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dikbhagtani/Dashboard/"/>
    </mc:Choice>
  </mc:AlternateContent>
  <xr:revisionPtr revIDLastSave="0" documentId="13_ncr:1_{65ED92EB-525B-C945-BA9A-44092BA792BF}" xr6:coauthVersionLast="47" xr6:coauthVersionMax="47" xr10:uidLastSave="{00000000-0000-0000-0000-000000000000}"/>
  <bookViews>
    <workbookView xWindow="0" yWindow="660" windowWidth="14720" windowHeight="18460" xr2:uid="{32992BAE-1A4A-6442-A430-2C61170075F3}"/>
  </bookViews>
  <sheets>
    <sheet name="Dashboard" sheetId="8" r:id="rId1"/>
    <sheet name="Dashboard_Data" sheetId="7" r:id="rId2"/>
    <sheet name="KPI_Calculations" sheetId="3" r:id="rId3"/>
    <sheet name="Assumptions_Model" sheetId="2" r:id="rId4"/>
    <sheet name="Yearly_Analysis" sheetId="4" r:id="rId5"/>
    <sheet name="Region_Analysis" sheetId="5" r:id="rId6"/>
    <sheet name="Category_Analysis" sheetId="6" r:id="rId7"/>
    <sheet name="Raw_Data" sheetId="1" r:id="rId8"/>
  </sheets>
  <definedNames>
    <definedName name="_xlchart.v1.0" hidden="1">Dashboard_Data!$A$16:$A$19</definedName>
    <definedName name="_xlchart.v1.1" hidden="1">Dashboard_Data!$B$15</definedName>
    <definedName name="_xlchart.v1.2" hidden="1">Dashboard_Data!$B$16:$B$19</definedName>
    <definedName name="_xlchart.v1.3" hidden="1">Dashboard_Data!$C$15</definedName>
    <definedName name="_xlchart.v1.4" hidden="1">Dashboard_Data!$C$16:$C$19</definedName>
    <definedName name="_xlchart.v1.5" hidden="1">Dashboard_Data!$A$16:$A$19</definedName>
    <definedName name="_xlchart.v1.6" hidden="1">Dashboard_Data!$B$15</definedName>
    <definedName name="_xlchart.v1.7" hidden="1">Dashboard_Data!$B$16:$B$19</definedName>
    <definedName name="_xlchart.v1.8" hidden="1">Dashboard_Data!$C$15</definedName>
    <definedName name="_xlchart.v1.9" hidden="1">Dashboard_Data!$C$16:$C$19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E3" i="8"/>
  <c r="C3" i="8"/>
  <c r="A3" i="8"/>
  <c r="C25" i="7"/>
  <c r="C24" i="7"/>
  <c r="C23" i="7"/>
  <c r="C16" i="7"/>
  <c r="C19" i="7"/>
  <c r="C17" i="7"/>
  <c r="C18" i="7"/>
  <c r="B2" i="7"/>
  <c r="B5" i="7"/>
  <c r="B4" i="7"/>
  <c r="B3" i="7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B2" i="3"/>
  <c r="V2" i="1"/>
  <c r="W2" i="1" s="1"/>
  <c r="V3" i="1"/>
  <c r="W3" i="1" s="1"/>
  <c r="X3" i="1" s="1"/>
  <c r="Y3" i="1" s="1"/>
  <c r="V4" i="1"/>
  <c r="W4" i="1" s="1"/>
  <c r="X4" i="1" s="1"/>
  <c r="Y4" i="1" s="1"/>
  <c r="V5" i="1"/>
  <c r="W5" i="1" s="1"/>
  <c r="X5" i="1" s="1"/>
  <c r="Y5" i="1" s="1"/>
  <c r="V6" i="1"/>
  <c r="W6" i="1" s="1"/>
  <c r="X6" i="1" s="1"/>
  <c r="Y6" i="1" s="1"/>
  <c r="V7" i="1"/>
  <c r="W7" i="1" s="1"/>
  <c r="X7" i="1" s="1"/>
  <c r="Y7" i="1" s="1"/>
  <c r="V8" i="1"/>
  <c r="W8" i="1" s="1"/>
  <c r="X8" i="1" s="1"/>
  <c r="Y8" i="1" s="1"/>
  <c r="V9" i="1"/>
  <c r="W9" i="1" s="1"/>
  <c r="X9" i="1" s="1"/>
  <c r="Y9" i="1" s="1"/>
  <c r="V10" i="1"/>
  <c r="W10" i="1" s="1"/>
  <c r="X10" i="1" s="1"/>
  <c r="Y10" i="1" s="1"/>
  <c r="V11" i="1"/>
  <c r="W11" i="1" s="1"/>
  <c r="X11" i="1" s="1"/>
  <c r="Y11" i="1" s="1"/>
  <c r="V12" i="1"/>
  <c r="W12" i="1" s="1"/>
  <c r="X12" i="1" s="1"/>
  <c r="Y12" i="1" s="1"/>
  <c r="V13" i="1"/>
  <c r="W13" i="1" s="1"/>
  <c r="X13" i="1" s="1"/>
  <c r="Y13" i="1" s="1"/>
  <c r="V14" i="1"/>
  <c r="W14" i="1" s="1"/>
  <c r="X14" i="1" s="1"/>
  <c r="Y14" i="1" s="1"/>
  <c r="V15" i="1"/>
  <c r="W15" i="1" s="1"/>
  <c r="X15" i="1" s="1"/>
  <c r="Y15" i="1" s="1"/>
  <c r="V16" i="1"/>
  <c r="W16" i="1" s="1"/>
  <c r="X16" i="1" s="1"/>
  <c r="Y16" i="1" s="1"/>
  <c r="V17" i="1"/>
  <c r="W17" i="1" s="1"/>
  <c r="X17" i="1" s="1"/>
  <c r="Y17" i="1" s="1"/>
  <c r="V18" i="1"/>
  <c r="W18" i="1" s="1"/>
  <c r="X18" i="1" s="1"/>
  <c r="Y18" i="1" s="1"/>
  <c r="V19" i="1"/>
  <c r="W19" i="1" s="1"/>
  <c r="X19" i="1" s="1"/>
  <c r="Y19" i="1" s="1"/>
  <c r="V20" i="1"/>
  <c r="W20" i="1" s="1"/>
  <c r="X20" i="1" s="1"/>
  <c r="Y20" i="1" s="1"/>
  <c r="V21" i="1"/>
  <c r="W21" i="1" s="1"/>
  <c r="X21" i="1" s="1"/>
  <c r="Y21" i="1" s="1"/>
  <c r="V22" i="1"/>
  <c r="W22" i="1" s="1"/>
  <c r="X22" i="1" s="1"/>
  <c r="Y22" i="1" s="1"/>
  <c r="V23" i="1"/>
  <c r="W23" i="1" s="1"/>
  <c r="X23" i="1" s="1"/>
  <c r="Y23" i="1" s="1"/>
  <c r="V24" i="1"/>
  <c r="W24" i="1" s="1"/>
  <c r="X24" i="1" s="1"/>
  <c r="Y24" i="1" s="1"/>
  <c r="V25" i="1"/>
  <c r="W25" i="1" s="1"/>
  <c r="X25" i="1" s="1"/>
  <c r="Y25" i="1" s="1"/>
  <c r="V26" i="1"/>
  <c r="W26" i="1" s="1"/>
  <c r="X26" i="1" s="1"/>
  <c r="Y26" i="1" s="1"/>
  <c r="V27" i="1"/>
  <c r="W27" i="1" s="1"/>
  <c r="X27" i="1" s="1"/>
  <c r="Y27" i="1" s="1"/>
  <c r="V28" i="1"/>
  <c r="W28" i="1" s="1"/>
  <c r="X28" i="1" s="1"/>
  <c r="Y28" i="1" s="1"/>
  <c r="V29" i="1"/>
  <c r="W29" i="1" s="1"/>
  <c r="X29" i="1" s="1"/>
  <c r="Y29" i="1" s="1"/>
  <c r="V30" i="1"/>
  <c r="W30" i="1" s="1"/>
  <c r="X30" i="1" s="1"/>
  <c r="Y30" i="1" s="1"/>
  <c r="V31" i="1"/>
  <c r="W31" i="1" s="1"/>
  <c r="X31" i="1" s="1"/>
  <c r="Y31" i="1" s="1"/>
  <c r="V32" i="1"/>
  <c r="W32" i="1" s="1"/>
  <c r="X32" i="1" s="1"/>
  <c r="Y32" i="1" s="1"/>
  <c r="V33" i="1"/>
  <c r="W33" i="1" s="1"/>
  <c r="X33" i="1" s="1"/>
  <c r="Y33" i="1" s="1"/>
  <c r="V34" i="1"/>
  <c r="W34" i="1" s="1"/>
  <c r="X34" i="1" s="1"/>
  <c r="Y34" i="1" s="1"/>
  <c r="V35" i="1"/>
  <c r="W35" i="1" s="1"/>
  <c r="X35" i="1" s="1"/>
  <c r="Y35" i="1" s="1"/>
  <c r="V36" i="1"/>
  <c r="W36" i="1" s="1"/>
  <c r="X36" i="1" s="1"/>
  <c r="Y36" i="1" s="1"/>
  <c r="V37" i="1"/>
  <c r="W37" i="1" s="1"/>
  <c r="X37" i="1" s="1"/>
  <c r="Y37" i="1" s="1"/>
  <c r="V38" i="1"/>
  <c r="W38" i="1" s="1"/>
  <c r="X38" i="1" s="1"/>
  <c r="Y38" i="1" s="1"/>
  <c r="V39" i="1"/>
  <c r="W39" i="1" s="1"/>
  <c r="X39" i="1" s="1"/>
  <c r="Y39" i="1" s="1"/>
  <c r="V40" i="1"/>
  <c r="W40" i="1" s="1"/>
  <c r="X40" i="1" s="1"/>
  <c r="Y40" i="1" s="1"/>
  <c r="V41" i="1"/>
  <c r="W41" i="1" s="1"/>
  <c r="X41" i="1" s="1"/>
  <c r="Y41" i="1" s="1"/>
  <c r="V42" i="1"/>
  <c r="W42" i="1" s="1"/>
  <c r="X42" i="1" s="1"/>
  <c r="Y42" i="1" s="1"/>
  <c r="V43" i="1"/>
  <c r="W43" i="1" s="1"/>
  <c r="X43" i="1" s="1"/>
  <c r="Y43" i="1" s="1"/>
  <c r="V44" i="1"/>
  <c r="W44" i="1" s="1"/>
  <c r="X44" i="1" s="1"/>
  <c r="Y44" i="1" s="1"/>
  <c r="V45" i="1"/>
  <c r="W45" i="1" s="1"/>
  <c r="X45" i="1" s="1"/>
  <c r="Y45" i="1" s="1"/>
  <c r="V46" i="1"/>
  <c r="W46" i="1" s="1"/>
  <c r="X46" i="1" s="1"/>
  <c r="Y46" i="1" s="1"/>
  <c r="V47" i="1"/>
  <c r="W47" i="1" s="1"/>
  <c r="X47" i="1" s="1"/>
  <c r="Y47" i="1" s="1"/>
  <c r="V48" i="1"/>
  <c r="W48" i="1" s="1"/>
  <c r="X48" i="1" s="1"/>
  <c r="Y48" i="1" s="1"/>
  <c r="V49" i="1"/>
  <c r="W49" i="1" s="1"/>
  <c r="X49" i="1" s="1"/>
  <c r="Y49" i="1" s="1"/>
  <c r="V50" i="1"/>
  <c r="W50" i="1" s="1"/>
  <c r="X50" i="1" s="1"/>
  <c r="Y50" i="1" s="1"/>
  <c r="V51" i="1"/>
  <c r="W51" i="1" s="1"/>
  <c r="X51" i="1" s="1"/>
  <c r="Y51" i="1" s="1"/>
  <c r="V52" i="1"/>
  <c r="W52" i="1" s="1"/>
  <c r="X52" i="1" s="1"/>
  <c r="Y52" i="1" s="1"/>
  <c r="V53" i="1"/>
  <c r="W53" i="1" s="1"/>
  <c r="X53" i="1" s="1"/>
  <c r="Y53" i="1" s="1"/>
  <c r="V54" i="1"/>
  <c r="W54" i="1" s="1"/>
  <c r="X54" i="1" s="1"/>
  <c r="Y54" i="1" s="1"/>
  <c r="V55" i="1"/>
  <c r="W55" i="1" s="1"/>
  <c r="X55" i="1" s="1"/>
  <c r="Y55" i="1" s="1"/>
  <c r="V56" i="1"/>
  <c r="W56" i="1" s="1"/>
  <c r="X56" i="1" s="1"/>
  <c r="Y56" i="1" s="1"/>
  <c r="V57" i="1"/>
  <c r="W57" i="1" s="1"/>
  <c r="X57" i="1" s="1"/>
  <c r="Y57" i="1" s="1"/>
  <c r="V58" i="1"/>
  <c r="W58" i="1" s="1"/>
  <c r="X58" i="1" s="1"/>
  <c r="Y58" i="1" s="1"/>
  <c r="V59" i="1"/>
  <c r="W59" i="1" s="1"/>
  <c r="X59" i="1" s="1"/>
  <c r="Y59" i="1" s="1"/>
  <c r="V60" i="1"/>
  <c r="W60" i="1" s="1"/>
  <c r="X60" i="1" s="1"/>
  <c r="Y60" i="1" s="1"/>
  <c r="V61" i="1"/>
  <c r="W61" i="1" s="1"/>
  <c r="X61" i="1" s="1"/>
  <c r="Y61" i="1" s="1"/>
  <c r="V62" i="1"/>
  <c r="W62" i="1" s="1"/>
  <c r="X62" i="1" s="1"/>
  <c r="Y62" i="1" s="1"/>
  <c r="V63" i="1"/>
  <c r="W63" i="1" s="1"/>
  <c r="X63" i="1" s="1"/>
  <c r="Y63" i="1" s="1"/>
  <c r="V64" i="1"/>
  <c r="W64" i="1" s="1"/>
  <c r="X64" i="1" s="1"/>
  <c r="Y64" i="1" s="1"/>
  <c r="V65" i="1"/>
  <c r="W65" i="1" s="1"/>
  <c r="X65" i="1" s="1"/>
  <c r="Y65" i="1" s="1"/>
  <c r="V66" i="1"/>
  <c r="W66" i="1" s="1"/>
  <c r="X66" i="1" s="1"/>
  <c r="Y66" i="1" s="1"/>
  <c r="V67" i="1"/>
  <c r="W67" i="1" s="1"/>
  <c r="X67" i="1" s="1"/>
  <c r="Y67" i="1" s="1"/>
  <c r="V68" i="1"/>
  <c r="W68" i="1" s="1"/>
  <c r="X68" i="1" s="1"/>
  <c r="Y68" i="1" s="1"/>
  <c r="V69" i="1"/>
  <c r="W69" i="1" s="1"/>
  <c r="X69" i="1" s="1"/>
  <c r="Y69" i="1" s="1"/>
  <c r="V70" i="1"/>
  <c r="W70" i="1" s="1"/>
  <c r="X70" i="1" s="1"/>
  <c r="Y70" i="1" s="1"/>
  <c r="V71" i="1"/>
  <c r="W71" i="1" s="1"/>
  <c r="X71" i="1" s="1"/>
  <c r="Y71" i="1" s="1"/>
  <c r="V72" i="1"/>
  <c r="W72" i="1" s="1"/>
  <c r="X72" i="1" s="1"/>
  <c r="Y72" i="1" s="1"/>
  <c r="V73" i="1"/>
  <c r="W73" i="1" s="1"/>
  <c r="X73" i="1" s="1"/>
  <c r="Y73" i="1" s="1"/>
  <c r="V74" i="1"/>
  <c r="W74" i="1" s="1"/>
  <c r="X74" i="1" s="1"/>
  <c r="Y74" i="1" s="1"/>
  <c r="V75" i="1"/>
  <c r="W75" i="1" s="1"/>
  <c r="X75" i="1" s="1"/>
  <c r="Y75" i="1" s="1"/>
  <c r="V76" i="1"/>
  <c r="W76" i="1" s="1"/>
  <c r="X76" i="1" s="1"/>
  <c r="Y76" i="1" s="1"/>
  <c r="V77" i="1"/>
  <c r="W77" i="1" s="1"/>
  <c r="X77" i="1" s="1"/>
  <c r="Y77" i="1" s="1"/>
  <c r="V78" i="1"/>
  <c r="W78" i="1" s="1"/>
  <c r="X78" i="1" s="1"/>
  <c r="Y78" i="1" s="1"/>
  <c r="V79" i="1"/>
  <c r="W79" i="1" s="1"/>
  <c r="X79" i="1" s="1"/>
  <c r="Y79" i="1" s="1"/>
  <c r="V80" i="1"/>
  <c r="W80" i="1" s="1"/>
  <c r="X80" i="1" s="1"/>
  <c r="Y80" i="1" s="1"/>
  <c r="V81" i="1"/>
  <c r="W81" i="1" s="1"/>
  <c r="X81" i="1" s="1"/>
  <c r="Y81" i="1" s="1"/>
  <c r="V82" i="1"/>
  <c r="W82" i="1" s="1"/>
  <c r="X82" i="1" s="1"/>
  <c r="Y82" i="1" s="1"/>
  <c r="V83" i="1"/>
  <c r="W83" i="1" s="1"/>
  <c r="X83" i="1" s="1"/>
  <c r="Y83" i="1" s="1"/>
  <c r="V84" i="1"/>
  <c r="W84" i="1" s="1"/>
  <c r="X84" i="1" s="1"/>
  <c r="Y84" i="1" s="1"/>
  <c r="V85" i="1"/>
  <c r="W85" i="1" s="1"/>
  <c r="X85" i="1" s="1"/>
  <c r="Y85" i="1" s="1"/>
  <c r="V86" i="1"/>
  <c r="W86" i="1" s="1"/>
  <c r="X86" i="1" s="1"/>
  <c r="Y86" i="1" s="1"/>
  <c r="V87" i="1"/>
  <c r="W87" i="1" s="1"/>
  <c r="X87" i="1" s="1"/>
  <c r="Y87" i="1" s="1"/>
  <c r="V88" i="1"/>
  <c r="W88" i="1" s="1"/>
  <c r="X88" i="1" s="1"/>
  <c r="Y88" i="1" s="1"/>
  <c r="V89" i="1"/>
  <c r="W89" i="1" s="1"/>
  <c r="X89" i="1" s="1"/>
  <c r="Y89" i="1" s="1"/>
  <c r="V90" i="1"/>
  <c r="W90" i="1" s="1"/>
  <c r="X90" i="1" s="1"/>
  <c r="Y90" i="1" s="1"/>
  <c r="V91" i="1"/>
  <c r="W91" i="1" s="1"/>
  <c r="X91" i="1" s="1"/>
  <c r="Y91" i="1" s="1"/>
  <c r="V92" i="1"/>
  <c r="W92" i="1" s="1"/>
  <c r="X92" i="1" s="1"/>
  <c r="Y92" i="1" s="1"/>
  <c r="V93" i="1"/>
  <c r="W93" i="1" s="1"/>
  <c r="X93" i="1" s="1"/>
  <c r="Y93" i="1" s="1"/>
  <c r="V94" i="1"/>
  <c r="W94" i="1" s="1"/>
  <c r="X94" i="1" s="1"/>
  <c r="Y94" i="1" s="1"/>
  <c r="V95" i="1"/>
  <c r="W95" i="1" s="1"/>
  <c r="X95" i="1" s="1"/>
  <c r="Y95" i="1" s="1"/>
  <c r="V96" i="1"/>
  <c r="W96" i="1" s="1"/>
  <c r="X96" i="1" s="1"/>
  <c r="Y96" i="1" s="1"/>
  <c r="V97" i="1"/>
  <c r="W97" i="1" s="1"/>
  <c r="X97" i="1" s="1"/>
  <c r="Y97" i="1" s="1"/>
  <c r="V98" i="1"/>
  <c r="W98" i="1" s="1"/>
  <c r="X98" i="1" s="1"/>
  <c r="Y98" i="1" s="1"/>
  <c r="V99" i="1"/>
  <c r="W99" i="1" s="1"/>
  <c r="X99" i="1" s="1"/>
  <c r="Y99" i="1" s="1"/>
  <c r="V100" i="1"/>
  <c r="W100" i="1" s="1"/>
  <c r="X100" i="1" s="1"/>
  <c r="Y100" i="1" s="1"/>
  <c r="V101" i="1"/>
  <c r="W101" i="1" s="1"/>
  <c r="X101" i="1" s="1"/>
  <c r="Y101" i="1" s="1"/>
  <c r="V102" i="1"/>
  <c r="W102" i="1" s="1"/>
  <c r="X102" i="1" s="1"/>
  <c r="Y102" i="1" s="1"/>
  <c r="V103" i="1"/>
  <c r="W103" i="1" s="1"/>
  <c r="X103" i="1" s="1"/>
  <c r="Y103" i="1" s="1"/>
  <c r="V104" i="1"/>
  <c r="W104" i="1" s="1"/>
  <c r="X104" i="1" s="1"/>
  <c r="Y104" i="1" s="1"/>
  <c r="V105" i="1"/>
  <c r="W105" i="1" s="1"/>
  <c r="X105" i="1" s="1"/>
  <c r="Y105" i="1" s="1"/>
  <c r="V106" i="1"/>
  <c r="W106" i="1" s="1"/>
  <c r="X106" i="1" s="1"/>
  <c r="Y106" i="1" s="1"/>
  <c r="V107" i="1"/>
  <c r="W107" i="1" s="1"/>
  <c r="X107" i="1" s="1"/>
  <c r="Y107" i="1" s="1"/>
  <c r="V108" i="1"/>
  <c r="W108" i="1" s="1"/>
  <c r="X108" i="1" s="1"/>
  <c r="Y108" i="1" s="1"/>
  <c r="V109" i="1"/>
  <c r="W109" i="1" s="1"/>
  <c r="X109" i="1" s="1"/>
  <c r="Y109" i="1" s="1"/>
  <c r="V110" i="1"/>
  <c r="W110" i="1" s="1"/>
  <c r="X110" i="1" s="1"/>
  <c r="Y110" i="1" s="1"/>
  <c r="V111" i="1"/>
  <c r="W111" i="1" s="1"/>
  <c r="X111" i="1" s="1"/>
  <c r="Y111" i="1" s="1"/>
  <c r="V112" i="1"/>
  <c r="W112" i="1" s="1"/>
  <c r="X112" i="1" s="1"/>
  <c r="Y112" i="1" s="1"/>
  <c r="V113" i="1"/>
  <c r="W113" i="1" s="1"/>
  <c r="X113" i="1" s="1"/>
  <c r="Y113" i="1" s="1"/>
  <c r="V114" i="1"/>
  <c r="W114" i="1" s="1"/>
  <c r="X114" i="1" s="1"/>
  <c r="Y114" i="1" s="1"/>
  <c r="V115" i="1"/>
  <c r="W115" i="1" s="1"/>
  <c r="X115" i="1" s="1"/>
  <c r="Y115" i="1" s="1"/>
  <c r="V116" i="1"/>
  <c r="W116" i="1" s="1"/>
  <c r="X116" i="1" s="1"/>
  <c r="Y116" i="1" s="1"/>
  <c r="V117" i="1"/>
  <c r="W117" i="1" s="1"/>
  <c r="X117" i="1" s="1"/>
  <c r="Y117" i="1" s="1"/>
  <c r="V118" i="1"/>
  <c r="W118" i="1" s="1"/>
  <c r="X118" i="1" s="1"/>
  <c r="Y118" i="1" s="1"/>
  <c r="V119" i="1"/>
  <c r="W119" i="1" s="1"/>
  <c r="X119" i="1" s="1"/>
  <c r="Y119" i="1" s="1"/>
  <c r="V120" i="1"/>
  <c r="W120" i="1" s="1"/>
  <c r="X120" i="1" s="1"/>
  <c r="Y120" i="1" s="1"/>
  <c r="V121" i="1"/>
  <c r="W121" i="1" s="1"/>
  <c r="X121" i="1" s="1"/>
  <c r="Y121" i="1" s="1"/>
  <c r="V122" i="1"/>
  <c r="W122" i="1" s="1"/>
  <c r="X122" i="1" s="1"/>
  <c r="Y122" i="1" s="1"/>
  <c r="V123" i="1"/>
  <c r="W123" i="1" s="1"/>
  <c r="X123" i="1" s="1"/>
  <c r="Y123" i="1" s="1"/>
  <c r="V124" i="1"/>
  <c r="W124" i="1" s="1"/>
  <c r="X124" i="1" s="1"/>
  <c r="Y124" i="1" s="1"/>
  <c r="V125" i="1"/>
  <c r="W125" i="1" s="1"/>
  <c r="X125" i="1" s="1"/>
  <c r="Y125" i="1" s="1"/>
  <c r="V126" i="1"/>
  <c r="W126" i="1" s="1"/>
  <c r="X126" i="1" s="1"/>
  <c r="Y126" i="1" s="1"/>
  <c r="V127" i="1"/>
  <c r="W127" i="1" s="1"/>
  <c r="X127" i="1" s="1"/>
  <c r="Y127" i="1" s="1"/>
  <c r="V128" i="1"/>
  <c r="W128" i="1" s="1"/>
  <c r="X128" i="1" s="1"/>
  <c r="Y128" i="1" s="1"/>
  <c r="V129" i="1"/>
  <c r="W129" i="1" s="1"/>
  <c r="X129" i="1" s="1"/>
  <c r="Y129" i="1" s="1"/>
  <c r="V130" i="1"/>
  <c r="W130" i="1" s="1"/>
  <c r="X130" i="1" s="1"/>
  <c r="Y130" i="1" s="1"/>
  <c r="V131" i="1"/>
  <c r="W131" i="1" s="1"/>
  <c r="X131" i="1" s="1"/>
  <c r="Y131" i="1" s="1"/>
  <c r="V132" i="1"/>
  <c r="W132" i="1" s="1"/>
  <c r="X132" i="1" s="1"/>
  <c r="Y132" i="1" s="1"/>
  <c r="V133" i="1"/>
  <c r="W133" i="1" s="1"/>
  <c r="X133" i="1" s="1"/>
  <c r="Y133" i="1" s="1"/>
  <c r="V134" i="1"/>
  <c r="W134" i="1" s="1"/>
  <c r="X134" i="1" s="1"/>
  <c r="Y134" i="1" s="1"/>
  <c r="V135" i="1"/>
  <c r="W135" i="1" s="1"/>
  <c r="X135" i="1" s="1"/>
  <c r="Y135" i="1" s="1"/>
  <c r="V136" i="1"/>
  <c r="W136" i="1" s="1"/>
  <c r="X136" i="1" s="1"/>
  <c r="Y136" i="1" s="1"/>
  <c r="V137" i="1"/>
  <c r="W137" i="1" s="1"/>
  <c r="X137" i="1" s="1"/>
  <c r="Y137" i="1" s="1"/>
  <c r="V138" i="1"/>
  <c r="W138" i="1" s="1"/>
  <c r="X138" i="1" s="1"/>
  <c r="Y138" i="1" s="1"/>
  <c r="V139" i="1"/>
  <c r="W139" i="1" s="1"/>
  <c r="X139" i="1" s="1"/>
  <c r="Y139" i="1" s="1"/>
  <c r="V140" i="1"/>
  <c r="W140" i="1" s="1"/>
  <c r="X140" i="1" s="1"/>
  <c r="Y140" i="1" s="1"/>
  <c r="V141" i="1"/>
  <c r="W141" i="1" s="1"/>
  <c r="X141" i="1" s="1"/>
  <c r="Y141" i="1" s="1"/>
  <c r="V142" i="1"/>
  <c r="W142" i="1" s="1"/>
  <c r="X142" i="1" s="1"/>
  <c r="Y142" i="1" s="1"/>
  <c r="V143" i="1"/>
  <c r="W143" i="1" s="1"/>
  <c r="X143" i="1" s="1"/>
  <c r="Y143" i="1" s="1"/>
  <c r="V144" i="1"/>
  <c r="W144" i="1" s="1"/>
  <c r="X144" i="1" s="1"/>
  <c r="Y144" i="1" s="1"/>
  <c r="V145" i="1"/>
  <c r="W145" i="1" s="1"/>
  <c r="X145" i="1" s="1"/>
  <c r="Y145" i="1" s="1"/>
  <c r="V146" i="1"/>
  <c r="W146" i="1" s="1"/>
  <c r="X146" i="1" s="1"/>
  <c r="Y146" i="1" s="1"/>
  <c r="V147" i="1"/>
  <c r="W147" i="1" s="1"/>
  <c r="X147" i="1" s="1"/>
  <c r="Y147" i="1" s="1"/>
  <c r="V148" i="1"/>
  <c r="W148" i="1" s="1"/>
  <c r="X148" i="1" s="1"/>
  <c r="Y148" i="1" s="1"/>
  <c r="V149" i="1"/>
  <c r="W149" i="1" s="1"/>
  <c r="X149" i="1" s="1"/>
  <c r="Y149" i="1" s="1"/>
  <c r="V150" i="1"/>
  <c r="W150" i="1" s="1"/>
  <c r="X150" i="1" s="1"/>
  <c r="Y150" i="1" s="1"/>
  <c r="V151" i="1"/>
  <c r="W151" i="1" s="1"/>
  <c r="X151" i="1" s="1"/>
  <c r="Y151" i="1" s="1"/>
  <c r="V152" i="1"/>
  <c r="W152" i="1" s="1"/>
  <c r="X152" i="1" s="1"/>
  <c r="Y152" i="1" s="1"/>
  <c r="V153" i="1"/>
  <c r="W153" i="1" s="1"/>
  <c r="X153" i="1" s="1"/>
  <c r="Y153" i="1" s="1"/>
  <c r="V154" i="1"/>
  <c r="W154" i="1" s="1"/>
  <c r="X154" i="1" s="1"/>
  <c r="Y154" i="1" s="1"/>
  <c r="V155" i="1"/>
  <c r="W155" i="1" s="1"/>
  <c r="X155" i="1" s="1"/>
  <c r="Y155" i="1" s="1"/>
  <c r="V156" i="1"/>
  <c r="W156" i="1" s="1"/>
  <c r="X156" i="1" s="1"/>
  <c r="Y156" i="1" s="1"/>
  <c r="V157" i="1"/>
  <c r="W157" i="1" s="1"/>
  <c r="X157" i="1" s="1"/>
  <c r="Y157" i="1" s="1"/>
  <c r="V158" i="1"/>
  <c r="W158" i="1" s="1"/>
  <c r="X158" i="1" s="1"/>
  <c r="Y158" i="1" s="1"/>
  <c r="V159" i="1"/>
  <c r="W159" i="1" s="1"/>
  <c r="X159" i="1" s="1"/>
  <c r="Y159" i="1" s="1"/>
  <c r="V160" i="1"/>
  <c r="W160" i="1" s="1"/>
  <c r="X160" i="1" s="1"/>
  <c r="Y160" i="1" s="1"/>
  <c r="V161" i="1"/>
  <c r="W161" i="1" s="1"/>
  <c r="X161" i="1" s="1"/>
  <c r="Y161" i="1" s="1"/>
  <c r="V162" i="1"/>
  <c r="W162" i="1" s="1"/>
  <c r="X162" i="1" s="1"/>
  <c r="Y162" i="1" s="1"/>
  <c r="V163" i="1"/>
  <c r="W163" i="1" s="1"/>
  <c r="X163" i="1" s="1"/>
  <c r="Y163" i="1" s="1"/>
  <c r="V164" i="1"/>
  <c r="W164" i="1" s="1"/>
  <c r="X164" i="1" s="1"/>
  <c r="Y164" i="1" s="1"/>
  <c r="V165" i="1"/>
  <c r="W165" i="1" s="1"/>
  <c r="X165" i="1" s="1"/>
  <c r="Y165" i="1" s="1"/>
  <c r="V166" i="1"/>
  <c r="W166" i="1" s="1"/>
  <c r="X166" i="1" s="1"/>
  <c r="Y166" i="1" s="1"/>
  <c r="V167" i="1"/>
  <c r="W167" i="1" s="1"/>
  <c r="X167" i="1" s="1"/>
  <c r="Y167" i="1" s="1"/>
  <c r="V168" i="1"/>
  <c r="W168" i="1" s="1"/>
  <c r="X168" i="1" s="1"/>
  <c r="Y168" i="1" s="1"/>
  <c r="V169" i="1"/>
  <c r="W169" i="1" s="1"/>
  <c r="X169" i="1" s="1"/>
  <c r="Y169" i="1" s="1"/>
  <c r="V170" i="1"/>
  <c r="W170" i="1" s="1"/>
  <c r="X170" i="1" s="1"/>
  <c r="Y170" i="1" s="1"/>
  <c r="V171" i="1"/>
  <c r="W171" i="1" s="1"/>
  <c r="X171" i="1" s="1"/>
  <c r="Y171" i="1" s="1"/>
  <c r="V172" i="1"/>
  <c r="W172" i="1" s="1"/>
  <c r="X172" i="1" s="1"/>
  <c r="Y172" i="1" s="1"/>
  <c r="V173" i="1"/>
  <c r="W173" i="1" s="1"/>
  <c r="X173" i="1" s="1"/>
  <c r="Y173" i="1" s="1"/>
  <c r="V174" i="1"/>
  <c r="W174" i="1" s="1"/>
  <c r="X174" i="1" s="1"/>
  <c r="Y174" i="1" s="1"/>
  <c r="V175" i="1"/>
  <c r="W175" i="1" s="1"/>
  <c r="X175" i="1" s="1"/>
  <c r="Y175" i="1" s="1"/>
  <c r="V176" i="1"/>
  <c r="W176" i="1" s="1"/>
  <c r="X176" i="1" s="1"/>
  <c r="Y176" i="1" s="1"/>
  <c r="V177" i="1"/>
  <c r="W177" i="1" s="1"/>
  <c r="X177" i="1" s="1"/>
  <c r="Y177" i="1" s="1"/>
  <c r="V178" i="1"/>
  <c r="W178" i="1" s="1"/>
  <c r="X178" i="1" s="1"/>
  <c r="Y178" i="1" s="1"/>
  <c r="V179" i="1"/>
  <c r="W179" i="1" s="1"/>
  <c r="X179" i="1" s="1"/>
  <c r="Y179" i="1" s="1"/>
  <c r="V180" i="1"/>
  <c r="W180" i="1" s="1"/>
  <c r="X180" i="1" s="1"/>
  <c r="Y180" i="1" s="1"/>
  <c r="V181" i="1"/>
  <c r="W181" i="1" s="1"/>
  <c r="X181" i="1" s="1"/>
  <c r="Y181" i="1" s="1"/>
  <c r="V182" i="1"/>
  <c r="W182" i="1" s="1"/>
  <c r="X182" i="1" s="1"/>
  <c r="Y182" i="1" s="1"/>
  <c r="V183" i="1"/>
  <c r="W183" i="1" s="1"/>
  <c r="X183" i="1" s="1"/>
  <c r="Y183" i="1" s="1"/>
  <c r="V184" i="1"/>
  <c r="W184" i="1" s="1"/>
  <c r="X184" i="1" s="1"/>
  <c r="Y184" i="1" s="1"/>
  <c r="V185" i="1"/>
  <c r="W185" i="1" s="1"/>
  <c r="X185" i="1" s="1"/>
  <c r="Y185" i="1" s="1"/>
  <c r="V186" i="1"/>
  <c r="W186" i="1" s="1"/>
  <c r="X186" i="1" s="1"/>
  <c r="Y186" i="1" s="1"/>
  <c r="V187" i="1"/>
  <c r="W187" i="1" s="1"/>
  <c r="X187" i="1" s="1"/>
  <c r="Y187" i="1" s="1"/>
  <c r="V188" i="1"/>
  <c r="W188" i="1" s="1"/>
  <c r="X188" i="1" s="1"/>
  <c r="Y188" i="1" s="1"/>
  <c r="V189" i="1"/>
  <c r="W189" i="1" s="1"/>
  <c r="X189" i="1" s="1"/>
  <c r="Y189" i="1" s="1"/>
  <c r="V190" i="1"/>
  <c r="W190" i="1" s="1"/>
  <c r="X190" i="1" s="1"/>
  <c r="Y190" i="1" s="1"/>
  <c r="V191" i="1"/>
  <c r="W191" i="1" s="1"/>
  <c r="X191" i="1" s="1"/>
  <c r="Y191" i="1" s="1"/>
  <c r="V192" i="1"/>
  <c r="W192" i="1" s="1"/>
  <c r="X192" i="1" s="1"/>
  <c r="Y192" i="1" s="1"/>
  <c r="V193" i="1"/>
  <c r="W193" i="1" s="1"/>
  <c r="X193" i="1" s="1"/>
  <c r="Y193" i="1" s="1"/>
  <c r="V194" i="1"/>
  <c r="W194" i="1" s="1"/>
  <c r="X194" i="1" s="1"/>
  <c r="Y194" i="1" s="1"/>
  <c r="V195" i="1"/>
  <c r="W195" i="1" s="1"/>
  <c r="X195" i="1" s="1"/>
  <c r="Y195" i="1" s="1"/>
  <c r="V196" i="1"/>
  <c r="W196" i="1" s="1"/>
  <c r="X196" i="1" s="1"/>
  <c r="Y196" i="1" s="1"/>
  <c r="V197" i="1"/>
  <c r="W197" i="1" s="1"/>
  <c r="X197" i="1" s="1"/>
  <c r="Y197" i="1" s="1"/>
  <c r="V198" i="1"/>
  <c r="W198" i="1" s="1"/>
  <c r="X198" i="1" s="1"/>
  <c r="Y198" i="1" s="1"/>
  <c r="V199" i="1"/>
  <c r="W199" i="1" s="1"/>
  <c r="X199" i="1" s="1"/>
  <c r="Y199" i="1" s="1"/>
  <c r="V200" i="1"/>
  <c r="W200" i="1" s="1"/>
  <c r="X200" i="1" s="1"/>
  <c r="Y200" i="1" s="1"/>
  <c r="V201" i="1"/>
  <c r="W201" i="1" s="1"/>
  <c r="X201" i="1" s="1"/>
  <c r="Y201" i="1" s="1"/>
  <c r="V202" i="1"/>
  <c r="W202" i="1" s="1"/>
  <c r="X202" i="1" s="1"/>
  <c r="Y202" i="1" s="1"/>
  <c r="V203" i="1"/>
  <c r="W203" i="1" s="1"/>
  <c r="X203" i="1" s="1"/>
  <c r="Y203" i="1" s="1"/>
  <c r="V204" i="1"/>
  <c r="W204" i="1" s="1"/>
  <c r="X204" i="1" s="1"/>
  <c r="Y204" i="1" s="1"/>
  <c r="V205" i="1"/>
  <c r="W205" i="1" s="1"/>
  <c r="X205" i="1" s="1"/>
  <c r="Y205" i="1" s="1"/>
  <c r="V206" i="1"/>
  <c r="W206" i="1" s="1"/>
  <c r="X206" i="1" s="1"/>
  <c r="Y206" i="1" s="1"/>
  <c r="V207" i="1"/>
  <c r="W207" i="1" s="1"/>
  <c r="X207" i="1" s="1"/>
  <c r="Y207" i="1" s="1"/>
  <c r="V208" i="1"/>
  <c r="W208" i="1" s="1"/>
  <c r="X208" i="1" s="1"/>
  <c r="Y208" i="1" s="1"/>
  <c r="V209" i="1"/>
  <c r="W209" i="1" s="1"/>
  <c r="X209" i="1" s="1"/>
  <c r="Y209" i="1" s="1"/>
  <c r="V210" i="1"/>
  <c r="W210" i="1" s="1"/>
  <c r="X210" i="1" s="1"/>
  <c r="Y210" i="1" s="1"/>
  <c r="V211" i="1"/>
  <c r="W211" i="1" s="1"/>
  <c r="X211" i="1" s="1"/>
  <c r="Y211" i="1" s="1"/>
  <c r="V212" i="1"/>
  <c r="W212" i="1" s="1"/>
  <c r="X212" i="1" s="1"/>
  <c r="Y212" i="1" s="1"/>
  <c r="V213" i="1"/>
  <c r="W213" i="1" s="1"/>
  <c r="X213" i="1" s="1"/>
  <c r="Y213" i="1" s="1"/>
  <c r="V214" i="1"/>
  <c r="W214" i="1" s="1"/>
  <c r="X214" i="1" s="1"/>
  <c r="Y214" i="1" s="1"/>
  <c r="V215" i="1"/>
  <c r="W215" i="1" s="1"/>
  <c r="X215" i="1" s="1"/>
  <c r="Y215" i="1" s="1"/>
  <c r="V216" i="1"/>
  <c r="W216" i="1" s="1"/>
  <c r="X216" i="1" s="1"/>
  <c r="Y216" i="1" s="1"/>
  <c r="V217" i="1"/>
  <c r="W217" i="1" s="1"/>
  <c r="X217" i="1" s="1"/>
  <c r="Y217" i="1" s="1"/>
  <c r="V218" i="1"/>
  <c r="W218" i="1" s="1"/>
  <c r="X218" i="1" s="1"/>
  <c r="Y218" i="1" s="1"/>
  <c r="V219" i="1"/>
  <c r="W219" i="1" s="1"/>
  <c r="X219" i="1" s="1"/>
  <c r="Y219" i="1" s="1"/>
  <c r="V220" i="1"/>
  <c r="W220" i="1" s="1"/>
  <c r="X220" i="1" s="1"/>
  <c r="Y220" i="1" s="1"/>
  <c r="V221" i="1"/>
  <c r="W221" i="1" s="1"/>
  <c r="X221" i="1" s="1"/>
  <c r="Y221" i="1" s="1"/>
  <c r="V222" i="1"/>
  <c r="W222" i="1" s="1"/>
  <c r="X222" i="1" s="1"/>
  <c r="Y222" i="1" s="1"/>
  <c r="V223" i="1"/>
  <c r="W223" i="1" s="1"/>
  <c r="X223" i="1" s="1"/>
  <c r="Y223" i="1" s="1"/>
  <c r="V224" i="1"/>
  <c r="W224" i="1" s="1"/>
  <c r="X224" i="1" s="1"/>
  <c r="Y224" i="1" s="1"/>
  <c r="V225" i="1"/>
  <c r="W225" i="1" s="1"/>
  <c r="X225" i="1" s="1"/>
  <c r="Y225" i="1" s="1"/>
  <c r="V226" i="1"/>
  <c r="W226" i="1" s="1"/>
  <c r="X226" i="1" s="1"/>
  <c r="Y226" i="1" s="1"/>
  <c r="V227" i="1"/>
  <c r="W227" i="1" s="1"/>
  <c r="X227" i="1" s="1"/>
  <c r="Y227" i="1" s="1"/>
  <c r="V228" i="1"/>
  <c r="W228" i="1" s="1"/>
  <c r="X228" i="1" s="1"/>
  <c r="Y228" i="1" s="1"/>
  <c r="V229" i="1"/>
  <c r="W229" i="1" s="1"/>
  <c r="X229" i="1" s="1"/>
  <c r="Y229" i="1" s="1"/>
  <c r="V230" i="1"/>
  <c r="W230" i="1" s="1"/>
  <c r="X230" i="1" s="1"/>
  <c r="Y230" i="1" s="1"/>
  <c r="V231" i="1"/>
  <c r="W231" i="1" s="1"/>
  <c r="X231" i="1" s="1"/>
  <c r="Y231" i="1" s="1"/>
  <c r="V232" i="1"/>
  <c r="W232" i="1" s="1"/>
  <c r="X232" i="1" s="1"/>
  <c r="Y232" i="1" s="1"/>
  <c r="V233" i="1"/>
  <c r="W233" i="1" s="1"/>
  <c r="X233" i="1" s="1"/>
  <c r="Y233" i="1" s="1"/>
  <c r="V234" i="1"/>
  <c r="W234" i="1" s="1"/>
  <c r="X234" i="1" s="1"/>
  <c r="Y234" i="1" s="1"/>
  <c r="V235" i="1"/>
  <c r="W235" i="1" s="1"/>
  <c r="X235" i="1" s="1"/>
  <c r="Y235" i="1" s="1"/>
  <c r="V236" i="1"/>
  <c r="W236" i="1" s="1"/>
  <c r="X236" i="1" s="1"/>
  <c r="Y236" i="1" s="1"/>
  <c r="V237" i="1"/>
  <c r="W237" i="1" s="1"/>
  <c r="X237" i="1" s="1"/>
  <c r="Y237" i="1" s="1"/>
  <c r="V238" i="1"/>
  <c r="W238" i="1" s="1"/>
  <c r="X238" i="1" s="1"/>
  <c r="Y238" i="1" s="1"/>
  <c r="V239" i="1"/>
  <c r="W239" i="1" s="1"/>
  <c r="X239" i="1" s="1"/>
  <c r="Y239" i="1" s="1"/>
  <c r="V240" i="1"/>
  <c r="W240" i="1" s="1"/>
  <c r="X240" i="1" s="1"/>
  <c r="Y240" i="1" s="1"/>
  <c r="V241" i="1"/>
  <c r="W241" i="1" s="1"/>
  <c r="X241" i="1" s="1"/>
  <c r="Y241" i="1" s="1"/>
  <c r="V242" i="1"/>
  <c r="W242" i="1" s="1"/>
  <c r="X242" i="1" s="1"/>
  <c r="Y242" i="1" s="1"/>
  <c r="V243" i="1"/>
  <c r="W243" i="1" s="1"/>
  <c r="X243" i="1" s="1"/>
  <c r="Y243" i="1" s="1"/>
  <c r="V244" i="1"/>
  <c r="W244" i="1" s="1"/>
  <c r="X244" i="1" s="1"/>
  <c r="Y244" i="1" s="1"/>
  <c r="V245" i="1"/>
  <c r="W245" i="1" s="1"/>
  <c r="X245" i="1" s="1"/>
  <c r="Y245" i="1" s="1"/>
  <c r="V246" i="1"/>
  <c r="W246" i="1" s="1"/>
  <c r="X246" i="1" s="1"/>
  <c r="Y246" i="1" s="1"/>
  <c r="V247" i="1"/>
  <c r="W247" i="1" s="1"/>
  <c r="X247" i="1" s="1"/>
  <c r="Y247" i="1" s="1"/>
  <c r="V248" i="1"/>
  <c r="W248" i="1" s="1"/>
  <c r="X248" i="1" s="1"/>
  <c r="Y248" i="1" s="1"/>
  <c r="V249" i="1"/>
  <c r="W249" i="1" s="1"/>
  <c r="X249" i="1" s="1"/>
  <c r="Y249" i="1" s="1"/>
  <c r="V250" i="1"/>
  <c r="W250" i="1" s="1"/>
  <c r="X250" i="1" s="1"/>
  <c r="Y250" i="1" s="1"/>
  <c r="V251" i="1"/>
  <c r="W251" i="1" s="1"/>
  <c r="X251" i="1" s="1"/>
  <c r="Y251" i="1" s="1"/>
  <c r="V252" i="1"/>
  <c r="W252" i="1" s="1"/>
  <c r="X252" i="1" s="1"/>
  <c r="Y252" i="1" s="1"/>
  <c r="V253" i="1"/>
  <c r="W253" i="1" s="1"/>
  <c r="X253" i="1" s="1"/>
  <c r="Y253" i="1" s="1"/>
  <c r="V254" i="1"/>
  <c r="W254" i="1" s="1"/>
  <c r="X254" i="1" s="1"/>
  <c r="Y254" i="1" s="1"/>
  <c r="V255" i="1"/>
  <c r="W255" i="1" s="1"/>
  <c r="X255" i="1" s="1"/>
  <c r="Y255" i="1" s="1"/>
  <c r="V256" i="1"/>
  <c r="W256" i="1" s="1"/>
  <c r="X256" i="1" s="1"/>
  <c r="Y256" i="1" s="1"/>
  <c r="V257" i="1"/>
  <c r="W257" i="1" s="1"/>
  <c r="X257" i="1" s="1"/>
  <c r="Y257" i="1" s="1"/>
  <c r="V258" i="1"/>
  <c r="W258" i="1" s="1"/>
  <c r="X258" i="1" s="1"/>
  <c r="Y258" i="1" s="1"/>
  <c r="V259" i="1"/>
  <c r="W259" i="1" s="1"/>
  <c r="X259" i="1" s="1"/>
  <c r="Y259" i="1" s="1"/>
  <c r="V260" i="1"/>
  <c r="W260" i="1" s="1"/>
  <c r="X260" i="1" s="1"/>
  <c r="Y260" i="1" s="1"/>
  <c r="V261" i="1"/>
  <c r="W261" i="1" s="1"/>
  <c r="X261" i="1" s="1"/>
  <c r="Y261" i="1" s="1"/>
  <c r="V262" i="1"/>
  <c r="W262" i="1" s="1"/>
  <c r="X262" i="1" s="1"/>
  <c r="Y262" i="1" s="1"/>
  <c r="V263" i="1"/>
  <c r="W263" i="1" s="1"/>
  <c r="X263" i="1" s="1"/>
  <c r="Y263" i="1" s="1"/>
  <c r="V264" i="1"/>
  <c r="W264" i="1" s="1"/>
  <c r="X264" i="1" s="1"/>
  <c r="Y264" i="1" s="1"/>
  <c r="V265" i="1"/>
  <c r="W265" i="1" s="1"/>
  <c r="X265" i="1" s="1"/>
  <c r="Y265" i="1" s="1"/>
  <c r="V266" i="1"/>
  <c r="W266" i="1" s="1"/>
  <c r="X266" i="1" s="1"/>
  <c r="Y266" i="1" s="1"/>
  <c r="V267" i="1"/>
  <c r="W267" i="1" s="1"/>
  <c r="X267" i="1" s="1"/>
  <c r="Y267" i="1" s="1"/>
  <c r="V268" i="1"/>
  <c r="W268" i="1" s="1"/>
  <c r="X268" i="1" s="1"/>
  <c r="Y268" i="1" s="1"/>
  <c r="V269" i="1"/>
  <c r="W269" i="1" s="1"/>
  <c r="X269" i="1" s="1"/>
  <c r="Y269" i="1" s="1"/>
  <c r="V270" i="1"/>
  <c r="W270" i="1" s="1"/>
  <c r="X270" i="1" s="1"/>
  <c r="Y270" i="1" s="1"/>
  <c r="V271" i="1"/>
  <c r="W271" i="1" s="1"/>
  <c r="X271" i="1" s="1"/>
  <c r="Y271" i="1" s="1"/>
  <c r="V272" i="1"/>
  <c r="W272" i="1" s="1"/>
  <c r="X272" i="1" s="1"/>
  <c r="Y272" i="1" s="1"/>
  <c r="V273" i="1"/>
  <c r="W273" i="1" s="1"/>
  <c r="X273" i="1" s="1"/>
  <c r="Y273" i="1" s="1"/>
  <c r="V274" i="1"/>
  <c r="W274" i="1" s="1"/>
  <c r="X274" i="1" s="1"/>
  <c r="Y274" i="1" s="1"/>
  <c r="V275" i="1"/>
  <c r="W275" i="1" s="1"/>
  <c r="X275" i="1" s="1"/>
  <c r="Y275" i="1" s="1"/>
  <c r="V276" i="1"/>
  <c r="W276" i="1" s="1"/>
  <c r="X276" i="1" s="1"/>
  <c r="Y276" i="1" s="1"/>
  <c r="V277" i="1"/>
  <c r="W277" i="1" s="1"/>
  <c r="X277" i="1" s="1"/>
  <c r="Y277" i="1" s="1"/>
  <c r="V278" i="1"/>
  <c r="W278" i="1" s="1"/>
  <c r="X278" i="1" s="1"/>
  <c r="Y278" i="1" s="1"/>
  <c r="V279" i="1"/>
  <c r="W279" i="1" s="1"/>
  <c r="X279" i="1" s="1"/>
  <c r="Y279" i="1" s="1"/>
  <c r="V280" i="1"/>
  <c r="W280" i="1" s="1"/>
  <c r="X280" i="1" s="1"/>
  <c r="Y280" i="1" s="1"/>
  <c r="V281" i="1"/>
  <c r="W281" i="1" s="1"/>
  <c r="X281" i="1" s="1"/>
  <c r="Y281" i="1" s="1"/>
  <c r="V282" i="1"/>
  <c r="W282" i="1" s="1"/>
  <c r="X282" i="1" s="1"/>
  <c r="Y282" i="1" s="1"/>
  <c r="V283" i="1"/>
  <c r="W283" i="1" s="1"/>
  <c r="X283" i="1" s="1"/>
  <c r="Y283" i="1" s="1"/>
  <c r="V284" i="1"/>
  <c r="W284" i="1" s="1"/>
  <c r="X284" i="1" s="1"/>
  <c r="Y284" i="1" s="1"/>
  <c r="V285" i="1"/>
  <c r="W285" i="1" s="1"/>
  <c r="X285" i="1" s="1"/>
  <c r="Y285" i="1" s="1"/>
  <c r="V286" i="1"/>
  <c r="W286" i="1" s="1"/>
  <c r="X286" i="1" s="1"/>
  <c r="Y286" i="1" s="1"/>
  <c r="V287" i="1"/>
  <c r="W287" i="1" s="1"/>
  <c r="X287" i="1" s="1"/>
  <c r="Y287" i="1" s="1"/>
  <c r="V288" i="1"/>
  <c r="W288" i="1" s="1"/>
  <c r="X288" i="1" s="1"/>
  <c r="Y288" i="1" s="1"/>
  <c r="V289" i="1"/>
  <c r="W289" i="1" s="1"/>
  <c r="X289" i="1" s="1"/>
  <c r="Y289" i="1" s="1"/>
  <c r="V290" i="1"/>
  <c r="W290" i="1" s="1"/>
  <c r="X290" i="1" s="1"/>
  <c r="Y290" i="1" s="1"/>
  <c r="V291" i="1"/>
  <c r="W291" i="1" s="1"/>
  <c r="X291" i="1" s="1"/>
  <c r="Y291" i="1" s="1"/>
  <c r="V292" i="1"/>
  <c r="W292" i="1" s="1"/>
  <c r="X292" i="1" s="1"/>
  <c r="Y292" i="1" s="1"/>
  <c r="V293" i="1"/>
  <c r="W293" i="1" s="1"/>
  <c r="X293" i="1" s="1"/>
  <c r="Y293" i="1" s="1"/>
  <c r="V294" i="1"/>
  <c r="W294" i="1" s="1"/>
  <c r="X294" i="1" s="1"/>
  <c r="Y294" i="1" s="1"/>
  <c r="V295" i="1"/>
  <c r="W295" i="1" s="1"/>
  <c r="X295" i="1" s="1"/>
  <c r="Y295" i="1" s="1"/>
  <c r="V296" i="1"/>
  <c r="W296" i="1" s="1"/>
  <c r="X296" i="1" s="1"/>
  <c r="Y296" i="1" s="1"/>
  <c r="V297" i="1"/>
  <c r="W297" i="1" s="1"/>
  <c r="X297" i="1" s="1"/>
  <c r="Y297" i="1" s="1"/>
  <c r="V298" i="1"/>
  <c r="W298" i="1" s="1"/>
  <c r="X298" i="1" s="1"/>
  <c r="Y298" i="1" s="1"/>
  <c r="V299" i="1"/>
  <c r="W299" i="1" s="1"/>
  <c r="X299" i="1" s="1"/>
  <c r="Y299" i="1" s="1"/>
  <c r="V300" i="1"/>
  <c r="W300" i="1" s="1"/>
  <c r="X300" i="1" s="1"/>
  <c r="Y300" i="1" s="1"/>
  <c r="V301" i="1"/>
  <c r="W301" i="1" s="1"/>
  <c r="X301" i="1" s="1"/>
  <c r="Y301" i="1" s="1"/>
  <c r="V302" i="1"/>
  <c r="W302" i="1" s="1"/>
  <c r="X302" i="1" s="1"/>
  <c r="Y302" i="1" s="1"/>
  <c r="V303" i="1"/>
  <c r="W303" i="1" s="1"/>
  <c r="X303" i="1" s="1"/>
  <c r="Y303" i="1" s="1"/>
  <c r="V304" i="1"/>
  <c r="W304" i="1" s="1"/>
  <c r="X304" i="1" s="1"/>
  <c r="Y304" i="1" s="1"/>
  <c r="V305" i="1"/>
  <c r="W305" i="1" s="1"/>
  <c r="X305" i="1" s="1"/>
  <c r="Y305" i="1" s="1"/>
  <c r="V306" i="1"/>
  <c r="W306" i="1" s="1"/>
  <c r="X306" i="1" s="1"/>
  <c r="Y306" i="1" s="1"/>
  <c r="V307" i="1"/>
  <c r="W307" i="1" s="1"/>
  <c r="X307" i="1" s="1"/>
  <c r="Y307" i="1" s="1"/>
  <c r="V308" i="1"/>
  <c r="W308" i="1" s="1"/>
  <c r="X308" i="1" s="1"/>
  <c r="Y308" i="1" s="1"/>
  <c r="V309" i="1"/>
  <c r="W309" i="1" s="1"/>
  <c r="X309" i="1" s="1"/>
  <c r="Y309" i="1" s="1"/>
  <c r="V310" i="1"/>
  <c r="W310" i="1" s="1"/>
  <c r="X310" i="1" s="1"/>
  <c r="Y310" i="1" s="1"/>
  <c r="V311" i="1"/>
  <c r="W311" i="1" s="1"/>
  <c r="X311" i="1" s="1"/>
  <c r="Y311" i="1" s="1"/>
  <c r="V312" i="1"/>
  <c r="W312" i="1" s="1"/>
  <c r="X312" i="1" s="1"/>
  <c r="Y312" i="1" s="1"/>
  <c r="V313" i="1"/>
  <c r="W313" i="1" s="1"/>
  <c r="X313" i="1" s="1"/>
  <c r="Y313" i="1" s="1"/>
  <c r="V314" i="1"/>
  <c r="W314" i="1" s="1"/>
  <c r="X314" i="1" s="1"/>
  <c r="Y314" i="1" s="1"/>
  <c r="V315" i="1"/>
  <c r="W315" i="1" s="1"/>
  <c r="X315" i="1" s="1"/>
  <c r="Y315" i="1" s="1"/>
  <c r="V316" i="1"/>
  <c r="W316" i="1" s="1"/>
  <c r="X316" i="1" s="1"/>
  <c r="Y316" i="1" s="1"/>
  <c r="V317" i="1"/>
  <c r="W317" i="1" s="1"/>
  <c r="X317" i="1" s="1"/>
  <c r="Y317" i="1" s="1"/>
  <c r="V318" i="1"/>
  <c r="W318" i="1" s="1"/>
  <c r="X318" i="1" s="1"/>
  <c r="Y318" i="1" s="1"/>
  <c r="V319" i="1"/>
  <c r="W319" i="1" s="1"/>
  <c r="X319" i="1" s="1"/>
  <c r="Y319" i="1" s="1"/>
  <c r="V320" i="1"/>
  <c r="W320" i="1" s="1"/>
  <c r="X320" i="1" s="1"/>
  <c r="Y320" i="1" s="1"/>
  <c r="V321" i="1"/>
  <c r="W321" i="1" s="1"/>
  <c r="X321" i="1" s="1"/>
  <c r="Y321" i="1" s="1"/>
  <c r="V322" i="1"/>
  <c r="W322" i="1" s="1"/>
  <c r="X322" i="1" s="1"/>
  <c r="Y322" i="1" s="1"/>
  <c r="V323" i="1"/>
  <c r="W323" i="1" s="1"/>
  <c r="X323" i="1" s="1"/>
  <c r="Y323" i="1" s="1"/>
  <c r="V324" i="1"/>
  <c r="W324" i="1" s="1"/>
  <c r="X324" i="1" s="1"/>
  <c r="Y324" i="1" s="1"/>
  <c r="V325" i="1"/>
  <c r="W325" i="1" s="1"/>
  <c r="X325" i="1" s="1"/>
  <c r="Y325" i="1" s="1"/>
  <c r="V326" i="1"/>
  <c r="W326" i="1" s="1"/>
  <c r="X326" i="1" s="1"/>
  <c r="Y326" i="1" s="1"/>
  <c r="V327" i="1"/>
  <c r="W327" i="1" s="1"/>
  <c r="X327" i="1" s="1"/>
  <c r="Y327" i="1" s="1"/>
  <c r="V328" i="1"/>
  <c r="W328" i="1" s="1"/>
  <c r="X328" i="1" s="1"/>
  <c r="Y328" i="1" s="1"/>
  <c r="V329" i="1"/>
  <c r="W329" i="1" s="1"/>
  <c r="X329" i="1" s="1"/>
  <c r="Y329" i="1" s="1"/>
  <c r="V330" i="1"/>
  <c r="W330" i="1" s="1"/>
  <c r="X330" i="1" s="1"/>
  <c r="Y330" i="1" s="1"/>
  <c r="V331" i="1"/>
  <c r="W331" i="1" s="1"/>
  <c r="X331" i="1" s="1"/>
  <c r="Y331" i="1" s="1"/>
  <c r="V332" i="1"/>
  <c r="W332" i="1" s="1"/>
  <c r="X332" i="1" s="1"/>
  <c r="Y332" i="1" s="1"/>
  <c r="V333" i="1"/>
  <c r="W333" i="1" s="1"/>
  <c r="X333" i="1" s="1"/>
  <c r="Y333" i="1" s="1"/>
  <c r="V334" i="1"/>
  <c r="W334" i="1" s="1"/>
  <c r="X334" i="1" s="1"/>
  <c r="Y334" i="1" s="1"/>
  <c r="V335" i="1"/>
  <c r="W335" i="1" s="1"/>
  <c r="X335" i="1" s="1"/>
  <c r="Y335" i="1" s="1"/>
  <c r="V336" i="1"/>
  <c r="W336" i="1" s="1"/>
  <c r="X336" i="1" s="1"/>
  <c r="Y336" i="1" s="1"/>
  <c r="V337" i="1"/>
  <c r="W337" i="1" s="1"/>
  <c r="X337" i="1" s="1"/>
  <c r="Y337" i="1" s="1"/>
  <c r="V338" i="1"/>
  <c r="W338" i="1" s="1"/>
  <c r="X338" i="1" s="1"/>
  <c r="Y338" i="1" s="1"/>
  <c r="V339" i="1"/>
  <c r="W339" i="1" s="1"/>
  <c r="X339" i="1" s="1"/>
  <c r="Y339" i="1" s="1"/>
  <c r="V340" i="1"/>
  <c r="W340" i="1" s="1"/>
  <c r="X340" i="1" s="1"/>
  <c r="Y340" i="1" s="1"/>
  <c r="V341" i="1"/>
  <c r="W341" i="1" s="1"/>
  <c r="X341" i="1" s="1"/>
  <c r="Y341" i="1" s="1"/>
  <c r="V342" i="1"/>
  <c r="W342" i="1" s="1"/>
  <c r="X342" i="1" s="1"/>
  <c r="Y342" i="1" s="1"/>
  <c r="V343" i="1"/>
  <c r="W343" i="1" s="1"/>
  <c r="X343" i="1" s="1"/>
  <c r="Y343" i="1" s="1"/>
  <c r="V344" i="1"/>
  <c r="W344" i="1" s="1"/>
  <c r="X344" i="1" s="1"/>
  <c r="Y344" i="1" s="1"/>
  <c r="V345" i="1"/>
  <c r="W345" i="1" s="1"/>
  <c r="X345" i="1" s="1"/>
  <c r="Y345" i="1" s="1"/>
  <c r="V346" i="1"/>
  <c r="W346" i="1" s="1"/>
  <c r="X346" i="1" s="1"/>
  <c r="Y346" i="1" s="1"/>
  <c r="V347" i="1"/>
  <c r="W347" i="1" s="1"/>
  <c r="X347" i="1" s="1"/>
  <c r="Y347" i="1" s="1"/>
  <c r="V348" i="1"/>
  <c r="W348" i="1" s="1"/>
  <c r="X348" i="1" s="1"/>
  <c r="Y348" i="1" s="1"/>
  <c r="V349" i="1"/>
  <c r="W349" i="1" s="1"/>
  <c r="X349" i="1" s="1"/>
  <c r="Y349" i="1" s="1"/>
  <c r="V350" i="1"/>
  <c r="W350" i="1" s="1"/>
  <c r="X350" i="1" s="1"/>
  <c r="Y350" i="1" s="1"/>
  <c r="V351" i="1"/>
  <c r="W351" i="1" s="1"/>
  <c r="X351" i="1" s="1"/>
  <c r="Y351" i="1" s="1"/>
  <c r="V352" i="1"/>
  <c r="W352" i="1" s="1"/>
  <c r="X352" i="1" s="1"/>
  <c r="Y352" i="1" s="1"/>
  <c r="V353" i="1"/>
  <c r="W353" i="1" s="1"/>
  <c r="X353" i="1" s="1"/>
  <c r="Y353" i="1" s="1"/>
  <c r="V354" i="1"/>
  <c r="W354" i="1" s="1"/>
  <c r="X354" i="1" s="1"/>
  <c r="Y354" i="1" s="1"/>
  <c r="V355" i="1"/>
  <c r="W355" i="1" s="1"/>
  <c r="X355" i="1" s="1"/>
  <c r="Y355" i="1" s="1"/>
  <c r="V356" i="1"/>
  <c r="W356" i="1" s="1"/>
  <c r="X356" i="1" s="1"/>
  <c r="Y356" i="1" s="1"/>
  <c r="V357" i="1"/>
  <c r="W357" i="1" s="1"/>
  <c r="X357" i="1" s="1"/>
  <c r="Y357" i="1" s="1"/>
  <c r="V358" i="1"/>
  <c r="W358" i="1" s="1"/>
  <c r="X358" i="1" s="1"/>
  <c r="Y358" i="1" s="1"/>
  <c r="V359" i="1"/>
  <c r="W359" i="1" s="1"/>
  <c r="X359" i="1" s="1"/>
  <c r="Y359" i="1" s="1"/>
  <c r="V360" i="1"/>
  <c r="W360" i="1" s="1"/>
  <c r="X360" i="1" s="1"/>
  <c r="Y360" i="1" s="1"/>
  <c r="V361" i="1"/>
  <c r="W361" i="1" s="1"/>
  <c r="X361" i="1" s="1"/>
  <c r="Y361" i="1" s="1"/>
  <c r="V362" i="1"/>
  <c r="W362" i="1" s="1"/>
  <c r="X362" i="1" s="1"/>
  <c r="Y362" i="1" s="1"/>
  <c r="V363" i="1"/>
  <c r="W363" i="1" s="1"/>
  <c r="X363" i="1" s="1"/>
  <c r="Y363" i="1" s="1"/>
  <c r="V364" i="1"/>
  <c r="W364" i="1" s="1"/>
  <c r="X364" i="1" s="1"/>
  <c r="Y364" i="1" s="1"/>
  <c r="V365" i="1"/>
  <c r="W365" i="1" s="1"/>
  <c r="X365" i="1" s="1"/>
  <c r="Y365" i="1" s="1"/>
  <c r="V366" i="1"/>
  <c r="W366" i="1" s="1"/>
  <c r="X366" i="1" s="1"/>
  <c r="Y366" i="1" s="1"/>
  <c r="V367" i="1"/>
  <c r="W367" i="1" s="1"/>
  <c r="X367" i="1" s="1"/>
  <c r="Y367" i="1" s="1"/>
  <c r="V368" i="1"/>
  <c r="W368" i="1" s="1"/>
  <c r="X368" i="1" s="1"/>
  <c r="Y368" i="1" s="1"/>
  <c r="V369" i="1"/>
  <c r="W369" i="1" s="1"/>
  <c r="X369" i="1" s="1"/>
  <c r="Y369" i="1" s="1"/>
  <c r="V370" i="1"/>
  <c r="W370" i="1" s="1"/>
  <c r="X370" i="1" s="1"/>
  <c r="Y370" i="1" s="1"/>
  <c r="V371" i="1"/>
  <c r="W371" i="1" s="1"/>
  <c r="X371" i="1" s="1"/>
  <c r="Y371" i="1" s="1"/>
  <c r="V372" i="1"/>
  <c r="W372" i="1" s="1"/>
  <c r="X372" i="1" s="1"/>
  <c r="Y372" i="1" s="1"/>
  <c r="V373" i="1"/>
  <c r="W373" i="1" s="1"/>
  <c r="X373" i="1" s="1"/>
  <c r="Y373" i="1" s="1"/>
  <c r="V374" i="1"/>
  <c r="W374" i="1" s="1"/>
  <c r="X374" i="1" s="1"/>
  <c r="Y374" i="1" s="1"/>
  <c r="V375" i="1"/>
  <c r="W375" i="1" s="1"/>
  <c r="X375" i="1" s="1"/>
  <c r="Y375" i="1" s="1"/>
  <c r="V376" i="1"/>
  <c r="W376" i="1" s="1"/>
  <c r="X376" i="1" s="1"/>
  <c r="Y376" i="1" s="1"/>
  <c r="V377" i="1"/>
  <c r="W377" i="1" s="1"/>
  <c r="X377" i="1" s="1"/>
  <c r="Y377" i="1" s="1"/>
  <c r="V378" i="1"/>
  <c r="W378" i="1" s="1"/>
  <c r="X378" i="1" s="1"/>
  <c r="Y378" i="1" s="1"/>
  <c r="V379" i="1"/>
  <c r="W379" i="1" s="1"/>
  <c r="X379" i="1" s="1"/>
  <c r="Y379" i="1" s="1"/>
  <c r="V380" i="1"/>
  <c r="W380" i="1" s="1"/>
  <c r="X380" i="1" s="1"/>
  <c r="Y380" i="1" s="1"/>
  <c r="V381" i="1"/>
  <c r="W381" i="1" s="1"/>
  <c r="X381" i="1" s="1"/>
  <c r="Y381" i="1" s="1"/>
  <c r="V382" i="1"/>
  <c r="W382" i="1" s="1"/>
  <c r="X382" i="1" s="1"/>
  <c r="Y382" i="1" s="1"/>
  <c r="V383" i="1"/>
  <c r="W383" i="1" s="1"/>
  <c r="X383" i="1" s="1"/>
  <c r="Y383" i="1" s="1"/>
  <c r="V384" i="1"/>
  <c r="W384" i="1" s="1"/>
  <c r="X384" i="1" s="1"/>
  <c r="Y384" i="1" s="1"/>
  <c r="V385" i="1"/>
  <c r="W385" i="1" s="1"/>
  <c r="X385" i="1" s="1"/>
  <c r="Y385" i="1" s="1"/>
  <c r="V386" i="1"/>
  <c r="W386" i="1" s="1"/>
  <c r="X386" i="1" s="1"/>
  <c r="Y386" i="1" s="1"/>
  <c r="V387" i="1"/>
  <c r="W387" i="1" s="1"/>
  <c r="X387" i="1" s="1"/>
  <c r="Y387" i="1" s="1"/>
  <c r="V388" i="1"/>
  <c r="W388" i="1" s="1"/>
  <c r="X388" i="1" s="1"/>
  <c r="Y388" i="1" s="1"/>
  <c r="V389" i="1"/>
  <c r="W389" i="1" s="1"/>
  <c r="X389" i="1" s="1"/>
  <c r="Y389" i="1" s="1"/>
  <c r="V390" i="1"/>
  <c r="W390" i="1" s="1"/>
  <c r="X390" i="1" s="1"/>
  <c r="Y390" i="1" s="1"/>
  <c r="V391" i="1"/>
  <c r="W391" i="1" s="1"/>
  <c r="X391" i="1" s="1"/>
  <c r="Y391" i="1" s="1"/>
  <c r="V392" i="1"/>
  <c r="W392" i="1" s="1"/>
  <c r="X392" i="1" s="1"/>
  <c r="Y392" i="1" s="1"/>
  <c r="V393" i="1"/>
  <c r="W393" i="1" s="1"/>
  <c r="X393" i="1" s="1"/>
  <c r="Y393" i="1" s="1"/>
  <c r="V394" i="1"/>
  <c r="W394" i="1" s="1"/>
  <c r="X394" i="1" s="1"/>
  <c r="Y394" i="1" s="1"/>
  <c r="V395" i="1"/>
  <c r="W395" i="1" s="1"/>
  <c r="X395" i="1" s="1"/>
  <c r="Y395" i="1" s="1"/>
  <c r="V396" i="1"/>
  <c r="W396" i="1" s="1"/>
  <c r="X396" i="1" s="1"/>
  <c r="Y396" i="1" s="1"/>
  <c r="V397" i="1"/>
  <c r="W397" i="1" s="1"/>
  <c r="X397" i="1" s="1"/>
  <c r="Y397" i="1" s="1"/>
  <c r="V398" i="1"/>
  <c r="W398" i="1" s="1"/>
  <c r="X398" i="1" s="1"/>
  <c r="Y398" i="1" s="1"/>
  <c r="V399" i="1"/>
  <c r="W399" i="1" s="1"/>
  <c r="X399" i="1" s="1"/>
  <c r="Y399" i="1" s="1"/>
  <c r="V400" i="1"/>
  <c r="W400" i="1" s="1"/>
  <c r="X400" i="1" s="1"/>
  <c r="Y400" i="1" s="1"/>
  <c r="V401" i="1"/>
  <c r="W401" i="1" s="1"/>
  <c r="X401" i="1" s="1"/>
  <c r="Y401" i="1" s="1"/>
  <c r="V402" i="1"/>
  <c r="W402" i="1" s="1"/>
  <c r="X402" i="1" s="1"/>
  <c r="Y402" i="1" s="1"/>
  <c r="V403" i="1"/>
  <c r="W403" i="1" s="1"/>
  <c r="X403" i="1" s="1"/>
  <c r="Y403" i="1" s="1"/>
  <c r="V404" i="1"/>
  <c r="W404" i="1" s="1"/>
  <c r="X404" i="1" s="1"/>
  <c r="Y404" i="1" s="1"/>
  <c r="V405" i="1"/>
  <c r="W405" i="1" s="1"/>
  <c r="X405" i="1" s="1"/>
  <c r="Y405" i="1" s="1"/>
  <c r="V406" i="1"/>
  <c r="W406" i="1" s="1"/>
  <c r="X406" i="1" s="1"/>
  <c r="Y406" i="1" s="1"/>
  <c r="V407" i="1"/>
  <c r="W407" i="1" s="1"/>
  <c r="X407" i="1" s="1"/>
  <c r="Y407" i="1" s="1"/>
  <c r="V408" i="1"/>
  <c r="W408" i="1" s="1"/>
  <c r="X408" i="1" s="1"/>
  <c r="Y408" i="1" s="1"/>
  <c r="V409" i="1"/>
  <c r="W409" i="1" s="1"/>
  <c r="X409" i="1" s="1"/>
  <c r="Y409" i="1" s="1"/>
  <c r="V410" i="1"/>
  <c r="W410" i="1" s="1"/>
  <c r="X410" i="1" s="1"/>
  <c r="Y410" i="1" s="1"/>
  <c r="V411" i="1"/>
  <c r="W411" i="1" s="1"/>
  <c r="X411" i="1" s="1"/>
  <c r="Y411" i="1" s="1"/>
  <c r="V412" i="1"/>
  <c r="W412" i="1" s="1"/>
  <c r="X412" i="1" s="1"/>
  <c r="Y412" i="1" s="1"/>
  <c r="V413" i="1"/>
  <c r="W413" i="1" s="1"/>
  <c r="X413" i="1" s="1"/>
  <c r="Y413" i="1" s="1"/>
  <c r="V414" i="1"/>
  <c r="W414" i="1" s="1"/>
  <c r="X414" i="1" s="1"/>
  <c r="Y414" i="1" s="1"/>
  <c r="V415" i="1"/>
  <c r="W415" i="1" s="1"/>
  <c r="X415" i="1" s="1"/>
  <c r="Y415" i="1" s="1"/>
  <c r="V416" i="1"/>
  <c r="W416" i="1" s="1"/>
  <c r="X416" i="1" s="1"/>
  <c r="Y416" i="1" s="1"/>
  <c r="V417" i="1"/>
  <c r="W417" i="1" s="1"/>
  <c r="X417" i="1" s="1"/>
  <c r="Y417" i="1" s="1"/>
  <c r="V418" i="1"/>
  <c r="W418" i="1" s="1"/>
  <c r="X418" i="1" s="1"/>
  <c r="Y418" i="1" s="1"/>
  <c r="V419" i="1"/>
  <c r="W419" i="1" s="1"/>
  <c r="X419" i="1" s="1"/>
  <c r="Y419" i="1" s="1"/>
  <c r="V420" i="1"/>
  <c r="W420" i="1" s="1"/>
  <c r="X420" i="1" s="1"/>
  <c r="Y420" i="1" s="1"/>
  <c r="V421" i="1"/>
  <c r="W421" i="1" s="1"/>
  <c r="X421" i="1" s="1"/>
  <c r="Y421" i="1" s="1"/>
  <c r="V422" i="1"/>
  <c r="W422" i="1" s="1"/>
  <c r="X422" i="1" s="1"/>
  <c r="Y422" i="1" s="1"/>
  <c r="V423" i="1"/>
  <c r="W423" i="1" s="1"/>
  <c r="X423" i="1" s="1"/>
  <c r="Y423" i="1" s="1"/>
  <c r="V424" i="1"/>
  <c r="W424" i="1" s="1"/>
  <c r="X424" i="1" s="1"/>
  <c r="Y424" i="1" s="1"/>
  <c r="V425" i="1"/>
  <c r="W425" i="1" s="1"/>
  <c r="X425" i="1" s="1"/>
  <c r="Y425" i="1" s="1"/>
  <c r="V426" i="1"/>
  <c r="W426" i="1" s="1"/>
  <c r="X426" i="1" s="1"/>
  <c r="Y426" i="1" s="1"/>
  <c r="V427" i="1"/>
  <c r="W427" i="1" s="1"/>
  <c r="X427" i="1" s="1"/>
  <c r="Y427" i="1" s="1"/>
  <c r="V428" i="1"/>
  <c r="W428" i="1" s="1"/>
  <c r="X428" i="1" s="1"/>
  <c r="Y428" i="1" s="1"/>
  <c r="V429" i="1"/>
  <c r="W429" i="1" s="1"/>
  <c r="X429" i="1" s="1"/>
  <c r="Y429" i="1" s="1"/>
  <c r="V430" i="1"/>
  <c r="W430" i="1" s="1"/>
  <c r="X430" i="1" s="1"/>
  <c r="Y430" i="1" s="1"/>
  <c r="V431" i="1"/>
  <c r="W431" i="1" s="1"/>
  <c r="X431" i="1" s="1"/>
  <c r="Y431" i="1" s="1"/>
  <c r="V432" i="1"/>
  <c r="W432" i="1" s="1"/>
  <c r="X432" i="1" s="1"/>
  <c r="Y432" i="1" s="1"/>
  <c r="V433" i="1"/>
  <c r="W433" i="1" s="1"/>
  <c r="X433" i="1" s="1"/>
  <c r="Y433" i="1" s="1"/>
  <c r="V434" i="1"/>
  <c r="W434" i="1" s="1"/>
  <c r="X434" i="1" s="1"/>
  <c r="Y434" i="1" s="1"/>
  <c r="V435" i="1"/>
  <c r="W435" i="1" s="1"/>
  <c r="X435" i="1" s="1"/>
  <c r="Y435" i="1" s="1"/>
  <c r="V436" i="1"/>
  <c r="W436" i="1" s="1"/>
  <c r="X436" i="1" s="1"/>
  <c r="Y436" i="1" s="1"/>
  <c r="V437" i="1"/>
  <c r="W437" i="1" s="1"/>
  <c r="X437" i="1" s="1"/>
  <c r="Y437" i="1" s="1"/>
  <c r="V438" i="1"/>
  <c r="W438" i="1" s="1"/>
  <c r="X438" i="1" s="1"/>
  <c r="Y438" i="1" s="1"/>
  <c r="V439" i="1"/>
  <c r="W439" i="1" s="1"/>
  <c r="X439" i="1" s="1"/>
  <c r="Y439" i="1" s="1"/>
  <c r="V440" i="1"/>
  <c r="W440" i="1" s="1"/>
  <c r="X440" i="1" s="1"/>
  <c r="Y440" i="1" s="1"/>
  <c r="V441" i="1"/>
  <c r="W441" i="1" s="1"/>
  <c r="X441" i="1" s="1"/>
  <c r="Y441" i="1" s="1"/>
  <c r="V442" i="1"/>
  <c r="W442" i="1" s="1"/>
  <c r="X442" i="1" s="1"/>
  <c r="Y442" i="1" s="1"/>
  <c r="V443" i="1"/>
  <c r="W443" i="1" s="1"/>
  <c r="X443" i="1" s="1"/>
  <c r="Y443" i="1" s="1"/>
  <c r="V444" i="1"/>
  <c r="W444" i="1" s="1"/>
  <c r="X444" i="1" s="1"/>
  <c r="Y444" i="1" s="1"/>
  <c r="V445" i="1"/>
  <c r="W445" i="1" s="1"/>
  <c r="X445" i="1" s="1"/>
  <c r="Y445" i="1" s="1"/>
  <c r="V446" i="1"/>
  <c r="W446" i="1" s="1"/>
  <c r="X446" i="1" s="1"/>
  <c r="Y446" i="1" s="1"/>
  <c r="V447" i="1"/>
  <c r="W447" i="1" s="1"/>
  <c r="X447" i="1" s="1"/>
  <c r="Y447" i="1" s="1"/>
  <c r="V448" i="1"/>
  <c r="W448" i="1" s="1"/>
  <c r="X448" i="1" s="1"/>
  <c r="Y448" i="1" s="1"/>
  <c r="V449" i="1"/>
  <c r="W449" i="1" s="1"/>
  <c r="X449" i="1" s="1"/>
  <c r="Y449" i="1" s="1"/>
  <c r="V450" i="1"/>
  <c r="W450" i="1" s="1"/>
  <c r="X450" i="1" s="1"/>
  <c r="Y450" i="1" s="1"/>
  <c r="V451" i="1"/>
  <c r="W451" i="1" s="1"/>
  <c r="X451" i="1" s="1"/>
  <c r="Y451" i="1" s="1"/>
  <c r="V452" i="1"/>
  <c r="W452" i="1" s="1"/>
  <c r="X452" i="1" s="1"/>
  <c r="Y452" i="1" s="1"/>
  <c r="V453" i="1"/>
  <c r="W453" i="1" s="1"/>
  <c r="X453" i="1" s="1"/>
  <c r="Y453" i="1" s="1"/>
  <c r="V454" i="1"/>
  <c r="W454" i="1" s="1"/>
  <c r="X454" i="1" s="1"/>
  <c r="Y454" i="1" s="1"/>
  <c r="V455" i="1"/>
  <c r="W455" i="1" s="1"/>
  <c r="X455" i="1" s="1"/>
  <c r="Y455" i="1" s="1"/>
  <c r="V456" i="1"/>
  <c r="W456" i="1" s="1"/>
  <c r="X456" i="1" s="1"/>
  <c r="Y456" i="1" s="1"/>
  <c r="V457" i="1"/>
  <c r="W457" i="1" s="1"/>
  <c r="X457" i="1" s="1"/>
  <c r="Y457" i="1" s="1"/>
  <c r="V458" i="1"/>
  <c r="W458" i="1" s="1"/>
  <c r="X458" i="1" s="1"/>
  <c r="Y458" i="1" s="1"/>
  <c r="V459" i="1"/>
  <c r="W459" i="1" s="1"/>
  <c r="X459" i="1" s="1"/>
  <c r="Y459" i="1" s="1"/>
  <c r="V460" i="1"/>
  <c r="W460" i="1" s="1"/>
  <c r="X460" i="1" s="1"/>
  <c r="Y460" i="1" s="1"/>
  <c r="V461" i="1"/>
  <c r="W461" i="1" s="1"/>
  <c r="X461" i="1" s="1"/>
  <c r="Y461" i="1" s="1"/>
  <c r="V462" i="1"/>
  <c r="W462" i="1" s="1"/>
  <c r="X462" i="1" s="1"/>
  <c r="Y462" i="1" s="1"/>
  <c r="V463" i="1"/>
  <c r="W463" i="1" s="1"/>
  <c r="X463" i="1" s="1"/>
  <c r="Y463" i="1" s="1"/>
  <c r="V464" i="1"/>
  <c r="W464" i="1" s="1"/>
  <c r="X464" i="1" s="1"/>
  <c r="Y464" i="1" s="1"/>
  <c r="V465" i="1"/>
  <c r="W465" i="1" s="1"/>
  <c r="X465" i="1" s="1"/>
  <c r="Y465" i="1" s="1"/>
  <c r="V466" i="1"/>
  <c r="W466" i="1" s="1"/>
  <c r="X466" i="1" s="1"/>
  <c r="Y466" i="1" s="1"/>
  <c r="V467" i="1"/>
  <c r="W467" i="1" s="1"/>
  <c r="X467" i="1" s="1"/>
  <c r="Y467" i="1" s="1"/>
  <c r="V468" i="1"/>
  <c r="W468" i="1" s="1"/>
  <c r="X468" i="1" s="1"/>
  <c r="Y468" i="1" s="1"/>
  <c r="V469" i="1"/>
  <c r="W469" i="1" s="1"/>
  <c r="X469" i="1" s="1"/>
  <c r="Y469" i="1" s="1"/>
  <c r="V470" i="1"/>
  <c r="W470" i="1" s="1"/>
  <c r="X470" i="1" s="1"/>
  <c r="Y470" i="1" s="1"/>
  <c r="V471" i="1"/>
  <c r="W471" i="1" s="1"/>
  <c r="X471" i="1" s="1"/>
  <c r="Y471" i="1" s="1"/>
  <c r="V472" i="1"/>
  <c r="W472" i="1" s="1"/>
  <c r="X472" i="1" s="1"/>
  <c r="Y472" i="1" s="1"/>
  <c r="V473" i="1"/>
  <c r="W473" i="1" s="1"/>
  <c r="X473" i="1" s="1"/>
  <c r="Y473" i="1" s="1"/>
  <c r="V474" i="1"/>
  <c r="W474" i="1" s="1"/>
  <c r="X474" i="1" s="1"/>
  <c r="Y474" i="1" s="1"/>
  <c r="V475" i="1"/>
  <c r="W475" i="1" s="1"/>
  <c r="X475" i="1" s="1"/>
  <c r="Y475" i="1" s="1"/>
  <c r="V476" i="1"/>
  <c r="W476" i="1" s="1"/>
  <c r="X476" i="1" s="1"/>
  <c r="Y476" i="1" s="1"/>
  <c r="V477" i="1"/>
  <c r="W477" i="1" s="1"/>
  <c r="X477" i="1" s="1"/>
  <c r="Y477" i="1" s="1"/>
  <c r="V478" i="1"/>
  <c r="W478" i="1" s="1"/>
  <c r="X478" i="1" s="1"/>
  <c r="Y478" i="1" s="1"/>
  <c r="V479" i="1"/>
  <c r="W479" i="1" s="1"/>
  <c r="X479" i="1" s="1"/>
  <c r="Y479" i="1" s="1"/>
  <c r="V480" i="1"/>
  <c r="W480" i="1" s="1"/>
  <c r="X480" i="1" s="1"/>
  <c r="Y480" i="1" s="1"/>
  <c r="V481" i="1"/>
  <c r="W481" i="1" s="1"/>
  <c r="X481" i="1" s="1"/>
  <c r="Y481" i="1" s="1"/>
  <c r="V482" i="1"/>
  <c r="W482" i="1" s="1"/>
  <c r="X482" i="1" s="1"/>
  <c r="Y482" i="1" s="1"/>
  <c r="V483" i="1"/>
  <c r="W483" i="1" s="1"/>
  <c r="X483" i="1" s="1"/>
  <c r="Y483" i="1" s="1"/>
  <c r="V484" i="1"/>
  <c r="W484" i="1" s="1"/>
  <c r="X484" i="1" s="1"/>
  <c r="Y484" i="1" s="1"/>
  <c r="V485" i="1"/>
  <c r="W485" i="1" s="1"/>
  <c r="X485" i="1" s="1"/>
  <c r="Y485" i="1" s="1"/>
  <c r="V486" i="1"/>
  <c r="W486" i="1" s="1"/>
  <c r="X486" i="1" s="1"/>
  <c r="Y486" i="1" s="1"/>
  <c r="V487" i="1"/>
  <c r="W487" i="1" s="1"/>
  <c r="X487" i="1" s="1"/>
  <c r="Y487" i="1" s="1"/>
  <c r="V488" i="1"/>
  <c r="W488" i="1" s="1"/>
  <c r="X488" i="1" s="1"/>
  <c r="Y488" i="1" s="1"/>
  <c r="V489" i="1"/>
  <c r="W489" i="1" s="1"/>
  <c r="X489" i="1" s="1"/>
  <c r="Y489" i="1" s="1"/>
  <c r="V490" i="1"/>
  <c r="W490" i="1" s="1"/>
  <c r="X490" i="1" s="1"/>
  <c r="Y490" i="1" s="1"/>
  <c r="V491" i="1"/>
  <c r="W491" i="1" s="1"/>
  <c r="X491" i="1" s="1"/>
  <c r="Y491" i="1" s="1"/>
  <c r="V492" i="1"/>
  <c r="W492" i="1" s="1"/>
  <c r="X492" i="1" s="1"/>
  <c r="Y492" i="1" s="1"/>
  <c r="V493" i="1"/>
  <c r="W493" i="1" s="1"/>
  <c r="X493" i="1" s="1"/>
  <c r="Y493" i="1" s="1"/>
  <c r="V494" i="1"/>
  <c r="W494" i="1" s="1"/>
  <c r="X494" i="1" s="1"/>
  <c r="Y494" i="1" s="1"/>
  <c r="V495" i="1"/>
  <c r="W495" i="1" s="1"/>
  <c r="X495" i="1" s="1"/>
  <c r="Y495" i="1" s="1"/>
  <c r="V496" i="1"/>
  <c r="W496" i="1" s="1"/>
  <c r="X496" i="1" s="1"/>
  <c r="Y496" i="1" s="1"/>
  <c r="V497" i="1"/>
  <c r="W497" i="1" s="1"/>
  <c r="X497" i="1" s="1"/>
  <c r="Y497" i="1" s="1"/>
  <c r="V498" i="1"/>
  <c r="W498" i="1" s="1"/>
  <c r="X498" i="1" s="1"/>
  <c r="Y498" i="1" s="1"/>
  <c r="V499" i="1"/>
  <c r="W499" i="1" s="1"/>
  <c r="X499" i="1" s="1"/>
  <c r="Y499" i="1" s="1"/>
  <c r="V500" i="1"/>
  <c r="W500" i="1" s="1"/>
  <c r="X500" i="1" s="1"/>
  <c r="Y500" i="1" s="1"/>
  <c r="V501" i="1"/>
  <c r="W501" i="1" s="1"/>
  <c r="X501" i="1" s="1"/>
  <c r="Y501" i="1" s="1"/>
  <c r="V502" i="1"/>
  <c r="W502" i="1" s="1"/>
  <c r="X502" i="1" s="1"/>
  <c r="Y502" i="1" s="1"/>
  <c r="V503" i="1"/>
  <c r="W503" i="1" s="1"/>
  <c r="X503" i="1" s="1"/>
  <c r="Y503" i="1" s="1"/>
  <c r="V504" i="1"/>
  <c r="W504" i="1" s="1"/>
  <c r="X504" i="1" s="1"/>
  <c r="Y504" i="1" s="1"/>
  <c r="V505" i="1"/>
  <c r="W505" i="1" s="1"/>
  <c r="X505" i="1" s="1"/>
  <c r="Y505" i="1" s="1"/>
  <c r="V506" i="1"/>
  <c r="W506" i="1" s="1"/>
  <c r="X506" i="1" s="1"/>
  <c r="Y506" i="1" s="1"/>
  <c r="V507" i="1"/>
  <c r="W507" i="1" s="1"/>
  <c r="X507" i="1" s="1"/>
  <c r="Y507" i="1" s="1"/>
  <c r="V508" i="1"/>
  <c r="W508" i="1" s="1"/>
  <c r="X508" i="1" s="1"/>
  <c r="Y508" i="1" s="1"/>
  <c r="V509" i="1"/>
  <c r="W509" i="1" s="1"/>
  <c r="X509" i="1" s="1"/>
  <c r="Y509" i="1" s="1"/>
  <c r="V510" i="1"/>
  <c r="W510" i="1" s="1"/>
  <c r="X510" i="1" s="1"/>
  <c r="Y510" i="1" s="1"/>
  <c r="V511" i="1"/>
  <c r="W511" i="1" s="1"/>
  <c r="X511" i="1" s="1"/>
  <c r="Y511" i="1" s="1"/>
  <c r="V512" i="1"/>
  <c r="W512" i="1" s="1"/>
  <c r="X512" i="1" s="1"/>
  <c r="Y512" i="1" s="1"/>
  <c r="V513" i="1"/>
  <c r="W513" i="1" s="1"/>
  <c r="X513" i="1" s="1"/>
  <c r="Y513" i="1" s="1"/>
  <c r="V514" i="1"/>
  <c r="W514" i="1" s="1"/>
  <c r="X514" i="1" s="1"/>
  <c r="Y514" i="1" s="1"/>
  <c r="V515" i="1"/>
  <c r="W515" i="1" s="1"/>
  <c r="X515" i="1" s="1"/>
  <c r="Y515" i="1" s="1"/>
  <c r="V516" i="1"/>
  <c r="W516" i="1" s="1"/>
  <c r="X516" i="1" s="1"/>
  <c r="Y516" i="1" s="1"/>
  <c r="V517" i="1"/>
  <c r="W517" i="1" s="1"/>
  <c r="X517" i="1" s="1"/>
  <c r="Y517" i="1" s="1"/>
  <c r="V518" i="1"/>
  <c r="W518" i="1" s="1"/>
  <c r="X518" i="1" s="1"/>
  <c r="Y518" i="1" s="1"/>
  <c r="V519" i="1"/>
  <c r="W519" i="1" s="1"/>
  <c r="X519" i="1" s="1"/>
  <c r="Y519" i="1" s="1"/>
  <c r="V520" i="1"/>
  <c r="W520" i="1" s="1"/>
  <c r="X520" i="1" s="1"/>
  <c r="Y520" i="1" s="1"/>
  <c r="V521" i="1"/>
  <c r="W521" i="1" s="1"/>
  <c r="X521" i="1" s="1"/>
  <c r="Y521" i="1" s="1"/>
  <c r="V522" i="1"/>
  <c r="W522" i="1" s="1"/>
  <c r="X522" i="1" s="1"/>
  <c r="Y522" i="1" s="1"/>
  <c r="V523" i="1"/>
  <c r="W523" i="1" s="1"/>
  <c r="X523" i="1" s="1"/>
  <c r="Y523" i="1" s="1"/>
  <c r="V524" i="1"/>
  <c r="W524" i="1" s="1"/>
  <c r="X524" i="1" s="1"/>
  <c r="Y524" i="1" s="1"/>
  <c r="V525" i="1"/>
  <c r="W525" i="1" s="1"/>
  <c r="X525" i="1" s="1"/>
  <c r="Y525" i="1" s="1"/>
  <c r="V526" i="1"/>
  <c r="W526" i="1" s="1"/>
  <c r="X526" i="1" s="1"/>
  <c r="Y526" i="1" s="1"/>
  <c r="V527" i="1"/>
  <c r="W527" i="1" s="1"/>
  <c r="X527" i="1" s="1"/>
  <c r="Y527" i="1" s="1"/>
  <c r="V528" i="1"/>
  <c r="W528" i="1" s="1"/>
  <c r="X528" i="1" s="1"/>
  <c r="Y528" i="1" s="1"/>
  <c r="V529" i="1"/>
  <c r="W529" i="1" s="1"/>
  <c r="X529" i="1" s="1"/>
  <c r="Y529" i="1" s="1"/>
  <c r="V530" i="1"/>
  <c r="W530" i="1" s="1"/>
  <c r="X530" i="1" s="1"/>
  <c r="Y530" i="1" s="1"/>
  <c r="V531" i="1"/>
  <c r="W531" i="1" s="1"/>
  <c r="X531" i="1" s="1"/>
  <c r="Y531" i="1" s="1"/>
  <c r="V532" i="1"/>
  <c r="W532" i="1" s="1"/>
  <c r="X532" i="1" s="1"/>
  <c r="Y532" i="1" s="1"/>
  <c r="V533" i="1"/>
  <c r="W533" i="1" s="1"/>
  <c r="X533" i="1" s="1"/>
  <c r="Y533" i="1" s="1"/>
  <c r="V534" i="1"/>
  <c r="W534" i="1" s="1"/>
  <c r="X534" i="1" s="1"/>
  <c r="Y534" i="1" s="1"/>
  <c r="V535" i="1"/>
  <c r="W535" i="1" s="1"/>
  <c r="X535" i="1" s="1"/>
  <c r="Y535" i="1" s="1"/>
  <c r="V536" i="1"/>
  <c r="W536" i="1" s="1"/>
  <c r="X536" i="1" s="1"/>
  <c r="Y536" i="1" s="1"/>
  <c r="V537" i="1"/>
  <c r="W537" i="1" s="1"/>
  <c r="X537" i="1" s="1"/>
  <c r="Y537" i="1" s="1"/>
  <c r="V538" i="1"/>
  <c r="W538" i="1" s="1"/>
  <c r="X538" i="1" s="1"/>
  <c r="Y538" i="1" s="1"/>
  <c r="V539" i="1"/>
  <c r="W539" i="1" s="1"/>
  <c r="X539" i="1" s="1"/>
  <c r="Y539" i="1" s="1"/>
  <c r="V540" i="1"/>
  <c r="W540" i="1" s="1"/>
  <c r="X540" i="1" s="1"/>
  <c r="Y540" i="1" s="1"/>
  <c r="V541" i="1"/>
  <c r="W541" i="1" s="1"/>
  <c r="X541" i="1" s="1"/>
  <c r="Y541" i="1" s="1"/>
  <c r="V542" i="1"/>
  <c r="W542" i="1" s="1"/>
  <c r="X542" i="1" s="1"/>
  <c r="Y542" i="1" s="1"/>
  <c r="V543" i="1"/>
  <c r="W543" i="1" s="1"/>
  <c r="X543" i="1" s="1"/>
  <c r="Y543" i="1" s="1"/>
  <c r="V544" i="1"/>
  <c r="W544" i="1" s="1"/>
  <c r="X544" i="1" s="1"/>
  <c r="Y544" i="1" s="1"/>
  <c r="V545" i="1"/>
  <c r="W545" i="1" s="1"/>
  <c r="X545" i="1" s="1"/>
  <c r="Y545" i="1" s="1"/>
  <c r="V546" i="1"/>
  <c r="W546" i="1" s="1"/>
  <c r="X546" i="1" s="1"/>
  <c r="Y546" i="1" s="1"/>
  <c r="V547" i="1"/>
  <c r="W547" i="1" s="1"/>
  <c r="X547" i="1" s="1"/>
  <c r="Y547" i="1" s="1"/>
  <c r="V548" i="1"/>
  <c r="W548" i="1" s="1"/>
  <c r="X548" i="1" s="1"/>
  <c r="Y548" i="1" s="1"/>
  <c r="V549" i="1"/>
  <c r="W549" i="1" s="1"/>
  <c r="X549" i="1" s="1"/>
  <c r="Y549" i="1" s="1"/>
  <c r="V550" i="1"/>
  <c r="W550" i="1" s="1"/>
  <c r="X550" i="1" s="1"/>
  <c r="Y550" i="1" s="1"/>
  <c r="V551" i="1"/>
  <c r="W551" i="1" s="1"/>
  <c r="X551" i="1" s="1"/>
  <c r="Y551" i="1" s="1"/>
  <c r="V552" i="1"/>
  <c r="W552" i="1" s="1"/>
  <c r="X552" i="1" s="1"/>
  <c r="Y552" i="1" s="1"/>
  <c r="V553" i="1"/>
  <c r="W553" i="1" s="1"/>
  <c r="X553" i="1" s="1"/>
  <c r="Y553" i="1" s="1"/>
  <c r="V554" i="1"/>
  <c r="W554" i="1" s="1"/>
  <c r="X554" i="1" s="1"/>
  <c r="Y554" i="1" s="1"/>
  <c r="V555" i="1"/>
  <c r="W555" i="1" s="1"/>
  <c r="X555" i="1" s="1"/>
  <c r="Y555" i="1" s="1"/>
  <c r="V556" i="1"/>
  <c r="W556" i="1" s="1"/>
  <c r="X556" i="1" s="1"/>
  <c r="Y556" i="1" s="1"/>
  <c r="V557" i="1"/>
  <c r="W557" i="1" s="1"/>
  <c r="X557" i="1" s="1"/>
  <c r="Y557" i="1" s="1"/>
  <c r="V558" i="1"/>
  <c r="W558" i="1" s="1"/>
  <c r="X558" i="1" s="1"/>
  <c r="Y558" i="1" s="1"/>
  <c r="V559" i="1"/>
  <c r="W559" i="1" s="1"/>
  <c r="X559" i="1" s="1"/>
  <c r="Y559" i="1" s="1"/>
  <c r="V560" i="1"/>
  <c r="W560" i="1" s="1"/>
  <c r="X560" i="1" s="1"/>
  <c r="Y560" i="1" s="1"/>
  <c r="V561" i="1"/>
  <c r="W561" i="1" s="1"/>
  <c r="X561" i="1" s="1"/>
  <c r="Y561" i="1" s="1"/>
  <c r="V562" i="1"/>
  <c r="W562" i="1" s="1"/>
  <c r="X562" i="1" s="1"/>
  <c r="Y562" i="1" s="1"/>
  <c r="V563" i="1"/>
  <c r="W563" i="1" s="1"/>
  <c r="X563" i="1" s="1"/>
  <c r="Y563" i="1" s="1"/>
  <c r="V564" i="1"/>
  <c r="W564" i="1" s="1"/>
  <c r="X564" i="1" s="1"/>
  <c r="Y564" i="1" s="1"/>
  <c r="V565" i="1"/>
  <c r="W565" i="1" s="1"/>
  <c r="X565" i="1" s="1"/>
  <c r="Y565" i="1" s="1"/>
  <c r="V566" i="1"/>
  <c r="W566" i="1" s="1"/>
  <c r="X566" i="1" s="1"/>
  <c r="Y566" i="1" s="1"/>
  <c r="V567" i="1"/>
  <c r="W567" i="1" s="1"/>
  <c r="X567" i="1" s="1"/>
  <c r="Y567" i="1" s="1"/>
  <c r="V568" i="1"/>
  <c r="W568" i="1" s="1"/>
  <c r="X568" i="1" s="1"/>
  <c r="Y568" i="1" s="1"/>
  <c r="V569" i="1"/>
  <c r="W569" i="1" s="1"/>
  <c r="X569" i="1" s="1"/>
  <c r="Y569" i="1" s="1"/>
  <c r="V570" i="1"/>
  <c r="W570" i="1" s="1"/>
  <c r="X570" i="1" s="1"/>
  <c r="Y570" i="1" s="1"/>
  <c r="V571" i="1"/>
  <c r="W571" i="1" s="1"/>
  <c r="X571" i="1" s="1"/>
  <c r="Y571" i="1" s="1"/>
  <c r="V572" i="1"/>
  <c r="W572" i="1" s="1"/>
  <c r="X572" i="1" s="1"/>
  <c r="Y572" i="1" s="1"/>
  <c r="V573" i="1"/>
  <c r="W573" i="1" s="1"/>
  <c r="X573" i="1" s="1"/>
  <c r="Y573" i="1" s="1"/>
  <c r="V574" i="1"/>
  <c r="W574" i="1" s="1"/>
  <c r="X574" i="1" s="1"/>
  <c r="Y574" i="1" s="1"/>
  <c r="V575" i="1"/>
  <c r="W575" i="1" s="1"/>
  <c r="X575" i="1" s="1"/>
  <c r="Y575" i="1" s="1"/>
  <c r="V576" i="1"/>
  <c r="W576" i="1" s="1"/>
  <c r="X576" i="1" s="1"/>
  <c r="Y576" i="1" s="1"/>
  <c r="V577" i="1"/>
  <c r="W577" i="1" s="1"/>
  <c r="X577" i="1" s="1"/>
  <c r="Y577" i="1" s="1"/>
  <c r="V578" i="1"/>
  <c r="W578" i="1" s="1"/>
  <c r="X578" i="1" s="1"/>
  <c r="Y578" i="1" s="1"/>
  <c r="V579" i="1"/>
  <c r="W579" i="1" s="1"/>
  <c r="X579" i="1" s="1"/>
  <c r="Y579" i="1" s="1"/>
  <c r="V580" i="1"/>
  <c r="W580" i="1" s="1"/>
  <c r="X580" i="1" s="1"/>
  <c r="Y580" i="1" s="1"/>
  <c r="V581" i="1"/>
  <c r="W581" i="1" s="1"/>
  <c r="X581" i="1" s="1"/>
  <c r="Y581" i="1" s="1"/>
  <c r="V582" i="1"/>
  <c r="W582" i="1" s="1"/>
  <c r="X582" i="1" s="1"/>
  <c r="Y582" i="1" s="1"/>
  <c r="V583" i="1"/>
  <c r="W583" i="1" s="1"/>
  <c r="X583" i="1" s="1"/>
  <c r="Y583" i="1" s="1"/>
  <c r="V584" i="1"/>
  <c r="W584" i="1" s="1"/>
  <c r="X584" i="1" s="1"/>
  <c r="Y584" i="1" s="1"/>
  <c r="V585" i="1"/>
  <c r="W585" i="1" s="1"/>
  <c r="X585" i="1" s="1"/>
  <c r="Y585" i="1" s="1"/>
  <c r="V586" i="1"/>
  <c r="W586" i="1" s="1"/>
  <c r="X586" i="1" s="1"/>
  <c r="Y586" i="1" s="1"/>
  <c r="V587" i="1"/>
  <c r="W587" i="1" s="1"/>
  <c r="X587" i="1" s="1"/>
  <c r="Y587" i="1" s="1"/>
  <c r="V588" i="1"/>
  <c r="W588" i="1" s="1"/>
  <c r="X588" i="1" s="1"/>
  <c r="Y588" i="1" s="1"/>
  <c r="V589" i="1"/>
  <c r="W589" i="1" s="1"/>
  <c r="X589" i="1" s="1"/>
  <c r="Y589" i="1" s="1"/>
  <c r="V590" i="1"/>
  <c r="W590" i="1" s="1"/>
  <c r="X590" i="1" s="1"/>
  <c r="Y590" i="1" s="1"/>
  <c r="V591" i="1"/>
  <c r="W591" i="1" s="1"/>
  <c r="X591" i="1" s="1"/>
  <c r="Y591" i="1" s="1"/>
  <c r="V592" i="1"/>
  <c r="W592" i="1" s="1"/>
  <c r="X592" i="1" s="1"/>
  <c r="Y592" i="1" s="1"/>
  <c r="V593" i="1"/>
  <c r="W593" i="1" s="1"/>
  <c r="X593" i="1" s="1"/>
  <c r="Y593" i="1" s="1"/>
  <c r="V594" i="1"/>
  <c r="W594" i="1" s="1"/>
  <c r="X594" i="1" s="1"/>
  <c r="Y594" i="1" s="1"/>
  <c r="V595" i="1"/>
  <c r="W595" i="1" s="1"/>
  <c r="X595" i="1" s="1"/>
  <c r="Y595" i="1" s="1"/>
  <c r="V596" i="1"/>
  <c r="W596" i="1" s="1"/>
  <c r="X596" i="1" s="1"/>
  <c r="Y596" i="1" s="1"/>
  <c r="V597" i="1"/>
  <c r="W597" i="1" s="1"/>
  <c r="X597" i="1" s="1"/>
  <c r="Y597" i="1" s="1"/>
  <c r="V598" i="1"/>
  <c r="W598" i="1" s="1"/>
  <c r="X598" i="1" s="1"/>
  <c r="Y598" i="1" s="1"/>
  <c r="V599" i="1"/>
  <c r="W599" i="1" s="1"/>
  <c r="X599" i="1" s="1"/>
  <c r="Y599" i="1" s="1"/>
  <c r="V600" i="1"/>
  <c r="W600" i="1" s="1"/>
  <c r="X600" i="1" s="1"/>
  <c r="Y600" i="1" s="1"/>
  <c r="V601" i="1"/>
  <c r="W601" i="1" s="1"/>
  <c r="X601" i="1" s="1"/>
  <c r="Y601" i="1" s="1"/>
  <c r="V602" i="1"/>
  <c r="W602" i="1" s="1"/>
  <c r="X602" i="1" s="1"/>
  <c r="Y602" i="1" s="1"/>
  <c r="V603" i="1"/>
  <c r="W603" i="1" s="1"/>
  <c r="X603" i="1" s="1"/>
  <c r="Y603" i="1" s="1"/>
  <c r="V604" i="1"/>
  <c r="W604" i="1" s="1"/>
  <c r="X604" i="1" s="1"/>
  <c r="Y604" i="1" s="1"/>
  <c r="V605" i="1"/>
  <c r="W605" i="1" s="1"/>
  <c r="X605" i="1" s="1"/>
  <c r="Y605" i="1" s="1"/>
  <c r="V606" i="1"/>
  <c r="W606" i="1" s="1"/>
  <c r="X606" i="1" s="1"/>
  <c r="Y606" i="1" s="1"/>
  <c r="V607" i="1"/>
  <c r="W607" i="1" s="1"/>
  <c r="X607" i="1" s="1"/>
  <c r="Y607" i="1" s="1"/>
  <c r="V608" i="1"/>
  <c r="W608" i="1" s="1"/>
  <c r="X608" i="1" s="1"/>
  <c r="Y608" i="1" s="1"/>
  <c r="V609" i="1"/>
  <c r="W609" i="1" s="1"/>
  <c r="X609" i="1" s="1"/>
  <c r="Y609" i="1" s="1"/>
  <c r="V610" i="1"/>
  <c r="W610" i="1" s="1"/>
  <c r="X610" i="1" s="1"/>
  <c r="Y610" i="1" s="1"/>
  <c r="V611" i="1"/>
  <c r="W611" i="1" s="1"/>
  <c r="X611" i="1" s="1"/>
  <c r="Y611" i="1" s="1"/>
  <c r="V612" i="1"/>
  <c r="W612" i="1" s="1"/>
  <c r="X612" i="1" s="1"/>
  <c r="Y612" i="1" s="1"/>
  <c r="V613" i="1"/>
  <c r="W613" i="1" s="1"/>
  <c r="X613" i="1" s="1"/>
  <c r="Y613" i="1" s="1"/>
  <c r="V614" i="1"/>
  <c r="W614" i="1" s="1"/>
  <c r="X614" i="1" s="1"/>
  <c r="Y614" i="1" s="1"/>
  <c r="V615" i="1"/>
  <c r="W615" i="1" s="1"/>
  <c r="X615" i="1" s="1"/>
  <c r="Y615" i="1" s="1"/>
  <c r="V616" i="1"/>
  <c r="W616" i="1" s="1"/>
  <c r="X616" i="1" s="1"/>
  <c r="Y616" i="1" s="1"/>
  <c r="V617" i="1"/>
  <c r="W617" i="1" s="1"/>
  <c r="X617" i="1" s="1"/>
  <c r="Y617" i="1" s="1"/>
  <c r="V618" i="1"/>
  <c r="W618" i="1" s="1"/>
  <c r="X618" i="1" s="1"/>
  <c r="Y618" i="1" s="1"/>
  <c r="V619" i="1"/>
  <c r="W619" i="1" s="1"/>
  <c r="X619" i="1" s="1"/>
  <c r="Y619" i="1" s="1"/>
  <c r="V620" i="1"/>
  <c r="W620" i="1" s="1"/>
  <c r="X620" i="1" s="1"/>
  <c r="Y620" i="1" s="1"/>
  <c r="V621" i="1"/>
  <c r="W621" i="1" s="1"/>
  <c r="X621" i="1" s="1"/>
  <c r="Y621" i="1" s="1"/>
  <c r="V622" i="1"/>
  <c r="W622" i="1" s="1"/>
  <c r="X622" i="1" s="1"/>
  <c r="Y622" i="1" s="1"/>
  <c r="V623" i="1"/>
  <c r="W623" i="1" s="1"/>
  <c r="X623" i="1" s="1"/>
  <c r="Y623" i="1" s="1"/>
  <c r="V624" i="1"/>
  <c r="W624" i="1" s="1"/>
  <c r="X624" i="1" s="1"/>
  <c r="Y624" i="1" s="1"/>
  <c r="V625" i="1"/>
  <c r="W625" i="1" s="1"/>
  <c r="X625" i="1" s="1"/>
  <c r="Y625" i="1" s="1"/>
  <c r="V626" i="1"/>
  <c r="W626" i="1" s="1"/>
  <c r="X626" i="1" s="1"/>
  <c r="Y626" i="1" s="1"/>
  <c r="V627" i="1"/>
  <c r="W627" i="1" s="1"/>
  <c r="X627" i="1" s="1"/>
  <c r="Y627" i="1" s="1"/>
  <c r="V628" i="1"/>
  <c r="W628" i="1" s="1"/>
  <c r="X628" i="1" s="1"/>
  <c r="Y628" i="1" s="1"/>
  <c r="V629" i="1"/>
  <c r="W629" i="1" s="1"/>
  <c r="X629" i="1" s="1"/>
  <c r="Y629" i="1" s="1"/>
  <c r="V630" i="1"/>
  <c r="W630" i="1" s="1"/>
  <c r="X630" i="1" s="1"/>
  <c r="Y630" i="1" s="1"/>
  <c r="V631" i="1"/>
  <c r="W631" i="1" s="1"/>
  <c r="X631" i="1" s="1"/>
  <c r="Y631" i="1" s="1"/>
  <c r="V632" i="1"/>
  <c r="W632" i="1" s="1"/>
  <c r="X632" i="1" s="1"/>
  <c r="Y632" i="1" s="1"/>
  <c r="V633" i="1"/>
  <c r="W633" i="1" s="1"/>
  <c r="X633" i="1" s="1"/>
  <c r="Y633" i="1" s="1"/>
  <c r="V634" i="1"/>
  <c r="W634" i="1" s="1"/>
  <c r="X634" i="1" s="1"/>
  <c r="Y634" i="1" s="1"/>
  <c r="V635" i="1"/>
  <c r="W635" i="1" s="1"/>
  <c r="X635" i="1" s="1"/>
  <c r="Y635" i="1" s="1"/>
  <c r="V636" i="1"/>
  <c r="W636" i="1" s="1"/>
  <c r="X636" i="1" s="1"/>
  <c r="Y636" i="1" s="1"/>
  <c r="V637" i="1"/>
  <c r="W637" i="1" s="1"/>
  <c r="X637" i="1" s="1"/>
  <c r="Y637" i="1" s="1"/>
  <c r="V638" i="1"/>
  <c r="W638" i="1" s="1"/>
  <c r="X638" i="1" s="1"/>
  <c r="Y638" i="1" s="1"/>
  <c r="V639" i="1"/>
  <c r="W639" i="1" s="1"/>
  <c r="X639" i="1" s="1"/>
  <c r="Y639" i="1" s="1"/>
  <c r="V640" i="1"/>
  <c r="W640" i="1" s="1"/>
  <c r="X640" i="1" s="1"/>
  <c r="Y640" i="1" s="1"/>
  <c r="V641" i="1"/>
  <c r="W641" i="1" s="1"/>
  <c r="X641" i="1" s="1"/>
  <c r="Y641" i="1" s="1"/>
  <c r="V642" i="1"/>
  <c r="W642" i="1" s="1"/>
  <c r="X642" i="1" s="1"/>
  <c r="Y642" i="1" s="1"/>
  <c r="V643" i="1"/>
  <c r="W643" i="1" s="1"/>
  <c r="X643" i="1" s="1"/>
  <c r="Y643" i="1" s="1"/>
  <c r="V644" i="1"/>
  <c r="W644" i="1" s="1"/>
  <c r="X644" i="1" s="1"/>
  <c r="Y644" i="1" s="1"/>
  <c r="V645" i="1"/>
  <c r="W645" i="1" s="1"/>
  <c r="X645" i="1" s="1"/>
  <c r="Y645" i="1" s="1"/>
  <c r="V646" i="1"/>
  <c r="W646" i="1" s="1"/>
  <c r="X646" i="1" s="1"/>
  <c r="Y646" i="1" s="1"/>
  <c r="V647" i="1"/>
  <c r="W647" i="1" s="1"/>
  <c r="X647" i="1" s="1"/>
  <c r="Y647" i="1" s="1"/>
  <c r="V648" i="1"/>
  <c r="W648" i="1" s="1"/>
  <c r="X648" i="1" s="1"/>
  <c r="Y648" i="1" s="1"/>
  <c r="V649" i="1"/>
  <c r="W649" i="1" s="1"/>
  <c r="X649" i="1" s="1"/>
  <c r="Y649" i="1" s="1"/>
  <c r="V650" i="1"/>
  <c r="W650" i="1" s="1"/>
  <c r="X650" i="1" s="1"/>
  <c r="Y650" i="1" s="1"/>
  <c r="V651" i="1"/>
  <c r="W651" i="1" s="1"/>
  <c r="X651" i="1" s="1"/>
  <c r="Y651" i="1" s="1"/>
  <c r="V652" i="1"/>
  <c r="W652" i="1" s="1"/>
  <c r="X652" i="1" s="1"/>
  <c r="Y652" i="1" s="1"/>
  <c r="V653" i="1"/>
  <c r="W653" i="1" s="1"/>
  <c r="X653" i="1" s="1"/>
  <c r="Y653" i="1" s="1"/>
  <c r="V654" i="1"/>
  <c r="W654" i="1" s="1"/>
  <c r="X654" i="1" s="1"/>
  <c r="Y654" i="1" s="1"/>
  <c r="V655" i="1"/>
  <c r="W655" i="1" s="1"/>
  <c r="X655" i="1" s="1"/>
  <c r="Y655" i="1" s="1"/>
  <c r="V656" i="1"/>
  <c r="W656" i="1" s="1"/>
  <c r="X656" i="1" s="1"/>
  <c r="Y656" i="1" s="1"/>
  <c r="V657" i="1"/>
  <c r="W657" i="1" s="1"/>
  <c r="X657" i="1" s="1"/>
  <c r="Y657" i="1" s="1"/>
  <c r="V658" i="1"/>
  <c r="W658" i="1" s="1"/>
  <c r="X658" i="1" s="1"/>
  <c r="Y658" i="1" s="1"/>
  <c r="V659" i="1"/>
  <c r="W659" i="1" s="1"/>
  <c r="X659" i="1" s="1"/>
  <c r="Y659" i="1" s="1"/>
  <c r="V660" i="1"/>
  <c r="W660" i="1" s="1"/>
  <c r="X660" i="1" s="1"/>
  <c r="Y660" i="1" s="1"/>
  <c r="V661" i="1"/>
  <c r="W661" i="1" s="1"/>
  <c r="X661" i="1" s="1"/>
  <c r="Y661" i="1" s="1"/>
  <c r="V662" i="1"/>
  <c r="W662" i="1" s="1"/>
  <c r="X662" i="1" s="1"/>
  <c r="Y662" i="1" s="1"/>
  <c r="V663" i="1"/>
  <c r="W663" i="1" s="1"/>
  <c r="X663" i="1" s="1"/>
  <c r="Y663" i="1" s="1"/>
  <c r="V664" i="1"/>
  <c r="W664" i="1" s="1"/>
  <c r="X664" i="1" s="1"/>
  <c r="Y664" i="1" s="1"/>
  <c r="V665" i="1"/>
  <c r="W665" i="1" s="1"/>
  <c r="X665" i="1" s="1"/>
  <c r="Y665" i="1" s="1"/>
  <c r="V666" i="1"/>
  <c r="W666" i="1" s="1"/>
  <c r="X666" i="1" s="1"/>
  <c r="Y666" i="1" s="1"/>
  <c r="V667" i="1"/>
  <c r="W667" i="1" s="1"/>
  <c r="X667" i="1" s="1"/>
  <c r="Y667" i="1" s="1"/>
  <c r="V668" i="1"/>
  <c r="W668" i="1" s="1"/>
  <c r="X668" i="1" s="1"/>
  <c r="Y668" i="1" s="1"/>
  <c r="V669" i="1"/>
  <c r="W669" i="1" s="1"/>
  <c r="X669" i="1" s="1"/>
  <c r="Y669" i="1" s="1"/>
  <c r="V670" i="1"/>
  <c r="W670" i="1" s="1"/>
  <c r="X670" i="1" s="1"/>
  <c r="Y670" i="1" s="1"/>
  <c r="V671" i="1"/>
  <c r="W671" i="1" s="1"/>
  <c r="X671" i="1" s="1"/>
  <c r="Y671" i="1" s="1"/>
  <c r="V672" i="1"/>
  <c r="W672" i="1" s="1"/>
  <c r="X672" i="1" s="1"/>
  <c r="Y672" i="1" s="1"/>
  <c r="V673" i="1"/>
  <c r="W673" i="1" s="1"/>
  <c r="X673" i="1" s="1"/>
  <c r="Y673" i="1" s="1"/>
  <c r="V674" i="1"/>
  <c r="W674" i="1" s="1"/>
  <c r="X674" i="1" s="1"/>
  <c r="Y674" i="1" s="1"/>
  <c r="V675" i="1"/>
  <c r="W675" i="1" s="1"/>
  <c r="X675" i="1" s="1"/>
  <c r="Y675" i="1" s="1"/>
  <c r="V676" i="1"/>
  <c r="W676" i="1" s="1"/>
  <c r="X676" i="1" s="1"/>
  <c r="Y676" i="1" s="1"/>
  <c r="V677" i="1"/>
  <c r="W677" i="1" s="1"/>
  <c r="X677" i="1" s="1"/>
  <c r="Y677" i="1" s="1"/>
  <c r="V678" i="1"/>
  <c r="W678" i="1" s="1"/>
  <c r="X678" i="1" s="1"/>
  <c r="Y678" i="1" s="1"/>
  <c r="V679" i="1"/>
  <c r="W679" i="1" s="1"/>
  <c r="X679" i="1" s="1"/>
  <c r="Y679" i="1" s="1"/>
  <c r="V680" i="1"/>
  <c r="W680" i="1" s="1"/>
  <c r="X680" i="1" s="1"/>
  <c r="Y680" i="1" s="1"/>
  <c r="V681" i="1"/>
  <c r="W681" i="1" s="1"/>
  <c r="X681" i="1" s="1"/>
  <c r="Y681" i="1" s="1"/>
  <c r="V682" i="1"/>
  <c r="W682" i="1" s="1"/>
  <c r="X682" i="1" s="1"/>
  <c r="Y682" i="1" s="1"/>
  <c r="V683" i="1"/>
  <c r="W683" i="1" s="1"/>
  <c r="X683" i="1" s="1"/>
  <c r="Y683" i="1" s="1"/>
  <c r="V684" i="1"/>
  <c r="W684" i="1" s="1"/>
  <c r="X684" i="1" s="1"/>
  <c r="Y684" i="1" s="1"/>
  <c r="V685" i="1"/>
  <c r="W685" i="1" s="1"/>
  <c r="X685" i="1" s="1"/>
  <c r="Y685" i="1" s="1"/>
  <c r="V686" i="1"/>
  <c r="W686" i="1" s="1"/>
  <c r="X686" i="1" s="1"/>
  <c r="Y686" i="1" s="1"/>
  <c r="V687" i="1"/>
  <c r="W687" i="1" s="1"/>
  <c r="X687" i="1" s="1"/>
  <c r="Y687" i="1" s="1"/>
  <c r="V688" i="1"/>
  <c r="W688" i="1" s="1"/>
  <c r="X688" i="1" s="1"/>
  <c r="Y688" i="1" s="1"/>
  <c r="V689" i="1"/>
  <c r="W689" i="1" s="1"/>
  <c r="X689" i="1" s="1"/>
  <c r="Y689" i="1" s="1"/>
  <c r="V690" i="1"/>
  <c r="W690" i="1" s="1"/>
  <c r="X690" i="1" s="1"/>
  <c r="Y690" i="1" s="1"/>
  <c r="V691" i="1"/>
  <c r="W691" i="1" s="1"/>
  <c r="X691" i="1" s="1"/>
  <c r="Y691" i="1" s="1"/>
  <c r="V692" i="1"/>
  <c r="W692" i="1" s="1"/>
  <c r="X692" i="1" s="1"/>
  <c r="Y692" i="1" s="1"/>
  <c r="V693" i="1"/>
  <c r="W693" i="1" s="1"/>
  <c r="X693" i="1" s="1"/>
  <c r="Y693" i="1" s="1"/>
  <c r="V694" i="1"/>
  <c r="W694" i="1" s="1"/>
  <c r="X694" i="1" s="1"/>
  <c r="Y694" i="1" s="1"/>
  <c r="V695" i="1"/>
  <c r="W695" i="1" s="1"/>
  <c r="X695" i="1" s="1"/>
  <c r="Y695" i="1" s="1"/>
  <c r="V696" i="1"/>
  <c r="W696" i="1" s="1"/>
  <c r="X696" i="1" s="1"/>
  <c r="Y696" i="1" s="1"/>
  <c r="V697" i="1"/>
  <c r="W697" i="1" s="1"/>
  <c r="X697" i="1" s="1"/>
  <c r="Y697" i="1" s="1"/>
  <c r="V698" i="1"/>
  <c r="W698" i="1" s="1"/>
  <c r="X698" i="1" s="1"/>
  <c r="Y698" i="1" s="1"/>
  <c r="V699" i="1"/>
  <c r="W699" i="1" s="1"/>
  <c r="X699" i="1" s="1"/>
  <c r="Y699" i="1" s="1"/>
  <c r="V700" i="1"/>
  <c r="W700" i="1" s="1"/>
  <c r="X700" i="1" s="1"/>
  <c r="Y700" i="1" s="1"/>
  <c r="V701" i="1"/>
  <c r="W701" i="1" s="1"/>
  <c r="X701" i="1" s="1"/>
  <c r="Y701" i="1" s="1"/>
  <c r="V702" i="1"/>
  <c r="W702" i="1" s="1"/>
  <c r="X702" i="1" s="1"/>
  <c r="Y702" i="1" s="1"/>
  <c r="V703" i="1"/>
  <c r="W703" i="1" s="1"/>
  <c r="X703" i="1" s="1"/>
  <c r="Y703" i="1" s="1"/>
  <c r="V704" i="1"/>
  <c r="W704" i="1" s="1"/>
  <c r="X704" i="1" s="1"/>
  <c r="Y704" i="1" s="1"/>
  <c r="V705" i="1"/>
  <c r="W705" i="1" s="1"/>
  <c r="X705" i="1" s="1"/>
  <c r="Y705" i="1" s="1"/>
  <c r="V706" i="1"/>
  <c r="W706" i="1" s="1"/>
  <c r="X706" i="1" s="1"/>
  <c r="Y706" i="1" s="1"/>
  <c r="V707" i="1"/>
  <c r="W707" i="1" s="1"/>
  <c r="X707" i="1" s="1"/>
  <c r="Y707" i="1" s="1"/>
  <c r="V708" i="1"/>
  <c r="W708" i="1" s="1"/>
  <c r="X708" i="1" s="1"/>
  <c r="Y708" i="1" s="1"/>
  <c r="V709" i="1"/>
  <c r="W709" i="1" s="1"/>
  <c r="X709" i="1" s="1"/>
  <c r="Y709" i="1" s="1"/>
  <c r="V710" i="1"/>
  <c r="W710" i="1" s="1"/>
  <c r="X710" i="1" s="1"/>
  <c r="Y710" i="1" s="1"/>
  <c r="V711" i="1"/>
  <c r="W711" i="1" s="1"/>
  <c r="X711" i="1" s="1"/>
  <c r="Y711" i="1" s="1"/>
  <c r="V712" i="1"/>
  <c r="W712" i="1" s="1"/>
  <c r="X712" i="1" s="1"/>
  <c r="Y712" i="1" s="1"/>
  <c r="V713" i="1"/>
  <c r="W713" i="1" s="1"/>
  <c r="X713" i="1" s="1"/>
  <c r="Y713" i="1" s="1"/>
  <c r="V714" i="1"/>
  <c r="W714" i="1" s="1"/>
  <c r="X714" i="1" s="1"/>
  <c r="Y714" i="1" s="1"/>
  <c r="V715" i="1"/>
  <c r="W715" i="1" s="1"/>
  <c r="X715" i="1" s="1"/>
  <c r="Y715" i="1" s="1"/>
  <c r="V716" i="1"/>
  <c r="W716" i="1" s="1"/>
  <c r="X716" i="1" s="1"/>
  <c r="Y716" i="1" s="1"/>
  <c r="V717" i="1"/>
  <c r="W717" i="1" s="1"/>
  <c r="X717" i="1" s="1"/>
  <c r="Y717" i="1" s="1"/>
  <c r="V718" i="1"/>
  <c r="W718" i="1" s="1"/>
  <c r="X718" i="1" s="1"/>
  <c r="Y718" i="1" s="1"/>
  <c r="V719" i="1"/>
  <c r="W719" i="1" s="1"/>
  <c r="X719" i="1" s="1"/>
  <c r="Y719" i="1" s="1"/>
  <c r="V720" i="1"/>
  <c r="W720" i="1" s="1"/>
  <c r="X720" i="1" s="1"/>
  <c r="Y720" i="1" s="1"/>
  <c r="V721" i="1"/>
  <c r="W721" i="1" s="1"/>
  <c r="X721" i="1" s="1"/>
  <c r="Y721" i="1" s="1"/>
  <c r="V722" i="1"/>
  <c r="W722" i="1" s="1"/>
  <c r="X722" i="1" s="1"/>
  <c r="Y722" i="1" s="1"/>
  <c r="V723" i="1"/>
  <c r="W723" i="1" s="1"/>
  <c r="X723" i="1" s="1"/>
  <c r="Y723" i="1" s="1"/>
  <c r="V724" i="1"/>
  <c r="W724" i="1" s="1"/>
  <c r="X724" i="1" s="1"/>
  <c r="Y724" i="1" s="1"/>
  <c r="V725" i="1"/>
  <c r="W725" i="1" s="1"/>
  <c r="X725" i="1" s="1"/>
  <c r="Y725" i="1" s="1"/>
  <c r="V726" i="1"/>
  <c r="W726" i="1" s="1"/>
  <c r="X726" i="1" s="1"/>
  <c r="Y726" i="1" s="1"/>
  <c r="V727" i="1"/>
  <c r="W727" i="1" s="1"/>
  <c r="X727" i="1" s="1"/>
  <c r="Y727" i="1" s="1"/>
  <c r="V728" i="1"/>
  <c r="W728" i="1" s="1"/>
  <c r="X728" i="1" s="1"/>
  <c r="Y728" i="1" s="1"/>
  <c r="V729" i="1"/>
  <c r="W729" i="1" s="1"/>
  <c r="X729" i="1" s="1"/>
  <c r="Y729" i="1" s="1"/>
  <c r="V730" i="1"/>
  <c r="W730" i="1" s="1"/>
  <c r="X730" i="1" s="1"/>
  <c r="Y730" i="1" s="1"/>
  <c r="V731" i="1"/>
  <c r="W731" i="1" s="1"/>
  <c r="X731" i="1" s="1"/>
  <c r="Y731" i="1" s="1"/>
  <c r="V732" i="1"/>
  <c r="W732" i="1" s="1"/>
  <c r="X732" i="1" s="1"/>
  <c r="Y732" i="1" s="1"/>
  <c r="V733" i="1"/>
  <c r="W733" i="1" s="1"/>
  <c r="X733" i="1" s="1"/>
  <c r="Y733" i="1" s="1"/>
  <c r="V734" i="1"/>
  <c r="W734" i="1" s="1"/>
  <c r="X734" i="1" s="1"/>
  <c r="Y734" i="1" s="1"/>
  <c r="V735" i="1"/>
  <c r="W735" i="1" s="1"/>
  <c r="X735" i="1" s="1"/>
  <c r="Y735" i="1" s="1"/>
  <c r="V736" i="1"/>
  <c r="W736" i="1" s="1"/>
  <c r="X736" i="1" s="1"/>
  <c r="Y736" i="1" s="1"/>
  <c r="V737" i="1"/>
  <c r="W737" i="1" s="1"/>
  <c r="X737" i="1" s="1"/>
  <c r="Y737" i="1" s="1"/>
  <c r="V738" i="1"/>
  <c r="W738" i="1" s="1"/>
  <c r="X738" i="1" s="1"/>
  <c r="Y738" i="1" s="1"/>
  <c r="V739" i="1"/>
  <c r="W739" i="1" s="1"/>
  <c r="X739" i="1" s="1"/>
  <c r="Y739" i="1" s="1"/>
  <c r="V740" i="1"/>
  <c r="W740" i="1" s="1"/>
  <c r="X740" i="1" s="1"/>
  <c r="Y740" i="1" s="1"/>
  <c r="V741" i="1"/>
  <c r="W741" i="1" s="1"/>
  <c r="X741" i="1" s="1"/>
  <c r="Y741" i="1" s="1"/>
  <c r="V742" i="1"/>
  <c r="W742" i="1" s="1"/>
  <c r="X742" i="1" s="1"/>
  <c r="Y742" i="1" s="1"/>
  <c r="V743" i="1"/>
  <c r="W743" i="1" s="1"/>
  <c r="X743" i="1" s="1"/>
  <c r="Y743" i="1" s="1"/>
  <c r="V744" i="1"/>
  <c r="W744" i="1" s="1"/>
  <c r="X744" i="1" s="1"/>
  <c r="Y744" i="1" s="1"/>
  <c r="V745" i="1"/>
  <c r="W745" i="1" s="1"/>
  <c r="X745" i="1" s="1"/>
  <c r="Y745" i="1" s="1"/>
  <c r="V746" i="1"/>
  <c r="W746" i="1" s="1"/>
  <c r="X746" i="1" s="1"/>
  <c r="Y746" i="1" s="1"/>
  <c r="V747" i="1"/>
  <c r="W747" i="1" s="1"/>
  <c r="X747" i="1" s="1"/>
  <c r="Y747" i="1" s="1"/>
  <c r="V748" i="1"/>
  <c r="W748" i="1" s="1"/>
  <c r="X748" i="1" s="1"/>
  <c r="Y748" i="1" s="1"/>
  <c r="V749" i="1"/>
  <c r="W749" i="1" s="1"/>
  <c r="X749" i="1" s="1"/>
  <c r="Y749" i="1" s="1"/>
  <c r="V750" i="1"/>
  <c r="W750" i="1" s="1"/>
  <c r="X750" i="1" s="1"/>
  <c r="Y750" i="1" s="1"/>
  <c r="V751" i="1"/>
  <c r="W751" i="1" s="1"/>
  <c r="X751" i="1" s="1"/>
  <c r="Y751" i="1" s="1"/>
  <c r="V752" i="1"/>
  <c r="W752" i="1" s="1"/>
  <c r="X752" i="1" s="1"/>
  <c r="Y752" i="1" s="1"/>
  <c r="V753" i="1"/>
  <c r="W753" i="1" s="1"/>
  <c r="X753" i="1" s="1"/>
  <c r="Y753" i="1" s="1"/>
  <c r="V754" i="1"/>
  <c r="W754" i="1" s="1"/>
  <c r="X754" i="1" s="1"/>
  <c r="Y754" i="1" s="1"/>
  <c r="V755" i="1"/>
  <c r="W755" i="1" s="1"/>
  <c r="X755" i="1" s="1"/>
  <c r="Y755" i="1" s="1"/>
  <c r="V756" i="1"/>
  <c r="W756" i="1" s="1"/>
  <c r="X756" i="1" s="1"/>
  <c r="Y756" i="1" s="1"/>
  <c r="V757" i="1"/>
  <c r="W757" i="1" s="1"/>
  <c r="X757" i="1" s="1"/>
  <c r="Y757" i="1" s="1"/>
  <c r="V758" i="1"/>
  <c r="W758" i="1" s="1"/>
  <c r="X758" i="1" s="1"/>
  <c r="Y758" i="1" s="1"/>
  <c r="V759" i="1"/>
  <c r="W759" i="1" s="1"/>
  <c r="X759" i="1" s="1"/>
  <c r="Y759" i="1" s="1"/>
  <c r="V760" i="1"/>
  <c r="W760" i="1" s="1"/>
  <c r="X760" i="1" s="1"/>
  <c r="Y760" i="1" s="1"/>
  <c r="V761" i="1"/>
  <c r="W761" i="1" s="1"/>
  <c r="X761" i="1" s="1"/>
  <c r="Y761" i="1" s="1"/>
  <c r="V762" i="1"/>
  <c r="W762" i="1" s="1"/>
  <c r="X762" i="1" s="1"/>
  <c r="Y762" i="1" s="1"/>
  <c r="V763" i="1"/>
  <c r="W763" i="1" s="1"/>
  <c r="X763" i="1" s="1"/>
  <c r="Y763" i="1" s="1"/>
  <c r="V764" i="1"/>
  <c r="W764" i="1" s="1"/>
  <c r="X764" i="1" s="1"/>
  <c r="Y764" i="1" s="1"/>
  <c r="V765" i="1"/>
  <c r="W765" i="1" s="1"/>
  <c r="X765" i="1" s="1"/>
  <c r="Y765" i="1" s="1"/>
  <c r="V766" i="1"/>
  <c r="W766" i="1" s="1"/>
  <c r="X766" i="1" s="1"/>
  <c r="Y766" i="1" s="1"/>
  <c r="V767" i="1"/>
  <c r="W767" i="1" s="1"/>
  <c r="X767" i="1" s="1"/>
  <c r="Y767" i="1" s="1"/>
  <c r="V768" i="1"/>
  <c r="W768" i="1" s="1"/>
  <c r="X768" i="1" s="1"/>
  <c r="Y768" i="1" s="1"/>
  <c r="V769" i="1"/>
  <c r="W769" i="1" s="1"/>
  <c r="X769" i="1" s="1"/>
  <c r="Y769" i="1" s="1"/>
  <c r="V770" i="1"/>
  <c r="W770" i="1" s="1"/>
  <c r="X770" i="1" s="1"/>
  <c r="Y770" i="1" s="1"/>
  <c r="V771" i="1"/>
  <c r="W771" i="1" s="1"/>
  <c r="X771" i="1" s="1"/>
  <c r="Y771" i="1" s="1"/>
  <c r="V772" i="1"/>
  <c r="W772" i="1" s="1"/>
  <c r="X772" i="1" s="1"/>
  <c r="Y772" i="1" s="1"/>
  <c r="V773" i="1"/>
  <c r="W773" i="1" s="1"/>
  <c r="X773" i="1" s="1"/>
  <c r="Y773" i="1" s="1"/>
  <c r="V774" i="1"/>
  <c r="W774" i="1" s="1"/>
  <c r="X774" i="1" s="1"/>
  <c r="Y774" i="1" s="1"/>
  <c r="V775" i="1"/>
  <c r="W775" i="1" s="1"/>
  <c r="X775" i="1" s="1"/>
  <c r="Y775" i="1" s="1"/>
  <c r="V776" i="1"/>
  <c r="W776" i="1" s="1"/>
  <c r="X776" i="1" s="1"/>
  <c r="Y776" i="1" s="1"/>
  <c r="V777" i="1"/>
  <c r="W777" i="1" s="1"/>
  <c r="X777" i="1" s="1"/>
  <c r="Y777" i="1" s="1"/>
  <c r="V778" i="1"/>
  <c r="W778" i="1" s="1"/>
  <c r="X778" i="1" s="1"/>
  <c r="Y778" i="1" s="1"/>
  <c r="V779" i="1"/>
  <c r="W779" i="1" s="1"/>
  <c r="X779" i="1" s="1"/>
  <c r="Y779" i="1" s="1"/>
  <c r="V780" i="1"/>
  <c r="W780" i="1" s="1"/>
  <c r="X780" i="1" s="1"/>
  <c r="Y780" i="1" s="1"/>
  <c r="V781" i="1"/>
  <c r="W781" i="1" s="1"/>
  <c r="X781" i="1" s="1"/>
  <c r="Y781" i="1" s="1"/>
  <c r="V782" i="1"/>
  <c r="W782" i="1" s="1"/>
  <c r="X782" i="1" s="1"/>
  <c r="Y782" i="1" s="1"/>
  <c r="V783" i="1"/>
  <c r="W783" i="1" s="1"/>
  <c r="X783" i="1" s="1"/>
  <c r="Y783" i="1" s="1"/>
  <c r="V784" i="1"/>
  <c r="W784" i="1" s="1"/>
  <c r="X784" i="1" s="1"/>
  <c r="Y784" i="1" s="1"/>
  <c r="V785" i="1"/>
  <c r="W785" i="1" s="1"/>
  <c r="X785" i="1" s="1"/>
  <c r="Y785" i="1" s="1"/>
  <c r="V786" i="1"/>
  <c r="W786" i="1" s="1"/>
  <c r="X786" i="1" s="1"/>
  <c r="Y786" i="1" s="1"/>
  <c r="V787" i="1"/>
  <c r="W787" i="1" s="1"/>
  <c r="X787" i="1" s="1"/>
  <c r="Y787" i="1" s="1"/>
  <c r="V788" i="1"/>
  <c r="W788" i="1" s="1"/>
  <c r="X788" i="1" s="1"/>
  <c r="Y788" i="1" s="1"/>
  <c r="V789" i="1"/>
  <c r="W789" i="1" s="1"/>
  <c r="X789" i="1" s="1"/>
  <c r="Y789" i="1" s="1"/>
  <c r="V790" i="1"/>
  <c r="W790" i="1" s="1"/>
  <c r="X790" i="1" s="1"/>
  <c r="Y790" i="1" s="1"/>
  <c r="V791" i="1"/>
  <c r="W791" i="1" s="1"/>
  <c r="X791" i="1" s="1"/>
  <c r="Y791" i="1" s="1"/>
  <c r="V792" i="1"/>
  <c r="W792" i="1" s="1"/>
  <c r="X792" i="1" s="1"/>
  <c r="Y792" i="1" s="1"/>
  <c r="V793" i="1"/>
  <c r="W793" i="1" s="1"/>
  <c r="X793" i="1" s="1"/>
  <c r="Y793" i="1" s="1"/>
  <c r="V794" i="1"/>
  <c r="W794" i="1" s="1"/>
  <c r="X794" i="1" s="1"/>
  <c r="Y794" i="1" s="1"/>
  <c r="V795" i="1"/>
  <c r="W795" i="1" s="1"/>
  <c r="X795" i="1" s="1"/>
  <c r="Y795" i="1" s="1"/>
  <c r="V796" i="1"/>
  <c r="W796" i="1" s="1"/>
  <c r="X796" i="1" s="1"/>
  <c r="Y796" i="1" s="1"/>
  <c r="V797" i="1"/>
  <c r="W797" i="1" s="1"/>
  <c r="X797" i="1" s="1"/>
  <c r="Y797" i="1" s="1"/>
  <c r="V798" i="1"/>
  <c r="W798" i="1" s="1"/>
  <c r="X798" i="1" s="1"/>
  <c r="Y798" i="1" s="1"/>
  <c r="V799" i="1"/>
  <c r="W799" i="1" s="1"/>
  <c r="X799" i="1" s="1"/>
  <c r="Y799" i="1" s="1"/>
  <c r="V800" i="1"/>
  <c r="W800" i="1" s="1"/>
  <c r="X800" i="1" s="1"/>
  <c r="Y800" i="1" s="1"/>
  <c r="V801" i="1"/>
  <c r="W801" i="1" s="1"/>
  <c r="X801" i="1" s="1"/>
  <c r="Y801" i="1" s="1"/>
  <c r="V802" i="1"/>
  <c r="W802" i="1" s="1"/>
  <c r="X802" i="1" s="1"/>
  <c r="Y802" i="1" s="1"/>
  <c r="V803" i="1"/>
  <c r="W803" i="1" s="1"/>
  <c r="X803" i="1" s="1"/>
  <c r="Y803" i="1" s="1"/>
  <c r="V804" i="1"/>
  <c r="W804" i="1" s="1"/>
  <c r="X804" i="1" s="1"/>
  <c r="Y804" i="1" s="1"/>
  <c r="V805" i="1"/>
  <c r="W805" i="1" s="1"/>
  <c r="X805" i="1" s="1"/>
  <c r="Y805" i="1" s="1"/>
  <c r="V806" i="1"/>
  <c r="W806" i="1" s="1"/>
  <c r="X806" i="1" s="1"/>
  <c r="Y806" i="1" s="1"/>
  <c r="V807" i="1"/>
  <c r="W807" i="1" s="1"/>
  <c r="X807" i="1" s="1"/>
  <c r="Y807" i="1" s="1"/>
  <c r="V808" i="1"/>
  <c r="W808" i="1" s="1"/>
  <c r="X808" i="1" s="1"/>
  <c r="Y808" i="1" s="1"/>
  <c r="V809" i="1"/>
  <c r="W809" i="1" s="1"/>
  <c r="X809" i="1" s="1"/>
  <c r="Y809" i="1" s="1"/>
  <c r="V810" i="1"/>
  <c r="W810" i="1" s="1"/>
  <c r="X810" i="1" s="1"/>
  <c r="Y810" i="1" s="1"/>
  <c r="V811" i="1"/>
  <c r="W811" i="1" s="1"/>
  <c r="X811" i="1" s="1"/>
  <c r="Y811" i="1" s="1"/>
  <c r="V812" i="1"/>
  <c r="W812" i="1" s="1"/>
  <c r="X812" i="1" s="1"/>
  <c r="Y812" i="1" s="1"/>
  <c r="V813" i="1"/>
  <c r="W813" i="1" s="1"/>
  <c r="X813" i="1" s="1"/>
  <c r="Y813" i="1" s="1"/>
  <c r="V814" i="1"/>
  <c r="W814" i="1" s="1"/>
  <c r="X814" i="1" s="1"/>
  <c r="Y814" i="1" s="1"/>
  <c r="V815" i="1"/>
  <c r="W815" i="1" s="1"/>
  <c r="X815" i="1" s="1"/>
  <c r="Y815" i="1" s="1"/>
  <c r="V816" i="1"/>
  <c r="W816" i="1" s="1"/>
  <c r="X816" i="1" s="1"/>
  <c r="Y816" i="1" s="1"/>
  <c r="V817" i="1"/>
  <c r="W817" i="1" s="1"/>
  <c r="X817" i="1" s="1"/>
  <c r="Y817" i="1" s="1"/>
  <c r="V818" i="1"/>
  <c r="W818" i="1" s="1"/>
  <c r="X818" i="1" s="1"/>
  <c r="Y818" i="1" s="1"/>
  <c r="V819" i="1"/>
  <c r="W819" i="1" s="1"/>
  <c r="X819" i="1" s="1"/>
  <c r="Y819" i="1" s="1"/>
  <c r="V820" i="1"/>
  <c r="W820" i="1" s="1"/>
  <c r="X820" i="1" s="1"/>
  <c r="Y820" i="1" s="1"/>
  <c r="V821" i="1"/>
  <c r="W821" i="1" s="1"/>
  <c r="X821" i="1" s="1"/>
  <c r="Y821" i="1" s="1"/>
  <c r="V822" i="1"/>
  <c r="W822" i="1" s="1"/>
  <c r="X822" i="1" s="1"/>
  <c r="Y822" i="1" s="1"/>
  <c r="V823" i="1"/>
  <c r="W823" i="1" s="1"/>
  <c r="X823" i="1" s="1"/>
  <c r="Y823" i="1" s="1"/>
  <c r="V824" i="1"/>
  <c r="W824" i="1" s="1"/>
  <c r="X824" i="1" s="1"/>
  <c r="Y824" i="1" s="1"/>
  <c r="V825" i="1"/>
  <c r="W825" i="1" s="1"/>
  <c r="X825" i="1" s="1"/>
  <c r="Y825" i="1" s="1"/>
  <c r="V826" i="1"/>
  <c r="W826" i="1" s="1"/>
  <c r="X826" i="1" s="1"/>
  <c r="Y826" i="1" s="1"/>
  <c r="V827" i="1"/>
  <c r="W827" i="1" s="1"/>
  <c r="X827" i="1" s="1"/>
  <c r="Y827" i="1" s="1"/>
  <c r="V828" i="1"/>
  <c r="W828" i="1" s="1"/>
  <c r="X828" i="1" s="1"/>
  <c r="Y828" i="1" s="1"/>
  <c r="V829" i="1"/>
  <c r="W829" i="1" s="1"/>
  <c r="X829" i="1" s="1"/>
  <c r="Y829" i="1" s="1"/>
  <c r="V830" i="1"/>
  <c r="W830" i="1" s="1"/>
  <c r="X830" i="1" s="1"/>
  <c r="Y830" i="1" s="1"/>
  <c r="V831" i="1"/>
  <c r="W831" i="1" s="1"/>
  <c r="X831" i="1" s="1"/>
  <c r="Y831" i="1" s="1"/>
  <c r="V832" i="1"/>
  <c r="W832" i="1" s="1"/>
  <c r="X832" i="1" s="1"/>
  <c r="Y832" i="1" s="1"/>
  <c r="V833" i="1"/>
  <c r="W833" i="1" s="1"/>
  <c r="X833" i="1" s="1"/>
  <c r="Y833" i="1" s="1"/>
  <c r="V834" i="1"/>
  <c r="W834" i="1" s="1"/>
  <c r="X834" i="1" s="1"/>
  <c r="Y834" i="1" s="1"/>
  <c r="V835" i="1"/>
  <c r="W835" i="1" s="1"/>
  <c r="X835" i="1" s="1"/>
  <c r="Y835" i="1" s="1"/>
  <c r="V836" i="1"/>
  <c r="W836" i="1" s="1"/>
  <c r="X836" i="1" s="1"/>
  <c r="Y836" i="1" s="1"/>
  <c r="V837" i="1"/>
  <c r="W837" i="1" s="1"/>
  <c r="X837" i="1" s="1"/>
  <c r="Y837" i="1" s="1"/>
  <c r="V838" i="1"/>
  <c r="W838" i="1" s="1"/>
  <c r="X838" i="1" s="1"/>
  <c r="Y838" i="1" s="1"/>
  <c r="V839" i="1"/>
  <c r="W839" i="1" s="1"/>
  <c r="X839" i="1" s="1"/>
  <c r="Y839" i="1" s="1"/>
  <c r="V840" i="1"/>
  <c r="W840" i="1" s="1"/>
  <c r="X840" i="1" s="1"/>
  <c r="Y840" i="1" s="1"/>
  <c r="V841" i="1"/>
  <c r="W841" i="1" s="1"/>
  <c r="X841" i="1" s="1"/>
  <c r="Y841" i="1" s="1"/>
  <c r="V842" i="1"/>
  <c r="W842" i="1" s="1"/>
  <c r="X842" i="1" s="1"/>
  <c r="Y842" i="1" s="1"/>
  <c r="V843" i="1"/>
  <c r="W843" i="1" s="1"/>
  <c r="X843" i="1" s="1"/>
  <c r="Y843" i="1" s="1"/>
  <c r="V844" i="1"/>
  <c r="W844" i="1" s="1"/>
  <c r="X844" i="1" s="1"/>
  <c r="Y844" i="1" s="1"/>
  <c r="V845" i="1"/>
  <c r="W845" i="1" s="1"/>
  <c r="X845" i="1" s="1"/>
  <c r="Y845" i="1" s="1"/>
  <c r="V846" i="1"/>
  <c r="W846" i="1" s="1"/>
  <c r="X846" i="1" s="1"/>
  <c r="Y846" i="1" s="1"/>
  <c r="V847" i="1"/>
  <c r="W847" i="1" s="1"/>
  <c r="X847" i="1" s="1"/>
  <c r="Y847" i="1" s="1"/>
  <c r="V848" i="1"/>
  <c r="W848" i="1" s="1"/>
  <c r="X848" i="1" s="1"/>
  <c r="Y848" i="1" s="1"/>
  <c r="V849" i="1"/>
  <c r="W849" i="1" s="1"/>
  <c r="X849" i="1" s="1"/>
  <c r="Y849" i="1" s="1"/>
  <c r="V850" i="1"/>
  <c r="W850" i="1" s="1"/>
  <c r="X850" i="1" s="1"/>
  <c r="Y850" i="1" s="1"/>
  <c r="V851" i="1"/>
  <c r="W851" i="1" s="1"/>
  <c r="X851" i="1" s="1"/>
  <c r="Y851" i="1" s="1"/>
  <c r="V852" i="1"/>
  <c r="W852" i="1" s="1"/>
  <c r="X852" i="1" s="1"/>
  <c r="Y852" i="1" s="1"/>
  <c r="V853" i="1"/>
  <c r="W853" i="1" s="1"/>
  <c r="X853" i="1" s="1"/>
  <c r="Y853" i="1" s="1"/>
  <c r="V854" i="1"/>
  <c r="W854" i="1" s="1"/>
  <c r="X854" i="1" s="1"/>
  <c r="Y854" i="1" s="1"/>
  <c r="V855" i="1"/>
  <c r="W855" i="1" s="1"/>
  <c r="X855" i="1" s="1"/>
  <c r="Y855" i="1" s="1"/>
  <c r="V856" i="1"/>
  <c r="W856" i="1" s="1"/>
  <c r="X856" i="1" s="1"/>
  <c r="Y856" i="1" s="1"/>
  <c r="V857" i="1"/>
  <c r="W857" i="1" s="1"/>
  <c r="X857" i="1" s="1"/>
  <c r="Y857" i="1" s="1"/>
  <c r="V858" i="1"/>
  <c r="W858" i="1" s="1"/>
  <c r="X858" i="1" s="1"/>
  <c r="Y858" i="1" s="1"/>
  <c r="V859" i="1"/>
  <c r="W859" i="1" s="1"/>
  <c r="X859" i="1" s="1"/>
  <c r="Y859" i="1" s="1"/>
  <c r="V860" i="1"/>
  <c r="W860" i="1" s="1"/>
  <c r="X860" i="1" s="1"/>
  <c r="Y860" i="1" s="1"/>
  <c r="V861" i="1"/>
  <c r="W861" i="1" s="1"/>
  <c r="X861" i="1" s="1"/>
  <c r="Y861" i="1" s="1"/>
  <c r="V862" i="1"/>
  <c r="W862" i="1" s="1"/>
  <c r="X862" i="1" s="1"/>
  <c r="Y862" i="1" s="1"/>
  <c r="V863" i="1"/>
  <c r="W863" i="1" s="1"/>
  <c r="X863" i="1" s="1"/>
  <c r="Y863" i="1" s="1"/>
  <c r="V864" i="1"/>
  <c r="W864" i="1" s="1"/>
  <c r="X864" i="1" s="1"/>
  <c r="Y864" i="1" s="1"/>
  <c r="V865" i="1"/>
  <c r="W865" i="1" s="1"/>
  <c r="X865" i="1" s="1"/>
  <c r="Y865" i="1" s="1"/>
  <c r="V866" i="1"/>
  <c r="W866" i="1" s="1"/>
  <c r="X866" i="1" s="1"/>
  <c r="Y866" i="1" s="1"/>
  <c r="V867" i="1"/>
  <c r="W867" i="1" s="1"/>
  <c r="X867" i="1" s="1"/>
  <c r="Y867" i="1" s="1"/>
  <c r="V868" i="1"/>
  <c r="W868" i="1" s="1"/>
  <c r="X868" i="1" s="1"/>
  <c r="Y868" i="1" s="1"/>
  <c r="V869" i="1"/>
  <c r="W869" i="1" s="1"/>
  <c r="X869" i="1" s="1"/>
  <c r="Y869" i="1" s="1"/>
  <c r="V870" i="1"/>
  <c r="W870" i="1" s="1"/>
  <c r="X870" i="1" s="1"/>
  <c r="Y870" i="1" s="1"/>
  <c r="V871" i="1"/>
  <c r="W871" i="1" s="1"/>
  <c r="X871" i="1" s="1"/>
  <c r="Y871" i="1" s="1"/>
  <c r="V872" i="1"/>
  <c r="W872" i="1" s="1"/>
  <c r="X872" i="1" s="1"/>
  <c r="Y872" i="1" s="1"/>
  <c r="V873" i="1"/>
  <c r="W873" i="1" s="1"/>
  <c r="X873" i="1" s="1"/>
  <c r="Y873" i="1" s="1"/>
  <c r="V874" i="1"/>
  <c r="W874" i="1" s="1"/>
  <c r="X874" i="1" s="1"/>
  <c r="Y874" i="1" s="1"/>
  <c r="V875" i="1"/>
  <c r="W875" i="1" s="1"/>
  <c r="X875" i="1" s="1"/>
  <c r="Y875" i="1" s="1"/>
  <c r="V876" i="1"/>
  <c r="W876" i="1" s="1"/>
  <c r="X876" i="1" s="1"/>
  <c r="Y876" i="1" s="1"/>
  <c r="V877" i="1"/>
  <c r="W877" i="1" s="1"/>
  <c r="X877" i="1" s="1"/>
  <c r="Y877" i="1" s="1"/>
  <c r="V878" i="1"/>
  <c r="W878" i="1" s="1"/>
  <c r="X878" i="1" s="1"/>
  <c r="Y878" i="1" s="1"/>
  <c r="V879" i="1"/>
  <c r="W879" i="1" s="1"/>
  <c r="X879" i="1" s="1"/>
  <c r="Y879" i="1" s="1"/>
  <c r="V880" i="1"/>
  <c r="W880" i="1" s="1"/>
  <c r="X880" i="1" s="1"/>
  <c r="Y880" i="1" s="1"/>
  <c r="V881" i="1"/>
  <c r="W881" i="1" s="1"/>
  <c r="X881" i="1" s="1"/>
  <c r="Y881" i="1" s="1"/>
  <c r="V882" i="1"/>
  <c r="W882" i="1" s="1"/>
  <c r="X882" i="1" s="1"/>
  <c r="Y882" i="1" s="1"/>
  <c r="V883" i="1"/>
  <c r="W883" i="1" s="1"/>
  <c r="X883" i="1" s="1"/>
  <c r="Y883" i="1" s="1"/>
  <c r="V884" i="1"/>
  <c r="W884" i="1" s="1"/>
  <c r="X884" i="1" s="1"/>
  <c r="Y884" i="1" s="1"/>
  <c r="V885" i="1"/>
  <c r="W885" i="1" s="1"/>
  <c r="X885" i="1" s="1"/>
  <c r="Y885" i="1" s="1"/>
  <c r="V886" i="1"/>
  <c r="W886" i="1" s="1"/>
  <c r="X886" i="1" s="1"/>
  <c r="Y886" i="1" s="1"/>
  <c r="V887" i="1"/>
  <c r="W887" i="1" s="1"/>
  <c r="X887" i="1" s="1"/>
  <c r="Y887" i="1" s="1"/>
  <c r="V888" i="1"/>
  <c r="W888" i="1" s="1"/>
  <c r="X888" i="1" s="1"/>
  <c r="Y888" i="1" s="1"/>
  <c r="V889" i="1"/>
  <c r="W889" i="1" s="1"/>
  <c r="X889" i="1" s="1"/>
  <c r="Y889" i="1" s="1"/>
  <c r="V890" i="1"/>
  <c r="W890" i="1" s="1"/>
  <c r="X890" i="1" s="1"/>
  <c r="Y890" i="1" s="1"/>
  <c r="V891" i="1"/>
  <c r="W891" i="1" s="1"/>
  <c r="X891" i="1" s="1"/>
  <c r="Y891" i="1" s="1"/>
  <c r="V892" i="1"/>
  <c r="W892" i="1" s="1"/>
  <c r="X892" i="1" s="1"/>
  <c r="Y892" i="1" s="1"/>
  <c r="V893" i="1"/>
  <c r="W893" i="1" s="1"/>
  <c r="X893" i="1" s="1"/>
  <c r="Y893" i="1" s="1"/>
  <c r="V894" i="1"/>
  <c r="W894" i="1" s="1"/>
  <c r="X894" i="1" s="1"/>
  <c r="Y894" i="1" s="1"/>
  <c r="V895" i="1"/>
  <c r="W895" i="1" s="1"/>
  <c r="X895" i="1" s="1"/>
  <c r="Y895" i="1" s="1"/>
  <c r="V896" i="1"/>
  <c r="W896" i="1" s="1"/>
  <c r="X896" i="1" s="1"/>
  <c r="Y896" i="1" s="1"/>
  <c r="V897" i="1"/>
  <c r="W897" i="1" s="1"/>
  <c r="X897" i="1" s="1"/>
  <c r="Y897" i="1" s="1"/>
  <c r="V898" i="1"/>
  <c r="W898" i="1" s="1"/>
  <c r="X898" i="1" s="1"/>
  <c r="Y898" i="1" s="1"/>
  <c r="V899" i="1"/>
  <c r="W899" i="1" s="1"/>
  <c r="X899" i="1" s="1"/>
  <c r="Y899" i="1" s="1"/>
  <c r="V900" i="1"/>
  <c r="W900" i="1" s="1"/>
  <c r="X900" i="1" s="1"/>
  <c r="Y900" i="1" s="1"/>
  <c r="V901" i="1"/>
  <c r="W901" i="1" s="1"/>
  <c r="X901" i="1" s="1"/>
  <c r="Y901" i="1" s="1"/>
  <c r="V902" i="1"/>
  <c r="W902" i="1" s="1"/>
  <c r="X902" i="1" s="1"/>
  <c r="Y902" i="1" s="1"/>
  <c r="V903" i="1"/>
  <c r="W903" i="1" s="1"/>
  <c r="X903" i="1" s="1"/>
  <c r="Y903" i="1" s="1"/>
  <c r="V904" i="1"/>
  <c r="W904" i="1" s="1"/>
  <c r="X904" i="1" s="1"/>
  <c r="Y904" i="1" s="1"/>
  <c r="V905" i="1"/>
  <c r="W905" i="1" s="1"/>
  <c r="X905" i="1" s="1"/>
  <c r="Y905" i="1" s="1"/>
  <c r="V906" i="1"/>
  <c r="W906" i="1" s="1"/>
  <c r="X906" i="1" s="1"/>
  <c r="Y906" i="1" s="1"/>
  <c r="V907" i="1"/>
  <c r="W907" i="1" s="1"/>
  <c r="X907" i="1" s="1"/>
  <c r="Y907" i="1" s="1"/>
  <c r="V908" i="1"/>
  <c r="W908" i="1" s="1"/>
  <c r="X908" i="1" s="1"/>
  <c r="Y908" i="1" s="1"/>
  <c r="V909" i="1"/>
  <c r="W909" i="1" s="1"/>
  <c r="X909" i="1" s="1"/>
  <c r="Y909" i="1" s="1"/>
  <c r="V910" i="1"/>
  <c r="W910" i="1" s="1"/>
  <c r="X910" i="1" s="1"/>
  <c r="Y910" i="1" s="1"/>
  <c r="V911" i="1"/>
  <c r="W911" i="1" s="1"/>
  <c r="X911" i="1" s="1"/>
  <c r="Y911" i="1" s="1"/>
  <c r="V912" i="1"/>
  <c r="W912" i="1" s="1"/>
  <c r="X912" i="1" s="1"/>
  <c r="Y912" i="1" s="1"/>
  <c r="V913" i="1"/>
  <c r="W913" i="1" s="1"/>
  <c r="X913" i="1" s="1"/>
  <c r="Y913" i="1" s="1"/>
  <c r="V914" i="1"/>
  <c r="W914" i="1" s="1"/>
  <c r="X914" i="1" s="1"/>
  <c r="Y914" i="1" s="1"/>
  <c r="V915" i="1"/>
  <c r="W915" i="1" s="1"/>
  <c r="X915" i="1" s="1"/>
  <c r="Y915" i="1" s="1"/>
  <c r="V916" i="1"/>
  <c r="W916" i="1" s="1"/>
  <c r="X916" i="1" s="1"/>
  <c r="Y916" i="1" s="1"/>
  <c r="V917" i="1"/>
  <c r="W917" i="1" s="1"/>
  <c r="X917" i="1" s="1"/>
  <c r="Y917" i="1" s="1"/>
  <c r="V918" i="1"/>
  <c r="W918" i="1" s="1"/>
  <c r="X918" i="1" s="1"/>
  <c r="Y918" i="1" s="1"/>
  <c r="V919" i="1"/>
  <c r="W919" i="1" s="1"/>
  <c r="X919" i="1" s="1"/>
  <c r="Y919" i="1" s="1"/>
  <c r="V920" i="1"/>
  <c r="W920" i="1" s="1"/>
  <c r="X920" i="1" s="1"/>
  <c r="Y920" i="1" s="1"/>
  <c r="V921" i="1"/>
  <c r="W921" i="1" s="1"/>
  <c r="X921" i="1" s="1"/>
  <c r="Y921" i="1" s="1"/>
  <c r="V922" i="1"/>
  <c r="W922" i="1" s="1"/>
  <c r="X922" i="1" s="1"/>
  <c r="Y922" i="1" s="1"/>
  <c r="V923" i="1"/>
  <c r="W923" i="1" s="1"/>
  <c r="X923" i="1" s="1"/>
  <c r="Y923" i="1" s="1"/>
  <c r="V924" i="1"/>
  <c r="W924" i="1" s="1"/>
  <c r="X924" i="1" s="1"/>
  <c r="Y924" i="1" s="1"/>
  <c r="V925" i="1"/>
  <c r="W925" i="1" s="1"/>
  <c r="X925" i="1" s="1"/>
  <c r="Y925" i="1" s="1"/>
  <c r="V926" i="1"/>
  <c r="W926" i="1" s="1"/>
  <c r="X926" i="1" s="1"/>
  <c r="Y926" i="1" s="1"/>
  <c r="V927" i="1"/>
  <c r="W927" i="1" s="1"/>
  <c r="X927" i="1" s="1"/>
  <c r="Y927" i="1" s="1"/>
  <c r="V928" i="1"/>
  <c r="W928" i="1" s="1"/>
  <c r="X928" i="1" s="1"/>
  <c r="Y928" i="1" s="1"/>
  <c r="V929" i="1"/>
  <c r="W929" i="1" s="1"/>
  <c r="X929" i="1" s="1"/>
  <c r="Y929" i="1" s="1"/>
  <c r="V930" i="1"/>
  <c r="W930" i="1" s="1"/>
  <c r="X930" i="1" s="1"/>
  <c r="Y930" i="1" s="1"/>
  <c r="V931" i="1"/>
  <c r="W931" i="1" s="1"/>
  <c r="X931" i="1" s="1"/>
  <c r="Y931" i="1" s="1"/>
  <c r="V932" i="1"/>
  <c r="W932" i="1" s="1"/>
  <c r="X932" i="1" s="1"/>
  <c r="Y932" i="1" s="1"/>
  <c r="V933" i="1"/>
  <c r="W933" i="1" s="1"/>
  <c r="X933" i="1" s="1"/>
  <c r="Y933" i="1" s="1"/>
  <c r="V934" i="1"/>
  <c r="W934" i="1" s="1"/>
  <c r="X934" i="1" s="1"/>
  <c r="Y934" i="1" s="1"/>
  <c r="V935" i="1"/>
  <c r="W935" i="1" s="1"/>
  <c r="X935" i="1" s="1"/>
  <c r="Y935" i="1" s="1"/>
  <c r="V936" i="1"/>
  <c r="W936" i="1" s="1"/>
  <c r="X936" i="1" s="1"/>
  <c r="Y936" i="1" s="1"/>
  <c r="V937" i="1"/>
  <c r="W937" i="1" s="1"/>
  <c r="X937" i="1" s="1"/>
  <c r="Y937" i="1" s="1"/>
  <c r="V938" i="1"/>
  <c r="W938" i="1" s="1"/>
  <c r="X938" i="1" s="1"/>
  <c r="Y938" i="1" s="1"/>
  <c r="V939" i="1"/>
  <c r="W939" i="1" s="1"/>
  <c r="X939" i="1" s="1"/>
  <c r="Y939" i="1" s="1"/>
  <c r="V940" i="1"/>
  <c r="W940" i="1" s="1"/>
  <c r="X940" i="1" s="1"/>
  <c r="Y940" i="1" s="1"/>
  <c r="V941" i="1"/>
  <c r="W941" i="1" s="1"/>
  <c r="X941" i="1" s="1"/>
  <c r="Y941" i="1" s="1"/>
  <c r="V942" i="1"/>
  <c r="W942" i="1" s="1"/>
  <c r="X942" i="1" s="1"/>
  <c r="Y942" i="1" s="1"/>
  <c r="V943" i="1"/>
  <c r="W943" i="1" s="1"/>
  <c r="X943" i="1" s="1"/>
  <c r="Y943" i="1" s="1"/>
  <c r="V944" i="1"/>
  <c r="W944" i="1" s="1"/>
  <c r="X944" i="1" s="1"/>
  <c r="Y944" i="1" s="1"/>
  <c r="V945" i="1"/>
  <c r="W945" i="1" s="1"/>
  <c r="X945" i="1" s="1"/>
  <c r="Y945" i="1" s="1"/>
  <c r="V946" i="1"/>
  <c r="W946" i="1" s="1"/>
  <c r="X946" i="1" s="1"/>
  <c r="Y946" i="1" s="1"/>
  <c r="V947" i="1"/>
  <c r="W947" i="1" s="1"/>
  <c r="X947" i="1" s="1"/>
  <c r="Y947" i="1" s="1"/>
  <c r="V948" i="1"/>
  <c r="W948" i="1" s="1"/>
  <c r="X948" i="1" s="1"/>
  <c r="Y948" i="1" s="1"/>
  <c r="V949" i="1"/>
  <c r="W949" i="1" s="1"/>
  <c r="X949" i="1" s="1"/>
  <c r="Y949" i="1" s="1"/>
  <c r="V950" i="1"/>
  <c r="W950" i="1" s="1"/>
  <c r="X950" i="1" s="1"/>
  <c r="Y950" i="1" s="1"/>
  <c r="V951" i="1"/>
  <c r="W951" i="1" s="1"/>
  <c r="X951" i="1" s="1"/>
  <c r="Y951" i="1" s="1"/>
  <c r="V952" i="1"/>
  <c r="W952" i="1" s="1"/>
  <c r="X952" i="1" s="1"/>
  <c r="Y952" i="1" s="1"/>
  <c r="V953" i="1"/>
  <c r="W953" i="1" s="1"/>
  <c r="X953" i="1" s="1"/>
  <c r="Y953" i="1" s="1"/>
  <c r="V954" i="1"/>
  <c r="W954" i="1" s="1"/>
  <c r="X954" i="1" s="1"/>
  <c r="Y954" i="1" s="1"/>
  <c r="V955" i="1"/>
  <c r="W955" i="1" s="1"/>
  <c r="X955" i="1" s="1"/>
  <c r="Y955" i="1" s="1"/>
  <c r="V956" i="1"/>
  <c r="W956" i="1" s="1"/>
  <c r="X956" i="1" s="1"/>
  <c r="Y956" i="1" s="1"/>
  <c r="V957" i="1"/>
  <c r="W957" i="1" s="1"/>
  <c r="X957" i="1" s="1"/>
  <c r="Y957" i="1" s="1"/>
  <c r="V958" i="1"/>
  <c r="W958" i="1" s="1"/>
  <c r="X958" i="1" s="1"/>
  <c r="Y958" i="1" s="1"/>
  <c r="V959" i="1"/>
  <c r="W959" i="1" s="1"/>
  <c r="X959" i="1" s="1"/>
  <c r="Y959" i="1" s="1"/>
  <c r="V960" i="1"/>
  <c r="W960" i="1" s="1"/>
  <c r="X960" i="1" s="1"/>
  <c r="Y960" i="1" s="1"/>
  <c r="V961" i="1"/>
  <c r="W961" i="1" s="1"/>
  <c r="X961" i="1" s="1"/>
  <c r="Y961" i="1" s="1"/>
  <c r="V962" i="1"/>
  <c r="W962" i="1" s="1"/>
  <c r="X962" i="1" s="1"/>
  <c r="Y962" i="1" s="1"/>
  <c r="V963" i="1"/>
  <c r="W963" i="1" s="1"/>
  <c r="X963" i="1" s="1"/>
  <c r="Y963" i="1" s="1"/>
  <c r="V964" i="1"/>
  <c r="W964" i="1" s="1"/>
  <c r="X964" i="1" s="1"/>
  <c r="Y964" i="1" s="1"/>
  <c r="V965" i="1"/>
  <c r="W965" i="1" s="1"/>
  <c r="X965" i="1" s="1"/>
  <c r="Y965" i="1" s="1"/>
  <c r="V966" i="1"/>
  <c r="W966" i="1" s="1"/>
  <c r="X966" i="1" s="1"/>
  <c r="Y966" i="1" s="1"/>
  <c r="V967" i="1"/>
  <c r="W967" i="1" s="1"/>
  <c r="X967" i="1" s="1"/>
  <c r="Y967" i="1" s="1"/>
  <c r="V968" i="1"/>
  <c r="W968" i="1" s="1"/>
  <c r="X968" i="1" s="1"/>
  <c r="Y968" i="1" s="1"/>
  <c r="V969" i="1"/>
  <c r="W969" i="1" s="1"/>
  <c r="X969" i="1" s="1"/>
  <c r="Y969" i="1" s="1"/>
  <c r="V970" i="1"/>
  <c r="W970" i="1" s="1"/>
  <c r="X970" i="1" s="1"/>
  <c r="Y970" i="1" s="1"/>
  <c r="V971" i="1"/>
  <c r="W971" i="1" s="1"/>
  <c r="X971" i="1" s="1"/>
  <c r="Y971" i="1" s="1"/>
  <c r="V972" i="1"/>
  <c r="W972" i="1" s="1"/>
  <c r="X972" i="1" s="1"/>
  <c r="Y972" i="1" s="1"/>
  <c r="V973" i="1"/>
  <c r="W973" i="1" s="1"/>
  <c r="X973" i="1" s="1"/>
  <c r="Y973" i="1" s="1"/>
  <c r="V974" i="1"/>
  <c r="W974" i="1" s="1"/>
  <c r="X974" i="1" s="1"/>
  <c r="Y974" i="1" s="1"/>
  <c r="V975" i="1"/>
  <c r="W975" i="1" s="1"/>
  <c r="X975" i="1" s="1"/>
  <c r="Y975" i="1" s="1"/>
  <c r="V976" i="1"/>
  <c r="W976" i="1" s="1"/>
  <c r="X976" i="1" s="1"/>
  <c r="Y976" i="1" s="1"/>
  <c r="V977" i="1"/>
  <c r="W977" i="1" s="1"/>
  <c r="X977" i="1" s="1"/>
  <c r="Y977" i="1" s="1"/>
  <c r="V978" i="1"/>
  <c r="W978" i="1" s="1"/>
  <c r="X978" i="1" s="1"/>
  <c r="Y978" i="1" s="1"/>
  <c r="V979" i="1"/>
  <c r="W979" i="1" s="1"/>
  <c r="X979" i="1" s="1"/>
  <c r="Y979" i="1" s="1"/>
  <c r="V980" i="1"/>
  <c r="W980" i="1" s="1"/>
  <c r="X980" i="1" s="1"/>
  <c r="Y980" i="1" s="1"/>
  <c r="V981" i="1"/>
  <c r="W981" i="1" s="1"/>
  <c r="X981" i="1" s="1"/>
  <c r="Y981" i="1" s="1"/>
  <c r="V982" i="1"/>
  <c r="W982" i="1" s="1"/>
  <c r="X982" i="1" s="1"/>
  <c r="Y982" i="1" s="1"/>
  <c r="V983" i="1"/>
  <c r="W983" i="1" s="1"/>
  <c r="X983" i="1" s="1"/>
  <c r="Y983" i="1" s="1"/>
  <c r="V984" i="1"/>
  <c r="W984" i="1" s="1"/>
  <c r="X984" i="1" s="1"/>
  <c r="Y984" i="1" s="1"/>
  <c r="V985" i="1"/>
  <c r="W985" i="1" s="1"/>
  <c r="X985" i="1" s="1"/>
  <c r="Y985" i="1" s="1"/>
  <c r="V986" i="1"/>
  <c r="W986" i="1" s="1"/>
  <c r="X986" i="1" s="1"/>
  <c r="Y986" i="1" s="1"/>
  <c r="V987" i="1"/>
  <c r="W987" i="1" s="1"/>
  <c r="X987" i="1" s="1"/>
  <c r="Y987" i="1" s="1"/>
  <c r="V988" i="1"/>
  <c r="W988" i="1" s="1"/>
  <c r="X988" i="1" s="1"/>
  <c r="Y988" i="1" s="1"/>
  <c r="V989" i="1"/>
  <c r="W989" i="1" s="1"/>
  <c r="X989" i="1" s="1"/>
  <c r="Y989" i="1" s="1"/>
  <c r="V990" i="1"/>
  <c r="W990" i="1" s="1"/>
  <c r="X990" i="1" s="1"/>
  <c r="Y990" i="1" s="1"/>
  <c r="V991" i="1"/>
  <c r="W991" i="1" s="1"/>
  <c r="X991" i="1" s="1"/>
  <c r="Y991" i="1" s="1"/>
  <c r="V992" i="1"/>
  <c r="W992" i="1" s="1"/>
  <c r="X992" i="1" s="1"/>
  <c r="Y992" i="1" s="1"/>
  <c r="V993" i="1"/>
  <c r="W993" i="1" s="1"/>
  <c r="X993" i="1" s="1"/>
  <c r="Y993" i="1" s="1"/>
  <c r="V994" i="1"/>
  <c r="W994" i="1" s="1"/>
  <c r="X994" i="1" s="1"/>
  <c r="Y994" i="1" s="1"/>
  <c r="V995" i="1"/>
  <c r="W995" i="1" s="1"/>
  <c r="X995" i="1" s="1"/>
  <c r="Y995" i="1" s="1"/>
  <c r="V996" i="1"/>
  <c r="W996" i="1" s="1"/>
  <c r="X996" i="1" s="1"/>
  <c r="Y996" i="1" s="1"/>
  <c r="V997" i="1"/>
  <c r="W997" i="1" s="1"/>
  <c r="X997" i="1" s="1"/>
  <c r="Y997" i="1" s="1"/>
  <c r="V998" i="1"/>
  <c r="W998" i="1" s="1"/>
  <c r="X998" i="1" s="1"/>
  <c r="Y998" i="1" s="1"/>
  <c r="V999" i="1"/>
  <c r="W999" i="1" s="1"/>
  <c r="X999" i="1" s="1"/>
  <c r="Y999" i="1" s="1"/>
  <c r="V1000" i="1"/>
  <c r="W1000" i="1" s="1"/>
  <c r="X1000" i="1" s="1"/>
  <c r="Y1000" i="1" s="1"/>
  <c r="V1001" i="1"/>
  <c r="W1001" i="1" s="1"/>
  <c r="X1001" i="1" s="1"/>
  <c r="Y1001" i="1" s="1"/>
  <c r="V1002" i="1"/>
  <c r="W1002" i="1" s="1"/>
  <c r="X1002" i="1" s="1"/>
  <c r="Y1002" i="1" s="1"/>
  <c r="V1003" i="1"/>
  <c r="W1003" i="1" s="1"/>
  <c r="X1003" i="1" s="1"/>
  <c r="Y1003" i="1" s="1"/>
  <c r="V1004" i="1"/>
  <c r="W1004" i="1" s="1"/>
  <c r="X1004" i="1" s="1"/>
  <c r="Y1004" i="1" s="1"/>
  <c r="V1005" i="1"/>
  <c r="W1005" i="1" s="1"/>
  <c r="X1005" i="1" s="1"/>
  <c r="Y1005" i="1" s="1"/>
  <c r="V1006" i="1"/>
  <c r="W1006" i="1" s="1"/>
  <c r="X1006" i="1" s="1"/>
  <c r="Y1006" i="1" s="1"/>
  <c r="V1007" i="1"/>
  <c r="W1007" i="1" s="1"/>
  <c r="X1007" i="1" s="1"/>
  <c r="Y1007" i="1" s="1"/>
  <c r="V1008" i="1"/>
  <c r="W1008" i="1" s="1"/>
  <c r="X1008" i="1" s="1"/>
  <c r="Y1008" i="1" s="1"/>
  <c r="V1009" i="1"/>
  <c r="W1009" i="1" s="1"/>
  <c r="X1009" i="1" s="1"/>
  <c r="Y1009" i="1" s="1"/>
  <c r="V1010" i="1"/>
  <c r="W1010" i="1" s="1"/>
  <c r="X1010" i="1" s="1"/>
  <c r="Y1010" i="1" s="1"/>
  <c r="V1011" i="1"/>
  <c r="W1011" i="1" s="1"/>
  <c r="X1011" i="1" s="1"/>
  <c r="Y1011" i="1" s="1"/>
  <c r="V1012" i="1"/>
  <c r="W1012" i="1" s="1"/>
  <c r="X1012" i="1" s="1"/>
  <c r="Y1012" i="1" s="1"/>
  <c r="V1013" i="1"/>
  <c r="W1013" i="1" s="1"/>
  <c r="X1013" i="1" s="1"/>
  <c r="Y1013" i="1" s="1"/>
  <c r="V1014" i="1"/>
  <c r="W1014" i="1" s="1"/>
  <c r="X1014" i="1" s="1"/>
  <c r="Y1014" i="1" s="1"/>
  <c r="V1015" i="1"/>
  <c r="W1015" i="1" s="1"/>
  <c r="X1015" i="1" s="1"/>
  <c r="Y1015" i="1" s="1"/>
  <c r="V1016" i="1"/>
  <c r="W1016" i="1" s="1"/>
  <c r="X1016" i="1" s="1"/>
  <c r="Y1016" i="1" s="1"/>
  <c r="V1017" i="1"/>
  <c r="W1017" i="1" s="1"/>
  <c r="X1017" i="1" s="1"/>
  <c r="Y1017" i="1" s="1"/>
  <c r="V1018" i="1"/>
  <c r="W1018" i="1" s="1"/>
  <c r="X1018" i="1" s="1"/>
  <c r="Y1018" i="1" s="1"/>
  <c r="V1019" i="1"/>
  <c r="W1019" i="1" s="1"/>
  <c r="X1019" i="1" s="1"/>
  <c r="Y1019" i="1" s="1"/>
  <c r="V1020" i="1"/>
  <c r="W1020" i="1" s="1"/>
  <c r="X1020" i="1" s="1"/>
  <c r="Y1020" i="1" s="1"/>
  <c r="V1021" i="1"/>
  <c r="W1021" i="1" s="1"/>
  <c r="X1021" i="1" s="1"/>
  <c r="Y1021" i="1" s="1"/>
  <c r="V1022" i="1"/>
  <c r="W1022" i="1" s="1"/>
  <c r="X1022" i="1" s="1"/>
  <c r="Y1022" i="1" s="1"/>
  <c r="V1023" i="1"/>
  <c r="W1023" i="1" s="1"/>
  <c r="X1023" i="1" s="1"/>
  <c r="Y1023" i="1" s="1"/>
  <c r="V1024" i="1"/>
  <c r="W1024" i="1" s="1"/>
  <c r="X1024" i="1" s="1"/>
  <c r="Y1024" i="1" s="1"/>
  <c r="V1025" i="1"/>
  <c r="W1025" i="1" s="1"/>
  <c r="X1025" i="1" s="1"/>
  <c r="Y1025" i="1" s="1"/>
  <c r="V1026" i="1"/>
  <c r="W1026" i="1" s="1"/>
  <c r="X1026" i="1" s="1"/>
  <c r="Y1026" i="1" s="1"/>
  <c r="V1027" i="1"/>
  <c r="W1027" i="1" s="1"/>
  <c r="X1027" i="1" s="1"/>
  <c r="Y1027" i="1" s="1"/>
  <c r="V1028" i="1"/>
  <c r="W1028" i="1" s="1"/>
  <c r="X1028" i="1" s="1"/>
  <c r="Y1028" i="1" s="1"/>
  <c r="V1029" i="1"/>
  <c r="W1029" i="1" s="1"/>
  <c r="X1029" i="1" s="1"/>
  <c r="Y1029" i="1" s="1"/>
  <c r="V1030" i="1"/>
  <c r="W1030" i="1" s="1"/>
  <c r="X1030" i="1" s="1"/>
  <c r="Y1030" i="1" s="1"/>
  <c r="V1031" i="1"/>
  <c r="W1031" i="1" s="1"/>
  <c r="X1031" i="1" s="1"/>
  <c r="Y1031" i="1" s="1"/>
  <c r="V1032" i="1"/>
  <c r="W1032" i="1" s="1"/>
  <c r="X1032" i="1" s="1"/>
  <c r="Y1032" i="1" s="1"/>
  <c r="V1033" i="1"/>
  <c r="W1033" i="1" s="1"/>
  <c r="X1033" i="1" s="1"/>
  <c r="Y1033" i="1" s="1"/>
  <c r="V1034" i="1"/>
  <c r="W1034" i="1" s="1"/>
  <c r="X1034" i="1" s="1"/>
  <c r="Y1034" i="1" s="1"/>
  <c r="V1035" i="1"/>
  <c r="W1035" i="1" s="1"/>
  <c r="X1035" i="1" s="1"/>
  <c r="Y1035" i="1" s="1"/>
  <c r="V1036" i="1"/>
  <c r="W1036" i="1" s="1"/>
  <c r="X1036" i="1" s="1"/>
  <c r="Y1036" i="1" s="1"/>
  <c r="V1037" i="1"/>
  <c r="W1037" i="1" s="1"/>
  <c r="X1037" i="1" s="1"/>
  <c r="Y1037" i="1" s="1"/>
  <c r="V1038" i="1"/>
  <c r="W1038" i="1" s="1"/>
  <c r="X1038" i="1" s="1"/>
  <c r="Y1038" i="1" s="1"/>
  <c r="V1039" i="1"/>
  <c r="W1039" i="1" s="1"/>
  <c r="X1039" i="1" s="1"/>
  <c r="Y1039" i="1" s="1"/>
  <c r="V1040" i="1"/>
  <c r="W1040" i="1" s="1"/>
  <c r="X1040" i="1" s="1"/>
  <c r="Y1040" i="1" s="1"/>
  <c r="V1041" i="1"/>
  <c r="W1041" i="1" s="1"/>
  <c r="X1041" i="1" s="1"/>
  <c r="Y1041" i="1" s="1"/>
  <c r="V1042" i="1"/>
  <c r="W1042" i="1" s="1"/>
  <c r="X1042" i="1" s="1"/>
  <c r="Y1042" i="1" s="1"/>
  <c r="V1043" i="1"/>
  <c r="W1043" i="1" s="1"/>
  <c r="X1043" i="1" s="1"/>
  <c r="Y1043" i="1" s="1"/>
  <c r="V1044" i="1"/>
  <c r="W1044" i="1" s="1"/>
  <c r="X1044" i="1" s="1"/>
  <c r="Y1044" i="1" s="1"/>
  <c r="V1045" i="1"/>
  <c r="W1045" i="1" s="1"/>
  <c r="X1045" i="1" s="1"/>
  <c r="Y1045" i="1" s="1"/>
  <c r="V1046" i="1"/>
  <c r="W1046" i="1" s="1"/>
  <c r="X1046" i="1" s="1"/>
  <c r="Y1046" i="1" s="1"/>
  <c r="V1047" i="1"/>
  <c r="W1047" i="1" s="1"/>
  <c r="X1047" i="1" s="1"/>
  <c r="Y1047" i="1" s="1"/>
  <c r="V1048" i="1"/>
  <c r="W1048" i="1" s="1"/>
  <c r="X1048" i="1" s="1"/>
  <c r="Y1048" i="1" s="1"/>
  <c r="V1049" i="1"/>
  <c r="W1049" i="1" s="1"/>
  <c r="X1049" i="1" s="1"/>
  <c r="Y1049" i="1" s="1"/>
  <c r="V1050" i="1"/>
  <c r="W1050" i="1" s="1"/>
  <c r="X1050" i="1" s="1"/>
  <c r="Y1050" i="1" s="1"/>
  <c r="V1051" i="1"/>
  <c r="W1051" i="1" s="1"/>
  <c r="X1051" i="1" s="1"/>
  <c r="Y1051" i="1" s="1"/>
  <c r="V1052" i="1"/>
  <c r="W1052" i="1" s="1"/>
  <c r="X1052" i="1" s="1"/>
  <c r="Y1052" i="1" s="1"/>
  <c r="V1053" i="1"/>
  <c r="W1053" i="1" s="1"/>
  <c r="X1053" i="1" s="1"/>
  <c r="Y1053" i="1" s="1"/>
  <c r="V1054" i="1"/>
  <c r="W1054" i="1" s="1"/>
  <c r="X1054" i="1" s="1"/>
  <c r="Y1054" i="1" s="1"/>
  <c r="V1055" i="1"/>
  <c r="W1055" i="1" s="1"/>
  <c r="X1055" i="1" s="1"/>
  <c r="Y1055" i="1" s="1"/>
  <c r="V1056" i="1"/>
  <c r="W1056" i="1" s="1"/>
  <c r="X1056" i="1" s="1"/>
  <c r="Y1056" i="1" s="1"/>
  <c r="V1057" i="1"/>
  <c r="W1057" i="1" s="1"/>
  <c r="X1057" i="1" s="1"/>
  <c r="Y1057" i="1" s="1"/>
  <c r="V1058" i="1"/>
  <c r="W1058" i="1" s="1"/>
  <c r="X1058" i="1" s="1"/>
  <c r="Y1058" i="1" s="1"/>
  <c r="V1059" i="1"/>
  <c r="W1059" i="1" s="1"/>
  <c r="X1059" i="1" s="1"/>
  <c r="Y1059" i="1" s="1"/>
  <c r="V1060" i="1"/>
  <c r="W1060" i="1" s="1"/>
  <c r="X1060" i="1" s="1"/>
  <c r="Y1060" i="1" s="1"/>
  <c r="V1061" i="1"/>
  <c r="W1061" i="1" s="1"/>
  <c r="X1061" i="1" s="1"/>
  <c r="Y1061" i="1" s="1"/>
  <c r="V1062" i="1"/>
  <c r="W1062" i="1" s="1"/>
  <c r="X1062" i="1" s="1"/>
  <c r="Y1062" i="1" s="1"/>
  <c r="V1063" i="1"/>
  <c r="W1063" i="1" s="1"/>
  <c r="X1063" i="1" s="1"/>
  <c r="Y1063" i="1" s="1"/>
  <c r="V1064" i="1"/>
  <c r="W1064" i="1" s="1"/>
  <c r="X1064" i="1" s="1"/>
  <c r="Y1064" i="1" s="1"/>
  <c r="V1065" i="1"/>
  <c r="W1065" i="1" s="1"/>
  <c r="X1065" i="1" s="1"/>
  <c r="Y1065" i="1" s="1"/>
  <c r="V1066" i="1"/>
  <c r="W1066" i="1" s="1"/>
  <c r="X1066" i="1" s="1"/>
  <c r="Y1066" i="1" s="1"/>
  <c r="V1067" i="1"/>
  <c r="W1067" i="1" s="1"/>
  <c r="X1067" i="1" s="1"/>
  <c r="Y1067" i="1" s="1"/>
  <c r="V1068" i="1"/>
  <c r="W1068" i="1" s="1"/>
  <c r="X1068" i="1" s="1"/>
  <c r="Y1068" i="1" s="1"/>
  <c r="V1069" i="1"/>
  <c r="W1069" i="1" s="1"/>
  <c r="X1069" i="1" s="1"/>
  <c r="Y1069" i="1" s="1"/>
  <c r="V1070" i="1"/>
  <c r="W1070" i="1" s="1"/>
  <c r="X1070" i="1" s="1"/>
  <c r="Y1070" i="1" s="1"/>
  <c r="V1071" i="1"/>
  <c r="W1071" i="1" s="1"/>
  <c r="X1071" i="1" s="1"/>
  <c r="Y1071" i="1" s="1"/>
  <c r="V1072" i="1"/>
  <c r="W1072" i="1" s="1"/>
  <c r="X1072" i="1" s="1"/>
  <c r="Y1072" i="1" s="1"/>
  <c r="V1073" i="1"/>
  <c r="W1073" i="1" s="1"/>
  <c r="X1073" i="1" s="1"/>
  <c r="Y1073" i="1" s="1"/>
  <c r="V1074" i="1"/>
  <c r="W1074" i="1" s="1"/>
  <c r="X1074" i="1" s="1"/>
  <c r="Y1074" i="1" s="1"/>
  <c r="V1075" i="1"/>
  <c r="W1075" i="1" s="1"/>
  <c r="X1075" i="1" s="1"/>
  <c r="Y1075" i="1" s="1"/>
  <c r="V1076" i="1"/>
  <c r="W1076" i="1" s="1"/>
  <c r="X1076" i="1" s="1"/>
  <c r="Y1076" i="1" s="1"/>
  <c r="V1077" i="1"/>
  <c r="W1077" i="1" s="1"/>
  <c r="X1077" i="1" s="1"/>
  <c r="Y1077" i="1" s="1"/>
  <c r="V1078" i="1"/>
  <c r="W1078" i="1" s="1"/>
  <c r="X1078" i="1" s="1"/>
  <c r="Y1078" i="1" s="1"/>
  <c r="V1079" i="1"/>
  <c r="W1079" i="1" s="1"/>
  <c r="X1079" i="1" s="1"/>
  <c r="Y1079" i="1" s="1"/>
  <c r="V1080" i="1"/>
  <c r="W1080" i="1" s="1"/>
  <c r="X1080" i="1" s="1"/>
  <c r="Y1080" i="1" s="1"/>
  <c r="V1081" i="1"/>
  <c r="W1081" i="1" s="1"/>
  <c r="X1081" i="1" s="1"/>
  <c r="Y1081" i="1" s="1"/>
  <c r="V1082" i="1"/>
  <c r="W1082" i="1" s="1"/>
  <c r="X1082" i="1" s="1"/>
  <c r="Y1082" i="1" s="1"/>
  <c r="V1083" i="1"/>
  <c r="W1083" i="1" s="1"/>
  <c r="X1083" i="1" s="1"/>
  <c r="Y1083" i="1" s="1"/>
  <c r="V1084" i="1"/>
  <c r="W1084" i="1" s="1"/>
  <c r="X1084" i="1" s="1"/>
  <c r="Y1084" i="1" s="1"/>
  <c r="V1085" i="1"/>
  <c r="W1085" i="1" s="1"/>
  <c r="X1085" i="1" s="1"/>
  <c r="Y1085" i="1" s="1"/>
  <c r="V1086" i="1"/>
  <c r="W1086" i="1" s="1"/>
  <c r="X1086" i="1" s="1"/>
  <c r="Y1086" i="1" s="1"/>
  <c r="V1087" i="1"/>
  <c r="W1087" i="1" s="1"/>
  <c r="X1087" i="1" s="1"/>
  <c r="Y1087" i="1" s="1"/>
  <c r="V1088" i="1"/>
  <c r="W1088" i="1" s="1"/>
  <c r="X1088" i="1" s="1"/>
  <c r="Y1088" i="1" s="1"/>
  <c r="V1089" i="1"/>
  <c r="W1089" i="1" s="1"/>
  <c r="X1089" i="1" s="1"/>
  <c r="Y1089" i="1" s="1"/>
  <c r="V1090" i="1"/>
  <c r="W1090" i="1" s="1"/>
  <c r="X1090" i="1" s="1"/>
  <c r="Y1090" i="1" s="1"/>
  <c r="V1091" i="1"/>
  <c r="W1091" i="1" s="1"/>
  <c r="X1091" i="1" s="1"/>
  <c r="Y1091" i="1" s="1"/>
  <c r="V1092" i="1"/>
  <c r="W1092" i="1" s="1"/>
  <c r="X1092" i="1" s="1"/>
  <c r="Y1092" i="1" s="1"/>
  <c r="V1093" i="1"/>
  <c r="W1093" i="1" s="1"/>
  <c r="X1093" i="1" s="1"/>
  <c r="Y1093" i="1" s="1"/>
  <c r="V1094" i="1"/>
  <c r="W1094" i="1" s="1"/>
  <c r="X1094" i="1" s="1"/>
  <c r="Y1094" i="1" s="1"/>
  <c r="V1095" i="1"/>
  <c r="W1095" i="1" s="1"/>
  <c r="X1095" i="1" s="1"/>
  <c r="Y1095" i="1" s="1"/>
  <c r="V1096" i="1"/>
  <c r="W1096" i="1" s="1"/>
  <c r="X1096" i="1" s="1"/>
  <c r="Y1096" i="1" s="1"/>
  <c r="V1097" i="1"/>
  <c r="W1097" i="1" s="1"/>
  <c r="X1097" i="1" s="1"/>
  <c r="Y1097" i="1" s="1"/>
  <c r="V1098" i="1"/>
  <c r="W1098" i="1" s="1"/>
  <c r="X1098" i="1" s="1"/>
  <c r="Y1098" i="1" s="1"/>
  <c r="V1099" i="1"/>
  <c r="W1099" i="1" s="1"/>
  <c r="X1099" i="1" s="1"/>
  <c r="Y1099" i="1" s="1"/>
  <c r="V1100" i="1"/>
  <c r="W1100" i="1" s="1"/>
  <c r="X1100" i="1" s="1"/>
  <c r="Y1100" i="1" s="1"/>
  <c r="V1101" i="1"/>
  <c r="W1101" i="1" s="1"/>
  <c r="X1101" i="1" s="1"/>
  <c r="Y1101" i="1" s="1"/>
  <c r="V1102" i="1"/>
  <c r="W1102" i="1" s="1"/>
  <c r="X1102" i="1" s="1"/>
  <c r="Y1102" i="1" s="1"/>
  <c r="V1103" i="1"/>
  <c r="W1103" i="1" s="1"/>
  <c r="X1103" i="1" s="1"/>
  <c r="Y1103" i="1" s="1"/>
  <c r="V1104" i="1"/>
  <c r="W1104" i="1" s="1"/>
  <c r="X1104" i="1" s="1"/>
  <c r="Y1104" i="1" s="1"/>
  <c r="V1105" i="1"/>
  <c r="W1105" i="1" s="1"/>
  <c r="X1105" i="1" s="1"/>
  <c r="Y1105" i="1" s="1"/>
  <c r="V1106" i="1"/>
  <c r="W1106" i="1" s="1"/>
  <c r="X1106" i="1" s="1"/>
  <c r="Y1106" i="1" s="1"/>
  <c r="V1107" i="1"/>
  <c r="W1107" i="1" s="1"/>
  <c r="X1107" i="1" s="1"/>
  <c r="Y1107" i="1" s="1"/>
  <c r="V1108" i="1"/>
  <c r="W1108" i="1" s="1"/>
  <c r="X1108" i="1" s="1"/>
  <c r="Y1108" i="1" s="1"/>
  <c r="V1109" i="1"/>
  <c r="W1109" i="1" s="1"/>
  <c r="X1109" i="1" s="1"/>
  <c r="Y1109" i="1" s="1"/>
  <c r="V1110" i="1"/>
  <c r="W1110" i="1" s="1"/>
  <c r="X1110" i="1" s="1"/>
  <c r="Y1110" i="1" s="1"/>
  <c r="V1111" i="1"/>
  <c r="W1111" i="1" s="1"/>
  <c r="X1111" i="1" s="1"/>
  <c r="Y1111" i="1" s="1"/>
  <c r="V1112" i="1"/>
  <c r="W1112" i="1" s="1"/>
  <c r="X1112" i="1" s="1"/>
  <c r="Y1112" i="1" s="1"/>
  <c r="V1113" i="1"/>
  <c r="W1113" i="1" s="1"/>
  <c r="X1113" i="1" s="1"/>
  <c r="Y1113" i="1" s="1"/>
  <c r="V1114" i="1"/>
  <c r="W1114" i="1" s="1"/>
  <c r="X1114" i="1" s="1"/>
  <c r="Y1114" i="1" s="1"/>
  <c r="V1115" i="1"/>
  <c r="W1115" i="1" s="1"/>
  <c r="X1115" i="1" s="1"/>
  <c r="Y1115" i="1" s="1"/>
  <c r="V1116" i="1"/>
  <c r="W1116" i="1" s="1"/>
  <c r="X1116" i="1" s="1"/>
  <c r="Y1116" i="1" s="1"/>
  <c r="V1117" i="1"/>
  <c r="W1117" i="1" s="1"/>
  <c r="X1117" i="1" s="1"/>
  <c r="Y1117" i="1" s="1"/>
  <c r="V1118" i="1"/>
  <c r="W1118" i="1" s="1"/>
  <c r="X1118" i="1" s="1"/>
  <c r="Y1118" i="1" s="1"/>
  <c r="V1119" i="1"/>
  <c r="W1119" i="1" s="1"/>
  <c r="X1119" i="1" s="1"/>
  <c r="Y1119" i="1" s="1"/>
  <c r="V1120" i="1"/>
  <c r="W1120" i="1" s="1"/>
  <c r="X1120" i="1" s="1"/>
  <c r="Y1120" i="1" s="1"/>
  <c r="V1121" i="1"/>
  <c r="W1121" i="1" s="1"/>
  <c r="X1121" i="1" s="1"/>
  <c r="Y1121" i="1" s="1"/>
  <c r="V1122" i="1"/>
  <c r="W1122" i="1" s="1"/>
  <c r="X1122" i="1" s="1"/>
  <c r="Y1122" i="1" s="1"/>
  <c r="V1123" i="1"/>
  <c r="W1123" i="1" s="1"/>
  <c r="X1123" i="1" s="1"/>
  <c r="Y1123" i="1" s="1"/>
  <c r="V1124" i="1"/>
  <c r="W1124" i="1" s="1"/>
  <c r="X1124" i="1" s="1"/>
  <c r="Y1124" i="1" s="1"/>
  <c r="V1125" i="1"/>
  <c r="W1125" i="1" s="1"/>
  <c r="X1125" i="1" s="1"/>
  <c r="Y1125" i="1" s="1"/>
  <c r="V1126" i="1"/>
  <c r="W1126" i="1" s="1"/>
  <c r="X1126" i="1" s="1"/>
  <c r="Y1126" i="1" s="1"/>
  <c r="V1127" i="1"/>
  <c r="W1127" i="1" s="1"/>
  <c r="X1127" i="1" s="1"/>
  <c r="Y1127" i="1" s="1"/>
  <c r="V1128" i="1"/>
  <c r="W1128" i="1" s="1"/>
  <c r="X1128" i="1" s="1"/>
  <c r="Y1128" i="1" s="1"/>
  <c r="V1129" i="1"/>
  <c r="W1129" i="1" s="1"/>
  <c r="X1129" i="1" s="1"/>
  <c r="Y1129" i="1" s="1"/>
  <c r="V1130" i="1"/>
  <c r="W1130" i="1" s="1"/>
  <c r="X1130" i="1" s="1"/>
  <c r="Y1130" i="1" s="1"/>
  <c r="V1131" i="1"/>
  <c r="W1131" i="1" s="1"/>
  <c r="X1131" i="1" s="1"/>
  <c r="Y1131" i="1" s="1"/>
  <c r="V1132" i="1"/>
  <c r="W1132" i="1" s="1"/>
  <c r="X1132" i="1" s="1"/>
  <c r="Y1132" i="1" s="1"/>
  <c r="V1133" i="1"/>
  <c r="W1133" i="1" s="1"/>
  <c r="X1133" i="1" s="1"/>
  <c r="Y1133" i="1" s="1"/>
  <c r="V1134" i="1"/>
  <c r="W1134" i="1" s="1"/>
  <c r="X1134" i="1" s="1"/>
  <c r="Y1134" i="1" s="1"/>
  <c r="V1135" i="1"/>
  <c r="W1135" i="1" s="1"/>
  <c r="X1135" i="1" s="1"/>
  <c r="Y1135" i="1" s="1"/>
  <c r="V1136" i="1"/>
  <c r="W1136" i="1" s="1"/>
  <c r="X1136" i="1" s="1"/>
  <c r="Y1136" i="1" s="1"/>
  <c r="V1137" i="1"/>
  <c r="W1137" i="1" s="1"/>
  <c r="X1137" i="1" s="1"/>
  <c r="Y1137" i="1" s="1"/>
  <c r="V1138" i="1"/>
  <c r="W1138" i="1" s="1"/>
  <c r="X1138" i="1" s="1"/>
  <c r="Y1138" i="1" s="1"/>
  <c r="V1139" i="1"/>
  <c r="W1139" i="1" s="1"/>
  <c r="X1139" i="1" s="1"/>
  <c r="Y1139" i="1" s="1"/>
  <c r="V1140" i="1"/>
  <c r="W1140" i="1" s="1"/>
  <c r="X1140" i="1" s="1"/>
  <c r="Y1140" i="1" s="1"/>
  <c r="V1141" i="1"/>
  <c r="W1141" i="1" s="1"/>
  <c r="X1141" i="1" s="1"/>
  <c r="Y1141" i="1" s="1"/>
  <c r="V1142" i="1"/>
  <c r="W1142" i="1" s="1"/>
  <c r="X1142" i="1" s="1"/>
  <c r="Y1142" i="1" s="1"/>
  <c r="V1143" i="1"/>
  <c r="W1143" i="1" s="1"/>
  <c r="X1143" i="1" s="1"/>
  <c r="Y1143" i="1" s="1"/>
  <c r="V1144" i="1"/>
  <c r="W1144" i="1" s="1"/>
  <c r="X1144" i="1" s="1"/>
  <c r="Y1144" i="1" s="1"/>
  <c r="V1145" i="1"/>
  <c r="W1145" i="1" s="1"/>
  <c r="X1145" i="1" s="1"/>
  <c r="Y1145" i="1" s="1"/>
  <c r="V1146" i="1"/>
  <c r="W1146" i="1" s="1"/>
  <c r="X1146" i="1" s="1"/>
  <c r="Y1146" i="1" s="1"/>
  <c r="V1147" i="1"/>
  <c r="W1147" i="1" s="1"/>
  <c r="X1147" i="1" s="1"/>
  <c r="Y1147" i="1" s="1"/>
  <c r="V1148" i="1"/>
  <c r="W1148" i="1" s="1"/>
  <c r="X1148" i="1" s="1"/>
  <c r="Y1148" i="1" s="1"/>
  <c r="V1149" i="1"/>
  <c r="W1149" i="1" s="1"/>
  <c r="X1149" i="1" s="1"/>
  <c r="Y1149" i="1" s="1"/>
  <c r="V1150" i="1"/>
  <c r="W1150" i="1" s="1"/>
  <c r="X1150" i="1" s="1"/>
  <c r="Y1150" i="1" s="1"/>
  <c r="V1151" i="1"/>
  <c r="W1151" i="1" s="1"/>
  <c r="X1151" i="1" s="1"/>
  <c r="Y1151" i="1" s="1"/>
  <c r="V1152" i="1"/>
  <c r="W1152" i="1" s="1"/>
  <c r="X1152" i="1" s="1"/>
  <c r="Y1152" i="1" s="1"/>
  <c r="V1153" i="1"/>
  <c r="W1153" i="1" s="1"/>
  <c r="X1153" i="1" s="1"/>
  <c r="Y1153" i="1" s="1"/>
  <c r="V1154" i="1"/>
  <c r="W1154" i="1" s="1"/>
  <c r="X1154" i="1" s="1"/>
  <c r="Y1154" i="1" s="1"/>
  <c r="V1155" i="1"/>
  <c r="W1155" i="1" s="1"/>
  <c r="X1155" i="1" s="1"/>
  <c r="Y1155" i="1" s="1"/>
  <c r="V1156" i="1"/>
  <c r="W1156" i="1" s="1"/>
  <c r="X1156" i="1" s="1"/>
  <c r="Y1156" i="1" s="1"/>
  <c r="V1157" i="1"/>
  <c r="W1157" i="1" s="1"/>
  <c r="X1157" i="1" s="1"/>
  <c r="Y1157" i="1" s="1"/>
  <c r="V1158" i="1"/>
  <c r="W1158" i="1" s="1"/>
  <c r="X1158" i="1" s="1"/>
  <c r="Y1158" i="1" s="1"/>
  <c r="V1159" i="1"/>
  <c r="W1159" i="1" s="1"/>
  <c r="X1159" i="1" s="1"/>
  <c r="Y1159" i="1" s="1"/>
  <c r="V1160" i="1"/>
  <c r="W1160" i="1" s="1"/>
  <c r="X1160" i="1" s="1"/>
  <c r="Y1160" i="1" s="1"/>
  <c r="V1161" i="1"/>
  <c r="W1161" i="1" s="1"/>
  <c r="X1161" i="1" s="1"/>
  <c r="Y1161" i="1" s="1"/>
  <c r="V1162" i="1"/>
  <c r="W1162" i="1" s="1"/>
  <c r="X1162" i="1" s="1"/>
  <c r="Y1162" i="1" s="1"/>
  <c r="V1163" i="1"/>
  <c r="W1163" i="1" s="1"/>
  <c r="X1163" i="1" s="1"/>
  <c r="Y1163" i="1" s="1"/>
  <c r="V1164" i="1"/>
  <c r="W1164" i="1" s="1"/>
  <c r="X1164" i="1" s="1"/>
  <c r="Y1164" i="1" s="1"/>
  <c r="V1165" i="1"/>
  <c r="W1165" i="1" s="1"/>
  <c r="X1165" i="1" s="1"/>
  <c r="Y1165" i="1" s="1"/>
  <c r="V1166" i="1"/>
  <c r="W1166" i="1" s="1"/>
  <c r="X1166" i="1" s="1"/>
  <c r="Y1166" i="1" s="1"/>
  <c r="V1167" i="1"/>
  <c r="W1167" i="1" s="1"/>
  <c r="X1167" i="1" s="1"/>
  <c r="Y1167" i="1" s="1"/>
  <c r="V1168" i="1"/>
  <c r="W1168" i="1" s="1"/>
  <c r="X1168" i="1" s="1"/>
  <c r="Y1168" i="1" s="1"/>
  <c r="V1169" i="1"/>
  <c r="W1169" i="1" s="1"/>
  <c r="X1169" i="1" s="1"/>
  <c r="Y1169" i="1" s="1"/>
  <c r="V1170" i="1"/>
  <c r="W1170" i="1" s="1"/>
  <c r="X1170" i="1" s="1"/>
  <c r="Y1170" i="1" s="1"/>
  <c r="V1171" i="1"/>
  <c r="W1171" i="1" s="1"/>
  <c r="X1171" i="1" s="1"/>
  <c r="Y1171" i="1" s="1"/>
  <c r="V1172" i="1"/>
  <c r="W1172" i="1" s="1"/>
  <c r="X1172" i="1" s="1"/>
  <c r="Y1172" i="1" s="1"/>
  <c r="V1173" i="1"/>
  <c r="W1173" i="1" s="1"/>
  <c r="X1173" i="1" s="1"/>
  <c r="Y1173" i="1" s="1"/>
  <c r="V1174" i="1"/>
  <c r="W1174" i="1" s="1"/>
  <c r="X1174" i="1" s="1"/>
  <c r="Y1174" i="1" s="1"/>
  <c r="V1175" i="1"/>
  <c r="W1175" i="1" s="1"/>
  <c r="X1175" i="1" s="1"/>
  <c r="Y1175" i="1" s="1"/>
  <c r="V1176" i="1"/>
  <c r="W1176" i="1" s="1"/>
  <c r="X1176" i="1" s="1"/>
  <c r="Y1176" i="1" s="1"/>
  <c r="V1177" i="1"/>
  <c r="W1177" i="1" s="1"/>
  <c r="X1177" i="1" s="1"/>
  <c r="Y1177" i="1" s="1"/>
  <c r="V1178" i="1"/>
  <c r="W1178" i="1" s="1"/>
  <c r="X1178" i="1" s="1"/>
  <c r="Y1178" i="1" s="1"/>
  <c r="V1179" i="1"/>
  <c r="W1179" i="1" s="1"/>
  <c r="X1179" i="1" s="1"/>
  <c r="Y1179" i="1" s="1"/>
  <c r="V1180" i="1"/>
  <c r="W1180" i="1" s="1"/>
  <c r="X1180" i="1" s="1"/>
  <c r="Y1180" i="1" s="1"/>
  <c r="V1181" i="1"/>
  <c r="W1181" i="1" s="1"/>
  <c r="X1181" i="1" s="1"/>
  <c r="Y1181" i="1" s="1"/>
  <c r="V1182" i="1"/>
  <c r="W1182" i="1" s="1"/>
  <c r="X1182" i="1" s="1"/>
  <c r="Y1182" i="1" s="1"/>
  <c r="V1183" i="1"/>
  <c r="W1183" i="1" s="1"/>
  <c r="X1183" i="1" s="1"/>
  <c r="Y1183" i="1" s="1"/>
  <c r="V1184" i="1"/>
  <c r="W1184" i="1" s="1"/>
  <c r="X1184" i="1" s="1"/>
  <c r="Y1184" i="1" s="1"/>
  <c r="V1185" i="1"/>
  <c r="W1185" i="1" s="1"/>
  <c r="X1185" i="1" s="1"/>
  <c r="Y1185" i="1" s="1"/>
  <c r="V1186" i="1"/>
  <c r="W1186" i="1" s="1"/>
  <c r="X1186" i="1" s="1"/>
  <c r="Y1186" i="1" s="1"/>
  <c r="V1187" i="1"/>
  <c r="W1187" i="1" s="1"/>
  <c r="X1187" i="1" s="1"/>
  <c r="Y1187" i="1" s="1"/>
  <c r="V1188" i="1"/>
  <c r="W1188" i="1" s="1"/>
  <c r="X1188" i="1" s="1"/>
  <c r="Y1188" i="1" s="1"/>
  <c r="V1189" i="1"/>
  <c r="W1189" i="1" s="1"/>
  <c r="X1189" i="1" s="1"/>
  <c r="Y1189" i="1" s="1"/>
  <c r="V1190" i="1"/>
  <c r="W1190" i="1" s="1"/>
  <c r="X1190" i="1" s="1"/>
  <c r="Y1190" i="1" s="1"/>
  <c r="V1191" i="1"/>
  <c r="W1191" i="1" s="1"/>
  <c r="X1191" i="1" s="1"/>
  <c r="Y1191" i="1" s="1"/>
  <c r="V1192" i="1"/>
  <c r="W1192" i="1" s="1"/>
  <c r="X1192" i="1" s="1"/>
  <c r="Y1192" i="1" s="1"/>
  <c r="V1193" i="1"/>
  <c r="W1193" i="1" s="1"/>
  <c r="X1193" i="1" s="1"/>
  <c r="Y1193" i="1" s="1"/>
  <c r="V1194" i="1"/>
  <c r="W1194" i="1" s="1"/>
  <c r="X1194" i="1" s="1"/>
  <c r="Y1194" i="1" s="1"/>
  <c r="V1195" i="1"/>
  <c r="W1195" i="1" s="1"/>
  <c r="X1195" i="1" s="1"/>
  <c r="Y1195" i="1" s="1"/>
  <c r="V1196" i="1"/>
  <c r="W1196" i="1" s="1"/>
  <c r="X1196" i="1" s="1"/>
  <c r="Y1196" i="1" s="1"/>
  <c r="V1197" i="1"/>
  <c r="W1197" i="1" s="1"/>
  <c r="X1197" i="1" s="1"/>
  <c r="Y1197" i="1" s="1"/>
  <c r="V1198" i="1"/>
  <c r="W1198" i="1" s="1"/>
  <c r="X1198" i="1" s="1"/>
  <c r="Y1198" i="1" s="1"/>
  <c r="V1199" i="1"/>
  <c r="W1199" i="1" s="1"/>
  <c r="X1199" i="1" s="1"/>
  <c r="Y1199" i="1" s="1"/>
  <c r="V1200" i="1"/>
  <c r="W1200" i="1" s="1"/>
  <c r="X1200" i="1" s="1"/>
  <c r="Y1200" i="1" s="1"/>
  <c r="V1201" i="1"/>
  <c r="W1201" i="1" s="1"/>
  <c r="X1201" i="1" s="1"/>
  <c r="Y1201" i="1" s="1"/>
  <c r="V1202" i="1"/>
  <c r="W1202" i="1" s="1"/>
  <c r="X1202" i="1" s="1"/>
  <c r="Y1202" i="1" s="1"/>
  <c r="V1203" i="1"/>
  <c r="W1203" i="1" s="1"/>
  <c r="X1203" i="1" s="1"/>
  <c r="Y1203" i="1" s="1"/>
  <c r="V1204" i="1"/>
  <c r="W1204" i="1" s="1"/>
  <c r="X1204" i="1" s="1"/>
  <c r="Y1204" i="1" s="1"/>
  <c r="V1205" i="1"/>
  <c r="W1205" i="1" s="1"/>
  <c r="X1205" i="1" s="1"/>
  <c r="Y1205" i="1" s="1"/>
  <c r="V1206" i="1"/>
  <c r="W1206" i="1" s="1"/>
  <c r="X1206" i="1" s="1"/>
  <c r="Y1206" i="1" s="1"/>
  <c r="V1207" i="1"/>
  <c r="W1207" i="1" s="1"/>
  <c r="X1207" i="1" s="1"/>
  <c r="Y1207" i="1" s="1"/>
  <c r="V1208" i="1"/>
  <c r="W1208" i="1" s="1"/>
  <c r="X1208" i="1" s="1"/>
  <c r="Y1208" i="1" s="1"/>
  <c r="V1209" i="1"/>
  <c r="W1209" i="1" s="1"/>
  <c r="X1209" i="1" s="1"/>
  <c r="Y1209" i="1" s="1"/>
  <c r="V1210" i="1"/>
  <c r="W1210" i="1" s="1"/>
  <c r="X1210" i="1" s="1"/>
  <c r="Y1210" i="1" s="1"/>
  <c r="V1211" i="1"/>
  <c r="W1211" i="1" s="1"/>
  <c r="X1211" i="1" s="1"/>
  <c r="Y1211" i="1" s="1"/>
  <c r="V1212" i="1"/>
  <c r="W1212" i="1" s="1"/>
  <c r="X1212" i="1" s="1"/>
  <c r="Y1212" i="1" s="1"/>
  <c r="V1213" i="1"/>
  <c r="W1213" i="1" s="1"/>
  <c r="X1213" i="1" s="1"/>
  <c r="Y1213" i="1" s="1"/>
  <c r="V1214" i="1"/>
  <c r="W1214" i="1" s="1"/>
  <c r="X1214" i="1" s="1"/>
  <c r="Y1214" i="1" s="1"/>
  <c r="V1215" i="1"/>
  <c r="W1215" i="1" s="1"/>
  <c r="X1215" i="1" s="1"/>
  <c r="Y1215" i="1" s="1"/>
  <c r="V1216" i="1"/>
  <c r="W1216" i="1" s="1"/>
  <c r="X1216" i="1" s="1"/>
  <c r="Y1216" i="1" s="1"/>
  <c r="V1217" i="1"/>
  <c r="W1217" i="1" s="1"/>
  <c r="X1217" i="1" s="1"/>
  <c r="Y1217" i="1" s="1"/>
  <c r="V1218" i="1"/>
  <c r="W1218" i="1" s="1"/>
  <c r="X1218" i="1" s="1"/>
  <c r="Y1218" i="1" s="1"/>
  <c r="V1219" i="1"/>
  <c r="W1219" i="1" s="1"/>
  <c r="X1219" i="1" s="1"/>
  <c r="Y1219" i="1" s="1"/>
  <c r="V1220" i="1"/>
  <c r="W1220" i="1" s="1"/>
  <c r="X1220" i="1" s="1"/>
  <c r="Y1220" i="1" s="1"/>
  <c r="V1221" i="1"/>
  <c r="W1221" i="1" s="1"/>
  <c r="X1221" i="1" s="1"/>
  <c r="Y1221" i="1" s="1"/>
  <c r="V1222" i="1"/>
  <c r="W1222" i="1" s="1"/>
  <c r="X1222" i="1" s="1"/>
  <c r="Y1222" i="1" s="1"/>
  <c r="V1223" i="1"/>
  <c r="W1223" i="1" s="1"/>
  <c r="X1223" i="1" s="1"/>
  <c r="Y1223" i="1" s="1"/>
  <c r="V1224" i="1"/>
  <c r="W1224" i="1" s="1"/>
  <c r="X1224" i="1" s="1"/>
  <c r="Y1224" i="1" s="1"/>
  <c r="V1225" i="1"/>
  <c r="W1225" i="1" s="1"/>
  <c r="X1225" i="1" s="1"/>
  <c r="Y1225" i="1" s="1"/>
  <c r="V1226" i="1"/>
  <c r="W1226" i="1" s="1"/>
  <c r="X1226" i="1" s="1"/>
  <c r="Y1226" i="1" s="1"/>
  <c r="V1227" i="1"/>
  <c r="W1227" i="1" s="1"/>
  <c r="X1227" i="1" s="1"/>
  <c r="Y1227" i="1" s="1"/>
  <c r="V1228" i="1"/>
  <c r="W1228" i="1" s="1"/>
  <c r="X1228" i="1" s="1"/>
  <c r="Y1228" i="1" s="1"/>
  <c r="V1229" i="1"/>
  <c r="W1229" i="1" s="1"/>
  <c r="X1229" i="1" s="1"/>
  <c r="Y1229" i="1" s="1"/>
  <c r="V1230" i="1"/>
  <c r="W1230" i="1" s="1"/>
  <c r="X1230" i="1" s="1"/>
  <c r="Y1230" i="1" s="1"/>
  <c r="V1231" i="1"/>
  <c r="W1231" i="1" s="1"/>
  <c r="X1231" i="1" s="1"/>
  <c r="Y1231" i="1" s="1"/>
  <c r="V1232" i="1"/>
  <c r="W1232" i="1" s="1"/>
  <c r="X1232" i="1" s="1"/>
  <c r="Y1232" i="1" s="1"/>
  <c r="V1233" i="1"/>
  <c r="W1233" i="1" s="1"/>
  <c r="X1233" i="1" s="1"/>
  <c r="Y1233" i="1" s="1"/>
  <c r="V1234" i="1"/>
  <c r="W1234" i="1" s="1"/>
  <c r="X1234" i="1" s="1"/>
  <c r="Y1234" i="1" s="1"/>
  <c r="V1235" i="1"/>
  <c r="W1235" i="1" s="1"/>
  <c r="X1235" i="1" s="1"/>
  <c r="Y1235" i="1" s="1"/>
  <c r="V1236" i="1"/>
  <c r="W1236" i="1" s="1"/>
  <c r="X1236" i="1" s="1"/>
  <c r="Y1236" i="1" s="1"/>
  <c r="V1237" i="1"/>
  <c r="W1237" i="1" s="1"/>
  <c r="X1237" i="1" s="1"/>
  <c r="Y1237" i="1" s="1"/>
  <c r="V1238" i="1"/>
  <c r="W1238" i="1" s="1"/>
  <c r="X1238" i="1" s="1"/>
  <c r="Y1238" i="1" s="1"/>
  <c r="V1239" i="1"/>
  <c r="W1239" i="1" s="1"/>
  <c r="X1239" i="1" s="1"/>
  <c r="Y1239" i="1" s="1"/>
  <c r="V1240" i="1"/>
  <c r="W1240" i="1" s="1"/>
  <c r="X1240" i="1" s="1"/>
  <c r="Y1240" i="1" s="1"/>
  <c r="V1241" i="1"/>
  <c r="W1241" i="1" s="1"/>
  <c r="X1241" i="1" s="1"/>
  <c r="Y1241" i="1" s="1"/>
  <c r="V1242" i="1"/>
  <c r="W1242" i="1" s="1"/>
  <c r="X1242" i="1" s="1"/>
  <c r="Y1242" i="1" s="1"/>
  <c r="V1243" i="1"/>
  <c r="W1243" i="1" s="1"/>
  <c r="X1243" i="1" s="1"/>
  <c r="Y1243" i="1" s="1"/>
  <c r="V1244" i="1"/>
  <c r="W1244" i="1" s="1"/>
  <c r="X1244" i="1" s="1"/>
  <c r="Y1244" i="1" s="1"/>
  <c r="V1245" i="1"/>
  <c r="W1245" i="1" s="1"/>
  <c r="X1245" i="1" s="1"/>
  <c r="Y1245" i="1" s="1"/>
  <c r="V1246" i="1"/>
  <c r="W1246" i="1" s="1"/>
  <c r="X1246" i="1" s="1"/>
  <c r="Y1246" i="1" s="1"/>
  <c r="V1247" i="1"/>
  <c r="W1247" i="1" s="1"/>
  <c r="X1247" i="1" s="1"/>
  <c r="Y1247" i="1" s="1"/>
  <c r="V1248" i="1"/>
  <c r="W1248" i="1" s="1"/>
  <c r="X1248" i="1" s="1"/>
  <c r="Y1248" i="1" s="1"/>
  <c r="V1249" i="1"/>
  <c r="W1249" i="1" s="1"/>
  <c r="X1249" i="1" s="1"/>
  <c r="Y1249" i="1" s="1"/>
  <c r="V1250" i="1"/>
  <c r="W1250" i="1" s="1"/>
  <c r="X1250" i="1" s="1"/>
  <c r="Y1250" i="1" s="1"/>
  <c r="V1251" i="1"/>
  <c r="W1251" i="1" s="1"/>
  <c r="X1251" i="1" s="1"/>
  <c r="Y1251" i="1" s="1"/>
  <c r="V1252" i="1"/>
  <c r="W1252" i="1" s="1"/>
  <c r="X1252" i="1" s="1"/>
  <c r="Y1252" i="1" s="1"/>
  <c r="V1253" i="1"/>
  <c r="W1253" i="1" s="1"/>
  <c r="X1253" i="1" s="1"/>
  <c r="Y1253" i="1" s="1"/>
  <c r="V1254" i="1"/>
  <c r="W1254" i="1" s="1"/>
  <c r="X1254" i="1" s="1"/>
  <c r="Y1254" i="1" s="1"/>
  <c r="V1255" i="1"/>
  <c r="W1255" i="1" s="1"/>
  <c r="X1255" i="1" s="1"/>
  <c r="Y1255" i="1" s="1"/>
  <c r="V1256" i="1"/>
  <c r="W1256" i="1" s="1"/>
  <c r="X1256" i="1" s="1"/>
  <c r="Y1256" i="1" s="1"/>
  <c r="V1257" i="1"/>
  <c r="W1257" i="1" s="1"/>
  <c r="X1257" i="1" s="1"/>
  <c r="Y1257" i="1" s="1"/>
  <c r="V1258" i="1"/>
  <c r="W1258" i="1" s="1"/>
  <c r="X1258" i="1" s="1"/>
  <c r="Y1258" i="1" s="1"/>
  <c r="V1259" i="1"/>
  <c r="W1259" i="1" s="1"/>
  <c r="X1259" i="1" s="1"/>
  <c r="Y1259" i="1" s="1"/>
  <c r="V1260" i="1"/>
  <c r="W1260" i="1" s="1"/>
  <c r="X1260" i="1" s="1"/>
  <c r="Y1260" i="1" s="1"/>
  <c r="V1261" i="1"/>
  <c r="W1261" i="1" s="1"/>
  <c r="X1261" i="1" s="1"/>
  <c r="Y1261" i="1" s="1"/>
  <c r="V1262" i="1"/>
  <c r="W1262" i="1" s="1"/>
  <c r="X1262" i="1" s="1"/>
  <c r="Y1262" i="1" s="1"/>
  <c r="V1263" i="1"/>
  <c r="W1263" i="1" s="1"/>
  <c r="X1263" i="1" s="1"/>
  <c r="Y1263" i="1" s="1"/>
  <c r="V1264" i="1"/>
  <c r="W1264" i="1" s="1"/>
  <c r="X1264" i="1" s="1"/>
  <c r="Y1264" i="1" s="1"/>
  <c r="V1265" i="1"/>
  <c r="W1265" i="1" s="1"/>
  <c r="X1265" i="1" s="1"/>
  <c r="Y1265" i="1" s="1"/>
  <c r="V1266" i="1"/>
  <c r="W1266" i="1" s="1"/>
  <c r="X1266" i="1" s="1"/>
  <c r="Y1266" i="1" s="1"/>
  <c r="V1267" i="1"/>
  <c r="W1267" i="1" s="1"/>
  <c r="X1267" i="1" s="1"/>
  <c r="Y1267" i="1" s="1"/>
  <c r="V1268" i="1"/>
  <c r="W1268" i="1" s="1"/>
  <c r="X1268" i="1" s="1"/>
  <c r="Y1268" i="1" s="1"/>
  <c r="V1269" i="1"/>
  <c r="W1269" i="1" s="1"/>
  <c r="X1269" i="1" s="1"/>
  <c r="Y1269" i="1" s="1"/>
  <c r="V1270" i="1"/>
  <c r="W1270" i="1" s="1"/>
  <c r="X1270" i="1" s="1"/>
  <c r="Y1270" i="1" s="1"/>
  <c r="V1271" i="1"/>
  <c r="W1271" i="1" s="1"/>
  <c r="X1271" i="1" s="1"/>
  <c r="Y1271" i="1" s="1"/>
  <c r="V1272" i="1"/>
  <c r="W1272" i="1" s="1"/>
  <c r="X1272" i="1" s="1"/>
  <c r="Y1272" i="1" s="1"/>
  <c r="V1273" i="1"/>
  <c r="W1273" i="1" s="1"/>
  <c r="X1273" i="1" s="1"/>
  <c r="Y1273" i="1" s="1"/>
  <c r="V1274" i="1"/>
  <c r="W1274" i="1" s="1"/>
  <c r="X1274" i="1" s="1"/>
  <c r="Y1274" i="1" s="1"/>
  <c r="V1275" i="1"/>
  <c r="W1275" i="1" s="1"/>
  <c r="X1275" i="1" s="1"/>
  <c r="Y1275" i="1" s="1"/>
  <c r="V1276" i="1"/>
  <c r="W1276" i="1" s="1"/>
  <c r="X1276" i="1" s="1"/>
  <c r="Y1276" i="1" s="1"/>
  <c r="V1277" i="1"/>
  <c r="W1277" i="1" s="1"/>
  <c r="X1277" i="1" s="1"/>
  <c r="Y1277" i="1" s="1"/>
  <c r="V1278" i="1"/>
  <c r="W1278" i="1" s="1"/>
  <c r="X1278" i="1" s="1"/>
  <c r="Y1278" i="1" s="1"/>
  <c r="V1279" i="1"/>
  <c r="W1279" i="1" s="1"/>
  <c r="X1279" i="1" s="1"/>
  <c r="Y1279" i="1" s="1"/>
  <c r="V1280" i="1"/>
  <c r="W1280" i="1" s="1"/>
  <c r="X1280" i="1" s="1"/>
  <c r="Y1280" i="1" s="1"/>
  <c r="V1281" i="1"/>
  <c r="W1281" i="1" s="1"/>
  <c r="X1281" i="1" s="1"/>
  <c r="Y1281" i="1" s="1"/>
  <c r="V1282" i="1"/>
  <c r="W1282" i="1" s="1"/>
  <c r="X1282" i="1" s="1"/>
  <c r="Y1282" i="1" s="1"/>
  <c r="V1283" i="1"/>
  <c r="W1283" i="1" s="1"/>
  <c r="X1283" i="1" s="1"/>
  <c r="Y1283" i="1" s="1"/>
  <c r="V1284" i="1"/>
  <c r="W1284" i="1" s="1"/>
  <c r="X1284" i="1" s="1"/>
  <c r="Y1284" i="1" s="1"/>
  <c r="V1285" i="1"/>
  <c r="W1285" i="1" s="1"/>
  <c r="X1285" i="1" s="1"/>
  <c r="Y1285" i="1" s="1"/>
  <c r="V1286" i="1"/>
  <c r="W1286" i="1" s="1"/>
  <c r="X1286" i="1" s="1"/>
  <c r="Y1286" i="1" s="1"/>
  <c r="V1287" i="1"/>
  <c r="W1287" i="1" s="1"/>
  <c r="X1287" i="1" s="1"/>
  <c r="Y1287" i="1" s="1"/>
  <c r="V1288" i="1"/>
  <c r="W1288" i="1" s="1"/>
  <c r="X1288" i="1" s="1"/>
  <c r="Y1288" i="1" s="1"/>
  <c r="V1289" i="1"/>
  <c r="W1289" i="1" s="1"/>
  <c r="X1289" i="1" s="1"/>
  <c r="Y1289" i="1" s="1"/>
  <c r="V1290" i="1"/>
  <c r="W1290" i="1" s="1"/>
  <c r="X1290" i="1" s="1"/>
  <c r="Y1290" i="1" s="1"/>
  <c r="V1291" i="1"/>
  <c r="W1291" i="1" s="1"/>
  <c r="X1291" i="1" s="1"/>
  <c r="Y1291" i="1" s="1"/>
  <c r="V1292" i="1"/>
  <c r="W1292" i="1" s="1"/>
  <c r="X1292" i="1" s="1"/>
  <c r="Y1292" i="1" s="1"/>
  <c r="V1293" i="1"/>
  <c r="W1293" i="1" s="1"/>
  <c r="X1293" i="1" s="1"/>
  <c r="Y1293" i="1" s="1"/>
  <c r="V1294" i="1"/>
  <c r="W1294" i="1" s="1"/>
  <c r="X1294" i="1" s="1"/>
  <c r="Y1294" i="1" s="1"/>
  <c r="V1295" i="1"/>
  <c r="W1295" i="1" s="1"/>
  <c r="X1295" i="1" s="1"/>
  <c r="Y1295" i="1" s="1"/>
  <c r="V1296" i="1"/>
  <c r="W1296" i="1" s="1"/>
  <c r="X1296" i="1" s="1"/>
  <c r="Y1296" i="1" s="1"/>
  <c r="V1297" i="1"/>
  <c r="W1297" i="1" s="1"/>
  <c r="X1297" i="1" s="1"/>
  <c r="Y1297" i="1" s="1"/>
  <c r="V1298" i="1"/>
  <c r="W1298" i="1" s="1"/>
  <c r="X1298" i="1" s="1"/>
  <c r="Y1298" i="1" s="1"/>
  <c r="V1299" i="1"/>
  <c r="W1299" i="1" s="1"/>
  <c r="X1299" i="1" s="1"/>
  <c r="Y1299" i="1" s="1"/>
  <c r="V1300" i="1"/>
  <c r="W1300" i="1" s="1"/>
  <c r="X1300" i="1" s="1"/>
  <c r="Y1300" i="1" s="1"/>
  <c r="V1301" i="1"/>
  <c r="W1301" i="1" s="1"/>
  <c r="X1301" i="1" s="1"/>
  <c r="Y1301" i="1" s="1"/>
  <c r="V1302" i="1"/>
  <c r="W1302" i="1" s="1"/>
  <c r="X1302" i="1" s="1"/>
  <c r="Y1302" i="1" s="1"/>
  <c r="V1303" i="1"/>
  <c r="W1303" i="1" s="1"/>
  <c r="X1303" i="1" s="1"/>
  <c r="Y1303" i="1" s="1"/>
  <c r="V1304" i="1"/>
  <c r="W1304" i="1" s="1"/>
  <c r="X1304" i="1" s="1"/>
  <c r="Y1304" i="1" s="1"/>
  <c r="V1305" i="1"/>
  <c r="W1305" i="1" s="1"/>
  <c r="X1305" i="1" s="1"/>
  <c r="Y1305" i="1" s="1"/>
  <c r="V1306" i="1"/>
  <c r="W1306" i="1" s="1"/>
  <c r="X1306" i="1" s="1"/>
  <c r="Y1306" i="1" s="1"/>
  <c r="V1307" i="1"/>
  <c r="W1307" i="1" s="1"/>
  <c r="X1307" i="1" s="1"/>
  <c r="Y1307" i="1" s="1"/>
  <c r="V1308" i="1"/>
  <c r="W1308" i="1" s="1"/>
  <c r="X1308" i="1" s="1"/>
  <c r="Y1308" i="1" s="1"/>
  <c r="V1309" i="1"/>
  <c r="W1309" i="1" s="1"/>
  <c r="X1309" i="1" s="1"/>
  <c r="Y1309" i="1" s="1"/>
  <c r="V1310" i="1"/>
  <c r="W1310" i="1" s="1"/>
  <c r="X1310" i="1" s="1"/>
  <c r="Y1310" i="1" s="1"/>
  <c r="V1311" i="1"/>
  <c r="W1311" i="1" s="1"/>
  <c r="X1311" i="1" s="1"/>
  <c r="Y1311" i="1" s="1"/>
  <c r="V1312" i="1"/>
  <c r="W1312" i="1" s="1"/>
  <c r="X1312" i="1" s="1"/>
  <c r="Y1312" i="1" s="1"/>
  <c r="V1313" i="1"/>
  <c r="W1313" i="1" s="1"/>
  <c r="X1313" i="1" s="1"/>
  <c r="Y1313" i="1" s="1"/>
  <c r="V1314" i="1"/>
  <c r="W1314" i="1" s="1"/>
  <c r="X1314" i="1" s="1"/>
  <c r="Y1314" i="1" s="1"/>
  <c r="V1315" i="1"/>
  <c r="W1315" i="1" s="1"/>
  <c r="X1315" i="1" s="1"/>
  <c r="Y1315" i="1" s="1"/>
  <c r="V1316" i="1"/>
  <c r="W1316" i="1" s="1"/>
  <c r="X1316" i="1" s="1"/>
  <c r="Y1316" i="1" s="1"/>
  <c r="V1317" i="1"/>
  <c r="W1317" i="1" s="1"/>
  <c r="X1317" i="1" s="1"/>
  <c r="Y1317" i="1" s="1"/>
  <c r="V1318" i="1"/>
  <c r="W1318" i="1" s="1"/>
  <c r="X1318" i="1" s="1"/>
  <c r="Y1318" i="1" s="1"/>
  <c r="V1319" i="1"/>
  <c r="W1319" i="1" s="1"/>
  <c r="X1319" i="1" s="1"/>
  <c r="Y1319" i="1" s="1"/>
  <c r="V1320" i="1"/>
  <c r="W1320" i="1" s="1"/>
  <c r="X1320" i="1" s="1"/>
  <c r="Y1320" i="1" s="1"/>
  <c r="V1321" i="1"/>
  <c r="W1321" i="1" s="1"/>
  <c r="X1321" i="1" s="1"/>
  <c r="Y1321" i="1" s="1"/>
  <c r="V1322" i="1"/>
  <c r="W1322" i="1" s="1"/>
  <c r="X1322" i="1" s="1"/>
  <c r="Y1322" i="1" s="1"/>
  <c r="V1323" i="1"/>
  <c r="W1323" i="1" s="1"/>
  <c r="X1323" i="1" s="1"/>
  <c r="Y1323" i="1" s="1"/>
  <c r="V1324" i="1"/>
  <c r="W1324" i="1" s="1"/>
  <c r="X1324" i="1" s="1"/>
  <c r="Y1324" i="1" s="1"/>
  <c r="V1325" i="1"/>
  <c r="W1325" i="1" s="1"/>
  <c r="X1325" i="1" s="1"/>
  <c r="Y1325" i="1" s="1"/>
  <c r="V1326" i="1"/>
  <c r="W1326" i="1" s="1"/>
  <c r="X1326" i="1" s="1"/>
  <c r="Y1326" i="1" s="1"/>
  <c r="V1327" i="1"/>
  <c r="W1327" i="1" s="1"/>
  <c r="X1327" i="1" s="1"/>
  <c r="Y1327" i="1" s="1"/>
  <c r="V1328" i="1"/>
  <c r="W1328" i="1" s="1"/>
  <c r="X1328" i="1" s="1"/>
  <c r="Y1328" i="1" s="1"/>
  <c r="V1329" i="1"/>
  <c r="W1329" i="1" s="1"/>
  <c r="X1329" i="1" s="1"/>
  <c r="Y1329" i="1" s="1"/>
  <c r="V1330" i="1"/>
  <c r="W1330" i="1" s="1"/>
  <c r="X1330" i="1" s="1"/>
  <c r="Y1330" i="1" s="1"/>
  <c r="V1331" i="1"/>
  <c r="W1331" i="1" s="1"/>
  <c r="X1331" i="1" s="1"/>
  <c r="Y1331" i="1" s="1"/>
  <c r="V1332" i="1"/>
  <c r="W1332" i="1" s="1"/>
  <c r="X1332" i="1" s="1"/>
  <c r="Y1332" i="1" s="1"/>
  <c r="V1333" i="1"/>
  <c r="W1333" i="1" s="1"/>
  <c r="X1333" i="1" s="1"/>
  <c r="Y1333" i="1" s="1"/>
  <c r="V1334" i="1"/>
  <c r="W1334" i="1" s="1"/>
  <c r="X1334" i="1" s="1"/>
  <c r="Y1334" i="1" s="1"/>
  <c r="V1335" i="1"/>
  <c r="W1335" i="1" s="1"/>
  <c r="X1335" i="1" s="1"/>
  <c r="Y1335" i="1" s="1"/>
  <c r="V1336" i="1"/>
  <c r="W1336" i="1" s="1"/>
  <c r="X1336" i="1" s="1"/>
  <c r="Y1336" i="1" s="1"/>
  <c r="V1337" i="1"/>
  <c r="W1337" i="1" s="1"/>
  <c r="X1337" i="1" s="1"/>
  <c r="Y1337" i="1" s="1"/>
  <c r="V1338" i="1"/>
  <c r="W1338" i="1" s="1"/>
  <c r="X1338" i="1" s="1"/>
  <c r="Y1338" i="1" s="1"/>
  <c r="V1339" i="1"/>
  <c r="W1339" i="1" s="1"/>
  <c r="X1339" i="1" s="1"/>
  <c r="Y1339" i="1" s="1"/>
  <c r="V1340" i="1"/>
  <c r="W1340" i="1" s="1"/>
  <c r="X1340" i="1" s="1"/>
  <c r="Y1340" i="1" s="1"/>
  <c r="V1341" i="1"/>
  <c r="W1341" i="1" s="1"/>
  <c r="X1341" i="1" s="1"/>
  <c r="Y1341" i="1" s="1"/>
  <c r="V1342" i="1"/>
  <c r="W1342" i="1" s="1"/>
  <c r="X1342" i="1" s="1"/>
  <c r="Y1342" i="1" s="1"/>
  <c r="V1343" i="1"/>
  <c r="W1343" i="1" s="1"/>
  <c r="X1343" i="1" s="1"/>
  <c r="Y1343" i="1" s="1"/>
  <c r="V1344" i="1"/>
  <c r="W1344" i="1" s="1"/>
  <c r="X1344" i="1" s="1"/>
  <c r="Y1344" i="1" s="1"/>
  <c r="V1345" i="1"/>
  <c r="W1345" i="1" s="1"/>
  <c r="X1345" i="1" s="1"/>
  <c r="Y1345" i="1" s="1"/>
  <c r="V1346" i="1"/>
  <c r="W1346" i="1" s="1"/>
  <c r="X1346" i="1" s="1"/>
  <c r="Y1346" i="1" s="1"/>
  <c r="V1347" i="1"/>
  <c r="W1347" i="1" s="1"/>
  <c r="X1347" i="1" s="1"/>
  <c r="Y1347" i="1" s="1"/>
  <c r="V1348" i="1"/>
  <c r="W1348" i="1" s="1"/>
  <c r="X1348" i="1" s="1"/>
  <c r="Y1348" i="1" s="1"/>
  <c r="V1349" i="1"/>
  <c r="W1349" i="1" s="1"/>
  <c r="X1349" i="1" s="1"/>
  <c r="Y1349" i="1" s="1"/>
  <c r="V1350" i="1"/>
  <c r="W1350" i="1" s="1"/>
  <c r="X1350" i="1" s="1"/>
  <c r="Y1350" i="1" s="1"/>
  <c r="V1351" i="1"/>
  <c r="W1351" i="1" s="1"/>
  <c r="X1351" i="1" s="1"/>
  <c r="Y1351" i="1" s="1"/>
  <c r="V1352" i="1"/>
  <c r="W1352" i="1" s="1"/>
  <c r="X1352" i="1" s="1"/>
  <c r="Y1352" i="1" s="1"/>
  <c r="V1353" i="1"/>
  <c r="W1353" i="1" s="1"/>
  <c r="X1353" i="1" s="1"/>
  <c r="Y1353" i="1" s="1"/>
  <c r="V1354" i="1"/>
  <c r="W1354" i="1" s="1"/>
  <c r="X1354" i="1" s="1"/>
  <c r="Y1354" i="1" s="1"/>
  <c r="V1355" i="1"/>
  <c r="W1355" i="1" s="1"/>
  <c r="X1355" i="1" s="1"/>
  <c r="Y1355" i="1" s="1"/>
  <c r="V1356" i="1"/>
  <c r="W1356" i="1" s="1"/>
  <c r="X1356" i="1" s="1"/>
  <c r="Y1356" i="1" s="1"/>
  <c r="V1357" i="1"/>
  <c r="W1357" i="1" s="1"/>
  <c r="X1357" i="1" s="1"/>
  <c r="Y1357" i="1" s="1"/>
  <c r="V1358" i="1"/>
  <c r="W1358" i="1" s="1"/>
  <c r="X1358" i="1" s="1"/>
  <c r="Y1358" i="1" s="1"/>
  <c r="V1359" i="1"/>
  <c r="W1359" i="1" s="1"/>
  <c r="X1359" i="1" s="1"/>
  <c r="Y1359" i="1" s="1"/>
  <c r="V1360" i="1"/>
  <c r="W1360" i="1" s="1"/>
  <c r="X1360" i="1" s="1"/>
  <c r="Y1360" i="1" s="1"/>
  <c r="V1361" i="1"/>
  <c r="W1361" i="1" s="1"/>
  <c r="X1361" i="1" s="1"/>
  <c r="Y1361" i="1" s="1"/>
  <c r="V1362" i="1"/>
  <c r="W1362" i="1" s="1"/>
  <c r="X1362" i="1" s="1"/>
  <c r="Y1362" i="1" s="1"/>
  <c r="V1363" i="1"/>
  <c r="W1363" i="1" s="1"/>
  <c r="X1363" i="1" s="1"/>
  <c r="Y1363" i="1" s="1"/>
  <c r="V1364" i="1"/>
  <c r="W1364" i="1" s="1"/>
  <c r="X1364" i="1" s="1"/>
  <c r="Y1364" i="1" s="1"/>
  <c r="V1365" i="1"/>
  <c r="W1365" i="1" s="1"/>
  <c r="X1365" i="1" s="1"/>
  <c r="Y1365" i="1" s="1"/>
  <c r="V1366" i="1"/>
  <c r="W1366" i="1" s="1"/>
  <c r="X1366" i="1" s="1"/>
  <c r="Y1366" i="1" s="1"/>
  <c r="V1367" i="1"/>
  <c r="W1367" i="1" s="1"/>
  <c r="X1367" i="1" s="1"/>
  <c r="Y1367" i="1" s="1"/>
  <c r="V1368" i="1"/>
  <c r="W1368" i="1" s="1"/>
  <c r="X1368" i="1" s="1"/>
  <c r="Y1368" i="1" s="1"/>
  <c r="V1369" i="1"/>
  <c r="W1369" i="1" s="1"/>
  <c r="X1369" i="1" s="1"/>
  <c r="Y1369" i="1" s="1"/>
  <c r="V1370" i="1"/>
  <c r="W1370" i="1" s="1"/>
  <c r="X1370" i="1" s="1"/>
  <c r="Y1370" i="1" s="1"/>
  <c r="V1371" i="1"/>
  <c r="W1371" i="1" s="1"/>
  <c r="X1371" i="1" s="1"/>
  <c r="Y1371" i="1" s="1"/>
  <c r="V1372" i="1"/>
  <c r="W1372" i="1" s="1"/>
  <c r="X1372" i="1" s="1"/>
  <c r="Y1372" i="1" s="1"/>
  <c r="V1373" i="1"/>
  <c r="W1373" i="1" s="1"/>
  <c r="X1373" i="1" s="1"/>
  <c r="Y1373" i="1" s="1"/>
  <c r="V1374" i="1"/>
  <c r="W1374" i="1" s="1"/>
  <c r="X1374" i="1" s="1"/>
  <c r="Y1374" i="1" s="1"/>
  <c r="V1375" i="1"/>
  <c r="W1375" i="1" s="1"/>
  <c r="X1375" i="1" s="1"/>
  <c r="Y1375" i="1" s="1"/>
  <c r="V1376" i="1"/>
  <c r="W1376" i="1" s="1"/>
  <c r="X1376" i="1" s="1"/>
  <c r="Y1376" i="1" s="1"/>
  <c r="V1377" i="1"/>
  <c r="W1377" i="1" s="1"/>
  <c r="X1377" i="1" s="1"/>
  <c r="Y1377" i="1" s="1"/>
  <c r="V1378" i="1"/>
  <c r="W1378" i="1" s="1"/>
  <c r="X1378" i="1" s="1"/>
  <c r="Y1378" i="1" s="1"/>
  <c r="V1379" i="1"/>
  <c r="W1379" i="1" s="1"/>
  <c r="X1379" i="1" s="1"/>
  <c r="Y1379" i="1" s="1"/>
  <c r="V1380" i="1"/>
  <c r="W1380" i="1" s="1"/>
  <c r="X1380" i="1" s="1"/>
  <c r="Y1380" i="1" s="1"/>
  <c r="V1381" i="1"/>
  <c r="W1381" i="1" s="1"/>
  <c r="X1381" i="1" s="1"/>
  <c r="Y1381" i="1" s="1"/>
  <c r="V1382" i="1"/>
  <c r="W1382" i="1" s="1"/>
  <c r="X1382" i="1" s="1"/>
  <c r="Y1382" i="1" s="1"/>
  <c r="V1383" i="1"/>
  <c r="W1383" i="1" s="1"/>
  <c r="X1383" i="1" s="1"/>
  <c r="Y1383" i="1" s="1"/>
  <c r="V1384" i="1"/>
  <c r="W1384" i="1" s="1"/>
  <c r="X1384" i="1" s="1"/>
  <c r="Y1384" i="1" s="1"/>
  <c r="V1385" i="1"/>
  <c r="W1385" i="1" s="1"/>
  <c r="X1385" i="1" s="1"/>
  <c r="Y1385" i="1" s="1"/>
  <c r="V1386" i="1"/>
  <c r="W1386" i="1" s="1"/>
  <c r="X1386" i="1" s="1"/>
  <c r="Y1386" i="1" s="1"/>
  <c r="V1387" i="1"/>
  <c r="W1387" i="1" s="1"/>
  <c r="X1387" i="1" s="1"/>
  <c r="Y1387" i="1" s="1"/>
  <c r="V1388" i="1"/>
  <c r="W1388" i="1" s="1"/>
  <c r="X1388" i="1" s="1"/>
  <c r="Y1388" i="1" s="1"/>
  <c r="V1389" i="1"/>
  <c r="W1389" i="1" s="1"/>
  <c r="X1389" i="1" s="1"/>
  <c r="Y1389" i="1" s="1"/>
  <c r="V1390" i="1"/>
  <c r="W1390" i="1" s="1"/>
  <c r="X1390" i="1" s="1"/>
  <c r="Y1390" i="1" s="1"/>
  <c r="V1391" i="1"/>
  <c r="W1391" i="1" s="1"/>
  <c r="X1391" i="1" s="1"/>
  <c r="Y1391" i="1" s="1"/>
  <c r="V1392" i="1"/>
  <c r="W1392" i="1" s="1"/>
  <c r="X1392" i="1" s="1"/>
  <c r="Y1392" i="1" s="1"/>
  <c r="V1393" i="1"/>
  <c r="W1393" i="1" s="1"/>
  <c r="X1393" i="1" s="1"/>
  <c r="Y1393" i="1" s="1"/>
  <c r="V1394" i="1"/>
  <c r="W1394" i="1" s="1"/>
  <c r="X1394" i="1" s="1"/>
  <c r="Y1394" i="1" s="1"/>
  <c r="V1395" i="1"/>
  <c r="W1395" i="1" s="1"/>
  <c r="X1395" i="1" s="1"/>
  <c r="Y1395" i="1" s="1"/>
  <c r="V1396" i="1"/>
  <c r="W1396" i="1" s="1"/>
  <c r="X1396" i="1" s="1"/>
  <c r="Y1396" i="1" s="1"/>
  <c r="V1397" i="1"/>
  <c r="W1397" i="1" s="1"/>
  <c r="X1397" i="1" s="1"/>
  <c r="Y1397" i="1" s="1"/>
  <c r="V1398" i="1"/>
  <c r="W1398" i="1" s="1"/>
  <c r="X1398" i="1" s="1"/>
  <c r="Y1398" i="1" s="1"/>
  <c r="V1399" i="1"/>
  <c r="W1399" i="1" s="1"/>
  <c r="X1399" i="1" s="1"/>
  <c r="Y1399" i="1" s="1"/>
  <c r="V1400" i="1"/>
  <c r="W1400" i="1" s="1"/>
  <c r="X1400" i="1" s="1"/>
  <c r="Y1400" i="1" s="1"/>
  <c r="V1401" i="1"/>
  <c r="W1401" i="1" s="1"/>
  <c r="X1401" i="1" s="1"/>
  <c r="Y1401" i="1" s="1"/>
  <c r="V1402" i="1"/>
  <c r="W1402" i="1" s="1"/>
  <c r="X1402" i="1" s="1"/>
  <c r="Y1402" i="1" s="1"/>
  <c r="V1403" i="1"/>
  <c r="W1403" i="1" s="1"/>
  <c r="X1403" i="1" s="1"/>
  <c r="Y1403" i="1" s="1"/>
  <c r="V1404" i="1"/>
  <c r="W1404" i="1" s="1"/>
  <c r="X1404" i="1" s="1"/>
  <c r="Y1404" i="1" s="1"/>
  <c r="V1405" i="1"/>
  <c r="W1405" i="1" s="1"/>
  <c r="X1405" i="1" s="1"/>
  <c r="Y1405" i="1" s="1"/>
  <c r="V1406" i="1"/>
  <c r="W1406" i="1" s="1"/>
  <c r="X1406" i="1" s="1"/>
  <c r="Y1406" i="1" s="1"/>
  <c r="V1407" i="1"/>
  <c r="W1407" i="1" s="1"/>
  <c r="X1407" i="1" s="1"/>
  <c r="Y1407" i="1" s="1"/>
  <c r="V1408" i="1"/>
  <c r="W1408" i="1" s="1"/>
  <c r="X1408" i="1" s="1"/>
  <c r="Y1408" i="1" s="1"/>
  <c r="V1409" i="1"/>
  <c r="W1409" i="1" s="1"/>
  <c r="X1409" i="1" s="1"/>
  <c r="Y1409" i="1" s="1"/>
  <c r="V1410" i="1"/>
  <c r="W1410" i="1" s="1"/>
  <c r="X1410" i="1" s="1"/>
  <c r="Y1410" i="1" s="1"/>
  <c r="V1411" i="1"/>
  <c r="W1411" i="1" s="1"/>
  <c r="X1411" i="1" s="1"/>
  <c r="Y1411" i="1" s="1"/>
  <c r="V1412" i="1"/>
  <c r="W1412" i="1" s="1"/>
  <c r="X1412" i="1" s="1"/>
  <c r="Y1412" i="1" s="1"/>
  <c r="V1413" i="1"/>
  <c r="W1413" i="1" s="1"/>
  <c r="X1413" i="1" s="1"/>
  <c r="Y1413" i="1" s="1"/>
  <c r="V1414" i="1"/>
  <c r="W1414" i="1" s="1"/>
  <c r="X1414" i="1" s="1"/>
  <c r="Y1414" i="1" s="1"/>
  <c r="V1415" i="1"/>
  <c r="W1415" i="1" s="1"/>
  <c r="X1415" i="1" s="1"/>
  <c r="Y1415" i="1" s="1"/>
  <c r="V1416" i="1"/>
  <c r="W1416" i="1" s="1"/>
  <c r="X1416" i="1" s="1"/>
  <c r="Y1416" i="1" s="1"/>
  <c r="V1417" i="1"/>
  <c r="W1417" i="1" s="1"/>
  <c r="X1417" i="1" s="1"/>
  <c r="Y1417" i="1" s="1"/>
  <c r="V1418" i="1"/>
  <c r="W1418" i="1" s="1"/>
  <c r="X1418" i="1" s="1"/>
  <c r="Y1418" i="1" s="1"/>
  <c r="V1419" i="1"/>
  <c r="W1419" i="1" s="1"/>
  <c r="X1419" i="1" s="1"/>
  <c r="Y1419" i="1" s="1"/>
  <c r="V1420" i="1"/>
  <c r="W1420" i="1" s="1"/>
  <c r="X1420" i="1" s="1"/>
  <c r="Y1420" i="1" s="1"/>
  <c r="V1421" i="1"/>
  <c r="W1421" i="1" s="1"/>
  <c r="X1421" i="1" s="1"/>
  <c r="Y1421" i="1" s="1"/>
  <c r="V1422" i="1"/>
  <c r="W1422" i="1" s="1"/>
  <c r="X1422" i="1" s="1"/>
  <c r="Y1422" i="1" s="1"/>
  <c r="V1423" i="1"/>
  <c r="W1423" i="1" s="1"/>
  <c r="X1423" i="1" s="1"/>
  <c r="Y1423" i="1" s="1"/>
  <c r="V1424" i="1"/>
  <c r="W1424" i="1" s="1"/>
  <c r="X1424" i="1" s="1"/>
  <c r="Y1424" i="1" s="1"/>
  <c r="V1425" i="1"/>
  <c r="W1425" i="1" s="1"/>
  <c r="X1425" i="1" s="1"/>
  <c r="Y1425" i="1" s="1"/>
  <c r="V1426" i="1"/>
  <c r="W1426" i="1" s="1"/>
  <c r="X1426" i="1" s="1"/>
  <c r="Y1426" i="1" s="1"/>
  <c r="V1427" i="1"/>
  <c r="W1427" i="1" s="1"/>
  <c r="X1427" i="1" s="1"/>
  <c r="Y1427" i="1" s="1"/>
  <c r="V1428" i="1"/>
  <c r="W1428" i="1" s="1"/>
  <c r="X1428" i="1" s="1"/>
  <c r="Y1428" i="1" s="1"/>
  <c r="V1429" i="1"/>
  <c r="W1429" i="1" s="1"/>
  <c r="X1429" i="1" s="1"/>
  <c r="Y1429" i="1" s="1"/>
  <c r="V1430" i="1"/>
  <c r="W1430" i="1" s="1"/>
  <c r="X1430" i="1" s="1"/>
  <c r="Y1430" i="1" s="1"/>
  <c r="V1431" i="1"/>
  <c r="W1431" i="1" s="1"/>
  <c r="X1431" i="1" s="1"/>
  <c r="Y1431" i="1" s="1"/>
  <c r="V1432" i="1"/>
  <c r="W1432" i="1" s="1"/>
  <c r="X1432" i="1" s="1"/>
  <c r="Y1432" i="1" s="1"/>
  <c r="V1433" i="1"/>
  <c r="W1433" i="1" s="1"/>
  <c r="X1433" i="1" s="1"/>
  <c r="Y1433" i="1" s="1"/>
  <c r="V1434" i="1"/>
  <c r="W1434" i="1" s="1"/>
  <c r="X1434" i="1" s="1"/>
  <c r="Y1434" i="1" s="1"/>
  <c r="V1435" i="1"/>
  <c r="W1435" i="1" s="1"/>
  <c r="X1435" i="1" s="1"/>
  <c r="Y1435" i="1" s="1"/>
  <c r="V1436" i="1"/>
  <c r="W1436" i="1" s="1"/>
  <c r="X1436" i="1" s="1"/>
  <c r="Y1436" i="1" s="1"/>
  <c r="V1437" i="1"/>
  <c r="W1437" i="1" s="1"/>
  <c r="X1437" i="1" s="1"/>
  <c r="Y1437" i="1" s="1"/>
  <c r="V1438" i="1"/>
  <c r="W1438" i="1" s="1"/>
  <c r="X1438" i="1" s="1"/>
  <c r="Y1438" i="1" s="1"/>
  <c r="V1439" i="1"/>
  <c r="W1439" i="1" s="1"/>
  <c r="X1439" i="1" s="1"/>
  <c r="Y1439" i="1" s="1"/>
  <c r="V1440" i="1"/>
  <c r="W1440" i="1" s="1"/>
  <c r="X1440" i="1" s="1"/>
  <c r="Y1440" i="1" s="1"/>
  <c r="V1441" i="1"/>
  <c r="W1441" i="1" s="1"/>
  <c r="X1441" i="1" s="1"/>
  <c r="Y1441" i="1" s="1"/>
  <c r="V1442" i="1"/>
  <c r="W1442" i="1" s="1"/>
  <c r="X1442" i="1" s="1"/>
  <c r="Y1442" i="1" s="1"/>
  <c r="V1443" i="1"/>
  <c r="W1443" i="1" s="1"/>
  <c r="X1443" i="1" s="1"/>
  <c r="Y1443" i="1" s="1"/>
  <c r="V1444" i="1"/>
  <c r="W1444" i="1" s="1"/>
  <c r="X1444" i="1" s="1"/>
  <c r="Y1444" i="1" s="1"/>
  <c r="V1445" i="1"/>
  <c r="W1445" i="1" s="1"/>
  <c r="X1445" i="1" s="1"/>
  <c r="Y1445" i="1" s="1"/>
  <c r="V1446" i="1"/>
  <c r="W1446" i="1" s="1"/>
  <c r="X1446" i="1" s="1"/>
  <c r="Y1446" i="1" s="1"/>
  <c r="V1447" i="1"/>
  <c r="W1447" i="1" s="1"/>
  <c r="X1447" i="1" s="1"/>
  <c r="Y1447" i="1" s="1"/>
  <c r="V1448" i="1"/>
  <c r="W1448" i="1" s="1"/>
  <c r="X1448" i="1" s="1"/>
  <c r="Y1448" i="1" s="1"/>
  <c r="V1449" i="1"/>
  <c r="W1449" i="1" s="1"/>
  <c r="X1449" i="1" s="1"/>
  <c r="Y1449" i="1" s="1"/>
  <c r="V1450" i="1"/>
  <c r="W1450" i="1" s="1"/>
  <c r="X1450" i="1" s="1"/>
  <c r="Y1450" i="1" s="1"/>
  <c r="V1451" i="1"/>
  <c r="W1451" i="1" s="1"/>
  <c r="X1451" i="1" s="1"/>
  <c r="Y1451" i="1" s="1"/>
  <c r="V1452" i="1"/>
  <c r="W1452" i="1" s="1"/>
  <c r="X1452" i="1" s="1"/>
  <c r="Y1452" i="1" s="1"/>
  <c r="V1453" i="1"/>
  <c r="W1453" i="1" s="1"/>
  <c r="X1453" i="1" s="1"/>
  <c r="Y1453" i="1" s="1"/>
  <c r="V1454" i="1"/>
  <c r="W1454" i="1" s="1"/>
  <c r="X1454" i="1" s="1"/>
  <c r="Y1454" i="1" s="1"/>
  <c r="V1455" i="1"/>
  <c r="W1455" i="1" s="1"/>
  <c r="X1455" i="1" s="1"/>
  <c r="Y1455" i="1" s="1"/>
  <c r="V1456" i="1"/>
  <c r="W1456" i="1" s="1"/>
  <c r="X1456" i="1" s="1"/>
  <c r="Y1456" i="1" s="1"/>
  <c r="V1457" i="1"/>
  <c r="W1457" i="1" s="1"/>
  <c r="X1457" i="1" s="1"/>
  <c r="Y1457" i="1" s="1"/>
  <c r="V1458" i="1"/>
  <c r="W1458" i="1" s="1"/>
  <c r="X1458" i="1" s="1"/>
  <c r="Y1458" i="1" s="1"/>
  <c r="V1459" i="1"/>
  <c r="W1459" i="1" s="1"/>
  <c r="X1459" i="1" s="1"/>
  <c r="Y1459" i="1" s="1"/>
  <c r="V1460" i="1"/>
  <c r="W1460" i="1" s="1"/>
  <c r="X1460" i="1" s="1"/>
  <c r="Y1460" i="1" s="1"/>
  <c r="V1461" i="1"/>
  <c r="W1461" i="1" s="1"/>
  <c r="X1461" i="1" s="1"/>
  <c r="Y1461" i="1" s="1"/>
  <c r="V1462" i="1"/>
  <c r="W1462" i="1" s="1"/>
  <c r="X1462" i="1" s="1"/>
  <c r="Y1462" i="1" s="1"/>
  <c r="V1463" i="1"/>
  <c r="W1463" i="1" s="1"/>
  <c r="X1463" i="1" s="1"/>
  <c r="Y1463" i="1" s="1"/>
  <c r="V1464" i="1"/>
  <c r="W1464" i="1" s="1"/>
  <c r="X1464" i="1" s="1"/>
  <c r="Y1464" i="1" s="1"/>
  <c r="V1465" i="1"/>
  <c r="W1465" i="1" s="1"/>
  <c r="X1465" i="1" s="1"/>
  <c r="Y1465" i="1" s="1"/>
  <c r="V1466" i="1"/>
  <c r="W1466" i="1" s="1"/>
  <c r="X1466" i="1" s="1"/>
  <c r="Y1466" i="1" s="1"/>
  <c r="V1467" i="1"/>
  <c r="W1467" i="1" s="1"/>
  <c r="X1467" i="1" s="1"/>
  <c r="Y1467" i="1" s="1"/>
  <c r="V1468" i="1"/>
  <c r="W1468" i="1" s="1"/>
  <c r="X1468" i="1" s="1"/>
  <c r="Y1468" i="1" s="1"/>
  <c r="V1469" i="1"/>
  <c r="W1469" i="1" s="1"/>
  <c r="X1469" i="1" s="1"/>
  <c r="Y1469" i="1" s="1"/>
  <c r="V1470" i="1"/>
  <c r="W1470" i="1" s="1"/>
  <c r="X1470" i="1" s="1"/>
  <c r="Y1470" i="1" s="1"/>
  <c r="V1471" i="1"/>
  <c r="W1471" i="1" s="1"/>
  <c r="X1471" i="1" s="1"/>
  <c r="Y1471" i="1" s="1"/>
  <c r="V1472" i="1"/>
  <c r="W1472" i="1" s="1"/>
  <c r="X1472" i="1" s="1"/>
  <c r="Y1472" i="1" s="1"/>
  <c r="V1473" i="1"/>
  <c r="W1473" i="1" s="1"/>
  <c r="X1473" i="1" s="1"/>
  <c r="Y1473" i="1" s="1"/>
  <c r="V1474" i="1"/>
  <c r="W1474" i="1" s="1"/>
  <c r="X1474" i="1" s="1"/>
  <c r="Y1474" i="1" s="1"/>
  <c r="V1475" i="1"/>
  <c r="W1475" i="1" s="1"/>
  <c r="X1475" i="1" s="1"/>
  <c r="Y1475" i="1" s="1"/>
  <c r="V1476" i="1"/>
  <c r="W1476" i="1" s="1"/>
  <c r="X1476" i="1" s="1"/>
  <c r="Y1476" i="1" s="1"/>
  <c r="V1477" i="1"/>
  <c r="W1477" i="1" s="1"/>
  <c r="X1477" i="1" s="1"/>
  <c r="Y1477" i="1" s="1"/>
  <c r="V1478" i="1"/>
  <c r="W1478" i="1" s="1"/>
  <c r="X1478" i="1" s="1"/>
  <c r="Y1478" i="1" s="1"/>
  <c r="V1479" i="1"/>
  <c r="W1479" i="1" s="1"/>
  <c r="X1479" i="1" s="1"/>
  <c r="Y1479" i="1" s="1"/>
  <c r="V1480" i="1"/>
  <c r="W1480" i="1" s="1"/>
  <c r="X1480" i="1" s="1"/>
  <c r="Y1480" i="1" s="1"/>
  <c r="V1481" i="1"/>
  <c r="W1481" i="1" s="1"/>
  <c r="X1481" i="1" s="1"/>
  <c r="Y1481" i="1" s="1"/>
  <c r="V1482" i="1"/>
  <c r="W1482" i="1" s="1"/>
  <c r="X1482" i="1" s="1"/>
  <c r="Y1482" i="1" s="1"/>
  <c r="V1483" i="1"/>
  <c r="W1483" i="1" s="1"/>
  <c r="X1483" i="1" s="1"/>
  <c r="Y1483" i="1" s="1"/>
  <c r="V1484" i="1"/>
  <c r="W1484" i="1" s="1"/>
  <c r="X1484" i="1" s="1"/>
  <c r="Y1484" i="1" s="1"/>
  <c r="V1485" i="1"/>
  <c r="W1485" i="1" s="1"/>
  <c r="X1485" i="1" s="1"/>
  <c r="Y1485" i="1" s="1"/>
  <c r="V1486" i="1"/>
  <c r="W1486" i="1" s="1"/>
  <c r="X1486" i="1" s="1"/>
  <c r="Y1486" i="1" s="1"/>
  <c r="V1487" i="1"/>
  <c r="W1487" i="1" s="1"/>
  <c r="X1487" i="1" s="1"/>
  <c r="Y1487" i="1" s="1"/>
  <c r="V1488" i="1"/>
  <c r="W1488" i="1" s="1"/>
  <c r="X1488" i="1" s="1"/>
  <c r="Y1488" i="1" s="1"/>
  <c r="V1489" i="1"/>
  <c r="W1489" i="1" s="1"/>
  <c r="X1489" i="1" s="1"/>
  <c r="Y1489" i="1" s="1"/>
  <c r="V1490" i="1"/>
  <c r="W1490" i="1" s="1"/>
  <c r="X1490" i="1" s="1"/>
  <c r="Y1490" i="1" s="1"/>
  <c r="V1491" i="1"/>
  <c r="W1491" i="1" s="1"/>
  <c r="X1491" i="1" s="1"/>
  <c r="Y1491" i="1" s="1"/>
  <c r="V1492" i="1"/>
  <c r="W1492" i="1" s="1"/>
  <c r="X1492" i="1" s="1"/>
  <c r="Y1492" i="1" s="1"/>
  <c r="V1493" i="1"/>
  <c r="W1493" i="1" s="1"/>
  <c r="X1493" i="1" s="1"/>
  <c r="Y1493" i="1" s="1"/>
  <c r="V1494" i="1"/>
  <c r="W1494" i="1" s="1"/>
  <c r="X1494" i="1" s="1"/>
  <c r="Y1494" i="1" s="1"/>
  <c r="V1495" i="1"/>
  <c r="W1495" i="1" s="1"/>
  <c r="X1495" i="1" s="1"/>
  <c r="Y1495" i="1" s="1"/>
  <c r="V1496" i="1"/>
  <c r="W1496" i="1" s="1"/>
  <c r="X1496" i="1" s="1"/>
  <c r="Y1496" i="1" s="1"/>
  <c r="V1497" i="1"/>
  <c r="W1497" i="1" s="1"/>
  <c r="X1497" i="1" s="1"/>
  <c r="Y1497" i="1" s="1"/>
  <c r="V1498" i="1"/>
  <c r="W1498" i="1" s="1"/>
  <c r="X1498" i="1" s="1"/>
  <c r="Y1498" i="1" s="1"/>
  <c r="V1499" i="1"/>
  <c r="W1499" i="1" s="1"/>
  <c r="X1499" i="1" s="1"/>
  <c r="Y1499" i="1" s="1"/>
  <c r="V1500" i="1"/>
  <c r="W1500" i="1" s="1"/>
  <c r="X1500" i="1" s="1"/>
  <c r="Y1500" i="1" s="1"/>
  <c r="V1501" i="1"/>
  <c r="W1501" i="1" s="1"/>
  <c r="X1501" i="1" s="1"/>
  <c r="Y1501" i="1" s="1"/>
  <c r="V1502" i="1"/>
  <c r="W1502" i="1" s="1"/>
  <c r="X1502" i="1" s="1"/>
  <c r="Y1502" i="1" s="1"/>
  <c r="V1503" i="1"/>
  <c r="W1503" i="1" s="1"/>
  <c r="X1503" i="1" s="1"/>
  <c r="Y1503" i="1" s="1"/>
  <c r="V1504" i="1"/>
  <c r="W1504" i="1" s="1"/>
  <c r="X1504" i="1" s="1"/>
  <c r="Y1504" i="1" s="1"/>
  <c r="V1505" i="1"/>
  <c r="W1505" i="1" s="1"/>
  <c r="X1505" i="1" s="1"/>
  <c r="Y1505" i="1" s="1"/>
  <c r="V1506" i="1"/>
  <c r="W1506" i="1" s="1"/>
  <c r="X1506" i="1" s="1"/>
  <c r="Y1506" i="1" s="1"/>
  <c r="V1507" i="1"/>
  <c r="W1507" i="1" s="1"/>
  <c r="X1507" i="1" s="1"/>
  <c r="Y1507" i="1" s="1"/>
  <c r="V1508" i="1"/>
  <c r="W1508" i="1" s="1"/>
  <c r="X1508" i="1" s="1"/>
  <c r="Y1508" i="1" s="1"/>
  <c r="V1509" i="1"/>
  <c r="W1509" i="1" s="1"/>
  <c r="X1509" i="1" s="1"/>
  <c r="Y1509" i="1" s="1"/>
  <c r="V1510" i="1"/>
  <c r="W1510" i="1" s="1"/>
  <c r="X1510" i="1" s="1"/>
  <c r="Y1510" i="1" s="1"/>
  <c r="V1511" i="1"/>
  <c r="W1511" i="1" s="1"/>
  <c r="X1511" i="1" s="1"/>
  <c r="Y1511" i="1" s="1"/>
  <c r="V1512" i="1"/>
  <c r="W1512" i="1" s="1"/>
  <c r="X1512" i="1" s="1"/>
  <c r="Y1512" i="1" s="1"/>
  <c r="V1513" i="1"/>
  <c r="W1513" i="1" s="1"/>
  <c r="X1513" i="1" s="1"/>
  <c r="Y1513" i="1" s="1"/>
  <c r="V1514" i="1"/>
  <c r="W1514" i="1" s="1"/>
  <c r="X1514" i="1" s="1"/>
  <c r="Y1514" i="1" s="1"/>
  <c r="V1515" i="1"/>
  <c r="W1515" i="1" s="1"/>
  <c r="X1515" i="1" s="1"/>
  <c r="Y1515" i="1" s="1"/>
  <c r="V1516" i="1"/>
  <c r="W1516" i="1" s="1"/>
  <c r="X1516" i="1" s="1"/>
  <c r="Y1516" i="1" s="1"/>
  <c r="V1517" i="1"/>
  <c r="W1517" i="1" s="1"/>
  <c r="X1517" i="1" s="1"/>
  <c r="Y1517" i="1" s="1"/>
  <c r="V1518" i="1"/>
  <c r="W1518" i="1" s="1"/>
  <c r="X1518" i="1" s="1"/>
  <c r="Y1518" i="1" s="1"/>
  <c r="V1519" i="1"/>
  <c r="W1519" i="1" s="1"/>
  <c r="X1519" i="1" s="1"/>
  <c r="Y1519" i="1" s="1"/>
  <c r="V1520" i="1"/>
  <c r="W1520" i="1" s="1"/>
  <c r="X1520" i="1" s="1"/>
  <c r="Y1520" i="1" s="1"/>
  <c r="V1521" i="1"/>
  <c r="W1521" i="1" s="1"/>
  <c r="X1521" i="1" s="1"/>
  <c r="Y1521" i="1" s="1"/>
  <c r="V1522" i="1"/>
  <c r="W1522" i="1" s="1"/>
  <c r="X1522" i="1" s="1"/>
  <c r="Y1522" i="1" s="1"/>
  <c r="V1523" i="1"/>
  <c r="W1523" i="1" s="1"/>
  <c r="X1523" i="1" s="1"/>
  <c r="Y1523" i="1" s="1"/>
  <c r="V1524" i="1"/>
  <c r="W1524" i="1" s="1"/>
  <c r="X1524" i="1" s="1"/>
  <c r="Y1524" i="1" s="1"/>
  <c r="V1525" i="1"/>
  <c r="W1525" i="1" s="1"/>
  <c r="X1525" i="1" s="1"/>
  <c r="Y1525" i="1" s="1"/>
  <c r="V1526" i="1"/>
  <c r="W1526" i="1" s="1"/>
  <c r="X1526" i="1" s="1"/>
  <c r="Y1526" i="1" s="1"/>
  <c r="V1527" i="1"/>
  <c r="W1527" i="1" s="1"/>
  <c r="X1527" i="1" s="1"/>
  <c r="Y1527" i="1" s="1"/>
  <c r="V1528" i="1"/>
  <c r="W1528" i="1" s="1"/>
  <c r="X1528" i="1" s="1"/>
  <c r="Y1528" i="1" s="1"/>
  <c r="V1529" i="1"/>
  <c r="W1529" i="1" s="1"/>
  <c r="X1529" i="1" s="1"/>
  <c r="Y1529" i="1" s="1"/>
  <c r="V1530" i="1"/>
  <c r="W1530" i="1" s="1"/>
  <c r="X1530" i="1" s="1"/>
  <c r="Y1530" i="1" s="1"/>
  <c r="V1531" i="1"/>
  <c r="W1531" i="1" s="1"/>
  <c r="X1531" i="1" s="1"/>
  <c r="Y1531" i="1" s="1"/>
  <c r="V1532" i="1"/>
  <c r="W1532" i="1" s="1"/>
  <c r="X1532" i="1" s="1"/>
  <c r="Y1532" i="1" s="1"/>
  <c r="V1533" i="1"/>
  <c r="W1533" i="1" s="1"/>
  <c r="X1533" i="1" s="1"/>
  <c r="Y1533" i="1" s="1"/>
  <c r="V1534" i="1"/>
  <c r="W1534" i="1" s="1"/>
  <c r="X1534" i="1" s="1"/>
  <c r="Y1534" i="1" s="1"/>
  <c r="V1535" i="1"/>
  <c r="W1535" i="1" s="1"/>
  <c r="X1535" i="1" s="1"/>
  <c r="Y1535" i="1" s="1"/>
  <c r="V1536" i="1"/>
  <c r="W1536" i="1" s="1"/>
  <c r="X1536" i="1" s="1"/>
  <c r="Y1536" i="1" s="1"/>
  <c r="V1537" i="1"/>
  <c r="W1537" i="1" s="1"/>
  <c r="X1537" i="1" s="1"/>
  <c r="Y1537" i="1" s="1"/>
  <c r="V1538" i="1"/>
  <c r="W1538" i="1" s="1"/>
  <c r="X1538" i="1" s="1"/>
  <c r="Y1538" i="1" s="1"/>
  <c r="V1539" i="1"/>
  <c r="W1539" i="1" s="1"/>
  <c r="X1539" i="1" s="1"/>
  <c r="Y1539" i="1" s="1"/>
  <c r="V1540" i="1"/>
  <c r="W1540" i="1" s="1"/>
  <c r="X1540" i="1" s="1"/>
  <c r="Y1540" i="1" s="1"/>
  <c r="V1541" i="1"/>
  <c r="W1541" i="1" s="1"/>
  <c r="X1541" i="1" s="1"/>
  <c r="Y1541" i="1" s="1"/>
  <c r="V1542" i="1"/>
  <c r="W1542" i="1" s="1"/>
  <c r="X1542" i="1" s="1"/>
  <c r="Y1542" i="1" s="1"/>
  <c r="V1543" i="1"/>
  <c r="W1543" i="1" s="1"/>
  <c r="X1543" i="1" s="1"/>
  <c r="Y1543" i="1" s="1"/>
  <c r="V1544" i="1"/>
  <c r="W1544" i="1" s="1"/>
  <c r="X1544" i="1" s="1"/>
  <c r="Y1544" i="1" s="1"/>
  <c r="V1545" i="1"/>
  <c r="W1545" i="1" s="1"/>
  <c r="X1545" i="1" s="1"/>
  <c r="Y1545" i="1" s="1"/>
  <c r="V1546" i="1"/>
  <c r="W1546" i="1" s="1"/>
  <c r="X1546" i="1" s="1"/>
  <c r="Y1546" i="1" s="1"/>
  <c r="V1547" i="1"/>
  <c r="W1547" i="1" s="1"/>
  <c r="X1547" i="1" s="1"/>
  <c r="Y1547" i="1" s="1"/>
  <c r="V1548" i="1"/>
  <c r="W1548" i="1" s="1"/>
  <c r="X1548" i="1" s="1"/>
  <c r="Y1548" i="1" s="1"/>
  <c r="V1549" i="1"/>
  <c r="W1549" i="1" s="1"/>
  <c r="X1549" i="1" s="1"/>
  <c r="Y1549" i="1" s="1"/>
  <c r="V1550" i="1"/>
  <c r="W1550" i="1" s="1"/>
  <c r="X1550" i="1" s="1"/>
  <c r="Y1550" i="1" s="1"/>
  <c r="V1551" i="1"/>
  <c r="W1551" i="1" s="1"/>
  <c r="X1551" i="1" s="1"/>
  <c r="Y1551" i="1" s="1"/>
  <c r="V1552" i="1"/>
  <c r="W1552" i="1" s="1"/>
  <c r="X1552" i="1" s="1"/>
  <c r="Y1552" i="1" s="1"/>
  <c r="V1553" i="1"/>
  <c r="W1553" i="1" s="1"/>
  <c r="X1553" i="1" s="1"/>
  <c r="Y1553" i="1" s="1"/>
  <c r="V1554" i="1"/>
  <c r="W1554" i="1" s="1"/>
  <c r="X1554" i="1" s="1"/>
  <c r="Y1554" i="1" s="1"/>
  <c r="V1555" i="1"/>
  <c r="W1555" i="1" s="1"/>
  <c r="X1555" i="1" s="1"/>
  <c r="Y1555" i="1" s="1"/>
  <c r="V1556" i="1"/>
  <c r="W1556" i="1" s="1"/>
  <c r="X1556" i="1" s="1"/>
  <c r="Y1556" i="1" s="1"/>
  <c r="V1557" i="1"/>
  <c r="W1557" i="1" s="1"/>
  <c r="X1557" i="1" s="1"/>
  <c r="Y1557" i="1" s="1"/>
  <c r="V1558" i="1"/>
  <c r="W1558" i="1" s="1"/>
  <c r="X1558" i="1" s="1"/>
  <c r="Y1558" i="1" s="1"/>
  <c r="V1559" i="1"/>
  <c r="W1559" i="1" s="1"/>
  <c r="X1559" i="1" s="1"/>
  <c r="Y1559" i="1" s="1"/>
  <c r="V1560" i="1"/>
  <c r="W1560" i="1" s="1"/>
  <c r="X1560" i="1" s="1"/>
  <c r="Y1560" i="1" s="1"/>
  <c r="V1561" i="1"/>
  <c r="W1561" i="1" s="1"/>
  <c r="X1561" i="1" s="1"/>
  <c r="Y1561" i="1" s="1"/>
  <c r="V1562" i="1"/>
  <c r="W1562" i="1" s="1"/>
  <c r="X1562" i="1" s="1"/>
  <c r="Y1562" i="1" s="1"/>
  <c r="V1563" i="1"/>
  <c r="W1563" i="1" s="1"/>
  <c r="X1563" i="1" s="1"/>
  <c r="Y1563" i="1" s="1"/>
  <c r="V1564" i="1"/>
  <c r="W1564" i="1" s="1"/>
  <c r="X1564" i="1" s="1"/>
  <c r="Y1564" i="1" s="1"/>
  <c r="V1565" i="1"/>
  <c r="W1565" i="1" s="1"/>
  <c r="X1565" i="1" s="1"/>
  <c r="Y1565" i="1" s="1"/>
  <c r="V1566" i="1"/>
  <c r="W1566" i="1" s="1"/>
  <c r="X1566" i="1" s="1"/>
  <c r="Y1566" i="1" s="1"/>
  <c r="V1567" i="1"/>
  <c r="W1567" i="1" s="1"/>
  <c r="X1567" i="1" s="1"/>
  <c r="Y1567" i="1" s="1"/>
  <c r="V1568" i="1"/>
  <c r="W1568" i="1" s="1"/>
  <c r="X1568" i="1" s="1"/>
  <c r="Y1568" i="1" s="1"/>
  <c r="V1569" i="1"/>
  <c r="W1569" i="1" s="1"/>
  <c r="X1569" i="1" s="1"/>
  <c r="Y1569" i="1" s="1"/>
  <c r="V1570" i="1"/>
  <c r="W1570" i="1" s="1"/>
  <c r="X1570" i="1" s="1"/>
  <c r="Y1570" i="1" s="1"/>
  <c r="V1571" i="1"/>
  <c r="W1571" i="1" s="1"/>
  <c r="X1571" i="1" s="1"/>
  <c r="Y1571" i="1" s="1"/>
  <c r="V1572" i="1"/>
  <c r="W1572" i="1" s="1"/>
  <c r="X1572" i="1" s="1"/>
  <c r="Y1572" i="1" s="1"/>
  <c r="V1573" i="1"/>
  <c r="W1573" i="1" s="1"/>
  <c r="X1573" i="1" s="1"/>
  <c r="Y1573" i="1" s="1"/>
  <c r="V1574" i="1"/>
  <c r="W1574" i="1" s="1"/>
  <c r="X1574" i="1" s="1"/>
  <c r="Y1574" i="1" s="1"/>
  <c r="V1575" i="1"/>
  <c r="W1575" i="1" s="1"/>
  <c r="X1575" i="1" s="1"/>
  <c r="Y1575" i="1" s="1"/>
  <c r="V1576" i="1"/>
  <c r="W1576" i="1" s="1"/>
  <c r="X1576" i="1" s="1"/>
  <c r="Y1576" i="1" s="1"/>
  <c r="V1577" i="1"/>
  <c r="W1577" i="1" s="1"/>
  <c r="X1577" i="1" s="1"/>
  <c r="Y1577" i="1" s="1"/>
  <c r="V1578" i="1"/>
  <c r="W1578" i="1" s="1"/>
  <c r="X1578" i="1" s="1"/>
  <c r="Y1578" i="1" s="1"/>
  <c r="V1579" i="1"/>
  <c r="W1579" i="1" s="1"/>
  <c r="X1579" i="1" s="1"/>
  <c r="Y1579" i="1" s="1"/>
  <c r="V1580" i="1"/>
  <c r="W1580" i="1" s="1"/>
  <c r="X1580" i="1" s="1"/>
  <c r="Y1580" i="1" s="1"/>
  <c r="V1581" i="1"/>
  <c r="W1581" i="1" s="1"/>
  <c r="X1581" i="1" s="1"/>
  <c r="Y1581" i="1" s="1"/>
  <c r="V1582" i="1"/>
  <c r="W1582" i="1" s="1"/>
  <c r="X1582" i="1" s="1"/>
  <c r="Y1582" i="1" s="1"/>
  <c r="V1583" i="1"/>
  <c r="W1583" i="1" s="1"/>
  <c r="X1583" i="1" s="1"/>
  <c r="Y1583" i="1" s="1"/>
  <c r="V1584" i="1"/>
  <c r="W1584" i="1" s="1"/>
  <c r="X1584" i="1" s="1"/>
  <c r="Y1584" i="1" s="1"/>
  <c r="V1585" i="1"/>
  <c r="W1585" i="1" s="1"/>
  <c r="X1585" i="1" s="1"/>
  <c r="Y1585" i="1" s="1"/>
  <c r="V1586" i="1"/>
  <c r="W1586" i="1" s="1"/>
  <c r="X1586" i="1" s="1"/>
  <c r="Y1586" i="1" s="1"/>
  <c r="V1587" i="1"/>
  <c r="W1587" i="1" s="1"/>
  <c r="X1587" i="1" s="1"/>
  <c r="Y1587" i="1" s="1"/>
  <c r="V1588" i="1"/>
  <c r="W1588" i="1" s="1"/>
  <c r="X1588" i="1" s="1"/>
  <c r="Y1588" i="1" s="1"/>
  <c r="V1589" i="1"/>
  <c r="W1589" i="1" s="1"/>
  <c r="X1589" i="1" s="1"/>
  <c r="Y1589" i="1" s="1"/>
  <c r="V1590" i="1"/>
  <c r="W1590" i="1" s="1"/>
  <c r="X1590" i="1" s="1"/>
  <c r="Y1590" i="1" s="1"/>
  <c r="V1591" i="1"/>
  <c r="W1591" i="1" s="1"/>
  <c r="X1591" i="1" s="1"/>
  <c r="Y1591" i="1" s="1"/>
  <c r="V1592" i="1"/>
  <c r="W1592" i="1" s="1"/>
  <c r="X1592" i="1" s="1"/>
  <c r="Y1592" i="1" s="1"/>
  <c r="V1593" i="1"/>
  <c r="W1593" i="1" s="1"/>
  <c r="X1593" i="1" s="1"/>
  <c r="Y1593" i="1" s="1"/>
  <c r="V1594" i="1"/>
  <c r="W1594" i="1" s="1"/>
  <c r="X1594" i="1" s="1"/>
  <c r="Y1594" i="1" s="1"/>
  <c r="V1595" i="1"/>
  <c r="W1595" i="1" s="1"/>
  <c r="X1595" i="1" s="1"/>
  <c r="Y1595" i="1" s="1"/>
  <c r="V1596" i="1"/>
  <c r="W1596" i="1" s="1"/>
  <c r="X1596" i="1" s="1"/>
  <c r="Y1596" i="1" s="1"/>
  <c r="V1597" i="1"/>
  <c r="W1597" i="1" s="1"/>
  <c r="X1597" i="1" s="1"/>
  <c r="Y1597" i="1" s="1"/>
  <c r="V1598" i="1"/>
  <c r="W1598" i="1" s="1"/>
  <c r="X1598" i="1" s="1"/>
  <c r="Y1598" i="1" s="1"/>
  <c r="V1599" i="1"/>
  <c r="W1599" i="1" s="1"/>
  <c r="X1599" i="1" s="1"/>
  <c r="Y1599" i="1" s="1"/>
  <c r="V1600" i="1"/>
  <c r="W1600" i="1" s="1"/>
  <c r="X1600" i="1" s="1"/>
  <c r="Y1600" i="1" s="1"/>
  <c r="V1601" i="1"/>
  <c r="W1601" i="1" s="1"/>
  <c r="X1601" i="1" s="1"/>
  <c r="Y1601" i="1" s="1"/>
  <c r="V1602" i="1"/>
  <c r="W1602" i="1" s="1"/>
  <c r="X1602" i="1" s="1"/>
  <c r="Y1602" i="1" s="1"/>
  <c r="V1603" i="1"/>
  <c r="W1603" i="1" s="1"/>
  <c r="X1603" i="1" s="1"/>
  <c r="Y1603" i="1" s="1"/>
  <c r="V1604" i="1"/>
  <c r="W1604" i="1" s="1"/>
  <c r="X1604" i="1" s="1"/>
  <c r="Y1604" i="1" s="1"/>
  <c r="V1605" i="1"/>
  <c r="W1605" i="1" s="1"/>
  <c r="X1605" i="1" s="1"/>
  <c r="Y1605" i="1" s="1"/>
  <c r="V1606" i="1"/>
  <c r="W1606" i="1" s="1"/>
  <c r="X1606" i="1" s="1"/>
  <c r="Y1606" i="1" s="1"/>
  <c r="V1607" i="1"/>
  <c r="W1607" i="1" s="1"/>
  <c r="X1607" i="1" s="1"/>
  <c r="Y1607" i="1" s="1"/>
  <c r="V1608" i="1"/>
  <c r="W1608" i="1" s="1"/>
  <c r="X1608" i="1" s="1"/>
  <c r="Y1608" i="1" s="1"/>
  <c r="V1609" i="1"/>
  <c r="W1609" i="1" s="1"/>
  <c r="X1609" i="1" s="1"/>
  <c r="Y1609" i="1" s="1"/>
  <c r="V1610" i="1"/>
  <c r="W1610" i="1" s="1"/>
  <c r="X1610" i="1" s="1"/>
  <c r="Y1610" i="1" s="1"/>
  <c r="V1611" i="1"/>
  <c r="W1611" i="1" s="1"/>
  <c r="X1611" i="1" s="1"/>
  <c r="Y1611" i="1" s="1"/>
  <c r="V1612" i="1"/>
  <c r="W1612" i="1" s="1"/>
  <c r="X1612" i="1" s="1"/>
  <c r="Y1612" i="1" s="1"/>
  <c r="V1613" i="1"/>
  <c r="W1613" i="1" s="1"/>
  <c r="X1613" i="1" s="1"/>
  <c r="Y1613" i="1" s="1"/>
  <c r="V1614" i="1"/>
  <c r="W1614" i="1" s="1"/>
  <c r="X1614" i="1" s="1"/>
  <c r="Y1614" i="1" s="1"/>
  <c r="V1615" i="1"/>
  <c r="W1615" i="1" s="1"/>
  <c r="X1615" i="1" s="1"/>
  <c r="Y1615" i="1" s="1"/>
  <c r="V1616" i="1"/>
  <c r="W1616" i="1" s="1"/>
  <c r="X1616" i="1" s="1"/>
  <c r="Y1616" i="1" s="1"/>
  <c r="V1617" i="1"/>
  <c r="W1617" i="1" s="1"/>
  <c r="X1617" i="1" s="1"/>
  <c r="Y1617" i="1" s="1"/>
  <c r="V1618" i="1"/>
  <c r="W1618" i="1" s="1"/>
  <c r="X1618" i="1" s="1"/>
  <c r="Y1618" i="1" s="1"/>
  <c r="V1619" i="1"/>
  <c r="W1619" i="1" s="1"/>
  <c r="X1619" i="1" s="1"/>
  <c r="Y1619" i="1" s="1"/>
  <c r="V1620" i="1"/>
  <c r="W1620" i="1" s="1"/>
  <c r="X1620" i="1" s="1"/>
  <c r="Y1620" i="1" s="1"/>
  <c r="V1621" i="1"/>
  <c r="W1621" i="1" s="1"/>
  <c r="X1621" i="1" s="1"/>
  <c r="Y1621" i="1" s="1"/>
  <c r="V1622" i="1"/>
  <c r="W1622" i="1" s="1"/>
  <c r="X1622" i="1" s="1"/>
  <c r="Y1622" i="1" s="1"/>
  <c r="V1623" i="1"/>
  <c r="W1623" i="1" s="1"/>
  <c r="X1623" i="1" s="1"/>
  <c r="Y1623" i="1" s="1"/>
  <c r="V1624" i="1"/>
  <c r="W1624" i="1" s="1"/>
  <c r="X1624" i="1" s="1"/>
  <c r="Y1624" i="1" s="1"/>
  <c r="V1625" i="1"/>
  <c r="W1625" i="1" s="1"/>
  <c r="X1625" i="1" s="1"/>
  <c r="Y1625" i="1" s="1"/>
  <c r="V1626" i="1"/>
  <c r="W1626" i="1" s="1"/>
  <c r="X1626" i="1" s="1"/>
  <c r="Y1626" i="1" s="1"/>
  <c r="V1627" i="1"/>
  <c r="W1627" i="1" s="1"/>
  <c r="X1627" i="1" s="1"/>
  <c r="Y1627" i="1" s="1"/>
  <c r="V1628" i="1"/>
  <c r="W1628" i="1" s="1"/>
  <c r="X1628" i="1" s="1"/>
  <c r="Y1628" i="1" s="1"/>
  <c r="V1629" i="1"/>
  <c r="W1629" i="1" s="1"/>
  <c r="X1629" i="1" s="1"/>
  <c r="Y1629" i="1" s="1"/>
  <c r="V1630" i="1"/>
  <c r="W1630" i="1" s="1"/>
  <c r="X1630" i="1" s="1"/>
  <c r="Y1630" i="1" s="1"/>
  <c r="V1631" i="1"/>
  <c r="W1631" i="1" s="1"/>
  <c r="X1631" i="1" s="1"/>
  <c r="Y1631" i="1" s="1"/>
  <c r="V1632" i="1"/>
  <c r="W1632" i="1" s="1"/>
  <c r="X1632" i="1" s="1"/>
  <c r="Y1632" i="1" s="1"/>
  <c r="V1633" i="1"/>
  <c r="W1633" i="1" s="1"/>
  <c r="X1633" i="1" s="1"/>
  <c r="Y1633" i="1" s="1"/>
  <c r="V1634" i="1"/>
  <c r="W1634" i="1" s="1"/>
  <c r="X1634" i="1" s="1"/>
  <c r="Y1634" i="1" s="1"/>
  <c r="V1635" i="1"/>
  <c r="W1635" i="1" s="1"/>
  <c r="X1635" i="1" s="1"/>
  <c r="Y1635" i="1" s="1"/>
  <c r="V1636" i="1"/>
  <c r="W1636" i="1" s="1"/>
  <c r="X1636" i="1" s="1"/>
  <c r="Y1636" i="1" s="1"/>
  <c r="V1637" i="1"/>
  <c r="W1637" i="1" s="1"/>
  <c r="X1637" i="1" s="1"/>
  <c r="Y1637" i="1" s="1"/>
  <c r="V1638" i="1"/>
  <c r="W1638" i="1" s="1"/>
  <c r="X1638" i="1" s="1"/>
  <c r="Y1638" i="1" s="1"/>
  <c r="V1639" i="1"/>
  <c r="W1639" i="1" s="1"/>
  <c r="X1639" i="1" s="1"/>
  <c r="Y1639" i="1" s="1"/>
  <c r="V1640" i="1"/>
  <c r="W1640" i="1" s="1"/>
  <c r="X1640" i="1" s="1"/>
  <c r="Y1640" i="1" s="1"/>
  <c r="V1641" i="1"/>
  <c r="W1641" i="1" s="1"/>
  <c r="X1641" i="1" s="1"/>
  <c r="Y1641" i="1" s="1"/>
  <c r="V1642" i="1"/>
  <c r="W1642" i="1" s="1"/>
  <c r="X1642" i="1" s="1"/>
  <c r="Y1642" i="1" s="1"/>
  <c r="V1643" i="1"/>
  <c r="W1643" i="1" s="1"/>
  <c r="X1643" i="1" s="1"/>
  <c r="Y1643" i="1" s="1"/>
  <c r="V1644" i="1"/>
  <c r="W1644" i="1" s="1"/>
  <c r="X1644" i="1" s="1"/>
  <c r="Y1644" i="1" s="1"/>
  <c r="V1645" i="1"/>
  <c r="W1645" i="1" s="1"/>
  <c r="X1645" i="1" s="1"/>
  <c r="Y1645" i="1" s="1"/>
  <c r="V1646" i="1"/>
  <c r="W1646" i="1" s="1"/>
  <c r="X1646" i="1" s="1"/>
  <c r="Y1646" i="1" s="1"/>
  <c r="V1647" i="1"/>
  <c r="W1647" i="1" s="1"/>
  <c r="X1647" i="1" s="1"/>
  <c r="Y1647" i="1" s="1"/>
  <c r="V1648" i="1"/>
  <c r="W1648" i="1" s="1"/>
  <c r="X1648" i="1" s="1"/>
  <c r="Y1648" i="1" s="1"/>
  <c r="V1649" i="1"/>
  <c r="W1649" i="1" s="1"/>
  <c r="X1649" i="1" s="1"/>
  <c r="Y1649" i="1" s="1"/>
  <c r="V1650" i="1"/>
  <c r="W1650" i="1" s="1"/>
  <c r="X1650" i="1" s="1"/>
  <c r="Y1650" i="1" s="1"/>
  <c r="V1651" i="1"/>
  <c r="W1651" i="1" s="1"/>
  <c r="X1651" i="1" s="1"/>
  <c r="Y1651" i="1" s="1"/>
  <c r="V1652" i="1"/>
  <c r="W1652" i="1" s="1"/>
  <c r="X1652" i="1" s="1"/>
  <c r="Y1652" i="1" s="1"/>
  <c r="V1653" i="1"/>
  <c r="W1653" i="1" s="1"/>
  <c r="X1653" i="1" s="1"/>
  <c r="Y1653" i="1" s="1"/>
  <c r="V1654" i="1"/>
  <c r="W1654" i="1" s="1"/>
  <c r="X1654" i="1" s="1"/>
  <c r="Y1654" i="1" s="1"/>
  <c r="V1655" i="1"/>
  <c r="W1655" i="1" s="1"/>
  <c r="X1655" i="1" s="1"/>
  <c r="Y1655" i="1" s="1"/>
  <c r="V1656" i="1"/>
  <c r="W1656" i="1" s="1"/>
  <c r="X1656" i="1" s="1"/>
  <c r="Y1656" i="1" s="1"/>
  <c r="V1657" i="1"/>
  <c r="W1657" i="1" s="1"/>
  <c r="X1657" i="1" s="1"/>
  <c r="Y1657" i="1" s="1"/>
  <c r="V1658" i="1"/>
  <c r="W1658" i="1" s="1"/>
  <c r="X1658" i="1" s="1"/>
  <c r="Y1658" i="1" s="1"/>
  <c r="V1659" i="1"/>
  <c r="W1659" i="1" s="1"/>
  <c r="X1659" i="1" s="1"/>
  <c r="Y1659" i="1" s="1"/>
  <c r="V1660" i="1"/>
  <c r="W1660" i="1" s="1"/>
  <c r="X1660" i="1" s="1"/>
  <c r="Y1660" i="1" s="1"/>
  <c r="V1661" i="1"/>
  <c r="W1661" i="1" s="1"/>
  <c r="X1661" i="1" s="1"/>
  <c r="Y1661" i="1" s="1"/>
  <c r="V1662" i="1"/>
  <c r="W1662" i="1" s="1"/>
  <c r="X1662" i="1" s="1"/>
  <c r="Y1662" i="1" s="1"/>
  <c r="V1663" i="1"/>
  <c r="W1663" i="1" s="1"/>
  <c r="X1663" i="1" s="1"/>
  <c r="Y1663" i="1" s="1"/>
  <c r="V1664" i="1"/>
  <c r="W1664" i="1" s="1"/>
  <c r="X1664" i="1" s="1"/>
  <c r="Y1664" i="1" s="1"/>
  <c r="V1665" i="1"/>
  <c r="W1665" i="1" s="1"/>
  <c r="X1665" i="1" s="1"/>
  <c r="Y1665" i="1" s="1"/>
  <c r="V1666" i="1"/>
  <c r="W1666" i="1" s="1"/>
  <c r="X1666" i="1" s="1"/>
  <c r="Y1666" i="1" s="1"/>
  <c r="V1667" i="1"/>
  <c r="W1667" i="1" s="1"/>
  <c r="X1667" i="1" s="1"/>
  <c r="Y1667" i="1" s="1"/>
  <c r="V1668" i="1"/>
  <c r="W1668" i="1" s="1"/>
  <c r="X1668" i="1" s="1"/>
  <c r="Y1668" i="1" s="1"/>
  <c r="V1669" i="1"/>
  <c r="W1669" i="1" s="1"/>
  <c r="X1669" i="1" s="1"/>
  <c r="Y1669" i="1" s="1"/>
  <c r="V1670" i="1"/>
  <c r="W1670" i="1" s="1"/>
  <c r="X1670" i="1" s="1"/>
  <c r="Y1670" i="1" s="1"/>
  <c r="V1671" i="1"/>
  <c r="W1671" i="1" s="1"/>
  <c r="X1671" i="1" s="1"/>
  <c r="Y1671" i="1" s="1"/>
  <c r="V1672" i="1"/>
  <c r="W1672" i="1" s="1"/>
  <c r="X1672" i="1" s="1"/>
  <c r="Y1672" i="1" s="1"/>
  <c r="V1673" i="1"/>
  <c r="W1673" i="1" s="1"/>
  <c r="X1673" i="1" s="1"/>
  <c r="Y1673" i="1" s="1"/>
  <c r="V1674" i="1"/>
  <c r="W1674" i="1" s="1"/>
  <c r="X1674" i="1" s="1"/>
  <c r="Y1674" i="1" s="1"/>
  <c r="V1675" i="1"/>
  <c r="W1675" i="1" s="1"/>
  <c r="X1675" i="1" s="1"/>
  <c r="Y1675" i="1" s="1"/>
  <c r="V1676" i="1"/>
  <c r="W1676" i="1" s="1"/>
  <c r="X1676" i="1" s="1"/>
  <c r="Y1676" i="1" s="1"/>
  <c r="V1677" i="1"/>
  <c r="W1677" i="1" s="1"/>
  <c r="X1677" i="1" s="1"/>
  <c r="Y1677" i="1" s="1"/>
  <c r="V1678" i="1"/>
  <c r="W1678" i="1" s="1"/>
  <c r="X1678" i="1" s="1"/>
  <c r="Y1678" i="1" s="1"/>
  <c r="V1679" i="1"/>
  <c r="W1679" i="1" s="1"/>
  <c r="X1679" i="1" s="1"/>
  <c r="Y1679" i="1" s="1"/>
  <c r="V1680" i="1"/>
  <c r="W1680" i="1" s="1"/>
  <c r="X1680" i="1" s="1"/>
  <c r="Y1680" i="1" s="1"/>
  <c r="V1681" i="1"/>
  <c r="W1681" i="1" s="1"/>
  <c r="X1681" i="1" s="1"/>
  <c r="Y1681" i="1" s="1"/>
  <c r="V1682" i="1"/>
  <c r="W1682" i="1" s="1"/>
  <c r="X1682" i="1" s="1"/>
  <c r="Y1682" i="1" s="1"/>
  <c r="V1683" i="1"/>
  <c r="W1683" i="1" s="1"/>
  <c r="X1683" i="1" s="1"/>
  <c r="Y1683" i="1" s="1"/>
  <c r="V1684" i="1"/>
  <c r="W1684" i="1" s="1"/>
  <c r="X1684" i="1" s="1"/>
  <c r="Y1684" i="1" s="1"/>
  <c r="V1685" i="1"/>
  <c r="W1685" i="1" s="1"/>
  <c r="X1685" i="1" s="1"/>
  <c r="Y1685" i="1" s="1"/>
  <c r="V1686" i="1"/>
  <c r="W1686" i="1" s="1"/>
  <c r="X1686" i="1" s="1"/>
  <c r="Y1686" i="1" s="1"/>
  <c r="V1687" i="1"/>
  <c r="W1687" i="1" s="1"/>
  <c r="X1687" i="1" s="1"/>
  <c r="Y1687" i="1" s="1"/>
  <c r="V1688" i="1"/>
  <c r="W1688" i="1" s="1"/>
  <c r="X1688" i="1" s="1"/>
  <c r="Y1688" i="1" s="1"/>
  <c r="V1689" i="1"/>
  <c r="W1689" i="1" s="1"/>
  <c r="X1689" i="1" s="1"/>
  <c r="Y1689" i="1" s="1"/>
  <c r="V1690" i="1"/>
  <c r="W1690" i="1" s="1"/>
  <c r="X1690" i="1" s="1"/>
  <c r="Y1690" i="1" s="1"/>
  <c r="V1691" i="1"/>
  <c r="W1691" i="1" s="1"/>
  <c r="X1691" i="1" s="1"/>
  <c r="Y1691" i="1" s="1"/>
  <c r="V1692" i="1"/>
  <c r="W1692" i="1" s="1"/>
  <c r="X1692" i="1" s="1"/>
  <c r="Y1692" i="1" s="1"/>
  <c r="V1693" i="1"/>
  <c r="W1693" i="1" s="1"/>
  <c r="X1693" i="1" s="1"/>
  <c r="Y1693" i="1" s="1"/>
  <c r="V1694" i="1"/>
  <c r="W1694" i="1" s="1"/>
  <c r="X1694" i="1" s="1"/>
  <c r="Y1694" i="1" s="1"/>
  <c r="V1695" i="1"/>
  <c r="W1695" i="1" s="1"/>
  <c r="X1695" i="1" s="1"/>
  <c r="Y1695" i="1" s="1"/>
  <c r="V1696" i="1"/>
  <c r="W1696" i="1" s="1"/>
  <c r="X1696" i="1" s="1"/>
  <c r="Y1696" i="1" s="1"/>
  <c r="V1697" i="1"/>
  <c r="W1697" i="1" s="1"/>
  <c r="X1697" i="1" s="1"/>
  <c r="Y1697" i="1" s="1"/>
  <c r="V1698" i="1"/>
  <c r="W1698" i="1" s="1"/>
  <c r="X1698" i="1" s="1"/>
  <c r="Y1698" i="1" s="1"/>
  <c r="V1699" i="1"/>
  <c r="W1699" i="1" s="1"/>
  <c r="X1699" i="1" s="1"/>
  <c r="Y1699" i="1" s="1"/>
  <c r="V1700" i="1"/>
  <c r="W1700" i="1" s="1"/>
  <c r="X1700" i="1" s="1"/>
  <c r="Y1700" i="1" s="1"/>
  <c r="V1701" i="1"/>
  <c r="W1701" i="1" s="1"/>
  <c r="X1701" i="1" s="1"/>
  <c r="Y1701" i="1" s="1"/>
  <c r="V1702" i="1"/>
  <c r="W1702" i="1" s="1"/>
  <c r="X1702" i="1" s="1"/>
  <c r="Y1702" i="1" s="1"/>
  <c r="V1703" i="1"/>
  <c r="W1703" i="1" s="1"/>
  <c r="X1703" i="1" s="1"/>
  <c r="Y1703" i="1" s="1"/>
  <c r="V1704" i="1"/>
  <c r="W1704" i="1" s="1"/>
  <c r="X1704" i="1" s="1"/>
  <c r="Y1704" i="1" s="1"/>
  <c r="V1705" i="1"/>
  <c r="W1705" i="1" s="1"/>
  <c r="X1705" i="1" s="1"/>
  <c r="Y1705" i="1" s="1"/>
  <c r="V1706" i="1"/>
  <c r="W1706" i="1" s="1"/>
  <c r="X1706" i="1" s="1"/>
  <c r="Y1706" i="1" s="1"/>
  <c r="V1707" i="1"/>
  <c r="W1707" i="1" s="1"/>
  <c r="X1707" i="1" s="1"/>
  <c r="Y1707" i="1" s="1"/>
  <c r="V1708" i="1"/>
  <c r="W1708" i="1" s="1"/>
  <c r="X1708" i="1" s="1"/>
  <c r="Y1708" i="1" s="1"/>
  <c r="V1709" i="1"/>
  <c r="W1709" i="1" s="1"/>
  <c r="X1709" i="1" s="1"/>
  <c r="Y1709" i="1" s="1"/>
  <c r="V1710" i="1"/>
  <c r="W1710" i="1" s="1"/>
  <c r="X1710" i="1" s="1"/>
  <c r="Y1710" i="1" s="1"/>
  <c r="V1711" i="1"/>
  <c r="W1711" i="1" s="1"/>
  <c r="X1711" i="1" s="1"/>
  <c r="Y1711" i="1" s="1"/>
  <c r="V1712" i="1"/>
  <c r="W1712" i="1" s="1"/>
  <c r="X1712" i="1" s="1"/>
  <c r="Y1712" i="1" s="1"/>
  <c r="V1713" i="1"/>
  <c r="W1713" i="1" s="1"/>
  <c r="X1713" i="1" s="1"/>
  <c r="Y1713" i="1" s="1"/>
  <c r="V1714" i="1"/>
  <c r="W1714" i="1" s="1"/>
  <c r="X1714" i="1" s="1"/>
  <c r="Y1714" i="1" s="1"/>
  <c r="V1715" i="1"/>
  <c r="W1715" i="1" s="1"/>
  <c r="X1715" i="1" s="1"/>
  <c r="Y1715" i="1" s="1"/>
  <c r="V1716" i="1"/>
  <c r="W1716" i="1" s="1"/>
  <c r="X1716" i="1" s="1"/>
  <c r="Y1716" i="1" s="1"/>
  <c r="V1717" i="1"/>
  <c r="W1717" i="1" s="1"/>
  <c r="X1717" i="1" s="1"/>
  <c r="Y1717" i="1" s="1"/>
  <c r="V1718" i="1"/>
  <c r="W1718" i="1" s="1"/>
  <c r="X1718" i="1" s="1"/>
  <c r="Y1718" i="1" s="1"/>
  <c r="V1719" i="1"/>
  <c r="W1719" i="1" s="1"/>
  <c r="X1719" i="1" s="1"/>
  <c r="Y1719" i="1" s="1"/>
  <c r="V1720" i="1"/>
  <c r="W1720" i="1" s="1"/>
  <c r="X1720" i="1" s="1"/>
  <c r="Y1720" i="1" s="1"/>
  <c r="V1721" i="1"/>
  <c r="W1721" i="1" s="1"/>
  <c r="X1721" i="1" s="1"/>
  <c r="Y1721" i="1" s="1"/>
  <c r="V1722" i="1"/>
  <c r="W1722" i="1" s="1"/>
  <c r="X1722" i="1" s="1"/>
  <c r="Y1722" i="1" s="1"/>
  <c r="V1723" i="1"/>
  <c r="W1723" i="1" s="1"/>
  <c r="X1723" i="1" s="1"/>
  <c r="Y1723" i="1" s="1"/>
  <c r="V1724" i="1"/>
  <c r="W1724" i="1" s="1"/>
  <c r="X1724" i="1" s="1"/>
  <c r="Y1724" i="1" s="1"/>
  <c r="V1725" i="1"/>
  <c r="W1725" i="1" s="1"/>
  <c r="X1725" i="1" s="1"/>
  <c r="Y1725" i="1" s="1"/>
  <c r="V1726" i="1"/>
  <c r="W1726" i="1" s="1"/>
  <c r="X1726" i="1" s="1"/>
  <c r="Y1726" i="1" s="1"/>
  <c r="V1727" i="1"/>
  <c r="W1727" i="1" s="1"/>
  <c r="X1727" i="1" s="1"/>
  <c r="Y1727" i="1" s="1"/>
  <c r="V1728" i="1"/>
  <c r="W1728" i="1" s="1"/>
  <c r="X1728" i="1" s="1"/>
  <c r="Y1728" i="1" s="1"/>
  <c r="V1729" i="1"/>
  <c r="W1729" i="1" s="1"/>
  <c r="X1729" i="1" s="1"/>
  <c r="Y1729" i="1" s="1"/>
  <c r="V1730" i="1"/>
  <c r="W1730" i="1" s="1"/>
  <c r="X1730" i="1" s="1"/>
  <c r="Y1730" i="1" s="1"/>
  <c r="V1731" i="1"/>
  <c r="W1731" i="1" s="1"/>
  <c r="X1731" i="1" s="1"/>
  <c r="Y1731" i="1" s="1"/>
  <c r="V1732" i="1"/>
  <c r="W1732" i="1" s="1"/>
  <c r="X1732" i="1" s="1"/>
  <c r="Y1732" i="1" s="1"/>
  <c r="V1733" i="1"/>
  <c r="W1733" i="1" s="1"/>
  <c r="X1733" i="1" s="1"/>
  <c r="Y1733" i="1" s="1"/>
  <c r="V1734" i="1"/>
  <c r="W1734" i="1" s="1"/>
  <c r="X1734" i="1" s="1"/>
  <c r="Y1734" i="1" s="1"/>
  <c r="V1735" i="1"/>
  <c r="W1735" i="1" s="1"/>
  <c r="X1735" i="1" s="1"/>
  <c r="Y1735" i="1" s="1"/>
  <c r="V1736" i="1"/>
  <c r="W1736" i="1" s="1"/>
  <c r="X1736" i="1" s="1"/>
  <c r="Y1736" i="1" s="1"/>
  <c r="V1737" i="1"/>
  <c r="W1737" i="1" s="1"/>
  <c r="X1737" i="1" s="1"/>
  <c r="Y1737" i="1" s="1"/>
  <c r="V1738" i="1"/>
  <c r="W1738" i="1" s="1"/>
  <c r="X1738" i="1" s="1"/>
  <c r="Y1738" i="1" s="1"/>
  <c r="V1739" i="1"/>
  <c r="W1739" i="1" s="1"/>
  <c r="X1739" i="1" s="1"/>
  <c r="Y1739" i="1" s="1"/>
  <c r="V1740" i="1"/>
  <c r="W1740" i="1" s="1"/>
  <c r="X1740" i="1" s="1"/>
  <c r="Y1740" i="1" s="1"/>
  <c r="V1741" i="1"/>
  <c r="W1741" i="1" s="1"/>
  <c r="X1741" i="1" s="1"/>
  <c r="Y1741" i="1" s="1"/>
  <c r="V1742" i="1"/>
  <c r="W1742" i="1" s="1"/>
  <c r="X1742" i="1" s="1"/>
  <c r="Y1742" i="1" s="1"/>
  <c r="V1743" i="1"/>
  <c r="W1743" i="1" s="1"/>
  <c r="X1743" i="1" s="1"/>
  <c r="Y1743" i="1" s="1"/>
  <c r="V1744" i="1"/>
  <c r="W1744" i="1" s="1"/>
  <c r="X1744" i="1" s="1"/>
  <c r="Y1744" i="1" s="1"/>
  <c r="V1745" i="1"/>
  <c r="W1745" i="1" s="1"/>
  <c r="X1745" i="1" s="1"/>
  <c r="Y1745" i="1" s="1"/>
  <c r="V1746" i="1"/>
  <c r="W1746" i="1" s="1"/>
  <c r="X1746" i="1" s="1"/>
  <c r="Y1746" i="1" s="1"/>
  <c r="V1747" i="1"/>
  <c r="W1747" i="1" s="1"/>
  <c r="X1747" i="1" s="1"/>
  <c r="Y1747" i="1" s="1"/>
  <c r="V1748" i="1"/>
  <c r="W1748" i="1" s="1"/>
  <c r="X1748" i="1" s="1"/>
  <c r="Y1748" i="1" s="1"/>
  <c r="V1749" i="1"/>
  <c r="W1749" i="1" s="1"/>
  <c r="X1749" i="1" s="1"/>
  <c r="Y1749" i="1" s="1"/>
  <c r="V1750" i="1"/>
  <c r="W1750" i="1" s="1"/>
  <c r="X1750" i="1" s="1"/>
  <c r="Y1750" i="1" s="1"/>
  <c r="V1751" i="1"/>
  <c r="W1751" i="1" s="1"/>
  <c r="X1751" i="1" s="1"/>
  <c r="Y1751" i="1" s="1"/>
  <c r="V1752" i="1"/>
  <c r="W1752" i="1" s="1"/>
  <c r="X1752" i="1" s="1"/>
  <c r="Y1752" i="1" s="1"/>
  <c r="V1753" i="1"/>
  <c r="W1753" i="1" s="1"/>
  <c r="X1753" i="1" s="1"/>
  <c r="Y1753" i="1" s="1"/>
  <c r="V1754" i="1"/>
  <c r="W1754" i="1" s="1"/>
  <c r="X1754" i="1" s="1"/>
  <c r="Y1754" i="1" s="1"/>
  <c r="V1755" i="1"/>
  <c r="W1755" i="1" s="1"/>
  <c r="X1755" i="1" s="1"/>
  <c r="Y1755" i="1" s="1"/>
  <c r="V1756" i="1"/>
  <c r="W1756" i="1" s="1"/>
  <c r="X1756" i="1" s="1"/>
  <c r="Y1756" i="1" s="1"/>
  <c r="V1757" i="1"/>
  <c r="W1757" i="1" s="1"/>
  <c r="X1757" i="1" s="1"/>
  <c r="Y1757" i="1" s="1"/>
  <c r="V1758" i="1"/>
  <c r="W1758" i="1" s="1"/>
  <c r="X1758" i="1" s="1"/>
  <c r="Y1758" i="1" s="1"/>
  <c r="V1759" i="1"/>
  <c r="W1759" i="1" s="1"/>
  <c r="X1759" i="1" s="1"/>
  <c r="Y1759" i="1" s="1"/>
  <c r="V1760" i="1"/>
  <c r="W1760" i="1" s="1"/>
  <c r="X1760" i="1" s="1"/>
  <c r="Y1760" i="1" s="1"/>
  <c r="V1761" i="1"/>
  <c r="W1761" i="1" s="1"/>
  <c r="X1761" i="1" s="1"/>
  <c r="Y1761" i="1" s="1"/>
  <c r="V1762" i="1"/>
  <c r="W1762" i="1" s="1"/>
  <c r="X1762" i="1" s="1"/>
  <c r="Y1762" i="1" s="1"/>
  <c r="V1763" i="1"/>
  <c r="W1763" i="1" s="1"/>
  <c r="X1763" i="1" s="1"/>
  <c r="Y1763" i="1" s="1"/>
  <c r="V1764" i="1"/>
  <c r="W1764" i="1" s="1"/>
  <c r="X1764" i="1" s="1"/>
  <c r="Y1764" i="1" s="1"/>
  <c r="V1765" i="1"/>
  <c r="W1765" i="1" s="1"/>
  <c r="X1765" i="1" s="1"/>
  <c r="Y1765" i="1" s="1"/>
  <c r="V1766" i="1"/>
  <c r="W1766" i="1" s="1"/>
  <c r="X1766" i="1" s="1"/>
  <c r="Y1766" i="1" s="1"/>
  <c r="V1767" i="1"/>
  <c r="W1767" i="1" s="1"/>
  <c r="X1767" i="1" s="1"/>
  <c r="Y1767" i="1" s="1"/>
  <c r="V1768" i="1"/>
  <c r="W1768" i="1" s="1"/>
  <c r="X1768" i="1" s="1"/>
  <c r="Y1768" i="1" s="1"/>
  <c r="V1769" i="1"/>
  <c r="W1769" i="1" s="1"/>
  <c r="X1769" i="1" s="1"/>
  <c r="Y1769" i="1" s="1"/>
  <c r="V1770" i="1"/>
  <c r="W1770" i="1" s="1"/>
  <c r="X1770" i="1" s="1"/>
  <c r="Y1770" i="1" s="1"/>
  <c r="V1771" i="1"/>
  <c r="W1771" i="1" s="1"/>
  <c r="X1771" i="1" s="1"/>
  <c r="Y1771" i="1" s="1"/>
  <c r="V1772" i="1"/>
  <c r="W1772" i="1" s="1"/>
  <c r="X1772" i="1" s="1"/>
  <c r="Y1772" i="1" s="1"/>
  <c r="V1773" i="1"/>
  <c r="W1773" i="1" s="1"/>
  <c r="X1773" i="1" s="1"/>
  <c r="Y1773" i="1" s="1"/>
  <c r="V1774" i="1"/>
  <c r="W1774" i="1" s="1"/>
  <c r="X1774" i="1" s="1"/>
  <c r="Y1774" i="1" s="1"/>
  <c r="V1775" i="1"/>
  <c r="W1775" i="1" s="1"/>
  <c r="X1775" i="1" s="1"/>
  <c r="Y1775" i="1" s="1"/>
  <c r="V1776" i="1"/>
  <c r="W1776" i="1" s="1"/>
  <c r="X1776" i="1" s="1"/>
  <c r="Y1776" i="1" s="1"/>
  <c r="V1777" i="1"/>
  <c r="W1777" i="1" s="1"/>
  <c r="X1777" i="1" s="1"/>
  <c r="Y1777" i="1" s="1"/>
  <c r="V1778" i="1"/>
  <c r="W1778" i="1" s="1"/>
  <c r="X1778" i="1" s="1"/>
  <c r="Y1778" i="1" s="1"/>
  <c r="V1779" i="1"/>
  <c r="W1779" i="1" s="1"/>
  <c r="X1779" i="1" s="1"/>
  <c r="Y1779" i="1" s="1"/>
  <c r="V1780" i="1"/>
  <c r="W1780" i="1" s="1"/>
  <c r="X1780" i="1" s="1"/>
  <c r="Y1780" i="1" s="1"/>
  <c r="V1781" i="1"/>
  <c r="W1781" i="1" s="1"/>
  <c r="X1781" i="1" s="1"/>
  <c r="Y1781" i="1" s="1"/>
  <c r="V1782" i="1"/>
  <c r="W1782" i="1" s="1"/>
  <c r="X1782" i="1" s="1"/>
  <c r="Y1782" i="1" s="1"/>
  <c r="V1783" i="1"/>
  <c r="W1783" i="1" s="1"/>
  <c r="X1783" i="1" s="1"/>
  <c r="Y1783" i="1" s="1"/>
  <c r="V1784" i="1"/>
  <c r="W1784" i="1" s="1"/>
  <c r="X1784" i="1" s="1"/>
  <c r="Y1784" i="1" s="1"/>
  <c r="V1785" i="1"/>
  <c r="W1785" i="1" s="1"/>
  <c r="X1785" i="1" s="1"/>
  <c r="Y1785" i="1" s="1"/>
  <c r="V1786" i="1"/>
  <c r="W1786" i="1" s="1"/>
  <c r="X1786" i="1" s="1"/>
  <c r="Y1786" i="1" s="1"/>
  <c r="V1787" i="1"/>
  <c r="W1787" i="1" s="1"/>
  <c r="X1787" i="1" s="1"/>
  <c r="Y1787" i="1" s="1"/>
  <c r="V1788" i="1"/>
  <c r="W1788" i="1" s="1"/>
  <c r="X1788" i="1" s="1"/>
  <c r="Y1788" i="1" s="1"/>
  <c r="V1789" i="1"/>
  <c r="W1789" i="1" s="1"/>
  <c r="X1789" i="1" s="1"/>
  <c r="Y1789" i="1" s="1"/>
  <c r="V1790" i="1"/>
  <c r="W1790" i="1" s="1"/>
  <c r="X1790" i="1" s="1"/>
  <c r="Y1790" i="1" s="1"/>
  <c r="V1791" i="1"/>
  <c r="W1791" i="1" s="1"/>
  <c r="X1791" i="1" s="1"/>
  <c r="Y1791" i="1" s="1"/>
  <c r="V1792" i="1"/>
  <c r="W1792" i="1" s="1"/>
  <c r="X1792" i="1" s="1"/>
  <c r="Y1792" i="1" s="1"/>
  <c r="V1793" i="1"/>
  <c r="W1793" i="1" s="1"/>
  <c r="X1793" i="1" s="1"/>
  <c r="Y1793" i="1" s="1"/>
  <c r="V1794" i="1"/>
  <c r="W1794" i="1" s="1"/>
  <c r="X1794" i="1" s="1"/>
  <c r="Y1794" i="1" s="1"/>
  <c r="V1795" i="1"/>
  <c r="W1795" i="1" s="1"/>
  <c r="X1795" i="1" s="1"/>
  <c r="Y1795" i="1" s="1"/>
  <c r="V1796" i="1"/>
  <c r="W1796" i="1" s="1"/>
  <c r="X1796" i="1" s="1"/>
  <c r="Y1796" i="1" s="1"/>
  <c r="V1797" i="1"/>
  <c r="W1797" i="1" s="1"/>
  <c r="X1797" i="1" s="1"/>
  <c r="Y1797" i="1" s="1"/>
  <c r="V1798" i="1"/>
  <c r="W1798" i="1" s="1"/>
  <c r="X1798" i="1" s="1"/>
  <c r="Y1798" i="1" s="1"/>
  <c r="V1799" i="1"/>
  <c r="W1799" i="1" s="1"/>
  <c r="X1799" i="1" s="1"/>
  <c r="Y1799" i="1" s="1"/>
  <c r="V1800" i="1"/>
  <c r="W1800" i="1" s="1"/>
  <c r="X1800" i="1" s="1"/>
  <c r="Y1800" i="1" s="1"/>
  <c r="V1801" i="1"/>
  <c r="W1801" i="1" s="1"/>
  <c r="X1801" i="1" s="1"/>
  <c r="Y1801" i="1" s="1"/>
  <c r="V1802" i="1"/>
  <c r="W1802" i="1" s="1"/>
  <c r="X1802" i="1" s="1"/>
  <c r="Y1802" i="1" s="1"/>
  <c r="V1803" i="1"/>
  <c r="W1803" i="1" s="1"/>
  <c r="X1803" i="1" s="1"/>
  <c r="Y1803" i="1" s="1"/>
  <c r="V1804" i="1"/>
  <c r="W1804" i="1" s="1"/>
  <c r="X1804" i="1" s="1"/>
  <c r="Y1804" i="1" s="1"/>
  <c r="V1805" i="1"/>
  <c r="W1805" i="1" s="1"/>
  <c r="X1805" i="1" s="1"/>
  <c r="Y1805" i="1" s="1"/>
  <c r="V1806" i="1"/>
  <c r="W1806" i="1" s="1"/>
  <c r="X1806" i="1" s="1"/>
  <c r="Y1806" i="1" s="1"/>
  <c r="V1807" i="1"/>
  <c r="W1807" i="1" s="1"/>
  <c r="X1807" i="1" s="1"/>
  <c r="Y1807" i="1" s="1"/>
  <c r="V1808" i="1"/>
  <c r="W1808" i="1" s="1"/>
  <c r="X1808" i="1" s="1"/>
  <c r="Y1808" i="1" s="1"/>
  <c r="V1809" i="1"/>
  <c r="W1809" i="1" s="1"/>
  <c r="X1809" i="1" s="1"/>
  <c r="Y1809" i="1" s="1"/>
  <c r="V1810" i="1"/>
  <c r="W1810" i="1" s="1"/>
  <c r="X1810" i="1" s="1"/>
  <c r="Y1810" i="1" s="1"/>
  <c r="V1811" i="1"/>
  <c r="W1811" i="1" s="1"/>
  <c r="X1811" i="1" s="1"/>
  <c r="Y1811" i="1" s="1"/>
  <c r="V1812" i="1"/>
  <c r="W1812" i="1" s="1"/>
  <c r="X1812" i="1" s="1"/>
  <c r="Y1812" i="1" s="1"/>
  <c r="V1813" i="1"/>
  <c r="W1813" i="1" s="1"/>
  <c r="X1813" i="1" s="1"/>
  <c r="Y1813" i="1" s="1"/>
  <c r="V1814" i="1"/>
  <c r="W1814" i="1" s="1"/>
  <c r="X1814" i="1" s="1"/>
  <c r="Y1814" i="1" s="1"/>
  <c r="V1815" i="1"/>
  <c r="W1815" i="1" s="1"/>
  <c r="X1815" i="1" s="1"/>
  <c r="Y1815" i="1" s="1"/>
  <c r="V1816" i="1"/>
  <c r="W1816" i="1" s="1"/>
  <c r="X1816" i="1" s="1"/>
  <c r="Y1816" i="1" s="1"/>
  <c r="V1817" i="1"/>
  <c r="W1817" i="1" s="1"/>
  <c r="X1817" i="1" s="1"/>
  <c r="Y1817" i="1" s="1"/>
  <c r="V1818" i="1"/>
  <c r="W1818" i="1" s="1"/>
  <c r="X1818" i="1" s="1"/>
  <c r="Y1818" i="1" s="1"/>
  <c r="V1819" i="1"/>
  <c r="W1819" i="1" s="1"/>
  <c r="X1819" i="1" s="1"/>
  <c r="Y1819" i="1" s="1"/>
  <c r="V1820" i="1"/>
  <c r="W1820" i="1" s="1"/>
  <c r="X1820" i="1" s="1"/>
  <c r="Y1820" i="1" s="1"/>
  <c r="V1821" i="1"/>
  <c r="W1821" i="1" s="1"/>
  <c r="X1821" i="1" s="1"/>
  <c r="Y1821" i="1" s="1"/>
  <c r="V1822" i="1"/>
  <c r="W1822" i="1" s="1"/>
  <c r="X1822" i="1" s="1"/>
  <c r="Y1822" i="1" s="1"/>
  <c r="V1823" i="1"/>
  <c r="W1823" i="1" s="1"/>
  <c r="X1823" i="1" s="1"/>
  <c r="Y1823" i="1" s="1"/>
  <c r="V1824" i="1"/>
  <c r="W1824" i="1" s="1"/>
  <c r="X1824" i="1" s="1"/>
  <c r="Y1824" i="1" s="1"/>
  <c r="V1825" i="1"/>
  <c r="W1825" i="1" s="1"/>
  <c r="X1825" i="1" s="1"/>
  <c r="Y1825" i="1" s="1"/>
  <c r="V1826" i="1"/>
  <c r="W1826" i="1" s="1"/>
  <c r="X1826" i="1" s="1"/>
  <c r="Y1826" i="1" s="1"/>
  <c r="V1827" i="1"/>
  <c r="W1827" i="1" s="1"/>
  <c r="X1827" i="1" s="1"/>
  <c r="Y1827" i="1" s="1"/>
  <c r="V1828" i="1"/>
  <c r="W1828" i="1" s="1"/>
  <c r="X1828" i="1" s="1"/>
  <c r="Y1828" i="1" s="1"/>
  <c r="V1829" i="1"/>
  <c r="W1829" i="1" s="1"/>
  <c r="X1829" i="1" s="1"/>
  <c r="Y1829" i="1" s="1"/>
  <c r="V1830" i="1"/>
  <c r="W1830" i="1" s="1"/>
  <c r="X1830" i="1" s="1"/>
  <c r="Y1830" i="1" s="1"/>
  <c r="V1831" i="1"/>
  <c r="W1831" i="1" s="1"/>
  <c r="X1831" i="1" s="1"/>
  <c r="Y1831" i="1" s="1"/>
  <c r="V1832" i="1"/>
  <c r="W1832" i="1" s="1"/>
  <c r="X1832" i="1" s="1"/>
  <c r="Y1832" i="1" s="1"/>
  <c r="V1833" i="1"/>
  <c r="W1833" i="1" s="1"/>
  <c r="X1833" i="1" s="1"/>
  <c r="Y1833" i="1" s="1"/>
  <c r="V1834" i="1"/>
  <c r="W1834" i="1" s="1"/>
  <c r="X1834" i="1" s="1"/>
  <c r="Y1834" i="1" s="1"/>
  <c r="V1835" i="1"/>
  <c r="W1835" i="1" s="1"/>
  <c r="X1835" i="1" s="1"/>
  <c r="Y1835" i="1" s="1"/>
  <c r="V1836" i="1"/>
  <c r="W1836" i="1" s="1"/>
  <c r="X1836" i="1" s="1"/>
  <c r="Y1836" i="1" s="1"/>
  <c r="V1837" i="1"/>
  <c r="W1837" i="1" s="1"/>
  <c r="X1837" i="1" s="1"/>
  <c r="Y1837" i="1" s="1"/>
  <c r="V1838" i="1"/>
  <c r="W1838" i="1" s="1"/>
  <c r="X1838" i="1" s="1"/>
  <c r="Y1838" i="1" s="1"/>
  <c r="V1839" i="1"/>
  <c r="W1839" i="1" s="1"/>
  <c r="X1839" i="1" s="1"/>
  <c r="Y1839" i="1" s="1"/>
  <c r="V1840" i="1"/>
  <c r="W1840" i="1" s="1"/>
  <c r="X1840" i="1" s="1"/>
  <c r="Y1840" i="1" s="1"/>
  <c r="V1841" i="1"/>
  <c r="W1841" i="1" s="1"/>
  <c r="X1841" i="1" s="1"/>
  <c r="Y1841" i="1" s="1"/>
  <c r="V1842" i="1"/>
  <c r="W1842" i="1" s="1"/>
  <c r="X1842" i="1" s="1"/>
  <c r="Y1842" i="1" s="1"/>
  <c r="V1843" i="1"/>
  <c r="W1843" i="1" s="1"/>
  <c r="X1843" i="1" s="1"/>
  <c r="Y1843" i="1" s="1"/>
  <c r="V1844" i="1"/>
  <c r="W1844" i="1" s="1"/>
  <c r="X1844" i="1" s="1"/>
  <c r="Y1844" i="1" s="1"/>
  <c r="V1845" i="1"/>
  <c r="W1845" i="1" s="1"/>
  <c r="X1845" i="1" s="1"/>
  <c r="Y1845" i="1" s="1"/>
  <c r="V1846" i="1"/>
  <c r="W1846" i="1" s="1"/>
  <c r="X1846" i="1" s="1"/>
  <c r="Y1846" i="1" s="1"/>
  <c r="V1847" i="1"/>
  <c r="W1847" i="1" s="1"/>
  <c r="X1847" i="1" s="1"/>
  <c r="Y1847" i="1" s="1"/>
  <c r="V1848" i="1"/>
  <c r="W1848" i="1" s="1"/>
  <c r="X1848" i="1" s="1"/>
  <c r="Y1848" i="1" s="1"/>
  <c r="V1849" i="1"/>
  <c r="W1849" i="1" s="1"/>
  <c r="X1849" i="1" s="1"/>
  <c r="Y1849" i="1" s="1"/>
  <c r="V1850" i="1"/>
  <c r="W1850" i="1" s="1"/>
  <c r="X1850" i="1" s="1"/>
  <c r="Y1850" i="1" s="1"/>
  <c r="V1851" i="1"/>
  <c r="W1851" i="1" s="1"/>
  <c r="X1851" i="1" s="1"/>
  <c r="Y1851" i="1" s="1"/>
  <c r="V1852" i="1"/>
  <c r="W1852" i="1" s="1"/>
  <c r="X1852" i="1" s="1"/>
  <c r="Y1852" i="1" s="1"/>
  <c r="V1853" i="1"/>
  <c r="W1853" i="1" s="1"/>
  <c r="X1853" i="1" s="1"/>
  <c r="Y1853" i="1" s="1"/>
  <c r="V1854" i="1"/>
  <c r="W1854" i="1" s="1"/>
  <c r="X1854" i="1" s="1"/>
  <c r="Y1854" i="1" s="1"/>
  <c r="V1855" i="1"/>
  <c r="W1855" i="1" s="1"/>
  <c r="X1855" i="1" s="1"/>
  <c r="Y1855" i="1" s="1"/>
  <c r="V1856" i="1"/>
  <c r="W1856" i="1" s="1"/>
  <c r="X1856" i="1" s="1"/>
  <c r="Y1856" i="1" s="1"/>
  <c r="V1857" i="1"/>
  <c r="W1857" i="1" s="1"/>
  <c r="X1857" i="1" s="1"/>
  <c r="Y1857" i="1" s="1"/>
  <c r="V1858" i="1"/>
  <c r="W1858" i="1" s="1"/>
  <c r="X1858" i="1" s="1"/>
  <c r="Y1858" i="1" s="1"/>
  <c r="V1859" i="1"/>
  <c r="W1859" i="1" s="1"/>
  <c r="X1859" i="1" s="1"/>
  <c r="Y1859" i="1" s="1"/>
  <c r="V1860" i="1"/>
  <c r="W1860" i="1" s="1"/>
  <c r="X1860" i="1" s="1"/>
  <c r="Y1860" i="1" s="1"/>
  <c r="V1861" i="1"/>
  <c r="W1861" i="1" s="1"/>
  <c r="X1861" i="1" s="1"/>
  <c r="Y1861" i="1" s="1"/>
  <c r="V1862" i="1"/>
  <c r="W1862" i="1" s="1"/>
  <c r="X1862" i="1" s="1"/>
  <c r="Y1862" i="1" s="1"/>
  <c r="V1863" i="1"/>
  <c r="W1863" i="1" s="1"/>
  <c r="X1863" i="1" s="1"/>
  <c r="Y1863" i="1" s="1"/>
  <c r="V1864" i="1"/>
  <c r="W1864" i="1" s="1"/>
  <c r="X1864" i="1" s="1"/>
  <c r="Y1864" i="1" s="1"/>
  <c r="V1865" i="1"/>
  <c r="W1865" i="1" s="1"/>
  <c r="X1865" i="1" s="1"/>
  <c r="Y1865" i="1" s="1"/>
  <c r="V1866" i="1"/>
  <c r="W1866" i="1" s="1"/>
  <c r="X1866" i="1" s="1"/>
  <c r="Y1866" i="1" s="1"/>
  <c r="V1867" i="1"/>
  <c r="W1867" i="1" s="1"/>
  <c r="X1867" i="1" s="1"/>
  <c r="Y1867" i="1" s="1"/>
  <c r="V1868" i="1"/>
  <c r="W1868" i="1" s="1"/>
  <c r="X1868" i="1" s="1"/>
  <c r="Y1868" i="1" s="1"/>
  <c r="V1869" i="1"/>
  <c r="W1869" i="1" s="1"/>
  <c r="X1869" i="1" s="1"/>
  <c r="Y1869" i="1" s="1"/>
  <c r="V1870" i="1"/>
  <c r="W1870" i="1" s="1"/>
  <c r="X1870" i="1" s="1"/>
  <c r="Y1870" i="1" s="1"/>
  <c r="V1871" i="1"/>
  <c r="W1871" i="1" s="1"/>
  <c r="X1871" i="1" s="1"/>
  <c r="Y1871" i="1" s="1"/>
  <c r="V1872" i="1"/>
  <c r="W1872" i="1" s="1"/>
  <c r="X1872" i="1" s="1"/>
  <c r="Y1872" i="1" s="1"/>
  <c r="V1873" i="1"/>
  <c r="W1873" i="1" s="1"/>
  <c r="X1873" i="1" s="1"/>
  <c r="Y1873" i="1" s="1"/>
  <c r="V1874" i="1"/>
  <c r="W1874" i="1" s="1"/>
  <c r="X1874" i="1" s="1"/>
  <c r="Y1874" i="1" s="1"/>
  <c r="V1875" i="1"/>
  <c r="W1875" i="1" s="1"/>
  <c r="X1875" i="1" s="1"/>
  <c r="Y1875" i="1" s="1"/>
  <c r="V1876" i="1"/>
  <c r="W1876" i="1" s="1"/>
  <c r="X1876" i="1" s="1"/>
  <c r="Y1876" i="1" s="1"/>
  <c r="V1877" i="1"/>
  <c r="W1877" i="1" s="1"/>
  <c r="X1877" i="1" s="1"/>
  <c r="Y1877" i="1" s="1"/>
  <c r="V1878" i="1"/>
  <c r="W1878" i="1" s="1"/>
  <c r="X1878" i="1" s="1"/>
  <c r="Y1878" i="1" s="1"/>
  <c r="V1879" i="1"/>
  <c r="W1879" i="1" s="1"/>
  <c r="X1879" i="1" s="1"/>
  <c r="Y1879" i="1" s="1"/>
  <c r="V1880" i="1"/>
  <c r="W1880" i="1" s="1"/>
  <c r="X1880" i="1" s="1"/>
  <c r="Y1880" i="1" s="1"/>
  <c r="V1881" i="1"/>
  <c r="W1881" i="1" s="1"/>
  <c r="X1881" i="1" s="1"/>
  <c r="Y1881" i="1" s="1"/>
  <c r="V1882" i="1"/>
  <c r="W1882" i="1" s="1"/>
  <c r="X1882" i="1" s="1"/>
  <c r="Y1882" i="1" s="1"/>
  <c r="V1883" i="1"/>
  <c r="W1883" i="1" s="1"/>
  <c r="X1883" i="1" s="1"/>
  <c r="Y1883" i="1" s="1"/>
  <c r="V1884" i="1"/>
  <c r="W1884" i="1" s="1"/>
  <c r="X1884" i="1" s="1"/>
  <c r="Y1884" i="1" s="1"/>
  <c r="V1885" i="1"/>
  <c r="W1885" i="1" s="1"/>
  <c r="X1885" i="1" s="1"/>
  <c r="Y1885" i="1" s="1"/>
  <c r="V1886" i="1"/>
  <c r="W1886" i="1" s="1"/>
  <c r="X1886" i="1" s="1"/>
  <c r="Y1886" i="1" s="1"/>
  <c r="V1887" i="1"/>
  <c r="W1887" i="1" s="1"/>
  <c r="X1887" i="1" s="1"/>
  <c r="Y1887" i="1" s="1"/>
  <c r="V1888" i="1"/>
  <c r="W1888" i="1" s="1"/>
  <c r="X1888" i="1" s="1"/>
  <c r="Y1888" i="1" s="1"/>
  <c r="V1889" i="1"/>
  <c r="W1889" i="1" s="1"/>
  <c r="X1889" i="1" s="1"/>
  <c r="Y1889" i="1" s="1"/>
  <c r="V1890" i="1"/>
  <c r="W1890" i="1" s="1"/>
  <c r="X1890" i="1" s="1"/>
  <c r="Y1890" i="1" s="1"/>
  <c r="V1891" i="1"/>
  <c r="W1891" i="1" s="1"/>
  <c r="X1891" i="1" s="1"/>
  <c r="Y1891" i="1" s="1"/>
  <c r="V1892" i="1"/>
  <c r="W1892" i="1" s="1"/>
  <c r="X1892" i="1" s="1"/>
  <c r="Y1892" i="1" s="1"/>
  <c r="V1893" i="1"/>
  <c r="W1893" i="1" s="1"/>
  <c r="X1893" i="1" s="1"/>
  <c r="Y1893" i="1" s="1"/>
  <c r="V1894" i="1"/>
  <c r="W1894" i="1" s="1"/>
  <c r="X1894" i="1" s="1"/>
  <c r="Y1894" i="1" s="1"/>
  <c r="V1895" i="1"/>
  <c r="W1895" i="1" s="1"/>
  <c r="X1895" i="1" s="1"/>
  <c r="Y1895" i="1" s="1"/>
  <c r="V1896" i="1"/>
  <c r="W1896" i="1" s="1"/>
  <c r="X1896" i="1" s="1"/>
  <c r="Y1896" i="1" s="1"/>
  <c r="V1897" i="1"/>
  <c r="W1897" i="1" s="1"/>
  <c r="X1897" i="1" s="1"/>
  <c r="Y1897" i="1" s="1"/>
  <c r="V1898" i="1"/>
  <c r="W1898" i="1" s="1"/>
  <c r="X1898" i="1" s="1"/>
  <c r="Y1898" i="1" s="1"/>
  <c r="V1899" i="1"/>
  <c r="W1899" i="1" s="1"/>
  <c r="X1899" i="1" s="1"/>
  <c r="Y1899" i="1" s="1"/>
  <c r="V1900" i="1"/>
  <c r="W1900" i="1" s="1"/>
  <c r="X1900" i="1" s="1"/>
  <c r="Y1900" i="1" s="1"/>
  <c r="V1901" i="1"/>
  <c r="W1901" i="1" s="1"/>
  <c r="X1901" i="1" s="1"/>
  <c r="Y1901" i="1" s="1"/>
  <c r="V1902" i="1"/>
  <c r="W1902" i="1" s="1"/>
  <c r="X1902" i="1" s="1"/>
  <c r="Y1902" i="1" s="1"/>
  <c r="V1903" i="1"/>
  <c r="W1903" i="1" s="1"/>
  <c r="X1903" i="1" s="1"/>
  <c r="Y1903" i="1" s="1"/>
  <c r="V1904" i="1"/>
  <c r="W1904" i="1" s="1"/>
  <c r="X1904" i="1" s="1"/>
  <c r="Y1904" i="1" s="1"/>
  <c r="V1905" i="1"/>
  <c r="W1905" i="1" s="1"/>
  <c r="X1905" i="1" s="1"/>
  <c r="Y1905" i="1" s="1"/>
  <c r="V1906" i="1"/>
  <c r="W1906" i="1" s="1"/>
  <c r="X1906" i="1" s="1"/>
  <c r="Y1906" i="1" s="1"/>
  <c r="V1907" i="1"/>
  <c r="W1907" i="1" s="1"/>
  <c r="X1907" i="1" s="1"/>
  <c r="Y1907" i="1" s="1"/>
  <c r="V1908" i="1"/>
  <c r="W1908" i="1" s="1"/>
  <c r="X1908" i="1" s="1"/>
  <c r="Y1908" i="1" s="1"/>
  <c r="V1909" i="1"/>
  <c r="W1909" i="1" s="1"/>
  <c r="X1909" i="1" s="1"/>
  <c r="Y1909" i="1" s="1"/>
  <c r="V1910" i="1"/>
  <c r="W1910" i="1" s="1"/>
  <c r="X1910" i="1" s="1"/>
  <c r="Y1910" i="1" s="1"/>
  <c r="V1911" i="1"/>
  <c r="W1911" i="1" s="1"/>
  <c r="X1911" i="1" s="1"/>
  <c r="Y1911" i="1" s="1"/>
  <c r="V1912" i="1"/>
  <c r="W1912" i="1" s="1"/>
  <c r="X1912" i="1" s="1"/>
  <c r="Y1912" i="1" s="1"/>
  <c r="V1913" i="1"/>
  <c r="W1913" i="1" s="1"/>
  <c r="X1913" i="1" s="1"/>
  <c r="Y1913" i="1" s="1"/>
  <c r="V1914" i="1"/>
  <c r="W1914" i="1" s="1"/>
  <c r="X1914" i="1" s="1"/>
  <c r="Y1914" i="1" s="1"/>
  <c r="V1915" i="1"/>
  <c r="W1915" i="1" s="1"/>
  <c r="X1915" i="1" s="1"/>
  <c r="Y1915" i="1" s="1"/>
  <c r="V1916" i="1"/>
  <c r="W1916" i="1" s="1"/>
  <c r="X1916" i="1" s="1"/>
  <c r="Y1916" i="1" s="1"/>
  <c r="V1917" i="1"/>
  <c r="W1917" i="1" s="1"/>
  <c r="X1917" i="1" s="1"/>
  <c r="Y1917" i="1" s="1"/>
  <c r="V1918" i="1"/>
  <c r="W1918" i="1" s="1"/>
  <c r="X1918" i="1" s="1"/>
  <c r="Y1918" i="1" s="1"/>
  <c r="V1919" i="1"/>
  <c r="W1919" i="1" s="1"/>
  <c r="X1919" i="1" s="1"/>
  <c r="Y1919" i="1" s="1"/>
  <c r="V1920" i="1"/>
  <c r="W1920" i="1" s="1"/>
  <c r="X1920" i="1" s="1"/>
  <c r="Y1920" i="1" s="1"/>
  <c r="V1921" i="1"/>
  <c r="W1921" i="1" s="1"/>
  <c r="X1921" i="1" s="1"/>
  <c r="Y1921" i="1" s="1"/>
  <c r="V1922" i="1"/>
  <c r="W1922" i="1" s="1"/>
  <c r="X1922" i="1" s="1"/>
  <c r="Y1922" i="1" s="1"/>
  <c r="V1923" i="1"/>
  <c r="W1923" i="1" s="1"/>
  <c r="X1923" i="1" s="1"/>
  <c r="Y1923" i="1" s="1"/>
  <c r="V1924" i="1"/>
  <c r="W1924" i="1" s="1"/>
  <c r="X1924" i="1" s="1"/>
  <c r="Y1924" i="1" s="1"/>
  <c r="V1925" i="1"/>
  <c r="W1925" i="1" s="1"/>
  <c r="X1925" i="1" s="1"/>
  <c r="Y1925" i="1" s="1"/>
  <c r="V1926" i="1"/>
  <c r="W1926" i="1" s="1"/>
  <c r="X1926" i="1" s="1"/>
  <c r="Y1926" i="1" s="1"/>
  <c r="V1927" i="1"/>
  <c r="W1927" i="1" s="1"/>
  <c r="X1927" i="1" s="1"/>
  <c r="Y1927" i="1" s="1"/>
  <c r="V1928" i="1"/>
  <c r="W1928" i="1" s="1"/>
  <c r="X1928" i="1" s="1"/>
  <c r="Y1928" i="1" s="1"/>
  <c r="V1929" i="1"/>
  <c r="W1929" i="1" s="1"/>
  <c r="X1929" i="1" s="1"/>
  <c r="Y1929" i="1" s="1"/>
  <c r="V1930" i="1"/>
  <c r="W1930" i="1" s="1"/>
  <c r="X1930" i="1" s="1"/>
  <c r="Y1930" i="1" s="1"/>
  <c r="V1931" i="1"/>
  <c r="W1931" i="1" s="1"/>
  <c r="X1931" i="1" s="1"/>
  <c r="Y1931" i="1" s="1"/>
  <c r="V1932" i="1"/>
  <c r="W1932" i="1" s="1"/>
  <c r="X1932" i="1" s="1"/>
  <c r="Y1932" i="1" s="1"/>
  <c r="V1933" i="1"/>
  <c r="W1933" i="1" s="1"/>
  <c r="X1933" i="1" s="1"/>
  <c r="Y1933" i="1" s="1"/>
  <c r="V1934" i="1"/>
  <c r="W1934" i="1" s="1"/>
  <c r="X1934" i="1" s="1"/>
  <c r="Y1934" i="1" s="1"/>
  <c r="V1935" i="1"/>
  <c r="W1935" i="1" s="1"/>
  <c r="X1935" i="1" s="1"/>
  <c r="Y1935" i="1" s="1"/>
  <c r="V1936" i="1"/>
  <c r="W1936" i="1" s="1"/>
  <c r="X1936" i="1" s="1"/>
  <c r="Y1936" i="1" s="1"/>
  <c r="V1937" i="1"/>
  <c r="W1937" i="1" s="1"/>
  <c r="X1937" i="1" s="1"/>
  <c r="Y1937" i="1" s="1"/>
  <c r="V1938" i="1"/>
  <c r="W1938" i="1" s="1"/>
  <c r="X1938" i="1" s="1"/>
  <c r="Y1938" i="1" s="1"/>
  <c r="V1939" i="1"/>
  <c r="W1939" i="1" s="1"/>
  <c r="X1939" i="1" s="1"/>
  <c r="Y1939" i="1" s="1"/>
  <c r="V1940" i="1"/>
  <c r="W1940" i="1" s="1"/>
  <c r="X1940" i="1" s="1"/>
  <c r="Y1940" i="1" s="1"/>
  <c r="V1941" i="1"/>
  <c r="W1941" i="1" s="1"/>
  <c r="X1941" i="1" s="1"/>
  <c r="Y1941" i="1" s="1"/>
  <c r="V1942" i="1"/>
  <c r="W1942" i="1" s="1"/>
  <c r="X1942" i="1" s="1"/>
  <c r="Y1942" i="1" s="1"/>
  <c r="V1943" i="1"/>
  <c r="W1943" i="1" s="1"/>
  <c r="X1943" i="1" s="1"/>
  <c r="Y1943" i="1" s="1"/>
  <c r="V1944" i="1"/>
  <c r="W1944" i="1" s="1"/>
  <c r="X1944" i="1" s="1"/>
  <c r="Y1944" i="1" s="1"/>
  <c r="V1945" i="1"/>
  <c r="W1945" i="1" s="1"/>
  <c r="X1945" i="1" s="1"/>
  <c r="Y1945" i="1" s="1"/>
  <c r="V1946" i="1"/>
  <c r="W1946" i="1" s="1"/>
  <c r="X1946" i="1" s="1"/>
  <c r="Y1946" i="1" s="1"/>
  <c r="V1947" i="1"/>
  <c r="W1947" i="1" s="1"/>
  <c r="X1947" i="1" s="1"/>
  <c r="Y1947" i="1" s="1"/>
  <c r="V1948" i="1"/>
  <c r="W1948" i="1" s="1"/>
  <c r="X1948" i="1" s="1"/>
  <c r="Y1948" i="1" s="1"/>
  <c r="V1949" i="1"/>
  <c r="W1949" i="1" s="1"/>
  <c r="X1949" i="1" s="1"/>
  <c r="Y1949" i="1" s="1"/>
  <c r="V1950" i="1"/>
  <c r="W1950" i="1" s="1"/>
  <c r="X1950" i="1" s="1"/>
  <c r="Y1950" i="1" s="1"/>
  <c r="V1951" i="1"/>
  <c r="W1951" i="1" s="1"/>
  <c r="X1951" i="1" s="1"/>
  <c r="Y1951" i="1" s="1"/>
  <c r="V1952" i="1"/>
  <c r="W1952" i="1" s="1"/>
  <c r="X1952" i="1" s="1"/>
  <c r="Y1952" i="1" s="1"/>
  <c r="V1953" i="1"/>
  <c r="W1953" i="1" s="1"/>
  <c r="X1953" i="1" s="1"/>
  <c r="Y1953" i="1" s="1"/>
  <c r="V1954" i="1"/>
  <c r="W1954" i="1" s="1"/>
  <c r="X1954" i="1" s="1"/>
  <c r="Y1954" i="1" s="1"/>
  <c r="V1955" i="1"/>
  <c r="W1955" i="1" s="1"/>
  <c r="X1955" i="1" s="1"/>
  <c r="Y1955" i="1" s="1"/>
  <c r="V1956" i="1"/>
  <c r="W1956" i="1" s="1"/>
  <c r="X1956" i="1" s="1"/>
  <c r="Y1956" i="1" s="1"/>
  <c r="V1957" i="1"/>
  <c r="W1957" i="1" s="1"/>
  <c r="X1957" i="1" s="1"/>
  <c r="Y1957" i="1" s="1"/>
  <c r="V1958" i="1"/>
  <c r="W1958" i="1" s="1"/>
  <c r="X1958" i="1" s="1"/>
  <c r="Y1958" i="1" s="1"/>
  <c r="V1959" i="1"/>
  <c r="W1959" i="1" s="1"/>
  <c r="X1959" i="1" s="1"/>
  <c r="Y1959" i="1" s="1"/>
  <c r="V1960" i="1"/>
  <c r="W1960" i="1" s="1"/>
  <c r="X1960" i="1" s="1"/>
  <c r="Y1960" i="1" s="1"/>
  <c r="V1961" i="1"/>
  <c r="W1961" i="1" s="1"/>
  <c r="X1961" i="1" s="1"/>
  <c r="Y1961" i="1" s="1"/>
  <c r="V1962" i="1"/>
  <c r="W1962" i="1" s="1"/>
  <c r="X1962" i="1" s="1"/>
  <c r="Y1962" i="1" s="1"/>
  <c r="V1963" i="1"/>
  <c r="W1963" i="1" s="1"/>
  <c r="X1963" i="1" s="1"/>
  <c r="Y1963" i="1" s="1"/>
  <c r="V1964" i="1"/>
  <c r="W1964" i="1" s="1"/>
  <c r="X1964" i="1" s="1"/>
  <c r="Y1964" i="1" s="1"/>
  <c r="V1965" i="1"/>
  <c r="W1965" i="1" s="1"/>
  <c r="X1965" i="1" s="1"/>
  <c r="Y1965" i="1" s="1"/>
  <c r="V1966" i="1"/>
  <c r="W1966" i="1" s="1"/>
  <c r="X1966" i="1" s="1"/>
  <c r="Y1966" i="1" s="1"/>
  <c r="V1967" i="1"/>
  <c r="W1967" i="1" s="1"/>
  <c r="X1967" i="1" s="1"/>
  <c r="Y1967" i="1" s="1"/>
  <c r="V1968" i="1"/>
  <c r="W1968" i="1" s="1"/>
  <c r="X1968" i="1" s="1"/>
  <c r="Y1968" i="1" s="1"/>
  <c r="V1969" i="1"/>
  <c r="W1969" i="1" s="1"/>
  <c r="X1969" i="1" s="1"/>
  <c r="Y1969" i="1" s="1"/>
  <c r="V1970" i="1"/>
  <c r="W1970" i="1" s="1"/>
  <c r="X1970" i="1" s="1"/>
  <c r="Y1970" i="1" s="1"/>
  <c r="V1971" i="1"/>
  <c r="W1971" i="1" s="1"/>
  <c r="X1971" i="1" s="1"/>
  <c r="Y1971" i="1" s="1"/>
  <c r="V1972" i="1"/>
  <c r="W1972" i="1" s="1"/>
  <c r="X1972" i="1" s="1"/>
  <c r="Y1972" i="1" s="1"/>
  <c r="V1973" i="1"/>
  <c r="W1973" i="1" s="1"/>
  <c r="X1973" i="1" s="1"/>
  <c r="Y1973" i="1" s="1"/>
  <c r="V1974" i="1"/>
  <c r="W1974" i="1" s="1"/>
  <c r="X1974" i="1" s="1"/>
  <c r="Y1974" i="1" s="1"/>
  <c r="V1975" i="1"/>
  <c r="W1975" i="1" s="1"/>
  <c r="X1975" i="1" s="1"/>
  <c r="Y1975" i="1" s="1"/>
  <c r="V1976" i="1"/>
  <c r="W1976" i="1" s="1"/>
  <c r="X1976" i="1" s="1"/>
  <c r="Y1976" i="1" s="1"/>
  <c r="V1977" i="1"/>
  <c r="W1977" i="1" s="1"/>
  <c r="X1977" i="1" s="1"/>
  <c r="Y1977" i="1" s="1"/>
  <c r="V1978" i="1"/>
  <c r="W1978" i="1" s="1"/>
  <c r="X1978" i="1" s="1"/>
  <c r="Y1978" i="1" s="1"/>
  <c r="V1979" i="1"/>
  <c r="W1979" i="1" s="1"/>
  <c r="X1979" i="1" s="1"/>
  <c r="Y1979" i="1" s="1"/>
  <c r="V1980" i="1"/>
  <c r="W1980" i="1" s="1"/>
  <c r="X1980" i="1" s="1"/>
  <c r="Y1980" i="1" s="1"/>
  <c r="V1981" i="1"/>
  <c r="W1981" i="1" s="1"/>
  <c r="X1981" i="1" s="1"/>
  <c r="Y1981" i="1" s="1"/>
  <c r="V1982" i="1"/>
  <c r="W1982" i="1" s="1"/>
  <c r="X1982" i="1" s="1"/>
  <c r="Y1982" i="1" s="1"/>
  <c r="V1983" i="1"/>
  <c r="W1983" i="1" s="1"/>
  <c r="X1983" i="1" s="1"/>
  <c r="Y1983" i="1" s="1"/>
  <c r="V1984" i="1"/>
  <c r="W1984" i="1" s="1"/>
  <c r="X1984" i="1" s="1"/>
  <c r="Y1984" i="1" s="1"/>
  <c r="V1985" i="1"/>
  <c r="W1985" i="1" s="1"/>
  <c r="X1985" i="1" s="1"/>
  <c r="Y1985" i="1" s="1"/>
  <c r="V1986" i="1"/>
  <c r="W1986" i="1" s="1"/>
  <c r="X1986" i="1" s="1"/>
  <c r="Y1986" i="1" s="1"/>
  <c r="V1987" i="1"/>
  <c r="W1987" i="1" s="1"/>
  <c r="X1987" i="1" s="1"/>
  <c r="Y1987" i="1" s="1"/>
  <c r="V1988" i="1"/>
  <c r="W1988" i="1" s="1"/>
  <c r="X1988" i="1" s="1"/>
  <c r="Y1988" i="1" s="1"/>
  <c r="V1989" i="1"/>
  <c r="W1989" i="1" s="1"/>
  <c r="X1989" i="1" s="1"/>
  <c r="Y1989" i="1" s="1"/>
  <c r="V1990" i="1"/>
  <c r="W1990" i="1" s="1"/>
  <c r="X1990" i="1" s="1"/>
  <c r="Y1990" i="1" s="1"/>
  <c r="V1991" i="1"/>
  <c r="W1991" i="1" s="1"/>
  <c r="X1991" i="1" s="1"/>
  <c r="Y1991" i="1" s="1"/>
  <c r="V1992" i="1"/>
  <c r="W1992" i="1" s="1"/>
  <c r="X1992" i="1" s="1"/>
  <c r="Y1992" i="1" s="1"/>
  <c r="V1993" i="1"/>
  <c r="W1993" i="1" s="1"/>
  <c r="X1993" i="1" s="1"/>
  <c r="Y1993" i="1" s="1"/>
  <c r="V1994" i="1"/>
  <c r="W1994" i="1" s="1"/>
  <c r="X1994" i="1" s="1"/>
  <c r="Y1994" i="1" s="1"/>
  <c r="V1995" i="1"/>
  <c r="W1995" i="1" s="1"/>
  <c r="X1995" i="1" s="1"/>
  <c r="Y1995" i="1" s="1"/>
  <c r="V1996" i="1"/>
  <c r="W1996" i="1" s="1"/>
  <c r="X1996" i="1" s="1"/>
  <c r="Y1996" i="1" s="1"/>
  <c r="V1997" i="1"/>
  <c r="W1997" i="1" s="1"/>
  <c r="X1997" i="1" s="1"/>
  <c r="Y1997" i="1" s="1"/>
  <c r="V1998" i="1"/>
  <c r="W1998" i="1" s="1"/>
  <c r="X1998" i="1" s="1"/>
  <c r="Y1998" i="1" s="1"/>
  <c r="V1999" i="1"/>
  <c r="W1999" i="1" s="1"/>
  <c r="X1999" i="1" s="1"/>
  <c r="Y1999" i="1" s="1"/>
  <c r="V2000" i="1"/>
  <c r="W2000" i="1" s="1"/>
  <c r="X2000" i="1" s="1"/>
  <c r="Y2000" i="1" s="1"/>
  <c r="V2001" i="1"/>
  <c r="W2001" i="1" s="1"/>
  <c r="X2001" i="1" s="1"/>
  <c r="Y2001" i="1" s="1"/>
  <c r="V2002" i="1"/>
  <c r="W2002" i="1" s="1"/>
  <c r="X2002" i="1" s="1"/>
  <c r="Y2002" i="1" s="1"/>
  <c r="V2003" i="1"/>
  <c r="W2003" i="1" s="1"/>
  <c r="X2003" i="1" s="1"/>
  <c r="Y2003" i="1" s="1"/>
  <c r="V2004" i="1"/>
  <c r="W2004" i="1" s="1"/>
  <c r="X2004" i="1" s="1"/>
  <c r="Y2004" i="1" s="1"/>
  <c r="V2005" i="1"/>
  <c r="W2005" i="1" s="1"/>
  <c r="X2005" i="1" s="1"/>
  <c r="Y2005" i="1" s="1"/>
  <c r="V2006" i="1"/>
  <c r="W2006" i="1" s="1"/>
  <c r="X2006" i="1" s="1"/>
  <c r="Y2006" i="1" s="1"/>
  <c r="V2007" i="1"/>
  <c r="W2007" i="1" s="1"/>
  <c r="X2007" i="1" s="1"/>
  <c r="Y2007" i="1" s="1"/>
  <c r="V2008" i="1"/>
  <c r="W2008" i="1" s="1"/>
  <c r="X2008" i="1" s="1"/>
  <c r="Y2008" i="1" s="1"/>
  <c r="V2009" i="1"/>
  <c r="W2009" i="1" s="1"/>
  <c r="X2009" i="1" s="1"/>
  <c r="Y2009" i="1" s="1"/>
  <c r="V2010" i="1"/>
  <c r="W2010" i="1" s="1"/>
  <c r="X2010" i="1" s="1"/>
  <c r="Y2010" i="1" s="1"/>
  <c r="V2011" i="1"/>
  <c r="W2011" i="1" s="1"/>
  <c r="X2011" i="1" s="1"/>
  <c r="Y2011" i="1" s="1"/>
  <c r="V2012" i="1"/>
  <c r="W2012" i="1" s="1"/>
  <c r="X2012" i="1" s="1"/>
  <c r="Y2012" i="1" s="1"/>
  <c r="V2013" i="1"/>
  <c r="W2013" i="1" s="1"/>
  <c r="X2013" i="1" s="1"/>
  <c r="Y2013" i="1" s="1"/>
  <c r="V2014" i="1"/>
  <c r="W2014" i="1" s="1"/>
  <c r="X2014" i="1" s="1"/>
  <c r="Y2014" i="1" s="1"/>
  <c r="V2015" i="1"/>
  <c r="W2015" i="1" s="1"/>
  <c r="X2015" i="1" s="1"/>
  <c r="Y2015" i="1" s="1"/>
  <c r="V2016" i="1"/>
  <c r="W2016" i="1" s="1"/>
  <c r="X2016" i="1" s="1"/>
  <c r="Y2016" i="1" s="1"/>
  <c r="V2017" i="1"/>
  <c r="W2017" i="1" s="1"/>
  <c r="X2017" i="1" s="1"/>
  <c r="Y2017" i="1" s="1"/>
  <c r="V2018" i="1"/>
  <c r="W2018" i="1" s="1"/>
  <c r="X2018" i="1" s="1"/>
  <c r="Y2018" i="1" s="1"/>
  <c r="V2019" i="1"/>
  <c r="W2019" i="1" s="1"/>
  <c r="X2019" i="1" s="1"/>
  <c r="Y2019" i="1" s="1"/>
  <c r="V2020" i="1"/>
  <c r="W2020" i="1" s="1"/>
  <c r="X2020" i="1" s="1"/>
  <c r="Y2020" i="1" s="1"/>
  <c r="V2021" i="1"/>
  <c r="W2021" i="1" s="1"/>
  <c r="X2021" i="1" s="1"/>
  <c r="Y2021" i="1" s="1"/>
  <c r="V2022" i="1"/>
  <c r="W2022" i="1" s="1"/>
  <c r="X2022" i="1" s="1"/>
  <c r="Y2022" i="1" s="1"/>
  <c r="V2023" i="1"/>
  <c r="W2023" i="1" s="1"/>
  <c r="X2023" i="1" s="1"/>
  <c r="Y2023" i="1" s="1"/>
  <c r="V2024" i="1"/>
  <c r="W2024" i="1" s="1"/>
  <c r="X2024" i="1" s="1"/>
  <c r="Y2024" i="1" s="1"/>
  <c r="V2025" i="1"/>
  <c r="W2025" i="1" s="1"/>
  <c r="X2025" i="1" s="1"/>
  <c r="Y2025" i="1" s="1"/>
  <c r="V2026" i="1"/>
  <c r="W2026" i="1" s="1"/>
  <c r="X2026" i="1" s="1"/>
  <c r="Y2026" i="1" s="1"/>
  <c r="V2027" i="1"/>
  <c r="W2027" i="1" s="1"/>
  <c r="X2027" i="1" s="1"/>
  <c r="Y2027" i="1" s="1"/>
  <c r="V2028" i="1"/>
  <c r="W2028" i="1" s="1"/>
  <c r="X2028" i="1" s="1"/>
  <c r="Y2028" i="1" s="1"/>
  <c r="V2029" i="1"/>
  <c r="W2029" i="1" s="1"/>
  <c r="X2029" i="1" s="1"/>
  <c r="Y2029" i="1" s="1"/>
  <c r="V2030" i="1"/>
  <c r="W2030" i="1" s="1"/>
  <c r="X2030" i="1" s="1"/>
  <c r="Y2030" i="1" s="1"/>
  <c r="V2031" i="1"/>
  <c r="W2031" i="1" s="1"/>
  <c r="X2031" i="1" s="1"/>
  <c r="Y2031" i="1" s="1"/>
  <c r="V2032" i="1"/>
  <c r="W2032" i="1" s="1"/>
  <c r="X2032" i="1" s="1"/>
  <c r="Y2032" i="1" s="1"/>
  <c r="V2033" i="1"/>
  <c r="W2033" i="1" s="1"/>
  <c r="X2033" i="1" s="1"/>
  <c r="Y2033" i="1" s="1"/>
  <c r="V2034" i="1"/>
  <c r="W2034" i="1" s="1"/>
  <c r="X2034" i="1" s="1"/>
  <c r="Y2034" i="1" s="1"/>
  <c r="V2035" i="1"/>
  <c r="W2035" i="1" s="1"/>
  <c r="X2035" i="1" s="1"/>
  <c r="Y2035" i="1" s="1"/>
  <c r="V2036" i="1"/>
  <c r="W2036" i="1" s="1"/>
  <c r="X2036" i="1" s="1"/>
  <c r="Y2036" i="1" s="1"/>
  <c r="V2037" i="1"/>
  <c r="W2037" i="1" s="1"/>
  <c r="X2037" i="1" s="1"/>
  <c r="Y2037" i="1" s="1"/>
  <c r="V2038" i="1"/>
  <c r="W2038" i="1" s="1"/>
  <c r="X2038" i="1" s="1"/>
  <c r="Y2038" i="1" s="1"/>
  <c r="V2039" i="1"/>
  <c r="W2039" i="1" s="1"/>
  <c r="X2039" i="1" s="1"/>
  <c r="Y2039" i="1" s="1"/>
  <c r="V2040" i="1"/>
  <c r="W2040" i="1" s="1"/>
  <c r="X2040" i="1" s="1"/>
  <c r="Y2040" i="1" s="1"/>
  <c r="V2041" i="1"/>
  <c r="W2041" i="1" s="1"/>
  <c r="X2041" i="1" s="1"/>
  <c r="Y2041" i="1" s="1"/>
  <c r="V2042" i="1"/>
  <c r="W2042" i="1" s="1"/>
  <c r="X2042" i="1" s="1"/>
  <c r="Y2042" i="1" s="1"/>
  <c r="V2043" i="1"/>
  <c r="W2043" i="1" s="1"/>
  <c r="X2043" i="1" s="1"/>
  <c r="Y2043" i="1" s="1"/>
  <c r="V2044" i="1"/>
  <c r="W2044" i="1" s="1"/>
  <c r="X2044" i="1" s="1"/>
  <c r="Y2044" i="1" s="1"/>
  <c r="V2045" i="1"/>
  <c r="W2045" i="1" s="1"/>
  <c r="X2045" i="1" s="1"/>
  <c r="Y2045" i="1" s="1"/>
  <c r="V2046" i="1"/>
  <c r="W2046" i="1" s="1"/>
  <c r="X2046" i="1" s="1"/>
  <c r="Y2046" i="1" s="1"/>
  <c r="V2047" i="1"/>
  <c r="W2047" i="1" s="1"/>
  <c r="X2047" i="1" s="1"/>
  <c r="Y2047" i="1" s="1"/>
  <c r="V2048" i="1"/>
  <c r="W2048" i="1" s="1"/>
  <c r="X2048" i="1" s="1"/>
  <c r="Y2048" i="1" s="1"/>
  <c r="V2049" i="1"/>
  <c r="W2049" i="1" s="1"/>
  <c r="X2049" i="1" s="1"/>
  <c r="Y2049" i="1" s="1"/>
  <c r="V2050" i="1"/>
  <c r="W2050" i="1" s="1"/>
  <c r="X2050" i="1" s="1"/>
  <c r="Y2050" i="1" s="1"/>
  <c r="V2051" i="1"/>
  <c r="W2051" i="1" s="1"/>
  <c r="X2051" i="1" s="1"/>
  <c r="Y2051" i="1" s="1"/>
  <c r="V2052" i="1"/>
  <c r="W2052" i="1" s="1"/>
  <c r="X2052" i="1" s="1"/>
  <c r="Y2052" i="1" s="1"/>
  <c r="V2053" i="1"/>
  <c r="W2053" i="1" s="1"/>
  <c r="X2053" i="1" s="1"/>
  <c r="Y2053" i="1" s="1"/>
  <c r="V2054" i="1"/>
  <c r="W2054" i="1" s="1"/>
  <c r="X2054" i="1" s="1"/>
  <c r="Y2054" i="1" s="1"/>
  <c r="V2055" i="1"/>
  <c r="W2055" i="1" s="1"/>
  <c r="X2055" i="1" s="1"/>
  <c r="Y2055" i="1" s="1"/>
  <c r="V2056" i="1"/>
  <c r="W2056" i="1" s="1"/>
  <c r="X2056" i="1" s="1"/>
  <c r="Y2056" i="1" s="1"/>
  <c r="V2057" i="1"/>
  <c r="W2057" i="1" s="1"/>
  <c r="X2057" i="1" s="1"/>
  <c r="Y2057" i="1" s="1"/>
  <c r="V2058" i="1"/>
  <c r="W2058" i="1" s="1"/>
  <c r="X2058" i="1" s="1"/>
  <c r="Y2058" i="1" s="1"/>
  <c r="V2059" i="1"/>
  <c r="W2059" i="1" s="1"/>
  <c r="X2059" i="1" s="1"/>
  <c r="Y2059" i="1" s="1"/>
  <c r="V2060" i="1"/>
  <c r="W2060" i="1" s="1"/>
  <c r="X2060" i="1" s="1"/>
  <c r="Y2060" i="1" s="1"/>
  <c r="V2061" i="1"/>
  <c r="W2061" i="1" s="1"/>
  <c r="X2061" i="1" s="1"/>
  <c r="Y2061" i="1" s="1"/>
  <c r="V2062" i="1"/>
  <c r="W2062" i="1" s="1"/>
  <c r="X2062" i="1" s="1"/>
  <c r="Y2062" i="1" s="1"/>
  <c r="V2063" i="1"/>
  <c r="W2063" i="1" s="1"/>
  <c r="X2063" i="1" s="1"/>
  <c r="Y2063" i="1" s="1"/>
  <c r="V2064" i="1"/>
  <c r="W2064" i="1" s="1"/>
  <c r="X2064" i="1" s="1"/>
  <c r="Y2064" i="1" s="1"/>
  <c r="V2065" i="1"/>
  <c r="W2065" i="1" s="1"/>
  <c r="X2065" i="1" s="1"/>
  <c r="Y2065" i="1" s="1"/>
  <c r="V2066" i="1"/>
  <c r="W2066" i="1" s="1"/>
  <c r="X2066" i="1" s="1"/>
  <c r="Y2066" i="1" s="1"/>
  <c r="V2067" i="1"/>
  <c r="W2067" i="1" s="1"/>
  <c r="X2067" i="1" s="1"/>
  <c r="Y2067" i="1" s="1"/>
  <c r="V2068" i="1"/>
  <c r="W2068" i="1" s="1"/>
  <c r="X2068" i="1" s="1"/>
  <c r="Y2068" i="1" s="1"/>
  <c r="V2069" i="1"/>
  <c r="W2069" i="1" s="1"/>
  <c r="X2069" i="1" s="1"/>
  <c r="Y2069" i="1" s="1"/>
  <c r="V2070" i="1"/>
  <c r="W2070" i="1" s="1"/>
  <c r="X2070" i="1" s="1"/>
  <c r="Y2070" i="1" s="1"/>
  <c r="V2071" i="1"/>
  <c r="W2071" i="1" s="1"/>
  <c r="X2071" i="1" s="1"/>
  <c r="Y2071" i="1" s="1"/>
  <c r="V2072" i="1"/>
  <c r="W2072" i="1" s="1"/>
  <c r="X2072" i="1" s="1"/>
  <c r="Y2072" i="1" s="1"/>
  <c r="V2073" i="1"/>
  <c r="W2073" i="1" s="1"/>
  <c r="X2073" i="1" s="1"/>
  <c r="Y2073" i="1" s="1"/>
  <c r="V2074" i="1"/>
  <c r="W2074" i="1" s="1"/>
  <c r="X2074" i="1" s="1"/>
  <c r="Y2074" i="1" s="1"/>
  <c r="V2075" i="1"/>
  <c r="W2075" i="1" s="1"/>
  <c r="X2075" i="1" s="1"/>
  <c r="Y2075" i="1" s="1"/>
  <c r="V2076" i="1"/>
  <c r="W2076" i="1" s="1"/>
  <c r="X2076" i="1" s="1"/>
  <c r="Y2076" i="1" s="1"/>
  <c r="V2077" i="1"/>
  <c r="W2077" i="1" s="1"/>
  <c r="X2077" i="1" s="1"/>
  <c r="Y2077" i="1" s="1"/>
  <c r="V2078" i="1"/>
  <c r="W2078" i="1" s="1"/>
  <c r="X2078" i="1" s="1"/>
  <c r="Y2078" i="1" s="1"/>
  <c r="V2079" i="1"/>
  <c r="W2079" i="1" s="1"/>
  <c r="X2079" i="1" s="1"/>
  <c r="Y2079" i="1" s="1"/>
  <c r="V2080" i="1"/>
  <c r="W2080" i="1" s="1"/>
  <c r="X2080" i="1" s="1"/>
  <c r="Y2080" i="1" s="1"/>
  <c r="V2081" i="1"/>
  <c r="W2081" i="1" s="1"/>
  <c r="X2081" i="1" s="1"/>
  <c r="Y2081" i="1" s="1"/>
  <c r="V2082" i="1"/>
  <c r="W2082" i="1" s="1"/>
  <c r="X2082" i="1" s="1"/>
  <c r="Y2082" i="1" s="1"/>
  <c r="V2083" i="1"/>
  <c r="W2083" i="1" s="1"/>
  <c r="X2083" i="1" s="1"/>
  <c r="Y2083" i="1" s="1"/>
  <c r="V2084" i="1"/>
  <c r="W2084" i="1" s="1"/>
  <c r="X2084" i="1" s="1"/>
  <c r="Y2084" i="1" s="1"/>
  <c r="V2085" i="1"/>
  <c r="W2085" i="1" s="1"/>
  <c r="X2085" i="1" s="1"/>
  <c r="Y2085" i="1" s="1"/>
  <c r="V2086" i="1"/>
  <c r="W2086" i="1" s="1"/>
  <c r="X2086" i="1" s="1"/>
  <c r="Y2086" i="1" s="1"/>
  <c r="V2087" i="1"/>
  <c r="W2087" i="1" s="1"/>
  <c r="X2087" i="1" s="1"/>
  <c r="Y2087" i="1" s="1"/>
  <c r="V2088" i="1"/>
  <c r="W2088" i="1" s="1"/>
  <c r="X2088" i="1" s="1"/>
  <c r="Y2088" i="1" s="1"/>
  <c r="V2089" i="1"/>
  <c r="W2089" i="1" s="1"/>
  <c r="X2089" i="1" s="1"/>
  <c r="Y2089" i="1" s="1"/>
  <c r="V2090" i="1"/>
  <c r="W2090" i="1" s="1"/>
  <c r="X2090" i="1" s="1"/>
  <c r="Y2090" i="1" s="1"/>
  <c r="V2091" i="1"/>
  <c r="W2091" i="1" s="1"/>
  <c r="X2091" i="1" s="1"/>
  <c r="Y2091" i="1" s="1"/>
  <c r="V2092" i="1"/>
  <c r="W2092" i="1" s="1"/>
  <c r="X2092" i="1" s="1"/>
  <c r="Y2092" i="1" s="1"/>
  <c r="V2093" i="1"/>
  <c r="W2093" i="1" s="1"/>
  <c r="X2093" i="1" s="1"/>
  <c r="Y2093" i="1" s="1"/>
  <c r="V2094" i="1"/>
  <c r="W2094" i="1" s="1"/>
  <c r="X2094" i="1" s="1"/>
  <c r="Y2094" i="1" s="1"/>
  <c r="V2095" i="1"/>
  <c r="W2095" i="1" s="1"/>
  <c r="X2095" i="1" s="1"/>
  <c r="Y2095" i="1" s="1"/>
  <c r="V2096" i="1"/>
  <c r="W2096" i="1" s="1"/>
  <c r="X2096" i="1" s="1"/>
  <c r="Y2096" i="1" s="1"/>
  <c r="V2097" i="1"/>
  <c r="W2097" i="1" s="1"/>
  <c r="X2097" i="1" s="1"/>
  <c r="Y2097" i="1" s="1"/>
  <c r="V2098" i="1"/>
  <c r="W2098" i="1" s="1"/>
  <c r="X2098" i="1" s="1"/>
  <c r="Y2098" i="1" s="1"/>
  <c r="V2099" i="1"/>
  <c r="W2099" i="1" s="1"/>
  <c r="X2099" i="1" s="1"/>
  <c r="Y2099" i="1" s="1"/>
  <c r="V2100" i="1"/>
  <c r="W2100" i="1" s="1"/>
  <c r="X2100" i="1" s="1"/>
  <c r="Y2100" i="1" s="1"/>
  <c r="V2101" i="1"/>
  <c r="W2101" i="1" s="1"/>
  <c r="X2101" i="1" s="1"/>
  <c r="Y2101" i="1" s="1"/>
  <c r="V2102" i="1"/>
  <c r="W2102" i="1" s="1"/>
  <c r="X2102" i="1" s="1"/>
  <c r="Y2102" i="1" s="1"/>
  <c r="V2103" i="1"/>
  <c r="W2103" i="1" s="1"/>
  <c r="X2103" i="1" s="1"/>
  <c r="Y2103" i="1" s="1"/>
  <c r="V2104" i="1"/>
  <c r="W2104" i="1" s="1"/>
  <c r="X2104" i="1" s="1"/>
  <c r="Y2104" i="1" s="1"/>
  <c r="V2105" i="1"/>
  <c r="W2105" i="1" s="1"/>
  <c r="X2105" i="1" s="1"/>
  <c r="Y2105" i="1" s="1"/>
  <c r="V2106" i="1"/>
  <c r="W2106" i="1" s="1"/>
  <c r="X2106" i="1" s="1"/>
  <c r="Y2106" i="1" s="1"/>
  <c r="V2107" i="1"/>
  <c r="W2107" i="1" s="1"/>
  <c r="X2107" i="1" s="1"/>
  <c r="Y2107" i="1" s="1"/>
  <c r="V2108" i="1"/>
  <c r="W2108" i="1" s="1"/>
  <c r="X2108" i="1" s="1"/>
  <c r="Y2108" i="1" s="1"/>
  <c r="V2109" i="1"/>
  <c r="W2109" i="1" s="1"/>
  <c r="X2109" i="1" s="1"/>
  <c r="Y2109" i="1" s="1"/>
  <c r="V2110" i="1"/>
  <c r="W2110" i="1" s="1"/>
  <c r="X2110" i="1" s="1"/>
  <c r="Y2110" i="1" s="1"/>
  <c r="V2111" i="1"/>
  <c r="W2111" i="1" s="1"/>
  <c r="X2111" i="1" s="1"/>
  <c r="Y2111" i="1" s="1"/>
  <c r="V2112" i="1"/>
  <c r="W2112" i="1" s="1"/>
  <c r="X2112" i="1" s="1"/>
  <c r="Y2112" i="1" s="1"/>
  <c r="V2113" i="1"/>
  <c r="W2113" i="1" s="1"/>
  <c r="X2113" i="1" s="1"/>
  <c r="Y2113" i="1" s="1"/>
  <c r="V2114" i="1"/>
  <c r="W2114" i="1" s="1"/>
  <c r="X2114" i="1" s="1"/>
  <c r="Y2114" i="1" s="1"/>
  <c r="V2115" i="1"/>
  <c r="W2115" i="1" s="1"/>
  <c r="X2115" i="1" s="1"/>
  <c r="Y2115" i="1" s="1"/>
  <c r="V2116" i="1"/>
  <c r="W2116" i="1" s="1"/>
  <c r="X2116" i="1" s="1"/>
  <c r="Y2116" i="1" s="1"/>
  <c r="V2117" i="1"/>
  <c r="W2117" i="1" s="1"/>
  <c r="X2117" i="1" s="1"/>
  <c r="Y2117" i="1" s="1"/>
  <c r="V2118" i="1"/>
  <c r="W2118" i="1" s="1"/>
  <c r="X2118" i="1" s="1"/>
  <c r="Y2118" i="1" s="1"/>
  <c r="V2119" i="1"/>
  <c r="W2119" i="1" s="1"/>
  <c r="X2119" i="1" s="1"/>
  <c r="Y2119" i="1" s="1"/>
  <c r="V2120" i="1"/>
  <c r="W2120" i="1" s="1"/>
  <c r="X2120" i="1" s="1"/>
  <c r="Y2120" i="1" s="1"/>
  <c r="V2121" i="1"/>
  <c r="W2121" i="1" s="1"/>
  <c r="X2121" i="1" s="1"/>
  <c r="Y2121" i="1" s="1"/>
  <c r="V2122" i="1"/>
  <c r="W2122" i="1" s="1"/>
  <c r="X2122" i="1" s="1"/>
  <c r="Y2122" i="1" s="1"/>
  <c r="V2123" i="1"/>
  <c r="W2123" i="1" s="1"/>
  <c r="X2123" i="1" s="1"/>
  <c r="Y2123" i="1" s="1"/>
  <c r="V2124" i="1"/>
  <c r="W2124" i="1" s="1"/>
  <c r="X2124" i="1" s="1"/>
  <c r="Y2124" i="1" s="1"/>
  <c r="V2125" i="1"/>
  <c r="W2125" i="1" s="1"/>
  <c r="X2125" i="1" s="1"/>
  <c r="Y2125" i="1" s="1"/>
  <c r="V2126" i="1"/>
  <c r="W2126" i="1" s="1"/>
  <c r="X2126" i="1" s="1"/>
  <c r="Y2126" i="1" s="1"/>
  <c r="V2127" i="1"/>
  <c r="W2127" i="1" s="1"/>
  <c r="X2127" i="1" s="1"/>
  <c r="Y2127" i="1" s="1"/>
  <c r="V2128" i="1"/>
  <c r="W2128" i="1" s="1"/>
  <c r="X2128" i="1" s="1"/>
  <c r="Y2128" i="1" s="1"/>
  <c r="V2129" i="1"/>
  <c r="W2129" i="1" s="1"/>
  <c r="X2129" i="1" s="1"/>
  <c r="Y2129" i="1" s="1"/>
  <c r="V2130" i="1"/>
  <c r="W2130" i="1" s="1"/>
  <c r="X2130" i="1" s="1"/>
  <c r="Y2130" i="1" s="1"/>
  <c r="V2131" i="1"/>
  <c r="W2131" i="1" s="1"/>
  <c r="X2131" i="1" s="1"/>
  <c r="Y2131" i="1" s="1"/>
  <c r="V2132" i="1"/>
  <c r="W2132" i="1" s="1"/>
  <c r="X2132" i="1" s="1"/>
  <c r="Y2132" i="1" s="1"/>
  <c r="V2133" i="1"/>
  <c r="W2133" i="1" s="1"/>
  <c r="X2133" i="1" s="1"/>
  <c r="Y2133" i="1" s="1"/>
  <c r="V2134" i="1"/>
  <c r="W2134" i="1" s="1"/>
  <c r="X2134" i="1" s="1"/>
  <c r="Y2134" i="1" s="1"/>
  <c r="V2135" i="1"/>
  <c r="W2135" i="1" s="1"/>
  <c r="X2135" i="1" s="1"/>
  <c r="Y2135" i="1" s="1"/>
  <c r="V2136" i="1"/>
  <c r="W2136" i="1" s="1"/>
  <c r="X2136" i="1" s="1"/>
  <c r="Y2136" i="1" s="1"/>
  <c r="V2137" i="1"/>
  <c r="W2137" i="1" s="1"/>
  <c r="X2137" i="1" s="1"/>
  <c r="Y2137" i="1" s="1"/>
  <c r="V2138" i="1"/>
  <c r="W2138" i="1" s="1"/>
  <c r="X2138" i="1" s="1"/>
  <c r="Y2138" i="1" s="1"/>
  <c r="V2139" i="1"/>
  <c r="W2139" i="1" s="1"/>
  <c r="X2139" i="1" s="1"/>
  <c r="Y2139" i="1" s="1"/>
  <c r="V2140" i="1"/>
  <c r="W2140" i="1" s="1"/>
  <c r="X2140" i="1" s="1"/>
  <c r="Y2140" i="1" s="1"/>
  <c r="V2141" i="1"/>
  <c r="W2141" i="1" s="1"/>
  <c r="X2141" i="1" s="1"/>
  <c r="Y2141" i="1" s="1"/>
  <c r="V2142" i="1"/>
  <c r="W2142" i="1" s="1"/>
  <c r="X2142" i="1" s="1"/>
  <c r="Y2142" i="1" s="1"/>
  <c r="V2143" i="1"/>
  <c r="W2143" i="1" s="1"/>
  <c r="X2143" i="1" s="1"/>
  <c r="Y2143" i="1" s="1"/>
  <c r="V2144" i="1"/>
  <c r="W2144" i="1" s="1"/>
  <c r="X2144" i="1" s="1"/>
  <c r="Y2144" i="1" s="1"/>
  <c r="V2145" i="1"/>
  <c r="W2145" i="1" s="1"/>
  <c r="X2145" i="1" s="1"/>
  <c r="Y2145" i="1" s="1"/>
  <c r="V2146" i="1"/>
  <c r="W2146" i="1" s="1"/>
  <c r="X2146" i="1" s="1"/>
  <c r="Y2146" i="1" s="1"/>
  <c r="V2147" i="1"/>
  <c r="W2147" i="1" s="1"/>
  <c r="X2147" i="1" s="1"/>
  <c r="Y2147" i="1" s="1"/>
  <c r="V2148" i="1"/>
  <c r="W2148" i="1" s="1"/>
  <c r="X2148" i="1" s="1"/>
  <c r="Y2148" i="1" s="1"/>
  <c r="V2149" i="1"/>
  <c r="W2149" i="1" s="1"/>
  <c r="X2149" i="1" s="1"/>
  <c r="Y2149" i="1" s="1"/>
  <c r="V2150" i="1"/>
  <c r="W2150" i="1" s="1"/>
  <c r="X2150" i="1" s="1"/>
  <c r="Y2150" i="1" s="1"/>
  <c r="V2151" i="1"/>
  <c r="W2151" i="1" s="1"/>
  <c r="X2151" i="1" s="1"/>
  <c r="Y2151" i="1" s="1"/>
  <c r="V2152" i="1"/>
  <c r="W2152" i="1" s="1"/>
  <c r="X2152" i="1" s="1"/>
  <c r="Y2152" i="1" s="1"/>
  <c r="V2153" i="1"/>
  <c r="W2153" i="1" s="1"/>
  <c r="X2153" i="1" s="1"/>
  <c r="Y2153" i="1" s="1"/>
  <c r="V2154" i="1"/>
  <c r="W2154" i="1" s="1"/>
  <c r="X2154" i="1" s="1"/>
  <c r="Y2154" i="1" s="1"/>
  <c r="V2155" i="1"/>
  <c r="W2155" i="1" s="1"/>
  <c r="X2155" i="1" s="1"/>
  <c r="Y2155" i="1" s="1"/>
  <c r="V2156" i="1"/>
  <c r="W2156" i="1" s="1"/>
  <c r="X2156" i="1" s="1"/>
  <c r="Y2156" i="1" s="1"/>
  <c r="V2157" i="1"/>
  <c r="W2157" i="1" s="1"/>
  <c r="X2157" i="1" s="1"/>
  <c r="Y2157" i="1" s="1"/>
  <c r="V2158" i="1"/>
  <c r="W2158" i="1" s="1"/>
  <c r="X2158" i="1" s="1"/>
  <c r="Y2158" i="1" s="1"/>
  <c r="V2159" i="1"/>
  <c r="W2159" i="1" s="1"/>
  <c r="X2159" i="1" s="1"/>
  <c r="Y2159" i="1" s="1"/>
  <c r="V2160" i="1"/>
  <c r="W2160" i="1" s="1"/>
  <c r="X2160" i="1" s="1"/>
  <c r="Y2160" i="1" s="1"/>
  <c r="V2161" i="1"/>
  <c r="W2161" i="1" s="1"/>
  <c r="X2161" i="1" s="1"/>
  <c r="Y2161" i="1" s="1"/>
  <c r="V2162" i="1"/>
  <c r="W2162" i="1" s="1"/>
  <c r="X2162" i="1" s="1"/>
  <c r="Y2162" i="1" s="1"/>
  <c r="V2163" i="1"/>
  <c r="W2163" i="1" s="1"/>
  <c r="X2163" i="1" s="1"/>
  <c r="Y2163" i="1" s="1"/>
  <c r="V2164" i="1"/>
  <c r="W2164" i="1" s="1"/>
  <c r="X2164" i="1" s="1"/>
  <c r="Y2164" i="1" s="1"/>
  <c r="V2165" i="1"/>
  <c r="W2165" i="1" s="1"/>
  <c r="X2165" i="1" s="1"/>
  <c r="Y2165" i="1" s="1"/>
  <c r="V2166" i="1"/>
  <c r="W2166" i="1" s="1"/>
  <c r="X2166" i="1" s="1"/>
  <c r="Y2166" i="1" s="1"/>
  <c r="V2167" i="1"/>
  <c r="W2167" i="1" s="1"/>
  <c r="X2167" i="1" s="1"/>
  <c r="Y2167" i="1" s="1"/>
  <c r="V2168" i="1"/>
  <c r="W2168" i="1" s="1"/>
  <c r="X2168" i="1" s="1"/>
  <c r="Y2168" i="1" s="1"/>
  <c r="V2169" i="1"/>
  <c r="W2169" i="1" s="1"/>
  <c r="X2169" i="1" s="1"/>
  <c r="Y2169" i="1" s="1"/>
  <c r="V2170" i="1"/>
  <c r="W2170" i="1" s="1"/>
  <c r="X2170" i="1" s="1"/>
  <c r="Y2170" i="1" s="1"/>
  <c r="V2171" i="1"/>
  <c r="W2171" i="1" s="1"/>
  <c r="X2171" i="1" s="1"/>
  <c r="Y2171" i="1" s="1"/>
  <c r="V2172" i="1"/>
  <c r="W2172" i="1" s="1"/>
  <c r="X2172" i="1" s="1"/>
  <c r="Y2172" i="1" s="1"/>
  <c r="V2173" i="1"/>
  <c r="W2173" i="1" s="1"/>
  <c r="X2173" i="1" s="1"/>
  <c r="Y2173" i="1" s="1"/>
  <c r="V2174" i="1"/>
  <c r="W2174" i="1" s="1"/>
  <c r="X2174" i="1" s="1"/>
  <c r="Y2174" i="1" s="1"/>
  <c r="V2175" i="1"/>
  <c r="W2175" i="1" s="1"/>
  <c r="X2175" i="1" s="1"/>
  <c r="Y2175" i="1" s="1"/>
  <c r="V2176" i="1"/>
  <c r="W2176" i="1" s="1"/>
  <c r="X2176" i="1" s="1"/>
  <c r="Y2176" i="1" s="1"/>
  <c r="V2177" i="1"/>
  <c r="W2177" i="1" s="1"/>
  <c r="X2177" i="1" s="1"/>
  <c r="Y2177" i="1" s="1"/>
  <c r="V2178" i="1"/>
  <c r="W2178" i="1" s="1"/>
  <c r="X2178" i="1" s="1"/>
  <c r="Y2178" i="1" s="1"/>
  <c r="V2179" i="1"/>
  <c r="W2179" i="1" s="1"/>
  <c r="X2179" i="1" s="1"/>
  <c r="Y2179" i="1" s="1"/>
  <c r="V2180" i="1"/>
  <c r="W2180" i="1" s="1"/>
  <c r="X2180" i="1" s="1"/>
  <c r="Y2180" i="1" s="1"/>
  <c r="V2181" i="1"/>
  <c r="W2181" i="1" s="1"/>
  <c r="X2181" i="1" s="1"/>
  <c r="Y2181" i="1" s="1"/>
  <c r="V2182" i="1"/>
  <c r="W2182" i="1" s="1"/>
  <c r="X2182" i="1" s="1"/>
  <c r="Y2182" i="1" s="1"/>
  <c r="V2183" i="1"/>
  <c r="W2183" i="1" s="1"/>
  <c r="X2183" i="1" s="1"/>
  <c r="Y2183" i="1" s="1"/>
  <c r="V2184" i="1"/>
  <c r="W2184" i="1" s="1"/>
  <c r="X2184" i="1" s="1"/>
  <c r="Y2184" i="1" s="1"/>
  <c r="V2185" i="1"/>
  <c r="W2185" i="1" s="1"/>
  <c r="X2185" i="1" s="1"/>
  <c r="Y2185" i="1" s="1"/>
  <c r="V2186" i="1"/>
  <c r="W2186" i="1" s="1"/>
  <c r="X2186" i="1" s="1"/>
  <c r="Y2186" i="1" s="1"/>
  <c r="V2187" i="1"/>
  <c r="W2187" i="1" s="1"/>
  <c r="X2187" i="1" s="1"/>
  <c r="Y2187" i="1" s="1"/>
  <c r="V2188" i="1"/>
  <c r="W2188" i="1" s="1"/>
  <c r="X2188" i="1" s="1"/>
  <c r="Y2188" i="1" s="1"/>
  <c r="V2189" i="1"/>
  <c r="W2189" i="1" s="1"/>
  <c r="X2189" i="1" s="1"/>
  <c r="Y2189" i="1" s="1"/>
  <c r="V2190" i="1"/>
  <c r="W2190" i="1" s="1"/>
  <c r="X2190" i="1" s="1"/>
  <c r="Y2190" i="1" s="1"/>
  <c r="V2191" i="1"/>
  <c r="W2191" i="1" s="1"/>
  <c r="X2191" i="1" s="1"/>
  <c r="Y2191" i="1" s="1"/>
  <c r="V2192" i="1"/>
  <c r="W2192" i="1" s="1"/>
  <c r="X2192" i="1" s="1"/>
  <c r="Y2192" i="1" s="1"/>
  <c r="V2193" i="1"/>
  <c r="W2193" i="1" s="1"/>
  <c r="X2193" i="1" s="1"/>
  <c r="Y2193" i="1" s="1"/>
  <c r="V2194" i="1"/>
  <c r="W2194" i="1" s="1"/>
  <c r="X2194" i="1" s="1"/>
  <c r="Y2194" i="1" s="1"/>
  <c r="V2195" i="1"/>
  <c r="W2195" i="1" s="1"/>
  <c r="X2195" i="1" s="1"/>
  <c r="Y2195" i="1" s="1"/>
  <c r="V2196" i="1"/>
  <c r="W2196" i="1" s="1"/>
  <c r="X2196" i="1" s="1"/>
  <c r="Y2196" i="1" s="1"/>
  <c r="V2197" i="1"/>
  <c r="W2197" i="1" s="1"/>
  <c r="X2197" i="1" s="1"/>
  <c r="Y2197" i="1" s="1"/>
  <c r="V2198" i="1"/>
  <c r="W2198" i="1" s="1"/>
  <c r="X2198" i="1" s="1"/>
  <c r="Y2198" i="1" s="1"/>
  <c r="V2199" i="1"/>
  <c r="W2199" i="1" s="1"/>
  <c r="X2199" i="1" s="1"/>
  <c r="Y2199" i="1" s="1"/>
  <c r="V2200" i="1"/>
  <c r="W2200" i="1" s="1"/>
  <c r="X2200" i="1" s="1"/>
  <c r="Y2200" i="1" s="1"/>
  <c r="V2201" i="1"/>
  <c r="W2201" i="1" s="1"/>
  <c r="X2201" i="1" s="1"/>
  <c r="Y2201" i="1" s="1"/>
  <c r="V2202" i="1"/>
  <c r="W2202" i="1" s="1"/>
  <c r="X2202" i="1" s="1"/>
  <c r="Y2202" i="1" s="1"/>
  <c r="V2203" i="1"/>
  <c r="W2203" i="1" s="1"/>
  <c r="X2203" i="1" s="1"/>
  <c r="Y2203" i="1" s="1"/>
  <c r="V2204" i="1"/>
  <c r="W2204" i="1" s="1"/>
  <c r="X2204" i="1" s="1"/>
  <c r="Y2204" i="1" s="1"/>
  <c r="V2205" i="1"/>
  <c r="W2205" i="1" s="1"/>
  <c r="X2205" i="1" s="1"/>
  <c r="Y2205" i="1" s="1"/>
  <c r="V2206" i="1"/>
  <c r="W2206" i="1" s="1"/>
  <c r="X2206" i="1" s="1"/>
  <c r="Y2206" i="1" s="1"/>
  <c r="V2207" i="1"/>
  <c r="W2207" i="1" s="1"/>
  <c r="X2207" i="1" s="1"/>
  <c r="Y2207" i="1" s="1"/>
  <c r="V2208" i="1"/>
  <c r="W2208" i="1" s="1"/>
  <c r="X2208" i="1" s="1"/>
  <c r="Y2208" i="1" s="1"/>
  <c r="V2209" i="1"/>
  <c r="W2209" i="1" s="1"/>
  <c r="X2209" i="1" s="1"/>
  <c r="Y2209" i="1" s="1"/>
  <c r="V2210" i="1"/>
  <c r="W2210" i="1" s="1"/>
  <c r="X2210" i="1" s="1"/>
  <c r="Y2210" i="1" s="1"/>
  <c r="V2211" i="1"/>
  <c r="W2211" i="1" s="1"/>
  <c r="X2211" i="1" s="1"/>
  <c r="Y2211" i="1" s="1"/>
  <c r="V2212" i="1"/>
  <c r="W2212" i="1" s="1"/>
  <c r="X2212" i="1" s="1"/>
  <c r="Y2212" i="1" s="1"/>
  <c r="V2213" i="1"/>
  <c r="W2213" i="1" s="1"/>
  <c r="X2213" i="1" s="1"/>
  <c r="Y2213" i="1" s="1"/>
  <c r="V2214" i="1"/>
  <c r="W2214" i="1" s="1"/>
  <c r="X2214" i="1" s="1"/>
  <c r="Y2214" i="1" s="1"/>
  <c r="V2215" i="1"/>
  <c r="W2215" i="1" s="1"/>
  <c r="X2215" i="1" s="1"/>
  <c r="Y2215" i="1" s="1"/>
  <c r="V2216" i="1"/>
  <c r="W2216" i="1" s="1"/>
  <c r="X2216" i="1" s="1"/>
  <c r="Y2216" i="1" s="1"/>
  <c r="V2217" i="1"/>
  <c r="W2217" i="1" s="1"/>
  <c r="X2217" i="1" s="1"/>
  <c r="Y2217" i="1" s="1"/>
  <c r="V2218" i="1"/>
  <c r="W2218" i="1" s="1"/>
  <c r="X2218" i="1" s="1"/>
  <c r="Y2218" i="1" s="1"/>
  <c r="V2219" i="1"/>
  <c r="W2219" i="1" s="1"/>
  <c r="X2219" i="1" s="1"/>
  <c r="Y2219" i="1" s="1"/>
  <c r="V2220" i="1"/>
  <c r="W2220" i="1" s="1"/>
  <c r="X2220" i="1" s="1"/>
  <c r="Y2220" i="1" s="1"/>
  <c r="V2221" i="1"/>
  <c r="W2221" i="1" s="1"/>
  <c r="X2221" i="1" s="1"/>
  <c r="Y2221" i="1" s="1"/>
  <c r="V2222" i="1"/>
  <c r="W2222" i="1" s="1"/>
  <c r="X2222" i="1" s="1"/>
  <c r="Y2222" i="1" s="1"/>
  <c r="V2223" i="1"/>
  <c r="W2223" i="1" s="1"/>
  <c r="X2223" i="1" s="1"/>
  <c r="Y2223" i="1" s="1"/>
  <c r="V2224" i="1"/>
  <c r="W2224" i="1" s="1"/>
  <c r="X2224" i="1" s="1"/>
  <c r="Y2224" i="1" s="1"/>
  <c r="V2225" i="1"/>
  <c r="W2225" i="1" s="1"/>
  <c r="X2225" i="1" s="1"/>
  <c r="Y2225" i="1" s="1"/>
  <c r="V2226" i="1"/>
  <c r="W2226" i="1" s="1"/>
  <c r="X2226" i="1" s="1"/>
  <c r="Y2226" i="1" s="1"/>
  <c r="V2227" i="1"/>
  <c r="W2227" i="1" s="1"/>
  <c r="X2227" i="1" s="1"/>
  <c r="Y2227" i="1" s="1"/>
  <c r="V2228" i="1"/>
  <c r="W2228" i="1" s="1"/>
  <c r="X2228" i="1" s="1"/>
  <c r="Y2228" i="1" s="1"/>
  <c r="V2229" i="1"/>
  <c r="W2229" i="1" s="1"/>
  <c r="X2229" i="1" s="1"/>
  <c r="Y2229" i="1" s="1"/>
  <c r="V2230" i="1"/>
  <c r="W2230" i="1" s="1"/>
  <c r="X2230" i="1" s="1"/>
  <c r="Y2230" i="1" s="1"/>
  <c r="V2231" i="1"/>
  <c r="W2231" i="1" s="1"/>
  <c r="X2231" i="1" s="1"/>
  <c r="Y2231" i="1" s="1"/>
  <c r="V2232" i="1"/>
  <c r="W2232" i="1" s="1"/>
  <c r="X2232" i="1" s="1"/>
  <c r="Y2232" i="1" s="1"/>
  <c r="V2233" i="1"/>
  <c r="W2233" i="1" s="1"/>
  <c r="X2233" i="1" s="1"/>
  <c r="Y2233" i="1" s="1"/>
  <c r="V2234" i="1"/>
  <c r="W2234" i="1" s="1"/>
  <c r="X2234" i="1" s="1"/>
  <c r="Y2234" i="1" s="1"/>
  <c r="V2235" i="1"/>
  <c r="W2235" i="1" s="1"/>
  <c r="X2235" i="1" s="1"/>
  <c r="Y2235" i="1" s="1"/>
  <c r="V2236" i="1"/>
  <c r="W2236" i="1" s="1"/>
  <c r="X2236" i="1" s="1"/>
  <c r="Y2236" i="1" s="1"/>
  <c r="V2237" i="1"/>
  <c r="W2237" i="1" s="1"/>
  <c r="X2237" i="1" s="1"/>
  <c r="Y2237" i="1" s="1"/>
  <c r="V2238" i="1"/>
  <c r="W2238" i="1" s="1"/>
  <c r="X2238" i="1" s="1"/>
  <c r="Y2238" i="1" s="1"/>
  <c r="V2239" i="1"/>
  <c r="W2239" i="1" s="1"/>
  <c r="X2239" i="1" s="1"/>
  <c r="Y2239" i="1" s="1"/>
  <c r="V2240" i="1"/>
  <c r="W2240" i="1" s="1"/>
  <c r="X2240" i="1" s="1"/>
  <c r="Y2240" i="1" s="1"/>
  <c r="V2241" i="1"/>
  <c r="W2241" i="1" s="1"/>
  <c r="X2241" i="1" s="1"/>
  <c r="Y2241" i="1" s="1"/>
  <c r="V2242" i="1"/>
  <c r="W2242" i="1" s="1"/>
  <c r="X2242" i="1" s="1"/>
  <c r="Y2242" i="1" s="1"/>
  <c r="V2243" i="1"/>
  <c r="W2243" i="1" s="1"/>
  <c r="X2243" i="1" s="1"/>
  <c r="Y2243" i="1" s="1"/>
  <c r="V2244" i="1"/>
  <c r="W2244" i="1" s="1"/>
  <c r="X2244" i="1" s="1"/>
  <c r="Y2244" i="1" s="1"/>
  <c r="V2245" i="1"/>
  <c r="W2245" i="1" s="1"/>
  <c r="X2245" i="1" s="1"/>
  <c r="Y2245" i="1" s="1"/>
  <c r="V2246" i="1"/>
  <c r="W2246" i="1" s="1"/>
  <c r="X2246" i="1" s="1"/>
  <c r="Y2246" i="1" s="1"/>
  <c r="V2247" i="1"/>
  <c r="W2247" i="1" s="1"/>
  <c r="X2247" i="1" s="1"/>
  <c r="Y2247" i="1" s="1"/>
  <c r="V2248" i="1"/>
  <c r="W2248" i="1" s="1"/>
  <c r="X2248" i="1" s="1"/>
  <c r="Y2248" i="1" s="1"/>
  <c r="V2249" i="1"/>
  <c r="W2249" i="1" s="1"/>
  <c r="X2249" i="1" s="1"/>
  <c r="Y2249" i="1" s="1"/>
  <c r="V2250" i="1"/>
  <c r="W2250" i="1" s="1"/>
  <c r="X2250" i="1" s="1"/>
  <c r="Y2250" i="1" s="1"/>
  <c r="V2251" i="1"/>
  <c r="W2251" i="1" s="1"/>
  <c r="X2251" i="1" s="1"/>
  <c r="Y2251" i="1" s="1"/>
  <c r="V2252" i="1"/>
  <c r="W2252" i="1" s="1"/>
  <c r="X2252" i="1" s="1"/>
  <c r="Y2252" i="1" s="1"/>
  <c r="V2253" i="1"/>
  <c r="W2253" i="1" s="1"/>
  <c r="X2253" i="1" s="1"/>
  <c r="Y2253" i="1" s="1"/>
  <c r="V2254" i="1"/>
  <c r="W2254" i="1" s="1"/>
  <c r="X2254" i="1" s="1"/>
  <c r="Y2254" i="1" s="1"/>
  <c r="V2255" i="1"/>
  <c r="W2255" i="1" s="1"/>
  <c r="X2255" i="1" s="1"/>
  <c r="Y2255" i="1" s="1"/>
  <c r="V2256" i="1"/>
  <c r="W2256" i="1" s="1"/>
  <c r="X2256" i="1" s="1"/>
  <c r="Y2256" i="1" s="1"/>
  <c r="V2257" i="1"/>
  <c r="W2257" i="1" s="1"/>
  <c r="X2257" i="1" s="1"/>
  <c r="Y2257" i="1" s="1"/>
  <c r="V2258" i="1"/>
  <c r="W2258" i="1" s="1"/>
  <c r="X2258" i="1" s="1"/>
  <c r="Y2258" i="1" s="1"/>
  <c r="V2259" i="1"/>
  <c r="W2259" i="1" s="1"/>
  <c r="X2259" i="1" s="1"/>
  <c r="Y2259" i="1" s="1"/>
  <c r="V2260" i="1"/>
  <c r="W2260" i="1" s="1"/>
  <c r="X2260" i="1" s="1"/>
  <c r="Y2260" i="1" s="1"/>
  <c r="V2261" i="1"/>
  <c r="W2261" i="1" s="1"/>
  <c r="X2261" i="1" s="1"/>
  <c r="Y2261" i="1" s="1"/>
  <c r="V2262" i="1"/>
  <c r="W2262" i="1" s="1"/>
  <c r="X2262" i="1" s="1"/>
  <c r="Y2262" i="1" s="1"/>
  <c r="V2263" i="1"/>
  <c r="W2263" i="1" s="1"/>
  <c r="X2263" i="1" s="1"/>
  <c r="Y2263" i="1" s="1"/>
  <c r="V2264" i="1"/>
  <c r="W2264" i="1" s="1"/>
  <c r="X2264" i="1" s="1"/>
  <c r="Y2264" i="1" s="1"/>
  <c r="V2265" i="1"/>
  <c r="W2265" i="1" s="1"/>
  <c r="X2265" i="1" s="1"/>
  <c r="Y2265" i="1" s="1"/>
  <c r="V2266" i="1"/>
  <c r="W2266" i="1" s="1"/>
  <c r="X2266" i="1" s="1"/>
  <c r="Y2266" i="1" s="1"/>
  <c r="V2267" i="1"/>
  <c r="W2267" i="1" s="1"/>
  <c r="X2267" i="1" s="1"/>
  <c r="Y2267" i="1" s="1"/>
  <c r="V2268" i="1"/>
  <c r="W2268" i="1" s="1"/>
  <c r="X2268" i="1" s="1"/>
  <c r="Y2268" i="1" s="1"/>
  <c r="V2269" i="1"/>
  <c r="W2269" i="1" s="1"/>
  <c r="X2269" i="1" s="1"/>
  <c r="Y2269" i="1" s="1"/>
  <c r="V2270" i="1"/>
  <c r="W2270" i="1" s="1"/>
  <c r="X2270" i="1" s="1"/>
  <c r="Y2270" i="1" s="1"/>
  <c r="V2271" i="1"/>
  <c r="W2271" i="1" s="1"/>
  <c r="X2271" i="1" s="1"/>
  <c r="Y2271" i="1" s="1"/>
  <c r="V2272" i="1"/>
  <c r="W2272" i="1" s="1"/>
  <c r="X2272" i="1" s="1"/>
  <c r="Y2272" i="1" s="1"/>
  <c r="V2273" i="1"/>
  <c r="W2273" i="1" s="1"/>
  <c r="X2273" i="1" s="1"/>
  <c r="Y2273" i="1" s="1"/>
  <c r="V2274" i="1"/>
  <c r="W2274" i="1" s="1"/>
  <c r="X2274" i="1" s="1"/>
  <c r="Y2274" i="1" s="1"/>
  <c r="V2275" i="1"/>
  <c r="W2275" i="1" s="1"/>
  <c r="X2275" i="1" s="1"/>
  <c r="Y2275" i="1" s="1"/>
  <c r="V2276" i="1"/>
  <c r="W2276" i="1" s="1"/>
  <c r="X2276" i="1" s="1"/>
  <c r="Y2276" i="1" s="1"/>
  <c r="V2277" i="1"/>
  <c r="W2277" i="1" s="1"/>
  <c r="X2277" i="1" s="1"/>
  <c r="Y2277" i="1" s="1"/>
  <c r="V2278" i="1"/>
  <c r="W2278" i="1" s="1"/>
  <c r="X2278" i="1" s="1"/>
  <c r="Y2278" i="1" s="1"/>
  <c r="V2279" i="1"/>
  <c r="W2279" i="1" s="1"/>
  <c r="X2279" i="1" s="1"/>
  <c r="Y2279" i="1" s="1"/>
  <c r="V2280" i="1"/>
  <c r="W2280" i="1" s="1"/>
  <c r="X2280" i="1" s="1"/>
  <c r="Y2280" i="1" s="1"/>
  <c r="V2281" i="1"/>
  <c r="W2281" i="1" s="1"/>
  <c r="X2281" i="1" s="1"/>
  <c r="Y2281" i="1" s="1"/>
  <c r="V2282" i="1"/>
  <c r="W2282" i="1" s="1"/>
  <c r="X2282" i="1" s="1"/>
  <c r="Y2282" i="1" s="1"/>
  <c r="V2283" i="1"/>
  <c r="W2283" i="1" s="1"/>
  <c r="X2283" i="1" s="1"/>
  <c r="Y2283" i="1" s="1"/>
  <c r="V2284" i="1"/>
  <c r="W2284" i="1" s="1"/>
  <c r="X2284" i="1" s="1"/>
  <c r="Y2284" i="1" s="1"/>
  <c r="V2285" i="1"/>
  <c r="W2285" i="1" s="1"/>
  <c r="X2285" i="1" s="1"/>
  <c r="Y2285" i="1" s="1"/>
  <c r="V2286" i="1"/>
  <c r="W2286" i="1" s="1"/>
  <c r="X2286" i="1" s="1"/>
  <c r="Y2286" i="1" s="1"/>
  <c r="V2287" i="1"/>
  <c r="W2287" i="1" s="1"/>
  <c r="X2287" i="1" s="1"/>
  <c r="Y2287" i="1" s="1"/>
  <c r="V2288" i="1"/>
  <c r="W2288" i="1" s="1"/>
  <c r="X2288" i="1" s="1"/>
  <c r="Y2288" i="1" s="1"/>
  <c r="V2289" i="1"/>
  <c r="W2289" i="1" s="1"/>
  <c r="X2289" i="1" s="1"/>
  <c r="Y2289" i="1" s="1"/>
  <c r="V2290" i="1"/>
  <c r="W2290" i="1" s="1"/>
  <c r="X2290" i="1" s="1"/>
  <c r="Y2290" i="1" s="1"/>
  <c r="V2291" i="1"/>
  <c r="W2291" i="1" s="1"/>
  <c r="X2291" i="1" s="1"/>
  <c r="Y2291" i="1" s="1"/>
  <c r="V2292" i="1"/>
  <c r="W2292" i="1" s="1"/>
  <c r="X2292" i="1" s="1"/>
  <c r="Y2292" i="1" s="1"/>
  <c r="V2293" i="1"/>
  <c r="W2293" i="1" s="1"/>
  <c r="X2293" i="1" s="1"/>
  <c r="Y2293" i="1" s="1"/>
  <c r="V2294" i="1"/>
  <c r="W2294" i="1" s="1"/>
  <c r="X2294" i="1" s="1"/>
  <c r="Y2294" i="1" s="1"/>
  <c r="V2295" i="1"/>
  <c r="W2295" i="1" s="1"/>
  <c r="X2295" i="1" s="1"/>
  <c r="Y2295" i="1" s="1"/>
  <c r="V2296" i="1"/>
  <c r="W2296" i="1" s="1"/>
  <c r="X2296" i="1" s="1"/>
  <c r="Y2296" i="1" s="1"/>
  <c r="V2297" i="1"/>
  <c r="W2297" i="1" s="1"/>
  <c r="X2297" i="1" s="1"/>
  <c r="Y2297" i="1" s="1"/>
  <c r="V2298" i="1"/>
  <c r="W2298" i="1" s="1"/>
  <c r="X2298" i="1" s="1"/>
  <c r="Y2298" i="1" s="1"/>
  <c r="V2299" i="1"/>
  <c r="W2299" i="1" s="1"/>
  <c r="X2299" i="1" s="1"/>
  <c r="Y2299" i="1" s="1"/>
  <c r="V2300" i="1"/>
  <c r="W2300" i="1" s="1"/>
  <c r="X2300" i="1" s="1"/>
  <c r="Y2300" i="1" s="1"/>
  <c r="V2301" i="1"/>
  <c r="W2301" i="1" s="1"/>
  <c r="X2301" i="1" s="1"/>
  <c r="Y2301" i="1" s="1"/>
  <c r="V2302" i="1"/>
  <c r="W2302" i="1" s="1"/>
  <c r="X2302" i="1" s="1"/>
  <c r="Y2302" i="1" s="1"/>
  <c r="V2303" i="1"/>
  <c r="W2303" i="1" s="1"/>
  <c r="X2303" i="1" s="1"/>
  <c r="Y2303" i="1" s="1"/>
  <c r="V2304" i="1"/>
  <c r="W2304" i="1" s="1"/>
  <c r="X2304" i="1" s="1"/>
  <c r="Y2304" i="1" s="1"/>
  <c r="V2305" i="1"/>
  <c r="W2305" i="1" s="1"/>
  <c r="X2305" i="1" s="1"/>
  <c r="Y2305" i="1" s="1"/>
  <c r="V2306" i="1"/>
  <c r="W2306" i="1" s="1"/>
  <c r="X2306" i="1" s="1"/>
  <c r="Y2306" i="1" s="1"/>
  <c r="V2307" i="1"/>
  <c r="W2307" i="1" s="1"/>
  <c r="X2307" i="1" s="1"/>
  <c r="Y2307" i="1" s="1"/>
  <c r="V2308" i="1"/>
  <c r="W2308" i="1" s="1"/>
  <c r="X2308" i="1" s="1"/>
  <c r="Y2308" i="1" s="1"/>
  <c r="V2309" i="1"/>
  <c r="W2309" i="1" s="1"/>
  <c r="X2309" i="1" s="1"/>
  <c r="Y2309" i="1" s="1"/>
  <c r="V2310" i="1"/>
  <c r="W2310" i="1" s="1"/>
  <c r="X2310" i="1" s="1"/>
  <c r="Y2310" i="1" s="1"/>
  <c r="V2311" i="1"/>
  <c r="W2311" i="1" s="1"/>
  <c r="X2311" i="1" s="1"/>
  <c r="Y2311" i="1" s="1"/>
  <c r="V2312" i="1"/>
  <c r="W2312" i="1" s="1"/>
  <c r="X2312" i="1" s="1"/>
  <c r="Y2312" i="1" s="1"/>
  <c r="V2313" i="1"/>
  <c r="W2313" i="1" s="1"/>
  <c r="X2313" i="1" s="1"/>
  <c r="Y2313" i="1" s="1"/>
  <c r="V2314" i="1"/>
  <c r="W2314" i="1" s="1"/>
  <c r="X2314" i="1" s="1"/>
  <c r="Y2314" i="1" s="1"/>
  <c r="V2315" i="1"/>
  <c r="W2315" i="1" s="1"/>
  <c r="X2315" i="1" s="1"/>
  <c r="Y2315" i="1" s="1"/>
  <c r="V2316" i="1"/>
  <c r="W2316" i="1" s="1"/>
  <c r="X2316" i="1" s="1"/>
  <c r="Y2316" i="1" s="1"/>
  <c r="V2317" i="1"/>
  <c r="W2317" i="1" s="1"/>
  <c r="X2317" i="1" s="1"/>
  <c r="Y2317" i="1" s="1"/>
  <c r="V2318" i="1"/>
  <c r="W2318" i="1" s="1"/>
  <c r="X2318" i="1" s="1"/>
  <c r="Y2318" i="1" s="1"/>
  <c r="V2319" i="1"/>
  <c r="W2319" i="1" s="1"/>
  <c r="X2319" i="1" s="1"/>
  <c r="Y2319" i="1" s="1"/>
  <c r="V2320" i="1"/>
  <c r="W2320" i="1" s="1"/>
  <c r="X2320" i="1" s="1"/>
  <c r="Y2320" i="1" s="1"/>
  <c r="V2321" i="1"/>
  <c r="W2321" i="1" s="1"/>
  <c r="X2321" i="1" s="1"/>
  <c r="Y2321" i="1" s="1"/>
  <c r="V2322" i="1"/>
  <c r="W2322" i="1" s="1"/>
  <c r="X2322" i="1" s="1"/>
  <c r="Y2322" i="1" s="1"/>
  <c r="V2323" i="1"/>
  <c r="W2323" i="1" s="1"/>
  <c r="X2323" i="1" s="1"/>
  <c r="Y2323" i="1" s="1"/>
  <c r="V2324" i="1"/>
  <c r="W2324" i="1" s="1"/>
  <c r="X2324" i="1" s="1"/>
  <c r="Y2324" i="1" s="1"/>
  <c r="V2325" i="1"/>
  <c r="W2325" i="1" s="1"/>
  <c r="X2325" i="1" s="1"/>
  <c r="Y2325" i="1" s="1"/>
  <c r="V2326" i="1"/>
  <c r="W2326" i="1" s="1"/>
  <c r="X2326" i="1" s="1"/>
  <c r="Y2326" i="1" s="1"/>
  <c r="V2327" i="1"/>
  <c r="W2327" i="1" s="1"/>
  <c r="X2327" i="1" s="1"/>
  <c r="Y2327" i="1" s="1"/>
  <c r="V2328" i="1"/>
  <c r="W2328" i="1" s="1"/>
  <c r="X2328" i="1" s="1"/>
  <c r="Y2328" i="1" s="1"/>
  <c r="V2329" i="1"/>
  <c r="W2329" i="1" s="1"/>
  <c r="X2329" i="1" s="1"/>
  <c r="Y2329" i="1" s="1"/>
  <c r="V2330" i="1"/>
  <c r="W2330" i="1" s="1"/>
  <c r="X2330" i="1" s="1"/>
  <c r="Y2330" i="1" s="1"/>
  <c r="V2331" i="1"/>
  <c r="W2331" i="1" s="1"/>
  <c r="X2331" i="1" s="1"/>
  <c r="Y2331" i="1" s="1"/>
  <c r="V2332" i="1"/>
  <c r="W2332" i="1" s="1"/>
  <c r="X2332" i="1" s="1"/>
  <c r="Y2332" i="1" s="1"/>
  <c r="V2333" i="1"/>
  <c r="W2333" i="1" s="1"/>
  <c r="X2333" i="1" s="1"/>
  <c r="Y2333" i="1" s="1"/>
  <c r="V2334" i="1"/>
  <c r="W2334" i="1" s="1"/>
  <c r="X2334" i="1" s="1"/>
  <c r="Y2334" i="1" s="1"/>
  <c r="V2335" i="1"/>
  <c r="W2335" i="1" s="1"/>
  <c r="X2335" i="1" s="1"/>
  <c r="Y2335" i="1" s="1"/>
  <c r="V2336" i="1"/>
  <c r="W2336" i="1" s="1"/>
  <c r="X2336" i="1" s="1"/>
  <c r="Y2336" i="1" s="1"/>
  <c r="V2337" i="1"/>
  <c r="W2337" i="1" s="1"/>
  <c r="X2337" i="1" s="1"/>
  <c r="Y2337" i="1" s="1"/>
  <c r="V2338" i="1"/>
  <c r="W2338" i="1" s="1"/>
  <c r="X2338" i="1" s="1"/>
  <c r="Y2338" i="1" s="1"/>
  <c r="V2339" i="1"/>
  <c r="W2339" i="1" s="1"/>
  <c r="X2339" i="1" s="1"/>
  <c r="Y2339" i="1" s="1"/>
  <c r="V2340" i="1"/>
  <c r="W2340" i="1" s="1"/>
  <c r="X2340" i="1" s="1"/>
  <c r="Y2340" i="1" s="1"/>
  <c r="V2341" i="1"/>
  <c r="W2341" i="1" s="1"/>
  <c r="X2341" i="1" s="1"/>
  <c r="Y2341" i="1" s="1"/>
  <c r="V2342" i="1"/>
  <c r="W2342" i="1" s="1"/>
  <c r="X2342" i="1" s="1"/>
  <c r="Y2342" i="1" s="1"/>
  <c r="V2343" i="1"/>
  <c r="W2343" i="1" s="1"/>
  <c r="X2343" i="1" s="1"/>
  <c r="Y2343" i="1" s="1"/>
  <c r="V2344" i="1"/>
  <c r="W2344" i="1" s="1"/>
  <c r="X2344" i="1" s="1"/>
  <c r="Y2344" i="1" s="1"/>
  <c r="V2345" i="1"/>
  <c r="W2345" i="1" s="1"/>
  <c r="X2345" i="1" s="1"/>
  <c r="Y2345" i="1" s="1"/>
  <c r="V2346" i="1"/>
  <c r="W2346" i="1" s="1"/>
  <c r="X2346" i="1" s="1"/>
  <c r="Y2346" i="1" s="1"/>
  <c r="V2347" i="1"/>
  <c r="W2347" i="1" s="1"/>
  <c r="X2347" i="1" s="1"/>
  <c r="Y2347" i="1" s="1"/>
  <c r="V2348" i="1"/>
  <c r="W2348" i="1" s="1"/>
  <c r="X2348" i="1" s="1"/>
  <c r="Y2348" i="1" s="1"/>
  <c r="V2349" i="1"/>
  <c r="W2349" i="1" s="1"/>
  <c r="X2349" i="1" s="1"/>
  <c r="Y2349" i="1" s="1"/>
  <c r="V2350" i="1"/>
  <c r="W2350" i="1" s="1"/>
  <c r="X2350" i="1" s="1"/>
  <c r="Y2350" i="1" s="1"/>
  <c r="V2351" i="1"/>
  <c r="W2351" i="1" s="1"/>
  <c r="X2351" i="1" s="1"/>
  <c r="Y2351" i="1" s="1"/>
  <c r="V2352" i="1"/>
  <c r="W2352" i="1" s="1"/>
  <c r="X2352" i="1" s="1"/>
  <c r="Y2352" i="1" s="1"/>
  <c r="V2353" i="1"/>
  <c r="W2353" i="1" s="1"/>
  <c r="X2353" i="1" s="1"/>
  <c r="Y2353" i="1" s="1"/>
  <c r="V2354" i="1"/>
  <c r="W2354" i="1" s="1"/>
  <c r="X2354" i="1" s="1"/>
  <c r="Y2354" i="1" s="1"/>
  <c r="V2355" i="1"/>
  <c r="W2355" i="1" s="1"/>
  <c r="X2355" i="1" s="1"/>
  <c r="Y2355" i="1" s="1"/>
  <c r="V2356" i="1"/>
  <c r="W2356" i="1" s="1"/>
  <c r="X2356" i="1" s="1"/>
  <c r="Y2356" i="1" s="1"/>
  <c r="V2357" i="1"/>
  <c r="W2357" i="1" s="1"/>
  <c r="X2357" i="1" s="1"/>
  <c r="Y2357" i="1" s="1"/>
  <c r="V2358" i="1"/>
  <c r="W2358" i="1" s="1"/>
  <c r="X2358" i="1" s="1"/>
  <c r="Y2358" i="1" s="1"/>
  <c r="V2359" i="1"/>
  <c r="W2359" i="1" s="1"/>
  <c r="X2359" i="1" s="1"/>
  <c r="Y2359" i="1" s="1"/>
  <c r="V2360" i="1"/>
  <c r="W2360" i="1" s="1"/>
  <c r="X2360" i="1" s="1"/>
  <c r="Y2360" i="1" s="1"/>
  <c r="V2361" i="1"/>
  <c r="W2361" i="1" s="1"/>
  <c r="X2361" i="1" s="1"/>
  <c r="Y2361" i="1" s="1"/>
  <c r="V2362" i="1"/>
  <c r="W2362" i="1" s="1"/>
  <c r="X2362" i="1" s="1"/>
  <c r="Y2362" i="1" s="1"/>
  <c r="V2363" i="1"/>
  <c r="W2363" i="1" s="1"/>
  <c r="X2363" i="1" s="1"/>
  <c r="Y2363" i="1" s="1"/>
  <c r="V2364" i="1"/>
  <c r="W2364" i="1" s="1"/>
  <c r="X2364" i="1" s="1"/>
  <c r="Y2364" i="1" s="1"/>
  <c r="V2365" i="1"/>
  <c r="W2365" i="1" s="1"/>
  <c r="X2365" i="1" s="1"/>
  <c r="Y2365" i="1" s="1"/>
  <c r="V2366" i="1"/>
  <c r="W2366" i="1" s="1"/>
  <c r="X2366" i="1" s="1"/>
  <c r="Y2366" i="1" s="1"/>
  <c r="V2367" i="1"/>
  <c r="W2367" i="1" s="1"/>
  <c r="X2367" i="1" s="1"/>
  <c r="Y2367" i="1" s="1"/>
  <c r="V2368" i="1"/>
  <c r="W2368" i="1" s="1"/>
  <c r="X2368" i="1" s="1"/>
  <c r="Y2368" i="1" s="1"/>
  <c r="V2369" i="1"/>
  <c r="W2369" i="1" s="1"/>
  <c r="X2369" i="1" s="1"/>
  <c r="Y2369" i="1" s="1"/>
  <c r="V2370" i="1"/>
  <c r="W2370" i="1" s="1"/>
  <c r="X2370" i="1" s="1"/>
  <c r="Y2370" i="1" s="1"/>
  <c r="V2371" i="1"/>
  <c r="W2371" i="1" s="1"/>
  <c r="X2371" i="1" s="1"/>
  <c r="Y2371" i="1" s="1"/>
  <c r="V2372" i="1"/>
  <c r="W2372" i="1" s="1"/>
  <c r="X2372" i="1" s="1"/>
  <c r="Y2372" i="1" s="1"/>
  <c r="V2373" i="1"/>
  <c r="W2373" i="1" s="1"/>
  <c r="X2373" i="1" s="1"/>
  <c r="Y2373" i="1" s="1"/>
  <c r="V2374" i="1"/>
  <c r="W2374" i="1" s="1"/>
  <c r="X2374" i="1" s="1"/>
  <c r="Y2374" i="1" s="1"/>
  <c r="V2375" i="1"/>
  <c r="W2375" i="1" s="1"/>
  <c r="X2375" i="1" s="1"/>
  <c r="Y2375" i="1" s="1"/>
  <c r="V2376" i="1"/>
  <c r="W2376" i="1" s="1"/>
  <c r="X2376" i="1" s="1"/>
  <c r="Y2376" i="1" s="1"/>
  <c r="V2377" i="1"/>
  <c r="W2377" i="1" s="1"/>
  <c r="X2377" i="1" s="1"/>
  <c r="Y2377" i="1" s="1"/>
  <c r="V2378" i="1"/>
  <c r="W2378" i="1" s="1"/>
  <c r="X2378" i="1" s="1"/>
  <c r="Y2378" i="1" s="1"/>
  <c r="V2379" i="1"/>
  <c r="W2379" i="1" s="1"/>
  <c r="X2379" i="1" s="1"/>
  <c r="Y2379" i="1" s="1"/>
  <c r="V2380" i="1"/>
  <c r="W2380" i="1" s="1"/>
  <c r="X2380" i="1" s="1"/>
  <c r="Y2380" i="1" s="1"/>
  <c r="V2381" i="1"/>
  <c r="W2381" i="1" s="1"/>
  <c r="X2381" i="1" s="1"/>
  <c r="Y2381" i="1" s="1"/>
  <c r="V2382" i="1"/>
  <c r="W2382" i="1" s="1"/>
  <c r="X2382" i="1" s="1"/>
  <c r="Y2382" i="1" s="1"/>
  <c r="V2383" i="1"/>
  <c r="W2383" i="1" s="1"/>
  <c r="X2383" i="1" s="1"/>
  <c r="Y2383" i="1" s="1"/>
  <c r="V2384" i="1"/>
  <c r="W2384" i="1" s="1"/>
  <c r="X2384" i="1" s="1"/>
  <c r="Y2384" i="1" s="1"/>
  <c r="V2385" i="1"/>
  <c r="W2385" i="1" s="1"/>
  <c r="X2385" i="1" s="1"/>
  <c r="Y2385" i="1" s="1"/>
  <c r="V2386" i="1"/>
  <c r="W2386" i="1" s="1"/>
  <c r="X2386" i="1" s="1"/>
  <c r="Y2386" i="1" s="1"/>
  <c r="V2387" i="1"/>
  <c r="W2387" i="1" s="1"/>
  <c r="X2387" i="1" s="1"/>
  <c r="Y2387" i="1" s="1"/>
  <c r="V2388" i="1"/>
  <c r="W2388" i="1" s="1"/>
  <c r="X2388" i="1" s="1"/>
  <c r="Y2388" i="1" s="1"/>
  <c r="V2389" i="1"/>
  <c r="W2389" i="1" s="1"/>
  <c r="X2389" i="1" s="1"/>
  <c r="Y2389" i="1" s="1"/>
  <c r="V2390" i="1"/>
  <c r="W2390" i="1" s="1"/>
  <c r="X2390" i="1" s="1"/>
  <c r="Y2390" i="1" s="1"/>
  <c r="V2391" i="1"/>
  <c r="W2391" i="1" s="1"/>
  <c r="X2391" i="1" s="1"/>
  <c r="Y2391" i="1" s="1"/>
  <c r="V2392" i="1"/>
  <c r="W2392" i="1" s="1"/>
  <c r="X2392" i="1" s="1"/>
  <c r="Y2392" i="1" s="1"/>
  <c r="V2393" i="1"/>
  <c r="W2393" i="1" s="1"/>
  <c r="X2393" i="1" s="1"/>
  <c r="Y2393" i="1" s="1"/>
  <c r="V2394" i="1"/>
  <c r="W2394" i="1" s="1"/>
  <c r="X2394" i="1" s="1"/>
  <c r="Y2394" i="1" s="1"/>
  <c r="V2395" i="1"/>
  <c r="W2395" i="1" s="1"/>
  <c r="X2395" i="1" s="1"/>
  <c r="Y2395" i="1" s="1"/>
  <c r="V2396" i="1"/>
  <c r="W2396" i="1" s="1"/>
  <c r="X2396" i="1" s="1"/>
  <c r="Y2396" i="1" s="1"/>
  <c r="V2397" i="1"/>
  <c r="W2397" i="1" s="1"/>
  <c r="X2397" i="1" s="1"/>
  <c r="Y2397" i="1" s="1"/>
  <c r="V2398" i="1"/>
  <c r="W2398" i="1" s="1"/>
  <c r="X2398" i="1" s="1"/>
  <c r="Y2398" i="1" s="1"/>
  <c r="V2399" i="1"/>
  <c r="W2399" i="1" s="1"/>
  <c r="X2399" i="1" s="1"/>
  <c r="Y2399" i="1" s="1"/>
  <c r="V2400" i="1"/>
  <c r="W2400" i="1" s="1"/>
  <c r="X2400" i="1" s="1"/>
  <c r="Y2400" i="1" s="1"/>
  <c r="V2401" i="1"/>
  <c r="W2401" i="1" s="1"/>
  <c r="X2401" i="1" s="1"/>
  <c r="Y2401" i="1" s="1"/>
  <c r="V2402" i="1"/>
  <c r="W2402" i="1" s="1"/>
  <c r="X2402" i="1" s="1"/>
  <c r="Y2402" i="1" s="1"/>
  <c r="V2403" i="1"/>
  <c r="W2403" i="1" s="1"/>
  <c r="X2403" i="1" s="1"/>
  <c r="Y2403" i="1" s="1"/>
  <c r="V2404" i="1"/>
  <c r="W2404" i="1" s="1"/>
  <c r="X2404" i="1" s="1"/>
  <c r="Y2404" i="1" s="1"/>
  <c r="V2405" i="1"/>
  <c r="W2405" i="1" s="1"/>
  <c r="X2405" i="1" s="1"/>
  <c r="Y2405" i="1" s="1"/>
  <c r="V2406" i="1"/>
  <c r="W2406" i="1" s="1"/>
  <c r="X2406" i="1" s="1"/>
  <c r="Y2406" i="1" s="1"/>
  <c r="V2407" i="1"/>
  <c r="W2407" i="1" s="1"/>
  <c r="X2407" i="1" s="1"/>
  <c r="Y2407" i="1" s="1"/>
  <c r="V2408" i="1"/>
  <c r="W2408" i="1" s="1"/>
  <c r="X2408" i="1" s="1"/>
  <c r="Y2408" i="1" s="1"/>
  <c r="V2409" i="1"/>
  <c r="W2409" i="1" s="1"/>
  <c r="X2409" i="1" s="1"/>
  <c r="Y2409" i="1" s="1"/>
  <c r="V2410" i="1"/>
  <c r="W2410" i="1" s="1"/>
  <c r="X2410" i="1" s="1"/>
  <c r="Y2410" i="1" s="1"/>
  <c r="V2411" i="1"/>
  <c r="W2411" i="1" s="1"/>
  <c r="X2411" i="1" s="1"/>
  <c r="Y2411" i="1" s="1"/>
  <c r="V2412" i="1"/>
  <c r="W2412" i="1" s="1"/>
  <c r="X2412" i="1" s="1"/>
  <c r="Y2412" i="1" s="1"/>
  <c r="V2413" i="1"/>
  <c r="W2413" i="1" s="1"/>
  <c r="X2413" i="1" s="1"/>
  <c r="Y2413" i="1" s="1"/>
  <c r="V2414" i="1"/>
  <c r="W2414" i="1" s="1"/>
  <c r="X2414" i="1" s="1"/>
  <c r="Y2414" i="1" s="1"/>
  <c r="V2415" i="1"/>
  <c r="W2415" i="1" s="1"/>
  <c r="X2415" i="1" s="1"/>
  <c r="Y2415" i="1" s="1"/>
  <c r="V2416" i="1"/>
  <c r="W2416" i="1" s="1"/>
  <c r="X2416" i="1" s="1"/>
  <c r="Y2416" i="1" s="1"/>
  <c r="V2417" i="1"/>
  <c r="W2417" i="1" s="1"/>
  <c r="X2417" i="1" s="1"/>
  <c r="Y2417" i="1" s="1"/>
  <c r="V2418" i="1"/>
  <c r="W2418" i="1" s="1"/>
  <c r="X2418" i="1" s="1"/>
  <c r="Y2418" i="1" s="1"/>
  <c r="V2419" i="1"/>
  <c r="W2419" i="1" s="1"/>
  <c r="X2419" i="1" s="1"/>
  <c r="Y2419" i="1" s="1"/>
  <c r="V2420" i="1"/>
  <c r="W2420" i="1" s="1"/>
  <c r="X2420" i="1" s="1"/>
  <c r="Y2420" i="1" s="1"/>
  <c r="V2421" i="1"/>
  <c r="W2421" i="1" s="1"/>
  <c r="X2421" i="1" s="1"/>
  <c r="Y2421" i="1" s="1"/>
  <c r="V2422" i="1"/>
  <c r="W2422" i="1" s="1"/>
  <c r="X2422" i="1" s="1"/>
  <c r="Y2422" i="1" s="1"/>
  <c r="V2423" i="1"/>
  <c r="W2423" i="1" s="1"/>
  <c r="X2423" i="1" s="1"/>
  <c r="Y2423" i="1" s="1"/>
  <c r="V2424" i="1"/>
  <c r="W2424" i="1" s="1"/>
  <c r="X2424" i="1" s="1"/>
  <c r="Y2424" i="1" s="1"/>
  <c r="V2425" i="1"/>
  <c r="W2425" i="1" s="1"/>
  <c r="X2425" i="1" s="1"/>
  <c r="Y2425" i="1" s="1"/>
  <c r="V2426" i="1"/>
  <c r="W2426" i="1" s="1"/>
  <c r="X2426" i="1" s="1"/>
  <c r="Y2426" i="1" s="1"/>
  <c r="V2427" i="1"/>
  <c r="W2427" i="1" s="1"/>
  <c r="X2427" i="1" s="1"/>
  <c r="Y2427" i="1" s="1"/>
  <c r="V2428" i="1"/>
  <c r="W2428" i="1" s="1"/>
  <c r="X2428" i="1" s="1"/>
  <c r="Y2428" i="1" s="1"/>
  <c r="V2429" i="1"/>
  <c r="W2429" i="1" s="1"/>
  <c r="X2429" i="1" s="1"/>
  <c r="Y2429" i="1" s="1"/>
  <c r="V2430" i="1"/>
  <c r="W2430" i="1" s="1"/>
  <c r="X2430" i="1" s="1"/>
  <c r="Y2430" i="1" s="1"/>
  <c r="V2431" i="1"/>
  <c r="W2431" i="1" s="1"/>
  <c r="X2431" i="1" s="1"/>
  <c r="Y2431" i="1" s="1"/>
  <c r="V2432" i="1"/>
  <c r="W2432" i="1" s="1"/>
  <c r="X2432" i="1" s="1"/>
  <c r="Y2432" i="1" s="1"/>
  <c r="V2433" i="1"/>
  <c r="W2433" i="1" s="1"/>
  <c r="X2433" i="1" s="1"/>
  <c r="Y2433" i="1" s="1"/>
  <c r="V2434" i="1"/>
  <c r="W2434" i="1" s="1"/>
  <c r="X2434" i="1" s="1"/>
  <c r="Y2434" i="1" s="1"/>
  <c r="V2435" i="1"/>
  <c r="W2435" i="1" s="1"/>
  <c r="X2435" i="1" s="1"/>
  <c r="Y2435" i="1" s="1"/>
  <c r="V2436" i="1"/>
  <c r="W2436" i="1" s="1"/>
  <c r="X2436" i="1" s="1"/>
  <c r="Y2436" i="1" s="1"/>
  <c r="V2437" i="1"/>
  <c r="W2437" i="1" s="1"/>
  <c r="X2437" i="1" s="1"/>
  <c r="Y2437" i="1" s="1"/>
  <c r="V2438" i="1"/>
  <c r="W2438" i="1" s="1"/>
  <c r="X2438" i="1" s="1"/>
  <c r="Y2438" i="1" s="1"/>
  <c r="V2439" i="1"/>
  <c r="W2439" i="1" s="1"/>
  <c r="X2439" i="1" s="1"/>
  <c r="Y2439" i="1" s="1"/>
  <c r="V2440" i="1"/>
  <c r="W2440" i="1" s="1"/>
  <c r="X2440" i="1" s="1"/>
  <c r="Y2440" i="1" s="1"/>
  <c r="V2441" i="1"/>
  <c r="W2441" i="1" s="1"/>
  <c r="X2441" i="1" s="1"/>
  <c r="Y2441" i="1" s="1"/>
  <c r="V2442" i="1"/>
  <c r="W2442" i="1" s="1"/>
  <c r="X2442" i="1" s="1"/>
  <c r="Y2442" i="1" s="1"/>
  <c r="V2443" i="1"/>
  <c r="W2443" i="1" s="1"/>
  <c r="X2443" i="1" s="1"/>
  <c r="Y2443" i="1" s="1"/>
  <c r="V2444" i="1"/>
  <c r="W2444" i="1" s="1"/>
  <c r="X2444" i="1" s="1"/>
  <c r="Y2444" i="1" s="1"/>
  <c r="V2445" i="1"/>
  <c r="W2445" i="1" s="1"/>
  <c r="X2445" i="1" s="1"/>
  <c r="Y2445" i="1" s="1"/>
  <c r="V2446" i="1"/>
  <c r="W2446" i="1" s="1"/>
  <c r="X2446" i="1" s="1"/>
  <c r="Y2446" i="1" s="1"/>
  <c r="V2447" i="1"/>
  <c r="W2447" i="1" s="1"/>
  <c r="X2447" i="1" s="1"/>
  <c r="Y2447" i="1" s="1"/>
  <c r="V2448" i="1"/>
  <c r="W2448" i="1" s="1"/>
  <c r="X2448" i="1" s="1"/>
  <c r="Y2448" i="1" s="1"/>
  <c r="V2449" i="1"/>
  <c r="W2449" i="1" s="1"/>
  <c r="X2449" i="1" s="1"/>
  <c r="Y2449" i="1" s="1"/>
  <c r="V2450" i="1"/>
  <c r="W2450" i="1" s="1"/>
  <c r="X2450" i="1" s="1"/>
  <c r="Y2450" i="1" s="1"/>
  <c r="V2451" i="1"/>
  <c r="W2451" i="1" s="1"/>
  <c r="X2451" i="1" s="1"/>
  <c r="Y2451" i="1" s="1"/>
  <c r="V2452" i="1"/>
  <c r="W2452" i="1" s="1"/>
  <c r="X2452" i="1" s="1"/>
  <c r="Y2452" i="1" s="1"/>
  <c r="V2453" i="1"/>
  <c r="W2453" i="1" s="1"/>
  <c r="X2453" i="1" s="1"/>
  <c r="Y2453" i="1" s="1"/>
  <c r="V2454" i="1"/>
  <c r="W2454" i="1" s="1"/>
  <c r="X2454" i="1" s="1"/>
  <c r="Y2454" i="1" s="1"/>
  <c r="V2455" i="1"/>
  <c r="W2455" i="1" s="1"/>
  <c r="X2455" i="1" s="1"/>
  <c r="Y2455" i="1" s="1"/>
  <c r="V2456" i="1"/>
  <c r="W2456" i="1" s="1"/>
  <c r="X2456" i="1" s="1"/>
  <c r="Y2456" i="1" s="1"/>
  <c r="V2457" i="1"/>
  <c r="W2457" i="1" s="1"/>
  <c r="X2457" i="1" s="1"/>
  <c r="Y2457" i="1" s="1"/>
  <c r="V2458" i="1"/>
  <c r="W2458" i="1" s="1"/>
  <c r="X2458" i="1" s="1"/>
  <c r="Y2458" i="1" s="1"/>
  <c r="V2459" i="1"/>
  <c r="W2459" i="1" s="1"/>
  <c r="X2459" i="1" s="1"/>
  <c r="Y2459" i="1" s="1"/>
  <c r="V2460" i="1"/>
  <c r="W2460" i="1" s="1"/>
  <c r="X2460" i="1" s="1"/>
  <c r="Y2460" i="1" s="1"/>
  <c r="V2461" i="1"/>
  <c r="W2461" i="1" s="1"/>
  <c r="X2461" i="1" s="1"/>
  <c r="Y2461" i="1" s="1"/>
  <c r="V2462" i="1"/>
  <c r="W2462" i="1" s="1"/>
  <c r="X2462" i="1" s="1"/>
  <c r="Y2462" i="1" s="1"/>
  <c r="V2463" i="1"/>
  <c r="W2463" i="1" s="1"/>
  <c r="X2463" i="1" s="1"/>
  <c r="Y2463" i="1" s="1"/>
  <c r="V2464" i="1"/>
  <c r="W2464" i="1" s="1"/>
  <c r="X2464" i="1" s="1"/>
  <c r="Y2464" i="1" s="1"/>
  <c r="V2465" i="1"/>
  <c r="W2465" i="1" s="1"/>
  <c r="X2465" i="1" s="1"/>
  <c r="Y2465" i="1" s="1"/>
  <c r="V2466" i="1"/>
  <c r="W2466" i="1" s="1"/>
  <c r="X2466" i="1" s="1"/>
  <c r="Y2466" i="1" s="1"/>
  <c r="V2467" i="1"/>
  <c r="W2467" i="1" s="1"/>
  <c r="X2467" i="1" s="1"/>
  <c r="Y2467" i="1" s="1"/>
  <c r="V2468" i="1"/>
  <c r="W2468" i="1" s="1"/>
  <c r="X2468" i="1" s="1"/>
  <c r="Y2468" i="1" s="1"/>
  <c r="V2469" i="1"/>
  <c r="W2469" i="1" s="1"/>
  <c r="X2469" i="1" s="1"/>
  <c r="Y2469" i="1" s="1"/>
  <c r="V2470" i="1"/>
  <c r="W2470" i="1" s="1"/>
  <c r="X2470" i="1" s="1"/>
  <c r="Y2470" i="1" s="1"/>
  <c r="V2471" i="1"/>
  <c r="W2471" i="1" s="1"/>
  <c r="X2471" i="1" s="1"/>
  <c r="Y2471" i="1" s="1"/>
  <c r="V2472" i="1"/>
  <c r="W2472" i="1" s="1"/>
  <c r="X2472" i="1" s="1"/>
  <c r="Y2472" i="1" s="1"/>
  <c r="V2473" i="1"/>
  <c r="W2473" i="1" s="1"/>
  <c r="X2473" i="1" s="1"/>
  <c r="Y2473" i="1" s="1"/>
  <c r="V2474" i="1"/>
  <c r="W2474" i="1" s="1"/>
  <c r="X2474" i="1" s="1"/>
  <c r="Y2474" i="1" s="1"/>
  <c r="V2475" i="1"/>
  <c r="W2475" i="1" s="1"/>
  <c r="X2475" i="1" s="1"/>
  <c r="Y2475" i="1" s="1"/>
  <c r="V2476" i="1"/>
  <c r="W2476" i="1" s="1"/>
  <c r="X2476" i="1" s="1"/>
  <c r="Y2476" i="1" s="1"/>
  <c r="V2477" i="1"/>
  <c r="W2477" i="1" s="1"/>
  <c r="X2477" i="1" s="1"/>
  <c r="Y2477" i="1" s="1"/>
  <c r="V2478" i="1"/>
  <c r="W2478" i="1" s="1"/>
  <c r="X2478" i="1" s="1"/>
  <c r="Y2478" i="1" s="1"/>
  <c r="V2479" i="1"/>
  <c r="W2479" i="1" s="1"/>
  <c r="X2479" i="1" s="1"/>
  <c r="Y2479" i="1" s="1"/>
  <c r="V2480" i="1"/>
  <c r="W2480" i="1" s="1"/>
  <c r="X2480" i="1" s="1"/>
  <c r="Y2480" i="1" s="1"/>
  <c r="V2481" i="1"/>
  <c r="W2481" i="1" s="1"/>
  <c r="X2481" i="1" s="1"/>
  <c r="Y2481" i="1" s="1"/>
  <c r="V2482" i="1"/>
  <c r="W2482" i="1" s="1"/>
  <c r="X2482" i="1" s="1"/>
  <c r="Y2482" i="1" s="1"/>
  <c r="V2483" i="1"/>
  <c r="W2483" i="1" s="1"/>
  <c r="X2483" i="1" s="1"/>
  <c r="Y2483" i="1" s="1"/>
  <c r="V2484" i="1"/>
  <c r="W2484" i="1" s="1"/>
  <c r="X2484" i="1" s="1"/>
  <c r="Y2484" i="1" s="1"/>
  <c r="V2485" i="1"/>
  <c r="W2485" i="1" s="1"/>
  <c r="X2485" i="1" s="1"/>
  <c r="Y2485" i="1" s="1"/>
  <c r="V2486" i="1"/>
  <c r="W2486" i="1" s="1"/>
  <c r="X2486" i="1" s="1"/>
  <c r="Y2486" i="1" s="1"/>
  <c r="V2487" i="1"/>
  <c r="W2487" i="1" s="1"/>
  <c r="X2487" i="1" s="1"/>
  <c r="Y2487" i="1" s="1"/>
  <c r="V2488" i="1"/>
  <c r="W2488" i="1" s="1"/>
  <c r="X2488" i="1" s="1"/>
  <c r="Y2488" i="1" s="1"/>
  <c r="V2489" i="1"/>
  <c r="W2489" i="1" s="1"/>
  <c r="X2489" i="1" s="1"/>
  <c r="Y2489" i="1" s="1"/>
  <c r="V2490" i="1"/>
  <c r="W2490" i="1" s="1"/>
  <c r="X2490" i="1" s="1"/>
  <c r="Y2490" i="1" s="1"/>
  <c r="V2491" i="1"/>
  <c r="W2491" i="1" s="1"/>
  <c r="X2491" i="1" s="1"/>
  <c r="Y2491" i="1" s="1"/>
  <c r="V2492" i="1"/>
  <c r="W2492" i="1" s="1"/>
  <c r="X2492" i="1" s="1"/>
  <c r="Y2492" i="1" s="1"/>
  <c r="V2493" i="1"/>
  <c r="W2493" i="1" s="1"/>
  <c r="X2493" i="1" s="1"/>
  <c r="Y2493" i="1" s="1"/>
  <c r="V2494" i="1"/>
  <c r="W2494" i="1" s="1"/>
  <c r="X2494" i="1" s="1"/>
  <c r="Y2494" i="1" s="1"/>
  <c r="V2495" i="1"/>
  <c r="W2495" i="1" s="1"/>
  <c r="X2495" i="1" s="1"/>
  <c r="Y2495" i="1" s="1"/>
  <c r="V2496" i="1"/>
  <c r="W2496" i="1" s="1"/>
  <c r="X2496" i="1" s="1"/>
  <c r="Y2496" i="1" s="1"/>
  <c r="V2497" i="1"/>
  <c r="W2497" i="1" s="1"/>
  <c r="X2497" i="1" s="1"/>
  <c r="Y2497" i="1" s="1"/>
  <c r="V2498" i="1"/>
  <c r="W2498" i="1" s="1"/>
  <c r="X2498" i="1" s="1"/>
  <c r="Y2498" i="1" s="1"/>
  <c r="V2499" i="1"/>
  <c r="W2499" i="1" s="1"/>
  <c r="X2499" i="1" s="1"/>
  <c r="Y2499" i="1" s="1"/>
  <c r="V2500" i="1"/>
  <c r="W2500" i="1" s="1"/>
  <c r="X2500" i="1" s="1"/>
  <c r="Y2500" i="1" s="1"/>
  <c r="V2501" i="1"/>
  <c r="W2501" i="1" s="1"/>
  <c r="X2501" i="1" s="1"/>
  <c r="Y2501" i="1" s="1"/>
  <c r="V2502" i="1"/>
  <c r="W2502" i="1" s="1"/>
  <c r="X2502" i="1" s="1"/>
  <c r="Y2502" i="1" s="1"/>
  <c r="V2503" i="1"/>
  <c r="W2503" i="1" s="1"/>
  <c r="X2503" i="1" s="1"/>
  <c r="Y2503" i="1" s="1"/>
  <c r="V2504" i="1"/>
  <c r="W2504" i="1" s="1"/>
  <c r="X2504" i="1" s="1"/>
  <c r="Y2504" i="1" s="1"/>
  <c r="V2505" i="1"/>
  <c r="W2505" i="1" s="1"/>
  <c r="X2505" i="1" s="1"/>
  <c r="Y2505" i="1" s="1"/>
  <c r="V2506" i="1"/>
  <c r="W2506" i="1" s="1"/>
  <c r="X2506" i="1" s="1"/>
  <c r="Y2506" i="1" s="1"/>
  <c r="V2507" i="1"/>
  <c r="W2507" i="1" s="1"/>
  <c r="X2507" i="1" s="1"/>
  <c r="Y2507" i="1" s="1"/>
  <c r="V2508" i="1"/>
  <c r="W2508" i="1" s="1"/>
  <c r="X2508" i="1" s="1"/>
  <c r="Y2508" i="1" s="1"/>
  <c r="V2509" i="1"/>
  <c r="W2509" i="1" s="1"/>
  <c r="X2509" i="1" s="1"/>
  <c r="Y2509" i="1" s="1"/>
  <c r="V2510" i="1"/>
  <c r="W2510" i="1" s="1"/>
  <c r="X2510" i="1" s="1"/>
  <c r="Y2510" i="1" s="1"/>
  <c r="V2511" i="1"/>
  <c r="W2511" i="1" s="1"/>
  <c r="X2511" i="1" s="1"/>
  <c r="Y2511" i="1" s="1"/>
  <c r="V2512" i="1"/>
  <c r="W2512" i="1" s="1"/>
  <c r="X2512" i="1" s="1"/>
  <c r="Y2512" i="1" s="1"/>
  <c r="V2513" i="1"/>
  <c r="W2513" i="1" s="1"/>
  <c r="X2513" i="1" s="1"/>
  <c r="Y2513" i="1" s="1"/>
  <c r="V2514" i="1"/>
  <c r="W2514" i="1" s="1"/>
  <c r="X2514" i="1" s="1"/>
  <c r="Y2514" i="1" s="1"/>
  <c r="V2515" i="1"/>
  <c r="W2515" i="1" s="1"/>
  <c r="X2515" i="1" s="1"/>
  <c r="Y2515" i="1" s="1"/>
  <c r="V2516" i="1"/>
  <c r="W2516" i="1" s="1"/>
  <c r="X2516" i="1" s="1"/>
  <c r="Y2516" i="1" s="1"/>
  <c r="V2517" i="1"/>
  <c r="W2517" i="1" s="1"/>
  <c r="X2517" i="1" s="1"/>
  <c r="Y2517" i="1" s="1"/>
  <c r="V2518" i="1"/>
  <c r="W2518" i="1" s="1"/>
  <c r="X2518" i="1" s="1"/>
  <c r="Y2518" i="1" s="1"/>
  <c r="V2519" i="1"/>
  <c r="W2519" i="1" s="1"/>
  <c r="X2519" i="1" s="1"/>
  <c r="Y2519" i="1" s="1"/>
  <c r="V2520" i="1"/>
  <c r="W2520" i="1" s="1"/>
  <c r="X2520" i="1" s="1"/>
  <c r="Y2520" i="1" s="1"/>
  <c r="V2521" i="1"/>
  <c r="W2521" i="1" s="1"/>
  <c r="X2521" i="1" s="1"/>
  <c r="Y2521" i="1" s="1"/>
  <c r="V2522" i="1"/>
  <c r="W2522" i="1" s="1"/>
  <c r="X2522" i="1" s="1"/>
  <c r="Y2522" i="1" s="1"/>
  <c r="V2523" i="1"/>
  <c r="W2523" i="1" s="1"/>
  <c r="X2523" i="1" s="1"/>
  <c r="Y2523" i="1" s="1"/>
  <c r="V2524" i="1"/>
  <c r="W2524" i="1" s="1"/>
  <c r="X2524" i="1" s="1"/>
  <c r="Y2524" i="1" s="1"/>
  <c r="V2525" i="1"/>
  <c r="W2525" i="1" s="1"/>
  <c r="X2525" i="1" s="1"/>
  <c r="Y2525" i="1" s="1"/>
  <c r="V2526" i="1"/>
  <c r="W2526" i="1" s="1"/>
  <c r="X2526" i="1" s="1"/>
  <c r="Y2526" i="1" s="1"/>
  <c r="V2527" i="1"/>
  <c r="W2527" i="1" s="1"/>
  <c r="X2527" i="1" s="1"/>
  <c r="Y2527" i="1" s="1"/>
  <c r="V2528" i="1"/>
  <c r="W2528" i="1" s="1"/>
  <c r="X2528" i="1" s="1"/>
  <c r="Y2528" i="1" s="1"/>
  <c r="V2529" i="1"/>
  <c r="W2529" i="1" s="1"/>
  <c r="X2529" i="1" s="1"/>
  <c r="Y2529" i="1" s="1"/>
  <c r="V2530" i="1"/>
  <c r="W2530" i="1" s="1"/>
  <c r="X2530" i="1" s="1"/>
  <c r="Y2530" i="1" s="1"/>
  <c r="V2531" i="1"/>
  <c r="W2531" i="1" s="1"/>
  <c r="X2531" i="1" s="1"/>
  <c r="Y2531" i="1" s="1"/>
  <c r="V2532" i="1"/>
  <c r="W2532" i="1" s="1"/>
  <c r="X2532" i="1" s="1"/>
  <c r="Y2532" i="1" s="1"/>
  <c r="V2533" i="1"/>
  <c r="W2533" i="1" s="1"/>
  <c r="X2533" i="1" s="1"/>
  <c r="Y2533" i="1" s="1"/>
  <c r="V2534" i="1"/>
  <c r="W2534" i="1" s="1"/>
  <c r="X2534" i="1" s="1"/>
  <c r="Y2534" i="1" s="1"/>
  <c r="V2535" i="1"/>
  <c r="W2535" i="1" s="1"/>
  <c r="X2535" i="1" s="1"/>
  <c r="Y2535" i="1" s="1"/>
  <c r="V2536" i="1"/>
  <c r="W2536" i="1" s="1"/>
  <c r="X2536" i="1" s="1"/>
  <c r="Y2536" i="1" s="1"/>
  <c r="V2537" i="1"/>
  <c r="W2537" i="1" s="1"/>
  <c r="X2537" i="1" s="1"/>
  <c r="Y2537" i="1" s="1"/>
  <c r="V2538" i="1"/>
  <c r="W2538" i="1" s="1"/>
  <c r="X2538" i="1" s="1"/>
  <c r="Y2538" i="1" s="1"/>
  <c r="V2539" i="1"/>
  <c r="W2539" i="1" s="1"/>
  <c r="X2539" i="1" s="1"/>
  <c r="Y2539" i="1" s="1"/>
  <c r="V2540" i="1"/>
  <c r="W2540" i="1" s="1"/>
  <c r="X2540" i="1" s="1"/>
  <c r="Y2540" i="1" s="1"/>
  <c r="V2541" i="1"/>
  <c r="W2541" i="1" s="1"/>
  <c r="X2541" i="1" s="1"/>
  <c r="Y2541" i="1" s="1"/>
  <c r="V2542" i="1"/>
  <c r="W2542" i="1" s="1"/>
  <c r="X2542" i="1" s="1"/>
  <c r="Y2542" i="1" s="1"/>
  <c r="V2543" i="1"/>
  <c r="W2543" i="1" s="1"/>
  <c r="X2543" i="1" s="1"/>
  <c r="Y2543" i="1" s="1"/>
  <c r="V2544" i="1"/>
  <c r="W2544" i="1" s="1"/>
  <c r="X2544" i="1" s="1"/>
  <c r="Y2544" i="1" s="1"/>
  <c r="V2545" i="1"/>
  <c r="W2545" i="1" s="1"/>
  <c r="X2545" i="1" s="1"/>
  <c r="Y2545" i="1" s="1"/>
  <c r="V2546" i="1"/>
  <c r="W2546" i="1" s="1"/>
  <c r="X2546" i="1" s="1"/>
  <c r="Y2546" i="1" s="1"/>
  <c r="V2547" i="1"/>
  <c r="W2547" i="1" s="1"/>
  <c r="X2547" i="1" s="1"/>
  <c r="Y2547" i="1" s="1"/>
  <c r="V2548" i="1"/>
  <c r="W2548" i="1" s="1"/>
  <c r="X2548" i="1" s="1"/>
  <c r="Y2548" i="1" s="1"/>
  <c r="V2549" i="1"/>
  <c r="W2549" i="1" s="1"/>
  <c r="X2549" i="1" s="1"/>
  <c r="Y2549" i="1" s="1"/>
  <c r="V2550" i="1"/>
  <c r="W2550" i="1" s="1"/>
  <c r="X2550" i="1" s="1"/>
  <c r="Y2550" i="1" s="1"/>
  <c r="V2551" i="1"/>
  <c r="W2551" i="1" s="1"/>
  <c r="X2551" i="1" s="1"/>
  <c r="Y2551" i="1" s="1"/>
  <c r="V2552" i="1"/>
  <c r="W2552" i="1" s="1"/>
  <c r="X2552" i="1" s="1"/>
  <c r="Y2552" i="1" s="1"/>
  <c r="V2553" i="1"/>
  <c r="W2553" i="1" s="1"/>
  <c r="X2553" i="1" s="1"/>
  <c r="Y2553" i="1" s="1"/>
  <c r="V2554" i="1"/>
  <c r="W2554" i="1" s="1"/>
  <c r="X2554" i="1" s="1"/>
  <c r="Y2554" i="1" s="1"/>
  <c r="V2555" i="1"/>
  <c r="W2555" i="1" s="1"/>
  <c r="X2555" i="1" s="1"/>
  <c r="Y2555" i="1" s="1"/>
  <c r="V2556" i="1"/>
  <c r="W2556" i="1" s="1"/>
  <c r="X2556" i="1" s="1"/>
  <c r="Y2556" i="1" s="1"/>
  <c r="V2557" i="1"/>
  <c r="W2557" i="1" s="1"/>
  <c r="X2557" i="1" s="1"/>
  <c r="Y2557" i="1" s="1"/>
  <c r="V2558" i="1"/>
  <c r="W2558" i="1" s="1"/>
  <c r="X2558" i="1" s="1"/>
  <c r="Y2558" i="1" s="1"/>
  <c r="V2559" i="1"/>
  <c r="W2559" i="1" s="1"/>
  <c r="X2559" i="1" s="1"/>
  <c r="Y2559" i="1" s="1"/>
  <c r="V2560" i="1"/>
  <c r="W2560" i="1" s="1"/>
  <c r="X2560" i="1" s="1"/>
  <c r="Y2560" i="1" s="1"/>
  <c r="V2561" i="1"/>
  <c r="W2561" i="1" s="1"/>
  <c r="X2561" i="1" s="1"/>
  <c r="Y2561" i="1" s="1"/>
  <c r="V2562" i="1"/>
  <c r="W2562" i="1" s="1"/>
  <c r="X2562" i="1" s="1"/>
  <c r="Y2562" i="1" s="1"/>
  <c r="V2563" i="1"/>
  <c r="W2563" i="1" s="1"/>
  <c r="X2563" i="1" s="1"/>
  <c r="Y2563" i="1" s="1"/>
  <c r="V2564" i="1"/>
  <c r="W2564" i="1" s="1"/>
  <c r="X2564" i="1" s="1"/>
  <c r="Y2564" i="1" s="1"/>
  <c r="V2565" i="1"/>
  <c r="W2565" i="1" s="1"/>
  <c r="X2565" i="1" s="1"/>
  <c r="Y2565" i="1" s="1"/>
  <c r="V2566" i="1"/>
  <c r="W2566" i="1" s="1"/>
  <c r="X2566" i="1" s="1"/>
  <c r="Y2566" i="1" s="1"/>
  <c r="V2567" i="1"/>
  <c r="W2567" i="1" s="1"/>
  <c r="X2567" i="1" s="1"/>
  <c r="Y2567" i="1" s="1"/>
  <c r="V2568" i="1"/>
  <c r="W2568" i="1" s="1"/>
  <c r="X2568" i="1" s="1"/>
  <c r="Y2568" i="1" s="1"/>
  <c r="V2569" i="1"/>
  <c r="W2569" i="1" s="1"/>
  <c r="X2569" i="1" s="1"/>
  <c r="Y2569" i="1" s="1"/>
  <c r="V2570" i="1"/>
  <c r="W2570" i="1" s="1"/>
  <c r="X2570" i="1" s="1"/>
  <c r="Y2570" i="1" s="1"/>
  <c r="V2571" i="1"/>
  <c r="W2571" i="1" s="1"/>
  <c r="X2571" i="1" s="1"/>
  <c r="Y2571" i="1" s="1"/>
  <c r="V2572" i="1"/>
  <c r="W2572" i="1" s="1"/>
  <c r="X2572" i="1" s="1"/>
  <c r="Y2572" i="1" s="1"/>
  <c r="V2573" i="1"/>
  <c r="W2573" i="1" s="1"/>
  <c r="X2573" i="1" s="1"/>
  <c r="Y2573" i="1" s="1"/>
  <c r="V2574" i="1"/>
  <c r="W2574" i="1" s="1"/>
  <c r="X2574" i="1" s="1"/>
  <c r="Y2574" i="1" s="1"/>
  <c r="V2575" i="1"/>
  <c r="W2575" i="1" s="1"/>
  <c r="X2575" i="1" s="1"/>
  <c r="Y2575" i="1" s="1"/>
  <c r="V2576" i="1"/>
  <c r="W2576" i="1" s="1"/>
  <c r="X2576" i="1" s="1"/>
  <c r="Y2576" i="1" s="1"/>
  <c r="V2577" i="1"/>
  <c r="W2577" i="1" s="1"/>
  <c r="X2577" i="1" s="1"/>
  <c r="Y2577" i="1" s="1"/>
  <c r="V2578" i="1"/>
  <c r="W2578" i="1" s="1"/>
  <c r="X2578" i="1" s="1"/>
  <c r="Y2578" i="1" s="1"/>
  <c r="V2579" i="1"/>
  <c r="W2579" i="1" s="1"/>
  <c r="X2579" i="1" s="1"/>
  <c r="Y2579" i="1" s="1"/>
  <c r="V2580" i="1"/>
  <c r="W2580" i="1" s="1"/>
  <c r="X2580" i="1" s="1"/>
  <c r="Y2580" i="1" s="1"/>
  <c r="V2581" i="1"/>
  <c r="W2581" i="1" s="1"/>
  <c r="X2581" i="1" s="1"/>
  <c r="Y2581" i="1" s="1"/>
  <c r="V2582" i="1"/>
  <c r="W2582" i="1" s="1"/>
  <c r="X2582" i="1" s="1"/>
  <c r="Y2582" i="1" s="1"/>
  <c r="V2583" i="1"/>
  <c r="W2583" i="1" s="1"/>
  <c r="X2583" i="1" s="1"/>
  <c r="Y2583" i="1" s="1"/>
  <c r="V2584" i="1"/>
  <c r="W2584" i="1" s="1"/>
  <c r="X2584" i="1" s="1"/>
  <c r="Y2584" i="1" s="1"/>
  <c r="V2585" i="1"/>
  <c r="W2585" i="1" s="1"/>
  <c r="X2585" i="1" s="1"/>
  <c r="Y2585" i="1" s="1"/>
  <c r="V2586" i="1"/>
  <c r="W2586" i="1" s="1"/>
  <c r="X2586" i="1" s="1"/>
  <c r="Y2586" i="1" s="1"/>
  <c r="V2587" i="1"/>
  <c r="W2587" i="1" s="1"/>
  <c r="X2587" i="1" s="1"/>
  <c r="Y2587" i="1" s="1"/>
  <c r="V2588" i="1"/>
  <c r="W2588" i="1" s="1"/>
  <c r="X2588" i="1" s="1"/>
  <c r="Y2588" i="1" s="1"/>
  <c r="V2589" i="1"/>
  <c r="W2589" i="1" s="1"/>
  <c r="X2589" i="1" s="1"/>
  <c r="Y2589" i="1" s="1"/>
  <c r="V2590" i="1"/>
  <c r="W2590" i="1" s="1"/>
  <c r="X2590" i="1" s="1"/>
  <c r="Y2590" i="1" s="1"/>
  <c r="V2591" i="1"/>
  <c r="W2591" i="1" s="1"/>
  <c r="X2591" i="1" s="1"/>
  <c r="Y2591" i="1" s="1"/>
  <c r="V2592" i="1"/>
  <c r="W2592" i="1" s="1"/>
  <c r="X2592" i="1" s="1"/>
  <c r="Y2592" i="1" s="1"/>
  <c r="V2593" i="1"/>
  <c r="W2593" i="1" s="1"/>
  <c r="X2593" i="1" s="1"/>
  <c r="Y2593" i="1" s="1"/>
  <c r="V2594" i="1"/>
  <c r="W2594" i="1" s="1"/>
  <c r="X2594" i="1" s="1"/>
  <c r="Y2594" i="1" s="1"/>
  <c r="V2595" i="1"/>
  <c r="W2595" i="1" s="1"/>
  <c r="X2595" i="1" s="1"/>
  <c r="Y2595" i="1" s="1"/>
  <c r="V2596" i="1"/>
  <c r="W2596" i="1" s="1"/>
  <c r="X2596" i="1" s="1"/>
  <c r="Y2596" i="1" s="1"/>
  <c r="V2597" i="1"/>
  <c r="W2597" i="1" s="1"/>
  <c r="X2597" i="1" s="1"/>
  <c r="Y2597" i="1" s="1"/>
  <c r="V2598" i="1"/>
  <c r="W2598" i="1" s="1"/>
  <c r="X2598" i="1" s="1"/>
  <c r="Y2598" i="1" s="1"/>
  <c r="V2599" i="1"/>
  <c r="W2599" i="1" s="1"/>
  <c r="X2599" i="1" s="1"/>
  <c r="Y2599" i="1" s="1"/>
  <c r="V2600" i="1"/>
  <c r="W2600" i="1" s="1"/>
  <c r="X2600" i="1" s="1"/>
  <c r="Y2600" i="1" s="1"/>
  <c r="V2601" i="1"/>
  <c r="W2601" i="1" s="1"/>
  <c r="X2601" i="1" s="1"/>
  <c r="Y2601" i="1" s="1"/>
  <c r="V2602" i="1"/>
  <c r="W2602" i="1" s="1"/>
  <c r="X2602" i="1" s="1"/>
  <c r="Y2602" i="1" s="1"/>
  <c r="V2603" i="1"/>
  <c r="W2603" i="1" s="1"/>
  <c r="X2603" i="1" s="1"/>
  <c r="Y2603" i="1" s="1"/>
  <c r="V2604" i="1"/>
  <c r="W2604" i="1" s="1"/>
  <c r="X2604" i="1" s="1"/>
  <c r="Y2604" i="1" s="1"/>
  <c r="V2605" i="1"/>
  <c r="W2605" i="1" s="1"/>
  <c r="X2605" i="1" s="1"/>
  <c r="Y2605" i="1" s="1"/>
  <c r="V2606" i="1"/>
  <c r="W2606" i="1" s="1"/>
  <c r="X2606" i="1" s="1"/>
  <c r="Y2606" i="1" s="1"/>
  <c r="V2607" i="1"/>
  <c r="W2607" i="1" s="1"/>
  <c r="X2607" i="1" s="1"/>
  <c r="Y2607" i="1" s="1"/>
  <c r="V2608" i="1"/>
  <c r="W2608" i="1" s="1"/>
  <c r="X2608" i="1" s="1"/>
  <c r="Y2608" i="1" s="1"/>
  <c r="V2609" i="1"/>
  <c r="W2609" i="1" s="1"/>
  <c r="X2609" i="1" s="1"/>
  <c r="Y2609" i="1" s="1"/>
  <c r="V2610" i="1"/>
  <c r="W2610" i="1" s="1"/>
  <c r="X2610" i="1" s="1"/>
  <c r="Y2610" i="1" s="1"/>
  <c r="V2611" i="1"/>
  <c r="W2611" i="1" s="1"/>
  <c r="X2611" i="1" s="1"/>
  <c r="Y2611" i="1" s="1"/>
  <c r="V2612" i="1"/>
  <c r="W2612" i="1" s="1"/>
  <c r="X2612" i="1" s="1"/>
  <c r="Y2612" i="1" s="1"/>
  <c r="V2613" i="1"/>
  <c r="W2613" i="1" s="1"/>
  <c r="X2613" i="1" s="1"/>
  <c r="Y2613" i="1" s="1"/>
  <c r="V2614" i="1"/>
  <c r="W2614" i="1" s="1"/>
  <c r="X2614" i="1" s="1"/>
  <c r="Y2614" i="1" s="1"/>
  <c r="V2615" i="1"/>
  <c r="W2615" i="1" s="1"/>
  <c r="X2615" i="1" s="1"/>
  <c r="Y2615" i="1" s="1"/>
  <c r="V2616" i="1"/>
  <c r="W2616" i="1" s="1"/>
  <c r="X2616" i="1" s="1"/>
  <c r="Y2616" i="1" s="1"/>
  <c r="V2617" i="1"/>
  <c r="W2617" i="1" s="1"/>
  <c r="X2617" i="1" s="1"/>
  <c r="Y2617" i="1" s="1"/>
  <c r="V2618" i="1"/>
  <c r="W2618" i="1" s="1"/>
  <c r="X2618" i="1" s="1"/>
  <c r="Y2618" i="1" s="1"/>
  <c r="V2619" i="1"/>
  <c r="W2619" i="1" s="1"/>
  <c r="X2619" i="1" s="1"/>
  <c r="Y2619" i="1" s="1"/>
  <c r="V2620" i="1"/>
  <c r="W2620" i="1" s="1"/>
  <c r="X2620" i="1" s="1"/>
  <c r="Y2620" i="1" s="1"/>
  <c r="V2621" i="1"/>
  <c r="W2621" i="1" s="1"/>
  <c r="X2621" i="1" s="1"/>
  <c r="Y2621" i="1" s="1"/>
  <c r="V2622" i="1"/>
  <c r="W2622" i="1" s="1"/>
  <c r="X2622" i="1" s="1"/>
  <c r="Y2622" i="1" s="1"/>
  <c r="V2623" i="1"/>
  <c r="W2623" i="1" s="1"/>
  <c r="X2623" i="1" s="1"/>
  <c r="Y2623" i="1" s="1"/>
  <c r="V2624" i="1"/>
  <c r="W2624" i="1" s="1"/>
  <c r="X2624" i="1" s="1"/>
  <c r="Y2624" i="1" s="1"/>
  <c r="V2625" i="1"/>
  <c r="W2625" i="1" s="1"/>
  <c r="X2625" i="1" s="1"/>
  <c r="Y2625" i="1" s="1"/>
  <c r="V2626" i="1"/>
  <c r="W2626" i="1" s="1"/>
  <c r="X2626" i="1" s="1"/>
  <c r="Y2626" i="1" s="1"/>
  <c r="V2627" i="1"/>
  <c r="W2627" i="1" s="1"/>
  <c r="X2627" i="1" s="1"/>
  <c r="Y2627" i="1" s="1"/>
  <c r="V2628" i="1"/>
  <c r="W2628" i="1" s="1"/>
  <c r="X2628" i="1" s="1"/>
  <c r="Y2628" i="1" s="1"/>
  <c r="V2629" i="1"/>
  <c r="W2629" i="1" s="1"/>
  <c r="X2629" i="1" s="1"/>
  <c r="Y2629" i="1" s="1"/>
  <c r="V2630" i="1"/>
  <c r="W2630" i="1" s="1"/>
  <c r="X2630" i="1" s="1"/>
  <c r="Y2630" i="1" s="1"/>
  <c r="V2631" i="1"/>
  <c r="W2631" i="1" s="1"/>
  <c r="X2631" i="1" s="1"/>
  <c r="Y2631" i="1" s="1"/>
  <c r="V2632" i="1"/>
  <c r="W2632" i="1" s="1"/>
  <c r="X2632" i="1" s="1"/>
  <c r="Y2632" i="1" s="1"/>
  <c r="V2633" i="1"/>
  <c r="W2633" i="1" s="1"/>
  <c r="X2633" i="1" s="1"/>
  <c r="Y2633" i="1" s="1"/>
  <c r="V2634" i="1"/>
  <c r="W2634" i="1" s="1"/>
  <c r="X2634" i="1" s="1"/>
  <c r="Y2634" i="1" s="1"/>
  <c r="V2635" i="1"/>
  <c r="W2635" i="1" s="1"/>
  <c r="X2635" i="1" s="1"/>
  <c r="Y2635" i="1" s="1"/>
  <c r="V2636" i="1"/>
  <c r="W2636" i="1" s="1"/>
  <c r="X2636" i="1" s="1"/>
  <c r="Y2636" i="1" s="1"/>
  <c r="V2637" i="1"/>
  <c r="W2637" i="1" s="1"/>
  <c r="X2637" i="1" s="1"/>
  <c r="Y2637" i="1" s="1"/>
  <c r="V2638" i="1"/>
  <c r="W2638" i="1" s="1"/>
  <c r="X2638" i="1" s="1"/>
  <c r="Y2638" i="1" s="1"/>
  <c r="V2639" i="1"/>
  <c r="W2639" i="1" s="1"/>
  <c r="X2639" i="1" s="1"/>
  <c r="Y2639" i="1" s="1"/>
  <c r="V2640" i="1"/>
  <c r="W2640" i="1" s="1"/>
  <c r="X2640" i="1" s="1"/>
  <c r="Y2640" i="1" s="1"/>
  <c r="V2641" i="1"/>
  <c r="W2641" i="1" s="1"/>
  <c r="X2641" i="1" s="1"/>
  <c r="Y2641" i="1" s="1"/>
  <c r="V2642" i="1"/>
  <c r="W2642" i="1" s="1"/>
  <c r="X2642" i="1" s="1"/>
  <c r="Y2642" i="1" s="1"/>
  <c r="V2643" i="1"/>
  <c r="W2643" i="1" s="1"/>
  <c r="X2643" i="1" s="1"/>
  <c r="Y2643" i="1" s="1"/>
  <c r="V2644" i="1"/>
  <c r="W2644" i="1" s="1"/>
  <c r="X2644" i="1" s="1"/>
  <c r="Y2644" i="1" s="1"/>
  <c r="V2645" i="1"/>
  <c r="W2645" i="1" s="1"/>
  <c r="X2645" i="1" s="1"/>
  <c r="Y2645" i="1" s="1"/>
  <c r="V2646" i="1"/>
  <c r="W2646" i="1" s="1"/>
  <c r="X2646" i="1" s="1"/>
  <c r="Y2646" i="1" s="1"/>
  <c r="V2647" i="1"/>
  <c r="W2647" i="1" s="1"/>
  <c r="X2647" i="1" s="1"/>
  <c r="Y2647" i="1" s="1"/>
  <c r="V2648" i="1"/>
  <c r="W2648" i="1" s="1"/>
  <c r="X2648" i="1" s="1"/>
  <c r="Y2648" i="1" s="1"/>
  <c r="V2649" i="1"/>
  <c r="W2649" i="1" s="1"/>
  <c r="X2649" i="1" s="1"/>
  <c r="Y2649" i="1" s="1"/>
  <c r="V2650" i="1"/>
  <c r="W2650" i="1" s="1"/>
  <c r="X2650" i="1" s="1"/>
  <c r="Y2650" i="1" s="1"/>
  <c r="V2651" i="1"/>
  <c r="W2651" i="1" s="1"/>
  <c r="X2651" i="1" s="1"/>
  <c r="Y2651" i="1" s="1"/>
  <c r="V2652" i="1"/>
  <c r="W2652" i="1" s="1"/>
  <c r="X2652" i="1" s="1"/>
  <c r="Y2652" i="1" s="1"/>
  <c r="V2653" i="1"/>
  <c r="W2653" i="1" s="1"/>
  <c r="X2653" i="1" s="1"/>
  <c r="Y2653" i="1" s="1"/>
  <c r="V2654" i="1"/>
  <c r="W2654" i="1" s="1"/>
  <c r="X2654" i="1" s="1"/>
  <c r="Y2654" i="1" s="1"/>
  <c r="V2655" i="1"/>
  <c r="W2655" i="1" s="1"/>
  <c r="X2655" i="1" s="1"/>
  <c r="Y2655" i="1" s="1"/>
  <c r="V2656" i="1"/>
  <c r="W2656" i="1" s="1"/>
  <c r="X2656" i="1" s="1"/>
  <c r="Y2656" i="1" s="1"/>
  <c r="V2657" i="1"/>
  <c r="W2657" i="1" s="1"/>
  <c r="X2657" i="1" s="1"/>
  <c r="Y2657" i="1" s="1"/>
  <c r="V2658" i="1"/>
  <c r="W2658" i="1" s="1"/>
  <c r="X2658" i="1" s="1"/>
  <c r="Y2658" i="1" s="1"/>
  <c r="V2659" i="1"/>
  <c r="W2659" i="1" s="1"/>
  <c r="X2659" i="1" s="1"/>
  <c r="Y2659" i="1" s="1"/>
  <c r="V2660" i="1"/>
  <c r="W2660" i="1" s="1"/>
  <c r="X2660" i="1" s="1"/>
  <c r="Y2660" i="1" s="1"/>
  <c r="V2661" i="1"/>
  <c r="W2661" i="1" s="1"/>
  <c r="X2661" i="1" s="1"/>
  <c r="Y2661" i="1" s="1"/>
  <c r="V2662" i="1"/>
  <c r="W2662" i="1" s="1"/>
  <c r="X2662" i="1" s="1"/>
  <c r="Y2662" i="1" s="1"/>
  <c r="V2663" i="1"/>
  <c r="W2663" i="1" s="1"/>
  <c r="X2663" i="1" s="1"/>
  <c r="Y2663" i="1" s="1"/>
  <c r="V2664" i="1"/>
  <c r="W2664" i="1" s="1"/>
  <c r="X2664" i="1" s="1"/>
  <c r="Y2664" i="1" s="1"/>
  <c r="V2665" i="1"/>
  <c r="W2665" i="1" s="1"/>
  <c r="X2665" i="1" s="1"/>
  <c r="Y2665" i="1" s="1"/>
  <c r="V2666" i="1"/>
  <c r="W2666" i="1" s="1"/>
  <c r="X2666" i="1" s="1"/>
  <c r="Y2666" i="1" s="1"/>
  <c r="V2667" i="1"/>
  <c r="W2667" i="1" s="1"/>
  <c r="X2667" i="1" s="1"/>
  <c r="Y2667" i="1" s="1"/>
  <c r="V2668" i="1"/>
  <c r="W2668" i="1" s="1"/>
  <c r="X2668" i="1" s="1"/>
  <c r="Y2668" i="1" s="1"/>
  <c r="V2669" i="1"/>
  <c r="W2669" i="1" s="1"/>
  <c r="X2669" i="1" s="1"/>
  <c r="Y2669" i="1" s="1"/>
  <c r="V2670" i="1"/>
  <c r="W2670" i="1" s="1"/>
  <c r="X2670" i="1" s="1"/>
  <c r="Y2670" i="1" s="1"/>
  <c r="V2671" i="1"/>
  <c r="W2671" i="1" s="1"/>
  <c r="X2671" i="1" s="1"/>
  <c r="Y2671" i="1" s="1"/>
  <c r="V2672" i="1"/>
  <c r="W2672" i="1" s="1"/>
  <c r="X2672" i="1" s="1"/>
  <c r="Y2672" i="1" s="1"/>
  <c r="V2673" i="1"/>
  <c r="W2673" i="1" s="1"/>
  <c r="X2673" i="1" s="1"/>
  <c r="Y2673" i="1" s="1"/>
  <c r="V2674" i="1"/>
  <c r="W2674" i="1" s="1"/>
  <c r="X2674" i="1" s="1"/>
  <c r="Y2674" i="1" s="1"/>
  <c r="V2675" i="1"/>
  <c r="W2675" i="1" s="1"/>
  <c r="X2675" i="1" s="1"/>
  <c r="Y2675" i="1" s="1"/>
  <c r="V2676" i="1"/>
  <c r="W2676" i="1" s="1"/>
  <c r="X2676" i="1" s="1"/>
  <c r="Y2676" i="1" s="1"/>
  <c r="V2677" i="1"/>
  <c r="W2677" i="1" s="1"/>
  <c r="X2677" i="1" s="1"/>
  <c r="Y2677" i="1" s="1"/>
  <c r="V2678" i="1"/>
  <c r="W2678" i="1" s="1"/>
  <c r="X2678" i="1" s="1"/>
  <c r="Y2678" i="1" s="1"/>
  <c r="V2679" i="1"/>
  <c r="W2679" i="1" s="1"/>
  <c r="X2679" i="1" s="1"/>
  <c r="Y2679" i="1" s="1"/>
  <c r="V2680" i="1"/>
  <c r="W2680" i="1" s="1"/>
  <c r="X2680" i="1" s="1"/>
  <c r="Y2680" i="1" s="1"/>
  <c r="V2681" i="1"/>
  <c r="W2681" i="1" s="1"/>
  <c r="X2681" i="1" s="1"/>
  <c r="Y2681" i="1" s="1"/>
  <c r="V2682" i="1"/>
  <c r="W2682" i="1" s="1"/>
  <c r="X2682" i="1" s="1"/>
  <c r="Y2682" i="1" s="1"/>
  <c r="V2683" i="1"/>
  <c r="W2683" i="1" s="1"/>
  <c r="X2683" i="1" s="1"/>
  <c r="Y2683" i="1" s="1"/>
  <c r="V2684" i="1"/>
  <c r="W2684" i="1" s="1"/>
  <c r="X2684" i="1" s="1"/>
  <c r="Y2684" i="1" s="1"/>
  <c r="V2685" i="1"/>
  <c r="W2685" i="1" s="1"/>
  <c r="X2685" i="1" s="1"/>
  <c r="Y2685" i="1" s="1"/>
  <c r="V2686" i="1"/>
  <c r="W2686" i="1" s="1"/>
  <c r="X2686" i="1" s="1"/>
  <c r="Y2686" i="1" s="1"/>
  <c r="V2687" i="1"/>
  <c r="W2687" i="1" s="1"/>
  <c r="X2687" i="1" s="1"/>
  <c r="Y2687" i="1" s="1"/>
  <c r="V2688" i="1"/>
  <c r="W2688" i="1" s="1"/>
  <c r="X2688" i="1" s="1"/>
  <c r="Y2688" i="1" s="1"/>
  <c r="V2689" i="1"/>
  <c r="W2689" i="1" s="1"/>
  <c r="X2689" i="1" s="1"/>
  <c r="Y2689" i="1" s="1"/>
  <c r="V2690" i="1"/>
  <c r="W2690" i="1" s="1"/>
  <c r="X2690" i="1" s="1"/>
  <c r="Y2690" i="1" s="1"/>
  <c r="V2691" i="1"/>
  <c r="W2691" i="1" s="1"/>
  <c r="X2691" i="1" s="1"/>
  <c r="Y2691" i="1" s="1"/>
  <c r="V2692" i="1"/>
  <c r="W2692" i="1" s="1"/>
  <c r="X2692" i="1" s="1"/>
  <c r="Y2692" i="1" s="1"/>
  <c r="V2693" i="1"/>
  <c r="W2693" i="1" s="1"/>
  <c r="X2693" i="1" s="1"/>
  <c r="Y2693" i="1" s="1"/>
  <c r="V2694" i="1"/>
  <c r="W2694" i="1" s="1"/>
  <c r="X2694" i="1" s="1"/>
  <c r="Y2694" i="1" s="1"/>
  <c r="V2695" i="1"/>
  <c r="W2695" i="1" s="1"/>
  <c r="X2695" i="1" s="1"/>
  <c r="Y2695" i="1" s="1"/>
  <c r="V2696" i="1"/>
  <c r="W2696" i="1" s="1"/>
  <c r="X2696" i="1" s="1"/>
  <c r="Y2696" i="1" s="1"/>
  <c r="V2697" i="1"/>
  <c r="W2697" i="1" s="1"/>
  <c r="X2697" i="1" s="1"/>
  <c r="Y2697" i="1" s="1"/>
  <c r="V2698" i="1"/>
  <c r="W2698" i="1" s="1"/>
  <c r="X2698" i="1" s="1"/>
  <c r="Y2698" i="1" s="1"/>
  <c r="V2699" i="1"/>
  <c r="W2699" i="1" s="1"/>
  <c r="X2699" i="1" s="1"/>
  <c r="Y2699" i="1" s="1"/>
  <c r="V2700" i="1"/>
  <c r="W2700" i="1" s="1"/>
  <c r="X2700" i="1" s="1"/>
  <c r="Y2700" i="1" s="1"/>
  <c r="V2701" i="1"/>
  <c r="W2701" i="1" s="1"/>
  <c r="X2701" i="1" s="1"/>
  <c r="Y2701" i="1" s="1"/>
  <c r="V2702" i="1"/>
  <c r="W2702" i="1" s="1"/>
  <c r="X2702" i="1" s="1"/>
  <c r="Y2702" i="1" s="1"/>
  <c r="V2703" i="1"/>
  <c r="W2703" i="1" s="1"/>
  <c r="X2703" i="1" s="1"/>
  <c r="Y2703" i="1" s="1"/>
  <c r="V2704" i="1"/>
  <c r="W2704" i="1" s="1"/>
  <c r="X2704" i="1" s="1"/>
  <c r="Y2704" i="1" s="1"/>
  <c r="V2705" i="1"/>
  <c r="W2705" i="1" s="1"/>
  <c r="X2705" i="1" s="1"/>
  <c r="Y2705" i="1" s="1"/>
  <c r="V2706" i="1"/>
  <c r="W2706" i="1" s="1"/>
  <c r="X2706" i="1" s="1"/>
  <c r="Y2706" i="1" s="1"/>
  <c r="V2707" i="1"/>
  <c r="W2707" i="1" s="1"/>
  <c r="X2707" i="1" s="1"/>
  <c r="Y2707" i="1" s="1"/>
  <c r="V2708" i="1"/>
  <c r="W2708" i="1" s="1"/>
  <c r="X2708" i="1" s="1"/>
  <c r="Y2708" i="1" s="1"/>
  <c r="V2709" i="1"/>
  <c r="W2709" i="1" s="1"/>
  <c r="X2709" i="1" s="1"/>
  <c r="Y2709" i="1" s="1"/>
  <c r="V2710" i="1"/>
  <c r="W2710" i="1" s="1"/>
  <c r="X2710" i="1" s="1"/>
  <c r="Y2710" i="1" s="1"/>
  <c r="V2711" i="1"/>
  <c r="W2711" i="1" s="1"/>
  <c r="X2711" i="1" s="1"/>
  <c r="Y2711" i="1" s="1"/>
  <c r="V2712" i="1"/>
  <c r="W2712" i="1" s="1"/>
  <c r="X2712" i="1" s="1"/>
  <c r="Y2712" i="1" s="1"/>
  <c r="V2713" i="1"/>
  <c r="W2713" i="1" s="1"/>
  <c r="X2713" i="1" s="1"/>
  <c r="Y2713" i="1" s="1"/>
  <c r="V2714" i="1"/>
  <c r="W2714" i="1" s="1"/>
  <c r="X2714" i="1" s="1"/>
  <c r="Y2714" i="1" s="1"/>
  <c r="V2715" i="1"/>
  <c r="W2715" i="1" s="1"/>
  <c r="X2715" i="1" s="1"/>
  <c r="Y2715" i="1" s="1"/>
  <c r="V2716" i="1"/>
  <c r="W2716" i="1" s="1"/>
  <c r="X2716" i="1" s="1"/>
  <c r="Y2716" i="1" s="1"/>
  <c r="V2717" i="1"/>
  <c r="W2717" i="1" s="1"/>
  <c r="X2717" i="1" s="1"/>
  <c r="Y2717" i="1" s="1"/>
  <c r="V2718" i="1"/>
  <c r="W2718" i="1" s="1"/>
  <c r="X2718" i="1" s="1"/>
  <c r="Y2718" i="1" s="1"/>
  <c r="V2719" i="1"/>
  <c r="W2719" i="1" s="1"/>
  <c r="X2719" i="1" s="1"/>
  <c r="Y2719" i="1" s="1"/>
  <c r="V2720" i="1"/>
  <c r="W2720" i="1" s="1"/>
  <c r="X2720" i="1" s="1"/>
  <c r="Y2720" i="1" s="1"/>
  <c r="V2721" i="1"/>
  <c r="W2721" i="1" s="1"/>
  <c r="X2721" i="1" s="1"/>
  <c r="Y2721" i="1" s="1"/>
  <c r="V2722" i="1"/>
  <c r="W2722" i="1" s="1"/>
  <c r="X2722" i="1" s="1"/>
  <c r="Y2722" i="1" s="1"/>
  <c r="V2723" i="1"/>
  <c r="W2723" i="1" s="1"/>
  <c r="X2723" i="1" s="1"/>
  <c r="Y2723" i="1" s="1"/>
  <c r="V2724" i="1"/>
  <c r="W2724" i="1" s="1"/>
  <c r="X2724" i="1" s="1"/>
  <c r="Y2724" i="1" s="1"/>
  <c r="V2725" i="1"/>
  <c r="W2725" i="1" s="1"/>
  <c r="X2725" i="1" s="1"/>
  <c r="Y2725" i="1" s="1"/>
  <c r="V2726" i="1"/>
  <c r="W2726" i="1" s="1"/>
  <c r="X2726" i="1" s="1"/>
  <c r="Y2726" i="1" s="1"/>
  <c r="V2727" i="1"/>
  <c r="W2727" i="1" s="1"/>
  <c r="X2727" i="1" s="1"/>
  <c r="Y2727" i="1" s="1"/>
  <c r="V2728" i="1"/>
  <c r="W2728" i="1" s="1"/>
  <c r="X2728" i="1" s="1"/>
  <c r="Y2728" i="1" s="1"/>
  <c r="V2729" i="1"/>
  <c r="W2729" i="1" s="1"/>
  <c r="X2729" i="1" s="1"/>
  <c r="Y2729" i="1" s="1"/>
  <c r="V2730" i="1"/>
  <c r="W2730" i="1" s="1"/>
  <c r="X2730" i="1" s="1"/>
  <c r="Y2730" i="1" s="1"/>
  <c r="V2731" i="1"/>
  <c r="W2731" i="1" s="1"/>
  <c r="X2731" i="1" s="1"/>
  <c r="Y2731" i="1" s="1"/>
  <c r="V2732" i="1"/>
  <c r="W2732" i="1" s="1"/>
  <c r="X2732" i="1" s="1"/>
  <c r="Y2732" i="1" s="1"/>
  <c r="V2733" i="1"/>
  <c r="W2733" i="1" s="1"/>
  <c r="X2733" i="1" s="1"/>
  <c r="Y2733" i="1" s="1"/>
  <c r="V2734" i="1"/>
  <c r="W2734" i="1" s="1"/>
  <c r="X2734" i="1" s="1"/>
  <c r="Y2734" i="1" s="1"/>
  <c r="V2735" i="1"/>
  <c r="W2735" i="1" s="1"/>
  <c r="X2735" i="1" s="1"/>
  <c r="Y2735" i="1" s="1"/>
  <c r="V2736" i="1"/>
  <c r="W2736" i="1" s="1"/>
  <c r="X2736" i="1" s="1"/>
  <c r="Y2736" i="1" s="1"/>
  <c r="V2737" i="1"/>
  <c r="W2737" i="1" s="1"/>
  <c r="X2737" i="1" s="1"/>
  <c r="Y2737" i="1" s="1"/>
  <c r="V2738" i="1"/>
  <c r="W2738" i="1" s="1"/>
  <c r="X2738" i="1" s="1"/>
  <c r="Y2738" i="1" s="1"/>
  <c r="V2739" i="1"/>
  <c r="W2739" i="1" s="1"/>
  <c r="X2739" i="1" s="1"/>
  <c r="Y2739" i="1" s="1"/>
  <c r="V2740" i="1"/>
  <c r="W2740" i="1" s="1"/>
  <c r="X2740" i="1" s="1"/>
  <c r="Y2740" i="1" s="1"/>
  <c r="V2741" i="1"/>
  <c r="W2741" i="1" s="1"/>
  <c r="X2741" i="1" s="1"/>
  <c r="Y2741" i="1" s="1"/>
  <c r="V2742" i="1"/>
  <c r="W2742" i="1" s="1"/>
  <c r="X2742" i="1" s="1"/>
  <c r="Y2742" i="1" s="1"/>
  <c r="V2743" i="1"/>
  <c r="W2743" i="1" s="1"/>
  <c r="X2743" i="1" s="1"/>
  <c r="Y2743" i="1" s="1"/>
  <c r="V2744" i="1"/>
  <c r="W2744" i="1" s="1"/>
  <c r="X2744" i="1" s="1"/>
  <c r="Y2744" i="1" s="1"/>
  <c r="V2745" i="1"/>
  <c r="W2745" i="1" s="1"/>
  <c r="X2745" i="1" s="1"/>
  <c r="Y2745" i="1" s="1"/>
  <c r="V2746" i="1"/>
  <c r="W2746" i="1" s="1"/>
  <c r="X2746" i="1" s="1"/>
  <c r="Y2746" i="1" s="1"/>
  <c r="V2747" i="1"/>
  <c r="W2747" i="1" s="1"/>
  <c r="X2747" i="1" s="1"/>
  <c r="Y2747" i="1" s="1"/>
  <c r="V2748" i="1"/>
  <c r="W2748" i="1" s="1"/>
  <c r="X2748" i="1" s="1"/>
  <c r="Y2748" i="1" s="1"/>
  <c r="V2749" i="1"/>
  <c r="W2749" i="1" s="1"/>
  <c r="X2749" i="1" s="1"/>
  <c r="Y2749" i="1" s="1"/>
  <c r="V2750" i="1"/>
  <c r="W2750" i="1" s="1"/>
  <c r="X2750" i="1" s="1"/>
  <c r="Y2750" i="1" s="1"/>
  <c r="V2751" i="1"/>
  <c r="W2751" i="1" s="1"/>
  <c r="X2751" i="1" s="1"/>
  <c r="Y2751" i="1" s="1"/>
  <c r="V2752" i="1"/>
  <c r="W2752" i="1" s="1"/>
  <c r="X2752" i="1" s="1"/>
  <c r="Y2752" i="1" s="1"/>
  <c r="V2753" i="1"/>
  <c r="W2753" i="1" s="1"/>
  <c r="X2753" i="1" s="1"/>
  <c r="Y2753" i="1" s="1"/>
  <c r="V2754" i="1"/>
  <c r="W2754" i="1" s="1"/>
  <c r="X2754" i="1" s="1"/>
  <c r="Y2754" i="1" s="1"/>
  <c r="V2755" i="1"/>
  <c r="W2755" i="1" s="1"/>
  <c r="X2755" i="1" s="1"/>
  <c r="Y2755" i="1" s="1"/>
  <c r="V2756" i="1"/>
  <c r="W2756" i="1" s="1"/>
  <c r="X2756" i="1" s="1"/>
  <c r="Y2756" i="1" s="1"/>
  <c r="V2757" i="1"/>
  <c r="W2757" i="1" s="1"/>
  <c r="X2757" i="1" s="1"/>
  <c r="Y2757" i="1" s="1"/>
  <c r="V2758" i="1"/>
  <c r="W2758" i="1" s="1"/>
  <c r="X2758" i="1" s="1"/>
  <c r="Y2758" i="1" s="1"/>
  <c r="V2759" i="1"/>
  <c r="W2759" i="1" s="1"/>
  <c r="X2759" i="1" s="1"/>
  <c r="Y2759" i="1" s="1"/>
  <c r="V2760" i="1"/>
  <c r="W2760" i="1" s="1"/>
  <c r="X2760" i="1" s="1"/>
  <c r="Y2760" i="1" s="1"/>
  <c r="V2761" i="1"/>
  <c r="W2761" i="1" s="1"/>
  <c r="X2761" i="1" s="1"/>
  <c r="Y2761" i="1" s="1"/>
  <c r="V2762" i="1"/>
  <c r="W2762" i="1" s="1"/>
  <c r="X2762" i="1" s="1"/>
  <c r="Y2762" i="1" s="1"/>
  <c r="V2763" i="1"/>
  <c r="W2763" i="1" s="1"/>
  <c r="X2763" i="1" s="1"/>
  <c r="Y2763" i="1" s="1"/>
  <c r="V2764" i="1"/>
  <c r="W2764" i="1" s="1"/>
  <c r="X2764" i="1" s="1"/>
  <c r="Y2764" i="1" s="1"/>
  <c r="V2765" i="1"/>
  <c r="W2765" i="1" s="1"/>
  <c r="X2765" i="1" s="1"/>
  <c r="Y2765" i="1" s="1"/>
  <c r="V2766" i="1"/>
  <c r="W2766" i="1" s="1"/>
  <c r="X2766" i="1" s="1"/>
  <c r="Y2766" i="1" s="1"/>
  <c r="V2767" i="1"/>
  <c r="W2767" i="1" s="1"/>
  <c r="X2767" i="1" s="1"/>
  <c r="Y2767" i="1" s="1"/>
  <c r="V2768" i="1"/>
  <c r="W2768" i="1" s="1"/>
  <c r="X2768" i="1" s="1"/>
  <c r="Y2768" i="1" s="1"/>
  <c r="V2769" i="1"/>
  <c r="W2769" i="1" s="1"/>
  <c r="X2769" i="1" s="1"/>
  <c r="Y2769" i="1" s="1"/>
  <c r="V2770" i="1"/>
  <c r="W2770" i="1" s="1"/>
  <c r="X2770" i="1" s="1"/>
  <c r="Y2770" i="1" s="1"/>
  <c r="V2771" i="1"/>
  <c r="W2771" i="1" s="1"/>
  <c r="X2771" i="1" s="1"/>
  <c r="Y2771" i="1" s="1"/>
  <c r="V2772" i="1"/>
  <c r="W2772" i="1" s="1"/>
  <c r="X2772" i="1" s="1"/>
  <c r="Y2772" i="1" s="1"/>
  <c r="V2773" i="1"/>
  <c r="W2773" i="1" s="1"/>
  <c r="X2773" i="1" s="1"/>
  <c r="Y2773" i="1" s="1"/>
  <c r="V2774" i="1"/>
  <c r="W2774" i="1" s="1"/>
  <c r="X2774" i="1" s="1"/>
  <c r="Y2774" i="1" s="1"/>
  <c r="V2775" i="1"/>
  <c r="W2775" i="1" s="1"/>
  <c r="X2775" i="1" s="1"/>
  <c r="Y2775" i="1" s="1"/>
  <c r="V2776" i="1"/>
  <c r="W2776" i="1" s="1"/>
  <c r="X2776" i="1" s="1"/>
  <c r="Y2776" i="1" s="1"/>
  <c r="V2777" i="1"/>
  <c r="W2777" i="1" s="1"/>
  <c r="X2777" i="1" s="1"/>
  <c r="Y2777" i="1" s="1"/>
  <c r="V2778" i="1"/>
  <c r="W2778" i="1" s="1"/>
  <c r="X2778" i="1" s="1"/>
  <c r="Y2778" i="1" s="1"/>
  <c r="V2779" i="1"/>
  <c r="W2779" i="1" s="1"/>
  <c r="X2779" i="1" s="1"/>
  <c r="Y2779" i="1" s="1"/>
  <c r="V2780" i="1"/>
  <c r="W2780" i="1" s="1"/>
  <c r="X2780" i="1" s="1"/>
  <c r="Y2780" i="1" s="1"/>
  <c r="V2781" i="1"/>
  <c r="W2781" i="1" s="1"/>
  <c r="X2781" i="1" s="1"/>
  <c r="Y2781" i="1" s="1"/>
  <c r="V2782" i="1"/>
  <c r="W2782" i="1" s="1"/>
  <c r="X2782" i="1" s="1"/>
  <c r="Y2782" i="1" s="1"/>
  <c r="V2783" i="1"/>
  <c r="W2783" i="1" s="1"/>
  <c r="X2783" i="1" s="1"/>
  <c r="Y2783" i="1" s="1"/>
  <c r="V2784" i="1"/>
  <c r="W2784" i="1" s="1"/>
  <c r="X2784" i="1" s="1"/>
  <c r="Y2784" i="1" s="1"/>
  <c r="V2785" i="1"/>
  <c r="W2785" i="1" s="1"/>
  <c r="X2785" i="1" s="1"/>
  <c r="Y2785" i="1" s="1"/>
  <c r="V2786" i="1"/>
  <c r="W2786" i="1" s="1"/>
  <c r="X2786" i="1" s="1"/>
  <c r="Y2786" i="1" s="1"/>
  <c r="V2787" i="1"/>
  <c r="W2787" i="1" s="1"/>
  <c r="X2787" i="1" s="1"/>
  <c r="Y2787" i="1" s="1"/>
  <c r="V2788" i="1"/>
  <c r="W2788" i="1" s="1"/>
  <c r="X2788" i="1" s="1"/>
  <c r="Y2788" i="1" s="1"/>
  <c r="V2789" i="1"/>
  <c r="W2789" i="1" s="1"/>
  <c r="X2789" i="1" s="1"/>
  <c r="Y2789" i="1" s="1"/>
  <c r="V2790" i="1"/>
  <c r="W2790" i="1" s="1"/>
  <c r="X2790" i="1" s="1"/>
  <c r="Y2790" i="1" s="1"/>
  <c r="V2791" i="1"/>
  <c r="W2791" i="1" s="1"/>
  <c r="X2791" i="1" s="1"/>
  <c r="Y2791" i="1" s="1"/>
  <c r="V2792" i="1"/>
  <c r="W2792" i="1" s="1"/>
  <c r="X2792" i="1" s="1"/>
  <c r="Y2792" i="1" s="1"/>
  <c r="V2793" i="1"/>
  <c r="W2793" i="1" s="1"/>
  <c r="X2793" i="1" s="1"/>
  <c r="Y2793" i="1" s="1"/>
  <c r="V2794" i="1"/>
  <c r="W2794" i="1" s="1"/>
  <c r="X2794" i="1" s="1"/>
  <c r="Y2794" i="1" s="1"/>
  <c r="V2795" i="1"/>
  <c r="W2795" i="1" s="1"/>
  <c r="X2795" i="1" s="1"/>
  <c r="Y2795" i="1" s="1"/>
  <c r="V2796" i="1"/>
  <c r="W2796" i="1" s="1"/>
  <c r="X2796" i="1" s="1"/>
  <c r="Y2796" i="1" s="1"/>
  <c r="V2797" i="1"/>
  <c r="W2797" i="1" s="1"/>
  <c r="X2797" i="1" s="1"/>
  <c r="Y2797" i="1" s="1"/>
  <c r="V2798" i="1"/>
  <c r="W2798" i="1" s="1"/>
  <c r="X2798" i="1" s="1"/>
  <c r="Y2798" i="1" s="1"/>
  <c r="V2799" i="1"/>
  <c r="W2799" i="1" s="1"/>
  <c r="X2799" i="1" s="1"/>
  <c r="Y2799" i="1" s="1"/>
  <c r="V2800" i="1"/>
  <c r="W2800" i="1" s="1"/>
  <c r="X2800" i="1" s="1"/>
  <c r="Y2800" i="1" s="1"/>
  <c r="V2801" i="1"/>
  <c r="W2801" i="1" s="1"/>
  <c r="X2801" i="1" s="1"/>
  <c r="Y2801" i="1" s="1"/>
  <c r="V2802" i="1"/>
  <c r="W2802" i="1" s="1"/>
  <c r="X2802" i="1" s="1"/>
  <c r="Y2802" i="1" s="1"/>
  <c r="V2803" i="1"/>
  <c r="W2803" i="1" s="1"/>
  <c r="X2803" i="1" s="1"/>
  <c r="Y2803" i="1" s="1"/>
  <c r="V2804" i="1"/>
  <c r="W2804" i="1" s="1"/>
  <c r="X2804" i="1" s="1"/>
  <c r="Y2804" i="1" s="1"/>
  <c r="V2805" i="1"/>
  <c r="W2805" i="1" s="1"/>
  <c r="X2805" i="1" s="1"/>
  <c r="Y2805" i="1" s="1"/>
  <c r="V2806" i="1"/>
  <c r="W2806" i="1" s="1"/>
  <c r="X2806" i="1" s="1"/>
  <c r="Y2806" i="1" s="1"/>
  <c r="V2807" i="1"/>
  <c r="W2807" i="1" s="1"/>
  <c r="X2807" i="1" s="1"/>
  <c r="Y2807" i="1" s="1"/>
  <c r="V2808" i="1"/>
  <c r="W2808" i="1" s="1"/>
  <c r="X2808" i="1" s="1"/>
  <c r="Y2808" i="1" s="1"/>
  <c r="V2809" i="1"/>
  <c r="W2809" i="1" s="1"/>
  <c r="X2809" i="1" s="1"/>
  <c r="Y2809" i="1" s="1"/>
  <c r="V2810" i="1"/>
  <c r="W2810" i="1" s="1"/>
  <c r="X2810" i="1" s="1"/>
  <c r="Y2810" i="1" s="1"/>
  <c r="V2811" i="1"/>
  <c r="W2811" i="1" s="1"/>
  <c r="X2811" i="1" s="1"/>
  <c r="Y2811" i="1" s="1"/>
  <c r="V2812" i="1"/>
  <c r="W2812" i="1" s="1"/>
  <c r="X2812" i="1" s="1"/>
  <c r="Y2812" i="1" s="1"/>
  <c r="V2813" i="1"/>
  <c r="W2813" i="1" s="1"/>
  <c r="X2813" i="1" s="1"/>
  <c r="Y2813" i="1" s="1"/>
  <c r="V2814" i="1"/>
  <c r="W2814" i="1" s="1"/>
  <c r="X2814" i="1" s="1"/>
  <c r="Y2814" i="1" s="1"/>
  <c r="V2815" i="1"/>
  <c r="W2815" i="1" s="1"/>
  <c r="X2815" i="1" s="1"/>
  <c r="Y2815" i="1" s="1"/>
  <c r="V2816" i="1"/>
  <c r="W2816" i="1" s="1"/>
  <c r="X2816" i="1" s="1"/>
  <c r="Y2816" i="1" s="1"/>
  <c r="V2817" i="1"/>
  <c r="W2817" i="1" s="1"/>
  <c r="X2817" i="1" s="1"/>
  <c r="Y2817" i="1" s="1"/>
  <c r="V2818" i="1"/>
  <c r="W2818" i="1" s="1"/>
  <c r="X2818" i="1" s="1"/>
  <c r="Y2818" i="1" s="1"/>
  <c r="V2819" i="1"/>
  <c r="W2819" i="1" s="1"/>
  <c r="X2819" i="1" s="1"/>
  <c r="Y2819" i="1" s="1"/>
  <c r="V2820" i="1"/>
  <c r="W2820" i="1" s="1"/>
  <c r="X2820" i="1" s="1"/>
  <c r="Y2820" i="1" s="1"/>
  <c r="V2821" i="1"/>
  <c r="W2821" i="1" s="1"/>
  <c r="X2821" i="1" s="1"/>
  <c r="Y2821" i="1" s="1"/>
  <c r="V2822" i="1"/>
  <c r="W2822" i="1" s="1"/>
  <c r="X2822" i="1" s="1"/>
  <c r="Y2822" i="1" s="1"/>
  <c r="V2823" i="1"/>
  <c r="W2823" i="1" s="1"/>
  <c r="X2823" i="1" s="1"/>
  <c r="Y2823" i="1" s="1"/>
  <c r="V2824" i="1"/>
  <c r="W2824" i="1" s="1"/>
  <c r="X2824" i="1" s="1"/>
  <c r="Y2824" i="1" s="1"/>
  <c r="V2825" i="1"/>
  <c r="W2825" i="1" s="1"/>
  <c r="X2825" i="1" s="1"/>
  <c r="Y2825" i="1" s="1"/>
  <c r="V2826" i="1"/>
  <c r="W2826" i="1" s="1"/>
  <c r="X2826" i="1" s="1"/>
  <c r="Y2826" i="1" s="1"/>
  <c r="V2827" i="1"/>
  <c r="W2827" i="1" s="1"/>
  <c r="X2827" i="1" s="1"/>
  <c r="Y2827" i="1" s="1"/>
  <c r="V2828" i="1"/>
  <c r="W2828" i="1" s="1"/>
  <c r="X2828" i="1" s="1"/>
  <c r="Y2828" i="1" s="1"/>
  <c r="V2829" i="1"/>
  <c r="W2829" i="1" s="1"/>
  <c r="X2829" i="1" s="1"/>
  <c r="Y2829" i="1" s="1"/>
  <c r="V2830" i="1"/>
  <c r="W2830" i="1" s="1"/>
  <c r="X2830" i="1" s="1"/>
  <c r="Y2830" i="1" s="1"/>
  <c r="V2831" i="1"/>
  <c r="W2831" i="1" s="1"/>
  <c r="X2831" i="1" s="1"/>
  <c r="Y2831" i="1" s="1"/>
  <c r="V2832" i="1"/>
  <c r="W2832" i="1" s="1"/>
  <c r="X2832" i="1" s="1"/>
  <c r="Y2832" i="1" s="1"/>
  <c r="V2833" i="1"/>
  <c r="W2833" i="1" s="1"/>
  <c r="X2833" i="1" s="1"/>
  <c r="Y2833" i="1" s="1"/>
  <c r="V2834" i="1"/>
  <c r="W2834" i="1" s="1"/>
  <c r="X2834" i="1" s="1"/>
  <c r="Y2834" i="1" s="1"/>
  <c r="V2835" i="1"/>
  <c r="W2835" i="1" s="1"/>
  <c r="X2835" i="1" s="1"/>
  <c r="Y2835" i="1" s="1"/>
  <c r="V2836" i="1"/>
  <c r="W2836" i="1" s="1"/>
  <c r="X2836" i="1" s="1"/>
  <c r="Y2836" i="1" s="1"/>
  <c r="V2837" i="1"/>
  <c r="W2837" i="1" s="1"/>
  <c r="X2837" i="1" s="1"/>
  <c r="Y2837" i="1" s="1"/>
  <c r="V2838" i="1"/>
  <c r="W2838" i="1" s="1"/>
  <c r="X2838" i="1" s="1"/>
  <c r="Y2838" i="1" s="1"/>
  <c r="V2839" i="1"/>
  <c r="W2839" i="1" s="1"/>
  <c r="X2839" i="1" s="1"/>
  <c r="Y2839" i="1" s="1"/>
  <c r="V2840" i="1"/>
  <c r="W2840" i="1" s="1"/>
  <c r="X2840" i="1" s="1"/>
  <c r="Y2840" i="1" s="1"/>
  <c r="V2841" i="1"/>
  <c r="W2841" i="1" s="1"/>
  <c r="X2841" i="1" s="1"/>
  <c r="Y2841" i="1" s="1"/>
  <c r="V2842" i="1"/>
  <c r="W2842" i="1" s="1"/>
  <c r="X2842" i="1" s="1"/>
  <c r="Y2842" i="1" s="1"/>
  <c r="V2843" i="1"/>
  <c r="W2843" i="1" s="1"/>
  <c r="X2843" i="1" s="1"/>
  <c r="Y2843" i="1" s="1"/>
  <c r="V2844" i="1"/>
  <c r="W2844" i="1" s="1"/>
  <c r="X2844" i="1" s="1"/>
  <c r="Y2844" i="1" s="1"/>
  <c r="V2845" i="1"/>
  <c r="W2845" i="1" s="1"/>
  <c r="X2845" i="1" s="1"/>
  <c r="Y2845" i="1" s="1"/>
  <c r="V2846" i="1"/>
  <c r="W2846" i="1" s="1"/>
  <c r="X2846" i="1" s="1"/>
  <c r="Y2846" i="1" s="1"/>
  <c r="V2847" i="1"/>
  <c r="W2847" i="1" s="1"/>
  <c r="X2847" i="1" s="1"/>
  <c r="Y2847" i="1" s="1"/>
  <c r="V2848" i="1"/>
  <c r="W2848" i="1" s="1"/>
  <c r="X2848" i="1" s="1"/>
  <c r="Y2848" i="1" s="1"/>
  <c r="V2849" i="1"/>
  <c r="W2849" i="1" s="1"/>
  <c r="X2849" i="1" s="1"/>
  <c r="Y2849" i="1" s="1"/>
  <c r="V2850" i="1"/>
  <c r="W2850" i="1" s="1"/>
  <c r="X2850" i="1" s="1"/>
  <c r="Y2850" i="1" s="1"/>
  <c r="V2851" i="1"/>
  <c r="W2851" i="1" s="1"/>
  <c r="X2851" i="1" s="1"/>
  <c r="Y2851" i="1" s="1"/>
  <c r="V2852" i="1"/>
  <c r="W2852" i="1" s="1"/>
  <c r="X2852" i="1" s="1"/>
  <c r="Y2852" i="1" s="1"/>
  <c r="V2853" i="1"/>
  <c r="W2853" i="1" s="1"/>
  <c r="X2853" i="1" s="1"/>
  <c r="Y2853" i="1" s="1"/>
  <c r="V2854" i="1"/>
  <c r="W2854" i="1" s="1"/>
  <c r="X2854" i="1" s="1"/>
  <c r="Y2854" i="1" s="1"/>
  <c r="V2855" i="1"/>
  <c r="W2855" i="1" s="1"/>
  <c r="X2855" i="1" s="1"/>
  <c r="Y2855" i="1" s="1"/>
  <c r="V2856" i="1"/>
  <c r="W2856" i="1" s="1"/>
  <c r="X2856" i="1" s="1"/>
  <c r="Y2856" i="1" s="1"/>
  <c r="V2857" i="1"/>
  <c r="W2857" i="1" s="1"/>
  <c r="X2857" i="1" s="1"/>
  <c r="Y2857" i="1" s="1"/>
  <c r="V2858" i="1"/>
  <c r="W2858" i="1" s="1"/>
  <c r="X2858" i="1" s="1"/>
  <c r="Y2858" i="1" s="1"/>
  <c r="V2859" i="1"/>
  <c r="W2859" i="1" s="1"/>
  <c r="X2859" i="1" s="1"/>
  <c r="Y2859" i="1" s="1"/>
  <c r="V2860" i="1"/>
  <c r="W2860" i="1" s="1"/>
  <c r="X2860" i="1" s="1"/>
  <c r="Y2860" i="1" s="1"/>
  <c r="V2861" i="1"/>
  <c r="W2861" i="1" s="1"/>
  <c r="X2861" i="1" s="1"/>
  <c r="Y2861" i="1" s="1"/>
  <c r="V2862" i="1"/>
  <c r="W2862" i="1" s="1"/>
  <c r="X2862" i="1" s="1"/>
  <c r="Y2862" i="1" s="1"/>
  <c r="V2863" i="1"/>
  <c r="W2863" i="1" s="1"/>
  <c r="X2863" i="1" s="1"/>
  <c r="Y2863" i="1" s="1"/>
  <c r="V2864" i="1"/>
  <c r="W2864" i="1" s="1"/>
  <c r="X2864" i="1" s="1"/>
  <c r="Y2864" i="1" s="1"/>
  <c r="V2865" i="1"/>
  <c r="W2865" i="1" s="1"/>
  <c r="X2865" i="1" s="1"/>
  <c r="Y2865" i="1" s="1"/>
  <c r="V2866" i="1"/>
  <c r="W2866" i="1" s="1"/>
  <c r="X2866" i="1" s="1"/>
  <c r="Y2866" i="1" s="1"/>
  <c r="V2867" i="1"/>
  <c r="W2867" i="1" s="1"/>
  <c r="X2867" i="1" s="1"/>
  <c r="Y2867" i="1" s="1"/>
  <c r="V2868" i="1"/>
  <c r="W2868" i="1" s="1"/>
  <c r="X2868" i="1" s="1"/>
  <c r="Y2868" i="1" s="1"/>
  <c r="V2869" i="1"/>
  <c r="W2869" i="1" s="1"/>
  <c r="X2869" i="1" s="1"/>
  <c r="Y2869" i="1" s="1"/>
  <c r="V2870" i="1"/>
  <c r="W2870" i="1" s="1"/>
  <c r="X2870" i="1" s="1"/>
  <c r="Y2870" i="1" s="1"/>
  <c r="V2871" i="1"/>
  <c r="W2871" i="1" s="1"/>
  <c r="X2871" i="1" s="1"/>
  <c r="Y2871" i="1" s="1"/>
  <c r="V2872" i="1"/>
  <c r="W2872" i="1" s="1"/>
  <c r="X2872" i="1" s="1"/>
  <c r="Y2872" i="1" s="1"/>
  <c r="V2873" i="1"/>
  <c r="W2873" i="1" s="1"/>
  <c r="X2873" i="1" s="1"/>
  <c r="Y2873" i="1" s="1"/>
  <c r="V2874" i="1"/>
  <c r="W2874" i="1" s="1"/>
  <c r="X2874" i="1" s="1"/>
  <c r="Y2874" i="1" s="1"/>
  <c r="V2875" i="1"/>
  <c r="W2875" i="1" s="1"/>
  <c r="X2875" i="1" s="1"/>
  <c r="Y2875" i="1" s="1"/>
  <c r="V2876" i="1"/>
  <c r="W2876" i="1" s="1"/>
  <c r="X2876" i="1" s="1"/>
  <c r="Y2876" i="1" s="1"/>
  <c r="V2877" i="1"/>
  <c r="W2877" i="1" s="1"/>
  <c r="X2877" i="1" s="1"/>
  <c r="Y2877" i="1" s="1"/>
  <c r="V2878" i="1"/>
  <c r="W2878" i="1" s="1"/>
  <c r="X2878" i="1" s="1"/>
  <c r="Y2878" i="1" s="1"/>
  <c r="V2879" i="1"/>
  <c r="W2879" i="1" s="1"/>
  <c r="X2879" i="1" s="1"/>
  <c r="Y2879" i="1" s="1"/>
  <c r="V2880" i="1"/>
  <c r="W2880" i="1" s="1"/>
  <c r="X2880" i="1" s="1"/>
  <c r="Y2880" i="1" s="1"/>
  <c r="V2881" i="1"/>
  <c r="W2881" i="1" s="1"/>
  <c r="X2881" i="1" s="1"/>
  <c r="Y2881" i="1" s="1"/>
  <c r="V2882" i="1"/>
  <c r="W2882" i="1" s="1"/>
  <c r="X2882" i="1" s="1"/>
  <c r="Y2882" i="1" s="1"/>
  <c r="V2883" i="1"/>
  <c r="W2883" i="1" s="1"/>
  <c r="X2883" i="1" s="1"/>
  <c r="Y2883" i="1" s="1"/>
  <c r="V2884" i="1"/>
  <c r="W2884" i="1" s="1"/>
  <c r="X2884" i="1" s="1"/>
  <c r="Y2884" i="1" s="1"/>
  <c r="V2885" i="1"/>
  <c r="W2885" i="1" s="1"/>
  <c r="X2885" i="1" s="1"/>
  <c r="Y2885" i="1" s="1"/>
  <c r="V2886" i="1"/>
  <c r="W2886" i="1" s="1"/>
  <c r="X2886" i="1" s="1"/>
  <c r="Y2886" i="1" s="1"/>
  <c r="V2887" i="1"/>
  <c r="W2887" i="1" s="1"/>
  <c r="X2887" i="1" s="1"/>
  <c r="Y2887" i="1" s="1"/>
  <c r="V2888" i="1"/>
  <c r="W2888" i="1" s="1"/>
  <c r="X2888" i="1" s="1"/>
  <c r="Y2888" i="1" s="1"/>
  <c r="V2889" i="1"/>
  <c r="W2889" i="1" s="1"/>
  <c r="X2889" i="1" s="1"/>
  <c r="Y2889" i="1" s="1"/>
  <c r="V2890" i="1"/>
  <c r="W2890" i="1" s="1"/>
  <c r="X2890" i="1" s="1"/>
  <c r="Y2890" i="1" s="1"/>
  <c r="V2891" i="1"/>
  <c r="W2891" i="1" s="1"/>
  <c r="X2891" i="1" s="1"/>
  <c r="Y2891" i="1" s="1"/>
  <c r="V2892" i="1"/>
  <c r="W2892" i="1" s="1"/>
  <c r="X2892" i="1" s="1"/>
  <c r="Y2892" i="1" s="1"/>
  <c r="V2893" i="1"/>
  <c r="W2893" i="1" s="1"/>
  <c r="X2893" i="1" s="1"/>
  <c r="Y2893" i="1" s="1"/>
  <c r="V2894" i="1"/>
  <c r="W2894" i="1" s="1"/>
  <c r="X2894" i="1" s="1"/>
  <c r="Y2894" i="1" s="1"/>
  <c r="V2895" i="1"/>
  <c r="W2895" i="1" s="1"/>
  <c r="X2895" i="1" s="1"/>
  <c r="Y2895" i="1" s="1"/>
  <c r="V2896" i="1"/>
  <c r="W2896" i="1" s="1"/>
  <c r="X2896" i="1" s="1"/>
  <c r="Y2896" i="1" s="1"/>
  <c r="V2897" i="1"/>
  <c r="W2897" i="1" s="1"/>
  <c r="X2897" i="1" s="1"/>
  <c r="Y2897" i="1" s="1"/>
  <c r="V2898" i="1"/>
  <c r="W2898" i="1" s="1"/>
  <c r="X2898" i="1" s="1"/>
  <c r="Y2898" i="1" s="1"/>
  <c r="V2899" i="1"/>
  <c r="W2899" i="1" s="1"/>
  <c r="X2899" i="1" s="1"/>
  <c r="Y2899" i="1" s="1"/>
  <c r="V2900" i="1"/>
  <c r="W2900" i="1" s="1"/>
  <c r="X2900" i="1" s="1"/>
  <c r="Y2900" i="1" s="1"/>
  <c r="V2901" i="1"/>
  <c r="W2901" i="1" s="1"/>
  <c r="X2901" i="1" s="1"/>
  <c r="Y2901" i="1" s="1"/>
  <c r="V2902" i="1"/>
  <c r="W2902" i="1" s="1"/>
  <c r="X2902" i="1" s="1"/>
  <c r="Y2902" i="1" s="1"/>
  <c r="V2903" i="1"/>
  <c r="W2903" i="1" s="1"/>
  <c r="X2903" i="1" s="1"/>
  <c r="Y2903" i="1" s="1"/>
  <c r="V2904" i="1"/>
  <c r="W2904" i="1" s="1"/>
  <c r="X2904" i="1" s="1"/>
  <c r="Y2904" i="1" s="1"/>
  <c r="V2905" i="1"/>
  <c r="W2905" i="1" s="1"/>
  <c r="X2905" i="1" s="1"/>
  <c r="Y2905" i="1" s="1"/>
  <c r="V2906" i="1"/>
  <c r="W2906" i="1" s="1"/>
  <c r="X2906" i="1" s="1"/>
  <c r="Y2906" i="1" s="1"/>
  <c r="V2907" i="1"/>
  <c r="W2907" i="1" s="1"/>
  <c r="X2907" i="1" s="1"/>
  <c r="Y2907" i="1" s="1"/>
  <c r="V2908" i="1"/>
  <c r="W2908" i="1" s="1"/>
  <c r="X2908" i="1" s="1"/>
  <c r="Y2908" i="1" s="1"/>
  <c r="V2909" i="1"/>
  <c r="W2909" i="1" s="1"/>
  <c r="X2909" i="1" s="1"/>
  <c r="Y2909" i="1" s="1"/>
  <c r="V2910" i="1"/>
  <c r="W2910" i="1" s="1"/>
  <c r="X2910" i="1" s="1"/>
  <c r="Y2910" i="1" s="1"/>
  <c r="V2911" i="1"/>
  <c r="W2911" i="1" s="1"/>
  <c r="X2911" i="1" s="1"/>
  <c r="Y2911" i="1" s="1"/>
  <c r="V2912" i="1"/>
  <c r="W2912" i="1" s="1"/>
  <c r="X2912" i="1" s="1"/>
  <c r="Y2912" i="1" s="1"/>
  <c r="V2913" i="1"/>
  <c r="W2913" i="1" s="1"/>
  <c r="X2913" i="1" s="1"/>
  <c r="Y2913" i="1" s="1"/>
  <c r="V2914" i="1"/>
  <c r="W2914" i="1" s="1"/>
  <c r="X2914" i="1" s="1"/>
  <c r="Y2914" i="1" s="1"/>
  <c r="V2915" i="1"/>
  <c r="W2915" i="1" s="1"/>
  <c r="X2915" i="1" s="1"/>
  <c r="Y2915" i="1" s="1"/>
  <c r="V2916" i="1"/>
  <c r="W2916" i="1" s="1"/>
  <c r="X2916" i="1" s="1"/>
  <c r="Y2916" i="1" s="1"/>
  <c r="V2917" i="1"/>
  <c r="W2917" i="1" s="1"/>
  <c r="X2917" i="1" s="1"/>
  <c r="Y2917" i="1" s="1"/>
  <c r="V2918" i="1"/>
  <c r="W2918" i="1" s="1"/>
  <c r="X2918" i="1" s="1"/>
  <c r="Y2918" i="1" s="1"/>
  <c r="V2919" i="1"/>
  <c r="W2919" i="1" s="1"/>
  <c r="X2919" i="1" s="1"/>
  <c r="Y2919" i="1" s="1"/>
  <c r="V2920" i="1"/>
  <c r="W2920" i="1" s="1"/>
  <c r="X2920" i="1" s="1"/>
  <c r="Y2920" i="1" s="1"/>
  <c r="V2921" i="1"/>
  <c r="W2921" i="1" s="1"/>
  <c r="X2921" i="1" s="1"/>
  <c r="Y2921" i="1" s="1"/>
  <c r="V2922" i="1"/>
  <c r="W2922" i="1" s="1"/>
  <c r="X2922" i="1" s="1"/>
  <c r="Y2922" i="1" s="1"/>
  <c r="V2923" i="1"/>
  <c r="W2923" i="1" s="1"/>
  <c r="X2923" i="1" s="1"/>
  <c r="Y2923" i="1" s="1"/>
  <c r="V2924" i="1"/>
  <c r="W2924" i="1" s="1"/>
  <c r="X2924" i="1" s="1"/>
  <c r="Y2924" i="1" s="1"/>
  <c r="V2925" i="1"/>
  <c r="W2925" i="1" s="1"/>
  <c r="X2925" i="1" s="1"/>
  <c r="Y2925" i="1" s="1"/>
  <c r="V2926" i="1"/>
  <c r="W2926" i="1" s="1"/>
  <c r="X2926" i="1" s="1"/>
  <c r="Y2926" i="1" s="1"/>
  <c r="V2927" i="1"/>
  <c r="W2927" i="1" s="1"/>
  <c r="X2927" i="1" s="1"/>
  <c r="Y2927" i="1" s="1"/>
  <c r="V2928" i="1"/>
  <c r="W2928" i="1" s="1"/>
  <c r="X2928" i="1" s="1"/>
  <c r="Y2928" i="1" s="1"/>
  <c r="V2929" i="1"/>
  <c r="W2929" i="1" s="1"/>
  <c r="X2929" i="1" s="1"/>
  <c r="Y2929" i="1" s="1"/>
  <c r="V2930" i="1"/>
  <c r="W2930" i="1" s="1"/>
  <c r="X2930" i="1" s="1"/>
  <c r="Y2930" i="1" s="1"/>
  <c r="V2931" i="1"/>
  <c r="W2931" i="1" s="1"/>
  <c r="X2931" i="1" s="1"/>
  <c r="Y2931" i="1" s="1"/>
  <c r="V2932" i="1"/>
  <c r="W2932" i="1" s="1"/>
  <c r="X2932" i="1" s="1"/>
  <c r="Y2932" i="1" s="1"/>
  <c r="V2933" i="1"/>
  <c r="W2933" i="1" s="1"/>
  <c r="X2933" i="1" s="1"/>
  <c r="Y2933" i="1" s="1"/>
  <c r="V2934" i="1"/>
  <c r="W2934" i="1" s="1"/>
  <c r="X2934" i="1" s="1"/>
  <c r="Y2934" i="1" s="1"/>
  <c r="V2935" i="1"/>
  <c r="W2935" i="1" s="1"/>
  <c r="X2935" i="1" s="1"/>
  <c r="Y2935" i="1" s="1"/>
  <c r="V2936" i="1"/>
  <c r="W2936" i="1" s="1"/>
  <c r="X2936" i="1" s="1"/>
  <c r="Y2936" i="1" s="1"/>
  <c r="V2937" i="1"/>
  <c r="W2937" i="1" s="1"/>
  <c r="X2937" i="1" s="1"/>
  <c r="Y2937" i="1" s="1"/>
  <c r="V2938" i="1"/>
  <c r="W2938" i="1" s="1"/>
  <c r="X2938" i="1" s="1"/>
  <c r="Y2938" i="1" s="1"/>
  <c r="V2939" i="1"/>
  <c r="W2939" i="1" s="1"/>
  <c r="X2939" i="1" s="1"/>
  <c r="Y2939" i="1" s="1"/>
  <c r="V2940" i="1"/>
  <c r="W2940" i="1" s="1"/>
  <c r="X2940" i="1" s="1"/>
  <c r="Y2940" i="1" s="1"/>
  <c r="V2941" i="1"/>
  <c r="W2941" i="1" s="1"/>
  <c r="X2941" i="1" s="1"/>
  <c r="Y2941" i="1" s="1"/>
  <c r="V2942" i="1"/>
  <c r="W2942" i="1" s="1"/>
  <c r="X2942" i="1" s="1"/>
  <c r="Y2942" i="1" s="1"/>
  <c r="V2943" i="1"/>
  <c r="W2943" i="1" s="1"/>
  <c r="X2943" i="1" s="1"/>
  <c r="Y2943" i="1" s="1"/>
  <c r="V2944" i="1"/>
  <c r="W2944" i="1" s="1"/>
  <c r="X2944" i="1" s="1"/>
  <c r="Y2944" i="1" s="1"/>
  <c r="V2945" i="1"/>
  <c r="W2945" i="1" s="1"/>
  <c r="X2945" i="1" s="1"/>
  <c r="Y2945" i="1" s="1"/>
  <c r="V2946" i="1"/>
  <c r="W2946" i="1" s="1"/>
  <c r="X2946" i="1" s="1"/>
  <c r="Y2946" i="1" s="1"/>
  <c r="V2947" i="1"/>
  <c r="W2947" i="1" s="1"/>
  <c r="X2947" i="1" s="1"/>
  <c r="Y2947" i="1" s="1"/>
  <c r="V2948" i="1"/>
  <c r="W2948" i="1" s="1"/>
  <c r="X2948" i="1" s="1"/>
  <c r="Y2948" i="1" s="1"/>
  <c r="V2949" i="1"/>
  <c r="W2949" i="1" s="1"/>
  <c r="X2949" i="1" s="1"/>
  <c r="Y2949" i="1" s="1"/>
  <c r="V2950" i="1"/>
  <c r="W2950" i="1" s="1"/>
  <c r="X2950" i="1" s="1"/>
  <c r="Y2950" i="1" s="1"/>
  <c r="V2951" i="1"/>
  <c r="W2951" i="1" s="1"/>
  <c r="X2951" i="1" s="1"/>
  <c r="Y2951" i="1" s="1"/>
  <c r="V2952" i="1"/>
  <c r="W2952" i="1" s="1"/>
  <c r="X2952" i="1" s="1"/>
  <c r="Y2952" i="1" s="1"/>
  <c r="V2953" i="1"/>
  <c r="W2953" i="1" s="1"/>
  <c r="X2953" i="1" s="1"/>
  <c r="Y2953" i="1" s="1"/>
  <c r="V2954" i="1"/>
  <c r="W2954" i="1" s="1"/>
  <c r="X2954" i="1" s="1"/>
  <c r="Y2954" i="1" s="1"/>
  <c r="V2955" i="1"/>
  <c r="W2955" i="1" s="1"/>
  <c r="X2955" i="1" s="1"/>
  <c r="Y2955" i="1" s="1"/>
  <c r="V2956" i="1"/>
  <c r="W2956" i="1" s="1"/>
  <c r="X2956" i="1" s="1"/>
  <c r="Y2956" i="1" s="1"/>
  <c r="V2957" i="1"/>
  <c r="W2957" i="1" s="1"/>
  <c r="X2957" i="1" s="1"/>
  <c r="Y2957" i="1" s="1"/>
  <c r="V2958" i="1"/>
  <c r="W2958" i="1" s="1"/>
  <c r="X2958" i="1" s="1"/>
  <c r="Y2958" i="1" s="1"/>
  <c r="V2959" i="1"/>
  <c r="W2959" i="1" s="1"/>
  <c r="X2959" i="1" s="1"/>
  <c r="Y2959" i="1" s="1"/>
  <c r="V2960" i="1"/>
  <c r="W2960" i="1" s="1"/>
  <c r="X2960" i="1" s="1"/>
  <c r="Y2960" i="1" s="1"/>
  <c r="V2961" i="1"/>
  <c r="W2961" i="1" s="1"/>
  <c r="X2961" i="1" s="1"/>
  <c r="Y2961" i="1" s="1"/>
  <c r="V2962" i="1"/>
  <c r="W2962" i="1" s="1"/>
  <c r="X2962" i="1" s="1"/>
  <c r="Y2962" i="1" s="1"/>
  <c r="V2963" i="1"/>
  <c r="W2963" i="1" s="1"/>
  <c r="X2963" i="1" s="1"/>
  <c r="Y2963" i="1" s="1"/>
  <c r="V2964" i="1"/>
  <c r="W2964" i="1" s="1"/>
  <c r="X2964" i="1" s="1"/>
  <c r="Y2964" i="1" s="1"/>
  <c r="V2965" i="1"/>
  <c r="W2965" i="1" s="1"/>
  <c r="X2965" i="1" s="1"/>
  <c r="Y2965" i="1" s="1"/>
  <c r="V2966" i="1"/>
  <c r="W2966" i="1" s="1"/>
  <c r="X2966" i="1" s="1"/>
  <c r="Y2966" i="1" s="1"/>
  <c r="V2967" i="1"/>
  <c r="W2967" i="1" s="1"/>
  <c r="X2967" i="1" s="1"/>
  <c r="Y2967" i="1" s="1"/>
  <c r="V2968" i="1"/>
  <c r="W2968" i="1" s="1"/>
  <c r="X2968" i="1" s="1"/>
  <c r="Y2968" i="1" s="1"/>
  <c r="V2969" i="1"/>
  <c r="W2969" i="1" s="1"/>
  <c r="X2969" i="1" s="1"/>
  <c r="Y2969" i="1" s="1"/>
  <c r="V2970" i="1"/>
  <c r="W2970" i="1" s="1"/>
  <c r="X2970" i="1" s="1"/>
  <c r="Y2970" i="1" s="1"/>
  <c r="V2971" i="1"/>
  <c r="W2971" i="1" s="1"/>
  <c r="X2971" i="1" s="1"/>
  <c r="Y2971" i="1" s="1"/>
  <c r="V2972" i="1"/>
  <c r="W2972" i="1" s="1"/>
  <c r="X2972" i="1" s="1"/>
  <c r="Y2972" i="1" s="1"/>
  <c r="V2973" i="1"/>
  <c r="W2973" i="1" s="1"/>
  <c r="X2973" i="1" s="1"/>
  <c r="Y2973" i="1" s="1"/>
  <c r="V2974" i="1"/>
  <c r="W2974" i="1" s="1"/>
  <c r="X2974" i="1" s="1"/>
  <c r="Y2974" i="1" s="1"/>
  <c r="V2975" i="1"/>
  <c r="W2975" i="1" s="1"/>
  <c r="X2975" i="1" s="1"/>
  <c r="Y2975" i="1" s="1"/>
  <c r="V2976" i="1"/>
  <c r="W2976" i="1" s="1"/>
  <c r="X2976" i="1" s="1"/>
  <c r="Y2976" i="1" s="1"/>
  <c r="V2977" i="1"/>
  <c r="W2977" i="1" s="1"/>
  <c r="X2977" i="1" s="1"/>
  <c r="Y2977" i="1" s="1"/>
  <c r="V2978" i="1"/>
  <c r="W2978" i="1" s="1"/>
  <c r="X2978" i="1" s="1"/>
  <c r="Y2978" i="1" s="1"/>
  <c r="V2979" i="1"/>
  <c r="W2979" i="1" s="1"/>
  <c r="X2979" i="1" s="1"/>
  <c r="Y2979" i="1" s="1"/>
  <c r="V2980" i="1"/>
  <c r="W2980" i="1" s="1"/>
  <c r="X2980" i="1" s="1"/>
  <c r="Y2980" i="1" s="1"/>
  <c r="V2981" i="1"/>
  <c r="W2981" i="1" s="1"/>
  <c r="X2981" i="1" s="1"/>
  <c r="Y2981" i="1" s="1"/>
  <c r="V2982" i="1"/>
  <c r="W2982" i="1" s="1"/>
  <c r="X2982" i="1" s="1"/>
  <c r="Y2982" i="1" s="1"/>
  <c r="V2983" i="1"/>
  <c r="W2983" i="1" s="1"/>
  <c r="X2983" i="1" s="1"/>
  <c r="Y2983" i="1" s="1"/>
  <c r="V2984" i="1"/>
  <c r="W2984" i="1" s="1"/>
  <c r="X2984" i="1" s="1"/>
  <c r="Y2984" i="1" s="1"/>
  <c r="V2985" i="1"/>
  <c r="W2985" i="1" s="1"/>
  <c r="X2985" i="1" s="1"/>
  <c r="Y2985" i="1" s="1"/>
  <c r="V2986" i="1"/>
  <c r="W2986" i="1" s="1"/>
  <c r="X2986" i="1" s="1"/>
  <c r="Y2986" i="1" s="1"/>
  <c r="V2987" i="1"/>
  <c r="W2987" i="1" s="1"/>
  <c r="X2987" i="1" s="1"/>
  <c r="Y2987" i="1" s="1"/>
  <c r="V2988" i="1"/>
  <c r="W2988" i="1" s="1"/>
  <c r="X2988" i="1" s="1"/>
  <c r="Y2988" i="1" s="1"/>
  <c r="V2989" i="1"/>
  <c r="W2989" i="1" s="1"/>
  <c r="X2989" i="1" s="1"/>
  <c r="Y2989" i="1" s="1"/>
  <c r="V2990" i="1"/>
  <c r="W2990" i="1" s="1"/>
  <c r="X2990" i="1" s="1"/>
  <c r="Y2990" i="1" s="1"/>
  <c r="V2991" i="1"/>
  <c r="W2991" i="1" s="1"/>
  <c r="X2991" i="1" s="1"/>
  <c r="Y2991" i="1" s="1"/>
  <c r="V2992" i="1"/>
  <c r="W2992" i="1" s="1"/>
  <c r="X2992" i="1" s="1"/>
  <c r="Y2992" i="1" s="1"/>
  <c r="V2993" i="1"/>
  <c r="W2993" i="1" s="1"/>
  <c r="X2993" i="1" s="1"/>
  <c r="Y2993" i="1" s="1"/>
  <c r="V2994" i="1"/>
  <c r="W2994" i="1" s="1"/>
  <c r="X2994" i="1" s="1"/>
  <c r="Y2994" i="1" s="1"/>
  <c r="V2995" i="1"/>
  <c r="W2995" i="1" s="1"/>
  <c r="X2995" i="1" s="1"/>
  <c r="Y2995" i="1" s="1"/>
  <c r="V2996" i="1"/>
  <c r="W2996" i="1" s="1"/>
  <c r="X2996" i="1" s="1"/>
  <c r="Y2996" i="1" s="1"/>
  <c r="V2997" i="1"/>
  <c r="W2997" i="1" s="1"/>
  <c r="X2997" i="1" s="1"/>
  <c r="Y2997" i="1" s="1"/>
  <c r="V2998" i="1"/>
  <c r="W2998" i="1" s="1"/>
  <c r="X2998" i="1" s="1"/>
  <c r="Y2998" i="1" s="1"/>
  <c r="V2999" i="1"/>
  <c r="W2999" i="1" s="1"/>
  <c r="X2999" i="1" s="1"/>
  <c r="Y2999" i="1" s="1"/>
  <c r="V3000" i="1"/>
  <c r="W3000" i="1" s="1"/>
  <c r="X3000" i="1" s="1"/>
  <c r="Y3000" i="1" s="1"/>
  <c r="V3001" i="1"/>
  <c r="W3001" i="1" s="1"/>
  <c r="X3001" i="1" s="1"/>
  <c r="Y3001" i="1" s="1"/>
  <c r="V3002" i="1"/>
  <c r="W3002" i="1" s="1"/>
  <c r="X3002" i="1" s="1"/>
  <c r="Y3002" i="1" s="1"/>
  <c r="V3003" i="1"/>
  <c r="W3003" i="1" s="1"/>
  <c r="X3003" i="1" s="1"/>
  <c r="Y3003" i="1" s="1"/>
  <c r="V3004" i="1"/>
  <c r="W3004" i="1" s="1"/>
  <c r="X3004" i="1" s="1"/>
  <c r="Y3004" i="1" s="1"/>
  <c r="V3005" i="1"/>
  <c r="W3005" i="1" s="1"/>
  <c r="X3005" i="1" s="1"/>
  <c r="Y3005" i="1" s="1"/>
  <c r="V3006" i="1"/>
  <c r="W3006" i="1" s="1"/>
  <c r="X3006" i="1" s="1"/>
  <c r="Y3006" i="1" s="1"/>
  <c r="V3007" i="1"/>
  <c r="W3007" i="1" s="1"/>
  <c r="X3007" i="1" s="1"/>
  <c r="Y3007" i="1" s="1"/>
  <c r="V3008" i="1"/>
  <c r="W3008" i="1" s="1"/>
  <c r="X3008" i="1" s="1"/>
  <c r="Y3008" i="1" s="1"/>
  <c r="V3009" i="1"/>
  <c r="W3009" i="1" s="1"/>
  <c r="X3009" i="1" s="1"/>
  <c r="Y3009" i="1" s="1"/>
  <c r="V3010" i="1"/>
  <c r="W3010" i="1" s="1"/>
  <c r="X3010" i="1" s="1"/>
  <c r="Y3010" i="1" s="1"/>
  <c r="V3011" i="1"/>
  <c r="W3011" i="1" s="1"/>
  <c r="X3011" i="1" s="1"/>
  <c r="Y3011" i="1" s="1"/>
  <c r="V3012" i="1"/>
  <c r="W3012" i="1" s="1"/>
  <c r="X3012" i="1" s="1"/>
  <c r="Y3012" i="1" s="1"/>
  <c r="V3013" i="1"/>
  <c r="W3013" i="1" s="1"/>
  <c r="X3013" i="1" s="1"/>
  <c r="Y3013" i="1" s="1"/>
  <c r="V3014" i="1"/>
  <c r="W3014" i="1" s="1"/>
  <c r="X3014" i="1" s="1"/>
  <c r="Y3014" i="1" s="1"/>
  <c r="V3015" i="1"/>
  <c r="W3015" i="1" s="1"/>
  <c r="X3015" i="1" s="1"/>
  <c r="Y3015" i="1" s="1"/>
  <c r="V3016" i="1"/>
  <c r="W3016" i="1" s="1"/>
  <c r="X3016" i="1" s="1"/>
  <c r="Y3016" i="1" s="1"/>
  <c r="V3017" i="1"/>
  <c r="W3017" i="1" s="1"/>
  <c r="X3017" i="1" s="1"/>
  <c r="Y3017" i="1" s="1"/>
  <c r="V3018" i="1"/>
  <c r="W3018" i="1" s="1"/>
  <c r="X3018" i="1" s="1"/>
  <c r="Y3018" i="1" s="1"/>
  <c r="V3019" i="1"/>
  <c r="W3019" i="1" s="1"/>
  <c r="X3019" i="1" s="1"/>
  <c r="Y3019" i="1" s="1"/>
  <c r="V3020" i="1"/>
  <c r="W3020" i="1" s="1"/>
  <c r="X3020" i="1" s="1"/>
  <c r="Y3020" i="1" s="1"/>
  <c r="V3021" i="1"/>
  <c r="W3021" i="1" s="1"/>
  <c r="X3021" i="1" s="1"/>
  <c r="Y3021" i="1" s="1"/>
  <c r="V3022" i="1"/>
  <c r="W3022" i="1" s="1"/>
  <c r="X3022" i="1" s="1"/>
  <c r="Y3022" i="1" s="1"/>
  <c r="V3023" i="1"/>
  <c r="W3023" i="1" s="1"/>
  <c r="X3023" i="1" s="1"/>
  <c r="Y3023" i="1" s="1"/>
  <c r="V3024" i="1"/>
  <c r="W3024" i="1" s="1"/>
  <c r="X3024" i="1" s="1"/>
  <c r="Y3024" i="1" s="1"/>
  <c r="V3025" i="1"/>
  <c r="W3025" i="1" s="1"/>
  <c r="X3025" i="1" s="1"/>
  <c r="Y3025" i="1" s="1"/>
  <c r="V3026" i="1"/>
  <c r="W3026" i="1" s="1"/>
  <c r="X3026" i="1" s="1"/>
  <c r="Y3026" i="1" s="1"/>
  <c r="V3027" i="1"/>
  <c r="W3027" i="1" s="1"/>
  <c r="X3027" i="1" s="1"/>
  <c r="Y3027" i="1" s="1"/>
  <c r="V3028" i="1"/>
  <c r="W3028" i="1" s="1"/>
  <c r="X3028" i="1" s="1"/>
  <c r="Y3028" i="1" s="1"/>
  <c r="V3029" i="1"/>
  <c r="W3029" i="1" s="1"/>
  <c r="X3029" i="1" s="1"/>
  <c r="Y3029" i="1" s="1"/>
  <c r="V3030" i="1"/>
  <c r="W3030" i="1" s="1"/>
  <c r="X3030" i="1" s="1"/>
  <c r="Y3030" i="1" s="1"/>
  <c r="V3031" i="1"/>
  <c r="W3031" i="1" s="1"/>
  <c r="X3031" i="1" s="1"/>
  <c r="Y3031" i="1" s="1"/>
  <c r="V3032" i="1"/>
  <c r="W3032" i="1" s="1"/>
  <c r="X3032" i="1" s="1"/>
  <c r="Y3032" i="1" s="1"/>
  <c r="V3033" i="1"/>
  <c r="W3033" i="1" s="1"/>
  <c r="X3033" i="1" s="1"/>
  <c r="Y3033" i="1" s="1"/>
  <c r="V3034" i="1"/>
  <c r="W3034" i="1" s="1"/>
  <c r="X3034" i="1" s="1"/>
  <c r="Y3034" i="1" s="1"/>
  <c r="V3035" i="1"/>
  <c r="W3035" i="1" s="1"/>
  <c r="X3035" i="1" s="1"/>
  <c r="Y3035" i="1" s="1"/>
  <c r="V3036" i="1"/>
  <c r="W3036" i="1" s="1"/>
  <c r="X3036" i="1" s="1"/>
  <c r="Y3036" i="1" s="1"/>
  <c r="V3037" i="1"/>
  <c r="W3037" i="1" s="1"/>
  <c r="X3037" i="1" s="1"/>
  <c r="Y3037" i="1" s="1"/>
  <c r="V3038" i="1"/>
  <c r="W3038" i="1" s="1"/>
  <c r="X3038" i="1" s="1"/>
  <c r="Y3038" i="1" s="1"/>
  <c r="V3039" i="1"/>
  <c r="W3039" i="1" s="1"/>
  <c r="X3039" i="1" s="1"/>
  <c r="Y3039" i="1" s="1"/>
  <c r="V3040" i="1"/>
  <c r="W3040" i="1" s="1"/>
  <c r="X3040" i="1" s="1"/>
  <c r="Y3040" i="1" s="1"/>
  <c r="V3041" i="1"/>
  <c r="W3041" i="1" s="1"/>
  <c r="X3041" i="1" s="1"/>
  <c r="Y3041" i="1" s="1"/>
  <c r="V3042" i="1"/>
  <c r="W3042" i="1" s="1"/>
  <c r="X3042" i="1" s="1"/>
  <c r="Y3042" i="1" s="1"/>
  <c r="V3043" i="1"/>
  <c r="W3043" i="1" s="1"/>
  <c r="X3043" i="1" s="1"/>
  <c r="Y3043" i="1" s="1"/>
  <c r="V3044" i="1"/>
  <c r="W3044" i="1" s="1"/>
  <c r="X3044" i="1" s="1"/>
  <c r="Y3044" i="1" s="1"/>
  <c r="V3045" i="1"/>
  <c r="W3045" i="1" s="1"/>
  <c r="X3045" i="1" s="1"/>
  <c r="Y3045" i="1" s="1"/>
  <c r="V3046" i="1"/>
  <c r="W3046" i="1" s="1"/>
  <c r="X3046" i="1" s="1"/>
  <c r="Y3046" i="1" s="1"/>
  <c r="V3047" i="1"/>
  <c r="W3047" i="1" s="1"/>
  <c r="X3047" i="1" s="1"/>
  <c r="Y3047" i="1" s="1"/>
  <c r="V3048" i="1"/>
  <c r="W3048" i="1" s="1"/>
  <c r="X3048" i="1" s="1"/>
  <c r="Y3048" i="1" s="1"/>
  <c r="V3049" i="1"/>
  <c r="W3049" i="1" s="1"/>
  <c r="X3049" i="1" s="1"/>
  <c r="Y3049" i="1" s="1"/>
  <c r="V3050" i="1"/>
  <c r="W3050" i="1" s="1"/>
  <c r="X3050" i="1" s="1"/>
  <c r="Y3050" i="1" s="1"/>
  <c r="V3051" i="1"/>
  <c r="W3051" i="1" s="1"/>
  <c r="X3051" i="1" s="1"/>
  <c r="Y3051" i="1" s="1"/>
  <c r="V3052" i="1"/>
  <c r="W3052" i="1" s="1"/>
  <c r="X3052" i="1" s="1"/>
  <c r="Y3052" i="1" s="1"/>
  <c r="V3053" i="1"/>
  <c r="W3053" i="1" s="1"/>
  <c r="X3053" i="1" s="1"/>
  <c r="Y3053" i="1" s="1"/>
  <c r="V3054" i="1"/>
  <c r="W3054" i="1" s="1"/>
  <c r="X3054" i="1" s="1"/>
  <c r="Y3054" i="1" s="1"/>
  <c r="V3055" i="1"/>
  <c r="W3055" i="1" s="1"/>
  <c r="X3055" i="1" s="1"/>
  <c r="Y3055" i="1" s="1"/>
  <c r="V3056" i="1"/>
  <c r="W3056" i="1" s="1"/>
  <c r="X3056" i="1" s="1"/>
  <c r="Y3056" i="1" s="1"/>
  <c r="V3057" i="1"/>
  <c r="W3057" i="1" s="1"/>
  <c r="X3057" i="1" s="1"/>
  <c r="Y3057" i="1" s="1"/>
  <c r="V3058" i="1"/>
  <c r="W3058" i="1" s="1"/>
  <c r="X3058" i="1" s="1"/>
  <c r="Y3058" i="1" s="1"/>
  <c r="V3059" i="1"/>
  <c r="W3059" i="1" s="1"/>
  <c r="X3059" i="1" s="1"/>
  <c r="Y3059" i="1" s="1"/>
  <c r="V3060" i="1"/>
  <c r="W3060" i="1" s="1"/>
  <c r="X3060" i="1" s="1"/>
  <c r="Y3060" i="1" s="1"/>
  <c r="V3061" i="1"/>
  <c r="W3061" i="1" s="1"/>
  <c r="X3061" i="1" s="1"/>
  <c r="Y3061" i="1" s="1"/>
  <c r="V3062" i="1"/>
  <c r="W3062" i="1" s="1"/>
  <c r="X3062" i="1" s="1"/>
  <c r="Y3062" i="1" s="1"/>
  <c r="V3063" i="1"/>
  <c r="W3063" i="1" s="1"/>
  <c r="X3063" i="1" s="1"/>
  <c r="Y3063" i="1" s="1"/>
  <c r="V3064" i="1"/>
  <c r="W3064" i="1" s="1"/>
  <c r="X3064" i="1" s="1"/>
  <c r="Y3064" i="1" s="1"/>
  <c r="V3065" i="1"/>
  <c r="W3065" i="1" s="1"/>
  <c r="X3065" i="1" s="1"/>
  <c r="Y3065" i="1" s="1"/>
  <c r="V3066" i="1"/>
  <c r="W3066" i="1" s="1"/>
  <c r="X3066" i="1" s="1"/>
  <c r="Y3066" i="1" s="1"/>
  <c r="V3067" i="1"/>
  <c r="W3067" i="1" s="1"/>
  <c r="X3067" i="1" s="1"/>
  <c r="Y3067" i="1" s="1"/>
  <c r="V3068" i="1"/>
  <c r="W3068" i="1" s="1"/>
  <c r="X3068" i="1" s="1"/>
  <c r="Y3068" i="1" s="1"/>
  <c r="V3069" i="1"/>
  <c r="W3069" i="1" s="1"/>
  <c r="X3069" i="1" s="1"/>
  <c r="Y3069" i="1" s="1"/>
  <c r="V3070" i="1"/>
  <c r="W3070" i="1" s="1"/>
  <c r="X3070" i="1" s="1"/>
  <c r="Y3070" i="1" s="1"/>
  <c r="V3071" i="1"/>
  <c r="W3071" i="1" s="1"/>
  <c r="X3071" i="1" s="1"/>
  <c r="Y3071" i="1" s="1"/>
  <c r="V3072" i="1"/>
  <c r="W3072" i="1" s="1"/>
  <c r="X3072" i="1" s="1"/>
  <c r="Y3072" i="1" s="1"/>
  <c r="V3073" i="1"/>
  <c r="W3073" i="1" s="1"/>
  <c r="X3073" i="1" s="1"/>
  <c r="Y3073" i="1" s="1"/>
  <c r="V3074" i="1"/>
  <c r="W3074" i="1" s="1"/>
  <c r="X3074" i="1" s="1"/>
  <c r="Y3074" i="1" s="1"/>
  <c r="V3075" i="1"/>
  <c r="W3075" i="1" s="1"/>
  <c r="X3075" i="1" s="1"/>
  <c r="Y3075" i="1" s="1"/>
  <c r="V3076" i="1"/>
  <c r="W3076" i="1" s="1"/>
  <c r="X3076" i="1" s="1"/>
  <c r="Y3076" i="1" s="1"/>
  <c r="V3077" i="1"/>
  <c r="W3077" i="1" s="1"/>
  <c r="X3077" i="1" s="1"/>
  <c r="Y3077" i="1" s="1"/>
  <c r="V3078" i="1"/>
  <c r="W3078" i="1" s="1"/>
  <c r="X3078" i="1" s="1"/>
  <c r="Y3078" i="1" s="1"/>
  <c r="V3079" i="1"/>
  <c r="W3079" i="1" s="1"/>
  <c r="X3079" i="1" s="1"/>
  <c r="Y3079" i="1" s="1"/>
  <c r="V3080" i="1"/>
  <c r="W3080" i="1" s="1"/>
  <c r="X3080" i="1" s="1"/>
  <c r="Y3080" i="1" s="1"/>
  <c r="V3081" i="1"/>
  <c r="W3081" i="1" s="1"/>
  <c r="X3081" i="1" s="1"/>
  <c r="Y3081" i="1" s="1"/>
  <c r="V3082" i="1"/>
  <c r="W3082" i="1" s="1"/>
  <c r="X3082" i="1" s="1"/>
  <c r="Y3082" i="1" s="1"/>
  <c r="V3083" i="1"/>
  <c r="W3083" i="1" s="1"/>
  <c r="X3083" i="1" s="1"/>
  <c r="Y3083" i="1" s="1"/>
  <c r="V3084" i="1"/>
  <c r="W3084" i="1" s="1"/>
  <c r="X3084" i="1" s="1"/>
  <c r="Y3084" i="1" s="1"/>
  <c r="V3085" i="1"/>
  <c r="W3085" i="1" s="1"/>
  <c r="X3085" i="1" s="1"/>
  <c r="Y3085" i="1" s="1"/>
  <c r="V3086" i="1"/>
  <c r="W3086" i="1" s="1"/>
  <c r="X3086" i="1" s="1"/>
  <c r="Y3086" i="1" s="1"/>
  <c r="V3087" i="1"/>
  <c r="W3087" i="1" s="1"/>
  <c r="X3087" i="1" s="1"/>
  <c r="Y3087" i="1" s="1"/>
  <c r="V3088" i="1"/>
  <c r="W3088" i="1" s="1"/>
  <c r="X3088" i="1" s="1"/>
  <c r="Y3088" i="1" s="1"/>
  <c r="V3089" i="1"/>
  <c r="W3089" i="1" s="1"/>
  <c r="X3089" i="1" s="1"/>
  <c r="Y3089" i="1" s="1"/>
  <c r="V3090" i="1"/>
  <c r="W3090" i="1" s="1"/>
  <c r="X3090" i="1" s="1"/>
  <c r="Y3090" i="1" s="1"/>
  <c r="V3091" i="1"/>
  <c r="W3091" i="1" s="1"/>
  <c r="X3091" i="1" s="1"/>
  <c r="Y3091" i="1" s="1"/>
  <c r="V3092" i="1"/>
  <c r="W3092" i="1" s="1"/>
  <c r="X3092" i="1" s="1"/>
  <c r="Y3092" i="1" s="1"/>
  <c r="V3093" i="1"/>
  <c r="W3093" i="1" s="1"/>
  <c r="X3093" i="1" s="1"/>
  <c r="Y3093" i="1" s="1"/>
  <c r="V3094" i="1"/>
  <c r="W3094" i="1" s="1"/>
  <c r="X3094" i="1" s="1"/>
  <c r="Y3094" i="1" s="1"/>
  <c r="V3095" i="1"/>
  <c r="W3095" i="1" s="1"/>
  <c r="X3095" i="1" s="1"/>
  <c r="Y3095" i="1" s="1"/>
  <c r="V3096" i="1"/>
  <c r="W3096" i="1" s="1"/>
  <c r="X3096" i="1" s="1"/>
  <c r="Y3096" i="1" s="1"/>
  <c r="V3097" i="1"/>
  <c r="W3097" i="1" s="1"/>
  <c r="X3097" i="1" s="1"/>
  <c r="Y3097" i="1" s="1"/>
  <c r="V3098" i="1"/>
  <c r="W3098" i="1" s="1"/>
  <c r="X3098" i="1" s="1"/>
  <c r="Y3098" i="1" s="1"/>
  <c r="V3099" i="1"/>
  <c r="W3099" i="1" s="1"/>
  <c r="X3099" i="1" s="1"/>
  <c r="Y3099" i="1" s="1"/>
  <c r="V3100" i="1"/>
  <c r="W3100" i="1" s="1"/>
  <c r="X3100" i="1" s="1"/>
  <c r="Y3100" i="1" s="1"/>
  <c r="V3101" i="1"/>
  <c r="W3101" i="1" s="1"/>
  <c r="X3101" i="1" s="1"/>
  <c r="Y3101" i="1" s="1"/>
  <c r="V3102" i="1"/>
  <c r="W3102" i="1" s="1"/>
  <c r="X3102" i="1" s="1"/>
  <c r="Y3102" i="1" s="1"/>
  <c r="V3103" i="1"/>
  <c r="W3103" i="1" s="1"/>
  <c r="X3103" i="1" s="1"/>
  <c r="Y3103" i="1" s="1"/>
  <c r="V3104" i="1"/>
  <c r="W3104" i="1" s="1"/>
  <c r="X3104" i="1" s="1"/>
  <c r="Y3104" i="1" s="1"/>
  <c r="V3105" i="1"/>
  <c r="W3105" i="1" s="1"/>
  <c r="X3105" i="1" s="1"/>
  <c r="Y3105" i="1" s="1"/>
  <c r="V3106" i="1"/>
  <c r="W3106" i="1" s="1"/>
  <c r="X3106" i="1" s="1"/>
  <c r="Y3106" i="1" s="1"/>
  <c r="V3107" i="1"/>
  <c r="W3107" i="1" s="1"/>
  <c r="X3107" i="1" s="1"/>
  <c r="Y3107" i="1" s="1"/>
  <c r="V3108" i="1"/>
  <c r="W3108" i="1" s="1"/>
  <c r="X3108" i="1" s="1"/>
  <c r="Y3108" i="1" s="1"/>
  <c r="V3109" i="1"/>
  <c r="W3109" i="1" s="1"/>
  <c r="X3109" i="1" s="1"/>
  <c r="Y3109" i="1" s="1"/>
  <c r="V3110" i="1"/>
  <c r="W3110" i="1" s="1"/>
  <c r="X3110" i="1" s="1"/>
  <c r="Y3110" i="1" s="1"/>
  <c r="V3111" i="1"/>
  <c r="W3111" i="1" s="1"/>
  <c r="X3111" i="1" s="1"/>
  <c r="Y3111" i="1" s="1"/>
  <c r="V3112" i="1"/>
  <c r="W3112" i="1" s="1"/>
  <c r="X3112" i="1" s="1"/>
  <c r="Y3112" i="1" s="1"/>
  <c r="V3113" i="1"/>
  <c r="W3113" i="1" s="1"/>
  <c r="X3113" i="1" s="1"/>
  <c r="Y3113" i="1" s="1"/>
  <c r="V3114" i="1"/>
  <c r="W3114" i="1" s="1"/>
  <c r="X3114" i="1" s="1"/>
  <c r="Y3114" i="1" s="1"/>
  <c r="V3115" i="1"/>
  <c r="W3115" i="1" s="1"/>
  <c r="X3115" i="1" s="1"/>
  <c r="Y3115" i="1" s="1"/>
  <c r="V3116" i="1"/>
  <c r="W3116" i="1" s="1"/>
  <c r="X3116" i="1" s="1"/>
  <c r="Y3116" i="1" s="1"/>
  <c r="V3117" i="1"/>
  <c r="W3117" i="1" s="1"/>
  <c r="X3117" i="1" s="1"/>
  <c r="Y3117" i="1" s="1"/>
  <c r="V3118" i="1"/>
  <c r="W3118" i="1" s="1"/>
  <c r="X3118" i="1" s="1"/>
  <c r="Y3118" i="1" s="1"/>
  <c r="V3119" i="1"/>
  <c r="W3119" i="1" s="1"/>
  <c r="X3119" i="1" s="1"/>
  <c r="Y3119" i="1" s="1"/>
  <c r="V3120" i="1"/>
  <c r="W3120" i="1" s="1"/>
  <c r="X3120" i="1" s="1"/>
  <c r="Y3120" i="1" s="1"/>
  <c r="V3121" i="1"/>
  <c r="W3121" i="1" s="1"/>
  <c r="X3121" i="1" s="1"/>
  <c r="Y3121" i="1" s="1"/>
  <c r="V3122" i="1"/>
  <c r="W3122" i="1" s="1"/>
  <c r="X3122" i="1" s="1"/>
  <c r="Y3122" i="1" s="1"/>
  <c r="V3123" i="1"/>
  <c r="W3123" i="1" s="1"/>
  <c r="X3123" i="1" s="1"/>
  <c r="Y3123" i="1" s="1"/>
  <c r="V3124" i="1"/>
  <c r="W3124" i="1" s="1"/>
  <c r="X3124" i="1" s="1"/>
  <c r="Y3124" i="1" s="1"/>
  <c r="V3125" i="1"/>
  <c r="W3125" i="1" s="1"/>
  <c r="X3125" i="1" s="1"/>
  <c r="Y3125" i="1" s="1"/>
  <c r="V3126" i="1"/>
  <c r="W3126" i="1" s="1"/>
  <c r="X3126" i="1" s="1"/>
  <c r="Y3126" i="1" s="1"/>
  <c r="V3127" i="1"/>
  <c r="W3127" i="1" s="1"/>
  <c r="X3127" i="1" s="1"/>
  <c r="Y3127" i="1" s="1"/>
  <c r="V3128" i="1"/>
  <c r="W3128" i="1" s="1"/>
  <c r="X3128" i="1" s="1"/>
  <c r="Y3128" i="1" s="1"/>
  <c r="V3129" i="1"/>
  <c r="W3129" i="1" s="1"/>
  <c r="X3129" i="1" s="1"/>
  <c r="Y3129" i="1" s="1"/>
  <c r="V3130" i="1"/>
  <c r="W3130" i="1" s="1"/>
  <c r="X3130" i="1" s="1"/>
  <c r="Y3130" i="1" s="1"/>
  <c r="V3131" i="1"/>
  <c r="W3131" i="1" s="1"/>
  <c r="X3131" i="1" s="1"/>
  <c r="Y3131" i="1" s="1"/>
  <c r="V3132" i="1"/>
  <c r="W3132" i="1" s="1"/>
  <c r="X3132" i="1" s="1"/>
  <c r="Y3132" i="1" s="1"/>
  <c r="V3133" i="1"/>
  <c r="W3133" i="1" s="1"/>
  <c r="X3133" i="1" s="1"/>
  <c r="Y3133" i="1" s="1"/>
  <c r="V3134" i="1"/>
  <c r="W3134" i="1" s="1"/>
  <c r="X3134" i="1" s="1"/>
  <c r="Y3134" i="1" s="1"/>
  <c r="V3135" i="1"/>
  <c r="W3135" i="1" s="1"/>
  <c r="X3135" i="1" s="1"/>
  <c r="Y3135" i="1" s="1"/>
  <c r="V3136" i="1"/>
  <c r="W3136" i="1" s="1"/>
  <c r="X3136" i="1" s="1"/>
  <c r="Y3136" i="1" s="1"/>
  <c r="V3137" i="1"/>
  <c r="W3137" i="1" s="1"/>
  <c r="X3137" i="1" s="1"/>
  <c r="Y3137" i="1" s="1"/>
  <c r="V3138" i="1"/>
  <c r="W3138" i="1" s="1"/>
  <c r="X3138" i="1" s="1"/>
  <c r="Y3138" i="1" s="1"/>
  <c r="V3139" i="1"/>
  <c r="W3139" i="1" s="1"/>
  <c r="X3139" i="1" s="1"/>
  <c r="Y3139" i="1" s="1"/>
  <c r="V3140" i="1"/>
  <c r="W3140" i="1" s="1"/>
  <c r="X3140" i="1" s="1"/>
  <c r="Y3140" i="1" s="1"/>
  <c r="V3141" i="1"/>
  <c r="W3141" i="1" s="1"/>
  <c r="X3141" i="1" s="1"/>
  <c r="Y3141" i="1" s="1"/>
  <c r="V3142" i="1"/>
  <c r="W3142" i="1" s="1"/>
  <c r="X3142" i="1" s="1"/>
  <c r="Y3142" i="1" s="1"/>
  <c r="V3143" i="1"/>
  <c r="W3143" i="1" s="1"/>
  <c r="X3143" i="1" s="1"/>
  <c r="Y3143" i="1" s="1"/>
  <c r="V3144" i="1"/>
  <c r="W3144" i="1" s="1"/>
  <c r="X3144" i="1" s="1"/>
  <c r="Y3144" i="1" s="1"/>
  <c r="V3145" i="1"/>
  <c r="W3145" i="1" s="1"/>
  <c r="X3145" i="1" s="1"/>
  <c r="Y3145" i="1" s="1"/>
  <c r="V3146" i="1"/>
  <c r="W3146" i="1" s="1"/>
  <c r="X3146" i="1" s="1"/>
  <c r="Y3146" i="1" s="1"/>
  <c r="V3147" i="1"/>
  <c r="W3147" i="1" s="1"/>
  <c r="X3147" i="1" s="1"/>
  <c r="Y3147" i="1" s="1"/>
  <c r="V3148" i="1"/>
  <c r="W3148" i="1" s="1"/>
  <c r="X3148" i="1" s="1"/>
  <c r="Y3148" i="1" s="1"/>
  <c r="V3149" i="1"/>
  <c r="W3149" i="1" s="1"/>
  <c r="X3149" i="1" s="1"/>
  <c r="Y3149" i="1" s="1"/>
  <c r="V3150" i="1"/>
  <c r="W3150" i="1" s="1"/>
  <c r="X3150" i="1" s="1"/>
  <c r="Y3150" i="1" s="1"/>
  <c r="V3151" i="1"/>
  <c r="W3151" i="1" s="1"/>
  <c r="X3151" i="1" s="1"/>
  <c r="Y3151" i="1" s="1"/>
  <c r="V3152" i="1"/>
  <c r="W3152" i="1" s="1"/>
  <c r="X3152" i="1" s="1"/>
  <c r="Y3152" i="1" s="1"/>
  <c r="V3153" i="1"/>
  <c r="W3153" i="1" s="1"/>
  <c r="X3153" i="1" s="1"/>
  <c r="Y3153" i="1" s="1"/>
  <c r="V3154" i="1"/>
  <c r="W3154" i="1" s="1"/>
  <c r="X3154" i="1" s="1"/>
  <c r="Y3154" i="1" s="1"/>
  <c r="V3155" i="1"/>
  <c r="W3155" i="1" s="1"/>
  <c r="X3155" i="1" s="1"/>
  <c r="Y3155" i="1" s="1"/>
  <c r="V3156" i="1"/>
  <c r="W3156" i="1" s="1"/>
  <c r="X3156" i="1" s="1"/>
  <c r="Y3156" i="1" s="1"/>
  <c r="V3157" i="1"/>
  <c r="W3157" i="1" s="1"/>
  <c r="X3157" i="1" s="1"/>
  <c r="Y3157" i="1" s="1"/>
  <c r="V3158" i="1"/>
  <c r="W3158" i="1" s="1"/>
  <c r="X3158" i="1" s="1"/>
  <c r="Y3158" i="1" s="1"/>
  <c r="V3159" i="1"/>
  <c r="W3159" i="1" s="1"/>
  <c r="X3159" i="1" s="1"/>
  <c r="Y3159" i="1" s="1"/>
  <c r="V3160" i="1"/>
  <c r="W3160" i="1" s="1"/>
  <c r="X3160" i="1" s="1"/>
  <c r="Y3160" i="1" s="1"/>
  <c r="V3161" i="1"/>
  <c r="W3161" i="1" s="1"/>
  <c r="X3161" i="1" s="1"/>
  <c r="Y3161" i="1" s="1"/>
  <c r="V3162" i="1"/>
  <c r="W3162" i="1" s="1"/>
  <c r="X3162" i="1" s="1"/>
  <c r="Y3162" i="1" s="1"/>
  <c r="V3163" i="1"/>
  <c r="W3163" i="1" s="1"/>
  <c r="X3163" i="1" s="1"/>
  <c r="Y3163" i="1" s="1"/>
  <c r="V3164" i="1"/>
  <c r="W3164" i="1" s="1"/>
  <c r="X3164" i="1" s="1"/>
  <c r="Y3164" i="1" s="1"/>
  <c r="V3165" i="1"/>
  <c r="W3165" i="1" s="1"/>
  <c r="X3165" i="1" s="1"/>
  <c r="Y3165" i="1" s="1"/>
  <c r="V3166" i="1"/>
  <c r="W3166" i="1" s="1"/>
  <c r="X3166" i="1" s="1"/>
  <c r="Y3166" i="1" s="1"/>
  <c r="V3167" i="1"/>
  <c r="W3167" i="1" s="1"/>
  <c r="X3167" i="1" s="1"/>
  <c r="Y3167" i="1" s="1"/>
  <c r="V3168" i="1"/>
  <c r="W3168" i="1" s="1"/>
  <c r="X3168" i="1" s="1"/>
  <c r="Y3168" i="1" s="1"/>
  <c r="V3169" i="1"/>
  <c r="W3169" i="1" s="1"/>
  <c r="X3169" i="1" s="1"/>
  <c r="Y3169" i="1" s="1"/>
  <c r="V3170" i="1"/>
  <c r="W3170" i="1" s="1"/>
  <c r="X3170" i="1" s="1"/>
  <c r="Y3170" i="1" s="1"/>
  <c r="V3171" i="1"/>
  <c r="W3171" i="1" s="1"/>
  <c r="X3171" i="1" s="1"/>
  <c r="Y3171" i="1" s="1"/>
  <c r="V3172" i="1"/>
  <c r="W3172" i="1" s="1"/>
  <c r="X3172" i="1" s="1"/>
  <c r="Y3172" i="1" s="1"/>
  <c r="V3173" i="1"/>
  <c r="W3173" i="1" s="1"/>
  <c r="X3173" i="1" s="1"/>
  <c r="Y3173" i="1" s="1"/>
  <c r="V3174" i="1"/>
  <c r="W3174" i="1" s="1"/>
  <c r="X3174" i="1" s="1"/>
  <c r="Y3174" i="1" s="1"/>
  <c r="V3175" i="1"/>
  <c r="W3175" i="1" s="1"/>
  <c r="X3175" i="1" s="1"/>
  <c r="Y3175" i="1" s="1"/>
  <c r="V3176" i="1"/>
  <c r="W3176" i="1" s="1"/>
  <c r="X3176" i="1" s="1"/>
  <c r="Y3176" i="1" s="1"/>
  <c r="V3177" i="1"/>
  <c r="W3177" i="1" s="1"/>
  <c r="X3177" i="1" s="1"/>
  <c r="Y3177" i="1" s="1"/>
  <c r="V3178" i="1"/>
  <c r="W3178" i="1" s="1"/>
  <c r="X3178" i="1" s="1"/>
  <c r="Y3178" i="1" s="1"/>
  <c r="V3179" i="1"/>
  <c r="W3179" i="1" s="1"/>
  <c r="X3179" i="1" s="1"/>
  <c r="Y3179" i="1" s="1"/>
  <c r="V3180" i="1"/>
  <c r="W3180" i="1" s="1"/>
  <c r="X3180" i="1" s="1"/>
  <c r="Y3180" i="1" s="1"/>
  <c r="V3181" i="1"/>
  <c r="W3181" i="1" s="1"/>
  <c r="X3181" i="1" s="1"/>
  <c r="Y3181" i="1" s="1"/>
  <c r="V3182" i="1"/>
  <c r="W3182" i="1" s="1"/>
  <c r="X3182" i="1" s="1"/>
  <c r="Y3182" i="1" s="1"/>
  <c r="V3183" i="1"/>
  <c r="W3183" i="1" s="1"/>
  <c r="X3183" i="1" s="1"/>
  <c r="Y3183" i="1" s="1"/>
  <c r="V3184" i="1"/>
  <c r="W3184" i="1" s="1"/>
  <c r="X3184" i="1" s="1"/>
  <c r="Y3184" i="1" s="1"/>
  <c r="V3185" i="1"/>
  <c r="W3185" i="1" s="1"/>
  <c r="X3185" i="1" s="1"/>
  <c r="Y3185" i="1" s="1"/>
  <c r="V3186" i="1"/>
  <c r="W3186" i="1" s="1"/>
  <c r="X3186" i="1" s="1"/>
  <c r="Y3186" i="1" s="1"/>
  <c r="V3187" i="1"/>
  <c r="W3187" i="1" s="1"/>
  <c r="X3187" i="1" s="1"/>
  <c r="Y3187" i="1" s="1"/>
  <c r="V3188" i="1"/>
  <c r="W3188" i="1" s="1"/>
  <c r="X3188" i="1" s="1"/>
  <c r="Y3188" i="1" s="1"/>
  <c r="V3189" i="1"/>
  <c r="W3189" i="1" s="1"/>
  <c r="X3189" i="1" s="1"/>
  <c r="Y3189" i="1" s="1"/>
  <c r="V3190" i="1"/>
  <c r="W3190" i="1" s="1"/>
  <c r="X3190" i="1" s="1"/>
  <c r="Y3190" i="1" s="1"/>
  <c r="V3191" i="1"/>
  <c r="W3191" i="1" s="1"/>
  <c r="X3191" i="1" s="1"/>
  <c r="Y3191" i="1" s="1"/>
  <c r="V3192" i="1"/>
  <c r="W3192" i="1" s="1"/>
  <c r="X3192" i="1" s="1"/>
  <c r="Y3192" i="1" s="1"/>
  <c r="V3193" i="1"/>
  <c r="W3193" i="1" s="1"/>
  <c r="X3193" i="1" s="1"/>
  <c r="Y3193" i="1" s="1"/>
  <c r="V3194" i="1"/>
  <c r="W3194" i="1" s="1"/>
  <c r="X3194" i="1" s="1"/>
  <c r="Y3194" i="1" s="1"/>
  <c r="V3195" i="1"/>
  <c r="W3195" i="1" s="1"/>
  <c r="X3195" i="1" s="1"/>
  <c r="Y3195" i="1" s="1"/>
  <c r="V3196" i="1"/>
  <c r="W3196" i="1" s="1"/>
  <c r="X3196" i="1" s="1"/>
  <c r="Y3196" i="1" s="1"/>
  <c r="V3197" i="1"/>
  <c r="W3197" i="1" s="1"/>
  <c r="X3197" i="1" s="1"/>
  <c r="Y3197" i="1" s="1"/>
  <c r="V3198" i="1"/>
  <c r="W3198" i="1" s="1"/>
  <c r="X3198" i="1" s="1"/>
  <c r="Y3198" i="1" s="1"/>
  <c r="V3199" i="1"/>
  <c r="W3199" i="1" s="1"/>
  <c r="X3199" i="1" s="1"/>
  <c r="Y3199" i="1" s="1"/>
  <c r="V3200" i="1"/>
  <c r="W3200" i="1" s="1"/>
  <c r="X3200" i="1" s="1"/>
  <c r="Y3200" i="1" s="1"/>
  <c r="V3201" i="1"/>
  <c r="W3201" i="1" s="1"/>
  <c r="X3201" i="1" s="1"/>
  <c r="Y3201" i="1" s="1"/>
  <c r="V3202" i="1"/>
  <c r="W3202" i="1" s="1"/>
  <c r="X3202" i="1" s="1"/>
  <c r="Y3202" i="1" s="1"/>
  <c r="V3203" i="1"/>
  <c r="W3203" i="1" s="1"/>
  <c r="X3203" i="1" s="1"/>
  <c r="Y3203" i="1" s="1"/>
  <c r="V3204" i="1"/>
  <c r="W3204" i="1" s="1"/>
  <c r="X3204" i="1" s="1"/>
  <c r="Y3204" i="1" s="1"/>
  <c r="V3205" i="1"/>
  <c r="W3205" i="1" s="1"/>
  <c r="X3205" i="1" s="1"/>
  <c r="Y3205" i="1" s="1"/>
  <c r="V3206" i="1"/>
  <c r="W3206" i="1" s="1"/>
  <c r="X3206" i="1" s="1"/>
  <c r="Y3206" i="1" s="1"/>
  <c r="V3207" i="1"/>
  <c r="W3207" i="1" s="1"/>
  <c r="X3207" i="1" s="1"/>
  <c r="Y3207" i="1" s="1"/>
  <c r="V3208" i="1"/>
  <c r="W3208" i="1" s="1"/>
  <c r="X3208" i="1" s="1"/>
  <c r="Y3208" i="1" s="1"/>
  <c r="V3209" i="1"/>
  <c r="W3209" i="1" s="1"/>
  <c r="X3209" i="1" s="1"/>
  <c r="Y3209" i="1" s="1"/>
  <c r="V3210" i="1"/>
  <c r="W3210" i="1" s="1"/>
  <c r="X3210" i="1" s="1"/>
  <c r="Y3210" i="1" s="1"/>
  <c r="V3211" i="1"/>
  <c r="W3211" i="1" s="1"/>
  <c r="X3211" i="1" s="1"/>
  <c r="Y3211" i="1" s="1"/>
  <c r="V3212" i="1"/>
  <c r="W3212" i="1" s="1"/>
  <c r="X3212" i="1" s="1"/>
  <c r="Y3212" i="1" s="1"/>
  <c r="V3213" i="1"/>
  <c r="W3213" i="1" s="1"/>
  <c r="X3213" i="1" s="1"/>
  <c r="Y3213" i="1" s="1"/>
  <c r="V3214" i="1"/>
  <c r="W3214" i="1" s="1"/>
  <c r="X3214" i="1" s="1"/>
  <c r="Y3214" i="1" s="1"/>
  <c r="V3215" i="1"/>
  <c r="W3215" i="1" s="1"/>
  <c r="X3215" i="1" s="1"/>
  <c r="Y3215" i="1" s="1"/>
  <c r="V3216" i="1"/>
  <c r="W3216" i="1" s="1"/>
  <c r="X3216" i="1" s="1"/>
  <c r="Y3216" i="1" s="1"/>
  <c r="V3217" i="1"/>
  <c r="W3217" i="1" s="1"/>
  <c r="X3217" i="1" s="1"/>
  <c r="Y3217" i="1" s="1"/>
  <c r="V3218" i="1"/>
  <c r="W3218" i="1" s="1"/>
  <c r="X3218" i="1" s="1"/>
  <c r="Y3218" i="1" s="1"/>
  <c r="V3219" i="1"/>
  <c r="W3219" i="1" s="1"/>
  <c r="X3219" i="1" s="1"/>
  <c r="Y3219" i="1" s="1"/>
  <c r="V3220" i="1"/>
  <c r="W3220" i="1" s="1"/>
  <c r="X3220" i="1" s="1"/>
  <c r="Y3220" i="1" s="1"/>
  <c r="V3221" i="1"/>
  <c r="W3221" i="1" s="1"/>
  <c r="X3221" i="1" s="1"/>
  <c r="Y3221" i="1" s="1"/>
  <c r="V3222" i="1"/>
  <c r="W3222" i="1" s="1"/>
  <c r="X3222" i="1" s="1"/>
  <c r="Y3222" i="1" s="1"/>
  <c r="V3223" i="1"/>
  <c r="W3223" i="1" s="1"/>
  <c r="X3223" i="1" s="1"/>
  <c r="Y3223" i="1" s="1"/>
  <c r="V3224" i="1"/>
  <c r="W3224" i="1" s="1"/>
  <c r="X3224" i="1" s="1"/>
  <c r="Y3224" i="1" s="1"/>
  <c r="V3225" i="1"/>
  <c r="W3225" i="1" s="1"/>
  <c r="X3225" i="1" s="1"/>
  <c r="Y3225" i="1" s="1"/>
  <c r="V3226" i="1"/>
  <c r="W3226" i="1" s="1"/>
  <c r="X3226" i="1" s="1"/>
  <c r="Y3226" i="1" s="1"/>
  <c r="V3227" i="1"/>
  <c r="W3227" i="1" s="1"/>
  <c r="X3227" i="1" s="1"/>
  <c r="Y3227" i="1" s="1"/>
  <c r="V3228" i="1"/>
  <c r="W3228" i="1" s="1"/>
  <c r="X3228" i="1" s="1"/>
  <c r="Y3228" i="1" s="1"/>
  <c r="V3229" i="1"/>
  <c r="W3229" i="1" s="1"/>
  <c r="X3229" i="1" s="1"/>
  <c r="Y3229" i="1" s="1"/>
  <c r="V3230" i="1"/>
  <c r="W3230" i="1" s="1"/>
  <c r="X3230" i="1" s="1"/>
  <c r="Y3230" i="1" s="1"/>
  <c r="V3231" i="1"/>
  <c r="W3231" i="1" s="1"/>
  <c r="X3231" i="1" s="1"/>
  <c r="Y3231" i="1" s="1"/>
  <c r="V3232" i="1"/>
  <c r="W3232" i="1" s="1"/>
  <c r="X3232" i="1" s="1"/>
  <c r="Y3232" i="1" s="1"/>
  <c r="V3233" i="1"/>
  <c r="W3233" i="1" s="1"/>
  <c r="X3233" i="1" s="1"/>
  <c r="Y3233" i="1" s="1"/>
  <c r="V3234" i="1"/>
  <c r="W3234" i="1" s="1"/>
  <c r="X3234" i="1" s="1"/>
  <c r="Y3234" i="1" s="1"/>
  <c r="V3235" i="1"/>
  <c r="W3235" i="1" s="1"/>
  <c r="X3235" i="1" s="1"/>
  <c r="Y3235" i="1" s="1"/>
  <c r="V3236" i="1"/>
  <c r="W3236" i="1" s="1"/>
  <c r="X3236" i="1" s="1"/>
  <c r="Y3236" i="1" s="1"/>
  <c r="V3237" i="1"/>
  <c r="W3237" i="1" s="1"/>
  <c r="X3237" i="1" s="1"/>
  <c r="Y3237" i="1" s="1"/>
  <c r="V3238" i="1"/>
  <c r="W3238" i="1" s="1"/>
  <c r="X3238" i="1" s="1"/>
  <c r="Y3238" i="1" s="1"/>
  <c r="V3239" i="1"/>
  <c r="W3239" i="1" s="1"/>
  <c r="X3239" i="1" s="1"/>
  <c r="Y3239" i="1" s="1"/>
  <c r="V3240" i="1"/>
  <c r="W3240" i="1" s="1"/>
  <c r="X3240" i="1" s="1"/>
  <c r="Y3240" i="1" s="1"/>
  <c r="V3241" i="1"/>
  <c r="W3241" i="1" s="1"/>
  <c r="X3241" i="1" s="1"/>
  <c r="Y3241" i="1" s="1"/>
  <c r="V3242" i="1"/>
  <c r="W3242" i="1" s="1"/>
  <c r="X3242" i="1" s="1"/>
  <c r="Y3242" i="1" s="1"/>
  <c r="V3243" i="1"/>
  <c r="W3243" i="1" s="1"/>
  <c r="X3243" i="1" s="1"/>
  <c r="Y3243" i="1" s="1"/>
  <c r="V3244" i="1"/>
  <c r="W3244" i="1" s="1"/>
  <c r="X3244" i="1" s="1"/>
  <c r="Y3244" i="1" s="1"/>
  <c r="V3245" i="1"/>
  <c r="W3245" i="1" s="1"/>
  <c r="X3245" i="1" s="1"/>
  <c r="Y3245" i="1" s="1"/>
  <c r="V3246" i="1"/>
  <c r="W3246" i="1" s="1"/>
  <c r="X3246" i="1" s="1"/>
  <c r="Y3246" i="1" s="1"/>
  <c r="V3247" i="1"/>
  <c r="W3247" i="1" s="1"/>
  <c r="X3247" i="1" s="1"/>
  <c r="Y3247" i="1" s="1"/>
  <c r="V3248" i="1"/>
  <c r="W3248" i="1" s="1"/>
  <c r="X3248" i="1" s="1"/>
  <c r="Y3248" i="1" s="1"/>
  <c r="V3249" i="1"/>
  <c r="W3249" i="1" s="1"/>
  <c r="X3249" i="1" s="1"/>
  <c r="Y3249" i="1" s="1"/>
  <c r="V3250" i="1"/>
  <c r="W3250" i="1" s="1"/>
  <c r="X3250" i="1" s="1"/>
  <c r="Y3250" i="1" s="1"/>
  <c r="V3251" i="1"/>
  <c r="W3251" i="1" s="1"/>
  <c r="X3251" i="1" s="1"/>
  <c r="Y3251" i="1" s="1"/>
  <c r="V3252" i="1"/>
  <c r="W3252" i="1" s="1"/>
  <c r="X3252" i="1" s="1"/>
  <c r="Y3252" i="1" s="1"/>
  <c r="V3253" i="1"/>
  <c r="W3253" i="1" s="1"/>
  <c r="X3253" i="1" s="1"/>
  <c r="Y3253" i="1" s="1"/>
  <c r="V3254" i="1"/>
  <c r="W3254" i="1" s="1"/>
  <c r="X3254" i="1" s="1"/>
  <c r="Y3254" i="1" s="1"/>
  <c r="V3255" i="1"/>
  <c r="W3255" i="1" s="1"/>
  <c r="X3255" i="1" s="1"/>
  <c r="Y3255" i="1" s="1"/>
  <c r="V3256" i="1"/>
  <c r="W3256" i="1" s="1"/>
  <c r="X3256" i="1" s="1"/>
  <c r="Y3256" i="1" s="1"/>
  <c r="V3257" i="1"/>
  <c r="W3257" i="1" s="1"/>
  <c r="X3257" i="1" s="1"/>
  <c r="Y3257" i="1" s="1"/>
  <c r="V3258" i="1"/>
  <c r="W3258" i="1" s="1"/>
  <c r="X3258" i="1" s="1"/>
  <c r="Y3258" i="1" s="1"/>
  <c r="V3259" i="1"/>
  <c r="W3259" i="1" s="1"/>
  <c r="X3259" i="1" s="1"/>
  <c r="Y3259" i="1" s="1"/>
  <c r="V3260" i="1"/>
  <c r="W3260" i="1" s="1"/>
  <c r="X3260" i="1" s="1"/>
  <c r="Y3260" i="1" s="1"/>
  <c r="V3261" i="1"/>
  <c r="W3261" i="1" s="1"/>
  <c r="X3261" i="1" s="1"/>
  <c r="Y3261" i="1" s="1"/>
  <c r="V3262" i="1"/>
  <c r="W3262" i="1" s="1"/>
  <c r="X3262" i="1" s="1"/>
  <c r="Y3262" i="1" s="1"/>
  <c r="V3263" i="1"/>
  <c r="W3263" i="1" s="1"/>
  <c r="X3263" i="1" s="1"/>
  <c r="Y3263" i="1" s="1"/>
  <c r="V3264" i="1"/>
  <c r="W3264" i="1" s="1"/>
  <c r="X3264" i="1" s="1"/>
  <c r="Y3264" i="1" s="1"/>
  <c r="V3265" i="1"/>
  <c r="W3265" i="1" s="1"/>
  <c r="X3265" i="1" s="1"/>
  <c r="Y3265" i="1" s="1"/>
  <c r="V3266" i="1"/>
  <c r="W3266" i="1" s="1"/>
  <c r="X3266" i="1" s="1"/>
  <c r="Y3266" i="1" s="1"/>
  <c r="V3267" i="1"/>
  <c r="W3267" i="1" s="1"/>
  <c r="X3267" i="1" s="1"/>
  <c r="Y3267" i="1" s="1"/>
  <c r="V3268" i="1"/>
  <c r="W3268" i="1" s="1"/>
  <c r="X3268" i="1" s="1"/>
  <c r="Y3268" i="1" s="1"/>
  <c r="V3269" i="1"/>
  <c r="W3269" i="1" s="1"/>
  <c r="X3269" i="1" s="1"/>
  <c r="Y3269" i="1" s="1"/>
  <c r="V3270" i="1"/>
  <c r="W3270" i="1" s="1"/>
  <c r="X3270" i="1" s="1"/>
  <c r="Y3270" i="1" s="1"/>
  <c r="V3271" i="1"/>
  <c r="W3271" i="1" s="1"/>
  <c r="X3271" i="1" s="1"/>
  <c r="Y3271" i="1" s="1"/>
  <c r="V3272" i="1"/>
  <c r="W3272" i="1" s="1"/>
  <c r="X3272" i="1" s="1"/>
  <c r="Y3272" i="1" s="1"/>
  <c r="V3273" i="1"/>
  <c r="W3273" i="1" s="1"/>
  <c r="X3273" i="1" s="1"/>
  <c r="Y3273" i="1" s="1"/>
  <c r="V3274" i="1"/>
  <c r="W3274" i="1" s="1"/>
  <c r="X3274" i="1" s="1"/>
  <c r="Y3274" i="1" s="1"/>
  <c r="V3275" i="1"/>
  <c r="W3275" i="1" s="1"/>
  <c r="X3275" i="1" s="1"/>
  <c r="Y3275" i="1" s="1"/>
  <c r="V3276" i="1"/>
  <c r="W3276" i="1" s="1"/>
  <c r="X3276" i="1" s="1"/>
  <c r="Y3276" i="1" s="1"/>
  <c r="V3277" i="1"/>
  <c r="W3277" i="1" s="1"/>
  <c r="X3277" i="1" s="1"/>
  <c r="Y3277" i="1" s="1"/>
  <c r="V3278" i="1"/>
  <c r="W3278" i="1" s="1"/>
  <c r="X3278" i="1" s="1"/>
  <c r="Y3278" i="1" s="1"/>
  <c r="V3279" i="1"/>
  <c r="W3279" i="1" s="1"/>
  <c r="X3279" i="1" s="1"/>
  <c r="Y3279" i="1" s="1"/>
  <c r="V3280" i="1"/>
  <c r="W3280" i="1" s="1"/>
  <c r="X3280" i="1" s="1"/>
  <c r="Y3280" i="1" s="1"/>
  <c r="V3281" i="1"/>
  <c r="W3281" i="1" s="1"/>
  <c r="X3281" i="1" s="1"/>
  <c r="Y3281" i="1" s="1"/>
  <c r="V3282" i="1"/>
  <c r="W3282" i="1" s="1"/>
  <c r="X3282" i="1" s="1"/>
  <c r="Y3282" i="1" s="1"/>
  <c r="V3283" i="1"/>
  <c r="W3283" i="1" s="1"/>
  <c r="X3283" i="1" s="1"/>
  <c r="Y3283" i="1" s="1"/>
  <c r="V3284" i="1"/>
  <c r="W3284" i="1" s="1"/>
  <c r="X3284" i="1" s="1"/>
  <c r="Y3284" i="1" s="1"/>
  <c r="V3285" i="1"/>
  <c r="W3285" i="1" s="1"/>
  <c r="X3285" i="1" s="1"/>
  <c r="Y3285" i="1" s="1"/>
  <c r="V3286" i="1"/>
  <c r="W3286" i="1" s="1"/>
  <c r="X3286" i="1" s="1"/>
  <c r="Y3286" i="1" s="1"/>
  <c r="V3287" i="1"/>
  <c r="W3287" i="1" s="1"/>
  <c r="X3287" i="1" s="1"/>
  <c r="Y3287" i="1" s="1"/>
  <c r="V3288" i="1"/>
  <c r="W3288" i="1" s="1"/>
  <c r="X3288" i="1" s="1"/>
  <c r="Y3288" i="1" s="1"/>
  <c r="V3289" i="1"/>
  <c r="W3289" i="1" s="1"/>
  <c r="X3289" i="1" s="1"/>
  <c r="Y3289" i="1" s="1"/>
  <c r="V3290" i="1"/>
  <c r="W3290" i="1" s="1"/>
  <c r="X3290" i="1" s="1"/>
  <c r="Y3290" i="1" s="1"/>
  <c r="V3291" i="1"/>
  <c r="W3291" i="1" s="1"/>
  <c r="X3291" i="1" s="1"/>
  <c r="Y3291" i="1" s="1"/>
  <c r="V3292" i="1"/>
  <c r="W3292" i="1" s="1"/>
  <c r="X3292" i="1" s="1"/>
  <c r="Y3292" i="1" s="1"/>
  <c r="V3293" i="1"/>
  <c r="W3293" i="1" s="1"/>
  <c r="X3293" i="1" s="1"/>
  <c r="Y3293" i="1" s="1"/>
  <c r="V3294" i="1"/>
  <c r="W3294" i="1" s="1"/>
  <c r="X3294" i="1" s="1"/>
  <c r="Y3294" i="1" s="1"/>
  <c r="V3295" i="1"/>
  <c r="W3295" i="1" s="1"/>
  <c r="X3295" i="1" s="1"/>
  <c r="Y3295" i="1" s="1"/>
  <c r="V3296" i="1"/>
  <c r="W3296" i="1" s="1"/>
  <c r="X3296" i="1" s="1"/>
  <c r="Y3296" i="1" s="1"/>
  <c r="V3297" i="1"/>
  <c r="W3297" i="1" s="1"/>
  <c r="X3297" i="1" s="1"/>
  <c r="Y3297" i="1" s="1"/>
  <c r="V3298" i="1"/>
  <c r="W3298" i="1" s="1"/>
  <c r="X3298" i="1" s="1"/>
  <c r="Y3298" i="1" s="1"/>
  <c r="V3299" i="1"/>
  <c r="W3299" i="1" s="1"/>
  <c r="X3299" i="1" s="1"/>
  <c r="Y3299" i="1" s="1"/>
  <c r="V3300" i="1"/>
  <c r="W3300" i="1" s="1"/>
  <c r="X3300" i="1" s="1"/>
  <c r="Y3300" i="1" s="1"/>
  <c r="V3301" i="1"/>
  <c r="W3301" i="1" s="1"/>
  <c r="X3301" i="1" s="1"/>
  <c r="Y3301" i="1" s="1"/>
  <c r="V3302" i="1"/>
  <c r="W3302" i="1" s="1"/>
  <c r="X3302" i="1" s="1"/>
  <c r="Y3302" i="1" s="1"/>
  <c r="V3303" i="1"/>
  <c r="W3303" i="1" s="1"/>
  <c r="X3303" i="1" s="1"/>
  <c r="Y3303" i="1" s="1"/>
  <c r="V3304" i="1"/>
  <c r="W3304" i="1" s="1"/>
  <c r="X3304" i="1" s="1"/>
  <c r="Y3304" i="1" s="1"/>
  <c r="V3305" i="1"/>
  <c r="W3305" i="1" s="1"/>
  <c r="X3305" i="1" s="1"/>
  <c r="Y3305" i="1" s="1"/>
  <c r="V3306" i="1"/>
  <c r="W3306" i="1" s="1"/>
  <c r="X3306" i="1" s="1"/>
  <c r="Y3306" i="1" s="1"/>
  <c r="V3307" i="1"/>
  <c r="W3307" i="1" s="1"/>
  <c r="X3307" i="1" s="1"/>
  <c r="Y3307" i="1" s="1"/>
  <c r="V3308" i="1"/>
  <c r="W3308" i="1" s="1"/>
  <c r="X3308" i="1" s="1"/>
  <c r="Y3308" i="1" s="1"/>
  <c r="V3309" i="1"/>
  <c r="W3309" i="1" s="1"/>
  <c r="X3309" i="1" s="1"/>
  <c r="Y3309" i="1" s="1"/>
  <c r="V3310" i="1"/>
  <c r="W3310" i="1" s="1"/>
  <c r="X3310" i="1" s="1"/>
  <c r="Y3310" i="1" s="1"/>
  <c r="V3311" i="1"/>
  <c r="W3311" i="1" s="1"/>
  <c r="X3311" i="1" s="1"/>
  <c r="Y3311" i="1" s="1"/>
  <c r="V3312" i="1"/>
  <c r="W3312" i="1" s="1"/>
  <c r="X3312" i="1" s="1"/>
  <c r="Y3312" i="1" s="1"/>
  <c r="V3313" i="1"/>
  <c r="W3313" i="1" s="1"/>
  <c r="X3313" i="1" s="1"/>
  <c r="Y3313" i="1" s="1"/>
  <c r="V3314" i="1"/>
  <c r="W3314" i="1" s="1"/>
  <c r="X3314" i="1" s="1"/>
  <c r="Y3314" i="1" s="1"/>
  <c r="V3315" i="1"/>
  <c r="W3315" i="1" s="1"/>
  <c r="X3315" i="1" s="1"/>
  <c r="Y3315" i="1" s="1"/>
  <c r="V3316" i="1"/>
  <c r="W3316" i="1" s="1"/>
  <c r="X3316" i="1" s="1"/>
  <c r="Y3316" i="1" s="1"/>
  <c r="V3317" i="1"/>
  <c r="W3317" i="1" s="1"/>
  <c r="X3317" i="1" s="1"/>
  <c r="Y3317" i="1" s="1"/>
  <c r="V3318" i="1"/>
  <c r="W3318" i="1" s="1"/>
  <c r="X3318" i="1" s="1"/>
  <c r="Y3318" i="1" s="1"/>
  <c r="V3319" i="1"/>
  <c r="W3319" i="1" s="1"/>
  <c r="X3319" i="1" s="1"/>
  <c r="Y3319" i="1" s="1"/>
  <c r="V3320" i="1"/>
  <c r="W3320" i="1" s="1"/>
  <c r="X3320" i="1" s="1"/>
  <c r="Y3320" i="1" s="1"/>
  <c r="V3321" i="1"/>
  <c r="W3321" i="1" s="1"/>
  <c r="X3321" i="1" s="1"/>
  <c r="Y3321" i="1" s="1"/>
  <c r="V3322" i="1"/>
  <c r="W3322" i="1" s="1"/>
  <c r="X3322" i="1" s="1"/>
  <c r="Y3322" i="1" s="1"/>
  <c r="V3323" i="1"/>
  <c r="W3323" i="1" s="1"/>
  <c r="X3323" i="1" s="1"/>
  <c r="Y3323" i="1" s="1"/>
  <c r="V3324" i="1"/>
  <c r="W3324" i="1" s="1"/>
  <c r="X3324" i="1" s="1"/>
  <c r="Y3324" i="1" s="1"/>
  <c r="V3325" i="1"/>
  <c r="W3325" i="1" s="1"/>
  <c r="X3325" i="1" s="1"/>
  <c r="Y3325" i="1" s="1"/>
  <c r="V3326" i="1"/>
  <c r="W3326" i="1" s="1"/>
  <c r="X3326" i="1" s="1"/>
  <c r="Y3326" i="1" s="1"/>
  <c r="V3327" i="1"/>
  <c r="W3327" i="1" s="1"/>
  <c r="X3327" i="1" s="1"/>
  <c r="Y3327" i="1" s="1"/>
  <c r="V3328" i="1"/>
  <c r="W3328" i="1" s="1"/>
  <c r="X3328" i="1" s="1"/>
  <c r="Y3328" i="1" s="1"/>
  <c r="V3329" i="1"/>
  <c r="W3329" i="1" s="1"/>
  <c r="X3329" i="1" s="1"/>
  <c r="Y3329" i="1" s="1"/>
  <c r="V3330" i="1"/>
  <c r="W3330" i="1" s="1"/>
  <c r="X3330" i="1" s="1"/>
  <c r="Y3330" i="1" s="1"/>
  <c r="V3331" i="1"/>
  <c r="W3331" i="1" s="1"/>
  <c r="X3331" i="1" s="1"/>
  <c r="Y3331" i="1" s="1"/>
  <c r="V3332" i="1"/>
  <c r="W3332" i="1" s="1"/>
  <c r="X3332" i="1" s="1"/>
  <c r="Y3332" i="1" s="1"/>
  <c r="V3333" i="1"/>
  <c r="W3333" i="1" s="1"/>
  <c r="X3333" i="1" s="1"/>
  <c r="Y3333" i="1" s="1"/>
  <c r="V3334" i="1"/>
  <c r="W3334" i="1" s="1"/>
  <c r="X3334" i="1" s="1"/>
  <c r="Y3334" i="1" s="1"/>
  <c r="V3335" i="1"/>
  <c r="W3335" i="1" s="1"/>
  <c r="X3335" i="1" s="1"/>
  <c r="Y3335" i="1" s="1"/>
  <c r="V3336" i="1"/>
  <c r="W3336" i="1" s="1"/>
  <c r="X3336" i="1" s="1"/>
  <c r="Y3336" i="1" s="1"/>
  <c r="V3337" i="1"/>
  <c r="W3337" i="1" s="1"/>
  <c r="X3337" i="1" s="1"/>
  <c r="Y3337" i="1" s="1"/>
  <c r="V3338" i="1"/>
  <c r="W3338" i="1" s="1"/>
  <c r="X3338" i="1" s="1"/>
  <c r="Y3338" i="1" s="1"/>
  <c r="V3339" i="1"/>
  <c r="W3339" i="1" s="1"/>
  <c r="X3339" i="1" s="1"/>
  <c r="Y3339" i="1" s="1"/>
  <c r="V3340" i="1"/>
  <c r="W3340" i="1" s="1"/>
  <c r="X3340" i="1" s="1"/>
  <c r="Y3340" i="1" s="1"/>
  <c r="V3341" i="1"/>
  <c r="W3341" i="1" s="1"/>
  <c r="X3341" i="1" s="1"/>
  <c r="Y3341" i="1" s="1"/>
  <c r="V3342" i="1"/>
  <c r="W3342" i="1" s="1"/>
  <c r="X3342" i="1" s="1"/>
  <c r="Y3342" i="1" s="1"/>
  <c r="V3343" i="1"/>
  <c r="W3343" i="1" s="1"/>
  <c r="X3343" i="1" s="1"/>
  <c r="Y3343" i="1" s="1"/>
  <c r="V3344" i="1"/>
  <c r="W3344" i="1" s="1"/>
  <c r="X3344" i="1" s="1"/>
  <c r="Y3344" i="1" s="1"/>
  <c r="V3345" i="1"/>
  <c r="W3345" i="1" s="1"/>
  <c r="X3345" i="1" s="1"/>
  <c r="Y3345" i="1" s="1"/>
  <c r="V3346" i="1"/>
  <c r="W3346" i="1" s="1"/>
  <c r="X3346" i="1" s="1"/>
  <c r="Y3346" i="1" s="1"/>
  <c r="V3347" i="1"/>
  <c r="W3347" i="1" s="1"/>
  <c r="X3347" i="1" s="1"/>
  <c r="Y3347" i="1" s="1"/>
  <c r="V3348" i="1"/>
  <c r="W3348" i="1" s="1"/>
  <c r="X3348" i="1" s="1"/>
  <c r="Y3348" i="1" s="1"/>
  <c r="V3349" i="1"/>
  <c r="W3349" i="1" s="1"/>
  <c r="X3349" i="1" s="1"/>
  <c r="Y3349" i="1" s="1"/>
  <c r="V3350" i="1"/>
  <c r="W3350" i="1" s="1"/>
  <c r="X3350" i="1" s="1"/>
  <c r="Y3350" i="1" s="1"/>
  <c r="V3351" i="1"/>
  <c r="W3351" i="1" s="1"/>
  <c r="X3351" i="1" s="1"/>
  <c r="Y3351" i="1" s="1"/>
  <c r="V3352" i="1"/>
  <c r="W3352" i="1" s="1"/>
  <c r="X3352" i="1" s="1"/>
  <c r="Y3352" i="1" s="1"/>
  <c r="V3353" i="1"/>
  <c r="W3353" i="1" s="1"/>
  <c r="X3353" i="1" s="1"/>
  <c r="Y3353" i="1" s="1"/>
  <c r="V3354" i="1"/>
  <c r="W3354" i="1" s="1"/>
  <c r="X3354" i="1" s="1"/>
  <c r="Y3354" i="1" s="1"/>
  <c r="V3355" i="1"/>
  <c r="W3355" i="1" s="1"/>
  <c r="X3355" i="1" s="1"/>
  <c r="Y3355" i="1" s="1"/>
  <c r="V3356" i="1"/>
  <c r="W3356" i="1" s="1"/>
  <c r="X3356" i="1" s="1"/>
  <c r="Y3356" i="1" s="1"/>
  <c r="V3357" i="1"/>
  <c r="W3357" i="1" s="1"/>
  <c r="X3357" i="1" s="1"/>
  <c r="Y3357" i="1" s="1"/>
  <c r="V3358" i="1"/>
  <c r="W3358" i="1" s="1"/>
  <c r="X3358" i="1" s="1"/>
  <c r="Y3358" i="1" s="1"/>
  <c r="V3359" i="1"/>
  <c r="W3359" i="1" s="1"/>
  <c r="X3359" i="1" s="1"/>
  <c r="Y3359" i="1" s="1"/>
  <c r="V3360" i="1"/>
  <c r="W3360" i="1" s="1"/>
  <c r="X3360" i="1" s="1"/>
  <c r="Y3360" i="1" s="1"/>
  <c r="V3361" i="1"/>
  <c r="W3361" i="1" s="1"/>
  <c r="X3361" i="1" s="1"/>
  <c r="Y3361" i="1" s="1"/>
  <c r="V3362" i="1"/>
  <c r="W3362" i="1" s="1"/>
  <c r="X3362" i="1" s="1"/>
  <c r="Y3362" i="1" s="1"/>
  <c r="V3363" i="1"/>
  <c r="W3363" i="1" s="1"/>
  <c r="X3363" i="1" s="1"/>
  <c r="Y3363" i="1" s="1"/>
  <c r="V3364" i="1"/>
  <c r="W3364" i="1" s="1"/>
  <c r="X3364" i="1" s="1"/>
  <c r="Y3364" i="1" s="1"/>
  <c r="V3365" i="1"/>
  <c r="W3365" i="1" s="1"/>
  <c r="X3365" i="1" s="1"/>
  <c r="Y3365" i="1" s="1"/>
  <c r="V3366" i="1"/>
  <c r="W3366" i="1" s="1"/>
  <c r="X3366" i="1" s="1"/>
  <c r="Y3366" i="1" s="1"/>
  <c r="V3367" i="1"/>
  <c r="W3367" i="1" s="1"/>
  <c r="X3367" i="1" s="1"/>
  <c r="Y3367" i="1" s="1"/>
  <c r="V3368" i="1"/>
  <c r="W3368" i="1" s="1"/>
  <c r="X3368" i="1" s="1"/>
  <c r="Y3368" i="1" s="1"/>
  <c r="V3369" i="1"/>
  <c r="W3369" i="1" s="1"/>
  <c r="X3369" i="1" s="1"/>
  <c r="Y3369" i="1" s="1"/>
  <c r="V3370" i="1"/>
  <c r="W3370" i="1" s="1"/>
  <c r="X3370" i="1" s="1"/>
  <c r="Y3370" i="1" s="1"/>
  <c r="V3371" i="1"/>
  <c r="W3371" i="1" s="1"/>
  <c r="X3371" i="1" s="1"/>
  <c r="Y3371" i="1" s="1"/>
  <c r="V3372" i="1"/>
  <c r="W3372" i="1" s="1"/>
  <c r="X3372" i="1" s="1"/>
  <c r="Y3372" i="1" s="1"/>
  <c r="V3373" i="1"/>
  <c r="W3373" i="1" s="1"/>
  <c r="X3373" i="1" s="1"/>
  <c r="Y3373" i="1" s="1"/>
  <c r="V3374" i="1"/>
  <c r="W3374" i="1" s="1"/>
  <c r="X3374" i="1" s="1"/>
  <c r="Y3374" i="1" s="1"/>
  <c r="V3375" i="1"/>
  <c r="W3375" i="1" s="1"/>
  <c r="X3375" i="1" s="1"/>
  <c r="Y3375" i="1" s="1"/>
  <c r="V3376" i="1"/>
  <c r="W3376" i="1" s="1"/>
  <c r="X3376" i="1" s="1"/>
  <c r="Y3376" i="1" s="1"/>
  <c r="V3377" i="1"/>
  <c r="W3377" i="1" s="1"/>
  <c r="X3377" i="1" s="1"/>
  <c r="Y3377" i="1" s="1"/>
  <c r="V3378" i="1"/>
  <c r="W3378" i="1" s="1"/>
  <c r="X3378" i="1" s="1"/>
  <c r="Y3378" i="1" s="1"/>
  <c r="V3379" i="1"/>
  <c r="W3379" i="1" s="1"/>
  <c r="X3379" i="1" s="1"/>
  <c r="Y3379" i="1" s="1"/>
  <c r="V3380" i="1"/>
  <c r="W3380" i="1" s="1"/>
  <c r="X3380" i="1" s="1"/>
  <c r="Y3380" i="1" s="1"/>
  <c r="V3381" i="1"/>
  <c r="W3381" i="1" s="1"/>
  <c r="X3381" i="1" s="1"/>
  <c r="Y3381" i="1" s="1"/>
  <c r="V3382" i="1"/>
  <c r="W3382" i="1" s="1"/>
  <c r="X3382" i="1" s="1"/>
  <c r="Y3382" i="1" s="1"/>
  <c r="V3383" i="1"/>
  <c r="W3383" i="1" s="1"/>
  <c r="X3383" i="1" s="1"/>
  <c r="Y3383" i="1" s="1"/>
  <c r="V3384" i="1"/>
  <c r="W3384" i="1" s="1"/>
  <c r="X3384" i="1" s="1"/>
  <c r="Y3384" i="1" s="1"/>
  <c r="V3385" i="1"/>
  <c r="W3385" i="1" s="1"/>
  <c r="X3385" i="1" s="1"/>
  <c r="Y3385" i="1" s="1"/>
  <c r="V3386" i="1"/>
  <c r="W3386" i="1" s="1"/>
  <c r="X3386" i="1" s="1"/>
  <c r="Y3386" i="1" s="1"/>
  <c r="V3387" i="1"/>
  <c r="W3387" i="1" s="1"/>
  <c r="X3387" i="1" s="1"/>
  <c r="Y3387" i="1" s="1"/>
  <c r="V3388" i="1"/>
  <c r="W3388" i="1" s="1"/>
  <c r="X3388" i="1" s="1"/>
  <c r="Y3388" i="1" s="1"/>
  <c r="V3389" i="1"/>
  <c r="W3389" i="1" s="1"/>
  <c r="X3389" i="1" s="1"/>
  <c r="Y3389" i="1" s="1"/>
  <c r="V3390" i="1"/>
  <c r="W3390" i="1" s="1"/>
  <c r="X3390" i="1" s="1"/>
  <c r="Y3390" i="1" s="1"/>
  <c r="V3391" i="1"/>
  <c r="W3391" i="1" s="1"/>
  <c r="X3391" i="1" s="1"/>
  <c r="Y3391" i="1" s="1"/>
  <c r="V3392" i="1"/>
  <c r="W3392" i="1" s="1"/>
  <c r="X3392" i="1" s="1"/>
  <c r="Y3392" i="1" s="1"/>
  <c r="V3393" i="1"/>
  <c r="W3393" i="1" s="1"/>
  <c r="X3393" i="1" s="1"/>
  <c r="Y3393" i="1" s="1"/>
  <c r="V3394" i="1"/>
  <c r="W3394" i="1" s="1"/>
  <c r="X3394" i="1" s="1"/>
  <c r="Y3394" i="1" s="1"/>
  <c r="V3395" i="1"/>
  <c r="W3395" i="1" s="1"/>
  <c r="X3395" i="1" s="1"/>
  <c r="Y3395" i="1" s="1"/>
  <c r="V3396" i="1"/>
  <c r="W3396" i="1" s="1"/>
  <c r="X3396" i="1" s="1"/>
  <c r="Y3396" i="1" s="1"/>
  <c r="V3397" i="1"/>
  <c r="W3397" i="1" s="1"/>
  <c r="X3397" i="1" s="1"/>
  <c r="Y3397" i="1" s="1"/>
  <c r="V3398" i="1"/>
  <c r="W3398" i="1" s="1"/>
  <c r="X3398" i="1" s="1"/>
  <c r="Y3398" i="1" s="1"/>
  <c r="V3399" i="1"/>
  <c r="W3399" i="1" s="1"/>
  <c r="X3399" i="1" s="1"/>
  <c r="Y3399" i="1" s="1"/>
  <c r="V3400" i="1"/>
  <c r="W3400" i="1" s="1"/>
  <c r="X3400" i="1" s="1"/>
  <c r="Y3400" i="1" s="1"/>
  <c r="V3401" i="1"/>
  <c r="W3401" i="1" s="1"/>
  <c r="X3401" i="1" s="1"/>
  <c r="Y3401" i="1" s="1"/>
  <c r="V3402" i="1"/>
  <c r="W3402" i="1" s="1"/>
  <c r="X3402" i="1" s="1"/>
  <c r="Y3402" i="1" s="1"/>
  <c r="V3403" i="1"/>
  <c r="W3403" i="1" s="1"/>
  <c r="X3403" i="1" s="1"/>
  <c r="Y3403" i="1" s="1"/>
  <c r="V3404" i="1"/>
  <c r="W3404" i="1" s="1"/>
  <c r="X3404" i="1" s="1"/>
  <c r="Y3404" i="1" s="1"/>
  <c r="V3405" i="1"/>
  <c r="W3405" i="1" s="1"/>
  <c r="X3405" i="1" s="1"/>
  <c r="Y3405" i="1" s="1"/>
  <c r="V3406" i="1"/>
  <c r="W3406" i="1" s="1"/>
  <c r="X3406" i="1" s="1"/>
  <c r="Y3406" i="1" s="1"/>
  <c r="V3407" i="1"/>
  <c r="W3407" i="1" s="1"/>
  <c r="X3407" i="1" s="1"/>
  <c r="Y3407" i="1" s="1"/>
  <c r="V3408" i="1"/>
  <c r="W3408" i="1" s="1"/>
  <c r="X3408" i="1" s="1"/>
  <c r="Y3408" i="1" s="1"/>
  <c r="V3409" i="1"/>
  <c r="W3409" i="1" s="1"/>
  <c r="X3409" i="1" s="1"/>
  <c r="Y3409" i="1" s="1"/>
  <c r="V3410" i="1"/>
  <c r="W3410" i="1" s="1"/>
  <c r="X3410" i="1" s="1"/>
  <c r="Y3410" i="1" s="1"/>
  <c r="V3411" i="1"/>
  <c r="W3411" i="1" s="1"/>
  <c r="X3411" i="1" s="1"/>
  <c r="Y3411" i="1" s="1"/>
  <c r="V3412" i="1"/>
  <c r="W3412" i="1" s="1"/>
  <c r="X3412" i="1" s="1"/>
  <c r="Y3412" i="1" s="1"/>
  <c r="V3413" i="1"/>
  <c r="W3413" i="1" s="1"/>
  <c r="X3413" i="1" s="1"/>
  <c r="Y3413" i="1" s="1"/>
  <c r="V3414" i="1"/>
  <c r="W3414" i="1" s="1"/>
  <c r="X3414" i="1" s="1"/>
  <c r="Y3414" i="1" s="1"/>
  <c r="V3415" i="1"/>
  <c r="W3415" i="1" s="1"/>
  <c r="X3415" i="1" s="1"/>
  <c r="Y3415" i="1" s="1"/>
  <c r="V3416" i="1"/>
  <c r="W3416" i="1" s="1"/>
  <c r="X3416" i="1" s="1"/>
  <c r="Y3416" i="1" s="1"/>
  <c r="V3417" i="1"/>
  <c r="W3417" i="1" s="1"/>
  <c r="X3417" i="1" s="1"/>
  <c r="Y3417" i="1" s="1"/>
  <c r="V3418" i="1"/>
  <c r="W3418" i="1" s="1"/>
  <c r="X3418" i="1" s="1"/>
  <c r="Y3418" i="1" s="1"/>
  <c r="V3419" i="1"/>
  <c r="W3419" i="1" s="1"/>
  <c r="X3419" i="1" s="1"/>
  <c r="Y3419" i="1" s="1"/>
  <c r="V3420" i="1"/>
  <c r="W3420" i="1" s="1"/>
  <c r="X3420" i="1" s="1"/>
  <c r="Y3420" i="1" s="1"/>
  <c r="V3421" i="1"/>
  <c r="W3421" i="1" s="1"/>
  <c r="X3421" i="1" s="1"/>
  <c r="Y3421" i="1" s="1"/>
  <c r="V3422" i="1"/>
  <c r="W3422" i="1" s="1"/>
  <c r="X3422" i="1" s="1"/>
  <c r="Y3422" i="1" s="1"/>
  <c r="V3423" i="1"/>
  <c r="W3423" i="1" s="1"/>
  <c r="X3423" i="1" s="1"/>
  <c r="Y3423" i="1" s="1"/>
  <c r="V3424" i="1"/>
  <c r="W3424" i="1" s="1"/>
  <c r="X3424" i="1" s="1"/>
  <c r="Y3424" i="1" s="1"/>
  <c r="V3425" i="1"/>
  <c r="W3425" i="1" s="1"/>
  <c r="X3425" i="1" s="1"/>
  <c r="Y3425" i="1" s="1"/>
  <c r="V3426" i="1"/>
  <c r="W3426" i="1" s="1"/>
  <c r="X3426" i="1" s="1"/>
  <c r="Y3426" i="1" s="1"/>
  <c r="V3427" i="1"/>
  <c r="W3427" i="1" s="1"/>
  <c r="X3427" i="1" s="1"/>
  <c r="Y3427" i="1" s="1"/>
  <c r="V3428" i="1"/>
  <c r="W3428" i="1" s="1"/>
  <c r="X3428" i="1" s="1"/>
  <c r="Y3428" i="1" s="1"/>
  <c r="V3429" i="1"/>
  <c r="W3429" i="1" s="1"/>
  <c r="X3429" i="1" s="1"/>
  <c r="Y3429" i="1" s="1"/>
  <c r="V3430" i="1"/>
  <c r="W3430" i="1" s="1"/>
  <c r="X3430" i="1" s="1"/>
  <c r="Y3430" i="1" s="1"/>
  <c r="V3431" i="1"/>
  <c r="W3431" i="1" s="1"/>
  <c r="X3431" i="1" s="1"/>
  <c r="Y3431" i="1" s="1"/>
  <c r="V3432" i="1"/>
  <c r="W3432" i="1" s="1"/>
  <c r="X3432" i="1" s="1"/>
  <c r="Y3432" i="1" s="1"/>
  <c r="V3433" i="1"/>
  <c r="W3433" i="1" s="1"/>
  <c r="X3433" i="1" s="1"/>
  <c r="Y3433" i="1" s="1"/>
  <c r="V3434" i="1"/>
  <c r="W3434" i="1" s="1"/>
  <c r="X3434" i="1" s="1"/>
  <c r="Y3434" i="1" s="1"/>
  <c r="V3435" i="1"/>
  <c r="W3435" i="1" s="1"/>
  <c r="X3435" i="1" s="1"/>
  <c r="Y3435" i="1" s="1"/>
  <c r="V3436" i="1"/>
  <c r="W3436" i="1" s="1"/>
  <c r="X3436" i="1" s="1"/>
  <c r="Y3436" i="1" s="1"/>
  <c r="V3437" i="1"/>
  <c r="W3437" i="1" s="1"/>
  <c r="X3437" i="1" s="1"/>
  <c r="Y3437" i="1" s="1"/>
  <c r="V3438" i="1"/>
  <c r="W3438" i="1" s="1"/>
  <c r="X3438" i="1" s="1"/>
  <c r="Y3438" i="1" s="1"/>
  <c r="V3439" i="1"/>
  <c r="W3439" i="1" s="1"/>
  <c r="X3439" i="1" s="1"/>
  <c r="Y3439" i="1" s="1"/>
  <c r="V3440" i="1"/>
  <c r="W3440" i="1" s="1"/>
  <c r="X3440" i="1" s="1"/>
  <c r="Y3440" i="1" s="1"/>
  <c r="V3441" i="1"/>
  <c r="W3441" i="1" s="1"/>
  <c r="X3441" i="1" s="1"/>
  <c r="Y3441" i="1" s="1"/>
  <c r="V3442" i="1"/>
  <c r="W3442" i="1" s="1"/>
  <c r="X3442" i="1" s="1"/>
  <c r="Y3442" i="1" s="1"/>
  <c r="V3443" i="1"/>
  <c r="W3443" i="1" s="1"/>
  <c r="X3443" i="1" s="1"/>
  <c r="Y3443" i="1" s="1"/>
  <c r="V3444" i="1"/>
  <c r="W3444" i="1" s="1"/>
  <c r="X3444" i="1" s="1"/>
  <c r="Y3444" i="1" s="1"/>
  <c r="V3445" i="1"/>
  <c r="W3445" i="1" s="1"/>
  <c r="X3445" i="1" s="1"/>
  <c r="Y3445" i="1" s="1"/>
  <c r="V3446" i="1"/>
  <c r="W3446" i="1" s="1"/>
  <c r="X3446" i="1" s="1"/>
  <c r="Y3446" i="1" s="1"/>
  <c r="V3447" i="1"/>
  <c r="W3447" i="1" s="1"/>
  <c r="X3447" i="1" s="1"/>
  <c r="Y3447" i="1" s="1"/>
  <c r="V3448" i="1"/>
  <c r="W3448" i="1" s="1"/>
  <c r="X3448" i="1" s="1"/>
  <c r="Y3448" i="1" s="1"/>
  <c r="V3449" i="1"/>
  <c r="W3449" i="1" s="1"/>
  <c r="X3449" i="1" s="1"/>
  <c r="Y3449" i="1" s="1"/>
  <c r="V3450" i="1"/>
  <c r="W3450" i="1" s="1"/>
  <c r="X3450" i="1" s="1"/>
  <c r="Y3450" i="1" s="1"/>
  <c r="V3451" i="1"/>
  <c r="W3451" i="1" s="1"/>
  <c r="X3451" i="1" s="1"/>
  <c r="Y3451" i="1" s="1"/>
  <c r="V3452" i="1"/>
  <c r="W3452" i="1" s="1"/>
  <c r="X3452" i="1" s="1"/>
  <c r="Y3452" i="1" s="1"/>
  <c r="V3453" i="1"/>
  <c r="W3453" i="1" s="1"/>
  <c r="X3453" i="1" s="1"/>
  <c r="Y3453" i="1" s="1"/>
  <c r="V3454" i="1"/>
  <c r="W3454" i="1" s="1"/>
  <c r="X3454" i="1" s="1"/>
  <c r="Y3454" i="1" s="1"/>
  <c r="V3455" i="1"/>
  <c r="W3455" i="1" s="1"/>
  <c r="X3455" i="1" s="1"/>
  <c r="Y3455" i="1" s="1"/>
  <c r="V3456" i="1"/>
  <c r="W3456" i="1" s="1"/>
  <c r="X3456" i="1" s="1"/>
  <c r="Y3456" i="1" s="1"/>
  <c r="V3457" i="1"/>
  <c r="W3457" i="1" s="1"/>
  <c r="X3457" i="1" s="1"/>
  <c r="Y3457" i="1" s="1"/>
  <c r="V3458" i="1"/>
  <c r="W3458" i="1" s="1"/>
  <c r="X3458" i="1" s="1"/>
  <c r="Y3458" i="1" s="1"/>
  <c r="V3459" i="1"/>
  <c r="W3459" i="1" s="1"/>
  <c r="X3459" i="1" s="1"/>
  <c r="Y3459" i="1" s="1"/>
  <c r="V3460" i="1"/>
  <c r="W3460" i="1" s="1"/>
  <c r="X3460" i="1" s="1"/>
  <c r="Y3460" i="1" s="1"/>
  <c r="V3461" i="1"/>
  <c r="W3461" i="1" s="1"/>
  <c r="X3461" i="1" s="1"/>
  <c r="Y3461" i="1" s="1"/>
  <c r="V3462" i="1"/>
  <c r="W3462" i="1" s="1"/>
  <c r="X3462" i="1" s="1"/>
  <c r="Y3462" i="1" s="1"/>
  <c r="V3463" i="1"/>
  <c r="W3463" i="1" s="1"/>
  <c r="X3463" i="1" s="1"/>
  <c r="Y3463" i="1" s="1"/>
  <c r="V3464" i="1"/>
  <c r="W3464" i="1" s="1"/>
  <c r="X3464" i="1" s="1"/>
  <c r="Y3464" i="1" s="1"/>
  <c r="V3465" i="1"/>
  <c r="W3465" i="1" s="1"/>
  <c r="X3465" i="1" s="1"/>
  <c r="Y3465" i="1" s="1"/>
  <c r="V3466" i="1"/>
  <c r="W3466" i="1" s="1"/>
  <c r="X3466" i="1" s="1"/>
  <c r="Y3466" i="1" s="1"/>
  <c r="V3467" i="1"/>
  <c r="W3467" i="1" s="1"/>
  <c r="X3467" i="1" s="1"/>
  <c r="Y3467" i="1" s="1"/>
  <c r="V3468" i="1"/>
  <c r="W3468" i="1" s="1"/>
  <c r="X3468" i="1" s="1"/>
  <c r="Y3468" i="1" s="1"/>
  <c r="V3469" i="1"/>
  <c r="W3469" i="1" s="1"/>
  <c r="X3469" i="1" s="1"/>
  <c r="Y3469" i="1" s="1"/>
  <c r="V3470" i="1"/>
  <c r="W3470" i="1" s="1"/>
  <c r="X3470" i="1" s="1"/>
  <c r="Y3470" i="1" s="1"/>
  <c r="V3471" i="1"/>
  <c r="W3471" i="1" s="1"/>
  <c r="X3471" i="1" s="1"/>
  <c r="Y3471" i="1" s="1"/>
  <c r="V3472" i="1"/>
  <c r="W3472" i="1" s="1"/>
  <c r="X3472" i="1" s="1"/>
  <c r="Y3472" i="1" s="1"/>
  <c r="V3473" i="1"/>
  <c r="W3473" i="1" s="1"/>
  <c r="X3473" i="1" s="1"/>
  <c r="Y3473" i="1" s="1"/>
  <c r="V3474" i="1"/>
  <c r="W3474" i="1" s="1"/>
  <c r="X3474" i="1" s="1"/>
  <c r="Y3474" i="1" s="1"/>
  <c r="V3475" i="1"/>
  <c r="W3475" i="1" s="1"/>
  <c r="X3475" i="1" s="1"/>
  <c r="Y3475" i="1" s="1"/>
  <c r="V3476" i="1"/>
  <c r="W3476" i="1" s="1"/>
  <c r="X3476" i="1" s="1"/>
  <c r="Y3476" i="1" s="1"/>
  <c r="V3477" i="1"/>
  <c r="W3477" i="1" s="1"/>
  <c r="X3477" i="1" s="1"/>
  <c r="Y3477" i="1" s="1"/>
  <c r="V3478" i="1"/>
  <c r="W3478" i="1" s="1"/>
  <c r="X3478" i="1" s="1"/>
  <c r="Y3478" i="1" s="1"/>
  <c r="V3479" i="1"/>
  <c r="W3479" i="1" s="1"/>
  <c r="X3479" i="1" s="1"/>
  <c r="Y3479" i="1" s="1"/>
  <c r="V3480" i="1"/>
  <c r="W3480" i="1" s="1"/>
  <c r="X3480" i="1" s="1"/>
  <c r="Y3480" i="1" s="1"/>
  <c r="V3481" i="1"/>
  <c r="W3481" i="1" s="1"/>
  <c r="X3481" i="1" s="1"/>
  <c r="Y3481" i="1" s="1"/>
  <c r="V3482" i="1"/>
  <c r="W3482" i="1" s="1"/>
  <c r="X3482" i="1" s="1"/>
  <c r="Y3482" i="1" s="1"/>
  <c r="V3483" i="1"/>
  <c r="W3483" i="1" s="1"/>
  <c r="X3483" i="1" s="1"/>
  <c r="Y3483" i="1" s="1"/>
  <c r="V3484" i="1"/>
  <c r="W3484" i="1" s="1"/>
  <c r="X3484" i="1" s="1"/>
  <c r="Y3484" i="1" s="1"/>
  <c r="V3485" i="1"/>
  <c r="W3485" i="1" s="1"/>
  <c r="X3485" i="1" s="1"/>
  <c r="Y3485" i="1" s="1"/>
  <c r="V3486" i="1"/>
  <c r="W3486" i="1" s="1"/>
  <c r="X3486" i="1" s="1"/>
  <c r="Y3486" i="1" s="1"/>
  <c r="V3487" i="1"/>
  <c r="W3487" i="1" s="1"/>
  <c r="X3487" i="1" s="1"/>
  <c r="Y3487" i="1" s="1"/>
  <c r="V3488" i="1"/>
  <c r="W3488" i="1" s="1"/>
  <c r="X3488" i="1" s="1"/>
  <c r="Y3488" i="1" s="1"/>
  <c r="V3489" i="1"/>
  <c r="W3489" i="1" s="1"/>
  <c r="X3489" i="1" s="1"/>
  <c r="Y3489" i="1" s="1"/>
  <c r="V3490" i="1"/>
  <c r="W3490" i="1" s="1"/>
  <c r="X3490" i="1" s="1"/>
  <c r="Y3490" i="1" s="1"/>
  <c r="V3491" i="1"/>
  <c r="W3491" i="1" s="1"/>
  <c r="X3491" i="1" s="1"/>
  <c r="Y3491" i="1" s="1"/>
  <c r="V3492" i="1"/>
  <c r="W3492" i="1" s="1"/>
  <c r="X3492" i="1" s="1"/>
  <c r="Y3492" i="1" s="1"/>
  <c r="V3493" i="1"/>
  <c r="W3493" i="1" s="1"/>
  <c r="X3493" i="1" s="1"/>
  <c r="Y3493" i="1" s="1"/>
  <c r="V3494" i="1"/>
  <c r="W3494" i="1" s="1"/>
  <c r="X3494" i="1" s="1"/>
  <c r="Y3494" i="1" s="1"/>
  <c r="V3495" i="1"/>
  <c r="W3495" i="1" s="1"/>
  <c r="X3495" i="1" s="1"/>
  <c r="Y3495" i="1" s="1"/>
  <c r="V3496" i="1"/>
  <c r="W3496" i="1" s="1"/>
  <c r="X3496" i="1" s="1"/>
  <c r="Y3496" i="1" s="1"/>
  <c r="V3497" i="1"/>
  <c r="W3497" i="1" s="1"/>
  <c r="X3497" i="1" s="1"/>
  <c r="Y3497" i="1" s="1"/>
  <c r="V3498" i="1"/>
  <c r="W3498" i="1" s="1"/>
  <c r="X3498" i="1" s="1"/>
  <c r="Y3498" i="1" s="1"/>
  <c r="V3499" i="1"/>
  <c r="W3499" i="1" s="1"/>
  <c r="X3499" i="1" s="1"/>
  <c r="Y3499" i="1" s="1"/>
  <c r="V3500" i="1"/>
  <c r="W3500" i="1" s="1"/>
  <c r="X3500" i="1" s="1"/>
  <c r="Y3500" i="1" s="1"/>
  <c r="V3501" i="1"/>
  <c r="W3501" i="1" s="1"/>
  <c r="X3501" i="1" s="1"/>
  <c r="Y3501" i="1" s="1"/>
  <c r="V3502" i="1"/>
  <c r="W3502" i="1" s="1"/>
  <c r="X3502" i="1" s="1"/>
  <c r="Y3502" i="1" s="1"/>
  <c r="V3503" i="1"/>
  <c r="W3503" i="1" s="1"/>
  <c r="X3503" i="1" s="1"/>
  <c r="Y3503" i="1" s="1"/>
  <c r="V3504" i="1"/>
  <c r="W3504" i="1" s="1"/>
  <c r="X3504" i="1" s="1"/>
  <c r="Y3504" i="1" s="1"/>
  <c r="V3505" i="1"/>
  <c r="W3505" i="1" s="1"/>
  <c r="X3505" i="1" s="1"/>
  <c r="Y3505" i="1" s="1"/>
  <c r="V3506" i="1"/>
  <c r="W3506" i="1" s="1"/>
  <c r="X3506" i="1" s="1"/>
  <c r="Y3506" i="1" s="1"/>
  <c r="V3507" i="1"/>
  <c r="W3507" i="1" s="1"/>
  <c r="X3507" i="1" s="1"/>
  <c r="Y3507" i="1" s="1"/>
  <c r="V3508" i="1"/>
  <c r="W3508" i="1" s="1"/>
  <c r="X3508" i="1" s="1"/>
  <c r="Y3508" i="1" s="1"/>
  <c r="V3509" i="1"/>
  <c r="W3509" i="1" s="1"/>
  <c r="X3509" i="1" s="1"/>
  <c r="Y3509" i="1" s="1"/>
  <c r="V3510" i="1"/>
  <c r="W3510" i="1" s="1"/>
  <c r="X3510" i="1" s="1"/>
  <c r="Y3510" i="1" s="1"/>
  <c r="V3511" i="1"/>
  <c r="W3511" i="1" s="1"/>
  <c r="X3511" i="1" s="1"/>
  <c r="Y3511" i="1" s="1"/>
  <c r="V3512" i="1"/>
  <c r="W3512" i="1" s="1"/>
  <c r="X3512" i="1" s="1"/>
  <c r="Y3512" i="1" s="1"/>
  <c r="V3513" i="1"/>
  <c r="W3513" i="1" s="1"/>
  <c r="X3513" i="1" s="1"/>
  <c r="Y3513" i="1" s="1"/>
  <c r="V3514" i="1"/>
  <c r="W3514" i="1" s="1"/>
  <c r="X3514" i="1" s="1"/>
  <c r="Y3514" i="1" s="1"/>
  <c r="V3515" i="1"/>
  <c r="W3515" i="1" s="1"/>
  <c r="X3515" i="1" s="1"/>
  <c r="Y3515" i="1" s="1"/>
  <c r="V3516" i="1"/>
  <c r="W3516" i="1" s="1"/>
  <c r="X3516" i="1" s="1"/>
  <c r="Y3516" i="1" s="1"/>
  <c r="V3517" i="1"/>
  <c r="W3517" i="1" s="1"/>
  <c r="X3517" i="1" s="1"/>
  <c r="Y3517" i="1" s="1"/>
  <c r="V3518" i="1"/>
  <c r="W3518" i="1" s="1"/>
  <c r="X3518" i="1" s="1"/>
  <c r="Y3518" i="1" s="1"/>
  <c r="V3519" i="1"/>
  <c r="W3519" i="1" s="1"/>
  <c r="X3519" i="1" s="1"/>
  <c r="Y3519" i="1" s="1"/>
  <c r="V3520" i="1"/>
  <c r="W3520" i="1" s="1"/>
  <c r="X3520" i="1" s="1"/>
  <c r="Y3520" i="1" s="1"/>
  <c r="V3521" i="1"/>
  <c r="W3521" i="1" s="1"/>
  <c r="X3521" i="1" s="1"/>
  <c r="Y3521" i="1" s="1"/>
  <c r="V3522" i="1"/>
  <c r="W3522" i="1" s="1"/>
  <c r="X3522" i="1" s="1"/>
  <c r="Y3522" i="1" s="1"/>
  <c r="V3523" i="1"/>
  <c r="W3523" i="1" s="1"/>
  <c r="X3523" i="1" s="1"/>
  <c r="Y3523" i="1" s="1"/>
  <c r="V3524" i="1"/>
  <c r="W3524" i="1" s="1"/>
  <c r="X3524" i="1" s="1"/>
  <c r="Y3524" i="1" s="1"/>
  <c r="V3525" i="1"/>
  <c r="W3525" i="1" s="1"/>
  <c r="X3525" i="1" s="1"/>
  <c r="Y3525" i="1" s="1"/>
  <c r="V3526" i="1"/>
  <c r="W3526" i="1" s="1"/>
  <c r="X3526" i="1" s="1"/>
  <c r="Y3526" i="1" s="1"/>
  <c r="V3527" i="1"/>
  <c r="W3527" i="1" s="1"/>
  <c r="X3527" i="1" s="1"/>
  <c r="Y3527" i="1" s="1"/>
  <c r="V3528" i="1"/>
  <c r="W3528" i="1" s="1"/>
  <c r="X3528" i="1" s="1"/>
  <c r="Y3528" i="1" s="1"/>
  <c r="V3529" i="1"/>
  <c r="W3529" i="1" s="1"/>
  <c r="X3529" i="1" s="1"/>
  <c r="Y3529" i="1" s="1"/>
  <c r="V3530" i="1"/>
  <c r="W3530" i="1" s="1"/>
  <c r="X3530" i="1" s="1"/>
  <c r="Y3530" i="1" s="1"/>
  <c r="V3531" i="1"/>
  <c r="W3531" i="1" s="1"/>
  <c r="X3531" i="1" s="1"/>
  <c r="Y3531" i="1" s="1"/>
  <c r="V3532" i="1"/>
  <c r="W3532" i="1" s="1"/>
  <c r="X3532" i="1" s="1"/>
  <c r="Y3532" i="1" s="1"/>
  <c r="V3533" i="1"/>
  <c r="W3533" i="1" s="1"/>
  <c r="X3533" i="1" s="1"/>
  <c r="Y3533" i="1" s="1"/>
  <c r="V3534" i="1"/>
  <c r="W3534" i="1" s="1"/>
  <c r="X3534" i="1" s="1"/>
  <c r="Y3534" i="1" s="1"/>
  <c r="V3535" i="1"/>
  <c r="W3535" i="1" s="1"/>
  <c r="X3535" i="1" s="1"/>
  <c r="Y3535" i="1" s="1"/>
  <c r="V3536" i="1"/>
  <c r="W3536" i="1" s="1"/>
  <c r="X3536" i="1" s="1"/>
  <c r="Y3536" i="1" s="1"/>
  <c r="V3537" i="1"/>
  <c r="W3537" i="1" s="1"/>
  <c r="X3537" i="1" s="1"/>
  <c r="Y3537" i="1" s="1"/>
  <c r="V3538" i="1"/>
  <c r="W3538" i="1" s="1"/>
  <c r="X3538" i="1" s="1"/>
  <c r="Y3538" i="1" s="1"/>
  <c r="V3539" i="1"/>
  <c r="W3539" i="1" s="1"/>
  <c r="X3539" i="1" s="1"/>
  <c r="Y3539" i="1" s="1"/>
  <c r="V3540" i="1"/>
  <c r="W3540" i="1" s="1"/>
  <c r="X3540" i="1" s="1"/>
  <c r="Y3540" i="1" s="1"/>
  <c r="V3541" i="1"/>
  <c r="W3541" i="1" s="1"/>
  <c r="X3541" i="1" s="1"/>
  <c r="Y3541" i="1" s="1"/>
  <c r="V3542" i="1"/>
  <c r="W3542" i="1" s="1"/>
  <c r="X3542" i="1" s="1"/>
  <c r="Y3542" i="1" s="1"/>
  <c r="V3543" i="1"/>
  <c r="W3543" i="1" s="1"/>
  <c r="X3543" i="1" s="1"/>
  <c r="Y3543" i="1" s="1"/>
  <c r="V3544" i="1"/>
  <c r="W3544" i="1" s="1"/>
  <c r="X3544" i="1" s="1"/>
  <c r="Y3544" i="1" s="1"/>
  <c r="V3545" i="1"/>
  <c r="W3545" i="1" s="1"/>
  <c r="X3545" i="1" s="1"/>
  <c r="Y3545" i="1" s="1"/>
  <c r="V3546" i="1"/>
  <c r="W3546" i="1" s="1"/>
  <c r="X3546" i="1" s="1"/>
  <c r="Y3546" i="1" s="1"/>
  <c r="V3547" i="1"/>
  <c r="W3547" i="1" s="1"/>
  <c r="X3547" i="1" s="1"/>
  <c r="Y3547" i="1" s="1"/>
  <c r="V3548" i="1"/>
  <c r="W3548" i="1" s="1"/>
  <c r="X3548" i="1" s="1"/>
  <c r="Y3548" i="1" s="1"/>
  <c r="V3549" i="1"/>
  <c r="W3549" i="1" s="1"/>
  <c r="X3549" i="1" s="1"/>
  <c r="Y3549" i="1" s="1"/>
  <c r="V3550" i="1"/>
  <c r="W3550" i="1" s="1"/>
  <c r="X3550" i="1" s="1"/>
  <c r="Y3550" i="1" s="1"/>
  <c r="V3551" i="1"/>
  <c r="W3551" i="1" s="1"/>
  <c r="X3551" i="1" s="1"/>
  <c r="Y3551" i="1" s="1"/>
  <c r="V3552" i="1"/>
  <c r="W3552" i="1" s="1"/>
  <c r="X3552" i="1" s="1"/>
  <c r="Y3552" i="1" s="1"/>
  <c r="V3553" i="1"/>
  <c r="W3553" i="1" s="1"/>
  <c r="X3553" i="1" s="1"/>
  <c r="Y3553" i="1" s="1"/>
  <c r="V3554" i="1"/>
  <c r="W3554" i="1" s="1"/>
  <c r="X3554" i="1" s="1"/>
  <c r="Y3554" i="1" s="1"/>
  <c r="V3555" i="1"/>
  <c r="W3555" i="1" s="1"/>
  <c r="X3555" i="1" s="1"/>
  <c r="Y3555" i="1" s="1"/>
  <c r="V3556" i="1"/>
  <c r="W3556" i="1" s="1"/>
  <c r="X3556" i="1" s="1"/>
  <c r="Y3556" i="1" s="1"/>
  <c r="V3557" i="1"/>
  <c r="W3557" i="1" s="1"/>
  <c r="X3557" i="1" s="1"/>
  <c r="Y3557" i="1" s="1"/>
  <c r="V3558" i="1"/>
  <c r="W3558" i="1" s="1"/>
  <c r="X3558" i="1" s="1"/>
  <c r="Y3558" i="1" s="1"/>
  <c r="V3559" i="1"/>
  <c r="W3559" i="1" s="1"/>
  <c r="X3559" i="1" s="1"/>
  <c r="Y3559" i="1" s="1"/>
  <c r="V3560" i="1"/>
  <c r="W3560" i="1" s="1"/>
  <c r="X3560" i="1" s="1"/>
  <c r="Y3560" i="1" s="1"/>
  <c r="V3561" i="1"/>
  <c r="W3561" i="1" s="1"/>
  <c r="X3561" i="1" s="1"/>
  <c r="Y3561" i="1" s="1"/>
  <c r="V3562" i="1"/>
  <c r="W3562" i="1" s="1"/>
  <c r="X3562" i="1" s="1"/>
  <c r="Y3562" i="1" s="1"/>
  <c r="V3563" i="1"/>
  <c r="W3563" i="1" s="1"/>
  <c r="X3563" i="1" s="1"/>
  <c r="Y3563" i="1" s="1"/>
  <c r="V3564" i="1"/>
  <c r="W3564" i="1" s="1"/>
  <c r="X3564" i="1" s="1"/>
  <c r="Y3564" i="1" s="1"/>
  <c r="V3565" i="1"/>
  <c r="W3565" i="1" s="1"/>
  <c r="X3565" i="1" s="1"/>
  <c r="Y3565" i="1" s="1"/>
  <c r="V3566" i="1"/>
  <c r="W3566" i="1" s="1"/>
  <c r="X3566" i="1" s="1"/>
  <c r="Y3566" i="1" s="1"/>
  <c r="V3567" i="1"/>
  <c r="W3567" i="1" s="1"/>
  <c r="X3567" i="1" s="1"/>
  <c r="Y3567" i="1" s="1"/>
  <c r="V3568" i="1"/>
  <c r="W3568" i="1" s="1"/>
  <c r="X3568" i="1" s="1"/>
  <c r="Y3568" i="1" s="1"/>
  <c r="V3569" i="1"/>
  <c r="W3569" i="1" s="1"/>
  <c r="X3569" i="1" s="1"/>
  <c r="Y3569" i="1" s="1"/>
  <c r="V3570" i="1"/>
  <c r="W3570" i="1" s="1"/>
  <c r="X3570" i="1" s="1"/>
  <c r="Y3570" i="1" s="1"/>
  <c r="V3571" i="1"/>
  <c r="W3571" i="1" s="1"/>
  <c r="X3571" i="1" s="1"/>
  <c r="Y3571" i="1" s="1"/>
  <c r="V3572" i="1"/>
  <c r="W3572" i="1" s="1"/>
  <c r="X3572" i="1" s="1"/>
  <c r="Y3572" i="1" s="1"/>
  <c r="V3573" i="1"/>
  <c r="W3573" i="1" s="1"/>
  <c r="X3573" i="1" s="1"/>
  <c r="Y3573" i="1" s="1"/>
  <c r="V3574" i="1"/>
  <c r="W3574" i="1" s="1"/>
  <c r="X3574" i="1" s="1"/>
  <c r="Y3574" i="1" s="1"/>
  <c r="V3575" i="1"/>
  <c r="W3575" i="1" s="1"/>
  <c r="X3575" i="1" s="1"/>
  <c r="Y3575" i="1" s="1"/>
  <c r="V3576" i="1"/>
  <c r="W3576" i="1" s="1"/>
  <c r="X3576" i="1" s="1"/>
  <c r="Y3576" i="1" s="1"/>
  <c r="V3577" i="1"/>
  <c r="W3577" i="1" s="1"/>
  <c r="X3577" i="1" s="1"/>
  <c r="Y3577" i="1" s="1"/>
  <c r="V3578" i="1"/>
  <c r="W3578" i="1" s="1"/>
  <c r="X3578" i="1" s="1"/>
  <c r="Y3578" i="1" s="1"/>
  <c r="V3579" i="1"/>
  <c r="W3579" i="1" s="1"/>
  <c r="X3579" i="1" s="1"/>
  <c r="Y3579" i="1" s="1"/>
  <c r="V3580" i="1"/>
  <c r="W3580" i="1" s="1"/>
  <c r="X3580" i="1" s="1"/>
  <c r="Y3580" i="1" s="1"/>
  <c r="V3581" i="1"/>
  <c r="W3581" i="1" s="1"/>
  <c r="X3581" i="1" s="1"/>
  <c r="Y3581" i="1" s="1"/>
  <c r="V3582" i="1"/>
  <c r="W3582" i="1" s="1"/>
  <c r="X3582" i="1" s="1"/>
  <c r="Y3582" i="1" s="1"/>
  <c r="V3583" i="1"/>
  <c r="W3583" i="1" s="1"/>
  <c r="X3583" i="1" s="1"/>
  <c r="Y3583" i="1" s="1"/>
  <c r="V3584" i="1"/>
  <c r="W3584" i="1" s="1"/>
  <c r="X3584" i="1" s="1"/>
  <c r="Y3584" i="1" s="1"/>
  <c r="V3585" i="1"/>
  <c r="W3585" i="1" s="1"/>
  <c r="X3585" i="1" s="1"/>
  <c r="Y3585" i="1" s="1"/>
  <c r="V3586" i="1"/>
  <c r="W3586" i="1" s="1"/>
  <c r="X3586" i="1" s="1"/>
  <c r="Y3586" i="1" s="1"/>
  <c r="V3587" i="1"/>
  <c r="W3587" i="1" s="1"/>
  <c r="X3587" i="1" s="1"/>
  <c r="Y3587" i="1" s="1"/>
  <c r="V3588" i="1"/>
  <c r="W3588" i="1" s="1"/>
  <c r="X3588" i="1" s="1"/>
  <c r="Y3588" i="1" s="1"/>
  <c r="V3589" i="1"/>
  <c r="W3589" i="1" s="1"/>
  <c r="X3589" i="1" s="1"/>
  <c r="Y3589" i="1" s="1"/>
  <c r="V3590" i="1"/>
  <c r="W3590" i="1" s="1"/>
  <c r="X3590" i="1" s="1"/>
  <c r="Y3590" i="1" s="1"/>
  <c r="V3591" i="1"/>
  <c r="W3591" i="1" s="1"/>
  <c r="X3591" i="1" s="1"/>
  <c r="Y3591" i="1" s="1"/>
  <c r="V3592" i="1"/>
  <c r="W3592" i="1" s="1"/>
  <c r="X3592" i="1" s="1"/>
  <c r="Y3592" i="1" s="1"/>
  <c r="V3593" i="1"/>
  <c r="W3593" i="1" s="1"/>
  <c r="X3593" i="1" s="1"/>
  <c r="Y3593" i="1" s="1"/>
  <c r="V3594" i="1"/>
  <c r="W3594" i="1" s="1"/>
  <c r="X3594" i="1" s="1"/>
  <c r="Y3594" i="1" s="1"/>
  <c r="V3595" i="1"/>
  <c r="W3595" i="1" s="1"/>
  <c r="X3595" i="1" s="1"/>
  <c r="Y3595" i="1" s="1"/>
  <c r="V3596" i="1"/>
  <c r="W3596" i="1" s="1"/>
  <c r="X3596" i="1" s="1"/>
  <c r="Y3596" i="1" s="1"/>
  <c r="V3597" i="1"/>
  <c r="W3597" i="1" s="1"/>
  <c r="X3597" i="1" s="1"/>
  <c r="Y3597" i="1" s="1"/>
  <c r="V3598" i="1"/>
  <c r="W3598" i="1" s="1"/>
  <c r="X3598" i="1" s="1"/>
  <c r="Y3598" i="1" s="1"/>
  <c r="V3599" i="1"/>
  <c r="W3599" i="1" s="1"/>
  <c r="X3599" i="1" s="1"/>
  <c r="Y3599" i="1" s="1"/>
  <c r="V3600" i="1"/>
  <c r="W3600" i="1" s="1"/>
  <c r="X3600" i="1" s="1"/>
  <c r="Y3600" i="1" s="1"/>
  <c r="V3601" i="1"/>
  <c r="W3601" i="1" s="1"/>
  <c r="X3601" i="1" s="1"/>
  <c r="Y3601" i="1" s="1"/>
  <c r="V3602" i="1"/>
  <c r="W3602" i="1" s="1"/>
  <c r="X3602" i="1" s="1"/>
  <c r="Y3602" i="1" s="1"/>
  <c r="V3603" i="1"/>
  <c r="W3603" i="1" s="1"/>
  <c r="X3603" i="1" s="1"/>
  <c r="Y3603" i="1" s="1"/>
  <c r="V3604" i="1"/>
  <c r="W3604" i="1" s="1"/>
  <c r="X3604" i="1" s="1"/>
  <c r="Y3604" i="1" s="1"/>
  <c r="V3605" i="1"/>
  <c r="W3605" i="1" s="1"/>
  <c r="X3605" i="1" s="1"/>
  <c r="Y3605" i="1" s="1"/>
  <c r="V3606" i="1"/>
  <c r="W3606" i="1" s="1"/>
  <c r="X3606" i="1" s="1"/>
  <c r="Y3606" i="1" s="1"/>
  <c r="V3607" i="1"/>
  <c r="W3607" i="1" s="1"/>
  <c r="X3607" i="1" s="1"/>
  <c r="Y3607" i="1" s="1"/>
  <c r="V3608" i="1"/>
  <c r="W3608" i="1" s="1"/>
  <c r="X3608" i="1" s="1"/>
  <c r="Y3608" i="1" s="1"/>
  <c r="V3609" i="1"/>
  <c r="W3609" i="1" s="1"/>
  <c r="X3609" i="1" s="1"/>
  <c r="Y3609" i="1" s="1"/>
  <c r="V3610" i="1"/>
  <c r="W3610" i="1" s="1"/>
  <c r="X3610" i="1" s="1"/>
  <c r="Y3610" i="1" s="1"/>
  <c r="V3611" i="1"/>
  <c r="W3611" i="1" s="1"/>
  <c r="X3611" i="1" s="1"/>
  <c r="Y3611" i="1" s="1"/>
  <c r="V3612" i="1"/>
  <c r="W3612" i="1" s="1"/>
  <c r="X3612" i="1" s="1"/>
  <c r="Y3612" i="1" s="1"/>
  <c r="V3613" i="1"/>
  <c r="W3613" i="1" s="1"/>
  <c r="X3613" i="1" s="1"/>
  <c r="Y3613" i="1" s="1"/>
  <c r="V3614" i="1"/>
  <c r="W3614" i="1" s="1"/>
  <c r="X3614" i="1" s="1"/>
  <c r="Y3614" i="1" s="1"/>
  <c r="V3615" i="1"/>
  <c r="W3615" i="1" s="1"/>
  <c r="X3615" i="1" s="1"/>
  <c r="Y3615" i="1" s="1"/>
  <c r="V3616" i="1"/>
  <c r="W3616" i="1" s="1"/>
  <c r="X3616" i="1" s="1"/>
  <c r="Y3616" i="1" s="1"/>
  <c r="V3617" i="1"/>
  <c r="W3617" i="1" s="1"/>
  <c r="X3617" i="1" s="1"/>
  <c r="Y3617" i="1" s="1"/>
  <c r="V3618" i="1"/>
  <c r="W3618" i="1" s="1"/>
  <c r="X3618" i="1" s="1"/>
  <c r="Y3618" i="1" s="1"/>
  <c r="V3619" i="1"/>
  <c r="W3619" i="1" s="1"/>
  <c r="X3619" i="1" s="1"/>
  <c r="Y3619" i="1" s="1"/>
  <c r="V3620" i="1"/>
  <c r="W3620" i="1" s="1"/>
  <c r="X3620" i="1" s="1"/>
  <c r="Y3620" i="1" s="1"/>
  <c r="V3621" i="1"/>
  <c r="W3621" i="1" s="1"/>
  <c r="X3621" i="1" s="1"/>
  <c r="Y3621" i="1" s="1"/>
  <c r="V3622" i="1"/>
  <c r="W3622" i="1" s="1"/>
  <c r="X3622" i="1" s="1"/>
  <c r="Y3622" i="1" s="1"/>
  <c r="V3623" i="1"/>
  <c r="W3623" i="1" s="1"/>
  <c r="X3623" i="1" s="1"/>
  <c r="Y3623" i="1" s="1"/>
  <c r="V3624" i="1"/>
  <c r="W3624" i="1" s="1"/>
  <c r="X3624" i="1" s="1"/>
  <c r="Y3624" i="1" s="1"/>
  <c r="V3625" i="1"/>
  <c r="W3625" i="1" s="1"/>
  <c r="X3625" i="1" s="1"/>
  <c r="Y3625" i="1" s="1"/>
  <c r="V3626" i="1"/>
  <c r="W3626" i="1" s="1"/>
  <c r="X3626" i="1" s="1"/>
  <c r="Y3626" i="1" s="1"/>
  <c r="V3627" i="1"/>
  <c r="W3627" i="1" s="1"/>
  <c r="X3627" i="1" s="1"/>
  <c r="Y3627" i="1" s="1"/>
  <c r="V3628" i="1"/>
  <c r="W3628" i="1" s="1"/>
  <c r="X3628" i="1" s="1"/>
  <c r="Y3628" i="1" s="1"/>
  <c r="V3629" i="1"/>
  <c r="W3629" i="1" s="1"/>
  <c r="X3629" i="1" s="1"/>
  <c r="Y3629" i="1" s="1"/>
  <c r="V3630" i="1"/>
  <c r="W3630" i="1" s="1"/>
  <c r="X3630" i="1" s="1"/>
  <c r="Y3630" i="1" s="1"/>
  <c r="V3631" i="1"/>
  <c r="W3631" i="1" s="1"/>
  <c r="X3631" i="1" s="1"/>
  <c r="Y3631" i="1" s="1"/>
  <c r="V3632" i="1"/>
  <c r="W3632" i="1" s="1"/>
  <c r="X3632" i="1" s="1"/>
  <c r="Y3632" i="1" s="1"/>
  <c r="V3633" i="1"/>
  <c r="W3633" i="1" s="1"/>
  <c r="X3633" i="1" s="1"/>
  <c r="Y3633" i="1" s="1"/>
  <c r="V3634" i="1"/>
  <c r="W3634" i="1" s="1"/>
  <c r="X3634" i="1" s="1"/>
  <c r="Y3634" i="1" s="1"/>
  <c r="V3635" i="1"/>
  <c r="W3635" i="1" s="1"/>
  <c r="X3635" i="1" s="1"/>
  <c r="Y3635" i="1" s="1"/>
  <c r="V3636" i="1"/>
  <c r="W3636" i="1" s="1"/>
  <c r="X3636" i="1" s="1"/>
  <c r="Y3636" i="1" s="1"/>
  <c r="V3637" i="1"/>
  <c r="W3637" i="1" s="1"/>
  <c r="X3637" i="1" s="1"/>
  <c r="Y3637" i="1" s="1"/>
  <c r="V3638" i="1"/>
  <c r="W3638" i="1" s="1"/>
  <c r="X3638" i="1" s="1"/>
  <c r="Y3638" i="1" s="1"/>
  <c r="V3639" i="1"/>
  <c r="W3639" i="1" s="1"/>
  <c r="X3639" i="1" s="1"/>
  <c r="Y3639" i="1" s="1"/>
  <c r="V3640" i="1"/>
  <c r="W3640" i="1" s="1"/>
  <c r="X3640" i="1" s="1"/>
  <c r="Y3640" i="1" s="1"/>
  <c r="V3641" i="1"/>
  <c r="W3641" i="1" s="1"/>
  <c r="X3641" i="1" s="1"/>
  <c r="Y3641" i="1" s="1"/>
  <c r="V3642" i="1"/>
  <c r="W3642" i="1" s="1"/>
  <c r="X3642" i="1" s="1"/>
  <c r="Y3642" i="1" s="1"/>
  <c r="V3643" i="1"/>
  <c r="W3643" i="1" s="1"/>
  <c r="X3643" i="1" s="1"/>
  <c r="Y3643" i="1" s="1"/>
  <c r="V3644" i="1"/>
  <c r="W3644" i="1" s="1"/>
  <c r="X3644" i="1" s="1"/>
  <c r="Y3644" i="1" s="1"/>
  <c r="V3645" i="1"/>
  <c r="W3645" i="1" s="1"/>
  <c r="X3645" i="1" s="1"/>
  <c r="Y3645" i="1" s="1"/>
  <c r="V3646" i="1"/>
  <c r="W3646" i="1" s="1"/>
  <c r="X3646" i="1" s="1"/>
  <c r="Y3646" i="1" s="1"/>
  <c r="V3647" i="1"/>
  <c r="W3647" i="1" s="1"/>
  <c r="X3647" i="1" s="1"/>
  <c r="Y3647" i="1" s="1"/>
  <c r="V3648" i="1"/>
  <c r="W3648" i="1" s="1"/>
  <c r="X3648" i="1" s="1"/>
  <c r="Y3648" i="1" s="1"/>
  <c r="V3649" i="1"/>
  <c r="W3649" i="1" s="1"/>
  <c r="X3649" i="1" s="1"/>
  <c r="Y3649" i="1" s="1"/>
  <c r="V3650" i="1"/>
  <c r="W3650" i="1" s="1"/>
  <c r="X3650" i="1" s="1"/>
  <c r="Y3650" i="1" s="1"/>
  <c r="V3651" i="1"/>
  <c r="W3651" i="1" s="1"/>
  <c r="X3651" i="1" s="1"/>
  <c r="Y3651" i="1" s="1"/>
  <c r="V3652" i="1"/>
  <c r="W3652" i="1" s="1"/>
  <c r="X3652" i="1" s="1"/>
  <c r="Y3652" i="1" s="1"/>
  <c r="V3653" i="1"/>
  <c r="W3653" i="1" s="1"/>
  <c r="X3653" i="1" s="1"/>
  <c r="Y3653" i="1" s="1"/>
  <c r="V3654" i="1"/>
  <c r="W3654" i="1" s="1"/>
  <c r="X3654" i="1" s="1"/>
  <c r="Y3654" i="1" s="1"/>
  <c r="V3655" i="1"/>
  <c r="W3655" i="1" s="1"/>
  <c r="X3655" i="1" s="1"/>
  <c r="Y3655" i="1" s="1"/>
  <c r="V3656" i="1"/>
  <c r="W3656" i="1" s="1"/>
  <c r="X3656" i="1" s="1"/>
  <c r="Y3656" i="1" s="1"/>
  <c r="V3657" i="1"/>
  <c r="W3657" i="1" s="1"/>
  <c r="X3657" i="1" s="1"/>
  <c r="Y3657" i="1" s="1"/>
  <c r="V3658" i="1"/>
  <c r="W3658" i="1" s="1"/>
  <c r="X3658" i="1" s="1"/>
  <c r="Y3658" i="1" s="1"/>
  <c r="V3659" i="1"/>
  <c r="W3659" i="1" s="1"/>
  <c r="X3659" i="1" s="1"/>
  <c r="Y3659" i="1" s="1"/>
  <c r="V3660" i="1"/>
  <c r="W3660" i="1" s="1"/>
  <c r="X3660" i="1" s="1"/>
  <c r="Y3660" i="1" s="1"/>
  <c r="V3661" i="1"/>
  <c r="W3661" i="1" s="1"/>
  <c r="X3661" i="1" s="1"/>
  <c r="Y3661" i="1" s="1"/>
  <c r="V3662" i="1"/>
  <c r="W3662" i="1" s="1"/>
  <c r="X3662" i="1" s="1"/>
  <c r="Y3662" i="1" s="1"/>
  <c r="V3663" i="1"/>
  <c r="W3663" i="1" s="1"/>
  <c r="X3663" i="1" s="1"/>
  <c r="Y3663" i="1" s="1"/>
  <c r="V3664" i="1"/>
  <c r="W3664" i="1" s="1"/>
  <c r="X3664" i="1" s="1"/>
  <c r="Y3664" i="1" s="1"/>
  <c r="V3665" i="1"/>
  <c r="W3665" i="1" s="1"/>
  <c r="X3665" i="1" s="1"/>
  <c r="Y3665" i="1" s="1"/>
  <c r="V3666" i="1"/>
  <c r="W3666" i="1" s="1"/>
  <c r="X3666" i="1" s="1"/>
  <c r="Y3666" i="1" s="1"/>
  <c r="V3667" i="1"/>
  <c r="W3667" i="1" s="1"/>
  <c r="X3667" i="1" s="1"/>
  <c r="Y3667" i="1" s="1"/>
  <c r="V3668" i="1"/>
  <c r="W3668" i="1" s="1"/>
  <c r="X3668" i="1" s="1"/>
  <c r="Y3668" i="1" s="1"/>
  <c r="V3669" i="1"/>
  <c r="W3669" i="1" s="1"/>
  <c r="X3669" i="1" s="1"/>
  <c r="Y3669" i="1" s="1"/>
  <c r="V3670" i="1"/>
  <c r="W3670" i="1" s="1"/>
  <c r="X3670" i="1" s="1"/>
  <c r="Y3670" i="1" s="1"/>
  <c r="V3671" i="1"/>
  <c r="W3671" i="1" s="1"/>
  <c r="X3671" i="1" s="1"/>
  <c r="Y3671" i="1" s="1"/>
  <c r="V3672" i="1"/>
  <c r="W3672" i="1" s="1"/>
  <c r="X3672" i="1" s="1"/>
  <c r="Y3672" i="1" s="1"/>
  <c r="V3673" i="1"/>
  <c r="W3673" i="1" s="1"/>
  <c r="X3673" i="1" s="1"/>
  <c r="Y3673" i="1" s="1"/>
  <c r="V3674" i="1"/>
  <c r="W3674" i="1" s="1"/>
  <c r="X3674" i="1" s="1"/>
  <c r="Y3674" i="1" s="1"/>
  <c r="V3675" i="1"/>
  <c r="W3675" i="1" s="1"/>
  <c r="X3675" i="1" s="1"/>
  <c r="Y3675" i="1" s="1"/>
  <c r="V3676" i="1"/>
  <c r="W3676" i="1" s="1"/>
  <c r="X3676" i="1" s="1"/>
  <c r="Y3676" i="1" s="1"/>
  <c r="V3677" i="1"/>
  <c r="W3677" i="1" s="1"/>
  <c r="X3677" i="1" s="1"/>
  <c r="Y3677" i="1" s="1"/>
  <c r="V3678" i="1"/>
  <c r="W3678" i="1" s="1"/>
  <c r="X3678" i="1" s="1"/>
  <c r="Y3678" i="1" s="1"/>
  <c r="V3679" i="1"/>
  <c r="W3679" i="1" s="1"/>
  <c r="X3679" i="1" s="1"/>
  <c r="Y3679" i="1" s="1"/>
  <c r="V3680" i="1"/>
  <c r="W3680" i="1" s="1"/>
  <c r="X3680" i="1" s="1"/>
  <c r="Y3680" i="1" s="1"/>
  <c r="V3681" i="1"/>
  <c r="W3681" i="1" s="1"/>
  <c r="X3681" i="1" s="1"/>
  <c r="Y3681" i="1" s="1"/>
  <c r="V3682" i="1"/>
  <c r="W3682" i="1" s="1"/>
  <c r="X3682" i="1" s="1"/>
  <c r="Y3682" i="1" s="1"/>
  <c r="V3683" i="1"/>
  <c r="W3683" i="1" s="1"/>
  <c r="X3683" i="1" s="1"/>
  <c r="Y3683" i="1" s="1"/>
  <c r="V3684" i="1"/>
  <c r="W3684" i="1" s="1"/>
  <c r="X3684" i="1" s="1"/>
  <c r="Y3684" i="1" s="1"/>
  <c r="V3685" i="1"/>
  <c r="W3685" i="1" s="1"/>
  <c r="X3685" i="1" s="1"/>
  <c r="Y3685" i="1" s="1"/>
  <c r="V3686" i="1"/>
  <c r="W3686" i="1" s="1"/>
  <c r="X3686" i="1" s="1"/>
  <c r="Y3686" i="1" s="1"/>
  <c r="V3687" i="1"/>
  <c r="W3687" i="1" s="1"/>
  <c r="X3687" i="1" s="1"/>
  <c r="Y3687" i="1" s="1"/>
  <c r="V3688" i="1"/>
  <c r="W3688" i="1" s="1"/>
  <c r="X3688" i="1" s="1"/>
  <c r="Y3688" i="1" s="1"/>
  <c r="V3689" i="1"/>
  <c r="W3689" i="1" s="1"/>
  <c r="X3689" i="1" s="1"/>
  <c r="Y3689" i="1" s="1"/>
  <c r="V3690" i="1"/>
  <c r="W3690" i="1" s="1"/>
  <c r="X3690" i="1" s="1"/>
  <c r="Y3690" i="1" s="1"/>
  <c r="V3691" i="1"/>
  <c r="W3691" i="1" s="1"/>
  <c r="X3691" i="1" s="1"/>
  <c r="Y3691" i="1" s="1"/>
  <c r="V3692" i="1"/>
  <c r="W3692" i="1" s="1"/>
  <c r="X3692" i="1" s="1"/>
  <c r="Y3692" i="1" s="1"/>
  <c r="V3693" i="1"/>
  <c r="W3693" i="1" s="1"/>
  <c r="X3693" i="1" s="1"/>
  <c r="Y3693" i="1" s="1"/>
  <c r="V3694" i="1"/>
  <c r="W3694" i="1" s="1"/>
  <c r="X3694" i="1" s="1"/>
  <c r="Y3694" i="1" s="1"/>
  <c r="V3695" i="1"/>
  <c r="W3695" i="1" s="1"/>
  <c r="X3695" i="1" s="1"/>
  <c r="Y3695" i="1" s="1"/>
  <c r="V3696" i="1"/>
  <c r="W3696" i="1" s="1"/>
  <c r="X3696" i="1" s="1"/>
  <c r="Y3696" i="1" s="1"/>
  <c r="V3697" i="1"/>
  <c r="W3697" i="1" s="1"/>
  <c r="X3697" i="1" s="1"/>
  <c r="Y3697" i="1" s="1"/>
  <c r="V3698" i="1"/>
  <c r="W3698" i="1" s="1"/>
  <c r="X3698" i="1" s="1"/>
  <c r="Y3698" i="1" s="1"/>
  <c r="V3699" i="1"/>
  <c r="W3699" i="1" s="1"/>
  <c r="X3699" i="1" s="1"/>
  <c r="Y3699" i="1" s="1"/>
  <c r="V3700" i="1"/>
  <c r="W3700" i="1" s="1"/>
  <c r="X3700" i="1" s="1"/>
  <c r="Y3700" i="1" s="1"/>
  <c r="V3701" i="1"/>
  <c r="W3701" i="1" s="1"/>
  <c r="X3701" i="1" s="1"/>
  <c r="Y3701" i="1" s="1"/>
  <c r="V3702" i="1"/>
  <c r="W3702" i="1" s="1"/>
  <c r="X3702" i="1" s="1"/>
  <c r="Y3702" i="1" s="1"/>
  <c r="V3703" i="1"/>
  <c r="W3703" i="1" s="1"/>
  <c r="X3703" i="1" s="1"/>
  <c r="Y3703" i="1" s="1"/>
  <c r="V3704" i="1"/>
  <c r="W3704" i="1" s="1"/>
  <c r="X3704" i="1" s="1"/>
  <c r="Y3704" i="1" s="1"/>
  <c r="V3705" i="1"/>
  <c r="W3705" i="1" s="1"/>
  <c r="X3705" i="1" s="1"/>
  <c r="Y3705" i="1" s="1"/>
  <c r="V3706" i="1"/>
  <c r="W3706" i="1" s="1"/>
  <c r="X3706" i="1" s="1"/>
  <c r="Y3706" i="1" s="1"/>
  <c r="V3707" i="1"/>
  <c r="W3707" i="1" s="1"/>
  <c r="X3707" i="1" s="1"/>
  <c r="Y3707" i="1" s="1"/>
  <c r="V3708" i="1"/>
  <c r="W3708" i="1" s="1"/>
  <c r="X3708" i="1" s="1"/>
  <c r="Y3708" i="1" s="1"/>
  <c r="V3709" i="1"/>
  <c r="W3709" i="1" s="1"/>
  <c r="X3709" i="1" s="1"/>
  <c r="Y3709" i="1" s="1"/>
  <c r="V3710" i="1"/>
  <c r="W3710" i="1" s="1"/>
  <c r="X3710" i="1" s="1"/>
  <c r="Y3710" i="1" s="1"/>
  <c r="V3711" i="1"/>
  <c r="W3711" i="1" s="1"/>
  <c r="X3711" i="1" s="1"/>
  <c r="Y3711" i="1" s="1"/>
  <c r="V3712" i="1"/>
  <c r="W3712" i="1" s="1"/>
  <c r="X3712" i="1" s="1"/>
  <c r="Y3712" i="1" s="1"/>
  <c r="V3713" i="1"/>
  <c r="W3713" i="1" s="1"/>
  <c r="X3713" i="1" s="1"/>
  <c r="Y3713" i="1" s="1"/>
  <c r="V3714" i="1"/>
  <c r="W3714" i="1" s="1"/>
  <c r="X3714" i="1" s="1"/>
  <c r="Y3714" i="1" s="1"/>
  <c r="V3715" i="1"/>
  <c r="W3715" i="1" s="1"/>
  <c r="X3715" i="1" s="1"/>
  <c r="Y3715" i="1" s="1"/>
  <c r="V3716" i="1"/>
  <c r="W3716" i="1" s="1"/>
  <c r="X3716" i="1" s="1"/>
  <c r="Y3716" i="1" s="1"/>
  <c r="V3717" i="1"/>
  <c r="W3717" i="1" s="1"/>
  <c r="X3717" i="1" s="1"/>
  <c r="Y3717" i="1" s="1"/>
  <c r="V3718" i="1"/>
  <c r="W3718" i="1" s="1"/>
  <c r="X3718" i="1" s="1"/>
  <c r="Y3718" i="1" s="1"/>
  <c r="V3719" i="1"/>
  <c r="W3719" i="1" s="1"/>
  <c r="X3719" i="1" s="1"/>
  <c r="Y3719" i="1" s="1"/>
  <c r="V3720" i="1"/>
  <c r="W3720" i="1" s="1"/>
  <c r="X3720" i="1" s="1"/>
  <c r="Y3720" i="1" s="1"/>
  <c r="V3721" i="1"/>
  <c r="W3721" i="1" s="1"/>
  <c r="X3721" i="1" s="1"/>
  <c r="Y3721" i="1" s="1"/>
  <c r="V3722" i="1"/>
  <c r="W3722" i="1" s="1"/>
  <c r="X3722" i="1" s="1"/>
  <c r="Y3722" i="1" s="1"/>
  <c r="V3723" i="1"/>
  <c r="W3723" i="1" s="1"/>
  <c r="X3723" i="1" s="1"/>
  <c r="Y3723" i="1" s="1"/>
  <c r="V3724" i="1"/>
  <c r="W3724" i="1" s="1"/>
  <c r="X3724" i="1" s="1"/>
  <c r="Y3724" i="1" s="1"/>
  <c r="V3725" i="1"/>
  <c r="W3725" i="1" s="1"/>
  <c r="X3725" i="1" s="1"/>
  <c r="Y3725" i="1" s="1"/>
  <c r="V3726" i="1"/>
  <c r="W3726" i="1" s="1"/>
  <c r="X3726" i="1" s="1"/>
  <c r="Y3726" i="1" s="1"/>
  <c r="V3727" i="1"/>
  <c r="W3727" i="1" s="1"/>
  <c r="X3727" i="1" s="1"/>
  <c r="Y3727" i="1" s="1"/>
  <c r="V3728" i="1"/>
  <c r="W3728" i="1" s="1"/>
  <c r="X3728" i="1" s="1"/>
  <c r="Y3728" i="1" s="1"/>
  <c r="V3729" i="1"/>
  <c r="W3729" i="1" s="1"/>
  <c r="X3729" i="1" s="1"/>
  <c r="Y3729" i="1" s="1"/>
  <c r="V3730" i="1"/>
  <c r="W3730" i="1" s="1"/>
  <c r="X3730" i="1" s="1"/>
  <c r="Y3730" i="1" s="1"/>
  <c r="V3731" i="1"/>
  <c r="W3731" i="1" s="1"/>
  <c r="X3731" i="1" s="1"/>
  <c r="Y3731" i="1" s="1"/>
  <c r="V3732" i="1"/>
  <c r="W3732" i="1" s="1"/>
  <c r="X3732" i="1" s="1"/>
  <c r="Y3732" i="1" s="1"/>
  <c r="V3733" i="1"/>
  <c r="W3733" i="1" s="1"/>
  <c r="X3733" i="1" s="1"/>
  <c r="Y3733" i="1" s="1"/>
  <c r="V3734" i="1"/>
  <c r="W3734" i="1" s="1"/>
  <c r="X3734" i="1" s="1"/>
  <c r="Y3734" i="1" s="1"/>
  <c r="V3735" i="1"/>
  <c r="W3735" i="1" s="1"/>
  <c r="X3735" i="1" s="1"/>
  <c r="Y3735" i="1" s="1"/>
  <c r="V3736" i="1"/>
  <c r="W3736" i="1" s="1"/>
  <c r="X3736" i="1" s="1"/>
  <c r="Y3736" i="1" s="1"/>
  <c r="V3737" i="1"/>
  <c r="W3737" i="1" s="1"/>
  <c r="X3737" i="1" s="1"/>
  <c r="Y3737" i="1" s="1"/>
  <c r="V3738" i="1"/>
  <c r="W3738" i="1" s="1"/>
  <c r="X3738" i="1" s="1"/>
  <c r="Y3738" i="1" s="1"/>
  <c r="V3739" i="1"/>
  <c r="W3739" i="1" s="1"/>
  <c r="X3739" i="1" s="1"/>
  <c r="Y3739" i="1" s="1"/>
  <c r="V3740" i="1"/>
  <c r="W3740" i="1" s="1"/>
  <c r="X3740" i="1" s="1"/>
  <c r="Y3740" i="1" s="1"/>
  <c r="V3741" i="1"/>
  <c r="W3741" i="1" s="1"/>
  <c r="X3741" i="1" s="1"/>
  <c r="Y3741" i="1" s="1"/>
  <c r="V3742" i="1"/>
  <c r="W3742" i="1" s="1"/>
  <c r="X3742" i="1" s="1"/>
  <c r="Y3742" i="1" s="1"/>
  <c r="V3743" i="1"/>
  <c r="W3743" i="1" s="1"/>
  <c r="X3743" i="1" s="1"/>
  <c r="Y3743" i="1" s="1"/>
  <c r="V3744" i="1"/>
  <c r="W3744" i="1" s="1"/>
  <c r="X3744" i="1" s="1"/>
  <c r="Y3744" i="1" s="1"/>
  <c r="V3745" i="1"/>
  <c r="W3745" i="1" s="1"/>
  <c r="X3745" i="1" s="1"/>
  <c r="Y3745" i="1" s="1"/>
  <c r="V3746" i="1"/>
  <c r="W3746" i="1" s="1"/>
  <c r="X3746" i="1" s="1"/>
  <c r="Y3746" i="1" s="1"/>
  <c r="V3747" i="1"/>
  <c r="W3747" i="1" s="1"/>
  <c r="X3747" i="1" s="1"/>
  <c r="Y3747" i="1" s="1"/>
  <c r="V3748" i="1"/>
  <c r="W3748" i="1" s="1"/>
  <c r="X3748" i="1" s="1"/>
  <c r="Y3748" i="1" s="1"/>
  <c r="V3749" i="1"/>
  <c r="W3749" i="1" s="1"/>
  <c r="X3749" i="1" s="1"/>
  <c r="Y3749" i="1" s="1"/>
  <c r="V3750" i="1"/>
  <c r="W3750" i="1" s="1"/>
  <c r="X3750" i="1" s="1"/>
  <c r="Y3750" i="1" s="1"/>
  <c r="V3751" i="1"/>
  <c r="W3751" i="1" s="1"/>
  <c r="X3751" i="1" s="1"/>
  <c r="Y3751" i="1" s="1"/>
  <c r="V3752" i="1"/>
  <c r="W3752" i="1" s="1"/>
  <c r="X3752" i="1" s="1"/>
  <c r="Y3752" i="1" s="1"/>
  <c r="V3753" i="1"/>
  <c r="W3753" i="1" s="1"/>
  <c r="X3753" i="1" s="1"/>
  <c r="Y3753" i="1" s="1"/>
  <c r="V3754" i="1"/>
  <c r="W3754" i="1" s="1"/>
  <c r="X3754" i="1" s="1"/>
  <c r="Y3754" i="1" s="1"/>
  <c r="V3755" i="1"/>
  <c r="W3755" i="1" s="1"/>
  <c r="X3755" i="1" s="1"/>
  <c r="Y3755" i="1" s="1"/>
  <c r="V3756" i="1"/>
  <c r="W3756" i="1" s="1"/>
  <c r="X3756" i="1" s="1"/>
  <c r="Y3756" i="1" s="1"/>
  <c r="V3757" i="1"/>
  <c r="W3757" i="1" s="1"/>
  <c r="X3757" i="1" s="1"/>
  <c r="Y3757" i="1" s="1"/>
  <c r="V3758" i="1"/>
  <c r="W3758" i="1" s="1"/>
  <c r="X3758" i="1" s="1"/>
  <c r="Y3758" i="1" s="1"/>
  <c r="V3759" i="1"/>
  <c r="W3759" i="1" s="1"/>
  <c r="X3759" i="1" s="1"/>
  <c r="Y3759" i="1" s="1"/>
  <c r="V3760" i="1"/>
  <c r="W3760" i="1" s="1"/>
  <c r="X3760" i="1" s="1"/>
  <c r="Y3760" i="1" s="1"/>
  <c r="V3761" i="1"/>
  <c r="W3761" i="1" s="1"/>
  <c r="X3761" i="1" s="1"/>
  <c r="Y3761" i="1" s="1"/>
  <c r="V3762" i="1"/>
  <c r="W3762" i="1" s="1"/>
  <c r="X3762" i="1" s="1"/>
  <c r="Y3762" i="1" s="1"/>
  <c r="V3763" i="1"/>
  <c r="W3763" i="1" s="1"/>
  <c r="X3763" i="1" s="1"/>
  <c r="Y3763" i="1" s="1"/>
  <c r="V3764" i="1"/>
  <c r="W3764" i="1" s="1"/>
  <c r="X3764" i="1" s="1"/>
  <c r="Y3764" i="1" s="1"/>
  <c r="V3765" i="1"/>
  <c r="W3765" i="1" s="1"/>
  <c r="X3765" i="1" s="1"/>
  <c r="Y3765" i="1" s="1"/>
  <c r="V3766" i="1"/>
  <c r="W3766" i="1" s="1"/>
  <c r="X3766" i="1" s="1"/>
  <c r="Y3766" i="1" s="1"/>
  <c r="V3767" i="1"/>
  <c r="W3767" i="1" s="1"/>
  <c r="X3767" i="1" s="1"/>
  <c r="Y3767" i="1" s="1"/>
  <c r="V3768" i="1"/>
  <c r="W3768" i="1" s="1"/>
  <c r="X3768" i="1" s="1"/>
  <c r="Y3768" i="1" s="1"/>
  <c r="V3769" i="1"/>
  <c r="W3769" i="1" s="1"/>
  <c r="X3769" i="1" s="1"/>
  <c r="Y3769" i="1" s="1"/>
  <c r="V3770" i="1"/>
  <c r="W3770" i="1" s="1"/>
  <c r="X3770" i="1" s="1"/>
  <c r="Y3770" i="1" s="1"/>
  <c r="V3771" i="1"/>
  <c r="W3771" i="1" s="1"/>
  <c r="X3771" i="1" s="1"/>
  <c r="Y3771" i="1" s="1"/>
  <c r="V3772" i="1"/>
  <c r="W3772" i="1" s="1"/>
  <c r="X3772" i="1" s="1"/>
  <c r="Y3772" i="1" s="1"/>
  <c r="V3773" i="1"/>
  <c r="W3773" i="1" s="1"/>
  <c r="X3773" i="1" s="1"/>
  <c r="Y3773" i="1" s="1"/>
  <c r="V3774" i="1"/>
  <c r="W3774" i="1" s="1"/>
  <c r="X3774" i="1" s="1"/>
  <c r="Y3774" i="1" s="1"/>
  <c r="V3775" i="1"/>
  <c r="W3775" i="1" s="1"/>
  <c r="X3775" i="1" s="1"/>
  <c r="Y3775" i="1" s="1"/>
  <c r="V3776" i="1"/>
  <c r="W3776" i="1" s="1"/>
  <c r="X3776" i="1" s="1"/>
  <c r="Y3776" i="1" s="1"/>
  <c r="V3777" i="1"/>
  <c r="W3777" i="1" s="1"/>
  <c r="X3777" i="1" s="1"/>
  <c r="Y3777" i="1" s="1"/>
  <c r="V3778" i="1"/>
  <c r="W3778" i="1" s="1"/>
  <c r="X3778" i="1" s="1"/>
  <c r="Y3778" i="1" s="1"/>
  <c r="V3779" i="1"/>
  <c r="W3779" i="1" s="1"/>
  <c r="X3779" i="1" s="1"/>
  <c r="Y3779" i="1" s="1"/>
  <c r="V3780" i="1"/>
  <c r="W3780" i="1" s="1"/>
  <c r="X3780" i="1" s="1"/>
  <c r="Y3780" i="1" s="1"/>
  <c r="V3781" i="1"/>
  <c r="W3781" i="1" s="1"/>
  <c r="X3781" i="1" s="1"/>
  <c r="Y3781" i="1" s="1"/>
  <c r="V3782" i="1"/>
  <c r="W3782" i="1" s="1"/>
  <c r="X3782" i="1" s="1"/>
  <c r="Y3782" i="1" s="1"/>
  <c r="V3783" i="1"/>
  <c r="W3783" i="1" s="1"/>
  <c r="X3783" i="1" s="1"/>
  <c r="Y3783" i="1" s="1"/>
  <c r="V3784" i="1"/>
  <c r="W3784" i="1" s="1"/>
  <c r="X3784" i="1" s="1"/>
  <c r="Y3784" i="1" s="1"/>
  <c r="V3785" i="1"/>
  <c r="W3785" i="1" s="1"/>
  <c r="X3785" i="1" s="1"/>
  <c r="Y3785" i="1" s="1"/>
  <c r="V3786" i="1"/>
  <c r="W3786" i="1" s="1"/>
  <c r="X3786" i="1" s="1"/>
  <c r="Y3786" i="1" s="1"/>
  <c r="V3787" i="1"/>
  <c r="W3787" i="1" s="1"/>
  <c r="X3787" i="1" s="1"/>
  <c r="Y3787" i="1" s="1"/>
  <c r="V3788" i="1"/>
  <c r="W3788" i="1" s="1"/>
  <c r="X3788" i="1" s="1"/>
  <c r="Y3788" i="1" s="1"/>
  <c r="V3789" i="1"/>
  <c r="W3789" i="1" s="1"/>
  <c r="X3789" i="1" s="1"/>
  <c r="Y3789" i="1" s="1"/>
  <c r="V3790" i="1"/>
  <c r="W3790" i="1" s="1"/>
  <c r="X3790" i="1" s="1"/>
  <c r="Y3790" i="1" s="1"/>
  <c r="V3791" i="1"/>
  <c r="W3791" i="1" s="1"/>
  <c r="X3791" i="1" s="1"/>
  <c r="Y3791" i="1" s="1"/>
  <c r="V3792" i="1"/>
  <c r="W3792" i="1" s="1"/>
  <c r="X3792" i="1" s="1"/>
  <c r="Y3792" i="1" s="1"/>
  <c r="V3793" i="1"/>
  <c r="W3793" i="1" s="1"/>
  <c r="X3793" i="1" s="1"/>
  <c r="Y3793" i="1" s="1"/>
  <c r="V3794" i="1"/>
  <c r="W3794" i="1" s="1"/>
  <c r="X3794" i="1" s="1"/>
  <c r="Y3794" i="1" s="1"/>
  <c r="V3795" i="1"/>
  <c r="W3795" i="1" s="1"/>
  <c r="X3795" i="1" s="1"/>
  <c r="Y3795" i="1" s="1"/>
  <c r="V3796" i="1"/>
  <c r="W3796" i="1" s="1"/>
  <c r="X3796" i="1" s="1"/>
  <c r="Y3796" i="1" s="1"/>
  <c r="V3797" i="1"/>
  <c r="W3797" i="1" s="1"/>
  <c r="X3797" i="1" s="1"/>
  <c r="Y3797" i="1" s="1"/>
  <c r="V3798" i="1"/>
  <c r="W3798" i="1" s="1"/>
  <c r="X3798" i="1" s="1"/>
  <c r="Y3798" i="1" s="1"/>
  <c r="V3799" i="1"/>
  <c r="W3799" i="1" s="1"/>
  <c r="X3799" i="1" s="1"/>
  <c r="Y3799" i="1" s="1"/>
  <c r="V3800" i="1"/>
  <c r="W3800" i="1" s="1"/>
  <c r="X3800" i="1" s="1"/>
  <c r="Y3800" i="1" s="1"/>
  <c r="V3801" i="1"/>
  <c r="W3801" i="1" s="1"/>
  <c r="X3801" i="1" s="1"/>
  <c r="Y3801" i="1" s="1"/>
  <c r="V3802" i="1"/>
  <c r="W3802" i="1" s="1"/>
  <c r="X3802" i="1" s="1"/>
  <c r="Y3802" i="1" s="1"/>
  <c r="V3803" i="1"/>
  <c r="W3803" i="1" s="1"/>
  <c r="X3803" i="1" s="1"/>
  <c r="Y3803" i="1" s="1"/>
  <c r="V3804" i="1"/>
  <c r="W3804" i="1" s="1"/>
  <c r="X3804" i="1" s="1"/>
  <c r="Y3804" i="1" s="1"/>
  <c r="V3805" i="1"/>
  <c r="W3805" i="1" s="1"/>
  <c r="X3805" i="1" s="1"/>
  <c r="Y3805" i="1" s="1"/>
  <c r="V3806" i="1"/>
  <c r="W3806" i="1" s="1"/>
  <c r="X3806" i="1" s="1"/>
  <c r="Y3806" i="1" s="1"/>
  <c r="V3807" i="1"/>
  <c r="W3807" i="1" s="1"/>
  <c r="X3807" i="1" s="1"/>
  <c r="Y3807" i="1" s="1"/>
  <c r="V3808" i="1"/>
  <c r="W3808" i="1" s="1"/>
  <c r="X3808" i="1" s="1"/>
  <c r="Y3808" i="1" s="1"/>
  <c r="V3809" i="1"/>
  <c r="W3809" i="1" s="1"/>
  <c r="X3809" i="1" s="1"/>
  <c r="Y3809" i="1" s="1"/>
  <c r="V3810" i="1"/>
  <c r="W3810" i="1" s="1"/>
  <c r="X3810" i="1" s="1"/>
  <c r="Y3810" i="1" s="1"/>
  <c r="V3811" i="1"/>
  <c r="W3811" i="1" s="1"/>
  <c r="X3811" i="1" s="1"/>
  <c r="Y3811" i="1" s="1"/>
  <c r="V3812" i="1"/>
  <c r="W3812" i="1" s="1"/>
  <c r="X3812" i="1" s="1"/>
  <c r="Y3812" i="1" s="1"/>
  <c r="V3813" i="1"/>
  <c r="W3813" i="1" s="1"/>
  <c r="X3813" i="1" s="1"/>
  <c r="Y3813" i="1" s="1"/>
  <c r="V3814" i="1"/>
  <c r="W3814" i="1" s="1"/>
  <c r="X3814" i="1" s="1"/>
  <c r="Y3814" i="1" s="1"/>
  <c r="V3815" i="1"/>
  <c r="W3815" i="1" s="1"/>
  <c r="X3815" i="1" s="1"/>
  <c r="Y3815" i="1" s="1"/>
  <c r="V3816" i="1"/>
  <c r="W3816" i="1" s="1"/>
  <c r="X3816" i="1" s="1"/>
  <c r="Y3816" i="1" s="1"/>
  <c r="V3817" i="1"/>
  <c r="W3817" i="1" s="1"/>
  <c r="X3817" i="1" s="1"/>
  <c r="Y3817" i="1" s="1"/>
  <c r="V3818" i="1"/>
  <c r="W3818" i="1" s="1"/>
  <c r="X3818" i="1" s="1"/>
  <c r="Y3818" i="1" s="1"/>
  <c r="V3819" i="1"/>
  <c r="W3819" i="1" s="1"/>
  <c r="X3819" i="1" s="1"/>
  <c r="Y3819" i="1" s="1"/>
  <c r="V3820" i="1"/>
  <c r="W3820" i="1" s="1"/>
  <c r="X3820" i="1" s="1"/>
  <c r="Y3820" i="1" s="1"/>
  <c r="V3821" i="1"/>
  <c r="W3821" i="1" s="1"/>
  <c r="X3821" i="1" s="1"/>
  <c r="Y3821" i="1" s="1"/>
  <c r="V3822" i="1"/>
  <c r="W3822" i="1" s="1"/>
  <c r="X3822" i="1" s="1"/>
  <c r="Y3822" i="1" s="1"/>
  <c r="V3823" i="1"/>
  <c r="W3823" i="1" s="1"/>
  <c r="X3823" i="1" s="1"/>
  <c r="Y3823" i="1" s="1"/>
  <c r="V3824" i="1"/>
  <c r="W3824" i="1" s="1"/>
  <c r="X3824" i="1" s="1"/>
  <c r="Y3824" i="1" s="1"/>
  <c r="V3825" i="1"/>
  <c r="W3825" i="1" s="1"/>
  <c r="X3825" i="1" s="1"/>
  <c r="Y3825" i="1" s="1"/>
  <c r="V3826" i="1"/>
  <c r="W3826" i="1" s="1"/>
  <c r="X3826" i="1" s="1"/>
  <c r="Y3826" i="1" s="1"/>
  <c r="V3827" i="1"/>
  <c r="W3827" i="1" s="1"/>
  <c r="X3827" i="1" s="1"/>
  <c r="Y3827" i="1" s="1"/>
  <c r="V3828" i="1"/>
  <c r="W3828" i="1" s="1"/>
  <c r="X3828" i="1" s="1"/>
  <c r="Y3828" i="1" s="1"/>
  <c r="V3829" i="1"/>
  <c r="W3829" i="1" s="1"/>
  <c r="X3829" i="1" s="1"/>
  <c r="Y3829" i="1" s="1"/>
  <c r="V3830" i="1"/>
  <c r="W3830" i="1" s="1"/>
  <c r="X3830" i="1" s="1"/>
  <c r="Y3830" i="1" s="1"/>
  <c r="V3831" i="1"/>
  <c r="W3831" i="1" s="1"/>
  <c r="X3831" i="1" s="1"/>
  <c r="Y3831" i="1" s="1"/>
  <c r="V3832" i="1"/>
  <c r="W3832" i="1" s="1"/>
  <c r="X3832" i="1" s="1"/>
  <c r="Y3832" i="1" s="1"/>
  <c r="V3833" i="1"/>
  <c r="W3833" i="1" s="1"/>
  <c r="X3833" i="1" s="1"/>
  <c r="Y3833" i="1" s="1"/>
  <c r="V3834" i="1"/>
  <c r="W3834" i="1" s="1"/>
  <c r="X3834" i="1" s="1"/>
  <c r="Y3834" i="1" s="1"/>
  <c r="V3835" i="1"/>
  <c r="W3835" i="1" s="1"/>
  <c r="X3835" i="1" s="1"/>
  <c r="Y3835" i="1" s="1"/>
  <c r="V3836" i="1"/>
  <c r="W3836" i="1" s="1"/>
  <c r="X3836" i="1" s="1"/>
  <c r="Y3836" i="1" s="1"/>
  <c r="V3837" i="1"/>
  <c r="W3837" i="1" s="1"/>
  <c r="X3837" i="1" s="1"/>
  <c r="Y3837" i="1" s="1"/>
  <c r="V3838" i="1"/>
  <c r="W3838" i="1" s="1"/>
  <c r="X3838" i="1" s="1"/>
  <c r="Y3838" i="1" s="1"/>
  <c r="V3839" i="1"/>
  <c r="W3839" i="1" s="1"/>
  <c r="X3839" i="1" s="1"/>
  <c r="Y3839" i="1" s="1"/>
  <c r="V3840" i="1"/>
  <c r="W3840" i="1" s="1"/>
  <c r="X3840" i="1" s="1"/>
  <c r="Y3840" i="1" s="1"/>
  <c r="V3841" i="1"/>
  <c r="W3841" i="1" s="1"/>
  <c r="X3841" i="1" s="1"/>
  <c r="Y3841" i="1" s="1"/>
  <c r="V3842" i="1"/>
  <c r="W3842" i="1" s="1"/>
  <c r="X3842" i="1" s="1"/>
  <c r="Y3842" i="1" s="1"/>
  <c r="V3843" i="1"/>
  <c r="W3843" i="1" s="1"/>
  <c r="X3843" i="1" s="1"/>
  <c r="Y3843" i="1" s="1"/>
  <c r="V3844" i="1"/>
  <c r="W3844" i="1" s="1"/>
  <c r="X3844" i="1" s="1"/>
  <c r="Y3844" i="1" s="1"/>
  <c r="V3845" i="1"/>
  <c r="W3845" i="1" s="1"/>
  <c r="X3845" i="1" s="1"/>
  <c r="Y3845" i="1" s="1"/>
  <c r="V3846" i="1"/>
  <c r="W3846" i="1" s="1"/>
  <c r="X3846" i="1" s="1"/>
  <c r="Y3846" i="1" s="1"/>
  <c r="V3847" i="1"/>
  <c r="W3847" i="1" s="1"/>
  <c r="X3847" i="1" s="1"/>
  <c r="Y3847" i="1" s="1"/>
  <c r="V3848" i="1"/>
  <c r="W3848" i="1" s="1"/>
  <c r="X3848" i="1" s="1"/>
  <c r="Y3848" i="1" s="1"/>
  <c r="V3849" i="1"/>
  <c r="W3849" i="1" s="1"/>
  <c r="X3849" i="1" s="1"/>
  <c r="Y3849" i="1" s="1"/>
  <c r="V3850" i="1"/>
  <c r="W3850" i="1" s="1"/>
  <c r="X3850" i="1" s="1"/>
  <c r="Y3850" i="1" s="1"/>
  <c r="V3851" i="1"/>
  <c r="W3851" i="1" s="1"/>
  <c r="X3851" i="1" s="1"/>
  <c r="Y3851" i="1" s="1"/>
  <c r="V3852" i="1"/>
  <c r="W3852" i="1" s="1"/>
  <c r="X3852" i="1" s="1"/>
  <c r="Y3852" i="1" s="1"/>
  <c r="V3853" i="1"/>
  <c r="W3853" i="1" s="1"/>
  <c r="X3853" i="1" s="1"/>
  <c r="Y3853" i="1" s="1"/>
  <c r="V3854" i="1"/>
  <c r="W3854" i="1" s="1"/>
  <c r="X3854" i="1" s="1"/>
  <c r="Y3854" i="1" s="1"/>
  <c r="V3855" i="1"/>
  <c r="W3855" i="1" s="1"/>
  <c r="X3855" i="1" s="1"/>
  <c r="Y3855" i="1" s="1"/>
  <c r="V3856" i="1"/>
  <c r="W3856" i="1" s="1"/>
  <c r="X3856" i="1" s="1"/>
  <c r="Y3856" i="1" s="1"/>
  <c r="V3857" i="1"/>
  <c r="W3857" i="1" s="1"/>
  <c r="X3857" i="1" s="1"/>
  <c r="Y3857" i="1" s="1"/>
  <c r="V3858" i="1"/>
  <c r="W3858" i="1" s="1"/>
  <c r="X3858" i="1" s="1"/>
  <c r="Y3858" i="1" s="1"/>
  <c r="V3859" i="1"/>
  <c r="W3859" i="1" s="1"/>
  <c r="X3859" i="1" s="1"/>
  <c r="Y3859" i="1" s="1"/>
  <c r="V3860" i="1"/>
  <c r="W3860" i="1" s="1"/>
  <c r="X3860" i="1" s="1"/>
  <c r="Y3860" i="1" s="1"/>
  <c r="V3861" i="1"/>
  <c r="W3861" i="1" s="1"/>
  <c r="X3861" i="1" s="1"/>
  <c r="Y3861" i="1" s="1"/>
  <c r="V3862" i="1"/>
  <c r="W3862" i="1" s="1"/>
  <c r="X3862" i="1" s="1"/>
  <c r="Y3862" i="1" s="1"/>
  <c r="V3863" i="1"/>
  <c r="W3863" i="1" s="1"/>
  <c r="X3863" i="1" s="1"/>
  <c r="Y3863" i="1" s="1"/>
  <c r="V3864" i="1"/>
  <c r="W3864" i="1" s="1"/>
  <c r="X3864" i="1" s="1"/>
  <c r="Y3864" i="1" s="1"/>
  <c r="V3865" i="1"/>
  <c r="W3865" i="1" s="1"/>
  <c r="X3865" i="1" s="1"/>
  <c r="Y3865" i="1" s="1"/>
  <c r="V3866" i="1"/>
  <c r="W3866" i="1" s="1"/>
  <c r="X3866" i="1" s="1"/>
  <c r="Y3866" i="1" s="1"/>
  <c r="V3867" i="1"/>
  <c r="W3867" i="1" s="1"/>
  <c r="X3867" i="1" s="1"/>
  <c r="Y3867" i="1" s="1"/>
  <c r="V3868" i="1"/>
  <c r="W3868" i="1" s="1"/>
  <c r="X3868" i="1" s="1"/>
  <c r="Y3868" i="1" s="1"/>
  <c r="V3869" i="1"/>
  <c r="W3869" i="1" s="1"/>
  <c r="X3869" i="1" s="1"/>
  <c r="Y3869" i="1" s="1"/>
  <c r="V3870" i="1"/>
  <c r="W3870" i="1" s="1"/>
  <c r="X3870" i="1" s="1"/>
  <c r="Y3870" i="1" s="1"/>
  <c r="V3871" i="1"/>
  <c r="W3871" i="1" s="1"/>
  <c r="X3871" i="1" s="1"/>
  <c r="Y3871" i="1" s="1"/>
  <c r="V3872" i="1"/>
  <c r="W3872" i="1" s="1"/>
  <c r="X3872" i="1" s="1"/>
  <c r="Y3872" i="1" s="1"/>
  <c r="V3873" i="1"/>
  <c r="W3873" i="1" s="1"/>
  <c r="X3873" i="1" s="1"/>
  <c r="Y3873" i="1" s="1"/>
  <c r="V3874" i="1"/>
  <c r="W3874" i="1" s="1"/>
  <c r="X3874" i="1" s="1"/>
  <c r="Y3874" i="1" s="1"/>
  <c r="V3875" i="1"/>
  <c r="W3875" i="1" s="1"/>
  <c r="X3875" i="1" s="1"/>
  <c r="Y3875" i="1" s="1"/>
  <c r="V3876" i="1"/>
  <c r="W3876" i="1" s="1"/>
  <c r="X3876" i="1" s="1"/>
  <c r="Y3876" i="1" s="1"/>
  <c r="V3877" i="1"/>
  <c r="W3877" i="1" s="1"/>
  <c r="X3877" i="1" s="1"/>
  <c r="Y3877" i="1" s="1"/>
  <c r="V3878" i="1"/>
  <c r="W3878" i="1" s="1"/>
  <c r="X3878" i="1" s="1"/>
  <c r="Y3878" i="1" s="1"/>
  <c r="V3879" i="1"/>
  <c r="W3879" i="1" s="1"/>
  <c r="X3879" i="1" s="1"/>
  <c r="Y3879" i="1" s="1"/>
  <c r="V3880" i="1"/>
  <c r="W3880" i="1" s="1"/>
  <c r="X3880" i="1" s="1"/>
  <c r="Y3880" i="1" s="1"/>
  <c r="V3881" i="1"/>
  <c r="W3881" i="1" s="1"/>
  <c r="X3881" i="1" s="1"/>
  <c r="Y3881" i="1" s="1"/>
  <c r="V3882" i="1"/>
  <c r="W3882" i="1" s="1"/>
  <c r="X3882" i="1" s="1"/>
  <c r="Y3882" i="1" s="1"/>
  <c r="V3883" i="1"/>
  <c r="W3883" i="1" s="1"/>
  <c r="X3883" i="1" s="1"/>
  <c r="Y3883" i="1" s="1"/>
  <c r="V3884" i="1"/>
  <c r="W3884" i="1" s="1"/>
  <c r="X3884" i="1" s="1"/>
  <c r="Y3884" i="1" s="1"/>
  <c r="V3885" i="1"/>
  <c r="W3885" i="1" s="1"/>
  <c r="X3885" i="1" s="1"/>
  <c r="Y3885" i="1" s="1"/>
  <c r="V3886" i="1"/>
  <c r="W3886" i="1" s="1"/>
  <c r="X3886" i="1" s="1"/>
  <c r="Y3886" i="1" s="1"/>
  <c r="V3887" i="1"/>
  <c r="W3887" i="1" s="1"/>
  <c r="X3887" i="1" s="1"/>
  <c r="Y3887" i="1" s="1"/>
  <c r="V3888" i="1"/>
  <c r="W3888" i="1" s="1"/>
  <c r="X3888" i="1" s="1"/>
  <c r="Y3888" i="1" s="1"/>
  <c r="V3889" i="1"/>
  <c r="W3889" i="1" s="1"/>
  <c r="X3889" i="1" s="1"/>
  <c r="Y3889" i="1" s="1"/>
  <c r="V3890" i="1"/>
  <c r="W3890" i="1" s="1"/>
  <c r="X3890" i="1" s="1"/>
  <c r="Y3890" i="1" s="1"/>
  <c r="V3891" i="1"/>
  <c r="W3891" i="1" s="1"/>
  <c r="X3891" i="1" s="1"/>
  <c r="Y3891" i="1" s="1"/>
  <c r="V3892" i="1"/>
  <c r="W3892" i="1" s="1"/>
  <c r="X3892" i="1" s="1"/>
  <c r="Y3892" i="1" s="1"/>
  <c r="V3893" i="1"/>
  <c r="W3893" i="1" s="1"/>
  <c r="X3893" i="1" s="1"/>
  <c r="Y3893" i="1" s="1"/>
  <c r="V3894" i="1"/>
  <c r="W3894" i="1" s="1"/>
  <c r="X3894" i="1" s="1"/>
  <c r="Y3894" i="1" s="1"/>
  <c r="V3895" i="1"/>
  <c r="W3895" i="1" s="1"/>
  <c r="X3895" i="1" s="1"/>
  <c r="Y3895" i="1" s="1"/>
  <c r="V3896" i="1"/>
  <c r="W3896" i="1" s="1"/>
  <c r="X3896" i="1" s="1"/>
  <c r="Y3896" i="1" s="1"/>
  <c r="V3897" i="1"/>
  <c r="W3897" i="1" s="1"/>
  <c r="X3897" i="1" s="1"/>
  <c r="Y3897" i="1" s="1"/>
  <c r="V3898" i="1"/>
  <c r="W3898" i="1" s="1"/>
  <c r="X3898" i="1" s="1"/>
  <c r="Y3898" i="1" s="1"/>
  <c r="V3899" i="1"/>
  <c r="W3899" i="1" s="1"/>
  <c r="X3899" i="1" s="1"/>
  <c r="Y3899" i="1" s="1"/>
  <c r="V3900" i="1"/>
  <c r="W3900" i="1" s="1"/>
  <c r="X3900" i="1" s="1"/>
  <c r="Y3900" i="1" s="1"/>
  <c r="V3901" i="1"/>
  <c r="W3901" i="1" s="1"/>
  <c r="X3901" i="1" s="1"/>
  <c r="Y3901" i="1" s="1"/>
  <c r="V3902" i="1"/>
  <c r="W3902" i="1" s="1"/>
  <c r="X3902" i="1" s="1"/>
  <c r="Y3902" i="1" s="1"/>
  <c r="V3903" i="1"/>
  <c r="W3903" i="1" s="1"/>
  <c r="X3903" i="1" s="1"/>
  <c r="Y3903" i="1" s="1"/>
  <c r="V3904" i="1"/>
  <c r="W3904" i="1" s="1"/>
  <c r="X3904" i="1" s="1"/>
  <c r="Y3904" i="1" s="1"/>
  <c r="V3905" i="1"/>
  <c r="W3905" i="1" s="1"/>
  <c r="X3905" i="1" s="1"/>
  <c r="Y3905" i="1" s="1"/>
  <c r="V3906" i="1"/>
  <c r="W3906" i="1" s="1"/>
  <c r="X3906" i="1" s="1"/>
  <c r="Y3906" i="1" s="1"/>
  <c r="V3907" i="1"/>
  <c r="W3907" i="1" s="1"/>
  <c r="X3907" i="1" s="1"/>
  <c r="Y3907" i="1" s="1"/>
  <c r="V3908" i="1"/>
  <c r="W3908" i="1" s="1"/>
  <c r="X3908" i="1" s="1"/>
  <c r="Y3908" i="1" s="1"/>
  <c r="V3909" i="1"/>
  <c r="W3909" i="1" s="1"/>
  <c r="X3909" i="1" s="1"/>
  <c r="Y3909" i="1" s="1"/>
  <c r="V3910" i="1"/>
  <c r="W3910" i="1" s="1"/>
  <c r="X3910" i="1" s="1"/>
  <c r="Y3910" i="1" s="1"/>
  <c r="V3911" i="1"/>
  <c r="W3911" i="1" s="1"/>
  <c r="X3911" i="1" s="1"/>
  <c r="Y3911" i="1" s="1"/>
  <c r="V3912" i="1"/>
  <c r="W3912" i="1" s="1"/>
  <c r="X3912" i="1" s="1"/>
  <c r="Y3912" i="1" s="1"/>
  <c r="V3913" i="1"/>
  <c r="W3913" i="1" s="1"/>
  <c r="X3913" i="1" s="1"/>
  <c r="Y3913" i="1" s="1"/>
  <c r="V3914" i="1"/>
  <c r="W3914" i="1" s="1"/>
  <c r="X3914" i="1" s="1"/>
  <c r="Y3914" i="1" s="1"/>
  <c r="V3915" i="1"/>
  <c r="W3915" i="1" s="1"/>
  <c r="X3915" i="1" s="1"/>
  <c r="Y3915" i="1" s="1"/>
  <c r="V3916" i="1"/>
  <c r="W3916" i="1" s="1"/>
  <c r="X3916" i="1" s="1"/>
  <c r="Y3916" i="1" s="1"/>
  <c r="V3917" i="1"/>
  <c r="W3917" i="1" s="1"/>
  <c r="X3917" i="1" s="1"/>
  <c r="Y3917" i="1" s="1"/>
  <c r="V3918" i="1"/>
  <c r="W3918" i="1" s="1"/>
  <c r="X3918" i="1" s="1"/>
  <c r="Y3918" i="1" s="1"/>
  <c r="V3919" i="1"/>
  <c r="W3919" i="1" s="1"/>
  <c r="X3919" i="1" s="1"/>
  <c r="Y3919" i="1" s="1"/>
  <c r="V3920" i="1"/>
  <c r="W3920" i="1" s="1"/>
  <c r="X3920" i="1" s="1"/>
  <c r="Y3920" i="1" s="1"/>
  <c r="V3921" i="1"/>
  <c r="W3921" i="1" s="1"/>
  <c r="X3921" i="1" s="1"/>
  <c r="Y3921" i="1" s="1"/>
  <c r="V3922" i="1"/>
  <c r="W3922" i="1" s="1"/>
  <c r="X3922" i="1" s="1"/>
  <c r="Y3922" i="1" s="1"/>
  <c r="V3923" i="1"/>
  <c r="W3923" i="1" s="1"/>
  <c r="X3923" i="1" s="1"/>
  <c r="Y3923" i="1" s="1"/>
  <c r="V3924" i="1"/>
  <c r="W3924" i="1" s="1"/>
  <c r="X3924" i="1" s="1"/>
  <c r="Y3924" i="1" s="1"/>
  <c r="V3925" i="1"/>
  <c r="W3925" i="1" s="1"/>
  <c r="X3925" i="1" s="1"/>
  <c r="Y3925" i="1" s="1"/>
  <c r="V3926" i="1"/>
  <c r="W3926" i="1" s="1"/>
  <c r="X3926" i="1" s="1"/>
  <c r="Y3926" i="1" s="1"/>
  <c r="V3927" i="1"/>
  <c r="W3927" i="1" s="1"/>
  <c r="X3927" i="1" s="1"/>
  <c r="Y3927" i="1" s="1"/>
  <c r="V3928" i="1"/>
  <c r="W3928" i="1" s="1"/>
  <c r="X3928" i="1" s="1"/>
  <c r="Y3928" i="1" s="1"/>
  <c r="V3929" i="1"/>
  <c r="W3929" i="1" s="1"/>
  <c r="X3929" i="1" s="1"/>
  <c r="Y3929" i="1" s="1"/>
  <c r="V3930" i="1"/>
  <c r="W3930" i="1" s="1"/>
  <c r="X3930" i="1" s="1"/>
  <c r="Y3930" i="1" s="1"/>
  <c r="V3931" i="1"/>
  <c r="W3931" i="1" s="1"/>
  <c r="X3931" i="1" s="1"/>
  <c r="Y3931" i="1" s="1"/>
  <c r="V3932" i="1"/>
  <c r="W3932" i="1" s="1"/>
  <c r="X3932" i="1" s="1"/>
  <c r="Y3932" i="1" s="1"/>
  <c r="V3933" i="1"/>
  <c r="W3933" i="1" s="1"/>
  <c r="X3933" i="1" s="1"/>
  <c r="Y3933" i="1" s="1"/>
  <c r="V3934" i="1"/>
  <c r="W3934" i="1" s="1"/>
  <c r="X3934" i="1" s="1"/>
  <c r="Y3934" i="1" s="1"/>
  <c r="V3935" i="1"/>
  <c r="W3935" i="1" s="1"/>
  <c r="X3935" i="1" s="1"/>
  <c r="Y3935" i="1" s="1"/>
  <c r="V3936" i="1"/>
  <c r="W3936" i="1" s="1"/>
  <c r="X3936" i="1" s="1"/>
  <c r="Y3936" i="1" s="1"/>
  <c r="V3937" i="1"/>
  <c r="W3937" i="1" s="1"/>
  <c r="X3937" i="1" s="1"/>
  <c r="Y3937" i="1" s="1"/>
  <c r="V3938" i="1"/>
  <c r="W3938" i="1" s="1"/>
  <c r="X3938" i="1" s="1"/>
  <c r="Y3938" i="1" s="1"/>
  <c r="V3939" i="1"/>
  <c r="W3939" i="1" s="1"/>
  <c r="X3939" i="1" s="1"/>
  <c r="Y3939" i="1" s="1"/>
  <c r="V3940" i="1"/>
  <c r="W3940" i="1" s="1"/>
  <c r="X3940" i="1" s="1"/>
  <c r="Y3940" i="1" s="1"/>
  <c r="V3941" i="1"/>
  <c r="W3941" i="1" s="1"/>
  <c r="X3941" i="1" s="1"/>
  <c r="Y3941" i="1" s="1"/>
  <c r="V3942" i="1"/>
  <c r="W3942" i="1" s="1"/>
  <c r="X3942" i="1" s="1"/>
  <c r="Y3942" i="1" s="1"/>
  <c r="V3943" i="1"/>
  <c r="W3943" i="1" s="1"/>
  <c r="X3943" i="1" s="1"/>
  <c r="Y3943" i="1" s="1"/>
  <c r="V3944" i="1"/>
  <c r="W3944" i="1" s="1"/>
  <c r="X3944" i="1" s="1"/>
  <c r="Y3944" i="1" s="1"/>
  <c r="V3945" i="1"/>
  <c r="W3945" i="1" s="1"/>
  <c r="X3945" i="1" s="1"/>
  <c r="Y3945" i="1" s="1"/>
  <c r="V3946" i="1"/>
  <c r="W3946" i="1" s="1"/>
  <c r="X3946" i="1" s="1"/>
  <c r="Y3946" i="1" s="1"/>
  <c r="V3947" i="1"/>
  <c r="W3947" i="1" s="1"/>
  <c r="X3947" i="1" s="1"/>
  <c r="Y3947" i="1" s="1"/>
  <c r="V3948" i="1"/>
  <c r="W3948" i="1" s="1"/>
  <c r="X3948" i="1" s="1"/>
  <c r="Y3948" i="1" s="1"/>
  <c r="V3949" i="1"/>
  <c r="W3949" i="1" s="1"/>
  <c r="X3949" i="1" s="1"/>
  <c r="Y3949" i="1" s="1"/>
  <c r="V3950" i="1"/>
  <c r="W3950" i="1" s="1"/>
  <c r="X3950" i="1" s="1"/>
  <c r="Y3950" i="1" s="1"/>
  <c r="V3951" i="1"/>
  <c r="W3951" i="1" s="1"/>
  <c r="X3951" i="1" s="1"/>
  <c r="Y3951" i="1" s="1"/>
  <c r="V3952" i="1"/>
  <c r="W3952" i="1" s="1"/>
  <c r="X3952" i="1" s="1"/>
  <c r="Y3952" i="1" s="1"/>
  <c r="V3953" i="1"/>
  <c r="W3953" i="1" s="1"/>
  <c r="X3953" i="1" s="1"/>
  <c r="Y3953" i="1" s="1"/>
  <c r="V3954" i="1"/>
  <c r="W3954" i="1" s="1"/>
  <c r="X3954" i="1" s="1"/>
  <c r="Y3954" i="1" s="1"/>
  <c r="V3955" i="1"/>
  <c r="W3955" i="1" s="1"/>
  <c r="X3955" i="1" s="1"/>
  <c r="Y3955" i="1" s="1"/>
  <c r="V3956" i="1"/>
  <c r="W3956" i="1" s="1"/>
  <c r="X3956" i="1" s="1"/>
  <c r="Y3956" i="1" s="1"/>
  <c r="V3957" i="1"/>
  <c r="W3957" i="1" s="1"/>
  <c r="X3957" i="1" s="1"/>
  <c r="Y3957" i="1" s="1"/>
  <c r="V3958" i="1"/>
  <c r="W3958" i="1" s="1"/>
  <c r="X3958" i="1" s="1"/>
  <c r="Y3958" i="1" s="1"/>
  <c r="V3959" i="1"/>
  <c r="W3959" i="1" s="1"/>
  <c r="X3959" i="1" s="1"/>
  <c r="Y3959" i="1" s="1"/>
  <c r="V3960" i="1"/>
  <c r="W3960" i="1" s="1"/>
  <c r="X3960" i="1" s="1"/>
  <c r="Y3960" i="1" s="1"/>
  <c r="V3961" i="1"/>
  <c r="W3961" i="1" s="1"/>
  <c r="X3961" i="1" s="1"/>
  <c r="Y3961" i="1" s="1"/>
  <c r="V3962" i="1"/>
  <c r="W3962" i="1" s="1"/>
  <c r="X3962" i="1" s="1"/>
  <c r="Y3962" i="1" s="1"/>
  <c r="V3963" i="1"/>
  <c r="W3963" i="1" s="1"/>
  <c r="X3963" i="1" s="1"/>
  <c r="Y3963" i="1" s="1"/>
  <c r="V3964" i="1"/>
  <c r="W3964" i="1" s="1"/>
  <c r="X3964" i="1" s="1"/>
  <c r="Y3964" i="1" s="1"/>
  <c r="V3965" i="1"/>
  <c r="W3965" i="1" s="1"/>
  <c r="X3965" i="1" s="1"/>
  <c r="Y3965" i="1" s="1"/>
  <c r="V3966" i="1"/>
  <c r="W3966" i="1" s="1"/>
  <c r="X3966" i="1" s="1"/>
  <c r="Y3966" i="1" s="1"/>
  <c r="V3967" i="1"/>
  <c r="W3967" i="1" s="1"/>
  <c r="X3967" i="1" s="1"/>
  <c r="Y3967" i="1" s="1"/>
  <c r="V3968" i="1"/>
  <c r="W3968" i="1" s="1"/>
  <c r="X3968" i="1" s="1"/>
  <c r="Y3968" i="1" s="1"/>
  <c r="V3969" i="1"/>
  <c r="W3969" i="1" s="1"/>
  <c r="X3969" i="1" s="1"/>
  <c r="Y3969" i="1" s="1"/>
  <c r="V3970" i="1"/>
  <c r="W3970" i="1" s="1"/>
  <c r="X3970" i="1" s="1"/>
  <c r="Y3970" i="1" s="1"/>
  <c r="V3971" i="1"/>
  <c r="W3971" i="1" s="1"/>
  <c r="X3971" i="1" s="1"/>
  <c r="Y3971" i="1" s="1"/>
  <c r="V3972" i="1"/>
  <c r="W3972" i="1" s="1"/>
  <c r="X3972" i="1" s="1"/>
  <c r="Y3972" i="1" s="1"/>
  <c r="V3973" i="1"/>
  <c r="W3973" i="1" s="1"/>
  <c r="X3973" i="1" s="1"/>
  <c r="Y3973" i="1" s="1"/>
  <c r="V3974" i="1"/>
  <c r="W3974" i="1" s="1"/>
  <c r="X3974" i="1" s="1"/>
  <c r="Y3974" i="1" s="1"/>
  <c r="V3975" i="1"/>
  <c r="W3975" i="1" s="1"/>
  <c r="X3975" i="1" s="1"/>
  <c r="Y3975" i="1" s="1"/>
  <c r="V3976" i="1"/>
  <c r="W3976" i="1" s="1"/>
  <c r="X3976" i="1" s="1"/>
  <c r="Y3976" i="1" s="1"/>
  <c r="V3977" i="1"/>
  <c r="W3977" i="1" s="1"/>
  <c r="X3977" i="1" s="1"/>
  <c r="Y3977" i="1" s="1"/>
  <c r="V3978" i="1"/>
  <c r="W3978" i="1" s="1"/>
  <c r="X3978" i="1" s="1"/>
  <c r="Y3978" i="1" s="1"/>
  <c r="V3979" i="1"/>
  <c r="W3979" i="1" s="1"/>
  <c r="X3979" i="1" s="1"/>
  <c r="Y3979" i="1" s="1"/>
  <c r="V3980" i="1"/>
  <c r="W3980" i="1" s="1"/>
  <c r="X3980" i="1" s="1"/>
  <c r="Y3980" i="1" s="1"/>
  <c r="V3981" i="1"/>
  <c r="W3981" i="1" s="1"/>
  <c r="X3981" i="1" s="1"/>
  <c r="Y3981" i="1" s="1"/>
  <c r="V3982" i="1"/>
  <c r="W3982" i="1" s="1"/>
  <c r="X3982" i="1" s="1"/>
  <c r="Y3982" i="1" s="1"/>
  <c r="V3983" i="1"/>
  <c r="W3983" i="1" s="1"/>
  <c r="X3983" i="1" s="1"/>
  <c r="Y3983" i="1" s="1"/>
  <c r="V3984" i="1"/>
  <c r="W3984" i="1" s="1"/>
  <c r="X3984" i="1" s="1"/>
  <c r="Y3984" i="1" s="1"/>
  <c r="V3985" i="1"/>
  <c r="W3985" i="1" s="1"/>
  <c r="X3985" i="1" s="1"/>
  <c r="Y3985" i="1" s="1"/>
  <c r="V3986" i="1"/>
  <c r="W3986" i="1" s="1"/>
  <c r="X3986" i="1" s="1"/>
  <c r="Y3986" i="1" s="1"/>
  <c r="V3987" i="1"/>
  <c r="W3987" i="1" s="1"/>
  <c r="X3987" i="1" s="1"/>
  <c r="Y3987" i="1" s="1"/>
  <c r="V3988" i="1"/>
  <c r="W3988" i="1" s="1"/>
  <c r="X3988" i="1" s="1"/>
  <c r="Y3988" i="1" s="1"/>
  <c r="V3989" i="1"/>
  <c r="W3989" i="1" s="1"/>
  <c r="X3989" i="1" s="1"/>
  <c r="Y3989" i="1" s="1"/>
  <c r="V3990" i="1"/>
  <c r="W3990" i="1" s="1"/>
  <c r="X3990" i="1" s="1"/>
  <c r="Y3990" i="1" s="1"/>
  <c r="V3991" i="1"/>
  <c r="W3991" i="1" s="1"/>
  <c r="X3991" i="1" s="1"/>
  <c r="Y3991" i="1" s="1"/>
  <c r="V3992" i="1"/>
  <c r="W3992" i="1" s="1"/>
  <c r="X3992" i="1" s="1"/>
  <c r="Y3992" i="1" s="1"/>
  <c r="V3993" i="1"/>
  <c r="W3993" i="1" s="1"/>
  <c r="X3993" i="1" s="1"/>
  <c r="Y3993" i="1" s="1"/>
  <c r="V3994" i="1"/>
  <c r="W3994" i="1" s="1"/>
  <c r="X3994" i="1" s="1"/>
  <c r="Y3994" i="1" s="1"/>
  <c r="V3995" i="1"/>
  <c r="W3995" i="1" s="1"/>
  <c r="X3995" i="1" s="1"/>
  <c r="Y3995" i="1" s="1"/>
  <c r="V3996" i="1"/>
  <c r="W3996" i="1" s="1"/>
  <c r="X3996" i="1" s="1"/>
  <c r="Y3996" i="1" s="1"/>
  <c r="V3997" i="1"/>
  <c r="W3997" i="1" s="1"/>
  <c r="X3997" i="1" s="1"/>
  <c r="Y3997" i="1" s="1"/>
  <c r="V3998" i="1"/>
  <c r="W3998" i="1" s="1"/>
  <c r="X3998" i="1" s="1"/>
  <c r="Y3998" i="1" s="1"/>
  <c r="V3999" i="1"/>
  <c r="W3999" i="1" s="1"/>
  <c r="X3999" i="1" s="1"/>
  <c r="Y3999" i="1" s="1"/>
  <c r="V4000" i="1"/>
  <c r="W4000" i="1" s="1"/>
  <c r="X4000" i="1" s="1"/>
  <c r="Y4000" i="1" s="1"/>
  <c r="V4001" i="1"/>
  <c r="W4001" i="1" s="1"/>
  <c r="X4001" i="1" s="1"/>
  <c r="Y4001" i="1" s="1"/>
  <c r="V4002" i="1"/>
  <c r="W4002" i="1" s="1"/>
  <c r="X4002" i="1" s="1"/>
  <c r="Y4002" i="1" s="1"/>
  <c r="V4003" i="1"/>
  <c r="W4003" i="1" s="1"/>
  <c r="X4003" i="1" s="1"/>
  <c r="Y4003" i="1" s="1"/>
  <c r="V4004" i="1"/>
  <c r="W4004" i="1" s="1"/>
  <c r="X4004" i="1" s="1"/>
  <c r="Y4004" i="1" s="1"/>
  <c r="V4005" i="1"/>
  <c r="W4005" i="1" s="1"/>
  <c r="X4005" i="1" s="1"/>
  <c r="Y4005" i="1" s="1"/>
  <c r="V4006" i="1"/>
  <c r="W4006" i="1" s="1"/>
  <c r="X4006" i="1" s="1"/>
  <c r="Y4006" i="1" s="1"/>
  <c r="V4007" i="1"/>
  <c r="W4007" i="1" s="1"/>
  <c r="X4007" i="1" s="1"/>
  <c r="Y4007" i="1" s="1"/>
  <c r="V4008" i="1"/>
  <c r="W4008" i="1" s="1"/>
  <c r="X4008" i="1" s="1"/>
  <c r="Y4008" i="1" s="1"/>
  <c r="V4009" i="1"/>
  <c r="W4009" i="1" s="1"/>
  <c r="X4009" i="1" s="1"/>
  <c r="Y4009" i="1" s="1"/>
  <c r="V4010" i="1"/>
  <c r="W4010" i="1" s="1"/>
  <c r="X4010" i="1" s="1"/>
  <c r="Y4010" i="1" s="1"/>
  <c r="V4011" i="1"/>
  <c r="W4011" i="1" s="1"/>
  <c r="X4011" i="1" s="1"/>
  <c r="Y4011" i="1" s="1"/>
  <c r="V4012" i="1"/>
  <c r="W4012" i="1" s="1"/>
  <c r="X4012" i="1" s="1"/>
  <c r="Y4012" i="1" s="1"/>
  <c r="V4013" i="1"/>
  <c r="W4013" i="1" s="1"/>
  <c r="X4013" i="1" s="1"/>
  <c r="Y4013" i="1" s="1"/>
  <c r="V4014" i="1"/>
  <c r="W4014" i="1" s="1"/>
  <c r="X4014" i="1" s="1"/>
  <c r="Y4014" i="1" s="1"/>
  <c r="V4015" i="1"/>
  <c r="W4015" i="1" s="1"/>
  <c r="X4015" i="1" s="1"/>
  <c r="Y4015" i="1" s="1"/>
  <c r="V4016" i="1"/>
  <c r="W4016" i="1" s="1"/>
  <c r="X4016" i="1" s="1"/>
  <c r="Y4016" i="1" s="1"/>
  <c r="V4017" i="1"/>
  <c r="W4017" i="1" s="1"/>
  <c r="X4017" i="1" s="1"/>
  <c r="Y4017" i="1" s="1"/>
  <c r="V4018" i="1"/>
  <c r="W4018" i="1" s="1"/>
  <c r="X4018" i="1" s="1"/>
  <c r="Y4018" i="1" s="1"/>
  <c r="V4019" i="1"/>
  <c r="W4019" i="1" s="1"/>
  <c r="X4019" i="1" s="1"/>
  <c r="Y4019" i="1" s="1"/>
  <c r="V4020" i="1"/>
  <c r="W4020" i="1" s="1"/>
  <c r="X4020" i="1" s="1"/>
  <c r="Y4020" i="1" s="1"/>
  <c r="V4021" i="1"/>
  <c r="W4021" i="1" s="1"/>
  <c r="X4021" i="1" s="1"/>
  <c r="Y4021" i="1" s="1"/>
  <c r="V4022" i="1"/>
  <c r="W4022" i="1" s="1"/>
  <c r="X4022" i="1" s="1"/>
  <c r="Y4022" i="1" s="1"/>
  <c r="V4023" i="1"/>
  <c r="W4023" i="1" s="1"/>
  <c r="X4023" i="1" s="1"/>
  <c r="Y4023" i="1" s="1"/>
  <c r="V4024" i="1"/>
  <c r="W4024" i="1" s="1"/>
  <c r="X4024" i="1" s="1"/>
  <c r="Y4024" i="1" s="1"/>
  <c r="V4025" i="1"/>
  <c r="W4025" i="1" s="1"/>
  <c r="X4025" i="1" s="1"/>
  <c r="Y4025" i="1" s="1"/>
  <c r="V4026" i="1"/>
  <c r="W4026" i="1" s="1"/>
  <c r="X4026" i="1" s="1"/>
  <c r="Y4026" i="1" s="1"/>
  <c r="V4027" i="1"/>
  <c r="W4027" i="1" s="1"/>
  <c r="X4027" i="1" s="1"/>
  <c r="Y4027" i="1" s="1"/>
  <c r="V4028" i="1"/>
  <c r="W4028" i="1" s="1"/>
  <c r="X4028" i="1" s="1"/>
  <c r="Y4028" i="1" s="1"/>
  <c r="V4029" i="1"/>
  <c r="W4029" i="1" s="1"/>
  <c r="X4029" i="1" s="1"/>
  <c r="Y4029" i="1" s="1"/>
  <c r="V4030" i="1"/>
  <c r="W4030" i="1" s="1"/>
  <c r="X4030" i="1" s="1"/>
  <c r="Y4030" i="1" s="1"/>
  <c r="V4031" i="1"/>
  <c r="W4031" i="1" s="1"/>
  <c r="X4031" i="1" s="1"/>
  <c r="Y4031" i="1" s="1"/>
  <c r="V4032" i="1"/>
  <c r="W4032" i="1" s="1"/>
  <c r="X4032" i="1" s="1"/>
  <c r="Y4032" i="1" s="1"/>
  <c r="V4033" i="1"/>
  <c r="W4033" i="1" s="1"/>
  <c r="X4033" i="1" s="1"/>
  <c r="Y4033" i="1" s="1"/>
  <c r="V4034" i="1"/>
  <c r="W4034" i="1" s="1"/>
  <c r="X4034" i="1" s="1"/>
  <c r="Y4034" i="1" s="1"/>
  <c r="V4035" i="1"/>
  <c r="W4035" i="1" s="1"/>
  <c r="X4035" i="1" s="1"/>
  <c r="Y4035" i="1" s="1"/>
  <c r="V4036" i="1"/>
  <c r="W4036" i="1" s="1"/>
  <c r="X4036" i="1" s="1"/>
  <c r="Y4036" i="1" s="1"/>
  <c r="V4037" i="1"/>
  <c r="W4037" i="1" s="1"/>
  <c r="X4037" i="1" s="1"/>
  <c r="Y4037" i="1" s="1"/>
  <c r="V4038" i="1"/>
  <c r="W4038" i="1" s="1"/>
  <c r="X4038" i="1" s="1"/>
  <c r="Y4038" i="1" s="1"/>
  <c r="V4039" i="1"/>
  <c r="W4039" i="1" s="1"/>
  <c r="X4039" i="1" s="1"/>
  <c r="Y4039" i="1" s="1"/>
  <c r="V4040" i="1"/>
  <c r="W4040" i="1" s="1"/>
  <c r="X4040" i="1" s="1"/>
  <c r="Y4040" i="1" s="1"/>
  <c r="V4041" i="1"/>
  <c r="W4041" i="1" s="1"/>
  <c r="X4041" i="1" s="1"/>
  <c r="Y4041" i="1" s="1"/>
  <c r="V4042" i="1"/>
  <c r="W4042" i="1" s="1"/>
  <c r="X4042" i="1" s="1"/>
  <c r="Y4042" i="1" s="1"/>
  <c r="V4043" i="1"/>
  <c r="W4043" i="1" s="1"/>
  <c r="X4043" i="1" s="1"/>
  <c r="Y4043" i="1" s="1"/>
  <c r="V4044" i="1"/>
  <c r="W4044" i="1" s="1"/>
  <c r="X4044" i="1" s="1"/>
  <c r="Y4044" i="1" s="1"/>
  <c r="V4045" i="1"/>
  <c r="W4045" i="1" s="1"/>
  <c r="X4045" i="1" s="1"/>
  <c r="Y4045" i="1" s="1"/>
  <c r="V4046" i="1"/>
  <c r="W4046" i="1" s="1"/>
  <c r="X4046" i="1" s="1"/>
  <c r="Y4046" i="1" s="1"/>
  <c r="V4047" i="1"/>
  <c r="W4047" i="1" s="1"/>
  <c r="X4047" i="1" s="1"/>
  <c r="Y4047" i="1" s="1"/>
  <c r="V4048" i="1"/>
  <c r="W4048" i="1" s="1"/>
  <c r="X4048" i="1" s="1"/>
  <c r="Y4048" i="1" s="1"/>
  <c r="V4049" i="1"/>
  <c r="W4049" i="1" s="1"/>
  <c r="X4049" i="1" s="1"/>
  <c r="Y4049" i="1" s="1"/>
  <c r="V4050" i="1"/>
  <c r="W4050" i="1" s="1"/>
  <c r="X4050" i="1" s="1"/>
  <c r="Y4050" i="1" s="1"/>
  <c r="V4051" i="1"/>
  <c r="W4051" i="1" s="1"/>
  <c r="X4051" i="1" s="1"/>
  <c r="Y4051" i="1" s="1"/>
  <c r="V4052" i="1"/>
  <c r="W4052" i="1" s="1"/>
  <c r="X4052" i="1" s="1"/>
  <c r="Y4052" i="1" s="1"/>
  <c r="V4053" i="1"/>
  <c r="W4053" i="1" s="1"/>
  <c r="X4053" i="1" s="1"/>
  <c r="Y4053" i="1" s="1"/>
  <c r="V4054" i="1"/>
  <c r="W4054" i="1" s="1"/>
  <c r="X4054" i="1" s="1"/>
  <c r="Y4054" i="1" s="1"/>
  <c r="V4055" i="1"/>
  <c r="W4055" i="1" s="1"/>
  <c r="X4055" i="1" s="1"/>
  <c r="Y4055" i="1" s="1"/>
  <c r="V4056" i="1"/>
  <c r="W4056" i="1" s="1"/>
  <c r="X4056" i="1" s="1"/>
  <c r="Y4056" i="1" s="1"/>
  <c r="V4057" i="1"/>
  <c r="W4057" i="1" s="1"/>
  <c r="X4057" i="1" s="1"/>
  <c r="Y4057" i="1" s="1"/>
  <c r="V4058" i="1"/>
  <c r="W4058" i="1" s="1"/>
  <c r="X4058" i="1" s="1"/>
  <c r="Y4058" i="1" s="1"/>
  <c r="V4059" i="1"/>
  <c r="W4059" i="1" s="1"/>
  <c r="X4059" i="1" s="1"/>
  <c r="Y4059" i="1" s="1"/>
  <c r="V4060" i="1"/>
  <c r="W4060" i="1" s="1"/>
  <c r="X4060" i="1" s="1"/>
  <c r="Y4060" i="1" s="1"/>
  <c r="V4061" i="1"/>
  <c r="W4061" i="1" s="1"/>
  <c r="X4061" i="1" s="1"/>
  <c r="Y4061" i="1" s="1"/>
  <c r="V4062" i="1"/>
  <c r="W4062" i="1" s="1"/>
  <c r="X4062" i="1" s="1"/>
  <c r="Y4062" i="1" s="1"/>
  <c r="V4063" i="1"/>
  <c r="W4063" i="1" s="1"/>
  <c r="X4063" i="1" s="1"/>
  <c r="Y4063" i="1" s="1"/>
  <c r="V4064" i="1"/>
  <c r="W4064" i="1" s="1"/>
  <c r="X4064" i="1" s="1"/>
  <c r="Y4064" i="1" s="1"/>
  <c r="V4065" i="1"/>
  <c r="W4065" i="1" s="1"/>
  <c r="X4065" i="1" s="1"/>
  <c r="Y4065" i="1" s="1"/>
  <c r="V4066" i="1"/>
  <c r="W4066" i="1" s="1"/>
  <c r="X4066" i="1" s="1"/>
  <c r="Y4066" i="1" s="1"/>
  <c r="V4067" i="1"/>
  <c r="W4067" i="1" s="1"/>
  <c r="X4067" i="1" s="1"/>
  <c r="Y4067" i="1" s="1"/>
  <c r="V4068" i="1"/>
  <c r="W4068" i="1" s="1"/>
  <c r="X4068" i="1" s="1"/>
  <c r="Y4068" i="1" s="1"/>
  <c r="V4069" i="1"/>
  <c r="W4069" i="1" s="1"/>
  <c r="X4069" i="1" s="1"/>
  <c r="Y4069" i="1" s="1"/>
  <c r="V4070" i="1"/>
  <c r="W4070" i="1" s="1"/>
  <c r="X4070" i="1" s="1"/>
  <c r="Y4070" i="1" s="1"/>
  <c r="V4071" i="1"/>
  <c r="W4071" i="1" s="1"/>
  <c r="X4071" i="1" s="1"/>
  <c r="Y4071" i="1" s="1"/>
  <c r="V4072" i="1"/>
  <c r="W4072" i="1" s="1"/>
  <c r="X4072" i="1" s="1"/>
  <c r="Y4072" i="1" s="1"/>
  <c r="V4073" i="1"/>
  <c r="W4073" i="1" s="1"/>
  <c r="X4073" i="1" s="1"/>
  <c r="Y4073" i="1" s="1"/>
  <c r="V4074" i="1"/>
  <c r="W4074" i="1" s="1"/>
  <c r="X4074" i="1" s="1"/>
  <c r="Y4074" i="1" s="1"/>
  <c r="V4075" i="1"/>
  <c r="W4075" i="1" s="1"/>
  <c r="X4075" i="1" s="1"/>
  <c r="Y4075" i="1" s="1"/>
  <c r="V4076" i="1"/>
  <c r="W4076" i="1" s="1"/>
  <c r="X4076" i="1" s="1"/>
  <c r="Y4076" i="1" s="1"/>
  <c r="V4077" i="1"/>
  <c r="W4077" i="1" s="1"/>
  <c r="X4077" i="1" s="1"/>
  <c r="Y4077" i="1" s="1"/>
  <c r="V4078" i="1"/>
  <c r="W4078" i="1" s="1"/>
  <c r="X4078" i="1" s="1"/>
  <c r="Y4078" i="1" s="1"/>
  <c r="V4079" i="1"/>
  <c r="W4079" i="1" s="1"/>
  <c r="X4079" i="1" s="1"/>
  <c r="Y4079" i="1" s="1"/>
  <c r="V4080" i="1"/>
  <c r="W4080" i="1" s="1"/>
  <c r="X4080" i="1" s="1"/>
  <c r="Y4080" i="1" s="1"/>
  <c r="V4081" i="1"/>
  <c r="W4081" i="1" s="1"/>
  <c r="X4081" i="1" s="1"/>
  <c r="Y4081" i="1" s="1"/>
  <c r="V4082" i="1"/>
  <c r="W4082" i="1" s="1"/>
  <c r="X4082" i="1" s="1"/>
  <c r="Y4082" i="1" s="1"/>
  <c r="V4083" i="1"/>
  <c r="W4083" i="1" s="1"/>
  <c r="X4083" i="1" s="1"/>
  <c r="Y4083" i="1" s="1"/>
  <c r="V4084" i="1"/>
  <c r="W4084" i="1" s="1"/>
  <c r="X4084" i="1" s="1"/>
  <c r="Y4084" i="1" s="1"/>
  <c r="V4085" i="1"/>
  <c r="W4085" i="1" s="1"/>
  <c r="X4085" i="1" s="1"/>
  <c r="Y4085" i="1" s="1"/>
  <c r="V4086" i="1"/>
  <c r="W4086" i="1" s="1"/>
  <c r="X4086" i="1" s="1"/>
  <c r="Y4086" i="1" s="1"/>
  <c r="V4087" i="1"/>
  <c r="W4087" i="1" s="1"/>
  <c r="X4087" i="1" s="1"/>
  <c r="Y4087" i="1" s="1"/>
  <c r="V4088" i="1"/>
  <c r="W4088" i="1" s="1"/>
  <c r="X4088" i="1" s="1"/>
  <c r="Y4088" i="1" s="1"/>
  <c r="V4089" i="1"/>
  <c r="W4089" i="1" s="1"/>
  <c r="X4089" i="1" s="1"/>
  <c r="Y4089" i="1" s="1"/>
  <c r="V4090" i="1"/>
  <c r="W4090" i="1" s="1"/>
  <c r="X4090" i="1" s="1"/>
  <c r="Y4090" i="1" s="1"/>
  <c r="V4091" i="1"/>
  <c r="W4091" i="1" s="1"/>
  <c r="X4091" i="1" s="1"/>
  <c r="Y4091" i="1" s="1"/>
  <c r="V4092" i="1"/>
  <c r="W4092" i="1" s="1"/>
  <c r="X4092" i="1" s="1"/>
  <c r="Y4092" i="1" s="1"/>
  <c r="V4093" i="1"/>
  <c r="W4093" i="1" s="1"/>
  <c r="X4093" i="1" s="1"/>
  <c r="Y4093" i="1" s="1"/>
  <c r="V4094" i="1"/>
  <c r="W4094" i="1" s="1"/>
  <c r="X4094" i="1" s="1"/>
  <c r="Y4094" i="1" s="1"/>
  <c r="V4095" i="1"/>
  <c r="W4095" i="1" s="1"/>
  <c r="X4095" i="1" s="1"/>
  <c r="Y4095" i="1" s="1"/>
  <c r="V4096" i="1"/>
  <c r="W4096" i="1" s="1"/>
  <c r="X4096" i="1" s="1"/>
  <c r="Y4096" i="1" s="1"/>
  <c r="V4097" i="1"/>
  <c r="W4097" i="1" s="1"/>
  <c r="X4097" i="1" s="1"/>
  <c r="Y4097" i="1" s="1"/>
  <c r="V4098" i="1"/>
  <c r="W4098" i="1" s="1"/>
  <c r="X4098" i="1" s="1"/>
  <c r="Y4098" i="1" s="1"/>
  <c r="V4099" i="1"/>
  <c r="W4099" i="1" s="1"/>
  <c r="X4099" i="1" s="1"/>
  <c r="Y4099" i="1" s="1"/>
  <c r="V4100" i="1"/>
  <c r="W4100" i="1" s="1"/>
  <c r="X4100" i="1" s="1"/>
  <c r="Y4100" i="1" s="1"/>
  <c r="V4101" i="1"/>
  <c r="W4101" i="1" s="1"/>
  <c r="X4101" i="1" s="1"/>
  <c r="Y4101" i="1" s="1"/>
  <c r="V4102" i="1"/>
  <c r="W4102" i="1" s="1"/>
  <c r="X4102" i="1" s="1"/>
  <c r="Y4102" i="1" s="1"/>
  <c r="V4103" i="1"/>
  <c r="W4103" i="1" s="1"/>
  <c r="X4103" i="1" s="1"/>
  <c r="Y4103" i="1" s="1"/>
  <c r="V4104" i="1"/>
  <c r="W4104" i="1" s="1"/>
  <c r="X4104" i="1" s="1"/>
  <c r="Y4104" i="1" s="1"/>
  <c r="V4105" i="1"/>
  <c r="W4105" i="1" s="1"/>
  <c r="X4105" i="1" s="1"/>
  <c r="Y4105" i="1" s="1"/>
  <c r="V4106" i="1"/>
  <c r="W4106" i="1" s="1"/>
  <c r="X4106" i="1" s="1"/>
  <c r="Y4106" i="1" s="1"/>
  <c r="V4107" i="1"/>
  <c r="W4107" i="1" s="1"/>
  <c r="X4107" i="1" s="1"/>
  <c r="Y4107" i="1" s="1"/>
  <c r="V4108" i="1"/>
  <c r="W4108" i="1" s="1"/>
  <c r="X4108" i="1" s="1"/>
  <c r="Y4108" i="1" s="1"/>
  <c r="V4109" i="1"/>
  <c r="W4109" i="1" s="1"/>
  <c r="X4109" i="1" s="1"/>
  <c r="Y4109" i="1" s="1"/>
  <c r="V4110" i="1"/>
  <c r="W4110" i="1" s="1"/>
  <c r="X4110" i="1" s="1"/>
  <c r="Y4110" i="1" s="1"/>
  <c r="V4111" i="1"/>
  <c r="W4111" i="1" s="1"/>
  <c r="X4111" i="1" s="1"/>
  <c r="Y4111" i="1" s="1"/>
  <c r="V4112" i="1"/>
  <c r="W4112" i="1" s="1"/>
  <c r="X4112" i="1" s="1"/>
  <c r="Y4112" i="1" s="1"/>
  <c r="V4113" i="1"/>
  <c r="W4113" i="1" s="1"/>
  <c r="X4113" i="1" s="1"/>
  <c r="Y4113" i="1" s="1"/>
  <c r="V4114" i="1"/>
  <c r="W4114" i="1" s="1"/>
  <c r="X4114" i="1" s="1"/>
  <c r="Y4114" i="1" s="1"/>
  <c r="V4115" i="1"/>
  <c r="W4115" i="1" s="1"/>
  <c r="X4115" i="1" s="1"/>
  <c r="Y4115" i="1" s="1"/>
  <c r="V4116" i="1"/>
  <c r="W4116" i="1" s="1"/>
  <c r="X4116" i="1" s="1"/>
  <c r="Y4116" i="1" s="1"/>
  <c r="V4117" i="1"/>
  <c r="W4117" i="1" s="1"/>
  <c r="X4117" i="1" s="1"/>
  <c r="Y4117" i="1" s="1"/>
  <c r="V4118" i="1"/>
  <c r="W4118" i="1" s="1"/>
  <c r="X4118" i="1" s="1"/>
  <c r="Y4118" i="1" s="1"/>
  <c r="V4119" i="1"/>
  <c r="W4119" i="1" s="1"/>
  <c r="X4119" i="1" s="1"/>
  <c r="Y4119" i="1" s="1"/>
  <c r="V4120" i="1"/>
  <c r="W4120" i="1" s="1"/>
  <c r="X4120" i="1" s="1"/>
  <c r="Y4120" i="1" s="1"/>
  <c r="V4121" i="1"/>
  <c r="W4121" i="1" s="1"/>
  <c r="X4121" i="1" s="1"/>
  <c r="Y4121" i="1" s="1"/>
  <c r="V4122" i="1"/>
  <c r="W4122" i="1" s="1"/>
  <c r="X4122" i="1" s="1"/>
  <c r="Y4122" i="1" s="1"/>
  <c r="V4123" i="1"/>
  <c r="W4123" i="1" s="1"/>
  <c r="X4123" i="1" s="1"/>
  <c r="Y4123" i="1" s="1"/>
  <c r="V4124" i="1"/>
  <c r="W4124" i="1" s="1"/>
  <c r="X4124" i="1" s="1"/>
  <c r="Y4124" i="1" s="1"/>
  <c r="V4125" i="1"/>
  <c r="W4125" i="1" s="1"/>
  <c r="X4125" i="1" s="1"/>
  <c r="Y4125" i="1" s="1"/>
  <c r="V4126" i="1"/>
  <c r="W4126" i="1" s="1"/>
  <c r="X4126" i="1" s="1"/>
  <c r="Y4126" i="1" s="1"/>
  <c r="V4127" i="1"/>
  <c r="W4127" i="1" s="1"/>
  <c r="X4127" i="1" s="1"/>
  <c r="Y4127" i="1" s="1"/>
  <c r="V4128" i="1"/>
  <c r="W4128" i="1" s="1"/>
  <c r="X4128" i="1" s="1"/>
  <c r="Y4128" i="1" s="1"/>
  <c r="V4129" i="1"/>
  <c r="W4129" i="1" s="1"/>
  <c r="X4129" i="1" s="1"/>
  <c r="Y4129" i="1" s="1"/>
  <c r="V4130" i="1"/>
  <c r="W4130" i="1" s="1"/>
  <c r="X4130" i="1" s="1"/>
  <c r="Y4130" i="1" s="1"/>
  <c r="V4131" i="1"/>
  <c r="W4131" i="1" s="1"/>
  <c r="X4131" i="1" s="1"/>
  <c r="Y4131" i="1" s="1"/>
  <c r="V4132" i="1"/>
  <c r="W4132" i="1" s="1"/>
  <c r="X4132" i="1" s="1"/>
  <c r="Y4132" i="1" s="1"/>
  <c r="V4133" i="1"/>
  <c r="W4133" i="1" s="1"/>
  <c r="X4133" i="1" s="1"/>
  <c r="Y4133" i="1" s="1"/>
  <c r="V4134" i="1"/>
  <c r="W4134" i="1" s="1"/>
  <c r="X4134" i="1" s="1"/>
  <c r="Y4134" i="1" s="1"/>
  <c r="V4135" i="1"/>
  <c r="W4135" i="1" s="1"/>
  <c r="X4135" i="1" s="1"/>
  <c r="Y4135" i="1" s="1"/>
  <c r="V4136" i="1"/>
  <c r="W4136" i="1" s="1"/>
  <c r="X4136" i="1" s="1"/>
  <c r="Y4136" i="1" s="1"/>
  <c r="V4137" i="1"/>
  <c r="W4137" i="1" s="1"/>
  <c r="X4137" i="1" s="1"/>
  <c r="Y4137" i="1" s="1"/>
  <c r="V4138" i="1"/>
  <c r="W4138" i="1" s="1"/>
  <c r="X4138" i="1" s="1"/>
  <c r="Y4138" i="1" s="1"/>
  <c r="V4139" i="1"/>
  <c r="W4139" i="1" s="1"/>
  <c r="X4139" i="1" s="1"/>
  <c r="Y4139" i="1" s="1"/>
  <c r="V4140" i="1"/>
  <c r="W4140" i="1" s="1"/>
  <c r="X4140" i="1" s="1"/>
  <c r="Y4140" i="1" s="1"/>
  <c r="V4141" i="1"/>
  <c r="W4141" i="1" s="1"/>
  <c r="X4141" i="1" s="1"/>
  <c r="Y4141" i="1" s="1"/>
  <c r="V4142" i="1"/>
  <c r="W4142" i="1" s="1"/>
  <c r="X4142" i="1" s="1"/>
  <c r="Y4142" i="1" s="1"/>
  <c r="V4143" i="1"/>
  <c r="W4143" i="1" s="1"/>
  <c r="X4143" i="1" s="1"/>
  <c r="Y4143" i="1" s="1"/>
  <c r="V4144" i="1"/>
  <c r="W4144" i="1" s="1"/>
  <c r="X4144" i="1" s="1"/>
  <c r="Y4144" i="1" s="1"/>
  <c r="V4145" i="1"/>
  <c r="W4145" i="1" s="1"/>
  <c r="X4145" i="1" s="1"/>
  <c r="Y4145" i="1" s="1"/>
  <c r="V4146" i="1"/>
  <c r="W4146" i="1" s="1"/>
  <c r="X4146" i="1" s="1"/>
  <c r="Y4146" i="1" s="1"/>
  <c r="V4147" i="1"/>
  <c r="W4147" i="1" s="1"/>
  <c r="X4147" i="1" s="1"/>
  <c r="Y4147" i="1" s="1"/>
  <c r="V4148" i="1"/>
  <c r="W4148" i="1" s="1"/>
  <c r="X4148" i="1" s="1"/>
  <c r="Y4148" i="1" s="1"/>
  <c r="V4149" i="1"/>
  <c r="W4149" i="1" s="1"/>
  <c r="X4149" i="1" s="1"/>
  <c r="Y4149" i="1" s="1"/>
  <c r="V4150" i="1"/>
  <c r="W4150" i="1" s="1"/>
  <c r="X4150" i="1" s="1"/>
  <c r="Y4150" i="1" s="1"/>
  <c r="V4151" i="1"/>
  <c r="W4151" i="1" s="1"/>
  <c r="X4151" i="1" s="1"/>
  <c r="Y4151" i="1" s="1"/>
  <c r="V4152" i="1"/>
  <c r="W4152" i="1" s="1"/>
  <c r="X4152" i="1" s="1"/>
  <c r="Y4152" i="1" s="1"/>
  <c r="V4153" i="1"/>
  <c r="W4153" i="1" s="1"/>
  <c r="X4153" i="1" s="1"/>
  <c r="Y4153" i="1" s="1"/>
  <c r="V4154" i="1"/>
  <c r="W4154" i="1" s="1"/>
  <c r="X4154" i="1" s="1"/>
  <c r="Y4154" i="1" s="1"/>
  <c r="V4155" i="1"/>
  <c r="W4155" i="1" s="1"/>
  <c r="X4155" i="1" s="1"/>
  <c r="Y4155" i="1" s="1"/>
  <c r="V4156" i="1"/>
  <c r="W4156" i="1" s="1"/>
  <c r="X4156" i="1" s="1"/>
  <c r="Y4156" i="1" s="1"/>
  <c r="V4157" i="1"/>
  <c r="W4157" i="1" s="1"/>
  <c r="X4157" i="1" s="1"/>
  <c r="Y4157" i="1" s="1"/>
  <c r="V4158" i="1"/>
  <c r="W4158" i="1" s="1"/>
  <c r="X4158" i="1" s="1"/>
  <c r="Y4158" i="1" s="1"/>
  <c r="V4159" i="1"/>
  <c r="W4159" i="1" s="1"/>
  <c r="X4159" i="1" s="1"/>
  <c r="Y4159" i="1" s="1"/>
  <c r="V4160" i="1"/>
  <c r="W4160" i="1" s="1"/>
  <c r="X4160" i="1" s="1"/>
  <c r="Y4160" i="1" s="1"/>
  <c r="V4161" i="1"/>
  <c r="W4161" i="1" s="1"/>
  <c r="X4161" i="1" s="1"/>
  <c r="Y4161" i="1" s="1"/>
  <c r="V4162" i="1"/>
  <c r="W4162" i="1" s="1"/>
  <c r="X4162" i="1" s="1"/>
  <c r="Y4162" i="1" s="1"/>
  <c r="V4163" i="1"/>
  <c r="W4163" i="1" s="1"/>
  <c r="X4163" i="1" s="1"/>
  <c r="Y4163" i="1" s="1"/>
  <c r="V4164" i="1"/>
  <c r="W4164" i="1" s="1"/>
  <c r="X4164" i="1" s="1"/>
  <c r="Y4164" i="1" s="1"/>
  <c r="V4165" i="1"/>
  <c r="W4165" i="1" s="1"/>
  <c r="X4165" i="1" s="1"/>
  <c r="Y4165" i="1" s="1"/>
  <c r="V4166" i="1"/>
  <c r="W4166" i="1" s="1"/>
  <c r="X4166" i="1" s="1"/>
  <c r="Y4166" i="1" s="1"/>
  <c r="V4167" i="1"/>
  <c r="W4167" i="1" s="1"/>
  <c r="X4167" i="1" s="1"/>
  <c r="Y4167" i="1" s="1"/>
  <c r="V4168" i="1"/>
  <c r="W4168" i="1" s="1"/>
  <c r="X4168" i="1" s="1"/>
  <c r="Y4168" i="1" s="1"/>
  <c r="V4169" i="1"/>
  <c r="W4169" i="1" s="1"/>
  <c r="X4169" i="1" s="1"/>
  <c r="Y4169" i="1" s="1"/>
  <c r="V4170" i="1"/>
  <c r="W4170" i="1" s="1"/>
  <c r="X4170" i="1" s="1"/>
  <c r="Y4170" i="1" s="1"/>
  <c r="V4171" i="1"/>
  <c r="W4171" i="1" s="1"/>
  <c r="X4171" i="1" s="1"/>
  <c r="Y4171" i="1" s="1"/>
  <c r="V4172" i="1"/>
  <c r="W4172" i="1" s="1"/>
  <c r="X4172" i="1" s="1"/>
  <c r="Y4172" i="1" s="1"/>
  <c r="V4173" i="1"/>
  <c r="W4173" i="1" s="1"/>
  <c r="X4173" i="1" s="1"/>
  <c r="Y4173" i="1" s="1"/>
  <c r="V4174" i="1"/>
  <c r="W4174" i="1" s="1"/>
  <c r="X4174" i="1" s="1"/>
  <c r="Y4174" i="1" s="1"/>
  <c r="V4175" i="1"/>
  <c r="W4175" i="1" s="1"/>
  <c r="X4175" i="1" s="1"/>
  <c r="Y4175" i="1" s="1"/>
  <c r="V4176" i="1"/>
  <c r="W4176" i="1" s="1"/>
  <c r="X4176" i="1" s="1"/>
  <c r="Y4176" i="1" s="1"/>
  <c r="V4177" i="1"/>
  <c r="W4177" i="1" s="1"/>
  <c r="X4177" i="1" s="1"/>
  <c r="Y4177" i="1" s="1"/>
  <c r="V4178" i="1"/>
  <c r="W4178" i="1" s="1"/>
  <c r="X4178" i="1" s="1"/>
  <c r="Y4178" i="1" s="1"/>
  <c r="V4179" i="1"/>
  <c r="W4179" i="1" s="1"/>
  <c r="X4179" i="1" s="1"/>
  <c r="Y4179" i="1" s="1"/>
  <c r="V4180" i="1"/>
  <c r="W4180" i="1" s="1"/>
  <c r="X4180" i="1" s="1"/>
  <c r="Y4180" i="1" s="1"/>
  <c r="V4181" i="1"/>
  <c r="W4181" i="1" s="1"/>
  <c r="X4181" i="1" s="1"/>
  <c r="Y4181" i="1" s="1"/>
  <c r="V4182" i="1"/>
  <c r="W4182" i="1" s="1"/>
  <c r="X4182" i="1" s="1"/>
  <c r="Y4182" i="1" s="1"/>
  <c r="V4183" i="1"/>
  <c r="W4183" i="1" s="1"/>
  <c r="X4183" i="1" s="1"/>
  <c r="Y4183" i="1" s="1"/>
  <c r="V4184" i="1"/>
  <c r="W4184" i="1" s="1"/>
  <c r="X4184" i="1" s="1"/>
  <c r="Y4184" i="1" s="1"/>
  <c r="V4185" i="1"/>
  <c r="W4185" i="1" s="1"/>
  <c r="X4185" i="1" s="1"/>
  <c r="Y4185" i="1" s="1"/>
  <c r="V4186" i="1"/>
  <c r="W4186" i="1" s="1"/>
  <c r="X4186" i="1" s="1"/>
  <c r="Y4186" i="1" s="1"/>
  <c r="V4187" i="1"/>
  <c r="W4187" i="1" s="1"/>
  <c r="X4187" i="1" s="1"/>
  <c r="Y4187" i="1" s="1"/>
  <c r="V4188" i="1"/>
  <c r="W4188" i="1" s="1"/>
  <c r="X4188" i="1" s="1"/>
  <c r="Y4188" i="1" s="1"/>
  <c r="V4189" i="1"/>
  <c r="W4189" i="1" s="1"/>
  <c r="X4189" i="1" s="1"/>
  <c r="Y4189" i="1" s="1"/>
  <c r="V4190" i="1"/>
  <c r="W4190" i="1" s="1"/>
  <c r="X4190" i="1" s="1"/>
  <c r="Y4190" i="1" s="1"/>
  <c r="V4191" i="1"/>
  <c r="W4191" i="1" s="1"/>
  <c r="X4191" i="1" s="1"/>
  <c r="Y4191" i="1" s="1"/>
  <c r="V4192" i="1"/>
  <c r="W4192" i="1" s="1"/>
  <c r="X4192" i="1" s="1"/>
  <c r="Y4192" i="1" s="1"/>
  <c r="V4193" i="1"/>
  <c r="W4193" i="1" s="1"/>
  <c r="X4193" i="1" s="1"/>
  <c r="Y4193" i="1" s="1"/>
  <c r="V4194" i="1"/>
  <c r="W4194" i="1" s="1"/>
  <c r="X4194" i="1" s="1"/>
  <c r="Y4194" i="1" s="1"/>
  <c r="V4195" i="1"/>
  <c r="W4195" i="1" s="1"/>
  <c r="X4195" i="1" s="1"/>
  <c r="Y4195" i="1" s="1"/>
  <c r="V4196" i="1"/>
  <c r="W4196" i="1" s="1"/>
  <c r="X4196" i="1" s="1"/>
  <c r="Y4196" i="1" s="1"/>
  <c r="V4197" i="1"/>
  <c r="W4197" i="1" s="1"/>
  <c r="X4197" i="1" s="1"/>
  <c r="Y4197" i="1" s="1"/>
  <c r="V4198" i="1"/>
  <c r="W4198" i="1" s="1"/>
  <c r="X4198" i="1" s="1"/>
  <c r="Y4198" i="1" s="1"/>
  <c r="V4199" i="1"/>
  <c r="W4199" i="1" s="1"/>
  <c r="X4199" i="1" s="1"/>
  <c r="Y4199" i="1" s="1"/>
  <c r="V4200" i="1"/>
  <c r="W4200" i="1" s="1"/>
  <c r="X4200" i="1" s="1"/>
  <c r="Y4200" i="1" s="1"/>
  <c r="V4201" i="1"/>
  <c r="W4201" i="1" s="1"/>
  <c r="X4201" i="1" s="1"/>
  <c r="Y4201" i="1" s="1"/>
  <c r="V4202" i="1"/>
  <c r="W4202" i="1" s="1"/>
  <c r="X4202" i="1" s="1"/>
  <c r="Y4202" i="1" s="1"/>
  <c r="V4203" i="1"/>
  <c r="W4203" i="1" s="1"/>
  <c r="X4203" i="1" s="1"/>
  <c r="Y4203" i="1" s="1"/>
  <c r="V4204" i="1"/>
  <c r="W4204" i="1" s="1"/>
  <c r="X4204" i="1" s="1"/>
  <c r="Y4204" i="1" s="1"/>
  <c r="V4205" i="1"/>
  <c r="W4205" i="1" s="1"/>
  <c r="X4205" i="1" s="1"/>
  <c r="Y4205" i="1" s="1"/>
  <c r="V4206" i="1"/>
  <c r="W4206" i="1" s="1"/>
  <c r="X4206" i="1" s="1"/>
  <c r="Y4206" i="1" s="1"/>
  <c r="V4207" i="1"/>
  <c r="W4207" i="1" s="1"/>
  <c r="X4207" i="1" s="1"/>
  <c r="Y4207" i="1" s="1"/>
  <c r="V4208" i="1"/>
  <c r="W4208" i="1" s="1"/>
  <c r="X4208" i="1" s="1"/>
  <c r="Y4208" i="1" s="1"/>
  <c r="V4209" i="1"/>
  <c r="W4209" i="1" s="1"/>
  <c r="X4209" i="1" s="1"/>
  <c r="Y4209" i="1" s="1"/>
  <c r="V4210" i="1"/>
  <c r="W4210" i="1" s="1"/>
  <c r="X4210" i="1" s="1"/>
  <c r="Y4210" i="1" s="1"/>
  <c r="V4211" i="1"/>
  <c r="W4211" i="1" s="1"/>
  <c r="X4211" i="1" s="1"/>
  <c r="Y4211" i="1" s="1"/>
  <c r="V4212" i="1"/>
  <c r="W4212" i="1" s="1"/>
  <c r="X4212" i="1" s="1"/>
  <c r="Y4212" i="1" s="1"/>
  <c r="V4213" i="1"/>
  <c r="W4213" i="1" s="1"/>
  <c r="X4213" i="1" s="1"/>
  <c r="Y4213" i="1" s="1"/>
  <c r="V4214" i="1"/>
  <c r="W4214" i="1" s="1"/>
  <c r="X4214" i="1" s="1"/>
  <c r="Y4214" i="1" s="1"/>
  <c r="V4215" i="1"/>
  <c r="W4215" i="1" s="1"/>
  <c r="X4215" i="1" s="1"/>
  <c r="Y4215" i="1" s="1"/>
  <c r="V4216" i="1"/>
  <c r="W4216" i="1" s="1"/>
  <c r="X4216" i="1" s="1"/>
  <c r="Y4216" i="1" s="1"/>
  <c r="V4217" i="1"/>
  <c r="W4217" i="1" s="1"/>
  <c r="X4217" i="1" s="1"/>
  <c r="Y4217" i="1" s="1"/>
  <c r="V4218" i="1"/>
  <c r="W4218" i="1" s="1"/>
  <c r="X4218" i="1" s="1"/>
  <c r="Y4218" i="1" s="1"/>
  <c r="V4219" i="1"/>
  <c r="W4219" i="1" s="1"/>
  <c r="X4219" i="1" s="1"/>
  <c r="Y4219" i="1" s="1"/>
  <c r="V4220" i="1"/>
  <c r="W4220" i="1" s="1"/>
  <c r="X4220" i="1" s="1"/>
  <c r="Y4220" i="1" s="1"/>
  <c r="V4221" i="1"/>
  <c r="W4221" i="1" s="1"/>
  <c r="X4221" i="1" s="1"/>
  <c r="Y4221" i="1" s="1"/>
  <c r="V4222" i="1"/>
  <c r="W4222" i="1" s="1"/>
  <c r="X4222" i="1" s="1"/>
  <c r="Y4222" i="1" s="1"/>
  <c r="V4223" i="1"/>
  <c r="W4223" i="1" s="1"/>
  <c r="X4223" i="1" s="1"/>
  <c r="Y4223" i="1" s="1"/>
  <c r="V4224" i="1"/>
  <c r="W4224" i="1" s="1"/>
  <c r="X4224" i="1" s="1"/>
  <c r="Y4224" i="1" s="1"/>
  <c r="V4225" i="1"/>
  <c r="W4225" i="1" s="1"/>
  <c r="X4225" i="1" s="1"/>
  <c r="Y4225" i="1" s="1"/>
  <c r="V4226" i="1"/>
  <c r="W4226" i="1" s="1"/>
  <c r="X4226" i="1" s="1"/>
  <c r="Y4226" i="1" s="1"/>
  <c r="V4227" i="1"/>
  <c r="W4227" i="1" s="1"/>
  <c r="X4227" i="1" s="1"/>
  <c r="Y4227" i="1" s="1"/>
  <c r="V4228" i="1"/>
  <c r="W4228" i="1" s="1"/>
  <c r="X4228" i="1" s="1"/>
  <c r="Y4228" i="1" s="1"/>
  <c r="V4229" i="1"/>
  <c r="W4229" i="1" s="1"/>
  <c r="X4229" i="1" s="1"/>
  <c r="Y4229" i="1" s="1"/>
  <c r="V4230" i="1"/>
  <c r="W4230" i="1" s="1"/>
  <c r="X4230" i="1" s="1"/>
  <c r="Y4230" i="1" s="1"/>
  <c r="V4231" i="1"/>
  <c r="W4231" i="1" s="1"/>
  <c r="X4231" i="1" s="1"/>
  <c r="Y4231" i="1" s="1"/>
  <c r="V4232" i="1"/>
  <c r="W4232" i="1" s="1"/>
  <c r="X4232" i="1" s="1"/>
  <c r="Y4232" i="1" s="1"/>
  <c r="V4233" i="1"/>
  <c r="W4233" i="1" s="1"/>
  <c r="X4233" i="1" s="1"/>
  <c r="Y4233" i="1" s="1"/>
  <c r="V4234" i="1"/>
  <c r="W4234" i="1" s="1"/>
  <c r="X4234" i="1" s="1"/>
  <c r="Y4234" i="1" s="1"/>
  <c r="V4235" i="1"/>
  <c r="W4235" i="1" s="1"/>
  <c r="X4235" i="1" s="1"/>
  <c r="Y4235" i="1" s="1"/>
  <c r="V4236" i="1"/>
  <c r="W4236" i="1" s="1"/>
  <c r="X4236" i="1" s="1"/>
  <c r="Y4236" i="1" s="1"/>
  <c r="V4237" i="1"/>
  <c r="W4237" i="1" s="1"/>
  <c r="X4237" i="1" s="1"/>
  <c r="Y4237" i="1" s="1"/>
  <c r="V4238" i="1"/>
  <c r="W4238" i="1" s="1"/>
  <c r="X4238" i="1" s="1"/>
  <c r="Y4238" i="1" s="1"/>
  <c r="V4239" i="1"/>
  <c r="W4239" i="1" s="1"/>
  <c r="X4239" i="1" s="1"/>
  <c r="Y4239" i="1" s="1"/>
  <c r="V4240" i="1"/>
  <c r="W4240" i="1" s="1"/>
  <c r="X4240" i="1" s="1"/>
  <c r="Y4240" i="1" s="1"/>
  <c r="V4241" i="1"/>
  <c r="W4241" i="1" s="1"/>
  <c r="X4241" i="1" s="1"/>
  <c r="Y4241" i="1" s="1"/>
  <c r="V4242" i="1"/>
  <c r="W4242" i="1" s="1"/>
  <c r="X4242" i="1" s="1"/>
  <c r="Y4242" i="1" s="1"/>
  <c r="V4243" i="1"/>
  <c r="W4243" i="1" s="1"/>
  <c r="X4243" i="1" s="1"/>
  <c r="Y4243" i="1" s="1"/>
  <c r="V4244" i="1"/>
  <c r="W4244" i="1" s="1"/>
  <c r="X4244" i="1" s="1"/>
  <c r="Y4244" i="1" s="1"/>
  <c r="V4245" i="1"/>
  <c r="W4245" i="1" s="1"/>
  <c r="X4245" i="1" s="1"/>
  <c r="Y4245" i="1" s="1"/>
  <c r="V4246" i="1"/>
  <c r="W4246" i="1" s="1"/>
  <c r="X4246" i="1" s="1"/>
  <c r="Y4246" i="1" s="1"/>
  <c r="V4247" i="1"/>
  <c r="W4247" i="1" s="1"/>
  <c r="X4247" i="1" s="1"/>
  <c r="Y4247" i="1" s="1"/>
  <c r="V4248" i="1"/>
  <c r="W4248" i="1" s="1"/>
  <c r="X4248" i="1" s="1"/>
  <c r="Y4248" i="1" s="1"/>
  <c r="V4249" i="1"/>
  <c r="W4249" i="1" s="1"/>
  <c r="X4249" i="1" s="1"/>
  <c r="Y4249" i="1" s="1"/>
  <c r="V4250" i="1"/>
  <c r="W4250" i="1" s="1"/>
  <c r="X4250" i="1" s="1"/>
  <c r="Y4250" i="1" s="1"/>
  <c r="V4251" i="1"/>
  <c r="W4251" i="1" s="1"/>
  <c r="X4251" i="1" s="1"/>
  <c r="Y4251" i="1" s="1"/>
  <c r="V4252" i="1"/>
  <c r="W4252" i="1" s="1"/>
  <c r="X4252" i="1" s="1"/>
  <c r="Y4252" i="1" s="1"/>
  <c r="V4253" i="1"/>
  <c r="W4253" i="1" s="1"/>
  <c r="X4253" i="1" s="1"/>
  <c r="Y4253" i="1" s="1"/>
  <c r="V4254" i="1"/>
  <c r="W4254" i="1" s="1"/>
  <c r="X4254" i="1" s="1"/>
  <c r="Y4254" i="1" s="1"/>
  <c r="V4255" i="1"/>
  <c r="W4255" i="1" s="1"/>
  <c r="X4255" i="1" s="1"/>
  <c r="Y4255" i="1" s="1"/>
  <c r="V4256" i="1"/>
  <c r="W4256" i="1" s="1"/>
  <c r="X4256" i="1" s="1"/>
  <c r="Y4256" i="1" s="1"/>
  <c r="V4257" i="1"/>
  <c r="W4257" i="1" s="1"/>
  <c r="X4257" i="1" s="1"/>
  <c r="Y4257" i="1" s="1"/>
  <c r="V4258" i="1"/>
  <c r="W4258" i="1" s="1"/>
  <c r="X4258" i="1" s="1"/>
  <c r="Y4258" i="1" s="1"/>
  <c r="V4259" i="1"/>
  <c r="W4259" i="1" s="1"/>
  <c r="X4259" i="1" s="1"/>
  <c r="Y4259" i="1" s="1"/>
  <c r="V4260" i="1"/>
  <c r="W4260" i="1" s="1"/>
  <c r="X4260" i="1" s="1"/>
  <c r="Y4260" i="1" s="1"/>
  <c r="V4261" i="1"/>
  <c r="W4261" i="1" s="1"/>
  <c r="X4261" i="1" s="1"/>
  <c r="Y4261" i="1" s="1"/>
  <c r="V4262" i="1"/>
  <c r="W4262" i="1" s="1"/>
  <c r="X4262" i="1" s="1"/>
  <c r="Y4262" i="1" s="1"/>
  <c r="V4263" i="1"/>
  <c r="W4263" i="1" s="1"/>
  <c r="X4263" i="1" s="1"/>
  <c r="Y4263" i="1" s="1"/>
  <c r="V4264" i="1"/>
  <c r="W4264" i="1" s="1"/>
  <c r="X4264" i="1" s="1"/>
  <c r="Y4264" i="1" s="1"/>
  <c r="V4265" i="1"/>
  <c r="W4265" i="1" s="1"/>
  <c r="X4265" i="1" s="1"/>
  <c r="Y4265" i="1" s="1"/>
  <c r="V4266" i="1"/>
  <c r="W4266" i="1" s="1"/>
  <c r="X4266" i="1" s="1"/>
  <c r="Y4266" i="1" s="1"/>
  <c r="V4267" i="1"/>
  <c r="W4267" i="1" s="1"/>
  <c r="X4267" i="1" s="1"/>
  <c r="Y4267" i="1" s="1"/>
  <c r="V4268" i="1"/>
  <c r="W4268" i="1" s="1"/>
  <c r="X4268" i="1" s="1"/>
  <c r="Y4268" i="1" s="1"/>
  <c r="V4269" i="1"/>
  <c r="W4269" i="1" s="1"/>
  <c r="X4269" i="1" s="1"/>
  <c r="Y4269" i="1" s="1"/>
  <c r="V4270" i="1"/>
  <c r="W4270" i="1" s="1"/>
  <c r="X4270" i="1" s="1"/>
  <c r="Y4270" i="1" s="1"/>
  <c r="V4271" i="1"/>
  <c r="W4271" i="1" s="1"/>
  <c r="X4271" i="1" s="1"/>
  <c r="Y4271" i="1" s="1"/>
  <c r="V4272" i="1"/>
  <c r="W4272" i="1" s="1"/>
  <c r="X4272" i="1" s="1"/>
  <c r="Y4272" i="1" s="1"/>
  <c r="V4273" i="1"/>
  <c r="W4273" i="1" s="1"/>
  <c r="X4273" i="1" s="1"/>
  <c r="Y4273" i="1" s="1"/>
  <c r="V4274" i="1"/>
  <c r="W4274" i="1" s="1"/>
  <c r="X4274" i="1" s="1"/>
  <c r="Y4274" i="1" s="1"/>
  <c r="V4275" i="1"/>
  <c r="W4275" i="1" s="1"/>
  <c r="X4275" i="1" s="1"/>
  <c r="Y4275" i="1" s="1"/>
  <c r="V4276" i="1"/>
  <c r="W4276" i="1" s="1"/>
  <c r="X4276" i="1" s="1"/>
  <c r="Y4276" i="1" s="1"/>
  <c r="V4277" i="1"/>
  <c r="W4277" i="1" s="1"/>
  <c r="X4277" i="1" s="1"/>
  <c r="Y4277" i="1" s="1"/>
  <c r="V4278" i="1"/>
  <c r="W4278" i="1" s="1"/>
  <c r="X4278" i="1" s="1"/>
  <c r="Y4278" i="1" s="1"/>
  <c r="V4279" i="1"/>
  <c r="W4279" i="1" s="1"/>
  <c r="X4279" i="1" s="1"/>
  <c r="Y4279" i="1" s="1"/>
  <c r="V4280" i="1"/>
  <c r="W4280" i="1" s="1"/>
  <c r="X4280" i="1" s="1"/>
  <c r="Y4280" i="1" s="1"/>
  <c r="V4281" i="1"/>
  <c r="W4281" i="1" s="1"/>
  <c r="X4281" i="1" s="1"/>
  <c r="Y4281" i="1" s="1"/>
  <c r="V4282" i="1"/>
  <c r="W4282" i="1" s="1"/>
  <c r="X4282" i="1" s="1"/>
  <c r="Y4282" i="1" s="1"/>
  <c r="V4283" i="1"/>
  <c r="W4283" i="1" s="1"/>
  <c r="X4283" i="1" s="1"/>
  <c r="Y4283" i="1" s="1"/>
  <c r="V4284" i="1"/>
  <c r="W4284" i="1" s="1"/>
  <c r="X4284" i="1" s="1"/>
  <c r="Y4284" i="1" s="1"/>
  <c r="V4285" i="1"/>
  <c r="W4285" i="1" s="1"/>
  <c r="X4285" i="1" s="1"/>
  <c r="Y4285" i="1" s="1"/>
  <c r="V4286" i="1"/>
  <c r="W4286" i="1" s="1"/>
  <c r="X4286" i="1" s="1"/>
  <c r="Y4286" i="1" s="1"/>
  <c r="V4287" i="1"/>
  <c r="W4287" i="1" s="1"/>
  <c r="X4287" i="1" s="1"/>
  <c r="Y4287" i="1" s="1"/>
  <c r="V4288" i="1"/>
  <c r="W4288" i="1" s="1"/>
  <c r="X4288" i="1" s="1"/>
  <c r="Y4288" i="1" s="1"/>
  <c r="V4289" i="1"/>
  <c r="W4289" i="1" s="1"/>
  <c r="X4289" i="1" s="1"/>
  <c r="Y4289" i="1" s="1"/>
  <c r="V4290" i="1"/>
  <c r="W4290" i="1" s="1"/>
  <c r="X4290" i="1" s="1"/>
  <c r="Y4290" i="1" s="1"/>
  <c r="V4291" i="1"/>
  <c r="W4291" i="1" s="1"/>
  <c r="X4291" i="1" s="1"/>
  <c r="Y4291" i="1" s="1"/>
  <c r="V4292" i="1"/>
  <c r="W4292" i="1" s="1"/>
  <c r="X4292" i="1" s="1"/>
  <c r="Y4292" i="1" s="1"/>
  <c r="V4293" i="1"/>
  <c r="W4293" i="1" s="1"/>
  <c r="X4293" i="1" s="1"/>
  <c r="Y4293" i="1" s="1"/>
  <c r="V4294" i="1"/>
  <c r="W4294" i="1" s="1"/>
  <c r="X4294" i="1" s="1"/>
  <c r="Y4294" i="1" s="1"/>
  <c r="V4295" i="1"/>
  <c r="W4295" i="1" s="1"/>
  <c r="X4295" i="1" s="1"/>
  <c r="Y4295" i="1" s="1"/>
  <c r="V4296" i="1"/>
  <c r="W4296" i="1" s="1"/>
  <c r="X4296" i="1" s="1"/>
  <c r="Y4296" i="1" s="1"/>
  <c r="V4297" i="1"/>
  <c r="W4297" i="1" s="1"/>
  <c r="X4297" i="1" s="1"/>
  <c r="Y4297" i="1" s="1"/>
  <c r="V4298" i="1"/>
  <c r="W4298" i="1" s="1"/>
  <c r="X4298" i="1" s="1"/>
  <c r="Y4298" i="1" s="1"/>
  <c r="V4299" i="1"/>
  <c r="W4299" i="1" s="1"/>
  <c r="X4299" i="1" s="1"/>
  <c r="Y4299" i="1" s="1"/>
  <c r="V4300" i="1"/>
  <c r="W4300" i="1" s="1"/>
  <c r="X4300" i="1" s="1"/>
  <c r="Y4300" i="1" s="1"/>
  <c r="V4301" i="1"/>
  <c r="W4301" i="1" s="1"/>
  <c r="X4301" i="1" s="1"/>
  <c r="Y4301" i="1" s="1"/>
  <c r="V4302" i="1"/>
  <c r="W4302" i="1" s="1"/>
  <c r="X4302" i="1" s="1"/>
  <c r="Y4302" i="1" s="1"/>
  <c r="V4303" i="1"/>
  <c r="W4303" i="1" s="1"/>
  <c r="X4303" i="1" s="1"/>
  <c r="Y4303" i="1" s="1"/>
  <c r="V4304" i="1"/>
  <c r="W4304" i="1" s="1"/>
  <c r="X4304" i="1" s="1"/>
  <c r="Y4304" i="1" s="1"/>
  <c r="V4305" i="1"/>
  <c r="W4305" i="1" s="1"/>
  <c r="X4305" i="1" s="1"/>
  <c r="Y4305" i="1" s="1"/>
  <c r="V4306" i="1"/>
  <c r="W4306" i="1" s="1"/>
  <c r="X4306" i="1" s="1"/>
  <c r="Y4306" i="1" s="1"/>
  <c r="V4307" i="1"/>
  <c r="W4307" i="1" s="1"/>
  <c r="X4307" i="1" s="1"/>
  <c r="Y4307" i="1" s="1"/>
  <c r="V4308" i="1"/>
  <c r="W4308" i="1" s="1"/>
  <c r="X4308" i="1" s="1"/>
  <c r="Y4308" i="1" s="1"/>
  <c r="V4309" i="1"/>
  <c r="W4309" i="1" s="1"/>
  <c r="X4309" i="1" s="1"/>
  <c r="Y4309" i="1" s="1"/>
  <c r="V4310" i="1"/>
  <c r="W4310" i="1" s="1"/>
  <c r="X4310" i="1" s="1"/>
  <c r="Y4310" i="1" s="1"/>
  <c r="V4311" i="1"/>
  <c r="W4311" i="1" s="1"/>
  <c r="X4311" i="1" s="1"/>
  <c r="Y4311" i="1" s="1"/>
  <c r="V4312" i="1"/>
  <c r="W4312" i="1" s="1"/>
  <c r="X4312" i="1" s="1"/>
  <c r="Y4312" i="1" s="1"/>
  <c r="V4313" i="1"/>
  <c r="W4313" i="1" s="1"/>
  <c r="X4313" i="1" s="1"/>
  <c r="Y4313" i="1" s="1"/>
  <c r="V4314" i="1"/>
  <c r="W4314" i="1" s="1"/>
  <c r="X4314" i="1" s="1"/>
  <c r="Y4314" i="1" s="1"/>
  <c r="V4315" i="1"/>
  <c r="W4315" i="1" s="1"/>
  <c r="X4315" i="1" s="1"/>
  <c r="Y4315" i="1" s="1"/>
  <c r="V4316" i="1"/>
  <c r="W4316" i="1" s="1"/>
  <c r="X4316" i="1" s="1"/>
  <c r="Y4316" i="1" s="1"/>
  <c r="V4317" i="1"/>
  <c r="W4317" i="1" s="1"/>
  <c r="X4317" i="1" s="1"/>
  <c r="Y4317" i="1" s="1"/>
  <c r="V4318" i="1"/>
  <c r="W4318" i="1" s="1"/>
  <c r="X4318" i="1" s="1"/>
  <c r="Y4318" i="1" s="1"/>
  <c r="V4319" i="1"/>
  <c r="W4319" i="1" s="1"/>
  <c r="X4319" i="1" s="1"/>
  <c r="Y4319" i="1" s="1"/>
  <c r="V4320" i="1"/>
  <c r="W4320" i="1" s="1"/>
  <c r="X4320" i="1" s="1"/>
  <c r="Y4320" i="1" s="1"/>
  <c r="V4321" i="1"/>
  <c r="W4321" i="1" s="1"/>
  <c r="X4321" i="1" s="1"/>
  <c r="Y4321" i="1" s="1"/>
  <c r="V4322" i="1"/>
  <c r="W4322" i="1" s="1"/>
  <c r="X4322" i="1" s="1"/>
  <c r="Y4322" i="1" s="1"/>
  <c r="V4323" i="1"/>
  <c r="W4323" i="1" s="1"/>
  <c r="X4323" i="1" s="1"/>
  <c r="Y4323" i="1" s="1"/>
  <c r="V4324" i="1"/>
  <c r="W4324" i="1" s="1"/>
  <c r="X4324" i="1" s="1"/>
  <c r="Y4324" i="1" s="1"/>
  <c r="V4325" i="1"/>
  <c r="W4325" i="1" s="1"/>
  <c r="X4325" i="1" s="1"/>
  <c r="Y4325" i="1" s="1"/>
  <c r="V4326" i="1"/>
  <c r="W4326" i="1" s="1"/>
  <c r="X4326" i="1" s="1"/>
  <c r="Y4326" i="1" s="1"/>
  <c r="V4327" i="1"/>
  <c r="W4327" i="1" s="1"/>
  <c r="X4327" i="1" s="1"/>
  <c r="Y4327" i="1" s="1"/>
  <c r="V4328" i="1"/>
  <c r="W4328" i="1" s="1"/>
  <c r="X4328" i="1" s="1"/>
  <c r="Y4328" i="1" s="1"/>
  <c r="V4329" i="1"/>
  <c r="W4329" i="1" s="1"/>
  <c r="X4329" i="1" s="1"/>
  <c r="Y4329" i="1" s="1"/>
  <c r="V4330" i="1"/>
  <c r="W4330" i="1" s="1"/>
  <c r="X4330" i="1" s="1"/>
  <c r="Y4330" i="1" s="1"/>
  <c r="V4331" i="1"/>
  <c r="W4331" i="1" s="1"/>
  <c r="X4331" i="1" s="1"/>
  <c r="Y4331" i="1" s="1"/>
  <c r="V4332" i="1"/>
  <c r="W4332" i="1" s="1"/>
  <c r="X4332" i="1" s="1"/>
  <c r="Y4332" i="1" s="1"/>
  <c r="V4333" i="1"/>
  <c r="W4333" i="1" s="1"/>
  <c r="X4333" i="1" s="1"/>
  <c r="Y4333" i="1" s="1"/>
  <c r="V4334" i="1"/>
  <c r="W4334" i="1" s="1"/>
  <c r="X4334" i="1" s="1"/>
  <c r="Y4334" i="1" s="1"/>
  <c r="V4335" i="1"/>
  <c r="W4335" i="1" s="1"/>
  <c r="X4335" i="1" s="1"/>
  <c r="Y4335" i="1" s="1"/>
  <c r="V4336" i="1"/>
  <c r="W4336" i="1" s="1"/>
  <c r="X4336" i="1" s="1"/>
  <c r="Y4336" i="1" s="1"/>
  <c r="V4337" i="1"/>
  <c r="W4337" i="1" s="1"/>
  <c r="X4337" i="1" s="1"/>
  <c r="Y4337" i="1" s="1"/>
  <c r="V4338" i="1"/>
  <c r="W4338" i="1" s="1"/>
  <c r="X4338" i="1" s="1"/>
  <c r="Y4338" i="1" s="1"/>
  <c r="V4339" i="1"/>
  <c r="W4339" i="1" s="1"/>
  <c r="X4339" i="1" s="1"/>
  <c r="Y4339" i="1" s="1"/>
  <c r="V4340" i="1"/>
  <c r="W4340" i="1" s="1"/>
  <c r="X4340" i="1" s="1"/>
  <c r="Y4340" i="1" s="1"/>
  <c r="V4341" i="1"/>
  <c r="W4341" i="1" s="1"/>
  <c r="X4341" i="1" s="1"/>
  <c r="Y4341" i="1" s="1"/>
  <c r="V4342" i="1"/>
  <c r="W4342" i="1" s="1"/>
  <c r="X4342" i="1" s="1"/>
  <c r="Y4342" i="1" s="1"/>
  <c r="V4343" i="1"/>
  <c r="W4343" i="1" s="1"/>
  <c r="X4343" i="1" s="1"/>
  <c r="Y4343" i="1" s="1"/>
  <c r="V4344" i="1"/>
  <c r="W4344" i="1" s="1"/>
  <c r="X4344" i="1" s="1"/>
  <c r="Y4344" i="1" s="1"/>
  <c r="V4345" i="1"/>
  <c r="W4345" i="1" s="1"/>
  <c r="X4345" i="1" s="1"/>
  <c r="Y4345" i="1" s="1"/>
  <c r="V4346" i="1"/>
  <c r="W4346" i="1" s="1"/>
  <c r="X4346" i="1" s="1"/>
  <c r="Y4346" i="1" s="1"/>
  <c r="V4347" i="1"/>
  <c r="W4347" i="1" s="1"/>
  <c r="X4347" i="1" s="1"/>
  <c r="Y4347" i="1" s="1"/>
  <c r="V4348" i="1"/>
  <c r="W4348" i="1" s="1"/>
  <c r="X4348" i="1" s="1"/>
  <c r="Y4348" i="1" s="1"/>
  <c r="V4349" i="1"/>
  <c r="W4349" i="1" s="1"/>
  <c r="X4349" i="1" s="1"/>
  <c r="Y4349" i="1" s="1"/>
  <c r="V4350" i="1"/>
  <c r="W4350" i="1" s="1"/>
  <c r="X4350" i="1" s="1"/>
  <c r="Y4350" i="1" s="1"/>
  <c r="V4351" i="1"/>
  <c r="W4351" i="1" s="1"/>
  <c r="X4351" i="1" s="1"/>
  <c r="Y4351" i="1" s="1"/>
  <c r="V4352" i="1"/>
  <c r="W4352" i="1" s="1"/>
  <c r="X4352" i="1" s="1"/>
  <c r="Y4352" i="1" s="1"/>
  <c r="V4353" i="1"/>
  <c r="W4353" i="1" s="1"/>
  <c r="X4353" i="1" s="1"/>
  <c r="Y4353" i="1" s="1"/>
  <c r="V4354" i="1"/>
  <c r="W4354" i="1" s="1"/>
  <c r="X4354" i="1" s="1"/>
  <c r="Y4354" i="1" s="1"/>
  <c r="V4355" i="1"/>
  <c r="W4355" i="1" s="1"/>
  <c r="X4355" i="1" s="1"/>
  <c r="Y4355" i="1" s="1"/>
  <c r="V4356" i="1"/>
  <c r="W4356" i="1" s="1"/>
  <c r="X4356" i="1" s="1"/>
  <c r="Y4356" i="1" s="1"/>
  <c r="V4357" i="1"/>
  <c r="W4357" i="1" s="1"/>
  <c r="X4357" i="1" s="1"/>
  <c r="Y4357" i="1" s="1"/>
  <c r="V4358" i="1"/>
  <c r="W4358" i="1" s="1"/>
  <c r="X4358" i="1" s="1"/>
  <c r="Y4358" i="1" s="1"/>
  <c r="V4359" i="1"/>
  <c r="W4359" i="1" s="1"/>
  <c r="X4359" i="1" s="1"/>
  <c r="Y4359" i="1" s="1"/>
  <c r="V4360" i="1"/>
  <c r="W4360" i="1" s="1"/>
  <c r="X4360" i="1" s="1"/>
  <c r="Y4360" i="1" s="1"/>
  <c r="V4361" i="1"/>
  <c r="W4361" i="1" s="1"/>
  <c r="X4361" i="1" s="1"/>
  <c r="Y4361" i="1" s="1"/>
  <c r="V4362" i="1"/>
  <c r="W4362" i="1" s="1"/>
  <c r="X4362" i="1" s="1"/>
  <c r="Y4362" i="1" s="1"/>
  <c r="V4363" i="1"/>
  <c r="W4363" i="1" s="1"/>
  <c r="X4363" i="1" s="1"/>
  <c r="Y4363" i="1" s="1"/>
  <c r="V4364" i="1"/>
  <c r="W4364" i="1" s="1"/>
  <c r="X4364" i="1" s="1"/>
  <c r="Y4364" i="1" s="1"/>
  <c r="V4365" i="1"/>
  <c r="W4365" i="1" s="1"/>
  <c r="X4365" i="1" s="1"/>
  <c r="Y4365" i="1" s="1"/>
  <c r="V4366" i="1"/>
  <c r="W4366" i="1" s="1"/>
  <c r="X4366" i="1" s="1"/>
  <c r="Y4366" i="1" s="1"/>
  <c r="V4367" i="1"/>
  <c r="W4367" i="1" s="1"/>
  <c r="X4367" i="1" s="1"/>
  <c r="Y4367" i="1" s="1"/>
  <c r="V4368" i="1"/>
  <c r="W4368" i="1" s="1"/>
  <c r="X4368" i="1" s="1"/>
  <c r="Y4368" i="1" s="1"/>
  <c r="V4369" i="1"/>
  <c r="W4369" i="1" s="1"/>
  <c r="X4369" i="1" s="1"/>
  <c r="Y4369" i="1" s="1"/>
  <c r="V4370" i="1"/>
  <c r="W4370" i="1" s="1"/>
  <c r="X4370" i="1" s="1"/>
  <c r="Y4370" i="1" s="1"/>
  <c r="V4371" i="1"/>
  <c r="W4371" i="1" s="1"/>
  <c r="X4371" i="1" s="1"/>
  <c r="Y4371" i="1" s="1"/>
  <c r="V4372" i="1"/>
  <c r="W4372" i="1" s="1"/>
  <c r="X4372" i="1" s="1"/>
  <c r="Y4372" i="1" s="1"/>
  <c r="V4373" i="1"/>
  <c r="W4373" i="1" s="1"/>
  <c r="X4373" i="1" s="1"/>
  <c r="Y4373" i="1" s="1"/>
  <c r="V4374" i="1"/>
  <c r="W4374" i="1" s="1"/>
  <c r="X4374" i="1" s="1"/>
  <c r="Y4374" i="1" s="1"/>
  <c r="V4375" i="1"/>
  <c r="W4375" i="1" s="1"/>
  <c r="X4375" i="1" s="1"/>
  <c r="Y4375" i="1" s="1"/>
  <c r="V4376" i="1"/>
  <c r="W4376" i="1" s="1"/>
  <c r="X4376" i="1" s="1"/>
  <c r="Y4376" i="1" s="1"/>
  <c r="V4377" i="1"/>
  <c r="W4377" i="1" s="1"/>
  <c r="X4377" i="1" s="1"/>
  <c r="Y4377" i="1" s="1"/>
  <c r="V4378" i="1"/>
  <c r="W4378" i="1" s="1"/>
  <c r="X4378" i="1" s="1"/>
  <c r="Y4378" i="1" s="1"/>
  <c r="V4379" i="1"/>
  <c r="W4379" i="1" s="1"/>
  <c r="X4379" i="1" s="1"/>
  <c r="Y4379" i="1" s="1"/>
  <c r="V4380" i="1"/>
  <c r="W4380" i="1" s="1"/>
  <c r="X4380" i="1" s="1"/>
  <c r="Y4380" i="1" s="1"/>
  <c r="V4381" i="1"/>
  <c r="W4381" i="1" s="1"/>
  <c r="X4381" i="1" s="1"/>
  <c r="Y4381" i="1" s="1"/>
  <c r="V4382" i="1"/>
  <c r="W4382" i="1" s="1"/>
  <c r="X4382" i="1" s="1"/>
  <c r="Y4382" i="1" s="1"/>
  <c r="V4383" i="1"/>
  <c r="W4383" i="1" s="1"/>
  <c r="X4383" i="1" s="1"/>
  <c r="Y4383" i="1" s="1"/>
  <c r="V4384" i="1"/>
  <c r="W4384" i="1" s="1"/>
  <c r="X4384" i="1" s="1"/>
  <c r="Y4384" i="1" s="1"/>
  <c r="V4385" i="1"/>
  <c r="W4385" i="1" s="1"/>
  <c r="X4385" i="1" s="1"/>
  <c r="Y4385" i="1" s="1"/>
  <c r="V4386" i="1"/>
  <c r="W4386" i="1" s="1"/>
  <c r="X4386" i="1" s="1"/>
  <c r="Y4386" i="1" s="1"/>
  <c r="V4387" i="1"/>
  <c r="W4387" i="1" s="1"/>
  <c r="X4387" i="1" s="1"/>
  <c r="Y4387" i="1" s="1"/>
  <c r="V4388" i="1"/>
  <c r="W4388" i="1" s="1"/>
  <c r="X4388" i="1" s="1"/>
  <c r="Y4388" i="1" s="1"/>
  <c r="V4389" i="1"/>
  <c r="W4389" i="1" s="1"/>
  <c r="X4389" i="1" s="1"/>
  <c r="Y4389" i="1" s="1"/>
  <c r="V4390" i="1"/>
  <c r="W4390" i="1" s="1"/>
  <c r="X4390" i="1" s="1"/>
  <c r="Y4390" i="1" s="1"/>
  <c r="V4391" i="1"/>
  <c r="W4391" i="1" s="1"/>
  <c r="X4391" i="1" s="1"/>
  <c r="Y4391" i="1" s="1"/>
  <c r="V4392" i="1"/>
  <c r="W4392" i="1" s="1"/>
  <c r="X4392" i="1" s="1"/>
  <c r="Y4392" i="1" s="1"/>
  <c r="V4393" i="1"/>
  <c r="W4393" i="1" s="1"/>
  <c r="X4393" i="1" s="1"/>
  <c r="Y4393" i="1" s="1"/>
  <c r="V4394" i="1"/>
  <c r="W4394" i="1" s="1"/>
  <c r="X4394" i="1" s="1"/>
  <c r="Y4394" i="1" s="1"/>
  <c r="V4395" i="1"/>
  <c r="W4395" i="1" s="1"/>
  <c r="X4395" i="1" s="1"/>
  <c r="Y4395" i="1" s="1"/>
  <c r="V4396" i="1"/>
  <c r="W4396" i="1" s="1"/>
  <c r="X4396" i="1" s="1"/>
  <c r="Y4396" i="1" s="1"/>
  <c r="V4397" i="1"/>
  <c r="W4397" i="1" s="1"/>
  <c r="X4397" i="1" s="1"/>
  <c r="Y4397" i="1" s="1"/>
  <c r="V4398" i="1"/>
  <c r="W4398" i="1" s="1"/>
  <c r="X4398" i="1" s="1"/>
  <c r="Y4398" i="1" s="1"/>
  <c r="V4399" i="1"/>
  <c r="W4399" i="1" s="1"/>
  <c r="X4399" i="1" s="1"/>
  <c r="Y4399" i="1" s="1"/>
  <c r="V4400" i="1"/>
  <c r="W4400" i="1" s="1"/>
  <c r="X4400" i="1" s="1"/>
  <c r="Y4400" i="1" s="1"/>
  <c r="V4401" i="1"/>
  <c r="W4401" i="1" s="1"/>
  <c r="X4401" i="1" s="1"/>
  <c r="Y4401" i="1" s="1"/>
  <c r="V4402" i="1"/>
  <c r="W4402" i="1" s="1"/>
  <c r="X4402" i="1" s="1"/>
  <c r="Y4402" i="1" s="1"/>
  <c r="V4403" i="1"/>
  <c r="W4403" i="1" s="1"/>
  <c r="X4403" i="1" s="1"/>
  <c r="Y4403" i="1" s="1"/>
  <c r="V4404" i="1"/>
  <c r="W4404" i="1" s="1"/>
  <c r="X4404" i="1" s="1"/>
  <c r="Y4404" i="1" s="1"/>
  <c r="V4405" i="1"/>
  <c r="W4405" i="1" s="1"/>
  <c r="X4405" i="1" s="1"/>
  <c r="Y4405" i="1" s="1"/>
  <c r="V4406" i="1"/>
  <c r="W4406" i="1" s="1"/>
  <c r="X4406" i="1" s="1"/>
  <c r="Y4406" i="1" s="1"/>
  <c r="V4407" i="1"/>
  <c r="W4407" i="1" s="1"/>
  <c r="X4407" i="1" s="1"/>
  <c r="Y4407" i="1" s="1"/>
  <c r="V4408" i="1"/>
  <c r="W4408" i="1" s="1"/>
  <c r="X4408" i="1" s="1"/>
  <c r="Y4408" i="1" s="1"/>
  <c r="V4409" i="1"/>
  <c r="W4409" i="1" s="1"/>
  <c r="X4409" i="1" s="1"/>
  <c r="Y4409" i="1" s="1"/>
  <c r="V4410" i="1"/>
  <c r="W4410" i="1" s="1"/>
  <c r="X4410" i="1" s="1"/>
  <c r="Y4410" i="1" s="1"/>
  <c r="V4411" i="1"/>
  <c r="W4411" i="1" s="1"/>
  <c r="X4411" i="1" s="1"/>
  <c r="Y4411" i="1" s="1"/>
  <c r="V4412" i="1"/>
  <c r="W4412" i="1" s="1"/>
  <c r="X4412" i="1" s="1"/>
  <c r="Y4412" i="1" s="1"/>
  <c r="V4413" i="1"/>
  <c r="W4413" i="1" s="1"/>
  <c r="X4413" i="1" s="1"/>
  <c r="Y4413" i="1" s="1"/>
  <c r="V4414" i="1"/>
  <c r="W4414" i="1" s="1"/>
  <c r="X4414" i="1" s="1"/>
  <c r="Y4414" i="1" s="1"/>
  <c r="V4415" i="1"/>
  <c r="W4415" i="1" s="1"/>
  <c r="X4415" i="1" s="1"/>
  <c r="Y4415" i="1" s="1"/>
  <c r="V4416" i="1"/>
  <c r="W4416" i="1" s="1"/>
  <c r="X4416" i="1" s="1"/>
  <c r="Y4416" i="1" s="1"/>
  <c r="V4417" i="1"/>
  <c r="W4417" i="1" s="1"/>
  <c r="X4417" i="1" s="1"/>
  <c r="Y4417" i="1" s="1"/>
  <c r="V4418" i="1"/>
  <c r="W4418" i="1" s="1"/>
  <c r="X4418" i="1" s="1"/>
  <c r="Y4418" i="1" s="1"/>
  <c r="V4419" i="1"/>
  <c r="W4419" i="1" s="1"/>
  <c r="X4419" i="1" s="1"/>
  <c r="Y4419" i="1" s="1"/>
  <c r="V4420" i="1"/>
  <c r="W4420" i="1" s="1"/>
  <c r="X4420" i="1" s="1"/>
  <c r="Y4420" i="1" s="1"/>
  <c r="V4421" i="1"/>
  <c r="W4421" i="1" s="1"/>
  <c r="X4421" i="1" s="1"/>
  <c r="Y4421" i="1" s="1"/>
  <c r="V4422" i="1"/>
  <c r="W4422" i="1" s="1"/>
  <c r="X4422" i="1" s="1"/>
  <c r="Y4422" i="1" s="1"/>
  <c r="V4423" i="1"/>
  <c r="W4423" i="1" s="1"/>
  <c r="X4423" i="1" s="1"/>
  <c r="Y4423" i="1" s="1"/>
  <c r="V4424" i="1"/>
  <c r="W4424" i="1" s="1"/>
  <c r="X4424" i="1" s="1"/>
  <c r="Y4424" i="1" s="1"/>
  <c r="V4425" i="1"/>
  <c r="W4425" i="1" s="1"/>
  <c r="X4425" i="1" s="1"/>
  <c r="Y4425" i="1" s="1"/>
  <c r="V4426" i="1"/>
  <c r="W4426" i="1" s="1"/>
  <c r="X4426" i="1" s="1"/>
  <c r="Y4426" i="1" s="1"/>
  <c r="V4427" i="1"/>
  <c r="W4427" i="1" s="1"/>
  <c r="X4427" i="1" s="1"/>
  <c r="Y4427" i="1" s="1"/>
  <c r="V4428" i="1"/>
  <c r="W4428" i="1" s="1"/>
  <c r="X4428" i="1" s="1"/>
  <c r="Y4428" i="1" s="1"/>
  <c r="V4429" i="1"/>
  <c r="W4429" i="1" s="1"/>
  <c r="X4429" i="1" s="1"/>
  <c r="Y4429" i="1" s="1"/>
  <c r="V4430" i="1"/>
  <c r="W4430" i="1" s="1"/>
  <c r="X4430" i="1" s="1"/>
  <c r="Y4430" i="1" s="1"/>
  <c r="V4431" i="1"/>
  <c r="W4431" i="1" s="1"/>
  <c r="X4431" i="1" s="1"/>
  <c r="Y4431" i="1" s="1"/>
  <c r="V4432" i="1"/>
  <c r="W4432" i="1" s="1"/>
  <c r="X4432" i="1" s="1"/>
  <c r="Y4432" i="1" s="1"/>
  <c r="V4433" i="1"/>
  <c r="W4433" i="1" s="1"/>
  <c r="X4433" i="1" s="1"/>
  <c r="Y4433" i="1" s="1"/>
  <c r="V4434" i="1"/>
  <c r="W4434" i="1" s="1"/>
  <c r="X4434" i="1" s="1"/>
  <c r="Y4434" i="1" s="1"/>
  <c r="V4435" i="1"/>
  <c r="W4435" i="1" s="1"/>
  <c r="X4435" i="1" s="1"/>
  <c r="Y4435" i="1" s="1"/>
  <c r="V4436" i="1"/>
  <c r="W4436" i="1" s="1"/>
  <c r="X4436" i="1" s="1"/>
  <c r="Y4436" i="1" s="1"/>
  <c r="V4437" i="1"/>
  <c r="W4437" i="1" s="1"/>
  <c r="X4437" i="1" s="1"/>
  <c r="Y4437" i="1" s="1"/>
  <c r="V4438" i="1"/>
  <c r="W4438" i="1" s="1"/>
  <c r="X4438" i="1" s="1"/>
  <c r="Y4438" i="1" s="1"/>
  <c r="V4439" i="1"/>
  <c r="W4439" i="1" s="1"/>
  <c r="X4439" i="1" s="1"/>
  <c r="Y4439" i="1" s="1"/>
  <c r="V4440" i="1"/>
  <c r="W4440" i="1" s="1"/>
  <c r="X4440" i="1" s="1"/>
  <c r="Y4440" i="1" s="1"/>
  <c r="V4441" i="1"/>
  <c r="W4441" i="1" s="1"/>
  <c r="X4441" i="1" s="1"/>
  <c r="Y4441" i="1" s="1"/>
  <c r="V4442" i="1"/>
  <c r="W4442" i="1" s="1"/>
  <c r="X4442" i="1" s="1"/>
  <c r="Y4442" i="1" s="1"/>
  <c r="V4443" i="1"/>
  <c r="W4443" i="1" s="1"/>
  <c r="X4443" i="1" s="1"/>
  <c r="Y4443" i="1" s="1"/>
  <c r="V4444" i="1"/>
  <c r="W4444" i="1" s="1"/>
  <c r="X4444" i="1" s="1"/>
  <c r="Y4444" i="1" s="1"/>
  <c r="V4445" i="1"/>
  <c r="W4445" i="1" s="1"/>
  <c r="X4445" i="1" s="1"/>
  <c r="Y4445" i="1" s="1"/>
  <c r="V4446" i="1"/>
  <c r="W4446" i="1" s="1"/>
  <c r="X4446" i="1" s="1"/>
  <c r="Y4446" i="1" s="1"/>
  <c r="V4447" i="1"/>
  <c r="W4447" i="1" s="1"/>
  <c r="X4447" i="1" s="1"/>
  <c r="Y4447" i="1" s="1"/>
  <c r="V4448" i="1"/>
  <c r="W4448" i="1" s="1"/>
  <c r="X4448" i="1" s="1"/>
  <c r="Y4448" i="1" s="1"/>
  <c r="V4449" i="1"/>
  <c r="W4449" i="1" s="1"/>
  <c r="X4449" i="1" s="1"/>
  <c r="Y4449" i="1" s="1"/>
  <c r="V4450" i="1"/>
  <c r="W4450" i="1" s="1"/>
  <c r="X4450" i="1" s="1"/>
  <c r="Y4450" i="1" s="1"/>
  <c r="V4451" i="1"/>
  <c r="W4451" i="1" s="1"/>
  <c r="X4451" i="1" s="1"/>
  <c r="Y4451" i="1" s="1"/>
  <c r="V4452" i="1"/>
  <c r="W4452" i="1" s="1"/>
  <c r="X4452" i="1" s="1"/>
  <c r="Y4452" i="1" s="1"/>
  <c r="V4453" i="1"/>
  <c r="W4453" i="1" s="1"/>
  <c r="X4453" i="1" s="1"/>
  <c r="Y4453" i="1" s="1"/>
  <c r="V4454" i="1"/>
  <c r="W4454" i="1" s="1"/>
  <c r="X4454" i="1" s="1"/>
  <c r="Y4454" i="1" s="1"/>
  <c r="V4455" i="1"/>
  <c r="W4455" i="1" s="1"/>
  <c r="X4455" i="1" s="1"/>
  <c r="Y4455" i="1" s="1"/>
  <c r="V4456" i="1"/>
  <c r="W4456" i="1" s="1"/>
  <c r="X4456" i="1" s="1"/>
  <c r="Y4456" i="1" s="1"/>
  <c r="V4457" i="1"/>
  <c r="W4457" i="1" s="1"/>
  <c r="X4457" i="1" s="1"/>
  <c r="Y4457" i="1" s="1"/>
  <c r="V4458" i="1"/>
  <c r="W4458" i="1" s="1"/>
  <c r="X4458" i="1" s="1"/>
  <c r="Y4458" i="1" s="1"/>
  <c r="V4459" i="1"/>
  <c r="W4459" i="1" s="1"/>
  <c r="X4459" i="1" s="1"/>
  <c r="Y4459" i="1" s="1"/>
  <c r="V4460" i="1"/>
  <c r="W4460" i="1" s="1"/>
  <c r="X4460" i="1" s="1"/>
  <c r="Y4460" i="1" s="1"/>
  <c r="V4461" i="1"/>
  <c r="W4461" i="1" s="1"/>
  <c r="X4461" i="1" s="1"/>
  <c r="Y4461" i="1" s="1"/>
  <c r="V4462" i="1"/>
  <c r="W4462" i="1" s="1"/>
  <c r="X4462" i="1" s="1"/>
  <c r="Y4462" i="1" s="1"/>
  <c r="V4463" i="1"/>
  <c r="W4463" i="1" s="1"/>
  <c r="X4463" i="1" s="1"/>
  <c r="Y4463" i="1" s="1"/>
  <c r="V4464" i="1"/>
  <c r="W4464" i="1" s="1"/>
  <c r="X4464" i="1" s="1"/>
  <c r="Y4464" i="1" s="1"/>
  <c r="V4465" i="1"/>
  <c r="W4465" i="1" s="1"/>
  <c r="X4465" i="1" s="1"/>
  <c r="Y4465" i="1" s="1"/>
  <c r="V4466" i="1"/>
  <c r="W4466" i="1" s="1"/>
  <c r="X4466" i="1" s="1"/>
  <c r="Y4466" i="1" s="1"/>
  <c r="V4467" i="1"/>
  <c r="W4467" i="1" s="1"/>
  <c r="X4467" i="1" s="1"/>
  <c r="Y4467" i="1" s="1"/>
  <c r="V4468" i="1"/>
  <c r="W4468" i="1" s="1"/>
  <c r="X4468" i="1" s="1"/>
  <c r="Y4468" i="1" s="1"/>
  <c r="V4469" i="1"/>
  <c r="W4469" i="1" s="1"/>
  <c r="X4469" i="1" s="1"/>
  <c r="Y4469" i="1" s="1"/>
  <c r="V4470" i="1"/>
  <c r="W4470" i="1" s="1"/>
  <c r="X4470" i="1" s="1"/>
  <c r="Y4470" i="1" s="1"/>
  <c r="V4471" i="1"/>
  <c r="W4471" i="1" s="1"/>
  <c r="X4471" i="1" s="1"/>
  <c r="Y4471" i="1" s="1"/>
  <c r="V4472" i="1"/>
  <c r="W4472" i="1" s="1"/>
  <c r="X4472" i="1" s="1"/>
  <c r="Y4472" i="1" s="1"/>
  <c r="V4473" i="1"/>
  <c r="W4473" i="1" s="1"/>
  <c r="X4473" i="1" s="1"/>
  <c r="Y4473" i="1" s="1"/>
  <c r="V4474" i="1"/>
  <c r="W4474" i="1" s="1"/>
  <c r="X4474" i="1" s="1"/>
  <c r="Y4474" i="1" s="1"/>
  <c r="V4475" i="1"/>
  <c r="W4475" i="1" s="1"/>
  <c r="X4475" i="1" s="1"/>
  <c r="Y4475" i="1" s="1"/>
  <c r="V4476" i="1"/>
  <c r="W4476" i="1" s="1"/>
  <c r="X4476" i="1" s="1"/>
  <c r="Y4476" i="1" s="1"/>
  <c r="V4477" i="1"/>
  <c r="W4477" i="1" s="1"/>
  <c r="X4477" i="1" s="1"/>
  <c r="Y4477" i="1" s="1"/>
  <c r="V4478" i="1"/>
  <c r="W4478" i="1" s="1"/>
  <c r="X4478" i="1" s="1"/>
  <c r="Y4478" i="1" s="1"/>
  <c r="V4479" i="1"/>
  <c r="W4479" i="1" s="1"/>
  <c r="X4479" i="1" s="1"/>
  <c r="Y4479" i="1" s="1"/>
  <c r="V4480" i="1"/>
  <c r="W4480" i="1" s="1"/>
  <c r="X4480" i="1" s="1"/>
  <c r="Y4480" i="1" s="1"/>
  <c r="V4481" i="1"/>
  <c r="W4481" i="1" s="1"/>
  <c r="X4481" i="1" s="1"/>
  <c r="Y4481" i="1" s="1"/>
  <c r="V4482" i="1"/>
  <c r="W4482" i="1" s="1"/>
  <c r="X4482" i="1" s="1"/>
  <c r="Y4482" i="1" s="1"/>
  <c r="V4483" i="1"/>
  <c r="W4483" i="1" s="1"/>
  <c r="X4483" i="1" s="1"/>
  <c r="Y4483" i="1" s="1"/>
  <c r="V4484" i="1"/>
  <c r="W4484" i="1" s="1"/>
  <c r="X4484" i="1" s="1"/>
  <c r="Y4484" i="1" s="1"/>
  <c r="V4485" i="1"/>
  <c r="W4485" i="1" s="1"/>
  <c r="X4485" i="1" s="1"/>
  <c r="Y4485" i="1" s="1"/>
  <c r="V4486" i="1"/>
  <c r="W4486" i="1" s="1"/>
  <c r="X4486" i="1" s="1"/>
  <c r="Y4486" i="1" s="1"/>
  <c r="V4487" i="1"/>
  <c r="W4487" i="1" s="1"/>
  <c r="X4487" i="1" s="1"/>
  <c r="Y4487" i="1" s="1"/>
  <c r="V4488" i="1"/>
  <c r="W4488" i="1" s="1"/>
  <c r="X4488" i="1" s="1"/>
  <c r="Y4488" i="1" s="1"/>
  <c r="V4489" i="1"/>
  <c r="W4489" i="1" s="1"/>
  <c r="X4489" i="1" s="1"/>
  <c r="Y4489" i="1" s="1"/>
  <c r="V4490" i="1"/>
  <c r="W4490" i="1" s="1"/>
  <c r="X4490" i="1" s="1"/>
  <c r="Y4490" i="1" s="1"/>
  <c r="V4491" i="1"/>
  <c r="W4491" i="1" s="1"/>
  <c r="X4491" i="1" s="1"/>
  <c r="Y4491" i="1" s="1"/>
  <c r="V4492" i="1"/>
  <c r="W4492" i="1" s="1"/>
  <c r="X4492" i="1" s="1"/>
  <c r="Y4492" i="1" s="1"/>
  <c r="V4493" i="1"/>
  <c r="W4493" i="1" s="1"/>
  <c r="X4493" i="1" s="1"/>
  <c r="Y4493" i="1" s="1"/>
  <c r="V4494" i="1"/>
  <c r="W4494" i="1" s="1"/>
  <c r="X4494" i="1" s="1"/>
  <c r="Y4494" i="1" s="1"/>
  <c r="V4495" i="1"/>
  <c r="W4495" i="1" s="1"/>
  <c r="X4495" i="1" s="1"/>
  <c r="Y4495" i="1" s="1"/>
  <c r="V4496" i="1"/>
  <c r="W4496" i="1" s="1"/>
  <c r="X4496" i="1" s="1"/>
  <c r="Y4496" i="1" s="1"/>
  <c r="V4497" i="1"/>
  <c r="W4497" i="1" s="1"/>
  <c r="X4497" i="1" s="1"/>
  <c r="Y4497" i="1" s="1"/>
  <c r="V4498" i="1"/>
  <c r="W4498" i="1" s="1"/>
  <c r="X4498" i="1" s="1"/>
  <c r="Y4498" i="1" s="1"/>
  <c r="V4499" i="1"/>
  <c r="W4499" i="1" s="1"/>
  <c r="X4499" i="1" s="1"/>
  <c r="Y4499" i="1" s="1"/>
  <c r="V4500" i="1"/>
  <c r="W4500" i="1" s="1"/>
  <c r="X4500" i="1" s="1"/>
  <c r="Y4500" i="1" s="1"/>
  <c r="V4501" i="1"/>
  <c r="W4501" i="1" s="1"/>
  <c r="X4501" i="1" s="1"/>
  <c r="Y4501" i="1" s="1"/>
  <c r="V4502" i="1"/>
  <c r="W4502" i="1" s="1"/>
  <c r="X4502" i="1" s="1"/>
  <c r="Y4502" i="1" s="1"/>
  <c r="V4503" i="1"/>
  <c r="W4503" i="1" s="1"/>
  <c r="X4503" i="1" s="1"/>
  <c r="Y4503" i="1" s="1"/>
  <c r="V4504" i="1"/>
  <c r="W4504" i="1" s="1"/>
  <c r="X4504" i="1" s="1"/>
  <c r="Y4504" i="1" s="1"/>
  <c r="V4505" i="1"/>
  <c r="W4505" i="1" s="1"/>
  <c r="X4505" i="1" s="1"/>
  <c r="Y4505" i="1" s="1"/>
  <c r="V4506" i="1"/>
  <c r="W4506" i="1" s="1"/>
  <c r="X4506" i="1" s="1"/>
  <c r="Y4506" i="1" s="1"/>
  <c r="V4507" i="1"/>
  <c r="W4507" i="1" s="1"/>
  <c r="X4507" i="1" s="1"/>
  <c r="Y4507" i="1" s="1"/>
  <c r="V4508" i="1"/>
  <c r="W4508" i="1" s="1"/>
  <c r="X4508" i="1" s="1"/>
  <c r="Y4508" i="1" s="1"/>
  <c r="V4509" i="1"/>
  <c r="W4509" i="1" s="1"/>
  <c r="X4509" i="1" s="1"/>
  <c r="Y4509" i="1" s="1"/>
  <c r="V4510" i="1"/>
  <c r="W4510" i="1" s="1"/>
  <c r="X4510" i="1" s="1"/>
  <c r="Y4510" i="1" s="1"/>
  <c r="V4511" i="1"/>
  <c r="W4511" i="1" s="1"/>
  <c r="X4511" i="1" s="1"/>
  <c r="Y4511" i="1" s="1"/>
  <c r="V4512" i="1"/>
  <c r="W4512" i="1" s="1"/>
  <c r="X4512" i="1" s="1"/>
  <c r="Y4512" i="1" s="1"/>
  <c r="V4513" i="1"/>
  <c r="W4513" i="1" s="1"/>
  <c r="X4513" i="1" s="1"/>
  <c r="Y4513" i="1" s="1"/>
  <c r="V4514" i="1"/>
  <c r="W4514" i="1" s="1"/>
  <c r="X4514" i="1" s="1"/>
  <c r="Y4514" i="1" s="1"/>
  <c r="V4515" i="1"/>
  <c r="W4515" i="1" s="1"/>
  <c r="X4515" i="1" s="1"/>
  <c r="Y4515" i="1" s="1"/>
  <c r="V4516" i="1"/>
  <c r="W4516" i="1" s="1"/>
  <c r="X4516" i="1" s="1"/>
  <c r="Y4516" i="1" s="1"/>
  <c r="V4517" i="1"/>
  <c r="W4517" i="1" s="1"/>
  <c r="X4517" i="1" s="1"/>
  <c r="Y4517" i="1" s="1"/>
  <c r="V4518" i="1"/>
  <c r="W4518" i="1" s="1"/>
  <c r="X4518" i="1" s="1"/>
  <c r="Y4518" i="1" s="1"/>
  <c r="V4519" i="1"/>
  <c r="W4519" i="1" s="1"/>
  <c r="X4519" i="1" s="1"/>
  <c r="Y4519" i="1" s="1"/>
  <c r="V4520" i="1"/>
  <c r="W4520" i="1" s="1"/>
  <c r="X4520" i="1" s="1"/>
  <c r="Y4520" i="1" s="1"/>
  <c r="V4521" i="1"/>
  <c r="W4521" i="1" s="1"/>
  <c r="X4521" i="1" s="1"/>
  <c r="Y4521" i="1" s="1"/>
  <c r="V4522" i="1"/>
  <c r="W4522" i="1" s="1"/>
  <c r="X4522" i="1" s="1"/>
  <c r="Y4522" i="1" s="1"/>
  <c r="V4523" i="1"/>
  <c r="W4523" i="1" s="1"/>
  <c r="X4523" i="1" s="1"/>
  <c r="Y4523" i="1" s="1"/>
  <c r="V4524" i="1"/>
  <c r="W4524" i="1" s="1"/>
  <c r="X4524" i="1" s="1"/>
  <c r="Y4524" i="1" s="1"/>
  <c r="V4525" i="1"/>
  <c r="W4525" i="1" s="1"/>
  <c r="X4525" i="1" s="1"/>
  <c r="Y4525" i="1" s="1"/>
  <c r="V4526" i="1"/>
  <c r="W4526" i="1" s="1"/>
  <c r="X4526" i="1" s="1"/>
  <c r="Y4526" i="1" s="1"/>
  <c r="V4527" i="1"/>
  <c r="W4527" i="1" s="1"/>
  <c r="X4527" i="1" s="1"/>
  <c r="Y4527" i="1" s="1"/>
  <c r="V4528" i="1"/>
  <c r="W4528" i="1" s="1"/>
  <c r="X4528" i="1" s="1"/>
  <c r="Y4528" i="1" s="1"/>
  <c r="V4529" i="1"/>
  <c r="W4529" i="1" s="1"/>
  <c r="X4529" i="1" s="1"/>
  <c r="Y4529" i="1" s="1"/>
  <c r="V4530" i="1"/>
  <c r="W4530" i="1" s="1"/>
  <c r="X4530" i="1" s="1"/>
  <c r="Y4530" i="1" s="1"/>
  <c r="V4531" i="1"/>
  <c r="W4531" i="1" s="1"/>
  <c r="X4531" i="1" s="1"/>
  <c r="Y4531" i="1" s="1"/>
  <c r="V4532" i="1"/>
  <c r="W4532" i="1" s="1"/>
  <c r="X4532" i="1" s="1"/>
  <c r="Y4532" i="1" s="1"/>
  <c r="V4533" i="1"/>
  <c r="W4533" i="1" s="1"/>
  <c r="X4533" i="1" s="1"/>
  <c r="Y4533" i="1" s="1"/>
  <c r="V4534" i="1"/>
  <c r="W4534" i="1" s="1"/>
  <c r="X4534" i="1" s="1"/>
  <c r="Y4534" i="1" s="1"/>
  <c r="V4535" i="1"/>
  <c r="W4535" i="1" s="1"/>
  <c r="X4535" i="1" s="1"/>
  <c r="Y4535" i="1" s="1"/>
  <c r="V4536" i="1"/>
  <c r="W4536" i="1" s="1"/>
  <c r="X4536" i="1" s="1"/>
  <c r="Y4536" i="1" s="1"/>
  <c r="V4537" i="1"/>
  <c r="W4537" i="1" s="1"/>
  <c r="X4537" i="1" s="1"/>
  <c r="Y4537" i="1" s="1"/>
  <c r="V4538" i="1"/>
  <c r="W4538" i="1" s="1"/>
  <c r="X4538" i="1" s="1"/>
  <c r="Y4538" i="1" s="1"/>
  <c r="V4539" i="1"/>
  <c r="W4539" i="1" s="1"/>
  <c r="X4539" i="1" s="1"/>
  <c r="Y4539" i="1" s="1"/>
  <c r="V4540" i="1"/>
  <c r="W4540" i="1" s="1"/>
  <c r="X4540" i="1" s="1"/>
  <c r="Y4540" i="1" s="1"/>
  <c r="V4541" i="1"/>
  <c r="W4541" i="1" s="1"/>
  <c r="X4541" i="1" s="1"/>
  <c r="Y4541" i="1" s="1"/>
  <c r="V4542" i="1"/>
  <c r="W4542" i="1" s="1"/>
  <c r="X4542" i="1" s="1"/>
  <c r="Y4542" i="1" s="1"/>
  <c r="V4543" i="1"/>
  <c r="W4543" i="1" s="1"/>
  <c r="X4543" i="1" s="1"/>
  <c r="Y4543" i="1" s="1"/>
  <c r="V4544" i="1"/>
  <c r="W4544" i="1" s="1"/>
  <c r="X4544" i="1" s="1"/>
  <c r="Y4544" i="1" s="1"/>
  <c r="V4545" i="1"/>
  <c r="W4545" i="1" s="1"/>
  <c r="X4545" i="1" s="1"/>
  <c r="Y4545" i="1" s="1"/>
  <c r="V4546" i="1"/>
  <c r="W4546" i="1" s="1"/>
  <c r="X4546" i="1" s="1"/>
  <c r="Y4546" i="1" s="1"/>
  <c r="V4547" i="1"/>
  <c r="W4547" i="1" s="1"/>
  <c r="X4547" i="1" s="1"/>
  <c r="Y4547" i="1" s="1"/>
  <c r="V4548" i="1"/>
  <c r="W4548" i="1" s="1"/>
  <c r="X4548" i="1" s="1"/>
  <c r="Y4548" i="1" s="1"/>
  <c r="V4549" i="1"/>
  <c r="W4549" i="1" s="1"/>
  <c r="X4549" i="1" s="1"/>
  <c r="Y4549" i="1" s="1"/>
  <c r="V4550" i="1"/>
  <c r="W4550" i="1" s="1"/>
  <c r="X4550" i="1" s="1"/>
  <c r="Y4550" i="1" s="1"/>
  <c r="V4551" i="1"/>
  <c r="W4551" i="1" s="1"/>
  <c r="X4551" i="1" s="1"/>
  <c r="Y4551" i="1" s="1"/>
  <c r="V4552" i="1"/>
  <c r="W4552" i="1" s="1"/>
  <c r="X4552" i="1" s="1"/>
  <c r="Y4552" i="1" s="1"/>
  <c r="V4553" i="1"/>
  <c r="W4553" i="1" s="1"/>
  <c r="X4553" i="1" s="1"/>
  <c r="Y4553" i="1" s="1"/>
  <c r="V4554" i="1"/>
  <c r="W4554" i="1" s="1"/>
  <c r="X4554" i="1" s="1"/>
  <c r="Y4554" i="1" s="1"/>
  <c r="V4555" i="1"/>
  <c r="W4555" i="1" s="1"/>
  <c r="X4555" i="1" s="1"/>
  <c r="Y4555" i="1" s="1"/>
  <c r="V4556" i="1"/>
  <c r="W4556" i="1" s="1"/>
  <c r="X4556" i="1" s="1"/>
  <c r="Y4556" i="1" s="1"/>
  <c r="V4557" i="1"/>
  <c r="W4557" i="1" s="1"/>
  <c r="X4557" i="1" s="1"/>
  <c r="Y4557" i="1" s="1"/>
  <c r="V4558" i="1"/>
  <c r="W4558" i="1" s="1"/>
  <c r="X4558" i="1" s="1"/>
  <c r="Y4558" i="1" s="1"/>
  <c r="V4559" i="1"/>
  <c r="W4559" i="1" s="1"/>
  <c r="X4559" i="1" s="1"/>
  <c r="Y4559" i="1" s="1"/>
  <c r="V4560" i="1"/>
  <c r="W4560" i="1" s="1"/>
  <c r="X4560" i="1" s="1"/>
  <c r="Y4560" i="1" s="1"/>
  <c r="V4561" i="1"/>
  <c r="W4561" i="1" s="1"/>
  <c r="X4561" i="1" s="1"/>
  <c r="Y4561" i="1" s="1"/>
  <c r="V4562" i="1"/>
  <c r="W4562" i="1" s="1"/>
  <c r="X4562" i="1" s="1"/>
  <c r="Y4562" i="1" s="1"/>
  <c r="V4563" i="1"/>
  <c r="W4563" i="1" s="1"/>
  <c r="X4563" i="1" s="1"/>
  <c r="Y4563" i="1" s="1"/>
  <c r="V4564" i="1"/>
  <c r="W4564" i="1" s="1"/>
  <c r="X4564" i="1" s="1"/>
  <c r="Y4564" i="1" s="1"/>
  <c r="V4565" i="1"/>
  <c r="W4565" i="1" s="1"/>
  <c r="X4565" i="1" s="1"/>
  <c r="Y4565" i="1" s="1"/>
  <c r="V4566" i="1"/>
  <c r="W4566" i="1" s="1"/>
  <c r="X4566" i="1" s="1"/>
  <c r="Y4566" i="1" s="1"/>
  <c r="V4567" i="1"/>
  <c r="W4567" i="1" s="1"/>
  <c r="X4567" i="1" s="1"/>
  <c r="Y4567" i="1" s="1"/>
  <c r="V4568" i="1"/>
  <c r="W4568" i="1" s="1"/>
  <c r="X4568" i="1" s="1"/>
  <c r="Y4568" i="1" s="1"/>
  <c r="V4569" i="1"/>
  <c r="W4569" i="1" s="1"/>
  <c r="X4569" i="1" s="1"/>
  <c r="Y4569" i="1" s="1"/>
  <c r="V4570" i="1"/>
  <c r="W4570" i="1" s="1"/>
  <c r="X4570" i="1" s="1"/>
  <c r="Y4570" i="1" s="1"/>
  <c r="V4571" i="1"/>
  <c r="W4571" i="1" s="1"/>
  <c r="X4571" i="1" s="1"/>
  <c r="Y4571" i="1" s="1"/>
  <c r="V4572" i="1"/>
  <c r="W4572" i="1" s="1"/>
  <c r="X4572" i="1" s="1"/>
  <c r="Y4572" i="1" s="1"/>
  <c r="V4573" i="1"/>
  <c r="W4573" i="1" s="1"/>
  <c r="X4573" i="1" s="1"/>
  <c r="Y4573" i="1" s="1"/>
  <c r="V4574" i="1"/>
  <c r="W4574" i="1" s="1"/>
  <c r="X4574" i="1" s="1"/>
  <c r="Y4574" i="1" s="1"/>
  <c r="V4575" i="1"/>
  <c r="W4575" i="1" s="1"/>
  <c r="X4575" i="1" s="1"/>
  <c r="Y4575" i="1" s="1"/>
  <c r="V4576" i="1"/>
  <c r="W4576" i="1" s="1"/>
  <c r="X4576" i="1" s="1"/>
  <c r="Y4576" i="1" s="1"/>
  <c r="V4577" i="1"/>
  <c r="W4577" i="1" s="1"/>
  <c r="X4577" i="1" s="1"/>
  <c r="Y4577" i="1" s="1"/>
  <c r="V4578" i="1"/>
  <c r="W4578" i="1" s="1"/>
  <c r="X4578" i="1" s="1"/>
  <c r="Y4578" i="1" s="1"/>
  <c r="V4579" i="1"/>
  <c r="W4579" i="1" s="1"/>
  <c r="X4579" i="1" s="1"/>
  <c r="Y4579" i="1" s="1"/>
  <c r="V4580" i="1"/>
  <c r="W4580" i="1" s="1"/>
  <c r="X4580" i="1" s="1"/>
  <c r="Y4580" i="1" s="1"/>
  <c r="V4581" i="1"/>
  <c r="W4581" i="1" s="1"/>
  <c r="X4581" i="1" s="1"/>
  <c r="Y4581" i="1" s="1"/>
  <c r="V4582" i="1"/>
  <c r="W4582" i="1" s="1"/>
  <c r="X4582" i="1" s="1"/>
  <c r="Y4582" i="1" s="1"/>
  <c r="V4583" i="1"/>
  <c r="W4583" i="1" s="1"/>
  <c r="X4583" i="1" s="1"/>
  <c r="Y4583" i="1" s="1"/>
  <c r="V4584" i="1"/>
  <c r="W4584" i="1" s="1"/>
  <c r="X4584" i="1" s="1"/>
  <c r="Y4584" i="1" s="1"/>
  <c r="V4585" i="1"/>
  <c r="W4585" i="1" s="1"/>
  <c r="X4585" i="1" s="1"/>
  <c r="Y4585" i="1" s="1"/>
  <c r="V4586" i="1"/>
  <c r="W4586" i="1" s="1"/>
  <c r="X4586" i="1" s="1"/>
  <c r="Y4586" i="1" s="1"/>
  <c r="V4587" i="1"/>
  <c r="W4587" i="1" s="1"/>
  <c r="X4587" i="1" s="1"/>
  <c r="Y4587" i="1" s="1"/>
  <c r="V4588" i="1"/>
  <c r="W4588" i="1" s="1"/>
  <c r="X4588" i="1" s="1"/>
  <c r="Y4588" i="1" s="1"/>
  <c r="V4589" i="1"/>
  <c r="W4589" i="1" s="1"/>
  <c r="X4589" i="1" s="1"/>
  <c r="Y4589" i="1" s="1"/>
  <c r="V4590" i="1"/>
  <c r="W4590" i="1" s="1"/>
  <c r="X4590" i="1" s="1"/>
  <c r="Y4590" i="1" s="1"/>
  <c r="V4591" i="1"/>
  <c r="W4591" i="1" s="1"/>
  <c r="X4591" i="1" s="1"/>
  <c r="Y4591" i="1" s="1"/>
  <c r="V4592" i="1"/>
  <c r="W4592" i="1" s="1"/>
  <c r="X4592" i="1" s="1"/>
  <c r="Y4592" i="1" s="1"/>
  <c r="V4593" i="1"/>
  <c r="W4593" i="1" s="1"/>
  <c r="X4593" i="1" s="1"/>
  <c r="Y4593" i="1" s="1"/>
  <c r="V4594" i="1"/>
  <c r="W4594" i="1" s="1"/>
  <c r="X4594" i="1" s="1"/>
  <c r="Y4594" i="1" s="1"/>
  <c r="V4595" i="1"/>
  <c r="W4595" i="1" s="1"/>
  <c r="X4595" i="1" s="1"/>
  <c r="Y4595" i="1" s="1"/>
  <c r="V4596" i="1"/>
  <c r="W4596" i="1" s="1"/>
  <c r="X4596" i="1" s="1"/>
  <c r="Y4596" i="1" s="1"/>
  <c r="V4597" i="1"/>
  <c r="W4597" i="1" s="1"/>
  <c r="X4597" i="1" s="1"/>
  <c r="Y4597" i="1" s="1"/>
  <c r="V4598" i="1"/>
  <c r="W4598" i="1" s="1"/>
  <c r="X4598" i="1" s="1"/>
  <c r="Y4598" i="1" s="1"/>
  <c r="V4599" i="1"/>
  <c r="W4599" i="1" s="1"/>
  <c r="X4599" i="1" s="1"/>
  <c r="Y4599" i="1" s="1"/>
  <c r="V4600" i="1"/>
  <c r="W4600" i="1" s="1"/>
  <c r="X4600" i="1" s="1"/>
  <c r="Y4600" i="1" s="1"/>
  <c r="V4601" i="1"/>
  <c r="W4601" i="1" s="1"/>
  <c r="X4601" i="1" s="1"/>
  <c r="Y4601" i="1" s="1"/>
  <c r="V4602" i="1"/>
  <c r="W4602" i="1" s="1"/>
  <c r="X4602" i="1" s="1"/>
  <c r="Y4602" i="1" s="1"/>
  <c r="V4603" i="1"/>
  <c r="W4603" i="1" s="1"/>
  <c r="X4603" i="1" s="1"/>
  <c r="Y4603" i="1" s="1"/>
  <c r="V4604" i="1"/>
  <c r="W4604" i="1" s="1"/>
  <c r="X4604" i="1" s="1"/>
  <c r="Y4604" i="1" s="1"/>
  <c r="V4605" i="1"/>
  <c r="W4605" i="1" s="1"/>
  <c r="X4605" i="1" s="1"/>
  <c r="Y4605" i="1" s="1"/>
  <c r="V4606" i="1"/>
  <c r="W4606" i="1" s="1"/>
  <c r="X4606" i="1" s="1"/>
  <c r="Y4606" i="1" s="1"/>
  <c r="V4607" i="1"/>
  <c r="W4607" i="1" s="1"/>
  <c r="X4607" i="1" s="1"/>
  <c r="Y4607" i="1" s="1"/>
  <c r="V4608" i="1"/>
  <c r="W4608" i="1" s="1"/>
  <c r="X4608" i="1" s="1"/>
  <c r="Y4608" i="1" s="1"/>
  <c r="V4609" i="1"/>
  <c r="W4609" i="1" s="1"/>
  <c r="X4609" i="1" s="1"/>
  <c r="Y4609" i="1" s="1"/>
  <c r="V4610" i="1"/>
  <c r="W4610" i="1" s="1"/>
  <c r="X4610" i="1" s="1"/>
  <c r="Y4610" i="1" s="1"/>
  <c r="V4611" i="1"/>
  <c r="W4611" i="1" s="1"/>
  <c r="X4611" i="1" s="1"/>
  <c r="Y4611" i="1" s="1"/>
  <c r="V4612" i="1"/>
  <c r="W4612" i="1" s="1"/>
  <c r="X4612" i="1" s="1"/>
  <c r="Y4612" i="1" s="1"/>
  <c r="V4613" i="1"/>
  <c r="W4613" i="1" s="1"/>
  <c r="X4613" i="1" s="1"/>
  <c r="Y4613" i="1" s="1"/>
  <c r="V4614" i="1"/>
  <c r="W4614" i="1" s="1"/>
  <c r="X4614" i="1" s="1"/>
  <c r="Y4614" i="1" s="1"/>
  <c r="V4615" i="1"/>
  <c r="W4615" i="1" s="1"/>
  <c r="X4615" i="1" s="1"/>
  <c r="Y4615" i="1" s="1"/>
  <c r="V4616" i="1"/>
  <c r="W4616" i="1" s="1"/>
  <c r="X4616" i="1" s="1"/>
  <c r="Y4616" i="1" s="1"/>
  <c r="V4617" i="1"/>
  <c r="W4617" i="1" s="1"/>
  <c r="X4617" i="1" s="1"/>
  <c r="Y4617" i="1" s="1"/>
  <c r="V4618" i="1"/>
  <c r="W4618" i="1" s="1"/>
  <c r="X4618" i="1" s="1"/>
  <c r="Y4618" i="1" s="1"/>
  <c r="V4619" i="1"/>
  <c r="W4619" i="1" s="1"/>
  <c r="X4619" i="1" s="1"/>
  <c r="Y4619" i="1" s="1"/>
  <c r="V4620" i="1"/>
  <c r="W4620" i="1" s="1"/>
  <c r="X4620" i="1" s="1"/>
  <c r="Y4620" i="1" s="1"/>
  <c r="V4621" i="1"/>
  <c r="W4621" i="1" s="1"/>
  <c r="X4621" i="1" s="1"/>
  <c r="Y4621" i="1" s="1"/>
  <c r="V4622" i="1"/>
  <c r="W4622" i="1" s="1"/>
  <c r="X4622" i="1" s="1"/>
  <c r="Y4622" i="1" s="1"/>
  <c r="V4623" i="1"/>
  <c r="W4623" i="1" s="1"/>
  <c r="X4623" i="1" s="1"/>
  <c r="Y4623" i="1" s="1"/>
  <c r="V4624" i="1"/>
  <c r="W4624" i="1" s="1"/>
  <c r="X4624" i="1" s="1"/>
  <c r="Y4624" i="1" s="1"/>
  <c r="V4625" i="1"/>
  <c r="W4625" i="1" s="1"/>
  <c r="X4625" i="1" s="1"/>
  <c r="Y4625" i="1" s="1"/>
  <c r="V4626" i="1"/>
  <c r="W4626" i="1" s="1"/>
  <c r="X4626" i="1" s="1"/>
  <c r="Y4626" i="1" s="1"/>
  <c r="V4627" i="1"/>
  <c r="W4627" i="1" s="1"/>
  <c r="X4627" i="1" s="1"/>
  <c r="Y4627" i="1" s="1"/>
  <c r="V4628" i="1"/>
  <c r="W4628" i="1" s="1"/>
  <c r="X4628" i="1" s="1"/>
  <c r="Y4628" i="1" s="1"/>
  <c r="V4629" i="1"/>
  <c r="W4629" i="1" s="1"/>
  <c r="X4629" i="1" s="1"/>
  <c r="Y4629" i="1" s="1"/>
  <c r="V4630" i="1"/>
  <c r="W4630" i="1" s="1"/>
  <c r="X4630" i="1" s="1"/>
  <c r="Y4630" i="1" s="1"/>
  <c r="V4631" i="1"/>
  <c r="W4631" i="1" s="1"/>
  <c r="X4631" i="1" s="1"/>
  <c r="Y4631" i="1" s="1"/>
  <c r="V4632" i="1"/>
  <c r="W4632" i="1" s="1"/>
  <c r="X4632" i="1" s="1"/>
  <c r="Y4632" i="1" s="1"/>
  <c r="V4633" i="1"/>
  <c r="W4633" i="1" s="1"/>
  <c r="X4633" i="1" s="1"/>
  <c r="Y4633" i="1" s="1"/>
  <c r="V4634" i="1"/>
  <c r="W4634" i="1" s="1"/>
  <c r="X4634" i="1" s="1"/>
  <c r="Y4634" i="1" s="1"/>
  <c r="V4635" i="1"/>
  <c r="W4635" i="1" s="1"/>
  <c r="X4635" i="1" s="1"/>
  <c r="Y4635" i="1" s="1"/>
  <c r="V4636" i="1"/>
  <c r="W4636" i="1" s="1"/>
  <c r="X4636" i="1" s="1"/>
  <c r="Y4636" i="1" s="1"/>
  <c r="V4637" i="1"/>
  <c r="W4637" i="1" s="1"/>
  <c r="X4637" i="1" s="1"/>
  <c r="Y4637" i="1" s="1"/>
  <c r="V4638" i="1"/>
  <c r="W4638" i="1" s="1"/>
  <c r="X4638" i="1" s="1"/>
  <c r="Y4638" i="1" s="1"/>
  <c r="V4639" i="1"/>
  <c r="W4639" i="1" s="1"/>
  <c r="X4639" i="1" s="1"/>
  <c r="Y4639" i="1" s="1"/>
  <c r="V4640" i="1"/>
  <c r="W4640" i="1" s="1"/>
  <c r="X4640" i="1" s="1"/>
  <c r="Y4640" i="1" s="1"/>
  <c r="V4641" i="1"/>
  <c r="W4641" i="1" s="1"/>
  <c r="X4641" i="1" s="1"/>
  <c r="Y4641" i="1" s="1"/>
  <c r="V4642" i="1"/>
  <c r="W4642" i="1" s="1"/>
  <c r="X4642" i="1" s="1"/>
  <c r="Y4642" i="1" s="1"/>
  <c r="V4643" i="1"/>
  <c r="W4643" i="1" s="1"/>
  <c r="X4643" i="1" s="1"/>
  <c r="Y4643" i="1" s="1"/>
  <c r="V4644" i="1"/>
  <c r="W4644" i="1" s="1"/>
  <c r="X4644" i="1" s="1"/>
  <c r="Y4644" i="1" s="1"/>
  <c r="V4645" i="1"/>
  <c r="W4645" i="1" s="1"/>
  <c r="X4645" i="1" s="1"/>
  <c r="Y4645" i="1" s="1"/>
  <c r="V4646" i="1"/>
  <c r="W4646" i="1" s="1"/>
  <c r="X4646" i="1" s="1"/>
  <c r="Y4646" i="1" s="1"/>
  <c r="V4647" i="1"/>
  <c r="W4647" i="1" s="1"/>
  <c r="X4647" i="1" s="1"/>
  <c r="Y4647" i="1" s="1"/>
  <c r="V4648" i="1"/>
  <c r="W4648" i="1" s="1"/>
  <c r="X4648" i="1" s="1"/>
  <c r="Y4648" i="1" s="1"/>
  <c r="V4649" i="1"/>
  <c r="W4649" i="1" s="1"/>
  <c r="X4649" i="1" s="1"/>
  <c r="Y4649" i="1" s="1"/>
  <c r="V4650" i="1"/>
  <c r="W4650" i="1" s="1"/>
  <c r="X4650" i="1" s="1"/>
  <c r="Y4650" i="1" s="1"/>
  <c r="V4651" i="1"/>
  <c r="W4651" i="1" s="1"/>
  <c r="X4651" i="1" s="1"/>
  <c r="Y4651" i="1" s="1"/>
  <c r="V4652" i="1"/>
  <c r="W4652" i="1" s="1"/>
  <c r="X4652" i="1" s="1"/>
  <c r="Y4652" i="1" s="1"/>
  <c r="V4653" i="1"/>
  <c r="W4653" i="1" s="1"/>
  <c r="X4653" i="1" s="1"/>
  <c r="Y4653" i="1" s="1"/>
  <c r="V4654" i="1"/>
  <c r="W4654" i="1" s="1"/>
  <c r="X4654" i="1" s="1"/>
  <c r="Y4654" i="1" s="1"/>
  <c r="V4655" i="1"/>
  <c r="W4655" i="1" s="1"/>
  <c r="X4655" i="1" s="1"/>
  <c r="Y4655" i="1" s="1"/>
  <c r="V4656" i="1"/>
  <c r="W4656" i="1" s="1"/>
  <c r="X4656" i="1" s="1"/>
  <c r="Y4656" i="1" s="1"/>
  <c r="V4657" i="1"/>
  <c r="W4657" i="1" s="1"/>
  <c r="X4657" i="1" s="1"/>
  <c r="Y4657" i="1" s="1"/>
  <c r="V4658" i="1"/>
  <c r="W4658" i="1" s="1"/>
  <c r="X4658" i="1" s="1"/>
  <c r="Y4658" i="1" s="1"/>
  <c r="V4659" i="1"/>
  <c r="W4659" i="1" s="1"/>
  <c r="X4659" i="1" s="1"/>
  <c r="Y4659" i="1" s="1"/>
  <c r="V4660" i="1"/>
  <c r="W4660" i="1" s="1"/>
  <c r="X4660" i="1" s="1"/>
  <c r="Y4660" i="1" s="1"/>
  <c r="V4661" i="1"/>
  <c r="W4661" i="1" s="1"/>
  <c r="X4661" i="1" s="1"/>
  <c r="Y4661" i="1" s="1"/>
  <c r="V4662" i="1"/>
  <c r="W4662" i="1" s="1"/>
  <c r="X4662" i="1" s="1"/>
  <c r="Y4662" i="1" s="1"/>
  <c r="V4663" i="1"/>
  <c r="W4663" i="1" s="1"/>
  <c r="X4663" i="1" s="1"/>
  <c r="Y4663" i="1" s="1"/>
  <c r="V4664" i="1"/>
  <c r="W4664" i="1" s="1"/>
  <c r="X4664" i="1" s="1"/>
  <c r="Y4664" i="1" s="1"/>
  <c r="V4665" i="1"/>
  <c r="W4665" i="1" s="1"/>
  <c r="X4665" i="1" s="1"/>
  <c r="Y4665" i="1" s="1"/>
  <c r="V4666" i="1"/>
  <c r="W4666" i="1" s="1"/>
  <c r="X4666" i="1" s="1"/>
  <c r="Y4666" i="1" s="1"/>
  <c r="V4667" i="1"/>
  <c r="W4667" i="1" s="1"/>
  <c r="X4667" i="1" s="1"/>
  <c r="Y4667" i="1" s="1"/>
  <c r="V4668" i="1"/>
  <c r="W4668" i="1" s="1"/>
  <c r="X4668" i="1" s="1"/>
  <c r="Y4668" i="1" s="1"/>
  <c r="V4669" i="1"/>
  <c r="W4669" i="1" s="1"/>
  <c r="X4669" i="1" s="1"/>
  <c r="Y4669" i="1" s="1"/>
  <c r="V4670" i="1"/>
  <c r="W4670" i="1" s="1"/>
  <c r="X4670" i="1" s="1"/>
  <c r="Y4670" i="1" s="1"/>
  <c r="V4671" i="1"/>
  <c r="W4671" i="1" s="1"/>
  <c r="X4671" i="1" s="1"/>
  <c r="Y4671" i="1" s="1"/>
  <c r="V4672" i="1"/>
  <c r="W4672" i="1" s="1"/>
  <c r="X4672" i="1" s="1"/>
  <c r="Y4672" i="1" s="1"/>
  <c r="V4673" i="1"/>
  <c r="W4673" i="1" s="1"/>
  <c r="X4673" i="1" s="1"/>
  <c r="Y4673" i="1" s="1"/>
  <c r="V4674" i="1"/>
  <c r="W4674" i="1" s="1"/>
  <c r="X4674" i="1" s="1"/>
  <c r="Y4674" i="1" s="1"/>
  <c r="V4675" i="1"/>
  <c r="W4675" i="1" s="1"/>
  <c r="X4675" i="1" s="1"/>
  <c r="Y4675" i="1" s="1"/>
  <c r="V4676" i="1"/>
  <c r="W4676" i="1" s="1"/>
  <c r="X4676" i="1" s="1"/>
  <c r="Y4676" i="1" s="1"/>
  <c r="V4677" i="1"/>
  <c r="W4677" i="1" s="1"/>
  <c r="X4677" i="1" s="1"/>
  <c r="Y4677" i="1" s="1"/>
  <c r="V4678" i="1"/>
  <c r="W4678" i="1" s="1"/>
  <c r="X4678" i="1" s="1"/>
  <c r="Y4678" i="1" s="1"/>
  <c r="V4679" i="1"/>
  <c r="W4679" i="1" s="1"/>
  <c r="X4679" i="1" s="1"/>
  <c r="Y4679" i="1" s="1"/>
  <c r="V4680" i="1"/>
  <c r="W4680" i="1" s="1"/>
  <c r="X4680" i="1" s="1"/>
  <c r="Y4680" i="1" s="1"/>
  <c r="V4681" i="1"/>
  <c r="W4681" i="1" s="1"/>
  <c r="X4681" i="1" s="1"/>
  <c r="Y4681" i="1" s="1"/>
  <c r="V4682" i="1"/>
  <c r="W4682" i="1" s="1"/>
  <c r="X4682" i="1" s="1"/>
  <c r="Y4682" i="1" s="1"/>
  <c r="V4683" i="1"/>
  <c r="W4683" i="1" s="1"/>
  <c r="X4683" i="1" s="1"/>
  <c r="Y4683" i="1" s="1"/>
  <c r="V4684" i="1"/>
  <c r="W4684" i="1" s="1"/>
  <c r="X4684" i="1" s="1"/>
  <c r="Y4684" i="1" s="1"/>
  <c r="V4685" i="1"/>
  <c r="W4685" i="1" s="1"/>
  <c r="X4685" i="1" s="1"/>
  <c r="Y4685" i="1" s="1"/>
  <c r="V4686" i="1"/>
  <c r="W4686" i="1" s="1"/>
  <c r="X4686" i="1" s="1"/>
  <c r="Y4686" i="1" s="1"/>
  <c r="V4687" i="1"/>
  <c r="W4687" i="1" s="1"/>
  <c r="X4687" i="1" s="1"/>
  <c r="Y4687" i="1" s="1"/>
  <c r="V4688" i="1"/>
  <c r="W4688" i="1" s="1"/>
  <c r="X4688" i="1" s="1"/>
  <c r="Y4688" i="1" s="1"/>
  <c r="V4689" i="1"/>
  <c r="W4689" i="1" s="1"/>
  <c r="X4689" i="1" s="1"/>
  <c r="Y4689" i="1" s="1"/>
  <c r="V4690" i="1"/>
  <c r="W4690" i="1" s="1"/>
  <c r="X4690" i="1" s="1"/>
  <c r="Y4690" i="1" s="1"/>
  <c r="V4691" i="1"/>
  <c r="W4691" i="1" s="1"/>
  <c r="X4691" i="1" s="1"/>
  <c r="Y4691" i="1" s="1"/>
  <c r="V4692" i="1"/>
  <c r="W4692" i="1" s="1"/>
  <c r="X4692" i="1" s="1"/>
  <c r="Y4692" i="1" s="1"/>
  <c r="V4693" i="1"/>
  <c r="W4693" i="1" s="1"/>
  <c r="X4693" i="1" s="1"/>
  <c r="Y4693" i="1" s="1"/>
  <c r="V4694" i="1"/>
  <c r="W4694" i="1" s="1"/>
  <c r="X4694" i="1" s="1"/>
  <c r="Y4694" i="1" s="1"/>
  <c r="V4695" i="1"/>
  <c r="W4695" i="1" s="1"/>
  <c r="X4695" i="1" s="1"/>
  <c r="Y4695" i="1" s="1"/>
  <c r="V4696" i="1"/>
  <c r="W4696" i="1" s="1"/>
  <c r="X4696" i="1" s="1"/>
  <c r="Y4696" i="1" s="1"/>
  <c r="V4697" i="1"/>
  <c r="W4697" i="1" s="1"/>
  <c r="X4697" i="1" s="1"/>
  <c r="Y4697" i="1" s="1"/>
  <c r="V4698" i="1"/>
  <c r="W4698" i="1" s="1"/>
  <c r="X4698" i="1" s="1"/>
  <c r="Y4698" i="1" s="1"/>
  <c r="V4699" i="1"/>
  <c r="W4699" i="1" s="1"/>
  <c r="X4699" i="1" s="1"/>
  <c r="Y4699" i="1" s="1"/>
  <c r="V4700" i="1"/>
  <c r="W4700" i="1" s="1"/>
  <c r="X4700" i="1" s="1"/>
  <c r="Y4700" i="1" s="1"/>
  <c r="V4701" i="1"/>
  <c r="W4701" i="1" s="1"/>
  <c r="X4701" i="1" s="1"/>
  <c r="Y4701" i="1" s="1"/>
  <c r="V4702" i="1"/>
  <c r="W4702" i="1" s="1"/>
  <c r="X4702" i="1" s="1"/>
  <c r="Y4702" i="1" s="1"/>
  <c r="V4703" i="1"/>
  <c r="W4703" i="1" s="1"/>
  <c r="X4703" i="1" s="1"/>
  <c r="Y4703" i="1" s="1"/>
  <c r="V4704" i="1"/>
  <c r="W4704" i="1" s="1"/>
  <c r="X4704" i="1" s="1"/>
  <c r="Y4704" i="1" s="1"/>
  <c r="V4705" i="1"/>
  <c r="W4705" i="1" s="1"/>
  <c r="X4705" i="1" s="1"/>
  <c r="Y4705" i="1" s="1"/>
  <c r="V4706" i="1"/>
  <c r="W4706" i="1" s="1"/>
  <c r="X4706" i="1" s="1"/>
  <c r="Y4706" i="1" s="1"/>
  <c r="V4707" i="1"/>
  <c r="W4707" i="1" s="1"/>
  <c r="X4707" i="1" s="1"/>
  <c r="Y4707" i="1" s="1"/>
  <c r="V4708" i="1"/>
  <c r="W4708" i="1" s="1"/>
  <c r="X4708" i="1" s="1"/>
  <c r="Y4708" i="1" s="1"/>
  <c r="V4709" i="1"/>
  <c r="W4709" i="1" s="1"/>
  <c r="X4709" i="1" s="1"/>
  <c r="Y4709" i="1" s="1"/>
  <c r="V4710" i="1"/>
  <c r="W4710" i="1" s="1"/>
  <c r="X4710" i="1" s="1"/>
  <c r="Y4710" i="1" s="1"/>
  <c r="V4711" i="1"/>
  <c r="W4711" i="1" s="1"/>
  <c r="X4711" i="1" s="1"/>
  <c r="Y4711" i="1" s="1"/>
  <c r="V4712" i="1"/>
  <c r="W4712" i="1" s="1"/>
  <c r="X4712" i="1" s="1"/>
  <c r="Y4712" i="1" s="1"/>
  <c r="V4713" i="1"/>
  <c r="W4713" i="1" s="1"/>
  <c r="X4713" i="1" s="1"/>
  <c r="Y4713" i="1" s="1"/>
  <c r="V4714" i="1"/>
  <c r="W4714" i="1" s="1"/>
  <c r="X4714" i="1" s="1"/>
  <c r="Y4714" i="1" s="1"/>
  <c r="V4715" i="1"/>
  <c r="W4715" i="1" s="1"/>
  <c r="X4715" i="1" s="1"/>
  <c r="Y4715" i="1" s="1"/>
  <c r="V4716" i="1"/>
  <c r="W4716" i="1" s="1"/>
  <c r="X4716" i="1" s="1"/>
  <c r="Y4716" i="1" s="1"/>
  <c r="V4717" i="1"/>
  <c r="W4717" i="1" s="1"/>
  <c r="X4717" i="1" s="1"/>
  <c r="Y4717" i="1" s="1"/>
  <c r="V4718" i="1"/>
  <c r="W4718" i="1" s="1"/>
  <c r="X4718" i="1" s="1"/>
  <c r="Y4718" i="1" s="1"/>
  <c r="V4719" i="1"/>
  <c r="W4719" i="1" s="1"/>
  <c r="X4719" i="1" s="1"/>
  <c r="Y4719" i="1" s="1"/>
  <c r="V4720" i="1"/>
  <c r="W4720" i="1" s="1"/>
  <c r="X4720" i="1" s="1"/>
  <c r="Y4720" i="1" s="1"/>
  <c r="V4721" i="1"/>
  <c r="W4721" i="1" s="1"/>
  <c r="X4721" i="1" s="1"/>
  <c r="Y4721" i="1" s="1"/>
  <c r="V4722" i="1"/>
  <c r="W4722" i="1" s="1"/>
  <c r="X4722" i="1" s="1"/>
  <c r="Y4722" i="1" s="1"/>
  <c r="V4723" i="1"/>
  <c r="W4723" i="1" s="1"/>
  <c r="X4723" i="1" s="1"/>
  <c r="Y4723" i="1" s="1"/>
  <c r="V4724" i="1"/>
  <c r="W4724" i="1" s="1"/>
  <c r="X4724" i="1" s="1"/>
  <c r="Y4724" i="1" s="1"/>
  <c r="V4725" i="1"/>
  <c r="W4725" i="1" s="1"/>
  <c r="X4725" i="1" s="1"/>
  <c r="Y4725" i="1" s="1"/>
  <c r="V4726" i="1"/>
  <c r="W4726" i="1" s="1"/>
  <c r="X4726" i="1" s="1"/>
  <c r="Y4726" i="1" s="1"/>
  <c r="V4727" i="1"/>
  <c r="W4727" i="1" s="1"/>
  <c r="X4727" i="1" s="1"/>
  <c r="Y4727" i="1" s="1"/>
  <c r="V4728" i="1"/>
  <c r="W4728" i="1" s="1"/>
  <c r="X4728" i="1" s="1"/>
  <c r="Y4728" i="1" s="1"/>
  <c r="V4729" i="1"/>
  <c r="W4729" i="1" s="1"/>
  <c r="X4729" i="1" s="1"/>
  <c r="Y4729" i="1" s="1"/>
  <c r="V4730" i="1"/>
  <c r="W4730" i="1" s="1"/>
  <c r="X4730" i="1" s="1"/>
  <c r="Y4730" i="1" s="1"/>
  <c r="V4731" i="1"/>
  <c r="W4731" i="1" s="1"/>
  <c r="X4731" i="1" s="1"/>
  <c r="Y4731" i="1" s="1"/>
  <c r="V4732" i="1"/>
  <c r="W4732" i="1" s="1"/>
  <c r="X4732" i="1" s="1"/>
  <c r="Y4732" i="1" s="1"/>
  <c r="V4733" i="1"/>
  <c r="W4733" i="1" s="1"/>
  <c r="X4733" i="1" s="1"/>
  <c r="Y4733" i="1" s="1"/>
  <c r="V4734" i="1"/>
  <c r="W4734" i="1" s="1"/>
  <c r="X4734" i="1" s="1"/>
  <c r="Y4734" i="1" s="1"/>
  <c r="V4735" i="1"/>
  <c r="W4735" i="1" s="1"/>
  <c r="X4735" i="1" s="1"/>
  <c r="Y4735" i="1" s="1"/>
  <c r="V4736" i="1"/>
  <c r="W4736" i="1" s="1"/>
  <c r="X4736" i="1" s="1"/>
  <c r="Y4736" i="1" s="1"/>
  <c r="V4737" i="1"/>
  <c r="W4737" i="1" s="1"/>
  <c r="X4737" i="1" s="1"/>
  <c r="Y4737" i="1" s="1"/>
  <c r="V4738" i="1"/>
  <c r="W4738" i="1" s="1"/>
  <c r="X4738" i="1" s="1"/>
  <c r="Y4738" i="1" s="1"/>
  <c r="V4739" i="1"/>
  <c r="W4739" i="1" s="1"/>
  <c r="X4739" i="1" s="1"/>
  <c r="Y4739" i="1" s="1"/>
  <c r="V4740" i="1"/>
  <c r="W4740" i="1" s="1"/>
  <c r="X4740" i="1" s="1"/>
  <c r="Y4740" i="1" s="1"/>
  <c r="V4741" i="1"/>
  <c r="W4741" i="1" s="1"/>
  <c r="X4741" i="1" s="1"/>
  <c r="Y4741" i="1" s="1"/>
  <c r="V4742" i="1"/>
  <c r="W4742" i="1" s="1"/>
  <c r="X4742" i="1" s="1"/>
  <c r="Y4742" i="1" s="1"/>
  <c r="V4743" i="1"/>
  <c r="W4743" i="1" s="1"/>
  <c r="X4743" i="1" s="1"/>
  <c r="Y4743" i="1" s="1"/>
  <c r="V4744" i="1"/>
  <c r="W4744" i="1" s="1"/>
  <c r="X4744" i="1" s="1"/>
  <c r="Y4744" i="1" s="1"/>
  <c r="V4745" i="1"/>
  <c r="W4745" i="1" s="1"/>
  <c r="X4745" i="1" s="1"/>
  <c r="Y4745" i="1" s="1"/>
  <c r="V4746" i="1"/>
  <c r="W4746" i="1" s="1"/>
  <c r="X4746" i="1" s="1"/>
  <c r="Y4746" i="1" s="1"/>
  <c r="V4747" i="1"/>
  <c r="W4747" i="1" s="1"/>
  <c r="X4747" i="1" s="1"/>
  <c r="Y4747" i="1" s="1"/>
  <c r="V4748" i="1"/>
  <c r="W4748" i="1" s="1"/>
  <c r="X4748" i="1" s="1"/>
  <c r="Y4748" i="1" s="1"/>
  <c r="V4749" i="1"/>
  <c r="W4749" i="1" s="1"/>
  <c r="X4749" i="1" s="1"/>
  <c r="Y4749" i="1" s="1"/>
  <c r="V4750" i="1"/>
  <c r="W4750" i="1" s="1"/>
  <c r="X4750" i="1" s="1"/>
  <c r="Y4750" i="1" s="1"/>
  <c r="V4751" i="1"/>
  <c r="W4751" i="1" s="1"/>
  <c r="X4751" i="1" s="1"/>
  <c r="Y4751" i="1" s="1"/>
  <c r="V4752" i="1"/>
  <c r="W4752" i="1" s="1"/>
  <c r="X4752" i="1" s="1"/>
  <c r="Y4752" i="1" s="1"/>
  <c r="V4753" i="1"/>
  <c r="W4753" i="1" s="1"/>
  <c r="X4753" i="1" s="1"/>
  <c r="Y4753" i="1" s="1"/>
  <c r="V4754" i="1"/>
  <c r="W4754" i="1" s="1"/>
  <c r="X4754" i="1" s="1"/>
  <c r="Y4754" i="1" s="1"/>
  <c r="V4755" i="1"/>
  <c r="W4755" i="1" s="1"/>
  <c r="X4755" i="1" s="1"/>
  <c r="Y4755" i="1" s="1"/>
  <c r="V4756" i="1"/>
  <c r="W4756" i="1" s="1"/>
  <c r="X4756" i="1" s="1"/>
  <c r="Y4756" i="1" s="1"/>
  <c r="V4757" i="1"/>
  <c r="W4757" i="1" s="1"/>
  <c r="X4757" i="1" s="1"/>
  <c r="Y4757" i="1" s="1"/>
  <c r="V4758" i="1"/>
  <c r="W4758" i="1" s="1"/>
  <c r="X4758" i="1" s="1"/>
  <c r="Y4758" i="1" s="1"/>
  <c r="V4759" i="1"/>
  <c r="W4759" i="1" s="1"/>
  <c r="X4759" i="1" s="1"/>
  <c r="Y4759" i="1" s="1"/>
  <c r="V4760" i="1"/>
  <c r="W4760" i="1" s="1"/>
  <c r="X4760" i="1" s="1"/>
  <c r="Y4760" i="1" s="1"/>
  <c r="V4761" i="1"/>
  <c r="W4761" i="1" s="1"/>
  <c r="X4761" i="1" s="1"/>
  <c r="Y4761" i="1" s="1"/>
  <c r="V4762" i="1"/>
  <c r="W4762" i="1" s="1"/>
  <c r="X4762" i="1" s="1"/>
  <c r="Y4762" i="1" s="1"/>
  <c r="V4763" i="1"/>
  <c r="W4763" i="1" s="1"/>
  <c r="X4763" i="1" s="1"/>
  <c r="Y4763" i="1" s="1"/>
  <c r="V4764" i="1"/>
  <c r="W4764" i="1" s="1"/>
  <c r="X4764" i="1" s="1"/>
  <c r="Y4764" i="1" s="1"/>
  <c r="V4765" i="1"/>
  <c r="W4765" i="1" s="1"/>
  <c r="X4765" i="1" s="1"/>
  <c r="Y4765" i="1" s="1"/>
  <c r="V4766" i="1"/>
  <c r="W4766" i="1" s="1"/>
  <c r="X4766" i="1" s="1"/>
  <c r="Y4766" i="1" s="1"/>
  <c r="V4767" i="1"/>
  <c r="W4767" i="1" s="1"/>
  <c r="X4767" i="1" s="1"/>
  <c r="Y4767" i="1" s="1"/>
  <c r="V4768" i="1"/>
  <c r="W4768" i="1" s="1"/>
  <c r="X4768" i="1" s="1"/>
  <c r="Y4768" i="1" s="1"/>
  <c r="V4769" i="1"/>
  <c r="W4769" i="1" s="1"/>
  <c r="X4769" i="1" s="1"/>
  <c r="Y4769" i="1" s="1"/>
  <c r="V4770" i="1"/>
  <c r="W4770" i="1" s="1"/>
  <c r="X4770" i="1" s="1"/>
  <c r="Y4770" i="1" s="1"/>
  <c r="V4771" i="1"/>
  <c r="W4771" i="1" s="1"/>
  <c r="X4771" i="1" s="1"/>
  <c r="Y4771" i="1" s="1"/>
  <c r="V4772" i="1"/>
  <c r="W4772" i="1" s="1"/>
  <c r="X4772" i="1" s="1"/>
  <c r="Y4772" i="1" s="1"/>
  <c r="V4773" i="1"/>
  <c r="W4773" i="1" s="1"/>
  <c r="X4773" i="1" s="1"/>
  <c r="Y4773" i="1" s="1"/>
  <c r="V4774" i="1"/>
  <c r="W4774" i="1" s="1"/>
  <c r="X4774" i="1" s="1"/>
  <c r="Y4774" i="1" s="1"/>
  <c r="V4775" i="1"/>
  <c r="W4775" i="1" s="1"/>
  <c r="X4775" i="1" s="1"/>
  <c r="Y4775" i="1" s="1"/>
  <c r="V4776" i="1"/>
  <c r="W4776" i="1" s="1"/>
  <c r="X4776" i="1" s="1"/>
  <c r="Y4776" i="1" s="1"/>
  <c r="V4777" i="1"/>
  <c r="W4777" i="1" s="1"/>
  <c r="X4777" i="1" s="1"/>
  <c r="Y4777" i="1" s="1"/>
  <c r="V4778" i="1"/>
  <c r="W4778" i="1" s="1"/>
  <c r="X4778" i="1" s="1"/>
  <c r="Y4778" i="1" s="1"/>
  <c r="V4779" i="1"/>
  <c r="W4779" i="1" s="1"/>
  <c r="X4779" i="1" s="1"/>
  <c r="Y4779" i="1" s="1"/>
  <c r="V4780" i="1"/>
  <c r="W4780" i="1" s="1"/>
  <c r="X4780" i="1" s="1"/>
  <c r="Y4780" i="1" s="1"/>
  <c r="V4781" i="1"/>
  <c r="W4781" i="1" s="1"/>
  <c r="X4781" i="1" s="1"/>
  <c r="Y4781" i="1" s="1"/>
  <c r="V4782" i="1"/>
  <c r="W4782" i="1" s="1"/>
  <c r="X4782" i="1" s="1"/>
  <c r="Y4782" i="1" s="1"/>
  <c r="V4783" i="1"/>
  <c r="W4783" i="1" s="1"/>
  <c r="X4783" i="1" s="1"/>
  <c r="Y4783" i="1" s="1"/>
  <c r="V4784" i="1"/>
  <c r="W4784" i="1" s="1"/>
  <c r="X4784" i="1" s="1"/>
  <c r="Y4784" i="1" s="1"/>
  <c r="V4785" i="1"/>
  <c r="W4785" i="1" s="1"/>
  <c r="X4785" i="1" s="1"/>
  <c r="Y4785" i="1" s="1"/>
  <c r="V4786" i="1"/>
  <c r="W4786" i="1" s="1"/>
  <c r="X4786" i="1" s="1"/>
  <c r="Y4786" i="1" s="1"/>
  <c r="V4787" i="1"/>
  <c r="W4787" i="1" s="1"/>
  <c r="X4787" i="1" s="1"/>
  <c r="Y4787" i="1" s="1"/>
  <c r="V4788" i="1"/>
  <c r="W4788" i="1" s="1"/>
  <c r="X4788" i="1" s="1"/>
  <c r="Y4788" i="1" s="1"/>
  <c r="V4789" i="1"/>
  <c r="W4789" i="1" s="1"/>
  <c r="X4789" i="1" s="1"/>
  <c r="Y4789" i="1" s="1"/>
  <c r="V4790" i="1"/>
  <c r="W4790" i="1" s="1"/>
  <c r="X4790" i="1" s="1"/>
  <c r="Y4790" i="1" s="1"/>
  <c r="V4791" i="1"/>
  <c r="W4791" i="1" s="1"/>
  <c r="X4791" i="1" s="1"/>
  <c r="Y4791" i="1" s="1"/>
  <c r="V4792" i="1"/>
  <c r="W4792" i="1" s="1"/>
  <c r="X4792" i="1" s="1"/>
  <c r="Y4792" i="1" s="1"/>
  <c r="V4793" i="1"/>
  <c r="W4793" i="1" s="1"/>
  <c r="X4793" i="1" s="1"/>
  <c r="Y4793" i="1" s="1"/>
  <c r="V4794" i="1"/>
  <c r="W4794" i="1" s="1"/>
  <c r="X4794" i="1" s="1"/>
  <c r="Y4794" i="1" s="1"/>
  <c r="V4795" i="1"/>
  <c r="W4795" i="1" s="1"/>
  <c r="X4795" i="1" s="1"/>
  <c r="Y4795" i="1" s="1"/>
  <c r="V4796" i="1"/>
  <c r="W4796" i="1" s="1"/>
  <c r="X4796" i="1" s="1"/>
  <c r="Y4796" i="1" s="1"/>
  <c r="V4797" i="1"/>
  <c r="W4797" i="1" s="1"/>
  <c r="X4797" i="1" s="1"/>
  <c r="Y4797" i="1" s="1"/>
  <c r="V4798" i="1"/>
  <c r="W4798" i="1" s="1"/>
  <c r="X4798" i="1" s="1"/>
  <c r="Y4798" i="1" s="1"/>
  <c r="V4799" i="1"/>
  <c r="W4799" i="1" s="1"/>
  <c r="X4799" i="1" s="1"/>
  <c r="Y4799" i="1" s="1"/>
  <c r="V4800" i="1"/>
  <c r="W4800" i="1" s="1"/>
  <c r="X4800" i="1" s="1"/>
  <c r="Y4800" i="1" s="1"/>
  <c r="V4801" i="1"/>
  <c r="W4801" i="1" s="1"/>
  <c r="X4801" i="1" s="1"/>
  <c r="Y4801" i="1" s="1"/>
  <c r="V4802" i="1"/>
  <c r="W4802" i="1" s="1"/>
  <c r="X4802" i="1" s="1"/>
  <c r="Y4802" i="1" s="1"/>
  <c r="V4803" i="1"/>
  <c r="W4803" i="1" s="1"/>
  <c r="X4803" i="1" s="1"/>
  <c r="Y4803" i="1" s="1"/>
  <c r="V4804" i="1"/>
  <c r="W4804" i="1" s="1"/>
  <c r="X4804" i="1" s="1"/>
  <c r="Y4804" i="1" s="1"/>
  <c r="V4805" i="1"/>
  <c r="W4805" i="1" s="1"/>
  <c r="X4805" i="1" s="1"/>
  <c r="Y4805" i="1" s="1"/>
  <c r="V4806" i="1"/>
  <c r="W4806" i="1" s="1"/>
  <c r="X4806" i="1" s="1"/>
  <c r="Y4806" i="1" s="1"/>
  <c r="V4807" i="1"/>
  <c r="W4807" i="1" s="1"/>
  <c r="X4807" i="1" s="1"/>
  <c r="Y4807" i="1" s="1"/>
  <c r="V4808" i="1"/>
  <c r="W4808" i="1" s="1"/>
  <c r="X4808" i="1" s="1"/>
  <c r="Y4808" i="1" s="1"/>
  <c r="V4809" i="1"/>
  <c r="W4809" i="1" s="1"/>
  <c r="X4809" i="1" s="1"/>
  <c r="Y4809" i="1" s="1"/>
  <c r="V4810" i="1"/>
  <c r="W4810" i="1" s="1"/>
  <c r="X4810" i="1" s="1"/>
  <c r="Y4810" i="1" s="1"/>
  <c r="V4811" i="1"/>
  <c r="W4811" i="1" s="1"/>
  <c r="X4811" i="1" s="1"/>
  <c r="Y4811" i="1" s="1"/>
  <c r="V4812" i="1"/>
  <c r="W4812" i="1" s="1"/>
  <c r="X4812" i="1" s="1"/>
  <c r="Y4812" i="1" s="1"/>
  <c r="V4813" i="1"/>
  <c r="W4813" i="1" s="1"/>
  <c r="X4813" i="1" s="1"/>
  <c r="Y4813" i="1" s="1"/>
  <c r="V4814" i="1"/>
  <c r="W4814" i="1" s="1"/>
  <c r="X4814" i="1" s="1"/>
  <c r="Y4814" i="1" s="1"/>
  <c r="V4815" i="1"/>
  <c r="W4815" i="1" s="1"/>
  <c r="X4815" i="1" s="1"/>
  <c r="Y4815" i="1" s="1"/>
  <c r="V4816" i="1"/>
  <c r="W4816" i="1" s="1"/>
  <c r="X4816" i="1" s="1"/>
  <c r="Y4816" i="1" s="1"/>
  <c r="V4817" i="1"/>
  <c r="W4817" i="1" s="1"/>
  <c r="X4817" i="1" s="1"/>
  <c r="Y4817" i="1" s="1"/>
  <c r="V4818" i="1"/>
  <c r="W4818" i="1" s="1"/>
  <c r="X4818" i="1" s="1"/>
  <c r="Y4818" i="1" s="1"/>
  <c r="V4819" i="1"/>
  <c r="W4819" i="1" s="1"/>
  <c r="X4819" i="1" s="1"/>
  <c r="Y4819" i="1" s="1"/>
  <c r="V4820" i="1"/>
  <c r="W4820" i="1" s="1"/>
  <c r="X4820" i="1" s="1"/>
  <c r="Y4820" i="1" s="1"/>
  <c r="V4821" i="1"/>
  <c r="W4821" i="1" s="1"/>
  <c r="X4821" i="1" s="1"/>
  <c r="Y4821" i="1" s="1"/>
  <c r="V4822" i="1"/>
  <c r="W4822" i="1" s="1"/>
  <c r="X4822" i="1" s="1"/>
  <c r="Y4822" i="1" s="1"/>
  <c r="V4823" i="1"/>
  <c r="W4823" i="1" s="1"/>
  <c r="X4823" i="1" s="1"/>
  <c r="Y4823" i="1" s="1"/>
  <c r="V4824" i="1"/>
  <c r="W4824" i="1" s="1"/>
  <c r="X4824" i="1" s="1"/>
  <c r="Y4824" i="1" s="1"/>
  <c r="V4825" i="1"/>
  <c r="W4825" i="1" s="1"/>
  <c r="X4825" i="1" s="1"/>
  <c r="Y4825" i="1" s="1"/>
  <c r="V4826" i="1"/>
  <c r="W4826" i="1" s="1"/>
  <c r="X4826" i="1" s="1"/>
  <c r="Y4826" i="1" s="1"/>
  <c r="V4827" i="1"/>
  <c r="W4827" i="1" s="1"/>
  <c r="X4827" i="1" s="1"/>
  <c r="Y4827" i="1" s="1"/>
  <c r="V4828" i="1"/>
  <c r="W4828" i="1" s="1"/>
  <c r="X4828" i="1" s="1"/>
  <c r="Y4828" i="1" s="1"/>
  <c r="V4829" i="1"/>
  <c r="W4829" i="1" s="1"/>
  <c r="X4829" i="1" s="1"/>
  <c r="Y4829" i="1" s="1"/>
  <c r="V4830" i="1"/>
  <c r="W4830" i="1" s="1"/>
  <c r="X4830" i="1" s="1"/>
  <c r="Y4830" i="1" s="1"/>
  <c r="V4831" i="1"/>
  <c r="W4831" i="1" s="1"/>
  <c r="X4831" i="1" s="1"/>
  <c r="Y4831" i="1" s="1"/>
  <c r="V4832" i="1"/>
  <c r="W4832" i="1" s="1"/>
  <c r="X4832" i="1" s="1"/>
  <c r="Y4832" i="1" s="1"/>
  <c r="V4833" i="1"/>
  <c r="W4833" i="1" s="1"/>
  <c r="X4833" i="1" s="1"/>
  <c r="Y4833" i="1" s="1"/>
  <c r="V4834" i="1"/>
  <c r="W4834" i="1" s="1"/>
  <c r="X4834" i="1" s="1"/>
  <c r="Y4834" i="1" s="1"/>
  <c r="V4835" i="1"/>
  <c r="W4835" i="1" s="1"/>
  <c r="X4835" i="1" s="1"/>
  <c r="Y4835" i="1" s="1"/>
  <c r="V4836" i="1"/>
  <c r="W4836" i="1" s="1"/>
  <c r="X4836" i="1" s="1"/>
  <c r="Y4836" i="1" s="1"/>
  <c r="V4837" i="1"/>
  <c r="W4837" i="1" s="1"/>
  <c r="X4837" i="1" s="1"/>
  <c r="Y4837" i="1" s="1"/>
  <c r="V4838" i="1"/>
  <c r="W4838" i="1" s="1"/>
  <c r="X4838" i="1" s="1"/>
  <c r="Y4838" i="1" s="1"/>
  <c r="V4839" i="1"/>
  <c r="W4839" i="1" s="1"/>
  <c r="X4839" i="1" s="1"/>
  <c r="Y4839" i="1" s="1"/>
  <c r="V4840" i="1"/>
  <c r="W4840" i="1" s="1"/>
  <c r="X4840" i="1" s="1"/>
  <c r="Y4840" i="1" s="1"/>
  <c r="V4841" i="1"/>
  <c r="W4841" i="1" s="1"/>
  <c r="X4841" i="1" s="1"/>
  <c r="Y4841" i="1" s="1"/>
  <c r="V4842" i="1"/>
  <c r="W4842" i="1" s="1"/>
  <c r="X4842" i="1" s="1"/>
  <c r="Y4842" i="1" s="1"/>
  <c r="V4843" i="1"/>
  <c r="W4843" i="1" s="1"/>
  <c r="X4843" i="1" s="1"/>
  <c r="Y4843" i="1" s="1"/>
  <c r="V4844" i="1"/>
  <c r="W4844" i="1" s="1"/>
  <c r="X4844" i="1" s="1"/>
  <c r="Y4844" i="1" s="1"/>
  <c r="V4845" i="1"/>
  <c r="W4845" i="1" s="1"/>
  <c r="X4845" i="1" s="1"/>
  <c r="Y4845" i="1" s="1"/>
  <c r="V4846" i="1"/>
  <c r="W4846" i="1" s="1"/>
  <c r="X4846" i="1" s="1"/>
  <c r="Y4846" i="1" s="1"/>
  <c r="V4847" i="1"/>
  <c r="W4847" i="1" s="1"/>
  <c r="X4847" i="1" s="1"/>
  <c r="Y4847" i="1" s="1"/>
  <c r="V4848" i="1"/>
  <c r="W4848" i="1" s="1"/>
  <c r="X4848" i="1" s="1"/>
  <c r="Y4848" i="1" s="1"/>
  <c r="V4849" i="1"/>
  <c r="W4849" i="1" s="1"/>
  <c r="X4849" i="1" s="1"/>
  <c r="Y4849" i="1" s="1"/>
  <c r="V4850" i="1"/>
  <c r="W4850" i="1" s="1"/>
  <c r="X4850" i="1" s="1"/>
  <c r="Y4850" i="1" s="1"/>
  <c r="V4851" i="1"/>
  <c r="W4851" i="1" s="1"/>
  <c r="X4851" i="1" s="1"/>
  <c r="Y4851" i="1" s="1"/>
  <c r="V4852" i="1"/>
  <c r="W4852" i="1" s="1"/>
  <c r="X4852" i="1" s="1"/>
  <c r="Y4852" i="1" s="1"/>
  <c r="V4853" i="1"/>
  <c r="W4853" i="1" s="1"/>
  <c r="X4853" i="1" s="1"/>
  <c r="Y4853" i="1" s="1"/>
  <c r="V4854" i="1"/>
  <c r="W4854" i="1" s="1"/>
  <c r="X4854" i="1" s="1"/>
  <c r="Y4854" i="1" s="1"/>
  <c r="V4855" i="1"/>
  <c r="W4855" i="1" s="1"/>
  <c r="X4855" i="1" s="1"/>
  <c r="Y4855" i="1" s="1"/>
  <c r="V4856" i="1"/>
  <c r="W4856" i="1" s="1"/>
  <c r="X4856" i="1" s="1"/>
  <c r="Y4856" i="1" s="1"/>
  <c r="V4857" i="1"/>
  <c r="W4857" i="1" s="1"/>
  <c r="X4857" i="1" s="1"/>
  <c r="Y4857" i="1" s="1"/>
  <c r="V4858" i="1"/>
  <c r="W4858" i="1" s="1"/>
  <c r="X4858" i="1" s="1"/>
  <c r="Y4858" i="1" s="1"/>
  <c r="V4859" i="1"/>
  <c r="W4859" i="1" s="1"/>
  <c r="X4859" i="1" s="1"/>
  <c r="Y4859" i="1" s="1"/>
  <c r="V4860" i="1"/>
  <c r="W4860" i="1" s="1"/>
  <c r="X4860" i="1" s="1"/>
  <c r="Y4860" i="1" s="1"/>
  <c r="V4861" i="1"/>
  <c r="W4861" i="1" s="1"/>
  <c r="X4861" i="1" s="1"/>
  <c r="Y4861" i="1" s="1"/>
  <c r="V4862" i="1"/>
  <c r="W4862" i="1" s="1"/>
  <c r="X4862" i="1" s="1"/>
  <c r="Y4862" i="1" s="1"/>
  <c r="V4863" i="1"/>
  <c r="W4863" i="1" s="1"/>
  <c r="X4863" i="1" s="1"/>
  <c r="Y4863" i="1" s="1"/>
  <c r="V4864" i="1"/>
  <c r="W4864" i="1" s="1"/>
  <c r="X4864" i="1" s="1"/>
  <c r="Y4864" i="1" s="1"/>
  <c r="V4865" i="1"/>
  <c r="W4865" i="1" s="1"/>
  <c r="X4865" i="1" s="1"/>
  <c r="Y4865" i="1" s="1"/>
  <c r="V4866" i="1"/>
  <c r="W4866" i="1" s="1"/>
  <c r="X4866" i="1" s="1"/>
  <c r="Y4866" i="1" s="1"/>
  <c r="V4867" i="1"/>
  <c r="W4867" i="1" s="1"/>
  <c r="X4867" i="1" s="1"/>
  <c r="Y4867" i="1" s="1"/>
  <c r="V4868" i="1"/>
  <c r="W4868" i="1" s="1"/>
  <c r="X4868" i="1" s="1"/>
  <c r="Y4868" i="1" s="1"/>
  <c r="V4869" i="1"/>
  <c r="W4869" i="1" s="1"/>
  <c r="X4869" i="1" s="1"/>
  <c r="Y4869" i="1" s="1"/>
  <c r="V4870" i="1"/>
  <c r="W4870" i="1" s="1"/>
  <c r="X4870" i="1" s="1"/>
  <c r="Y4870" i="1" s="1"/>
  <c r="V4871" i="1"/>
  <c r="W4871" i="1" s="1"/>
  <c r="X4871" i="1" s="1"/>
  <c r="Y4871" i="1" s="1"/>
  <c r="V4872" i="1"/>
  <c r="W4872" i="1" s="1"/>
  <c r="X4872" i="1" s="1"/>
  <c r="Y4872" i="1" s="1"/>
  <c r="V4873" i="1"/>
  <c r="W4873" i="1" s="1"/>
  <c r="X4873" i="1" s="1"/>
  <c r="Y4873" i="1" s="1"/>
  <c r="V4874" i="1"/>
  <c r="W4874" i="1" s="1"/>
  <c r="X4874" i="1" s="1"/>
  <c r="Y4874" i="1" s="1"/>
  <c r="V4875" i="1"/>
  <c r="W4875" i="1" s="1"/>
  <c r="X4875" i="1" s="1"/>
  <c r="Y4875" i="1" s="1"/>
  <c r="V4876" i="1"/>
  <c r="W4876" i="1" s="1"/>
  <c r="X4876" i="1" s="1"/>
  <c r="Y4876" i="1" s="1"/>
  <c r="V4877" i="1"/>
  <c r="W4877" i="1" s="1"/>
  <c r="X4877" i="1" s="1"/>
  <c r="Y4877" i="1" s="1"/>
  <c r="V4878" i="1"/>
  <c r="W4878" i="1" s="1"/>
  <c r="X4878" i="1" s="1"/>
  <c r="Y4878" i="1" s="1"/>
  <c r="V4879" i="1"/>
  <c r="W4879" i="1" s="1"/>
  <c r="X4879" i="1" s="1"/>
  <c r="Y4879" i="1" s="1"/>
  <c r="V4880" i="1"/>
  <c r="W4880" i="1" s="1"/>
  <c r="X4880" i="1" s="1"/>
  <c r="Y4880" i="1" s="1"/>
  <c r="V4881" i="1"/>
  <c r="W4881" i="1" s="1"/>
  <c r="X4881" i="1" s="1"/>
  <c r="Y4881" i="1" s="1"/>
  <c r="V4882" i="1"/>
  <c r="W4882" i="1" s="1"/>
  <c r="X4882" i="1" s="1"/>
  <c r="Y4882" i="1" s="1"/>
  <c r="V4883" i="1"/>
  <c r="W4883" i="1" s="1"/>
  <c r="X4883" i="1" s="1"/>
  <c r="Y4883" i="1" s="1"/>
  <c r="V4884" i="1"/>
  <c r="W4884" i="1" s="1"/>
  <c r="X4884" i="1" s="1"/>
  <c r="Y4884" i="1" s="1"/>
  <c r="V4885" i="1"/>
  <c r="W4885" i="1" s="1"/>
  <c r="X4885" i="1" s="1"/>
  <c r="Y4885" i="1" s="1"/>
  <c r="V4886" i="1"/>
  <c r="W4886" i="1" s="1"/>
  <c r="X4886" i="1" s="1"/>
  <c r="Y4886" i="1" s="1"/>
  <c r="V4887" i="1"/>
  <c r="W4887" i="1" s="1"/>
  <c r="X4887" i="1" s="1"/>
  <c r="Y4887" i="1" s="1"/>
  <c r="V4888" i="1"/>
  <c r="W4888" i="1" s="1"/>
  <c r="X4888" i="1" s="1"/>
  <c r="Y4888" i="1" s="1"/>
  <c r="V4889" i="1"/>
  <c r="W4889" i="1" s="1"/>
  <c r="X4889" i="1" s="1"/>
  <c r="Y4889" i="1" s="1"/>
  <c r="V4890" i="1"/>
  <c r="W4890" i="1" s="1"/>
  <c r="X4890" i="1" s="1"/>
  <c r="Y4890" i="1" s="1"/>
  <c r="V4891" i="1"/>
  <c r="W4891" i="1" s="1"/>
  <c r="X4891" i="1" s="1"/>
  <c r="Y4891" i="1" s="1"/>
  <c r="V4892" i="1"/>
  <c r="W4892" i="1" s="1"/>
  <c r="X4892" i="1" s="1"/>
  <c r="Y4892" i="1" s="1"/>
  <c r="V4893" i="1"/>
  <c r="W4893" i="1" s="1"/>
  <c r="X4893" i="1" s="1"/>
  <c r="Y4893" i="1" s="1"/>
  <c r="V4894" i="1"/>
  <c r="W4894" i="1" s="1"/>
  <c r="X4894" i="1" s="1"/>
  <c r="Y4894" i="1" s="1"/>
  <c r="V4895" i="1"/>
  <c r="W4895" i="1" s="1"/>
  <c r="X4895" i="1" s="1"/>
  <c r="Y4895" i="1" s="1"/>
  <c r="V4896" i="1"/>
  <c r="W4896" i="1" s="1"/>
  <c r="X4896" i="1" s="1"/>
  <c r="Y4896" i="1" s="1"/>
  <c r="V4897" i="1"/>
  <c r="W4897" i="1" s="1"/>
  <c r="X4897" i="1" s="1"/>
  <c r="Y4897" i="1" s="1"/>
  <c r="V4898" i="1"/>
  <c r="W4898" i="1" s="1"/>
  <c r="X4898" i="1" s="1"/>
  <c r="Y4898" i="1" s="1"/>
  <c r="V4899" i="1"/>
  <c r="W4899" i="1" s="1"/>
  <c r="X4899" i="1" s="1"/>
  <c r="Y4899" i="1" s="1"/>
  <c r="V4900" i="1"/>
  <c r="W4900" i="1" s="1"/>
  <c r="X4900" i="1" s="1"/>
  <c r="Y4900" i="1" s="1"/>
  <c r="V4901" i="1"/>
  <c r="W4901" i="1" s="1"/>
  <c r="X4901" i="1" s="1"/>
  <c r="Y4901" i="1" s="1"/>
  <c r="V4902" i="1"/>
  <c r="W4902" i="1" s="1"/>
  <c r="X4902" i="1" s="1"/>
  <c r="Y4902" i="1" s="1"/>
  <c r="V4903" i="1"/>
  <c r="W4903" i="1" s="1"/>
  <c r="X4903" i="1" s="1"/>
  <c r="Y4903" i="1" s="1"/>
  <c r="V4904" i="1"/>
  <c r="W4904" i="1" s="1"/>
  <c r="X4904" i="1" s="1"/>
  <c r="Y4904" i="1" s="1"/>
  <c r="V4905" i="1"/>
  <c r="W4905" i="1" s="1"/>
  <c r="X4905" i="1" s="1"/>
  <c r="Y4905" i="1" s="1"/>
  <c r="V4906" i="1"/>
  <c r="W4906" i="1" s="1"/>
  <c r="X4906" i="1" s="1"/>
  <c r="Y4906" i="1" s="1"/>
  <c r="V4907" i="1"/>
  <c r="W4907" i="1" s="1"/>
  <c r="X4907" i="1" s="1"/>
  <c r="Y4907" i="1" s="1"/>
  <c r="V4908" i="1"/>
  <c r="W4908" i="1" s="1"/>
  <c r="X4908" i="1" s="1"/>
  <c r="Y4908" i="1" s="1"/>
  <c r="V4909" i="1"/>
  <c r="W4909" i="1" s="1"/>
  <c r="X4909" i="1" s="1"/>
  <c r="Y4909" i="1" s="1"/>
  <c r="V4910" i="1"/>
  <c r="W4910" i="1" s="1"/>
  <c r="X4910" i="1" s="1"/>
  <c r="Y4910" i="1" s="1"/>
  <c r="V4911" i="1"/>
  <c r="W4911" i="1" s="1"/>
  <c r="X4911" i="1" s="1"/>
  <c r="Y4911" i="1" s="1"/>
  <c r="V4912" i="1"/>
  <c r="W4912" i="1" s="1"/>
  <c r="X4912" i="1" s="1"/>
  <c r="Y4912" i="1" s="1"/>
  <c r="V4913" i="1"/>
  <c r="W4913" i="1" s="1"/>
  <c r="X4913" i="1" s="1"/>
  <c r="Y4913" i="1" s="1"/>
  <c r="V4914" i="1"/>
  <c r="W4914" i="1" s="1"/>
  <c r="X4914" i="1" s="1"/>
  <c r="Y4914" i="1" s="1"/>
  <c r="V4915" i="1"/>
  <c r="W4915" i="1" s="1"/>
  <c r="X4915" i="1" s="1"/>
  <c r="Y4915" i="1" s="1"/>
  <c r="V4916" i="1"/>
  <c r="W4916" i="1" s="1"/>
  <c r="X4916" i="1" s="1"/>
  <c r="Y4916" i="1" s="1"/>
  <c r="V4917" i="1"/>
  <c r="W4917" i="1" s="1"/>
  <c r="X4917" i="1" s="1"/>
  <c r="Y4917" i="1" s="1"/>
  <c r="V4918" i="1"/>
  <c r="W4918" i="1" s="1"/>
  <c r="X4918" i="1" s="1"/>
  <c r="Y4918" i="1" s="1"/>
  <c r="V4919" i="1"/>
  <c r="W4919" i="1" s="1"/>
  <c r="X4919" i="1" s="1"/>
  <c r="Y4919" i="1" s="1"/>
  <c r="V4920" i="1"/>
  <c r="W4920" i="1" s="1"/>
  <c r="X4920" i="1" s="1"/>
  <c r="Y4920" i="1" s="1"/>
  <c r="V4921" i="1"/>
  <c r="W4921" i="1" s="1"/>
  <c r="X4921" i="1" s="1"/>
  <c r="Y4921" i="1" s="1"/>
  <c r="V4922" i="1"/>
  <c r="W4922" i="1" s="1"/>
  <c r="X4922" i="1" s="1"/>
  <c r="Y4922" i="1" s="1"/>
  <c r="V4923" i="1"/>
  <c r="W4923" i="1" s="1"/>
  <c r="X4923" i="1" s="1"/>
  <c r="Y4923" i="1" s="1"/>
  <c r="V4924" i="1"/>
  <c r="W4924" i="1" s="1"/>
  <c r="X4924" i="1" s="1"/>
  <c r="Y4924" i="1" s="1"/>
  <c r="V4925" i="1"/>
  <c r="W4925" i="1" s="1"/>
  <c r="X4925" i="1" s="1"/>
  <c r="Y4925" i="1" s="1"/>
  <c r="V4926" i="1"/>
  <c r="W4926" i="1" s="1"/>
  <c r="X4926" i="1" s="1"/>
  <c r="Y4926" i="1" s="1"/>
  <c r="V4927" i="1"/>
  <c r="W4927" i="1" s="1"/>
  <c r="X4927" i="1" s="1"/>
  <c r="Y4927" i="1" s="1"/>
  <c r="V4928" i="1"/>
  <c r="W4928" i="1" s="1"/>
  <c r="X4928" i="1" s="1"/>
  <c r="Y4928" i="1" s="1"/>
  <c r="V4929" i="1"/>
  <c r="W4929" i="1" s="1"/>
  <c r="X4929" i="1" s="1"/>
  <c r="Y4929" i="1" s="1"/>
  <c r="V4930" i="1"/>
  <c r="W4930" i="1" s="1"/>
  <c r="X4930" i="1" s="1"/>
  <c r="Y4930" i="1" s="1"/>
  <c r="V4931" i="1"/>
  <c r="W4931" i="1" s="1"/>
  <c r="X4931" i="1" s="1"/>
  <c r="Y4931" i="1" s="1"/>
  <c r="V4932" i="1"/>
  <c r="W4932" i="1" s="1"/>
  <c r="X4932" i="1" s="1"/>
  <c r="Y4932" i="1" s="1"/>
  <c r="V4933" i="1"/>
  <c r="W4933" i="1" s="1"/>
  <c r="X4933" i="1" s="1"/>
  <c r="Y4933" i="1" s="1"/>
  <c r="V4934" i="1"/>
  <c r="W4934" i="1" s="1"/>
  <c r="X4934" i="1" s="1"/>
  <c r="Y4934" i="1" s="1"/>
  <c r="V4935" i="1"/>
  <c r="W4935" i="1" s="1"/>
  <c r="X4935" i="1" s="1"/>
  <c r="Y4935" i="1" s="1"/>
  <c r="V4936" i="1"/>
  <c r="W4936" i="1" s="1"/>
  <c r="X4936" i="1" s="1"/>
  <c r="Y4936" i="1" s="1"/>
  <c r="V4937" i="1"/>
  <c r="W4937" i="1" s="1"/>
  <c r="X4937" i="1" s="1"/>
  <c r="Y4937" i="1" s="1"/>
  <c r="V4938" i="1"/>
  <c r="W4938" i="1" s="1"/>
  <c r="X4938" i="1" s="1"/>
  <c r="Y4938" i="1" s="1"/>
  <c r="V4939" i="1"/>
  <c r="W4939" i="1" s="1"/>
  <c r="X4939" i="1" s="1"/>
  <c r="Y4939" i="1" s="1"/>
  <c r="V4940" i="1"/>
  <c r="W4940" i="1" s="1"/>
  <c r="X4940" i="1" s="1"/>
  <c r="Y4940" i="1" s="1"/>
  <c r="V4941" i="1"/>
  <c r="W4941" i="1" s="1"/>
  <c r="X4941" i="1" s="1"/>
  <c r="Y4941" i="1" s="1"/>
  <c r="V4942" i="1"/>
  <c r="W4942" i="1" s="1"/>
  <c r="X4942" i="1" s="1"/>
  <c r="Y4942" i="1" s="1"/>
  <c r="V4943" i="1"/>
  <c r="W4943" i="1" s="1"/>
  <c r="X4943" i="1" s="1"/>
  <c r="Y4943" i="1" s="1"/>
  <c r="V4944" i="1"/>
  <c r="W4944" i="1" s="1"/>
  <c r="X4944" i="1" s="1"/>
  <c r="Y4944" i="1" s="1"/>
  <c r="V4945" i="1"/>
  <c r="W4945" i="1" s="1"/>
  <c r="X4945" i="1" s="1"/>
  <c r="Y4945" i="1" s="1"/>
  <c r="V4946" i="1"/>
  <c r="W4946" i="1" s="1"/>
  <c r="X4946" i="1" s="1"/>
  <c r="Y4946" i="1" s="1"/>
  <c r="V4947" i="1"/>
  <c r="W4947" i="1" s="1"/>
  <c r="X4947" i="1" s="1"/>
  <c r="Y4947" i="1" s="1"/>
  <c r="V4948" i="1"/>
  <c r="W4948" i="1" s="1"/>
  <c r="X4948" i="1" s="1"/>
  <c r="Y4948" i="1" s="1"/>
  <c r="V4949" i="1"/>
  <c r="W4949" i="1" s="1"/>
  <c r="X4949" i="1" s="1"/>
  <c r="Y4949" i="1" s="1"/>
  <c r="V4950" i="1"/>
  <c r="W4950" i="1" s="1"/>
  <c r="X4950" i="1" s="1"/>
  <c r="Y4950" i="1" s="1"/>
  <c r="V4951" i="1"/>
  <c r="W4951" i="1" s="1"/>
  <c r="X4951" i="1" s="1"/>
  <c r="Y4951" i="1" s="1"/>
  <c r="V4952" i="1"/>
  <c r="W4952" i="1" s="1"/>
  <c r="X4952" i="1" s="1"/>
  <c r="Y4952" i="1" s="1"/>
  <c r="V4953" i="1"/>
  <c r="W4953" i="1" s="1"/>
  <c r="X4953" i="1" s="1"/>
  <c r="Y4953" i="1" s="1"/>
  <c r="V4954" i="1"/>
  <c r="W4954" i="1" s="1"/>
  <c r="X4954" i="1" s="1"/>
  <c r="Y4954" i="1" s="1"/>
  <c r="V4955" i="1"/>
  <c r="W4955" i="1" s="1"/>
  <c r="X4955" i="1" s="1"/>
  <c r="Y4955" i="1" s="1"/>
  <c r="V4956" i="1"/>
  <c r="W4956" i="1" s="1"/>
  <c r="X4956" i="1" s="1"/>
  <c r="Y4956" i="1" s="1"/>
  <c r="V4957" i="1"/>
  <c r="W4957" i="1" s="1"/>
  <c r="X4957" i="1" s="1"/>
  <c r="Y4957" i="1" s="1"/>
  <c r="V4958" i="1"/>
  <c r="W4958" i="1" s="1"/>
  <c r="X4958" i="1" s="1"/>
  <c r="Y4958" i="1" s="1"/>
  <c r="V4959" i="1"/>
  <c r="W4959" i="1" s="1"/>
  <c r="X4959" i="1" s="1"/>
  <c r="Y4959" i="1" s="1"/>
  <c r="V4960" i="1"/>
  <c r="W4960" i="1" s="1"/>
  <c r="X4960" i="1" s="1"/>
  <c r="Y4960" i="1" s="1"/>
  <c r="V4961" i="1"/>
  <c r="W4961" i="1" s="1"/>
  <c r="X4961" i="1" s="1"/>
  <c r="Y4961" i="1" s="1"/>
  <c r="V4962" i="1"/>
  <c r="W4962" i="1" s="1"/>
  <c r="X4962" i="1" s="1"/>
  <c r="Y4962" i="1" s="1"/>
  <c r="V4963" i="1"/>
  <c r="W4963" i="1" s="1"/>
  <c r="X4963" i="1" s="1"/>
  <c r="Y4963" i="1" s="1"/>
  <c r="V4964" i="1"/>
  <c r="W4964" i="1" s="1"/>
  <c r="X4964" i="1" s="1"/>
  <c r="Y4964" i="1" s="1"/>
  <c r="V4965" i="1"/>
  <c r="W4965" i="1" s="1"/>
  <c r="X4965" i="1" s="1"/>
  <c r="Y4965" i="1" s="1"/>
  <c r="V4966" i="1"/>
  <c r="W4966" i="1" s="1"/>
  <c r="X4966" i="1" s="1"/>
  <c r="Y4966" i="1" s="1"/>
  <c r="V4967" i="1"/>
  <c r="W4967" i="1" s="1"/>
  <c r="X4967" i="1" s="1"/>
  <c r="Y4967" i="1" s="1"/>
  <c r="V4968" i="1"/>
  <c r="W4968" i="1" s="1"/>
  <c r="X4968" i="1" s="1"/>
  <c r="Y4968" i="1" s="1"/>
  <c r="V4969" i="1"/>
  <c r="W4969" i="1" s="1"/>
  <c r="X4969" i="1" s="1"/>
  <c r="Y4969" i="1" s="1"/>
  <c r="V4970" i="1"/>
  <c r="W4970" i="1" s="1"/>
  <c r="X4970" i="1" s="1"/>
  <c r="Y4970" i="1" s="1"/>
  <c r="V4971" i="1"/>
  <c r="W4971" i="1" s="1"/>
  <c r="X4971" i="1" s="1"/>
  <c r="Y4971" i="1" s="1"/>
  <c r="V4972" i="1"/>
  <c r="W4972" i="1" s="1"/>
  <c r="X4972" i="1" s="1"/>
  <c r="Y4972" i="1" s="1"/>
  <c r="V4973" i="1"/>
  <c r="W4973" i="1" s="1"/>
  <c r="X4973" i="1" s="1"/>
  <c r="Y4973" i="1" s="1"/>
  <c r="V4974" i="1"/>
  <c r="W4974" i="1" s="1"/>
  <c r="X4974" i="1" s="1"/>
  <c r="Y4974" i="1" s="1"/>
  <c r="V4975" i="1"/>
  <c r="W4975" i="1" s="1"/>
  <c r="X4975" i="1" s="1"/>
  <c r="Y4975" i="1" s="1"/>
  <c r="V4976" i="1"/>
  <c r="W4976" i="1" s="1"/>
  <c r="X4976" i="1" s="1"/>
  <c r="Y4976" i="1" s="1"/>
  <c r="V4977" i="1"/>
  <c r="W4977" i="1" s="1"/>
  <c r="X4977" i="1" s="1"/>
  <c r="Y4977" i="1" s="1"/>
  <c r="V4978" i="1"/>
  <c r="W4978" i="1" s="1"/>
  <c r="X4978" i="1" s="1"/>
  <c r="Y4978" i="1" s="1"/>
  <c r="V4979" i="1"/>
  <c r="W4979" i="1" s="1"/>
  <c r="X4979" i="1" s="1"/>
  <c r="Y4979" i="1" s="1"/>
  <c r="V4980" i="1"/>
  <c r="W4980" i="1" s="1"/>
  <c r="X4980" i="1" s="1"/>
  <c r="Y4980" i="1" s="1"/>
  <c r="V4981" i="1"/>
  <c r="W4981" i="1" s="1"/>
  <c r="X4981" i="1" s="1"/>
  <c r="Y4981" i="1" s="1"/>
  <c r="V4982" i="1"/>
  <c r="W4982" i="1" s="1"/>
  <c r="X4982" i="1" s="1"/>
  <c r="Y4982" i="1" s="1"/>
  <c r="V4983" i="1"/>
  <c r="W4983" i="1" s="1"/>
  <c r="X4983" i="1" s="1"/>
  <c r="Y4983" i="1" s="1"/>
  <c r="V4984" i="1"/>
  <c r="W4984" i="1" s="1"/>
  <c r="X4984" i="1" s="1"/>
  <c r="Y4984" i="1" s="1"/>
  <c r="V4985" i="1"/>
  <c r="W4985" i="1" s="1"/>
  <c r="X4985" i="1" s="1"/>
  <c r="Y4985" i="1" s="1"/>
  <c r="V4986" i="1"/>
  <c r="W4986" i="1" s="1"/>
  <c r="X4986" i="1" s="1"/>
  <c r="Y4986" i="1" s="1"/>
  <c r="V4987" i="1"/>
  <c r="W4987" i="1" s="1"/>
  <c r="X4987" i="1" s="1"/>
  <c r="Y4987" i="1" s="1"/>
  <c r="V4988" i="1"/>
  <c r="W4988" i="1" s="1"/>
  <c r="X4988" i="1" s="1"/>
  <c r="Y4988" i="1" s="1"/>
  <c r="V4989" i="1"/>
  <c r="W4989" i="1" s="1"/>
  <c r="X4989" i="1" s="1"/>
  <c r="Y4989" i="1" s="1"/>
  <c r="V4990" i="1"/>
  <c r="W4990" i="1" s="1"/>
  <c r="X4990" i="1" s="1"/>
  <c r="Y4990" i="1" s="1"/>
  <c r="V4991" i="1"/>
  <c r="W4991" i="1" s="1"/>
  <c r="X4991" i="1" s="1"/>
  <c r="Y4991" i="1" s="1"/>
  <c r="V4992" i="1"/>
  <c r="W4992" i="1" s="1"/>
  <c r="X4992" i="1" s="1"/>
  <c r="Y4992" i="1" s="1"/>
  <c r="V4993" i="1"/>
  <c r="W4993" i="1" s="1"/>
  <c r="X4993" i="1" s="1"/>
  <c r="Y4993" i="1" s="1"/>
  <c r="V4994" i="1"/>
  <c r="W4994" i="1" s="1"/>
  <c r="X4994" i="1" s="1"/>
  <c r="Y4994" i="1" s="1"/>
  <c r="V4995" i="1"/>
  <c r="W4995" i="1" s="1"/>
  <c r="X4995" i="1" s="1"/>
  <c r="Y4995" i="1" s="1"/>
  <c r="V4996" i="1"/>
  <c r="W4996" i="1" s="1"/>
  <c r="X4996" i="1" s="1"/>
  <c r="Y4996" i="1" s="1"/>
  <c r="V4997" i="1"/>
  <c r="W4997" i="1" s="1"/>
  <c r="X4997" i="1" s="1"/>
  <c r="Y4997" i="1" s="1"/>
  <c r="V4998" i="1"/>
  <c r="W4998" i="1" s="1"/>
  <c r="X4998" i="1" s="1"/>
  <c r="Y4998" i="1" s="1"/>
  <c r="V4999" i="1"/>
  <c r="W4999" i="1" s="1"/>
  <c r="X4999" i="1" s="1"/>
  <c r="Y4999" i="1" s="1"/>
  <c r="V5000" i="1"/>
  <c r="W5000" i="1" s="1"/>
  <c r="X5000" i="1" s="1"/>
  <c r="Y5000" i="1" s="1"/>
  <c r="V5001" i="1"/>
  <c r="W5001" i="1" s="1"/>
  <c r="X5001" i="1" s="1"/>
  <c r="Y5001" i="1" s="1"/>
  <c r="V5002" i="1"/>
  <c r="W5002" i="1" s="1"/>
  <c r="X5002" i="1" s="1"/>
  <c r="Y5002" i="1" s="1"/>
  <c r="V5003" i="1"/>
  <c r="W5003" i="1" s="1"/>
  <c r="X5003" i="1" s="1"/>
  <c r="Y5003" i="1" s="1"/>
  <c r="V5004" i="1"/>
  <c r="W5004" i="1" s="1"/>
  <c r="X5004" i="1" s="1"/>
  <c r="Y5004" i="1" s="1"/>
  <c r="V5005" i="1"/>
  <c r="W5005" i="1" s="1"/>
  <c r="X5005" i="1" s="1"/>
  <c r="Y5005" i="1" s="1"/>
  <c r="V5006" i="1"/>
  <c r="W5006" i="1" s="1"/>
  <c r="X5006" i="1" s="1"/>
  <c r="Y5006" i="1" s="1"/>
  <c r="V5007" i="1"/>
  <c r="W5007" i="1" s="1"/>
  <c r="X5007" i="1" s="1"/>
  <c r="Y5007" i="1" s="1"/>
  <c r="V5008" i="1"/>
  <c r="W5008" i="1" s="1"/>
  <c r="X5008" i="1" s="1"/>
  <c r="Y5008" i="1" s="1"/>
  <c r="V5009" i="1"/>
  <c r="W5009" i="1" s="1"/>
  <c r="X5009" i="1" s="1"/>
  <c r="Y5009" i="1" s="1"/>
  <c r="V5010" i="1"/>
  <c r="W5010" i="1" s="1"/>
  <c r="X5010" i="1" s="1"/>
  <c r="Y5010" i="1" s="1"/>
  <c r="V5011" i="1"/>
  <c r="W5011" i="1" s="1"/>
  <c r="X5011" i="1" s="1"/>
  <c r="Y5011" i="1" s="1"/>
  <c r="V5012" i="1"/>
  <c r="W5012" i="1" s="1"/>
  <c r="X5012" i="1" s="1"/>
  <c r="Y5012" i="1" s="1"/>
  <c r="V5013" i="1"/>
  <c r="W5013" i="1" s="1"/>
  <c r="X5013" i="1" s="1"/>
  <c r="Y5013" i="1" s="1"/>
  <c r="V5014" i="1"/>
  <c r="W5014" i="1" s="1"/>
  <c r="X5014" i="1" s="1"/>
  <c r="Y5014" i="1" s="1"/>
  <c r="V5015" i="1"/>
  <c r="W5015" i="1" s="1"/>
  <c r="X5015" i="1" s="1"/>
  <c r="Y5015" i="1" s="1"/>
  <c r="V5016" i="1"/>
  <c r="W5016" i="1" s="1"/>
  <c r="X5016" i="1" s="1"/>
  <c r="Y5016" i="1" s="1"/>
  <c r="V5017" i="1"/>
  <c r="W5017" i="1" s="1"/>
  <c r="X5017" i="1" s="1"/>
  <c r="Y5017" i="1" s="1"/>
  <c r="V5018" i="1"/>
  <c r="W5018" i="1" s="1"/>
  <c r="X5018" i="1" s="1"/>
  <c r="Y5018" i="1" s="1"/>
  <c r="V5019" i="1"/>
  <c r="W5019" i="1" s="1"/>
  <c r="X5019" i="1" s="1"/>
  <c r="Y5019" i="1" s="1"/>
  <c r="V5020" i="1"/>
  <c r="W5020" i="1" s="1"/>
  <c r="X5020" i="1" s="1"/>
  <c r="Y5020" i="1" s="1"/>
  <c r="V5021" i="1"/>
  <c r="W5021" i="1" s="1"/>
  <c r="X5021" i="1" s="1"/>
  <c r="Y5021" i="1" s="1"/>
  <c r="V5022" i="1"/>
  <c r="W5022" i="1" s="1"/>
  <c r="X5022" i="1" s="1"/>
  <c r="Y5022" i="1" s="1"/>
  <c r="V5023" i="1"/>
  <c r="W5023" i="1" s="1"/>
  <c r="X5023" i="1" s="1"/>
  <c r="Y5023" i="1" s="1"/>
  <c r="V5024" i="1"/>
  <c r="W5024" i="1" s="1"/>
  <c r="X5024" i="1" s="1"/>
  <c r="Y5024" i="1" s="1"/>
  <c r="V5025" i="1"/>
  <c r="W5025" i="1" s="1"/>
  <c r="X5025" i="1" s="1"/>
  <c r="Y5025" i="1" s="1"/>
  <c r="V5026" i="1"/>
  <c r="W5026" i="1" s="1"/>
  <c r="X5026" i="1" s="1"/>
  <c r="Y5026" i="1" s="1"/>
  <c r="V5027" i="1"/>
  <c r="W5027" i="1" s="1"/>
  <c r="X5027" i="1" s="1"/>
  <c r="Y5027" i="1" s="1"/>
  <c r="V5028" i="1"/>
  <c r="W5028" i="1" s="1"/>
  <c r="X5028" i="1" s="1"/>
  <c r="Y5028" i="1" s="1"/>
  <c r="V5029" i="1"/>
  <c r="W5029" i="1" s="1"/>
  <c r="X5029" i="1" s="1"/>
  <c r="Y5029" i="1" s="1"/>
  <c r="V5030" i="1"/>
  <c r="W5030" i="1" s="1"/>
  <c r="X5030" i="1" s="1"/>
  <c r="Y5030" i="1" s="1"/>
  <c r="V5031" i="1"/>
  <c r="W5031" i="1" s="1"/>
  <c r="X5031" i="1" s="1"/>
  <c r="Y5031" i="1" s="1"/>
  <c r="V5032" i="1"/>
  <c r="W5032" i="1" s="1"/>
  <c r="X5032" i="1" s="1"/>
  <c r="Y5032" i="1" s="1"/>
  <c r="V5033" i="1"/>
  <c r="W5033" i="1" s="1"/>
  <c r="X5033" i="1" s="1"/>
  <c r="Y5033" i="1" s="1"/>
  <c r="V5034" i="1"/>
  <c r="W5034" i="1" s="1"/>
  <c r="X5034" i="1" s="1"/>
  <c r="Y5034" i="1" s="1"/>
  <c r="V5035" i="1"/>
  <c r="W5035" i="1" s="1"/>
  <c r="X5035" i="1" s="1"/>
  <c r="Y5035" i="1" s="1"/>
  <c r="V5036" i="1"/>
  <c r="W5036" i="1" s="1"/>
  <c r="X5036" i="1" s="1"/>
  <c r="Y5036" i="1" s="1"/>
  <c r="V5037" i="1"/>
  <c r="W5037" i="1" s="1"/>
  <c r="X5037" i="1" s="1"/>
  <c r="Y5037" i="1" s="1"/>
  <c r="V5038" i="1"/>
  <c r="W5038" i="1" s="1"/>
  <c r="X5038" i="1" s="1"/>
  <c r="Y5038" i="1" s="1"/>
  <c r="V5039" i="1"/>
  <c r="W5039" i="1" s="1"/>
  <c r="X5039" i="1" s="1"/>
  <c r="Y5039" i="1" s="1"/>
  <c r="V5040" i="1"/>
  <c r="W5040" i="1" s="1"/>
  <c r="X5040" i="1" s="1"/>
  <c r="Y5040" i="1" s="1"/>
  <c r="V5041" i="1"/>
  <c r="W5041" i="1" s="1"/>
  <c r="X5041" i="1" s="1"/>
  <c r="Y5041" i="1" s="1"/>
  <c r="V5042" i="1"/>
  <c r="W5042" i="1" s="1"/>
  <c r="X5042" i="1" s="1"/>
  <c r="Y5042" i="1" s="1"/>
  <c r="V5043" i="1"/>
  <c r="W5043" i="1" s="1"/>
  <c r="X5043" i="1" s="1"/>
  <c r="Y5043" i="1" s="1"/>
  <c r="V5044" i="1"/>
  <c r="W5044" i="1" s="1"/>
  <c r="X5044" i="1" s="1"/>
  <c r="Y5044" i="1" s="1"/>
  <c r="V5045" i="1"/>
  <c r="W5045" i="1" s="1"/>
  <c r="X5045" i="1" s="1"/>
  <c r="Y5045" i="1" s="1"/>
  <c r="V5046" i="1"/>
  <c r="W5046" i="1" s="1"/>
  <c r="X5046" i="1" s="1"/>
  <c r="Y5046" i="1" s="1"/>
  <c r="V5047" i="1"/>
  <c r="W5047" i="1" s="1"/>
  <c r="X5047" i="1" s="1"/>
  <c r="Y5047" i="1" s="1"/>
  <c r="V5048" i="1"/>
  <c r="W5048" i="1" s="1"/>
  <c r="X5048" i="1" s="1"/>
  <c r="Y5048" i="1" s="1"/>
  <c r="V5049" i="1"/>
  <c r="W5049" i="1" s="1"/>
  <c r="X5049" i="1" s="1"/>
  <c r="Y5049" i="1" s="1"/>
  <c r="V5050" i="1"/>
  <c r="W5050" i="1" s="1"/>
  <c r="X5050" i="1" s="1"/>
  <c r="Y5050" i="1" s="1"/>
  <c r="V5051" i="1"/>
  <c r="W5051" i="1" s="1"/>
  <c r="X5051" i="1" s="1"/>
  <c r="Y5051" i="1" s="1"/>
  <c r="V5052" i="1"/>
  <c r="W5052" i="1" s="1"/>
  <c r="X5052" i="1" s="1"/>
  <c r="Y5052" i="1" s="1"/>
  <c r="V5053" i="1"/>
  <c r="W5053" i="1" s="1"/>
  <c r="X5053" i="1" s="1"/>
  <c r="Y5053" i="1" s="1"/>
  <c r="V5054" i="1"/>
  <c r="W5054" i="1" s="1"/>
  <c r="X5054" i="1" s="1"/>
  <c r="Y5054" i="1" s="1"/>
  <c r="V5055" i="1"/>
  <c r="W5055" i="1" s="1"/>
  <c r="X5055" i="1" s="1"/>
  <c r="Y5055" i="1" s="1"/>
  <c r="V5056" i="1"/>
  <c r="W5056" i="1" s="1"/>
  <c r="X5056" i="1" s="1"/>
  <c r="Y5056" i="1" s="1"/>
  <c r="V5057" i="1"/>
  <c r="W5057" i="1" s="1"/>
  <c r="X5057" i="1" s="1"/>
  <c r="Y5057" i="1" s="1"/>
  <c r="V5058" i="1"/>
  <c r="W5058" i="1" s="1"/>
  <c r="X5058" i="1" s="1"/>
  <c r="Y5058" i="1" s="1"/>
  <c r="V5059" i="1"/>
  <c r="W5059" i="1" s="1"/>
  <c r="X5059" i="1" s="1"/>
  <c r="Y5059" i="1" s="1"/>
  <c r="V5060" i="1"/>
  <c r="W5060" i="1" s="1"/>
  <c r="X5060" i="1" s="1"/>
  <c r="Y5060" i="1" s="1"/>
  <c r="V5061" i="1"/>
  <c r="W5061" i="1" s="1"/>
  <c r="X5061" i="1" s="1"/>
  <c r="Y5061" i="1" s="1"/>
  <c r="V5062" i="1"/>
  <c r="W5062" i="1" s="1"/>
  <c r="X5062" i="1" s="1"/>
  <c r="Y5062" i="1" s="1"/>
  <c r="V5063" i="1"/>
  <c r="W5063" i="1" s="1"/>
  <c r="X5063" i="1" s="1"/>
  <c r="Y5063" i="1" s="1"/>
  <c r="V5064" i="1"/>
  <c r="W5064" i="1" s="1"/>
  <c r="X5064" i="1" s="1"/>
  <c r="Y5064" i="1" s="1"/>
  <c r="V5065" i="1"/>
  <c r="W5065" i="1" s="1"/>
  <c r="X5065" i="1" s="1"/>
  <c r="Y5065" i="1" s="1"/>
  <c r="V5066" i="1"/>
  <c r="W5066" i="1" s="1"/>
  <c r="X5066" i="1" s="1"/>
  <c r="Y5066" i="1" s="1"/>
  <c r="V5067" i="1"/>
  <c r="W5067" i="1" s="1"/>
  <c r="X5067" i="1" s="1"/>
  <c r="Y5067" i="1" s="1"/>
  <c r="V5068" i="1"/>
  <c r="W5068" i="1" s="1"/>
  <c r="X5068" i="1" s="1"/>
  <c r="Y5068" i="1" s="1"/>
  <c r="V5069" i="1"/>
  <c r="W5069" i="1" s="1"/>
  <c r="X5069" i="1" s="1"/>
  <c r="Y5069" i="1" s="1"/>
  <c r="V5070" i="1"/>
  <c r="W5070" i="1" s="1"/>
  <c r="X5070" i="1" s="1"/>
  <c r="Y5070" i="1" s="1"/>
  <c r="V5071" i="1"/>
  <c r="W5071" i="1" s="1"/>
  <c r="X5071" i="1" s="1"/>
  <c r="Y5071" i="1" s="1"/>
  <c r="V5072" i="1"/>
  <c r="W5072" i="1" s="1"/>
  <c r="X5072" i="1" s="1"/>
  <c r="Y5072" i="1" s="1"/>
  <c r="V5073" i="1"/>
  <c r="W5073" i="1" s="1"/>
  <c r="X5073" i="1" s="1"/>
  <c r="Y5073" i="1" s="1"/>
  <c r="V5074" i="1"/>
  <c r="W5074" i="1" s="1"/>
  <c r="X5074" i="1" s="1"/>
  <c r="Y5074" i="1" s="1"/>
  <c r="V5075" i="1"/>
  <c r="W5075" i="1" s="1"/>
  <c r="X5075" i="1" s="1"/>
  <c r="Y5075" i="1" s="1"/>
  <c r="V5076" i="1"/>
  <c r="W5076" i="1" s="1"/>
  <c r="X5076" i="1" s="1"/>
  <c r="Y5076" i="1" s="1"/>
  <c r="V5077" i="1"/>
  <c r="W5077" i="1" s="1"/>
  <c r="X5077" i="1" s="1"/>
  <c r="Y5077" i="1" s="1"/>
  <c r="V5078" i="1"/>
  <c r="W5078" i="1" s="1"/>
  <c r="X5078" i="1" s="1"/>
  <c r="Y5078" i="1" s="1"/>
  <c r="V5079" i="1"/>
  <c r="W5079" i="1" s="1"/>
  <c r="X5079" i="1" s="1"/>
  <c r="Y5079" i="1" s="1"/>
  <c r="V5080" i="1"/>
  <c r="W5080" i="1" s="1"/>
  <c r="X5080" i="1" s="1"/>
  <c r="Y5080" i="1" s="1"/>
  <c r="V5081" i="1"/>
  <c r="W5081" i="1" s="1"/>
  <c r="X5081" i="1" s="1"/>
  <c r="Y5081" i="1" s="1"/>
  <c r="V5082" i="1"/>
  <c r="W5082" i="1" s="1"/>
  <c r="X5082" i="1" s="1"/>
  <c r="Y5082" i="1" s="1"/>
  <c r="V5083" i="1"/>
  <c r="W5083" i="1" s="1"/>
  <c r="X5083" i="1" s="1"/>
  <c r="Y5083" i="1" s="1"/>
  <c r="V5084" i="1"/>
  <c r="W5084" i="1" s="1"/>
  <c r="X5084" i="1" s="1"/>
  <c r="Y5084" i="1" s="1"/>
  <c r="V5085" i="1"/>
  <c r="W5085" i="1" s="1"/>
  <c r="X5085" i="1" s="1"/>
  <c r="Y5085" i="1" s="1"/>
  <c r="V5086" i="1"/>
  <c r="W5086" i="1" s="1"/>
  <c r="X5086" i="1" s="1"/>
  <c r="Y5086" i="1" s="1"/>
  <c r="V5087" i="1"/>
  <c r="W5087" i="1" s="1"/>
  <c r="X5087" i="1" s="1"/>
  <c r="Y5087" i="1" s="1"/>
  <c r="V5088" i="1"/>
  <c r="W5088" i="1" s="1"/>
  <c r="X5088" i="1" s="1"/>
  <c r="Y5088" i="1" s="1"/>
  <c r="V5089" i="1"/>
  <c r="W5089" i="1" s="1"/>
  <c r="X5089" i="1" s="1"/>
  <c r="Y5089" i="1" s="1"/>
  <c r="V5090" i="1"/>
  <c r="W5090" i="1" s="1"/>
  <c r="X5090" i="1" s="1"/>
  <c r="Y5090" i="1" s="1"/>
  <c r="V5091" i="1"/>
  <c r="W5091" i="1" s="1"/>
  <c r="X5091" i="1" s="1"/>
  <c r="Y5091" i="1" s="1"/>
  <c r="V5092" i="1"/>
  <c r="W5092" i="1" s="1"/>
  <c r="X5092" i="1" s="1"/>
  <c r="Y5092" i="1" s="1"/>
  <c r="V5093" i="1"/>
  <c r="W5093" i="1" s="1"/>
  <c r="X5093" i="1" s="1"/>
  <c r="Y5093" i="1" s="1"/>
  <c r="V5094" i="1"/>
  <c r="W5094" i="1" s="1"/>
  <c r="X5094" i="1" s="1"/>
  <c r="Y5094" i="1" s="1"/>
  <c r="V5095" i="1"/>
  <c r="W5095" i="1" s="1"/>
  <c r="X5095" i="1" s="1"/>
  <c r="Y5095" i="1" s="1"/>
  <c r="V5096" i="1"/>
  <c r="W5096" i="1" s="1"/>
  <c r="X5096" i="1" s="1"/>
  <c r="Y5096" i="1" s="1"/>
  <c r="V5097" i="1"/>
  <c r="W5097" i="1" s="1"/>
  <c r="X5097" i="1" s="1"/>
  <c r="Y5097" i="1" s="1"/>
  <c r="V5098" i="1"/>
  <c r="W5098" i="1" s="1"/>
  <c r="X5098" i="1" s="1"/>
  <c r="Y5098" i="1" s="1"/>
  <c r="V5099" i="1"/>
  <c r="W5099" i="1" s="1"/>
  <c r="X5099" i="1" s="1"/>
  <c r="Y5099" i="1" s="1"/>
  <c r="V5100" i="1"/>
  <c r="W5100" i="1" s="1"/>
  <c r="X5100" i="1" s="1"/>
  <c r="Y5100" i="1" s="1"/>
  <c r="V5101" i="1"/>
  <c r="W5101" i="1" s="1"/>
  <c r="X5101" i="1" s="1"/>
  <c r="Y5101" i="1" s="1"/>
  <c r="V5102" i="1"/>
  <c r="W5102" i="1" s="1"/>
  <c r="X5102" i="1" s="1"/>
  <c r="Y5102" i="1" s="1"/>
  <c r="V5103" i="1"/>
  <c r="W5103" i="1" s="1"/>
  <c r="X5103" i="1" s="1"/>
  <c r="Y5103" i="1" s="1"/>
  <c r="V5104" i="1"/>
  <c r="W5104" i="1" s="1"/>
  <c r="X5104" i="1" s="1"/>
  <c r="Y5104" i="1" s="1"/>
  <c r="V5105" i="1"/>
  <c r="W5105" i="1" s="1"/>
  <c r="X5105" i="1" s="1"/>
  <c r="Y5105" i="1" s="1"/>
  <c r="V5106" i="1"/>
  <c r="W5106" i="1" s="1"/>
  <c r="X5106" i="1" s="1"/>
  <c r="Y5106" i="1" s="1"/>
  <c r="V5107" i="1"/>
  <c r="W5107" i="1" s="1"/>
  <c r="X5107" i="1" s="1"/>
  <c r="Y5107" i="1" s="1"/>
  <c r="V5108" i="1"/>
  <c r="W5108" i="1" s="1"/>
  <c r="X5108" i="1" s="1"/>
  <c r="Y5108" i="1" s="1"/>
  <c r="V5109" i="1"/>
  <c r="W5109" i="1" s="1"/>
  <c r="X5109" i="1" s="1"/>
  <c r="Y5109" i="1" s="1"/>
  <c r="V5110" i="1"/>
  <c r="W5110" i="1" s="1"/>
  <c r="X5110" i="1" s="1"/>
  <c r="Y5110" i="1" s="1"/>
  <c r="V5111" i="1"/>
  <c r="W5111" i="1" s="1"/>
  <c r="X5111" i="1" s="1"/>
  <c r="Y5111" i="1" s="1"/>
  <c r="V5112" i="1"/>
  <c r="W5112" i="1" s="1"/>
  <c r="X5112" i="1" s="1"/>
  <c r="Y5112" i="1" s="1"/>
  <c r="V5113" i="1"/>
  <c r="W5113" i="1" s="1"/>
  <c r="X5113" i="1" s="1"/>
  <c r="Y5113" i="1" s="1"/>
  <c r="V5114" i="1"/>
  <c r="W5114" i="1" s="1"/>
  <c r="X5114" i="1" s="1"/>
  <c r="Y5114" i="1" s="1"/>
  <c r="V5115" i="1"/>
  <c r="W5115" i="1" s="1"/>
  <c r="X5115" i="1" s="1"/>
  <c r="Y5115" i="1" s="1"/>
  <c r="V5116" i="1"/>
  <c r="W5116" i="1" s="1"/>
  <c r="X5116" i="1" s="1"/>
  <c r="Y5116" i="1" s="1"/>
  <c r="V5117" i="1"/>
  <c r="W5117" i="1" s="1"/>
  <c r="X5117" i="1" s="1"/>
  <c r="Y5117" i="1" s="1"/>
  <c r="V5118" i="1"/>
  <c r="W5118" i="1" s="1"/>
  <c r="X5118" i="1" s="1"/>
  <c r="Y5118" i="1" s="1"/>
  <c r="V5119" i="1"/>
  <c r="W5119" i="1" s="1"/>
  <c r="X5119" i="1" s="1"/>
  <c r="Y5119" i="1" s="1"/>
  <c r="V5120" i="1"/>
  <c r="W5120" i="1" s="1"/>
  <c r="X5120" i="1" s="1"/>
  <c r="Y5120" i="1" s="1"/>
  <c r="V5121" i="1"/>
  <c r="W5121" i="1" s="1"/>
  <c r="X5121" i="1" s="1"/>
  <c r="Y5121" i="1" s="1"/>
  <c r="V5122" i="1"/>
  <c r="W5122" i="1" s="1"/>
  <c r="X5122" i="1" s="1"/>
  <c r="Y5122" i="1" s="1"/>
  <c r="V5123" i="1"/>
  <c r="W5123" i="1" s="1"/>
  <c r="X5123" i="1" s="1"/>
  <c r="Y5123" i="1" s="1"/>
  <c r="V5124" i="1"/>
  <c r="W5124" i="1" s="1"/>
  <c r="X5124" i="1" s="1"/>
  <c r="Y5124" i="1" s="1"/>
  <c r="V5125" i="1"/>
  <c r="W5125" i="1" s="1"/>
  <c r="X5125" i="1" s="1"/>
  <c r="Y5125" i="1" s="1"/>
  <c r="V5126" i="1"/>
  <c r="W5126" i="1" s="1"/>
  <c r="X5126" i="1" s="1"/>
  <c r="Y5126" i="1" s="1"/>
  <c r="V5127" i="1"/>
  <c r="W5127" i="1" s="1"/>
  <c r="X5127" i="1" s="1"/>
  <c r="Y5127" i="1" s="1"/>
  <c r="V5128" i="1"/>
  <c r="W5128" i="1" s="1"/>
  <c r="X5128" i="1" s="1"/>
  <c r="Y5128" i="1" s="1"/>
  <c r="V5129" i="1"/>
  <c r="W5129" i="1" s="1"/>
  <c r="X5129" i="1" s="1"/>
  <c r="Y5129" i="1" s="1"/>
  <c r="V5130" i="1"/>
  <c r="W5130" i="1" s="1"/>
  <c r="X5130" i="1" s="1"/>
  <c r="Y5130" i="1" s="1"/>
  <c r="V5131" i="1"/>
  <c r="W5131" i="1" s="1"/>
  <c r="X5131" i="1" s="1"/>
  <c r="Y5131" i="1" s="1"/>
  <c r="V5132" i="1"/>
  <c r="W5132" i="1" s="1"/>
  <c r="X5132" i="1" s="1"/>
  <c r="Y5132" i="1" s="1"/>
  <c r="V5133" i="1"/>
  <c r="W5133" i="1" s="1"/>
  <c r="X5133" i="1" s="1"/>
  <c r="Y5133" i="1" s="1"/>
  <c r="V5134" i="1"/>
  <c r="W5134" i="1" s="1"/>
  <c r="X5134" i="1" s="1"/>
  <c r="Y5134" i="1" s="1"/>
  <c r="V5135" i="1"/>
  <c r="W5135" i="1" s="1"/>
  <c r="X5135" i="1" s="1"/>
  <c r="Y5135" i="1" s="1"/>
  <c r="V5136" i="1"/>
  <c r="W5136" i="1" s="1"/>
  <c r="X5136" i="1" s="1"/>
  <c r="Y5136" i="1" s="1"/>
  <c r="V5137" i="1"/>
  <c r="W5137" i="1" s="1"/>
  <c r="X5137" i="1" s="1"/>
  <c r="Y5137" i="1" s="1"/>
  <c r="V5138" i="1"/>
  <c r="W5138" i="1" s="1"/>
  <c r="X5138" i="1" s="1"/>
  <c r="Y5138" i="1" s="1"/>
  <c r="V5139" i="1"/>
  <c r="W5139" i="1" s="1"/>
  <c r="X5139" i="1" s="1"/>
  <c r="Y5139" i="1" s="1"/>
  <c r="V5140" i="1"/>
  <c r="W5140" i="1" s="1"/>
  <c r="X5140" i="1" s="1"/>
  <c r="Y5140" i="1" s="1"/>
  <c r="V5141" i="1"/>
  <c r="W5141" i="1" s="1"/>
  <c r="X5141" i="1" s="1"/>
  <c r="Y5141" i="1" s="1"/>
  <c r="V5142" i="1"/>
  <c r="W5142" i="1" s="1"/>
  <c r="X5142" i="1" s="1"/>
  <c r="Y5142" i="1" s="1"/>
  <c r="V5143" i="1"/>
  <c r="W5143" i="1" s="1"/>
  <c r="X5143" i="1" s="1"/>
  <c r="Y5143" i="1" s="1"/>
  <c r="V5144" i="1"/>
  <c r="W5144" i="1" s="1"/>
  <c r="X5144" i="1" s="1"/>
  <c r="Y5144" i="1" s="1"/>
  <c r="V5145" i="1"/>
  <c r="W5145" i="1" s="1"/>
  <c r="X5145" i="1" s="1"/>
  <c r="Y5145" i="1" s="1"/>
  <c r="V5146" i="1"/>
  <c r="W5146" i="1" s="1"/>
  <c r="X5146" i="1" s="1"/>
  <c r="Y5146" i="1" s="1"/>
  <c r="V5147" i="1"/>
  <c r="W5147" i="1" s="1"/>
  <c r="X5147" i="1" s="1"/>
  <c r="Y5147" i="1" s="1"/>
  <c r="V5148" i="1"/>
  <c r="W5148" i="1" s="1"/>
  <c r="X5148" i="1" s="1"/>
  <c r="Y5148" i="1" s="1"/>
  <c r="V5149" i="1"/>
  <c r="W5149" i="1" s="1"/>
  <c r="X5149" i="1" s="1"/>
  <c r="Y5149" i="1" s="1"/>
  <c r="V5150" i="1"/>
  <c r="W5150" i="1" s="1"/>
  <c r="X5150" i="1" s="1"/>
  <c r="Y5150" i="1" s="1"/>
  <c r="V5151" i="1"/>
  <c r="W5151" i="1" s="1"/>
  <c r="X5151" i="1" s="1"/>
  <c r="Y5151" i="1" s="1"/>
  <c r="V5152" i="1"/>
  <c r="W5152" i="1" s="1"/>
  <c r="X5152" i="1" s="1"/>
  <c r="Y5152" i="1" s="1"/>
  <c r="V5153" i="1"/>
  <c r="W5153" i="1" s="1"/>
  <c r="X5153" i="1" s="1"/>
  <c r="Y5153" i="1" s="1"/>
  <c r="V5154" i="1"/>
  <c r="W5154" i="1" s="1"/>
  <c r="X5154" i="1" s="1"/>
  <c r="Y5154" i="1" s="1"/>
  <c r="V5155" i="1"/>
  <c r="W5155" i="1" s="1"/>
  <c r="X5155" i="1" s="1"/>
  <c r="Y5155" i="1" s="1"/>
  <c r="V5156" i="1"/>
  <c r="W5156" i="1" s="1"/>
  <c r="X5156" i="1" s="1"/>
  <c r="Y5156" i="1" s="1"/>
  <c r="V5157" i="1"/>
  <c r="W5157" i="1" s="1"/>
  <c r="X5157" i="1" s="1"/>
  <c r="Y5157" i="1" s="1"/>
  <c r="V5158" i="1"/>
  <c r="W5158" i="1" s="1"/>
  <c r="X5158" i="1" s="1"/>
  <c r="Y5158" i="1" s="1"/>
  <c r="V5159" i="1"/>
  <c r="W5159" i="1" s="1"/>
  <c r="X5159" i="1" s="1"/>
  <c r="Y5159" i="1" s="1"/>
  <c r="V5160" i="1"/>
  <c r="W5160" i="1" s="1"/>
  <c r="X5160" i="1" s="1"/>
  <c r="Y5160" i="1" s="1"/>
  <c r="V5161" i="1"/>
  <c r="W5161" i="1" s="1"/>
  <c r="X5161" i="1" s="1"/>
  <c r="Y5161" i="1" s="1"/>
  <c r="V5162" i="1"/>
  <c r="W5162" i="1" s="1"/>
  <c r="X5162" i="1" s="1"/>
  <c r="Y5162" i="1" s="1"/>
  <c r="V5163" i="1"/>
  <c r="W5163" i="1" s="1"/>
  <c r="X5163" i="1" s="1"/>
  <c r="Y5163" i="1" s="1"/>
  <c r="V5164" i="1"/>
  <c r="W5164" i="1" s="1"/>
  <c r="X5164" i="1" s="1"/>
  <c r="Y5164" i="1" s="1"/>
  <c r="V5165" i="1"/>
  <c r="W5165" i="1" s="1"/>
  <c r="X5165" i="1" s="1"/>
  <c r="Y5165" i="1" s="1"/>
  <c r="V5166" i="1"/>
  <c r="W5166" i="1" s="1"/>
  <c r="X5166" i="1" s="1"/>
  <c r="Y5166" i="1" s="1"/>
  <c r="V5167" i="1"/>
  <c r="W5167" i="1" s="1"/>
  <c r="X5167" i="1" s="1"/>
  <c r="Y5167" i="1" s="1"/>
  <c r="V5168" i="1"/>
  <c r="W5168" i="1" s="1"/>
  <c r="X5168" i="1" s="1"/>
  <c r="Y5168" i="1" s="1"/>
  <c r="V5169" i="1"/>
  <c r="W5169" i="1" s="1"/>
  <c r="X5169" i="1" s="1"/>
  <c r="Y5169" i="1" s="1"/>
  <c r="V5170" i="1"/>
  <c r="W5170" i="1" s="1"/>
  <c r="X5170" i="1" s="1"/>
  <c r="Y5170" i="1" s="1"/>
  <c r="V5171" i="1"/>
  <c r="W5171" i="1" s="1"/>
  <c r="X5171" i="1" s="1"/>
  <c r="Y5171" i="1" s="1"/>
  <c r="V5172" i="1"/>
  <c r="W5172" i="1" s="1"/>
  <c r="X5172" i="1" s="1"/>
  <c r="Y5172" i="1" s="1"/>
  <c r="V5173" i="1"/>
  <c r="W5173" i="1" s="1"/>
  <c r="X5173" i="1" s="1"/>
  <c r="Y5173" i="1" s="1"/>
  <c r="V5174" i="1"/>
  <c r="W5174" i="1" s="1"/>
  <c r="X5174" i="1" s="1"/>
  <c r="Y5174" i="1" s="1"/>
  <c r="V5175" i="1"/>
  <c r="W5175" i="1" s="1"/>
  <c r="X5175" i="1" s="1"/>
  <c r="Y5175" i="1" s="1"/>
  <c r="V5176" i="1"/>
  <c r="W5176" i="1" s="1"/>
  <c r="X5176" i="1" s="1"/>
  <c r="Y5176" i="1" s="1"/>
  <c r="V5177" i="1"/>
  <c r="W5177" i="1" s="1"/>
  <c r="X5177" i="1" s="1"/>
  <c r="Y5177" i="1" s="1"/>
  <c r="V5178" i="1"/>
  <c r="W5178" i="1" s="1"/>
  <c r="X5178" i="1" s="1"/>
  <c r="Y5178" i="1" s="1"/>
  <c r="V5179" i="1"/>
  <c r="W5179" i="1" s="1"/>
  <c r="X5179" i="1" s="1"/>
  <c r="Y5179" i="1" s="1"/>
  <c r="V5180" i="1"/>
  <c r="W5180" i="1" s="1"/>
  <c r="X5180" i="1" s="1"/>
  <c r="Y5180" i="1" s="1"/>
  <c r="V5181" i="1"/>
  <c r="W5181" i="1" s="1"/>
  <c r="X5181" i="1" s="1"/>
  <c r="Y5181" i="1" s="1"/>
  <c r="V5182" i="1"/>
  <c r="W5182" i="1" s="1"/>
  <c r="X5182" i="1" s="1"/>
  <c r="Y5182" i="1" s="1"/>
  <c r="V5183" i="1"/>
  <c r="W5183" i="1" s="1"/>
  <c r="X5183" i="1" s="1"/>
  <c r="Y5183" i="1" s="1"/>
  <c r="V5184" i="1"/>
  <c r="W5184" i="1" s="1"/>
  <c r="X5184" i="1" s="1"/>
  <c r="Y5184" i="1" s="1"/>
  <c r="V5185" i="1"/>
  <c r="W5185" i="1" s="1"/>
  <c r="X5185" i="1" s="1"/>
  <c r="Y5185" i="1" s="1"/>
  <c r="V5186" i="1"/>
  <c r="W5186" i="1" s="1"/>
  <c r="X5186" i="1" s="1"/>
  <c r="Y5186" i="1" s="1"/>
  <c r="V5187" i="1"/>
  <c r="W5187" i="1" s="1"/>
  <c r="X5187" i="1" s="1"/>
  <c r="Y5187" i="1" s="1"/>
  <c r="V5188" i="1"/>
  <c r="W5188" i="1" s="1"/>
  <c r="X5188" i="1" s="1"/>
  <c r="Y5188" i="1" s="1"/>
  <c r="V5189" i="1"/>
  <c r="W5189" i="1" s="1"/>
  <c r="X5189" i="1" s="1"/>
  <c r="Y5189" i="1" s="1"/>
  <c r="V5190" i="1"/>
  <c r="W5190" i="1" s="1"/>
  <c r="X5190" i="1" s="1"/>
  <c r="Y5190" i="1" s="1"/>
  <c r="V5191" i="1"/>
  <c r="W5191" i="1" s="1"/>
  <c r="X5191" i="1" s="1"/>
  <c r="Y5191" i="1" s="1"/>
  <c r="V5192" i="1"/>
  <c r="W5192" i="1" s="1"/>
  <c r="X5192" i="1" s="1"/>
  <c r="Y5192" i="1" s="1"/>
  <c r="V5193" i="1"/>
  <c r="W5193" i="1" s="1"/>
  <c r="X5193" i="1" s="1"/>
  <c r="Y5193" i="1" s="1"/>
  <c r="V5194" i="1"/>
  <c r="W5194" i="1" s="1"/>
  <c r="X5194" i="1" s="1"/>
  <c r="Y5194" i="1" s="1"/>
  <c r="V5195" i="1"/>
  <c r="W5195" i="1" s="1"/>
  <c r="X5195" i="1" s="1"/>
  <c r="Y5195" i="1" s="1"/>
  <c r="V5196" i="1"/>
  <c r="W5196" i="1" s="1"/>
  <c r="X5196" i="1" s="1"/>
  <c r="Y5196" i="1" s="1"/>
  <c r="V5197" i="1"/>
  <c r="W5197" i="1" s="1"/>
  <c r="X5197" i="1" s="1"/>
  <c r="Y5197" i="1" s="1"/>
  <c r="V5198" i="1"/>
  <c r="W5198" i="1" s="1"/>
  <c r="X5198" i="1" s="1"/>
  <c r="Y5198" i="1" s="1"/>
  <c r="V5199" i="1"/>
  <c r="W5199" i="1" s="1"/>
  <c r="X5199" i="1" s="1"/>
  <c r="Y5199" i="1" s="1"/>
  <c r="V5200" i="1"/>
  <c r="W5200" i="1" s="1"/>
  <c r="X5200" i="1" s="1"/>
  <c r="Y5200" i="1" s="1"/>
  <c r="V5201" i="1"/>
  <c r="W5201" i="1" s="1"/>
  <c r="X5201" i="1" s="1"/>
  <c r="Y5201" i="1" s="1"/>
  <c r="V5202" i="1"/>
  <c r="W5202" i="1" s="1"/>
  <c r="X5202" i="1" s="1"/>
  <c r="Y5202" i="1" s="1"/>
  <c r="V5203" i="1"/>
  <c r="W5203" i="1" s="1"/>
  <c r="X5203" i="1" s="1"/>
  <c r="Y5203" i="1" s="1"/>
  <c r="V5204" i="1"/>
  <c r="W5204" i="1" s="1"/>
  <c r="X5204" i="1" s="1"/>
  <c r="Y5204" i="1" s="1"/>
  <c r="V5205" i="1"/>
  <c r="W5205" i="1" s="1"/>
  <c r="X5205" i="1" s="1"/>
  <c r="Y5205" i="1" s="1"/>
  <c r="V5206" i="1"/>
  <c r="W5206" i="1" s="1"/>
  <c r="X5206" i="1" s="1"/>
  <c r="Y5206" i="1" s="1"/>
  <c r="V5207" i="1"/>
  <c r="W5207" i="1" s="1"/>
  <c r="X5207" i="1" s="1"/>
  <c r="Y5207" i="1" s="1"/>
  <c r="V5208" i="1"/>
  <c r="W5208" i="1" s="1"/>
  <c r="X5208" i="1" s="1"/>
  <c r="Y5208" i="1" s="1"/>
  <c r="V5209" i="1"/>
  <c r="W5209" i="1" s="1"/>
  <c r="X5209" i="1" s="1"/>
  <c r="Y5209" i="1" s="1"/>
  <c r="V5210" i="1"/>
  <c r="W5210" i="1" s="1"/>
  <c r="X5210" i="1" s="1"/>
  <c r="Y5210" i="1" s="1"/>
  <c r="V5211" i="1"/>
  <c r="W5211" i="1" s="1"/>
  <c r="X5211" i="1" s="1"/>
  <c r="Y5211" i="1" s="1"/>
  <c r="V5212" i="1"/>
  <c r="W5212" i="1" s="1"/>
  <c r="X5212" i="1" s="1"/>
  <c r="Y5212" i="1" s="1"/>
  <c r="V5213" i="1"/>
  <c r="W5213" i="1" s="1"/>
  <c r="X5213" i="1" s="1"/>
  <c r="Y5213" i="1" s="1"/>
  <c r="V5214" i="1"/>
  <c r="W5214" i="1" s="1"/>
  <c r="X5214" i="1" s="1"/>
  <c r="Y5214" i="1" s="1"/>
  <c r="V5215" i="1"/>
  <c r="W5215" i="1" s="1"/>
  <c r="X5215" i="1" s="1"/>
  <c r="Y5215" i="1" s="1"/>
  <c r="V5216" i="1"/>
  <c r="W5216" i="1" s="1"/>
  <c r="X5216" i="1" s="1"/>
  <c r="Y5216" i="1" s="1"/>
  <c r="V5217" i="1"/>
  <c r="W5217" i="1" s="1"/>
  <c r="X5217" i="1" s="1"/>
  <c r="Y5217" i="1" s="1"/>
  <c r="V5218" i="1"/>
  <c r="W5218" i="1" s="1"/>
  <c r="X5218" i="1" s="1"/>
  <c r="Y5218" i="1" s="1"/>
  <c r="V5219" i="1"/>
  <c r="W5219" i="1" s="1"/>
  <c r="X5219" i="1" s="1"/>
  <c r="Y5219" i="1" s="1"/>
  <c r="V5220" i="1"/>
  <c r="W5220" i="1" s="1"/>
  <c r="X5220" i="1" s="1"/>
  <c r="Y5220" i="1" s="1"/>
  <c r="V5221" i="1"/>
  <c r="W5221" i="1" s="1"/>
  <c r="X5221" i="1" s="1"/>
  <c r="Y5221" i="1" s="1"/>
  <c r="V5222" i="1"/>
  <c r="W5222" i="1" s="1"/>
  <c r="X5222" i="1" s="1"/>
  <c r="Y5222" i="1" s="1"/>
  <c r="V5223" i="1"/>
  <c r="W5223" i="1" s="1"/>
  <c r="X5223" i="1" s="1"/>
  <c r="Y5223" i="1" s="1"/>
  <c r="V5224" i="1"/>
  <c r="W5224" i="1" s="1"/>
  <c r="X5224" i="1" s="1"/>
  <c r="Y5224" i="1" s="1"/>
  <c r="V5225" i="1"/>
  <c r="W5225" i="1" s="1"/>
  <c r="X5225" i="1" s="1"/>
  <c r="Y5225" i="1" s="1"/>
  <c r="V5226" i="1"/>
  <c r="W5226" i="1" s="1"/>
  <c r="X5226" i="1" s="1"/>
  <c r="Y5226" i="1" s="1"/>
  <c r="V5227" i="1"/>
  <c r="W5227" i="1" s="1"/>
  <c r="X5227" i="1" s="1"/>
  <c r="Y5227" i="1" s="1"/>
  <c r="V5228" i="1"/>
  <c r="W5228" i="1" s="1"/>
  <c r="X5228" i="1" s="1"/>
  <c r="Y5228" i="1" s="1"/>
  <c r="V5229" i="1"/>
  <c r="W5229" i="1" s="1"/>
  <c r="X5229" i="1" s="1"/>
  <c r="Y5229" i="1" s="1"/>
  <c r="V5230" i="1"/>
  <c r="W5230" i="1" s="1"/>
  <c r="X5230" i="1" s="1"/>
  <c r="Y5230" i="1" s="1"/>
  <c r="V5231" i="1"/>
  <c r="W5231" i="1" s="1"/>
  <c r="X5231" i="1" s="1"/>
  <c r="Y5231" i="1" s="1"/>
  <c r="V5232" i="1"/>
  <c r="W5232" i="1" s="1"/>
  <c r="X5232" i="1" s="1"/>
  <c r="Y5232" i="1" s="1"/>
  <c r="V5233" i="1"/>
  <c r="W5233" i="1" s="1"/>
  <c r="X5233" i="1" s="1"/>
  <c r="Y5233" i="1" s="1"/>
  <c r="V5234" i="1"/>
  <c r="W5234" i="1" s="1"/>
  <c r="X5234" i="1" s="1"/>
  <c r="Y5234" i="1" s="1"/>
  <c r="V5235" i="1"/>
  <c r="W5235" i="1" s="1"/>
  <c r="X5235" i="1" s="1"/>
  <c r="Y5235" i="1" s="1"/>
  <c r="V5236" i="1"/>
  <c r="W5236" i="1" s="1"/>
  <c r="X5236" i="1" s="1"/>
  <c r="Y5236" i="1" s="1"/>
  <c r="V5237" i="1"/>
  <c r="W5237" i="1" s="1"/>
  <c r="X5237" i="1" s="1"/>
  <c r="Y5237" i="1" s="1"/>
  <c r="V5238" i="1"/>
  <c r="W5238" i="1" s="1"/>
  <c r="X5238" i="1" s="1"/>
  <c r="Y5238" i="1" s="1"/>
  <c r="V5239" i="1"/>
  <c r="W5239" i="1" s="1"/>
  <c r="X5239" i="1" s="1"/>
  <c r="Y5239" i="1" s="1"/>
  <c r="V5240" i="1"/>
  <c r="W5240" i="1" s="1"/>
  <c r="X5240" i="1" s="1"/>
  <c r="Y5240" i="1" s="1"/>
  <c r="V5241" i="1"/>
  <c r="W5241" i="1" s="1"/>
  <c r="X5241" i="1" s="1"/>
  <c r="Y5241" i="1" s="1"/>
  <c r="V5242" i="1"/>
  <c r="W5242" i="1" s="1"/>
  <c r="X5242" i="1" s="1"/>
  <c r="Y5242" i="1" s="1"/>
  <c r="V5243" i="1"/>
  <c r="W5243" i="1" s="1"/>
  <c r="X5243" i="1" s="1"/>
  <c r="Y5243" i="1" s="1"/>
  <c r="V5244" i="1"/>
  <c r="W5244" i="1" s="1"/>
  <c r="X5244" i="1" s="1"/>
  <c r="Y5244" i="1" s="1"/>
  <c r="V5245" i="1"/>
  <c r="W5245" i="1" s="1"/>
  <c r="X5245" i="1" s="1"/>
  <c r="Y5245" i="1" s="1"/>
  <c r="V5246" i="1"/>
  <c r="W5246" i="1" s="1"/>
  <c r="X5246" i="1" s="1"/>
  <c r="Y5246" i="1" s="1"/>
  <c r="V5247" i="1"/>
  <c r="W5247" i="1" s="1"/>
  <c r="X5247" i="1" s="1"/>
  <c r="Y5247" i="1" s="1"/>
  <c r="V5248" i="1"/>
  <c r="W5248" i="1" s="1"/>
  <c r="X5248" i="1" s="1"/>
  <c r="Y5248" i="1" s="1"/>
  <c r="V5249" i="1"/>
  <c r="W5249" i="1" s="1"/>
  <c r="X5249" i="1" s="1"/>
  <c r="Y5249" i="1" s="1"/>
  <c r="V5250" i="1"/>
  <c r="W5250" i="1" s="1"/>
  <c r="X5250" i="1" s="1"/>
  <c r="Y5250" i="1" s="1"/>
  <c r="V5251" i="1"/>
  <c r="W5251" i="1" s="1"/>
  <c r="X5251" i="1" s="1"/>
  <c r="Y5251" i="1" s="1"/>
  <c r="V5252" i="1"/>
  <c r="W5252" i="1" s="1"/>
  <c r="X5252" i="1" s="1"/>
  <c r="Y5252" i="1" s="1"/>
  <c r="V5253" i="1"/>
  <c r="W5253" i="1" s="1"/>
  <c r="X5253" i="1" s="1"/>
  <c r="Y5253" i="1" s="1"/>
  <c r="V5254" i="1"/>
  <c r="W5254" i="1" s="1"/>
  <c r="X5254" i="1" s="1"/>
  <c r="Y5254" i="1" s="1"/>
  <c r="V5255" i="1"/>
  <c r="W5255" i="1" s="1"/>
  <c r="X5255" i="1" s="1"/>
  <c r="Y5255" i="1" s="1"/>
  <c r="V5256" i="1"/>
  <c r="W5256" i="1" s="1"/>
  <c r="X5256" i="1" s="1"/>
  <c r="Y5256" i="1" s="1"/>
  <c r="V5257" i="1"/>
  <c r="W5257" i="1" s="1"/>
  <c r="X5257" i="1" s="1"/>
  <c r="Y5257" i="1" s="1"/>
  <c r="V5258" i="1"/>
  <c r="W5258" i="1" s="1"/>
  <c r="X5258" i="1" s="1"/>
  <c r="Y5258" i="1" s="1"/>
  <c r="V5259" i="1"/>
  <c r="W5259" i="1" s="1"/>
  <c r="X5259" i="1" s="1"/>
  <c r="Y5259" i="1" s="1"/>
  <c r="V5260" i="1"/>
  <c r="W5260" i="1" s="1"/>
  <c r="X5260" i="1" s="1"/>
  <c r="Y5260" i="1" s="1"/>
  <c r="V5261" i="1"/>
  <c r="W5261" i="1" s="1"/>
  <c r="X5261" i="1" s="1"/>
  <c r="Y5261" i="1" s="1"/>
  <c r="V5262" i="1"/>
  <c r="W5262" i="1" s="1"/>
  <c r="X5262" i="1" s="1"/>
  <c r="Y5262" i="1" s="1"/>
  <c r="V5263" i="1"/>
  <c r="W5263" i="1" s="1"/>
  <c r="X5263" i="1" s="1"/>
  <c r="Y5263" i="1" s="1"/>
  <c r="V5264" i="1"/>
  <c r="W5264" i="1" s="1"/>
  <c r="X5264" i="1" s="1"/>
  <c r="Y5264" i="1" s="1"/>
  <c r="V5265" i="1"/>
  <c r="W5265" i="1" s="1"/>
  <c r="X5265" i="1" s="1"/>
  <c r="Y5265" i="1" s="1"/>
  <c r="V5266" i="1"/>
  <c r="W5266" i="1" s="1"/>
  <c r="X5266" i="1" s="1"/>
  <c r="Y5266" i="1" s="1"/>
  <c r="V5267" i="1"/>
  <c r="W5267" i="1" s="1"/>
  <c r="X5267" i="1" s="1"/>
  <c r="Y5267" i="1" s="1"/>
  <c r="V5268" i="1"/>
  <c r="W5268" i="1" s="1"/>
  <c r="X5268" i="1" s="1"/>
  <c r="Y5268" i="1" s="1"/>
  <c r="V5269" i="1"/>
  <c r="W5269" i="1" s="1"/>
  <c r="X5269" i="1" s="1"/>
  <c r="Y5269" i="1" s="1"/>
  <c r="V5270" i="1"/>
  <c r="W5270" i="1" s="1"/>
  <c r="X5270" i="1" s="1"/>
  <c r="Y5270" i="1" s="1"/>
  <c r="V5271" i="1"/>
  <c r="W5271" i="1" s="1"/>
  <c r="X5271" i="1" s="1"/>
  <c r="Y5271" i="1" s="1"/>
  <c r="V5272" i="1"/>
  <c r="W5272" i="1" s="1"/>
  <c r="X5272" i="1" s="1"/>
  <c r="Y5272" i="1" s="1"/>
  <c r="V5273" i="1"/>
  <c r="W5273" i="1" s="1"/>
  <c r="X5273" i="1" s="1"/>
  <c r="Y5273" i="1" s="1"/>
  <c r="V5274" i="1"/>
  <c r="W5274" i="1" s="1"/>
  <c r="X5274" i="1" s="1"/>
  <c r="Y5274" i="1" s="1"/>
  <c r="V5275" i="1"/>
  <c r="W5275" i="1" s="1"/>
  <c r="X5275" i="1" s="1"/>
  <c r="Y5275" i="1" s="1"/>
  <c r="V5276" i="1"/>
  <c r="W5276" i="1" s="1"/>
  <c r="X5276" i="1" s="1"/>
  <c r="Y5276" i="1" s="1"/>
  <c r="V5277" i="1"/>
  <c r="W5277" i="1" s="1"/>
  <c r="X5277" i="1" s="1"/>
  <c r="Y5277" i="1" s="1"/>
  <c r="V5278" i="1"/>
  <c r="W5278" i="1" s="1"/>
  <c r="X5278" i="1" s="1"/>
  <c r="Y5278" i="1" s="1"/>
  <c r="V5279" i="1"/>
  <c r="W5279" i="1" s="1"/>
  <c r="X5279" i="1" s="1"/>
  <c r="Y5279" i="1" s="1"/>
  <c r="V5280" i="1"/>
  <c r="W5280" i="1" s="1"/>
  <c r="X5280" i="1" s="1"/>
  <c r="Y5280" i="1" s="1"/>
  <c r="V5281" i="1"/>
  <c r="W5281" i="1" s="1"/>
  <c r="X5281" i="1" s="1"/>
  <c r="Y5281" i="1" s="1"/>
  <c r="V5282" i="1"/>
  <c r="W5282" i="1" s="1"/>
  <c r="X5282" i="1" s="1"/>
  <c r="Y5282" i="1" s="1"/>
  <c r="V5283" i="1"/>
  <c r="W5283" i="1" s="1"/>
  <c r="X5283" i="1" s="1"/>
  <c r="Y5283" i="1" s="1"/>
  <c r="V5284" i="1"/>
  <c r="W5284" i="1" s="1"/>
  <c r="X5284" i="1" s="1"/>
  <c r="Y5284" i="1" s="1"/>
  <c r="V5285" i="1"/>
  <c r="W5285" i="1" s="1"/>
  <c r="X5285" i="1" s="1"/>
  <c r="Y5285" i="1" s="1"/>
  <c r="V5286" i="1"/>
  <c r="W5286" i="1" s="1"/>
  <c r="X5286" i="1" s="1"/>
  <c r="Y5286" i="1" s="1"/>
  <c r="V5287" i="1"/>
  <c r="W5287" i="1" s="1"/>
  <c r="X5287" i="1" s="1"/>
  <c r="Y5287" i="1" s="1"/>
  <c r="V5288" i="1"/>
  <c r="W5288" i="1" s="1"/>
  <c r="X5288" i="1" s="1"/>
  <c r="Y5288" i="1" s="1"/>
  <c r="V5289" i="1"/>
  <c r="W5289" i="1" s="1"/>
  <c r="X5289" i="1" s="1"/>
  <c r="Y5289" i="1" s="1"/>
  <c r="V5290" i="1"/>
  <c r="W5290" i="1" s="1"/>
  <c r="X5290" i="1" s="1"/>
  <c r="Y5290" i="1" s="1"/>
  <c r="V5291" i="1"/>
  <c r="W5291" i="1" s="1"/>
  <c r="X5291" i="1" s="1"/>
  <c r="Y5291" i="1" s="1"/>
  <c r="V5292" i="1"/>
  <c r="W5292" i="1" s="1"/>
  <c r="X5292" i="1" s="1"/>
  <c r="Y5292" i="1" s="1"/>
  <c r="V5293" i="1"/>
  <c r="W5293" i="1" s="1"/>
  <c r="X5293" i="1" s="1"/>
  <c r="Y5293" i="1" s="1"/>
  <c r="V5294" i="1"/>
  <c r="W5294" i="1" s="1"/>
  <c r="X5294" i="1" s="1"/>
  <c r="Y5294" i="1" s="1"/>
  <c r="V5295" i="1"/>
  <c r="W5295" i="1" s="1"/>
  <c r="X5295" i="1" s="1"/>
  <c r="Y5295" i="1" s="1"/>
  <c r="V5296" i="1"/>
  <c r="W5296" i="1" s="1"/>
  <c r="X5296" i="1" s="1"/>
  <c r="Y5296" i="1" s="1"/>
  <c r="V5297" i="1"/>
  <c r="W5297" i="1" s="1"/>
  <c r="X5297" i="1" s="1"/>
  <c r="Y5297" i="1" s="1"/>
  <c r="V5298" i="1"/>
  <c r="W5298" i="1" s="1"/>
  <c r="X5298" i="1" s="1"/>
  <c r="Y5298" i="1" s="1"/>
  <c r="V5299" i="1"/>
  <c r="W5299" i="1" s="1"/>
  <c r="X5299" i="1" s="1"/>
  <c r="Y5299" i="1" s="1"/>
  <c r="V5300" i="1"/>
  <c r="W5300" i="1" s="1"/>
  <c r="X5300" i="1" s="1"/>
  <c r="Y5300" i="1" s="1"/>
  <c r="V5301" i="1"/>
  <c r="W5301" i="1" s="1"/>
  <c r="X5301" i="1" s="1"/>
  <c r="Y5301" i="1" s="1"/>
  <c r="V5302" i="1"/>
  <c r="W5302" i="1" s="1"/>
  <c r="X5302" i="1" s="1"/>
  <c r="Y5302" i="1" s="1"/>
  <c r="V5303" i="1"/>
  <c r="W5303" i="1" s="1"/>
  <c r="X5303" i="1" s="1"/>
  <c r="Y5303" i="1" s="1"/>
  <c r="V5304" i="1"/>
  <c r="W5304" i="1" s="1"/>
  <c r="X5304" i="1" s="1"/>
  <c r="Y5304" i="1" s="1"/>
  <c r="V5305" i="1"/>
  <c r="W5305" i="1" s="1"/>
  <c r="X5305" i="1" s="1"/>
  <c r="Y5305" i="1" s="1"/>
  <c r="V5306" i="1"/>
  <c r="W5306" i="1" s="1"/>
  <c r="X5306" i="1" s="1"/>
  <c r="Y5306" i="1" s="1"/>
  <c r="V5307" i="1"/>
  <c r="W5307" i="1" s="1"/>
  <c r="X5307" i="1" s="1"/>
  <c r="Y5307" i="1" s="1"/>
  <c r="V5308" i="1"/>
  <c r="W5308" i="1" s="1"/>
  <c r="X5308" i="1" s="1"/>
  <c r="Y5308" i="1" s="1"/>
  <c r="V5309" i="1"/>
  <c r="W5309" i="1" s="1"/>
  <c r="X5309" i="1" s="1"/>
  <c r="Y5309" i="1" s="1"/>
  <c r="V5310" i="1"/>
  <c r="W5310" i="1" s="1"/>
  <c r="X5310" i="1" s="1"/>
  <c r="Y5310" i="1" s="1"/>
  <c r="V5311" i="1"/>
  <c r="W5311" i="1" s="1"/>
  <c r="X5311" i="1" s="1"/>
  <c r="Y5311" i="1" s="1"/>
  <c r="V5312" i="1"/>
  <c r="W5312" i="1" s="1"/>
  <c r="X5312" i="1" s="1"/>
  <c r="Y5312" i="1" s="1"/>
  <c r="V5313" i="1"/>
  <c r="W5313" i="1" s="1"/>
  <c r="X5313" i="1" s="1"/>
  <c r="Y5313" i="1" s="1"/>
  <c r="V5314" i="1"/>
  <c r="W5314" i="1" s="1"/>
  <c r="X5314" i="1" s="1"/>
  <c r="Y5314" i="1" s="1"/>
  <c r="V5315" i="1"/>
  <c r="W5315" i="1" s="1"/>
  <c r="X5315" i="1" s="1"/>
  <c r="Y5315" i="1" s="1"/>
  <c r="V5316" i="1"/>
  <c r="W5316" i="1" s="1"/>
  <c r="X5316" i="1" s="1"/>
  <c r="Y5316" i="1" s="1"/>
  <c r="V5317" i="1"/>
  <c r="W5317" i="1" s="1"/>
  <c r="X5317" i="1" s="1"/>
  <c r="Y5317" i="1" s="1"/>
  <c r="V5318" i="1"/>
  <c r="W5318" i="1" s="1"/>
  <c r="X5318" i="1" s="1"/>
  <c r="Y5318" i="1" s="1"/>
  <c r="V5319" i="1"/>
  <c r="W5319" i="1" s="1"/>
  <c r="X5319" i="1" s="1"/>
  <c r="Y5319" i="1" s="1"/>
  <c r="V5320" i="1"/>
  <c r="W5320" i="1" s="1"/>
  <c r="X5320" i="1" s="1"/>
  <c r="Y5320" i="1" s="1"/>
  <c r="V5321" i="1"/>
  <c r="W5321" i="1" s="1"/>
  <c r="X5321" i="1" s="1"/>
  <c r="Y5321" i="1" s="1"/>
  <c r="V5322" i="1"/>
  <c r="W5322" i="1" s="1"/>
  <c r="X5322" i="1" s="1"/>
  <c r="Y5322" i="1" s="1"/>
  <c r="V5323" i="1"/>
  <c r="W5323" i="1" s="1"/>
  <c r="X5323" i="1" s="1"/>
  <c r="Y5323" i="1" s="1"/>
  <c r="V5324" i="1"/>
  <c r="W5324" i="1" s="1"/>
  <c r="X5324" i="1" s="1"/>
  <c r="Y5324" i="1" s="1"/>
  <c r="V5325" i="1"/>
  <c r="W5325" i="1" s="1"/>
  <c r="X5325" i="1" s="1"/>
  <c r="Y5325" i="1" s="1"/>
  <c r="V5326" i="1"/>
  <c r="W5326" i="1" s="1"/>
  <c r="X5326" i="1" s="1"/>
  <c r="Y5326" i="1" s="1"/>
  <c r="V5327" i="1"/>
  <c r="W5327" i="1" s="1"/>
  <c r="X5327" i="1" s="1"/>
  <c r="Y5327" i="1" s="1"/>
  <c r="V5328" i="1"/>
  <c r="W5328" i="1" s="1"/>
  <c r="X5328" i="1" s="1"/>
  <c r="Y5328" i="1" s="1"/>
  <c r="V5329" i="1"/>
  <c r="W5329" i="1" s="1"/>
  <c r="X5329" i="1" s="1"/>
  <c r="Y5329" i="1" s="1"/>
  <c r="V5330" i="1"/>
  <c r="W5330" i="1" s="1"/>
  <c r="X5330" i="1" s="1"/>
  <c r="Y5330" i="1" s="1"/>
  <c r="V5331" i="1"/>
  <c r="W5331" i="1" s="1"/>
  <c r="X5331" i="1" s="1"/>
  <c r="Y5331" i="1" s="1"/>
  <c r="V5332" i="1"/>
  <c r="W5332" i="1" s="1"/>
  <c r="X5332" i="1" s="1"/>
  <c r="Y5332" i="1" s="1"/>
  <c r="V5333" i="1"/>
  <c r="W5333" i="1" s="1"/>
  <c r="X5333" i="1" s="1"/>
  <c r="Y5333" i="1" s="1"/>
  <c r="V5334" i="1"/>
  <c r="W5334" i="1" s="1"/>
  <c r="X5334" i="1" s="1"/>
  <c r="Y5334" i="1" s="1"/>
  <c r="V5335" i="1"/>
  <c r="W5335" i="1" s="1"/>
  <c r="X5335" i="1" s="1"/>
  <c r="Y5335" i="1" s="1"/>
  <c r="V5336" i="1"/>
  <c r="W5336" i="1" s="1"/>
  <c r="X5336" i="1" s="1"/>
  <c r="Y5336" i="1" s="1"/>
  <c r="V5337" i="1"/>
  <c r="W5337" i="1" s="1"/>
  <c r="X5337" i="1" s="1"/>
  <c r="Y5337" i="1" s="1"/>
  <c r="V5338" i="1"/>
  <c r="W5338" i="1" s="1"/>
  <c r="X5338" i="1" s="1"/>
  <c r="Y5338" i="1" s="1"/>
  <c r="V5339" i="1"/>
  <c r="W5339" i="1" s="1"/>
  <c r="X5339" i="1" s="1"/>
  <c r="Y5339" i="1" s="1"/>
  <c r="V5340" i="1"/>
  <c r="W5340" i="1" s="1"/>
  <c r="X5340" i="1" s="1"/>
  <c r="Y5340" i="1" s="1"/>
  <c r="V5341" i="1"/>
  <c r="W5341" i="1" s="1"/>
  <c r="X5341" i="1" s="1"/>
  <c r="Y5341" i="1" s="1"/>
  <c r="V5342" i="1"/>
  <c r="W5342" i="1" s="1"/>
  <c r="X5342" i="1" s="1"/>
  <c r="Y5342" i="1" s="1"/>
  <c r="V5343" i="1"/>
  <c r="W5343" i="1" s="1"/>
  <c r="X5343" i="1" s="1"/>
  <c r="Y5343" i="1" s="1"/>
  <c r="V5344" i="1"/>
  <c r="W5344" i="1" s="1"/>
  <c r="X5344" i="1" s="1"/>
  <c r="Y5344" i="1" s="1"/>
  <c r="V5345" i="1"/>
  <c r="W5345" i="1" s="1"/>
  <c r="X5345" i="1" s="1"/>
  <c r="Y5345" i="1" s="1"/>
  <c r="V5346" i="1"/>
  <c r="W5346" i="1" s="1"/>
  <c r="X5346" i="1" s="1"/>
  <c r="Y5346" i="1" s="1"/>
  <c r="V5347" i="1"/>
  <c r="W5347" i="1" s="1"/>
  <c r="X5347" i="1" s="1"/>
  <c r="Y5347" i="1" s="1"/>
  <c r="V5348" i="1"/>
  <c r="W5348" i="1" s="1"/>
  <c r="X5348" i="1" s="1"/>
  <c r="Y5348" i="1" s="1"/>
  <c r="V5349" i="1"/>
  <c r="W5349" i="1" s="1"/>
  <c r="X5349" i="1" s="1"/>
  <c r="Y5349" i="1" s="1"/>
  <c r="V5350" i="1"/>
  <c r="W5350" i="1" s="1"/>
  <c r="X5350" i="1" s="1"/>
  <c r="Y5350" i="1" s="1"/>
  <c r="V5351" i="1"/>
  <c r="W5351" i="1" s="1"/>
  <c r="X5351" i="1" s="1"/>
  <c r="Y5351" i="1" s="1"/>
  <c r="V5352" i="1"/>
  <c r="W5352" i="1" s="1"/>
  <c r="X5352" i="1" s="1"/>
  <c r="Y5352" i="1" s="1"/>
  <c r="V5353" i="1"/>
  <c r="W5353" i="1" s="1"/>
  <c r="X5353" i="1" s="1"/>
  <c r="Y5353" i="1" s="1"/>
  <c r="V5354" i="1"/>
  <c r="W5354" i="1" s="1"/>
  <c r="X5354" i="1" s="1"/>
  <c r="Y5354" i="1" s="1"/>
  <c r="V5355" i="1"/>
  <c r="W5355" i="1" s="1"/>
  <c r="X5355" i="1" s="1"/>
  <c r="Y5355" i="1" s="1"/>
  <c r="V5356" i="1"/>
  <c r="W5356" i="1" s="1"/>
  <c r="X5356" i="1" s="1"/>
  <c r="Y5356" i="1" s="1"/>
  <c r="V5357" i="1"/>
  <c r="W5357" i="1" s="1"/>
  <c r="X5357" i="1" s="1"/>
  <c r="Y5357" i="1" s="1"/>
  <c r="V5358" i="1"/>
  <c r="W5358" i="1" s="1"/>
  <c r="X5358" i="1" s="1"/>
  <c r="Y5358" i="1" s="1"/>
  <c r="V5359" i="1"/>
  <c r="W5359" i="1" s="1"/>
  <c r="X5359" i="1" s="1"/>
  <c r="Y5359" i="1" s="1"/>
  <c r="V5360" i="1"/>
  <c r="W5360" i="1" s="1"/>
  <c r="X5360" i="1" s="1"/>
  <c r="Y5360" i="1" s="1"/>
  <c r="V5361" i="1"/>
  <c r="W5361" i="1" s="1"/>
  <c r="X5361" i="1" s="1"/>
  <c r="Y5361" i="1" s="1"/>
  <c r="V5362" i="1"/>
  <c r="W5362" i="1" s="1"/>
  <c r="X5362" i="1" s="1"/>
  <c r="Y5362" i="1" s="1"/>
  <c r="V5363" i="1"/>
  <c r="W5363" i="1" s="1"/>
  <c r="X5363" i="1" s="1"/>
  <c r="Y5363" i="1" s="1"/>
  <c r="V5364" i="1"/>
  <c r="W5364" i="1" s="1"/>
  <c r="X5364" i="1" s="1"/>
  <c r="Y5364" i="1" s="1"/>
  <c r="V5365" i="1"/>
  <c r="W5365" i="1" s="1"/>
  <c r="X5365" i="1" s="1"/>
  <c r="Y5365" i="1" s="1"/>
  <c r="V5366" i="1"/>
  <c r="W5366" i="1" s="1"/>
  <c r="X5366" i="1" s="1"/>
  <c r="Y5366" i="1" s="1"/>
  <c r="V5367" i="1"/>
  <c r="W5367" i="1" s="1"/>
  <c r="X5367" i="1" s="1"/>
  <c r="Y5367" i="1" s="1"/>
  <c r="V5368" i="1"/>
  <c r="W5368" i="1" s="1"/>
  <c r="X5368" i="1" s="1"/>
  <c r="Y5368" i="1" s="1"/>
  <c r="V5369" i="1"/>
  <c r="W5369" i="1" s="1"/>
  <c r="X5369" i="1" s="1"/>
  <c r="Y5369" i="1" s="1"/>
  <c r="V5370" i="1"/>
  <c r="W5370" i="1" s="1"/>
  <c r="X5370" i="1" s="1"/>
  <c r="Y5370" i="1" s="1"/>
  <c r="V5371" i="1"/>
  <c r="W5371" i="1" s="1"/>
  <c r="X5371" i="1" s="1"/>
  <c r="Y5371" i="1" s="1"/>
  <c r="V5372" i="1"/>
  <c r="W5372" i="1" s="1"/>
  <c r="X5372" i="1" s="1"/>
  <c r="Y5372" i="1" s="1"/>
  <c r="V5373" i="1"/>
  <c r="W5373" i="1" s="1"/>
  <c r="X5373" i="1" s="1"/>
  <c r="Y5373" i="1" s="1"/>
  <c r="V5374" i="1"/>
  <c r="W5374" i="1" s="1"/>
  <c r="X5374" i="1" s="1"/>
  <c r="Y5374" i="1" s="1"/>
  <c r="V5375" i="1"/>
  <c r="W5375" i="1" s="1"/>
  <c r="X5375" i="1" s="1"/>
  <c r="Y5375" i="1" s="1"/>
  <c r="V5376" i="1"/>
  <c r="W5376" i="1" s="1"/>
  <c r="X5376" i="1" s="1"/>
  <c r="Y5376" i="1" s="1"/>
  <c r="V5377" i="1"/>
  <c r="W5377" i="1" s="1"/>
  <c r="X5377" i="1" s="1"/>
  <c r="Y5377" i="1" s="1"/>
  <c r="V5378" i="1"/>
  <c r="W5378" i="1" s="1"/>
  <c r="X5378" i="1" s="1"/>
  <c r="Y5378" i="1" s="1"/>
  <c r="V5379" i="1"/>
  <c r="W5379" i="1" s="1"/>
  <c r="X5379" i="1" s="1"/>
  <c r="Y5379" i="1" s="1"/>
  <c r="V5380" i="1"/>
  <c r="W5380" i="1" s="1"/>
  <c r="X5380" i="1" s="1"/>
  <c r="Y5380" i="1" s="1"/>
  <c r="V5381" i="1"/>
  <c r="W5381" i="1" s="1"/>
  <c r="X5381" i="1" s="1"/>
  <c r="Y5381" i="1" s="1"/>
  <c r="V5382" i="1"/>
  <c r="W5382" i="1" s="1"/>
  <c r="X5382" i="1" s="1"/>
  <c r="Y5382" i="1" s="1"/>
  <c r="V5383" i="1"/>
  <c r="W5383" i="1" s="1"/>
  <c r="X5383" i="1" s="1"/>
  <c r="Y5383" i="1" s="1"/>
  <c r="V5384" i="1"/>
  <c r="W5384" i="1" s="1"/>
  <c r="X5384" i="1" s="1"/>
  <c r="Y5384" i="1" s="1"/>
  <c r="V5385" i="1"/>
  <c r="W5385" i="1" s="1"/>
  <c r="X5385" i="1" s="1"/>
  <c r="Y5385" i="1" s="1"/>
  <c r="V5386" i="1"/>
  <c r="W5386" i="1" s="1"/>
  <c r="X5386" i="1" s="1"/>
  <c r="Y5386" i="1" s="1"/>
  <c r="V5387" i="1"/>
  <c r="W5387" i="1" s="1"/>
  <c r="X5387" i="1" s="1"/>
  <c r="Y5387" i="1" s="1"/>
  <c r="V5388" i="1"/>
  <c r="W5388" i="1" s="1"/>
  <c r="X5388" i="1" s="1"/>
  <c r="Y5388" i="1" s="1"/>
  <c r="V5389" i="1"/>
  <c r="W5389" i="1" s="1"/>
  <c r="X5389" i="1" s="1"/>
  <c r="Y5389" i="1" s="1"/>
  <c r="V5390" i="1"/>
  <c r="W5390" i="1" s="1"/>
  <c r="X5390" i="1" s="1"/>
  <c r="Y5390" i="1" s="1"/>
  <c r="V5391" i="1"/>
  <c r="W5391" i="1" s="1"/>
  <c r="X5391" i="1" s="1"/>
  <c r="Y5391" i="1" s="1"/>
  <c r="V5392" i="1"/>
  <c r="W5392" i="1" s="1"/>
  <c r="X5392" i="1" s="1"/>
  <c r="Y5392" i="1" s="1"/>
  <c r="V5393" i="1"/>
  <c r="W5393" i="1" s="1"/>
  <c r="X5393" i="1" s="1"/>
  <c r="Y5393" i="1" s="1"/>
  <c r="V5394" i="1"/>
  <c r="W5394" i="1" s="1"/>
  <c r="X5394" i="1" s="1"/>
  <c r="Y5394" i="1" s="1"/>
  <c r="V5395" i="1"/>
  <c r="W5395" i="1" s="1"/>
  <c r="X5395" i="1" s="1"/>
  <c r="Y5395" i="1" s="1"/>
  <c r="V5396" i="1"/>
  <c r="W5396" i="1" s="1"/>
  <c r="X5396" i="1" s="1"/>
  <c r="Y5396" i="1" s="1"/>
  <c r="V5397" i="1"/>
  <c r="W5397" i="1" s="1"/>
  <c r="X5397" i="1" s="1"/>
  <c r="Y5397" i="1" s="1"/>
  <c r="V5398" i="1"/>
  <c r="W5398" i="1" s="1"/>
  <c r="X5398" i="1" s="1"/>
  <c r="Y5398" i="1" s="1"/>
  <c r="V5399" i="1"/>
  <c r="W5399" i="1" s="1"/>
  <c r="X5399" i="1" s="1"/>
  <c r="Y5399" i="1" s="1"/>
  <c r="V5400" i="1"/>
  <c r="W5400" i="1" s="1"/>
  <c r="X5400" i="1" s="1"/>
  <c r="Y5400" i="1" s="1"/>
  <c r="V5401" i="1"/>
  <c r="W5401" i="1" s="1"/>
  <c r="X5401" i="1" s="1"/>
  <c r="Y5401" i="1" s="1"/>
  <c r="V5402" i="1"/>
  <c r="W5402" i="1" s="1"/>
  <c r="X5402" i="1" s="1"/>
  <c r="Y5402" i="1" s="1"/>
  <c r="V5403" i="1"/>
  <c r="W5403" i="1" s="1"/>
  <c r="X5403" i="1" s="1"/>
  <c r="Y5403" i="1" s="1"/>
  <c r="V5404" i="1"/>
  <c r="W5404" i="1" s="1"/>
  <c r="X5404" i="1" s="1"/>
  <c r="Y5404" i="1" s="1"/>
  <c r="V5405" i="1"/>
  <c r="W5405" i="1" s="1"/>
  <c r="X5405" i="1" s="1"/>
  <c r="Y5405" i="1" s="1"/>
  <c r="V5406" i="1"/>
  <c r="W5406" i="1" s="1"/>
  <c r="X5406" i="1" s="1"/>
  <c r="Y5406" i="1" s="1"/>
  <c r="V5407" i="1"/>
  <c r="W5407" i="1" s="1"/>
  <c r="X5407" i="1" s="1"/>
  <c r="Y5407" i="1" s="1"/>
  <c r="V5408" i="1"/>
  <c r="W5408" i="1" s="1"/>
  <c r="X5408" i="1" s="1"/>
  <c r="Y5408" i="1" s="1"/>
  <c r="V5409" i="1"/>
  <c r="W5409" i="1" s="1"/>
  <c r="X5409" i="1" s="1"/>
  <c r="Y5409" i="1" s="1"/>
  <c r="V5410" i="1"/>
  <c r="W5410" i="1" s="1"/>
  <c r="X5410" i="1" s="1"/>
  <c r="Y5410" i="1" s="1"/>
  <c r="V5411" i="1"/>
  <c r="W5411" i="1" s="1"/>
  <c r="X5411" i="1" s="1"/>
  <c r="Y5411" i="1" s="1"/>
  <c r="V5412" i="1"/>
  <c r="W5412" i="1" s="1"/>
  <c r="X5412" i="1" s="1"/>
  <c r="Y5412" i="1" s="1"/>
  <c r="V5413" i="1"/>
  <c r="W5413" i="1" s="1"/>
  <c r="X5413" i="1" s="1"/>
  <c r="Y5413" i="1" s="1"/>
  <c r="V5414" i="1"/>
  <c r="W5414" i="1" s="1"/>
  <c r="X5414" i="1" s="1"/>
  <c r="Y5414" i="1" s="1"/>
  <c r="V5415" i="1"/>
  <c r="W5415" i="1" s="1"/>
  <c r="X5415" i="1" s="1"/>
  <c r="Y5415" i="1" s="1"/>
  <c r="V5416" i="1"/>
  <c r="W5416" i="1" s="1"/>
  <c r="X5416" i="1" s="1"/>
  <c r="Y5416" i="1" s="1"/>
  <c r="V5417" i="1"/>
  <c r="W5417" i="1" s="1"/>
  <c r="X5417" i="1" s="1"/>
  <c r="Y5417" i="1" s="1"/>
  <c r="V5418" i="1"/>
  <c r="W5418" i="1" s="1"/>
  <c r="X5418" i="1" s="1"/>
  <c r="Y5418" i="1" s="1"/>
  <c r="V5419" i="1"/>
  <c r="W5419" i="1" s="1"/>
  <c r="X5419" i="1" s="1"/>
  <c r="Y5419" i="1" s="1"/>
  <c r="V5420" i="1"/>
  <c r="W5420" i="1" s="1"/>
  <c r="X5420" i="1" s="1"/>
  <c r="Y5420" i="1" s="1"/>
  <c r="V5421" i="1"/>
  <c r="W5421" i="1" s="1"/>
  <c r="X5421" i="1" s="1"/>
  <c r="Y5421" i="1" s="1"/>
  <c r="V5422" i="1"/>
  <c r="W5422" i="1" s="1"/>
  <c r="X5422" i="1" s="1"/>
  <c r="Y5422" i="1" s="1"/>
  <c r="V5423" i="1"/>
  <c r="W5423" i="1" s="1"/>
  <c r="X5423" i="1" s="1"/>
  <c r="Y5423" i="1" s="1"/>
  <c r="V5424" i="1"/>
  <c r="W5424" i="1" s="1"/>
  <c r="X5424" i="1" s="1"/>
  <c r="Y5424" i="1" s="1"/>
  <c r="V5425" i="1"/>
  <c r="W5425" i="1" s="1"/>
  <c r="X5425" i="1" s="1"/>
  <c r="Y5425" i="1" s="1"/>
  <c r="V5426" i="1"/>
  <c r="W5426" i="1" s="1"/>
  <c r="X5426" i="1" s="1"/>
  <c r="Y5426" i="1" s="1"/>
  <c r="V5427" i="1"/>
  <c r="W5427" i="1" s="1"/>
  <c r="X5427" i="1" s="1"/>
  <c r="Y5427" i="1" s="1"/>
  <c r="V5428" i="1"/>
  <c r="W5428" i="1" s="1"/>
  <c r="X5428" i="1" s="1"/>
  <c r="Y5428" i="1" s="1"/>
  <c r="V5429" i="1"/>
  <c r="W5429" i="1" s="1"/>
  <c r="X5429" i="1" s="1"/>
  <c r="Y5429" i="1" s="1"/>
  <c r="V5430" i="1"/>
  <c r="W5430" i="1" s="1"/>
  <c r="X5430" i="1" s="1"/>
  <c r="Y5430" i="1" s="1"/>
  <c r="V5431" i="1"/>
  <c r="W5431" i="1" s="1"/>
  <c r="X5431" i="1" s="1"/>
  <c r="Y5431" i="1" s="1"/>
  <c r="V5432" i="1"/>
  <c r="W5432" i="1" s="1"/>
  <c r="X5432" i="1" s="1"/>
  <c r="Y5432" i="1" s="1"/>
  <c r="V5433" i="1"/>
  <c r="W5433" i="1" s="1"/>
  <c r="X5433" i="1" s="1"/>
  <c r="Y5433" i="1" s="1"/>
  <c r="V5434" i="1"/>
  <c r="W5434" i="1" s="1"/>
  <c r="X5434" i="1" s="1"/>
  <c r="Y5434" i="1" s="1"/>
  <c r="V5435" i="1"/>
  <c r="W5435" i="1" s="1"/>
  <c r="X5435" i="1" s="1"/>
  <c r="Y5435" i="1" s="1"/>
  <c r="V5436" i="1"/>
  <c r="W5436" i="1" s="1"/>
  <c r="X5436" i="1" s="1"/>
  <c r="Y5436" i="1" s="1"/>
  <c r="V5437" i="1"/>
  <c r="W5437" i="1" s="1"/>
  <c r="X5437" i="1" s="1"/>
  <c r="Y5437" i="1" s="1"/>
  <c r="V5438" i="1"/>
  <c r="W5438" i="1" s="1"/>
  <c r="X5438" i="1" s="1"/>
  <c r="Y5438" i="1" s="1"/>
  <c r="V5439" i="1"/>
  <c r="W5439" i="1" s="1"/>
  <c r="X5439" i="1" s="1"/>
  <c r="Y5439" i="1" s="1"/>
  <c r="V5440" i="1"/>
  <c r="W5440" i="1" s="1"/>
  <c r="X5440" i="1" s="1"/>
  <c r="Y5440" i="1" s="1"/>
  <c r="V5441" i="1"/>
  <c r="W5441" i="1" s="1"/>
  <c r="X5441" i="1" s="1"/>
  <c r="Y5441" i="1" s="1"/>
  <c r="V5442" i="1"/>
  <c r="W5442" i="1" s="1"/>
  <c r="X5442" i="1" s="1"/>
  <c r="Y5442" i="1" s="1"/>
  <c r="V5443" i="1"/>
  <c r="W5443" i="1" s="1"/>
  <c r="X5443" i="1" s="1"/>
  <c r="Y5443" i="1" s="1"/>
  <c r="V5444" i="1"/>
  <c r="W5444" i="1" s="1"/>
  <c r="X5444" i="1" s="1"/>
  <c r="Y5444" i="1" s="1"/>
  <c r="V5445" i="1"/>
  <c r="W5445" i="1" s="1"/>
  <c r="X5445" i="1" s="1"/>
  <c r="Y5445" i="1" s="1"/>
  <c r="V5446" i="1"/>
  <c r="W5446" i="1" s="1"/>
  <c r="X5446" i="1" s="1"/>
  <c r="Y5446" i="1" s="1"/>
  <c r="V5447" i="1"/>
  <c r="W5447" i="1" s="1"/>
  <c r="X5447" i="1" s="1"/>
  <c r="Y5447" i="1" s="1"/>
  <c r="V5448" i="1"/>
  <c r="W5448" i="1" s="1"/>
  <c r="X5448" i="1" s="1"/>
  <c r="Y5448" i="1" s="1"/>
  <c r="V5449" i="1"/>
  <c r="W5449" i="1" s="1"/>
  <c r="X5449" i="1" s="1"/>
  <c r="Y5449" i="1" s="1"/>
  <c r="V5450" i="1"/>
  <c r="W5450" i="1" s="1"/>
  <c r="X5450" i="1" s="1"/>
  <c r="Y5450" i="1" s="1"/>
  <c r="V5451" i="1"/>
  <c r="W5451" i="1" s="1"/>
  <c r="X5451" i="1" s="1"/>
  <c r="Y5451" i="1" s="1"/>
  <c r="V5452" i="1"/>
  <c r="W5452" i="1" s="1"/>
  <c r="X5452" i="1" s="1"/>
  <c r="Y5452" i="1" s="1"/>
  <c r="V5453" i="1"/>
  <c r="W5453" i="1" s="1"/>
  <c r="X5453" i="1" s="1"/>
  <c r="Y5453" i="1" s="1"/>
  <c r="V5454" i="1"/>
  <c r="W5454" i="1" s="1"/>
  <c r="X5454" i="1" s="1"/>
  <c r="Y5454" i="1" s="1"/>
  <c r="V5455" i="1"/>
  <c r="W5455" i="1" s="1"/>
  <c r="X5455" i="1" s="1"/>
  <c r="Y5455" i="1" s="1"/>
  <c r="V5456" i="1"/>
  <c r="W5456" i="1" s="1"/>
  <c r="X5456" i="1" s="1"/>
  <c r="Y5456" i="1" s="1"/>
  <c r="V5457" i="1"/>
  <c r="W5457" i="1" s="1"/>
  <c r="X5457" i="1" s="1"/>
  <c r="Y5457" i="1" s="1"/>
  <c r="V5458" i="1"/>
  <c r="W5458" i="1" s="1"/>
  <c r="X5458" i="1" s="1"/>
  <c r="Y5458" i="1" s="1"/>
  <c r="V5459" i="1"/>
  <c r="W5459" i="1" s="1"/>
  <c r="X5459" i="1" s="1"/>
  <c r="Y5459" i="1" s="1"/>
  <c r="V5460" i="1"/>
  <c r="W5460" i="1" s="1"/>
  <c r="X5460" i="1" s="1"/>
  <c r="Y5460" i="1" s="1"/>
  <c r="V5461" i="1"/>
  <c r="W5461" i="1" s="1"/>
  <c r="X5461" i="1" s="1"/>
  <c r="Y5461" i="1" s="1"/>
  <c r="V5462" i="1"/>
  <c r="W5462" i="1" s="1"/>
  <c r="X5462" i="1" s="1"/>
  <c r="Y5462" i="1" s="1"/>
  <c r="V5463" i="1"/>
  <c r="W5463" i="1" s="1"/>
  <c r="X5463" i="1" s="1"/>
  <c r="Y5463" i="1" s="1"/>
  <c r="V5464" i="1"/>
  <c r="W5464" i="1" s="1"/>
  <c r="X5464" i="1" s="1"/>
  <c r="Y5464" i="1" s="1"/>
  <c r="V5465" i="1"/>
  <c r="W5465" i="1" s="1"/>
  <c r="X5465" i="1" s="1"/>
  <c r="Y5465" i="1" s="1"/>
  <c r="V5466" i="1"/>
  <c r="W5466" i="1" s="1"/>
  <c r="X5466" i="1" s="1"/>
  <c r="Y5466" i="1" s="1"/>
  <c r="V5467" i="1"/>
  <c r="W5467" i="1" s="1"/>
  <c r="X5467" i="1" s="1"/>
  <c r="Y5467" i="1" s="1"/>
  <c r="V5468" i="1"/>
  <c r="W5468" i="1" s="1"/>
  <c r="X5468" i="1" s="1"/>
  <c r="Y5468" i="1" s="1"/>
  <c r="V5469" i="1"/>
  <c r="W5469" i="1" s="1"/>
  <c r="X5469" i="1" s="1"/>
  <c r="Y5469" i="1" s="1"/>
  <c r="V5470" i="1"/>
  <c r="W5470" i="1" s="1"/>
  <c r="X5470" i="1" s="1"/>
  <c r="Y5470" i="1" s="1"/>
  <c r="V5471" i="1"/>
  <c r="W5471" i="1" s="1"/>
  <c r="X5471" i="1" s="1"/>
  <c r="Y5471" i="1" s="1"/>
  <c r="V5472" i="1"/>
  <c r="W5472" i="1" s="1"/>
  <c r="X5472" i="1" s="1"/>
  <c r="Y5472" i="1" s="1"/>
  <c r="V5473" i="1"/>
  <c r="W5473" i="1" s="1"/>
  <c r="X5473" i="1" s="1"/>
  <c r="Y5473" i="1" s="1"/>
  <c r="V5474" i="1"/>
  <c r="W5474" i="1" s="1"/>
  <c r="X5474" i="1" s="1"/>
  <c r="Y5474" i="1" s="1"/>
  <c r="V5475" i="1"/>
  <c r="W5475" i="1" s="1"/>
  <c r="X5475" i="1" s="1"/>
  <c r="Y5475" i="1" s="1"/>
  <c r="V5476" i="1"/>
  <c r="W5476" i="1" s="1"/>
  <c r="X5476" i="1" s="1"/>
  <c r="Y5476" i="1" s="1"/>
  <c r="V5477" i="1"/>
  <c r="W5477" i="1" s="1"/>
  <c r="X5477" i="1" s="1"/>
  <c r="Y5477" i="1" s="1"/>
  <c r="V5478" i="1"/>
  <c r="W5478" i="1" s="1"/>
  <c r="X5478" i="1" s="1"/>
  <c r="Y5478" i="1" s="1"/>
  <c r="V5479" i="1"/>
  <c r="W5479" i="1" s="1"/>
  <c r="X5479" i="1" s="1"/>
  <c r="Y5479" i="1" s="1"/>
  <c r="V5480" i="1"/>
  <c r="W5480" i="1" s="1"/>
  <c r="X5480" i="1" s="1"/>
  <c r="Y5480" i="1" s="1"/>
  <c r="V5481" i="1"/>
  <c r="W5481" i="1" s="1"/>
  <c r="X5481" i="1" s="1"/>
  <c r="Y5481" i="1" s="1"/>
  <c r="V5482" i="1"/>
  <c r="W5482" i="1" s="1"/>
  <c r="X5482" i="1" s="1"/>
  <c r="Y5482" i="1" s="1"/>
  <c r="V5483" i="1"/>
  <c r="W5483" i="1" s="1"/>
  <c r="X5483" i="1" s="1"/>
  <c r="Y5483" i="1" s="1"/>
  <c r="V5484" i="1"/>
  <c r="W5484" i="1" s="1"/>
  <c r="X5484" i="1" s="1"/>
  <c r="Y5484" i="1" s="1"/>
  <c r="V5485" i="1"/>
  <c r="W5485" i="1" s="1"/>
  <c r="X5485" i="1" s="1"/>
  <c r="Y5485" i="1" s="1"/>
  <c r="V5486" i="1"/>
  <c r="W5486" i="1" s="1"/>
  <c r="X5486" i="1" s="1"/>
  <c r="Y5486" i="1" s="1"/>
  <c r="V5487" i="1"/>
  <c r="W5487" i="1" s="1"/>
  <c r="X5487" i="1" s="1"/>
  <c r="Y5487" i="1" s="1"/>
  <c r="V5488" i="1"/>
  <c r="W5488" i="1" s="1"/>
  <c r="X5488" i="1" s="1"/>
  <c r="Y5488" i="1" s="1"/>
  <c r="V5489" i="1"/>
  <c r="W5489" i="1" s="1"/>
  <c r="X5489" i="1" s="1"/>
  <c r="Y5489" i="1" s="1"/>
  <c r="V5490" i="1"/>
  <c r="W5490" i="1" s="1"/>
  <c r="X5490" i="1" s="1"/>
  <c r="Y5490" i="1" s="1"/>
  <c r="V5491" i="1"/>
  <c r="W5491" i="1" s="1"/>
  <c r="X5491" i="1" s="1"/>
  <c r="Y5491" i="1" s="1"/>
  <c r="V5492" i="1"/>
  <c r="W5492" i="1" s="1"/>
  <c r="X5492" i="1" s="1"/>
  <c r="Y5492" i="1" s="1"/>
  <c r="V5493" i="1"/>
  <c r="W5493" i="1" s="1"/>
  <c r="X5493" i="1" s="1"/>
  <c r="Y5493" i="1" s="1"/>
  <c r="V5494" i="1"/>
  <c r="W5494" i="1" s="1"/>
  <c r="X5494" i="1" s="1"/>
  <c r="Y5494" i="1" s="1"/>
  <c r="V5495" i="1"/>
  <c r="W5495" i="1" s="1"/>
  <c r="X5495" i="1" s="1"/>
  <c r="Y5495" i="1" s="1"/>
  <c r="V5496" i="1"/>
  <c r="W5496" i="1" s="1"/>
  <c r="X5496" i="1" s="1"/>
  <c r="Y5496" i="1" s="1"/>
  <c r="V5497" i="1"/>
  <c r="W5497" i="1" s="1"/>
  <c r="X5497" i="1" s="1"/>
  <c r="Y5497" i="1" s="1"/>
  <c r="V5498" i="1"/>
  <c r="W5498" i="1" s="1"/>
  <c r="X5498" i="1" s="1"/>
  <c r="Y5498" i="1" s="1"/>
  <c r="V5499" i="1"/>
  <c r="W5499" i="1" s="1"/>
  <c r="X5499" i="1" s="1"/>
  <c r="Y5499" i="1" s="1"/>
  <c r="V5500" i="1"/>
  <c r="W5500" i="1" s="1"/>
  <c r="X5500" i="1" s="1"/>
  <c r="Y5500" i="1" s="1"/>
  <c r="V5501" i="1"/>
  <c r="W5501" i="1" s="1"/>
  <c r="X5501" i="1" s="1"/>
  <c r="Y5501" i="1" s="1"/>
  <c r="V5502" i="1"/>
  <c r="W5502" i="1" s="1"/>
  <c r="X5502" i="1" s="1"/>
  <c r="Y5502" i="1" s="1"/>
  <c r="V5503" i="1"/>
  <c r="W5503" i="1" s="1"/>
  <c r="X5503" i="1" s="1"/>
  <c r="Y5503" i="1" s="1"/>
  <c r="V5504" i="1"/>
  <c r="W5504" i="1" s="1"/>
  <c r="X5504" i="1" s="1"/>
  <c r="Y5504" i="1" s="1"/>
  <c r="V5505" i="1"/>
  <c r="W5505" i="1" s="1"/>
  <c r="X5505" i="1" s="1"/>
  <c r="Y5505" i="1" s="1"/>
  <c r="V5506" i="1"/>
  <c r="W5506" i="1" s="1"/>
  <c r="X5506" i="1" s="1"/>
  <c r="Y5506" i="1" s="1"/>
  <c r="V5507" i="1"/>
  <c r="W5507" i="1" s="1"/>
  <c r="X5507" i="1" s="1"/>
  <c r="Y5507" i="1" s="1"/>
  <c r="V5508" i="1"/>
  <c r="W5508" i="1" s="1"/>
  <c r="X5508" i="1" s="1"/>
  <c r="Y5508" i="1" s="1"/>
  <c r="V5509" i="1"/>
  <c r="W5509" i="1" s="1"/>
  <c r="X5509" i="1" s="1"/>
  <c r="Y5509" i="1" s="1"/>
  <c r="V5510" i="1"/>
  <c r="W5510" i="1" s="1"/>
  <c r="X5510" i="1" s="1"/>
  <c r="Y5510" i="1" s="1"/>
  <c r="V5511" i="1"/>
  <c r="W5511" i="1" s="1"/>
  <c r="X5511" i="1" s="1"/>
  <c r="Y5511" i="1" s="1"/>
  <c r="V5512" i="1"/>
  <c r="W5512" i="1" s="1"/>
  <c r="X5512" i="1" s="1"/>
  <c r="Y5512" i="1" s="1"/>
  <c r="V5513" i="1"/>
  <c r="W5513" i="1" s="1"/>
  <c r="X5513" i="1" s="1"/>
  <c r="Y5513" i="1" s="1"/>
  <c r="V5514" i="1"/>
  <c r="W5514" i="1" s="1"/>
  <c r="X5514" i="1" s="1"/>
  <c r="Y5514" i="1" s="1"/>
  <c r="V5515" i="1"/>
  <c r="W5515" i="1" s="1"/>
  <c r="X5515" i="1" s="1"/>
  <c r="Y5515" i="1" s="1"/>
  <c r="V5516" i="1"/>
  <c r="W5516" i="1" s="1"/>
  <c r="X5516" i="1" s="1"/>
  <c r="Y5516" i="1" s="1"/>
  <c r="V5517" i="1"/>
  <c r="W5517" i="1" s="1"/>
  <c r="X5517" i="1" s="1"/>
  <c r="Y5517" i="1" s="1"/>
  <c r="V5518" i="1"/>
  <c r="W5518" i="1" s="1"/>
  <c r="X5518" i="1" s="1"/>
  <c r="Y5518" i="1" s="1"/>
  <c r="V5519" i="1"/>
  <c r="W5519" i="1" s="1"/>
  <c r="X5519" i="1" s="1"/>
  <c r="Y5519" i="1" s="1"/>
  <c r="V5520" i="1"/>
  <c r="W5520" i="1" s="1"/>
  <c r="X5520" i="1" s="1"/>
  <c r="Y5520" i="1" s="1"/>
  <c r="V5521" i="1"/>
  <c r="W5521" i="1" s="1"/>
  <c r="X5521" i="1" s="1"/>
  <c r="Y5521" i="1" s="1"/>
  <c r="V5522" i="1"/>
  <c r="W5522" i="1" s="1"/>
  <c r="X5522" i="1" s="1"/>
  <c r="Y5522" i="1" s="1"/>
  <c r="V5523" i="1"/>
  <c r="W5523" i="1" s="1"/>
  <c r="X5523" i="1" s="1"/>
  <c r="Y5523" i="1" s="1"/>
  <c r="V5524" i="1"/>
  <c r="W5524" i="1" s="1"/>
  <c r="X5524" i="1" s="1"/>
  <c r="Y5524" i="1" s="1"/>
  <c r="V5525" i="1"/>
  <c r="W5525" i="1" s="1"/>
  <c r="X5525" i="1" s="1"/>
  <c r="Y5525" i="1" s="1"/>
  <c r="V5526" i="1"/>
  <c r="W5526" i="1" s="1"/>
  <c r="X5526" i="1" s="1"/>
  <c r="Y5526" i="1" s="1"/>
  <c r="V5527" i="1"/>
  <c r="W5527" i="1" s="1"/>
  <c r="X5527" i="1" s="1"/>
  <c r="Y5527" i="1" s="1"/>
  <c r="V5528" i="1"/>
  <c r="W5528" i="1" s="1"/>
  <c r="X5528" i="1" s="1"/>
  <c r="Y5528" i="1" s="1"/>
  <c r="V5529" i="1"/>
  <c r="W5529" i="1" s="1"/>
  <c r="X5529" i="1" s="1"/>
  <c r="Y5529" i="1" s="1"/>
  <c r="V5530" i="1"/>
  <c r="W5530" i="1" s="1"/>
  <c r="X5530" i="1" s="1"/>
  <c r="Y5530" i="1" s="1"/>
  <c r="V5531" i="1"/>
  <c r="W5531" i="1" s="1"/>
  <c r="X5531" i="1" s="1"/>
  <c r="Y5531" i="1" s="1"/>
  <c r="V5532" i="1"/>
  <c r="W5532" i="1" s="1"/>
  <c r="X5532" i="1" s="1"/>
  <c r="Y5532" i="1" s="1"/>
  <c r="V5533" i="1"/>
  <c r="W5533" i="1" s="1"/>
  <c r="X5533" i="1" s="1"/>
  <c r="Y5533" i="1" s="1"/>
  <c r="V5534" i="1"/>
  <c r="W5534" i="1" s="1"/>
  <c r="X5534" i="1" s="1"/>
  <c r="Y5534" i="1" s="1"/>
  <c r="V5535" i="1"/>
  <c r="W5535" i="1" s="1"/>
  <c r="X5535" i="1" s="1"/>
  <c r="Y5535" i="1" s="1"/>
  <c r="V5536" i="1"/>
  <c r="W5536" i="1" s="1"/>
  <c r="X5536" i="1" s="1"/>
  <c r="Y5536" i="1" s="1"/>
  <c r="V5537" i="1"/>
  <c r="W5537" i="1" s="1"/>
  <c r="X5537" i="1" s="1"/>
  <c r="Y5537" i="1" s="1"/>
  <c r="V5538" i="1"/>
  <c r="W5538" i="1" s="1"/>
  <c r="X5538" i="1" s="1"/>
  <c r="Y5538" i="1" s="1"/>
  <c r="V5539" i="1"/>
  <c r="W5539" i="1" s="1"/>
  <c r="X5539" i="1" s="1"/>
  <c r="Y5539" i="1" s="1"/>
  <c r="V5540" i="1"/>
  <c r="W5540" i="1" s="1"/>
  <c r="X5540" i="1" s="1"/>
  <c r="Y5540" i="1" s="1"/>
  <c r="V5541" i="1"/>
  <c r="W5541" i="1" s="1"/>
  <c r="X5541" i="1" s="1"/>
  <c r="Y5541" i="1" s="1"/>
  <c r="V5542" i="1"/>
  <c r="W5542" i="1" s="1"/>
  <c r="X5542" i="1" s="1"/>
  <c r="Y5542" i="1" s="1"/>
  <c r="V5543" i="1"/>
  <c r="W5543" i="1" s="1"/>
  <c r="X5543" i="1" s="1"/>
  <c r="Y5543" i="1" s="1"/>
  <c r="V5544" i="1"/>
  <c r="W5544" i="1" s="1"/>
  <c r="X5544" i="1" s="1"/>
  <c r="Y5544" i="1" s="1"/>
  <c r="V5545" i="1"/>
  <c r="W5545" i="1" s="1"/>
  <c r="X5545" i="1" s="1"/>
  <c r="Y5545" i="1" s="1"/>
  <c r="V5546" i="1"/>
  <c r="W5546" i="1" s="1"/>
  <c r="X5546" i="1" s="1"/>
  <c r="Y5546" i="1" s="1"/>
  <c r="V5547" i="1"/>
  <c r="W5547" i="1" s="1"/>
  <c r="X5547" i="1" s="1"/>
  <c r="Y5547" i="1" s="1"/>
  <c r="V5548" i="1"/>
  <c r="W5548" i="1" s="1"/>
  <c r="X5548" i="1" s="1"/>
  <c r="Y5548" i="1" s="1"/>
  <c r="V5549" i="1"/>
  <c r="W5549" i="1" s="1"/>
  <c r="X5549" i="1" s="1"/>
  <c r="Y5549" i="1" s="1"/>
  <c r="V5550" i="1"/>
  <c r="W5550" i="1" s="1"/>
  <c r="X5550" i="1" s="1"/>
  <c r="Y5550" i="1" s="1"/>
  <c r="V5551" i="1"/>
  <c r="W5551" i="1" s="1"/>
  <c r="X5551" i="1" s="1"/>
  <c r="Y5551" i="1" s="1"/>
  <c r="V5552" i="1"/>
  <c r="W5552" i="1" s="1"/>
  <c r="X5552" i="1" s="1"/>
  <c r="Y5552" i="1" s="1"/>
  <c r="V5553" i="1"/>
  <c r="W5553" i="1" s="1"/>
  <c r="X5553" i="1" s="1"/>
  <c r="Y5553" i="1" s="1"/>
  <c r="V5554" i="1"/>
  <c r="W5554" i="1" s="1"/>
  <c r="X5554" i="1" s="1"/>
  <c r="Y5554" i="1" s="1"/>
  <c r="V5555" i="1"/>
  <c r="W5555" i="1" s="1"/>
  <c r="X5555" i="1" s="1"/>
  <c r="Y5555" i="1" s="1"/>
  <c r="V5556" i="1"/>
  <c r="W5556" i="1" s="1"/>
  <c r="X5556" i="1" s="1"/>
  <c r="Y5556" i="1" s="1"/>
  <c r="V5557" i="1"/>
  <c r="W5557" i="1" s="1"/>
  <c r="X5557" i="1" s="1"/>
  <c r="Y5557" i="1" s="1"/>
  <c r="V5558" i="1"/>
  <c r="W5558" i="1" s="1"/>
  <c r="X5558" i="1" s="1"/>
  <c r="Y5558" i="1" s="1"/>
  <c r="V5559" i="1"/>
  <c r="W5559" i="1" s="1"/>
  <c r="X5559" i="1" s="1"/>
  <c r="Y5559" i="1" s="1"/>
  <c r="V5560" i="1"/>
  <c r="W5560" i="1" s="1"/>
  <c r="X5560" i="1" s="1"/>
  <c r="Y5560" i="1" s="1"/>
  <c r="V5561" i="1"/>
  <c r="W5561" i="1" s="1"/>
  <c r="X5561" i="1" s="1"/>
  <c r="Y5561" i="1" s="1"/>
  <c r="V5562" i="1"/>
  <c r="W5562" i="1" s="1"/>
  <c r="X5562" i="1" s="1"/>
  <c r="Y5562" i="1" s="1"/>
  <c r="V5563" i="1"/>
  <c r="W5563" i="1" s="1"/>
  <c r="X5563" i="1" s="1"/>
  <c r="Y5563" i="1" s="1"/>
  <c r="V5564" i="1"/>
  <c r="W5564" i="1" s="1"/>
  <c r="X5564" i="1" s="1"/>
  <c r="Y5564" i="1" s="1"/>
  <c r="V5565" i="1"/>
  <c r="W5565" i="1" s="1"/>
  <c r="X5565" i="1" s="1"/>
  <c r="Y5565" i="1" s="1"/>
  <c r="V5566" i="1"/>
  <c r="W5566" i="1" s="1"/>
  <c r="X5566" i="1" s="1"/>
  <c r="Y5566" i="1" s="1"/>
  <c r="V5567" i="1"/>
  <c r="W5567" i="1" s="1"/>
  <c r="X5567" i="1" s="1"/>
  <c r="Y5567" i="1" s="1"/>
  <c r="V5568" i="1"/>
  <c r="W5568" i="1" s="1"/>
  <c r="X5568" i="1" s="1"/>
  <c r="Y5568" i="1" s="1"/>
  <c r="V5569" i="1"/>
  <c r="W5569" i="1" s="1"/>
  <c r="X5569" i="1" s="1"/>
  <c r="Y5569" i="1" s="1"/>
  <c r="V5570" i="1"/>
  <c r="W5570" i="1" s="1"/>
  <c r="X5570" i="1" s="1"/>
  <c r="Y5570" i="1" s="1"/>
  <c r="V5571" i="1"/>
  <c r="W5571" i="1" s="1"/>
  <c r="X5571" i="1" s="1"/>
  <c r="Y5571" i="1" s="1"/>
  <c r="V5572" i="1"/>
  <c r="W5572" i="1" s="1"/>
  <c r="X5572" i="1" s="1"/>
  <c r="Y5572" i="1" s="1"/>
  <c r="V5573" i="1"/>
  <c r="W5573" i="1" s="1"/>
  <c r="X5573" i="1" s="1"/>
  <c r="Y5573" i="1" s="1"/>
  <c r="V5574" i="1"/>
  <c r="W5574" i="1" s="1"/>
  <c r="X5574" i="1" s="1"/>
  <c r="Y5574" i="1" s="1"/>
  <c r="V5575" i="1"/>
  <c r="W5575" i="1" s="1"/>
  <c r="X5575" i="1" s="1"/>
  <c r="Y5575" i="1" s="1"/>
  <c r="V5576" i="1"/>
  <c r="W5576" i="1" s="1"/>
  <c r="X5576" i="1" s="1"/>
  <c r="Y5576" i="1" s="1"/>
  <c r="V5577" i="1"/>
  <c r="W5577" i="1" s="1"/>
  <c r="X5577" i="1" s="1"/>
  <c r="Y5577" i="1" s="1"/>
  <c r="V5578" i="1"/>
  <c r="W5578" i="1" s="1"/>
  <c r="X5578" i="1" s="1"/>
  <c r="Y5578" i="1" s="1"/>
  <c r="V5579" i="1"/>
  <c r="W5579" i="1" s="1"/>
  <c r="X5579" i="1" s="1"/>
  <c r="Y5579" i="1" s="1"/>
  <c r="V5580" i="1"/>
  <c r="W5580" i="1" s="1"/>
  <c r="X5580" i="1" s="1"/>
  <c r="Y5580" i="1" s="1"/>
  <c r="V5581" i="1"/>
  <c r="W5581" i="1" s="1"/>
  <c r="X5581" i="1" s="1"/>
  <c r="Y5581" i="1" s="1"/>
  <c r="V5582" i="1"/>
  <c r="W5582" i="1" s="1"/>
  <c r="X5582" i="1" s="1"/>
  <c r="Y5582" i="1" s="1"/>
  <c r="V5583" i="1"/>
  <c r="W5583" i="1" s="1"/>
  <c r="X5583" i="1" s="1"/>
  <c r="Y5583" i="1" s="1"/>
  <c r="V5584" i="1"/>
  <c r="W5584" i="1" s="1"/>
  <c r="X5584" i="1" s="1"/>
  <c r="Y5584" i="1" s="1"/>
  <c r="V5585" i="1"/>
  <c r="W5585" i="1" s="1"/>
  <c r="X5585" i="1" s="1"/>
  <c r="Y5585" i="1" s="1"/>
  <c r="V5586" i="1"/>
  <c r="W5586" i="1" s="1"/>
  <c r="X5586" i="1" s="1"/>
  <c r="Y5586" i="1" s="1"/>
  <c r="V5587" i="1"/>
  <c r="W5587" i="1" s="1"/>
  <c r="X5587" i="1" s="1"/>
  <c r="Y5587" i="1" s="1"/>
  <c r="V5588" i="1"/>
  <c r="W5588" i="1" s="1"/>
  <c r="X5588" i="1" s="1"/>
  <c r="Y5588" i="1" s="1"/>
  <c r="V5589" i="1"/>
  <c r="W5589" i="1" s="1"/>
  <c r="X5589" i="1" s="1"/>
  <c r="Y5589" i="1" s="1"/>
  <c r="V5590" i="1"/>
  <c r="W5590" i="1" s="1"/>
  <c r="X5590" i="1" s="1"/>
  <c r="Y5590" i="1" s="1"/>
  <c r="V5591" i="1"/>
  <c r="W5591" i="1" s="1"/>
  <c r="X5591" i="1" s="1"/>
  <c r="Y5591" i="1" s="1"/>
  <c r="V5592" i="1"/>
  <c r="W5592" i="1" s="1"/>
  <c r="X5592" i="1" s="1"/>
  <c r="Y5592" i="1" s="1"/>
  <c r="V5593" i="1"/>
  <c r="W5593" i="1" s="1"/>
  <c r="X5593" i="1" s="1"/>
  <c r="Y5593" i="1" s="1"/>
  <c r="V5594" i="1"/>
  <c r="W5594" i="1" s="1"/>
  <c r="X5594" i="1" s="1"/>
  <c r="Y5594" i="1" s="1"/>
  <c r="V5595" i="1"/>
  <c r="W5595" i="1" s="1"/>
  <c r="X5595" i="1" s="1"/>
  <c r="Y5595" i="1" s="1"/>
  <c r="V5596" i="1"/>
  <c r="W5596" i="1" s="1"/>
  <c r="X5596" i="1" s="1"/>
  <c r="Y5596" i="1" s="1"/>
  <c r="V5597" i="1"/>
  <c r="W5597" i="1" s="1"/>
  <c r="X5597" i="1" s="1"/>
  <c r="Y5597" i="1" s="1"/>
  <c r="V5598" i="1"/>
  <c r="W5598" i="1" s="1"/>
  <c r="X5598" i="1" s="1"/>
  <c r="Y5598" i="1" s="1"/>
  <c r="V5599" i="1"/>
  <c r="W5599" i="1" s="1"/>
  <c r="X5599" i="1" s="1"/>
  <c r="Y5599" i="1" s="1"/>
  <c r="V5600" i="1"/>
  <c r="W5600" i="1" s="1"/>
  <c r="X5600" i="1" s="1"/>
  <c r="Y5600" i="1" s="1"/>
  <c r="V5601" i="1"/>
  <c r="W5601" i="1" s="1"/>
  <c r="X5601" i="1" s="1"/>
  <c r="Y5601" i="1" s="1"/>
  <c r="V5602" i="1"/>
  <c r="W5602" i="1" s="1"/>
  <c r="X5602" i="1" s="1"/>
  <c r="Y5602" i="1" s="1"/>
  <c r="V5603" i="1"/>
  <c r="W5603" i="1" s="1"/>
  <c r="X5603" i="1" s="1"/>
  <c r="Y5603" i="1" s="1"/>
  <c r="V5604" i="1"/>
  <c r="W5604" i="1" s="1"/>
  <c r="X5604" i="1" s="1"/>
  <c r="Y5604" i="1" s="1"/>
  <c r="V5605" i="1"/>
  <c r="W5605" i="1" s="1"/>
  <c r="X5605" i="1" s="1"/>
  <c r="Y5605" i="1" s="1"/>
  <c r="V5606" i="1"/>
  <c r="W5606" i="1" s="1"/>
  <c r="X5606" i="1" s="1"/>
  <c r="Y5606" i="1" s="1"/>
  <c r="V5607" i="1"/>
  <c r="W5607" i="1" s="1"/>
  <c r="X5607" i="1" s="1"/>
  <c r="Y5607" i="1" s="1"/>
  <c r="V5608" i="1"/>
  <c r="W5608" i="1" s="1"/>
  <c r="X5608" i="1" s="1"/>
  <c r="Y5608" i="1" s="1"/>
  <c r="V5609" i="1"/>
  <c r="W5609" i="1" s="1"/>
  <c r="X5609" i="1" s="1"/>
  <c r="Y5609" i="1" s="1"/>
  <c r="V5610" i="1"/>
  <c r="W5610" i="1" s="1"/>
  <c r="X5610" i="1" s="1"/>
  <c r="Y5610" i="1" s="1"/>
  <c r="V5611" i="1"/>
  <c r="W5611" i="1" s="1"/>
  <c r="X5611" i="1" s="1"/>
  <c r="Y5611" i="1" s="1"/>
  <c r="V5612" i="1"/>
  <c r="W5612" i="1" s="1"/>
  <c r="X5612" i="1" s="1"/>
  <c r="Y5612" i="1" s="1"/>
  <c r="V5613" i="1"/>
  <c r="W5613" i="1" s="1"/>
  <c r="X5613" i="1" s="1"/>
  <c r="Y5613" i="1" s="1"/>
  <c r="V5614" i="1"/>
  <c r="W5614" i="1" s="1"/>
  <c r="X5614" i="1" s="1"/>
  <c r="Y5614" i="1" s="1"/>
  <c r="V5615" i="1"/>
  <c r="W5615" i="1" s="1"/>
  <c r="X5615" i="1" s="1"/>
  <c r="Y5615" i="1" s="1"/>
  <c r="V5616" i="1"/>
  <c r="W5616" i="1" s="1"/>
  <c r="X5616" i="1" s="1"/>
  <c r="Y5616" i="1" s="1"/>
  <c r="V5617" i="1"/>
  <c r="W5617" i="1" s="1"/>
  <c r="X5617" i="1" s="1"/>
  <c r="Y5617" i="1" s="1"/>
  <c r="V5618" i="1"/>
  <c r="W5618" i="1" s="1"/>
  <c r="X5618" i="1" s="1"/>
  <c r="Y5618" i="1" s="1"/>
  <c r="V5619" i="1"/>
  <c r="W5619" i="1" s="1"/>
  <c r="X5619" i="1" s="1"/>
  <c r="Y5619" i="1" s="1"/>
  <c r="V5620" i="1"/>
  <c r="W5620" i="1" s="1"/>
  <c r="X5620" i="1" s="1"/>
  <c r="Y5620" i="1" s="1"/>
  <c r="V5621" i="1"/>
  <c r="W5621" i="1" s="1"/>
  <c r="X5621" i="1" s="1"/>
  <c r="Y5621" i="1" s="1"/>
  <c r="V5622" i="1"/>
  <c r="W5622" i="1" s="1"/>
  <c r="X5622" i="1" s="1"/>
  <c r="Y5622" i="1" s="1"/>
  <c r="V5623" i="1"/>
  <c r="W5623" i="1" s="1"/>
  <c r="X5623" i="1" s="1"/>
  <c r="Y5623" i="1" s="1"/>
  <c r="V5624" i="1"/>
  <c r="W5624" i="1" s="1"/>
  <c r="X5624" i="1" s="1"/>
  <c r="Y5624" i="1" s="1"/>
  <c r="V5625" i="1"/>
  <c r="W5625" i="1" s="1"/>
  <c r="X5625" i="1" s="1"/>
  <c r="Y5625" i="1" s="1"/>
  <c r="V5626" i="1"/>
  <c r="W5626" i="1" s="1"/>
  <c r="X5626" i="1" s="1"/>
  <c r="Y5626" i="1" s="1"/>
  <c r="V5627" i="1"/>
  <c r="W5627" i="1" s="1"/>
  <c r="X5627" i="1" s="1"/>
  <c r="Y5627" i="1" s="1"/>
  <c r="V5628" i="1"/>
  <c r="W5628" i="1" s="1"/>
  <c r="X5628" i="1" s="1"/>
  <c r="Y5628" i="1" s="1"/>
  <c r="V5629" i="1"/>
  <c r="W5629" i="1" s="1"/>
  <c r="X5629" i="1" s="1"/>
  <c r="Y5629" i="1" s="1"/>
  <c r="V5630" i="1"/>
  <c r="W5630" i="1" s="1"/>
  <c r="X5630" i="1" s="1"/>
  <c r="Y5630" i="1" s="1"/>
  <c r="V5631" i="1"/>
  <c r="W5631" i="1" s="1"/>
  <c r="X5631" i="1" s="1"/>
  <c r="Y5631" i="1" s="1"/>
  <c r="V5632" i="1"/>
  <c r="W5632" i="1" s="1"/>
  <c r="X5632" i="1" s="1"/>
  <c r="Y5632" i="1" s="1"/>
  <c r="V5633" i="1"/>
  <c r="W5633" i="1" s="1"/>
  <c r="X5633" i="1" s="1"/>
  <c r="Y5633" i="1" s="1"/>
  <c r="V5634" i="1"/>
  <c r="W5634" i="1" s="1"/>
  <c r="X5634" i="1" s="1"/>
  <c r="Y5634" i="1" s="1"/>
  <c r="V5635" i="1"/>
  <c r="W5635" i="1" s="1"/>
  <c r="X5635" i="1" s="1"/>
  <c r="Y5635" i="1" s="1"/>
  <c r="V5636" i="1"/>
  <c r="W5636" i="1" s="1"/>
  <c r="X5636" i="1" s="1"/>
  <c r="Y5636" i="1" s="1"/>
  <c r="V5637" i="1"/>
  <c r="W5637" i="1" s="1"/>
  <c r="X5637" i="1" s="1"/>
  <c r="Y5637" i="1" s="1"/>
  <c r="V5638" i="1"/>
  <c r="W5638" i="1" s="1"/>
  <c r="X5638" i="1" s="1"/>
  <c r="Y5638" i="1" s="1"/>
  <c r="V5639" i="1"/>
  <c r="W5639" i="1" s="1"/>
  <c r="X5639" i="1" s="1"/>
  <c r="Y5639" i="1" s="1"/>
  <c r="V5640" i="1"/>
  <c r="W5640" i="1" s="1"/>
  <c r="X5640" i="1" s="1"/>
  <c r="Y5640" i="1" s="1"/>
  <c r="V5641" i="1"/>
  <c r="W5641" i="1" s="1"/>
  <c r="X5641" i="1" s="1"/>
  <c r="Y5641" i="1" s="1"/>
  <c r="V5642" i="1"/>
  <c r="W5642" i="1" s="1"/>
  <c r="X5642" i="1" s="1"/>
  <c r="Y5642" i="1" s="1"/>
  <c r="V5643" i="1"/>
  <c r="W5643" i="1" s="1"/>
  <c r="X5643" i="1" s="1"/>
  <c r="Y5643" i="1" s="1"/>
  <c r="V5644" i="1"/>
  <c r="W5644" i="1" s="1"/>
  <c r="X5644" i="1" s="1"/>
  <c r="Y5644" i="1" s="1"/>
  <c r="V5645" i="1"/>
  <c r="W5645" i="1" s="1"/>
  <c r="X5645" i="1" s="1"/>
  <c r="Y5645" i="1" s="1"/>
  <c r="V5646" i="1"/>
  <c r="W5646" i="1" s="1"/>
  <c r="X5646" i="1" s="1"/>
  <c r="Y5646" i="1" s="1"/>
  <c r="V5647" i="1"/>
  <c r="W5647" i="1" s="1"/>
  <c r="X5647" i="1" s="1"/>
  <c r="Y5647" i="1" s="1"/>
  <c r="V5648" i="1"/>
  <c r="W5648" i="1" s="1"/>
  <c r="X5648" i="1" s="1"/>
  <c r="Y5648" i="1" s="1"/>
  <c r="V5649" i="1"/>
  <c r="W5649" i="1" s="1"/>
  <c r="X5649" i="1" s="1"/>
  <c r="Y5649" i="1" s="1"/>
  <c r="V5650" i="1"/>
  <c r="W5650" i="1" s="1"/>
  <c r="X5650" i="1" s="1"/>
  <c r="Y5650" i="1" s="1"/>
  <c r="V5651" i="1"/>
  <c r="W5651" i="1" s="1"/>
  <c r="X5651" i="1" s="1"/>
  <c r="Y5651" i="1" s="1"/>
  <c r="V5652" i="1"/>
  <c r="W5652" i="1" s="1"/>
  <c r="X5652" i="1" s="1"/>
  <c r="Y5652" i="1" s="1"/>
  <c r="V5653" i="1"/>
  <c r="W5653" i="1" s="1"/>
  <c r="X5653" i="1" s="1"/>
  <c r="Y5653" i="1" s="1"/>
  <c r="V5654" i="1"/>
  <c r="W5654" i="1" s="1"/>
  <c r="X5654" i="1" s="1"/>
  <c r="Y5654" i="1" s="1"/>
  <c r="V5655" i="1"/>
  <c r="W5655" i="1" s="1"/>
  <c r="X5655" i="1" s="1"/>
  <c r="Y5655" i="1" s="1"/>
  <c r="V5656" i="1"/>
  <c r="W5656" i="1" s="1"/>
  <c r="X5656" i="1" s="1"/>
  <c r="Y5656" i="1" s="1"/>
  <c r="V5657" i="1"/>
  <c r="W5657" i="1" s="1"/>
  <c r="X5657" i="1" s="1"/>
  <c r="Y5657" i="1" s="1"/>
  <c r="V5658" i="1"/>
  <c r="W5658" i="1" s="1"/>
  <c r="X5658" i="1" s="1"/>
  <c r="Y5658" i="1" s="1"/>
  <c r="V5659" i="1"/>
  <c r="W5659" i="1" s="1"/>
  <c r="X5659" i="1" s="1"/>
  <c r="Y5659" i="1" s="1"/>
  <c r="V5660" i="1"/>
  <c r="W5660" i="1" s="1"/>
  <c r="X5660" i="1" s="1"/>
  <c r="Y5660" i="1" s="1"/>
  <c r="V5661" i="1"/>
  <c r="W5661" i="1" s="1"/>
  <c r="X5661" i="1" s="1"/>
  <c r="Y5661" i="1" s="1"/>
  <c r="V5662" i="1"/>
  <c r="W5662" i="1" s="1"/>
  <c r="X5662" i="1" s="1"/>
  <c r="Y5662" i="1" s="1"/>
  <c r="V5663" i="1"/>
  <c r="W5663" i="1" s="1"/>
  <c r="X5663" i="1" s="1"/>
  <c r="Y5663" i="1" s="1"/>
  <c r="V5664" i="1"/>
  <c r="W5664" i="1" s="1"/>
  <c r="X5664" i="1" s="1"/>
  <c r="Y5664" i="1" s="1"/>
  <c r="V5665" i="1"/>
  <c r="W5665" i="1" s="1"/>
  <c r="X5665" i="1" s="1"/>
  <c r="Y5665" i="1" s="1"/>
  <c r="V5666" i="1"/>
  <c r="W5666" i="1" s="1"/>
  <c r="X5666" i="1" s="1"/>
  <c r="Y5666" i="1" s="1"/>
  <c r="V5667" i="1"/>
  <c r="W5667" i="1" s="1"/>
  <c r="X5667" i="1" s="1"/>
  <c r="Y5667" i="1" s="1"/>
  <c r="V5668" i="1"/>
  <c r="W5668" i="1" s="1"/>
  <c r="X5668" i="1" s="1"/>
  <c r="Y5668" i="1" s="1"/>
  <c r="V5669" i="1"/>
  <c r="W5669" i="1" s="1"/>
  <c r="X5669" i="1" s="1"/>
  <c r="Y5669" i="1" s="1"/>
  <c r="V5670" i="1"/>
  <c r="W5670" i="1" s="1"/>
  <c r="X5670" i="1" s="1"/>
  <c r="Y5670" i="1" s="1"/>
  <c r="V5671" i="1"/>
  <c r="W5671" i="1" s="1"/>
  <c r="X5671" i="1" s="1"/>
  <c r="Y5671" i="1" s="1"/>
  <c r="V5672" i="1"/>
  <c r="W5672" i="1" s="1"/>
  <c r="X5672" i="1" s="1"/>
  <c r="Y5672" i="1" s="1"/>
  <c r="V5673" i="1"/>
  <c r="W5673" i="1" s="1"/>
  <c r="X5673" i="1" s="1"/>
  <c r="Y5673" i="1" s="1"/>
  <c r="V5674" i="1"/>
  <c r="W5674" i="1" s="1"/>
  <c r="X5674" i="1" s="1"/>
  <c r="Y5674" i="1" s="1"/>
  <c r="V5675" i="1"/>
  <c r="W5675" i="1" s="1"/>
  <c r="X5675" i="1" s="1"/>
  <c r="Y5675" i="1" s="1"/>
  <c r="V5676" i="1"/>
  <c r="W5676" i="1" s="1"/>
  <c r="X5676" i="1" s="1"/>
  <c r="Y5676" i="1" s="1"/>
  <c r="V5677" i="1"/>
  <c r="W5677" i="1" s="1"/>
  <c r="X5677" i="1" s="1"/>
  <c r="Y5677" i="1" s="1"/>
  <c r="V5678" i="1"/>
  <c r="W5678" i="1" s="1"/>
  <c r="X5678" i="1" s="1"/>
  <c r="Y5678" i="1" s="1"/>
  <c r="V5679" i="1"/>
  <c r="W5679" i="1" s="1"/>
  <c r="X5679" i="1" s="1"/>
  <c r="Y5679" i="1" s="1"/>
  <c r="V5680" i="1"/>
  <c r="W5680" i="1" s="1"/>
  <c r="X5680" i="1" s="1"/>
  <c r="Y5680" i="1" s="1"/>
  <c r="V5681" i="1"/>
  <c r="W5681" i="1" s="1"/>
  <c r="X5681" i="1" s="1"/>
  <c r="Y5681" i="1" s="1"/>
  <c r="V5682" i="1"/>
  <c r="W5682" i="1" s="1"/>
  <c r="X5682" i="1" s="1"/>
  <c r="Y5682" i="1" s="1"/>
  <c r="V5683" i="1"/>
  <c r="W5683" i="1" s="1"/>
  <c r="X5683" i="1" s="1"/>
  <c r="Y5683" i="1" s="1"/>
  <c r="V5684" i="1"/>
  <c r="W5684" i="1" s="1"/>
  <c r="X5684" i="1" s="1"/>
  <c r="Y5684" i="1" s="1"/>
  <c r="V5685" i="1"/>
  <c r="W5685" i="1" s="1"/>
  <c r="X5685" i="1" s="1"/>
  <c r="Y5685" i="1" s="1"/>
  <c r="V5686" i="1"/>
  <c r="W5686" i="1" s="1"/>
  <c r="X5686" i="1" s="1"/>
  <c r="Y5686" i="1" s="1"/>
  <c r="V5687" i="1"/>
  <c r="W5687" i="1" s="1"/>
  <c r="X5687" i="1" s="1"/>
  <c r="Y5687" i="1" s="1"/>
  <c r="V5688" i="1"/>
  <c r="W5688" i="1" s="1"/>
  <c r="X5688" i="1" s="1"/>
  <c r="Y5688" i="1" s="1"/>
  <c r="V5689" i="1"/>
  <c r="W5689" i="1" s="1"/>
  <c r="X5689" i="1" s="1"/>
  <c r="Y5689" i="1" s="1"/>
  <c r="V5690" i="1"/>
  <c r="W5690" i="1" s="1"/>
  <c r="X5690" i="1" s="1"/>
  <c r="Y5690" i="1" s="1"/>
  <c r="V5691" i="1"/>
  <c r="W5691" i="1" s="1"/>
  <c r="X5691" i="1" s="1"/>
  <c r="Y5691" i="1" s="1"/>
  <c r="V5692" i="1"/>
  <c r="W5692" i="1" s="1"/>
  <c r="X5692" i="1" s="1"/>
  <c r="Y5692" i="1" s="1"/>
  <c r="V5693" i="1"/>
  <c r="W5693" i="1" s="1"/>
  <c r="X5693" i="1" s="1"/>
  <c r="Y5693" i="1" s="1"/>
  <c r="V5694" i="1"/>
  <c r="W5694" i="1" s="1"/>
  <c r="X5694" i="1" s="1"/>
  <c r="Y5694" i="1" s="1"/>
  <c r="V5695" i="1"/>
  <c r="W5695" i="1" s="1"/>
  <c r="X5695" i="1" s="1"/>
  <c r="Y5695" i="1" s="1"/>
  <c r="V5696" i="1"/>
  <c r="W5696" i="1" s="1"/>
  <c r="X5696" i="1" s="1"/>
  <c r="Y5696" i="1" s="1"/>
  <c r="V5697" i="1"/>
  <c r="W5697" i="1" s="1"/>
  <c r="X5697" i="1" s="1"/>
  <c r="Y5697" i="1" s="1"/>
  <c r="V5698" i="1"/>
  <c r="W5698" i="1" s="1"/>
  <c r="X5698" i="1" s="1"/>
  <c r="Y5698" i="1" s="1"/>
  <c r="V5699" i="1"/>
  <c r="W5699" i="1" s="1"/>
  <c r="X5699" i="1" s="1"/>
  <c r="Y5699" i="1" s="1"/>
  <c r="V5700" i="1"/>
  <c r="W5700" i="1" s="1"/>
  <c r="X5700" i="1" s="1"/>
  <c r="Y5700" i="1" s="1"/>
  <c r="V5701" i="1"/>
  <c r="W5701" i="1" s="1"/>
  <c r="X5701" i="1" s="1"/>
  <c r="Y5701" i="1" s="1"/>
  <c r="V5702" i="1"/>
  <c r="W5702" i="1" s="1"/>
  <c r="X5702" i="1" s="1"/>
  <c r="Y5702" i="1" s="1"/>
  <c r="V5703" i="1"/>
  <c r="W5703" i="1" s="1"/>
  <c r="X5703" i="1" s="1"/>
  <c r="Y5703" i="1" s="1"/>
  <c r="V5704" i="1"/>
  <c r="W5704" i="1" s="1"/>
  <c r="X5704" i="1" s="1"/>
  <c r="Y5704" i="1" s="1"/>
  <c r="V5705" i="1"/>
  <c r="W5705" i="1" s="1"/>
  <c r="X5705" i="1" s="1"/>
  <c r="Y5705" i="1" s="1"/>
  <c r="V5706" i="1"/>
  <c r="W5706" i="1" s="1"/>
  <c r="X5706" i="1" s="1"/>
  <c r="Y5706" i="1" s="1"/>
  <c r="V5707" i="1"/>
  <c r="W5707" i="1" s="1"/>
  <c r="X5707" i="1" s="1"/>
  <c r="Y5707" i="1" s="1"/>
  <c r="V5708" i="1"/>
  <c r="W5708" i="1" s="1"/>
  <c r="X5708" i="1" s="1"/>
  <c r="Y5708" i="1" s="1"/>
  <c r="V5709" i="1"/>
  <c r="W5709" i="1" s="1"/>
  <c r="X5709" i="1" s="1"/>
  <c r="Y5709" i="1" s="1"/>
  <c r="V5710" i="1"/>
  <c r="W5710" i="1" s="1"/>
  <c r="X5710" i="1" s="1"/>
  <c r="Y5710" i="1" s="1"/>
  <c r="V5711" i="1"/>
  <c r="W5711" i="1" s="1"/>
  <c r="X5711" i="1" s="1"/>
  <c r="Y5711" i="1" s="1"/>
  <c r="V5712" i="1"/>
  <c r="W5712" i="1" s="1"/>
  <c r="X5712" i="1" s="1"/>
  <c r="Y5712" i="1" s="1"/>
  <c r="V5713" i="1"/>
  <c r="W5713" i="1" s="1"/>
  <c r="X5713" i="1" s="1"/>
  <c r="Y5713" i="1" s="1"/>
  <c r="V5714" i="1"/>
  <c r="W5714" i="1" s="1"/>
  <c r="X5714" i="1" s="1"/>
  <c r="Y5714" i="1" s="1"/>
  <c r="V5715" i="1"/>
  <c r="W5715" i="1" s="1"/>
  <c r="X5715" i="1" s="1"/>
  <c r="Y5715" i="1" s="1"/>
  <c r="V5716" i="1"/>
  <c r="W5716" i="1" s="1"/>
  <c r="X5716" i="1" s="1"/>
  <c r="Y5716" i="1" s="1"/>
  <c r="V5717" i="1"/>
  <c r="W5717" i="1" s="1"/>
  <c r="X5717" i="1" s="1"/>
  <c r="Y5717" i="1" s="1"/>
  <c r="V5718" i="1"/>
  <c r="W5718" i="1" s="1"/>
  <c r="X5718" i="1" s="1"/>
  <c r="Y5718" i="1" s="1"/>
  <c r="V5719" i="1"/>
  <c r="W5719" i="1" s="1"/>
  <c r="X5719" i="1" s="1"/>
  <c r="Y5719" i="1" s="1"/>
  <c r="V5720" i="1"/>
  <c r="W5720" i="1" s="1"/>
  <c r="X5720" i="1" s="1"/>
  <c r="Y5720" i="1" s="1"/>
  <c r="V5721" i="1"/>
  <c r="W5721" i="1" s="1"/>
  <c r="X5721" i="1" s="1"/>
  <c r="Y5721" i="1" s="1"/>
  <c r="V5722" i="1"/>
  <c r="W5722" i="1" s="1"/>
  <c r="X5722" i="1" s="1"/>
  <c r="Y5722" i="1" s="1"/>
  <c r="V5723" i="1"/>
  <c r="W5723" i="1" s="1"/>
  <c r="X5723" i="1" s="1"/>
  <c r="Y5723" i="1" s="1"/>
  <c r="V5724" i="1"/>
  <c r="W5724" i="1" s="1"/>
  <c r="X5724" i="1" s="1"/>
  <c r="Y5724" i="1" s="1"/>
  <c r="V5725" i="1"/>
  <c r="W5725" i="1" s="1"/>
  <c r="X5725" i="1" s="1"/>
  <c r="Y5725" i="1" s="1"/>
  <c r="V5726" i="1"/>
  <c r="W5726" i="1" s="1"/>
  <c r="X5726" i="1" s="1"/>
  <c r="Y5726" i="1" s="1"/>
  <c r="V5727" i="1"/>
  <c r="W5727" i="1" s="1"/>
  <c r="X5727" i="1" s="1"/>
  <c r="Y5727" i="1" s="1"/>
  <c r="V5728" i="1"/>
  <c r="W5728" i="1" s="1"/>
  <c r="X5728" i="1" s="1"/>
  <c r="Y5728" i="1" s="1"/>
  <c r="V5729" i="1"/>
  <c r="W5729" i="1" s="1"/>
  <c r="X5729" i="1" s="1"/>
  <c r="Y5729" i="1" s="1"/>
  <c r="V5730" i="1"/>
  <c r="W5730" i="1" s="1"/>
  <c r="X5730" i="1" s="1"/>
  <c r="Y5730" i="1" s="1"/>
  <c r="V5731" i="1"/>
  <c r="W5731" i="1" s="1"/>
  <c r="X5731" i="1" s="1"/>
  <c r="Y5731" i="1" s="1"/>
  <c r="V5732" i="1"/>
  <c r="W5732" i="1" s="1"/>
  <c r="X5732" i="1" s="1"/>
  <c r="Y5732" i="1" s="1"/>
  <c r="V5733" i="1"/>
  <c r="W5733" i="1" s="1"/>
  <c r="X5733" i="1" s="1"/>
  <c r="Y5733" i="1" s="1"/>
  <c r="V5734" i="1"/>
  <c r="W5734" i="1" s="1"/>
  <c r="X5734" i="1" s="1"/>
  <c r="Y5734" i="1" s="1"/>
  <c r="V5735" i="1"/>
  <c r="W5735" i="1" s="1"/>
  <c r="X5735" i="1" s="1"/>
  <c r="Y5735" i="1" s="1"/>
  <c r="V5736" i="1"/>
  <c r="W5736" i="1" s="1"/>
  <c r="X5736" i="1" s="1"/>
  <c r="Y5736" i="1" s="1"/>
  <c r="V5737" i="1"/>
  <c r="W5737" i="1" s="1"/>
  <c r="X5737" i="1" s="1"/>
  <c r="Y5737" i="1" s="1"/>
  <c r="V5738" i="1"/>
  <c r="W5738" i="1" s="1"/>
  <c r="X5738" i="1" s="1"/>
  <c r="Y5738" i="1" s="1"/>
  <c r="V5739" i="1"/>
  <c r="W5739" i="1" s="1"/>
  <c r="X5739" i="1" s="1"/>
  <c r="Y5739" i="1" s="1"/>
  <c r="V5740" i="1"/>
  <c r="W5740" i="1" s="1"/>
  <c r="X5740" i="1" s="1"/>
  <c r="Y5740" i="1" s="1"/>
  <c r="V5741" i="1"/>
  <c r="W5741" i="1" s="1"/>
  <c r="X5741" i="1" s="1"/>
  <c r="Y5741" i="1" s="1"/>
  <c r="V5742" i="1"/>
  <c r="W5742" i="1" s="1"/>
  <c r="X5742" i="1" s="1"/>
  <c r="Y5742" i="1" s="1"/>
  <c r="V5743" i="1"/>
  <c r="W5743" i="1" s="1"/>
  <c r="X5743" i="1" s="1"/>
  <c r="Y5743" i="1" s="1"/>
  <c r="V5744" i="1"/>
  <c r="W5744" i="1" s="1"/>
  <c r="X5744" i="1" s="1"/>
  <c r="Y5744" i="1" s="1"/>
  <c r="V5745" i="1"/>
  <c r="W5745" i="1" s="1"/>
  <c r="X5745" i="1" s="1"/>
  <c r="Y5745" i="1" s="1"/>
  <c r="V5746" i="1"/>
  <c r="W5746" i="1" s="1"/>
  <c r="X5746" i="1" s="1"/>
  <c r="Y5746" i="1" s="1"/>
  <c r="V5747" i="1"/>
  <c r="W5747" i="1" s="1"/>
  <c r="X5747" i="1" s="1"/>
  <c r="Y5747" i="1" s="1"/>
  <c r="V5748" i="1"/>
  <c r="W5748" i="1" s="1"/>
  <c r="X5748" i="1" s="1"/>
  <c r="Y5748" i="1" s="1"/>
  <c r="V5749" i="1"/>
  <c r="W5749" i="1" s="1"/>
  <c r="X5749" i="1" s="1"/>
  <c r="Y5749" i="1" s="1"/>
  <c r="V5750" i="1"/>
  <c r="W5750" i="1" s="1"/>
  <c r="X5750" i="1" s="1"/>
  <c r="Y5750" i="1" s="1"/>
  <c r="V5751" i="1"/>
  <c r="W5751" i="1" s="1"/>
  <c r="X5751" i="1" s="1"/>
  <c r="Y5751" i="1" s="1"/>
  <c r="V5752" i="1"/>
  <c r="W5752" i="1" s="1"/>
  <c r="X5752" i="1" s="1"/>
  <c r="Y5752" i="1" s="1"/>
  <c r="V5753" i="1"/>
  <c r="W5753" i="1" s="1"/>
  <c r="X5753" i="1" s="1"/>
  <c r="Y5753" i="1" s="1"/>
  <c r="V5754" i="1"/>
  <c r="W5754" i="1" s="1"/>
  <c r="X5754" i="1" s="1"/>
  <c r="Y5754" i="1" s="1"/>
  <c r="V5755" i="1"/>
  <c r="W5755" i="1" s="1"/>
  <c r="X5755" i="1" s="1"/>
  <c r="Y5755" i="1" s="1"/>
  <c r="V5756" i="1"/>
  <c r="W5756" i="1" s="1"/>
  <c r="X5756" i="1" s="1"/>
  <c r="Y5756" i="1" s="1"/>
  <c r="V5757" i="1"/>
  <c r="W5757" i="1" s="1"/>
  <c r="X5757" i="1" s="1"/>
  <c r="Y5757" i="1" s="1"/>
  <c r="V5758" i="1"/>
  <c r="W5758" i="1" s="1"/>
  <c r="X5758" i="1" s="1"/>
  <c r="Y5758" i="1" s="1"/>
  <c r="V5759" i="1"/>
  <c r="W5759" i="1" s="1"/>
  <c r="X5759" i="1" s="1"/>
  <c r="Y5759" i="1" s="1"/>
  <c r="V5760" i="1"/>
  <c r="W5760" i="1" s="1"/>
  <c r="X5760" i="1" s="1"/>
  <c r="Y5760" i="1" s="1"/>
  <c r="V5761" i="1"/>
  <c r="W5761" i="1" s="1"/>
  <c r="X5761" i="1" s="1"/>
  <c r="Y5761" i="1" s="1"/>
  <c r="V5762" i="1"/>
  <c r="W5762" i="1" s="1"/>
  <c r="X5762" i="1" s="1"/>
  <c r="Y5762" i="1" s="1"/>
  <c r="V5763" i="1"/>
  <c r="W5763" i="1" s="1"/>
  <c r="X5763" i="1" s="1"/>
  <c r="Y5763" i="1" s="1"/>
  <c r="V5764" i="1"/>
  <c r="W5764" i="1" s="1"/>
  <c r="X5764" i="1" s="1"/>
  <c r="Y5764" i="1" s="1"/>
  <c r="V5765" i="1"/>
  <c r="W5765" i="1" s="1"/>
  <c r="X5765" i="1" s="1"/>
  <c r="Y5765" i="1" s="1"/>
  <c r="V5766" i="1"/>
  <c r="W5766" i="1" s="1"/>
  <c r="X5766" i="1" s="1"/>
  <c r="Y5766" i="1" s="1"/>
  <c r="V5767" i="1"/>
  <c r="W5767" i="1" s="1"/>
  <c r="X5767" i="1" s="1"/>
  <c r="Y5767" i="1" s="1"/>
  <c r="V5768" i="1"/>
  <c r="W5768" i="1" s="1"/>
  <c r="X5768" i="1" s="1"/>
  <c r="Y5768" i="1" s="1"/>
  <c r="V5769" i="1"/>
  <c r="W5769" i="1" s="1"/>
  <c r="X5769" i="1" s="1"/>
  <c r="Y5769" i="1" s="1"/>
  <c r="V5770" i="1"/>
  <c r="W5770" i="1" s="1"/>
  <c r="X5770" i="1" s="1"/>
  <c r="Y5770" i="1" s="1"/>
  <c r="V5771" i="1"/>
  <c r="W5771" i="1" s="1"/>
  <c r="X5771" i="1" s="1"/>
  <c r="Y5771" i="1" s="1"/>
  <c r="V5772" i="1"/>
  <c r="W5772" i="1" s="1"/>
  <c r="X5772" i="1" s="1"/>
  <c r="Y5772" i="1" s="1"/>
  <c r="V5773" i="1"/>
  <c r="W5773" i="1" s="1"/>
  <c r="X5773" i="1" s="1"/>
  <c r="Y5773" i="1" s="1"/>
  <c r="V5774" i="1"/>
  <c r="W5774" i="1" s="1"/>
  <c r="X5774" i="1" s="1"/>
  <c r="Y5774" i="1" s="1"/>
  <c r="V5775" i="1"/>
  <c r="W5775" i="1" s="1"/>
  <c r="X5775" i="1" s="1"/>
  <c r="Y5775" i="1" s="1"/>
  <c r="V5776" i="1"/>
  <c r="W5776" i="1" s="1"/>
  <c r="X5776" i="1" s="1"/>
  <c r="Y5776" i="1" s="1"/>
  <c r="V5777" i="1"/>
  <c r="W5777" i="1" s="1"/>
  <c r="X5777" i="1" s="1"/>
  <c r="Y5777" i="1" s="1"/>
  <c r="V5778" i="1"/>
  <c r="W5778" i="1" s="1"/>
  <c r="X5778" i="1" s="1"/>
  <c r="Y5778" i="1" s="1"/>
  <c r="V5779" i="1"/>
  <c r="W5779" i="1" s="1"/>
  <c r="X5779" i="1" s="1"/>
  <c r="Y5779" i="1" s="1"/>
  <c r="V5780" i="1"/>
  <c r="W5780" i="1" s="1"/>
  <c r="X5780" i="1" s="1"/>
  <c r="Y5780" i="1" s="1"/>
  <c r="V5781" i="1"/>
  <c r="W5781" i="1" s="1"/>
  <c r="X5781" i="1" s="1"/>
  <c r="Y5781" i="1" s="1"/>
  <c r="V5782" i="1"/>
  <c r="W5782" i="1" s="1"/>
  <c r="X5782" i="1" s="1"/>
  <c r="Y5782" i="1" s="1"/>
  <c r="V5783" i="1"/>
  <c r="W5783" i="1" s="1"/>
  <c r="X5783" i="1" s="1"/>
  <c r="Y5783" i="1" s="1"/>
  <c r="V5784" i="1"/>
  <c r="W5784" i="1" s="1"/>
  <c r="X5784" i="1" s="1"/>
  <c r="Y5784" i="1" s="1"/>
  <c r="V5785" i="1"/>
  <c r="W5785" i="1" s="1"/>
  <c r="X5785" i="1" s="1"/>
  <c r="Y5785" i="1" s="1"/>
  <c r="V5786" i="1"/>
  <c r="W5786" i="1" s="1"/>
  <c r="X5786" i="1" s="1"/>
  <c r="Y5786" i="1" s="1"/>
  <c r="V5787" i="1"/>
  <c r="W5787" i="1" s="1"/>
  <c r="X5787" i="1" s="1"/>
  <c r="Y5787" i="1" s="1"/>
  <c r="V5788" i="1"/>
  <c r="W5788" i="1" s="1"/>
  <c r="X5788" i="1" s="1"/>
  <c r="Y5788" i="1" s="1"/>
  <c r="V5789" i="1"/>
  <c r="W5789" i="1" s="1"/>
  <c r="X5789" i="1" s="1"/>
  <c r="Y5789" i="1" s="1"/>
  <c r="V5790" i="1"/>
  <c r="W5790" i="1" s="1"/>
  <c r="X5790" i="1" s="1"/>
  <c r="Y5790" i="1" s="1"/>
  <c r="V5791" i="1"/>
  <c r="W5791" i="1" s="1"/>
  <c r="X5791" i="1" s="1"/>
  <c r="Y5791" i="1" s="1"/>
  <c r="V5792" i="1"/>
  <c r="W5792" i="1" s="1"/>
  <c r="X5792" i="1" s="1"/>
  <c r="Y5792" i="1" s="1"/>
  <c r="V5793" i="1"/>
  <c r="W5793" i="1" s="1"/>
  <c r="X5793" i="1" s="1"/>
  <c r="Y5793" i="1" s="1"/>
  <c r="V5794" i="1"/>
  <c r="W5794" i="1" s="1"/>
  <c r="X5794" i="1" s="1"/>
  <c r="Y5794" i="1" s="1"/>
  <c r="V5795" i="1"/>
  <c r="W5795" i="1" s="1"/>
  <c r="X5795" i="1" s="1"/>
  <c r="Y5795" i="1" s="1"/>
  <c r="V5796" i="1"/>
  <c r="W5796" i="1" s="1"/>
  <c r="X5796" i="1" s="1"/>
  <c r="Y5796" i="1" s="1"/>
  <c r="V5797" i="1"/>
  <c r="W5797" i="1" s="1"/>
  <c r="X5797" i="1" s="1"/>
  <c r="Y5797" i="1" s="1"/>
  <c r="V5798" i="1"/>
  <c r="W5798" i="1" s="1"/>
  <c r="X5798" i="1" s="1"/>
  <c r="Y5798" i="1" s="1"/>
  <c r="V5799" i="1"/>
  <c r="W5799" i="1" s="1"/>
  <c r="X5799" i="1" s="1"/>
  <c r="Y5799" i="1" s="1"/>
  <c r="V5800" i="1"/>
  <c r="W5800" i="1" s="1"/>
  <c r="X5800" i="1" s="1"/>
  <c r="Y5800" i="1" s="1"/>
  <c r="V5801" i="1"/>
  <c r="W5801" i="1" s="1"/>
  <c r="X5801" i="1" s="1"/>
  <c r="Y5801" i="1" s="1"/>
  <c r="V5802" i="1"/>
  <c r="W5802" i="1" s="1"/>
  <c r="X5802" i="1" s="1"/>
  <c r="Y5802" i="1" s="1"/>
  <c r="V5803" i="1"/>
  <c r="W5803" i="1" s="1"/>
  <c r="X5803" i="1" s="1"/>
  <c r="Y5803" i="1" s="1"/>
  <c r="V5804" i="1"/>
  <c r="W5804" i="1" s="1"/>
  <c r="X5804" i="1" s="1"/>
  <c r="Y5804" i="1" s="1"/>
  <c r="V5805" i="1"/>
  <c r="W5805" i="1" s="1"/>
  <c r="X5805" i="1" s="1"/>
  <c r="Y5805" i="1" s="1"/>
  <c r="V5806" i="1"/>
  <c r="W5806" i="1" s="1"/>
  <c r="X5806" i="1" s="1"/>
  <c r="Y5806" i="1" s="1"/>
  <c r="V5807" i="1"/>
  <c r="W5807" i="1" s="1"/>
  <c r="X5807" i="1" s="1"/>
  <c r="Y5807" i="1" s="1"/>
  <c r="V5808" i="1"/>
  <c r="W5808" i="1" s="1"/>
  <c r="X5808" i="1" s="1"/>
  <c r="Y5808" i="1" s="1"/>
  <c r="V5809" i="1"/>
  <c r="W5809" i="1" s="1"/>
  <c r="X5809" i="1" s="1"/>
  <c r="Y5809" i="1" s="1"/>
  <c r="V5810" i="1"/>
  <c r="W5810" i="1" s="1"/>
  <c r="X5810" i="1" s="1"/>
  <c r="Y5810" i="1" s="1"/>
  <c r="V5811" i="1"/>
  <c r="W5811" i="1" s="1"/>
  <c r="X5811" i="1" s="1"/>
  <c r="Y5811" i="1" s="1"/>
  <c r="V5812" i="1"/>
  <c r="W5812" i="1" s="1"/>
  <c r="X5812" i="1" s="1"/>
  <c r="Y5812" i="1" s="1"/>
  <c r="V5813" i="1"/>
  <c r="W5813" i="1" s="1"/>
  <c r="X5813" i="1" s="1"/>
  <c r="Y5813" i="1" s="1"/>
  <c r="V5814" i="1"/>
  <c r="W5814" i="1" s="1"/>
  <c r="X5814" i="1" s="1"/>
  <c r="Y5814" i="1" s="1"/>
  <c r="V5815" i="1"/>
  <c r="W5815" i="1" s="1"/>
  <c r="X5815" i="1" s="1"/>
  <c r="Y5815" i="1" s="1"/>
  <c r="V5816" i="1"/>
  <c r="W5816" i="1" s="1"/>
  <c r="X5816" i="1" s="1"/>
  <c r="Y5816" i="1" s="1"/>
  <c r="V5817" i="1"/>
  <c r="W5817" i="1" s="1"/>
  <c r="X5817" i="1" s="1"/>
  <c r="Y5817" i="1" s="1"/>
  <c r="V5818" i="1"/>
  <c r="W5818" i="1" s="1"/>
  <c r="X5818" i="1" s="1"/>
  <c r="Y5818" i="1" s="1"/>
  <c r="V5819" i="1"/>
  <c r="W5819" i="1" s="1"/>
  <c r="X5819" i="1" s="1"/>
  <c r="Y5819" i="1" s="1"/>
  <c r="V5820" i="1"/>
  <c r="W5820" i="1" s="1"/>
  <c r="X5820" i="1" s="1"/>
  <c r="Y5820" i="1" s="1"/>
  <c r="V5821" i="1"/>
  <c r="W5821" i="1" s="1"/>
  <c r="X5821" i="1" s="1"/>
  <c r="Y5821" i="1" s="1"/>
  <c r="V5822" i="1"/>
  <c r="W5822" i="1" s="1"/>
  <c r="X5822" i="1" s="1"/>
  <c r="Y5822" i="1" s="1"/>
  <c r="V5823" i="1"/>
  <c r="W5823" i="1" s="1"/>
  <c r="X5823" i="1" s="1"/>
  <c r="Y5823" i="1" s="1"/>
  <c r="V5824" i="1"/>
  <c r="W5824" i="1" s="1"/>
  <c r="X5824" i="1" s="1"/>
  <c r="Y5824" i="1" s="1"/>
  <c r="V5825" i="1"/>
  <c r="W5825" i="1" s="1"/>
  <c r="X5825" i="1" s="1"/>
  <c r="Y5825" i="1" s="1"/>
  <c r="V5826" i="1"/>
  <c r="W5826" i="1" s="1"/>
  <c r="X5826" i="1" s="1"/>
  <c r="Y5826" i="1" s="1"/>
  <c r="V5827" i="1"/>
  <c r="W5827" i="1" s="1"/>
  <c r="X5827" i="1" s="1"/>
  <c r="Y5827" i="1" s="1"/>
  <c r="V5828" i="1"/>
  <c r="W5828" i="1" s="1"/>
  <c r="X5828" i="1" s="1"/>
  <c r="Y5828" i="1" s="1"/>
  <c r="V5829" i="1"/>
  <c r="W5829" i="1" s="1"/>
  <c r="X5829" i="1" s="1"/>
  <c r="Y5829" i="1" s="1"/>
  <c r="V5830" i="1"/>
  <c r="W5830" i="1" s="1"/>
  <c r="X5830" i="1" s="1"/>
  <c r="Y5830" i="1" s="1"/>
  <c r="V5831" i="1"/>
  <c r="W5831" i="1" s="1"/>
  <c r="X5831" i="1" s="1"/>
  <c r="Y5831" i="1" s="1"/>
  <c r="V5832" i="1"/>
  <c r="W5832" i="1" s="1"/>
  <c r="X5832" i="1" s="1"/>
  <c r="Y5832" i="1" s="1"/>
  <c r="V5833" i="1"/>
  <c r="W5833" i="1" s="1"/>
  <c r="X5833" i="1" s="1"/>
  <c r="Y5833" i="1" s="1"/>
  <c r="V5834" i="1"/>
  <c r="W5834" i="1" s="1"/>
  <c r="X5834" i="1" s="1"/>
  <c r="Y5834" i="1" s="1"/>
  <c r="V5835" i="1"/>
  <c r="W5835" i="1" s="1"/>
  <c r="X5835" i="1" s="1"/>
  <c r="Y5835" i="1" s="1"/>
  <c r="V5836" i="1"/>
  <c r="W5836" i="1" s="1"/>
  <c r="X5836" i="1" s="1"/>
  <c r="Y5836" i="1" s="1"/>
  <c r="V5837" i="1"/>
  <c r="W5837" i="1" s="1"/>
  <c r="X5837" i="1" s="1"/>
  <c r="Y5837" i="1" s="1"/>
  <c r="V5838" i="1"/>
  <c r="W5838" i="1" s="1"/>
  <c r="X5838" i="1" s="1"/>
  <c r="Y5838" i="1" s="1"/>
  <c r="V5839" i="1"/>
  <c r="W5839" i="1" s="1"/>
  <c r="X5839" i="1" s="1"/>
  <c r="Y5839" i="1" s="1"/>
  <c r="V5840" i="1"/>
  <c r="W5840" i="1" s="1"/>
  <c r="X5840" i="1" s="1"/>
  <c r="Y5840" i="1" s="1"/>
  <c r="V5841" i="1"/>
  <c r="W5841" i="1" s="1"/>
  <c r="X5841" i="1" s="1"/>
  <c r="Y5841" i="1" s="1"/>
  <c r="V5842" i="1"/>
  <c r="W5842" i="1" s="1"/>
  <c r="X5842" i="1" s="1"/>
  <c r="Y5842" i="1" s="1"/>
  <c r="V5843" i="1"/>
  <c r="W5843" i="1" s="1"/>
  <c r="X5843" i="1" s="1"/>
  <c r="Y5843" i="1" s="1"/>
  <c r="V5844" i="1"/>
  <c r="W5844" i="1" s="1"/>
  <c r="X5844" i="1" s="1"/>
  <c r="Y5844" i="1" s="1"/>
  <c r="V5845" i="1"/>
  <c r="W5845" i="1" s="1"/>
  <c r="X5845" i="1" s="1"/>
  <c r="Y5845" i="1" s="1"/>
  <c r="V5846" i="1"/>
  <c r="W5846" i="1" s="1"/>
  <c r="X5846" i="1" s="1"/>
  <c r="Y5846" i="1" s="1"/>
  <c r="V5847" i="1"/>
  <c r="W5847" i="1" s="1"/>
  <c r="X5847" i="1" s="1"/>
  <c r="Y5847" i="1" s="1"/>
  <c r="V5848" i="1"/>
  <c r="W5848" i="1" s="1"/>
  <c r="X5848" i="1" s="1"/>
  <c r="Y5848" i="1" s="1"/>
  <c r="V5849" i="1"/>
  <c r="W5849" i="1" s="1"/>
  <c r="X5849" i="1" s="1"/>
  <c r="Y5849" i="1" s="1"/>
  <c r="V5850" i="1"/>
  <c r="W5850" i="1" s="1"/>
  <c r="X5850" i="1" s="1"/>
  <c r="Y5850" i="1" s="1"/>
  <c r="V5851" i="1"/>
  <c r="W5851" i="1" s="1"/>
  <c r="X5851" i="1" s="1"/>
  <c r="Y5851" i="1" s="1"/>
  <c r="V5852" i="1"/>
  <c r="W5852" i="1" s="1"/>
  <c r="X5852" i="1" s="1"/>
  <c r="Y5852" i="1" s="1"/>
  <c r="V5853" i="1"/>
  <c r="W5853" i="1" s="1"/>
  <c r="X5853" i="1" s="1"/>
  <c r="Y5853" i="1" s="1"/>
  <c r="V5854" i="1"/>
  <c r="W5854" i="1" s="1"/>
  <c r="X5854" i="1" s="1"/>
  <c r="Y5854" i="1" s="1"/>
  <c r="V5855" i="1"/>
  <c r="W5855" i="1" s="1"/>
  <c r="X5855" i="1" s="1"/>
  <c r="Y5855" i="1" s="1"/>
  <c r="V5856" i="1"/>
  <c r="W5856" i="1" s="1"/>
  <c r="X5856" i="1" s="1"/>
  <c r="Y5856" i="1" s="1"/>
  <c r="V5857" i="1"/>
  <c r="W5857" i="1" s="1"/>
  <c r="X5857" i="1" s="1"/>
  <c r="Y5857" i="1" s="1"/>
  <c r="V5858" i="1"/>
  <c r="W5858" i="1" s="1"/>
  <c r="X5858" i="1" s="1"/>
  <c r="Y5858" i="1" s="1"/>
  <c r="V5859" i="1"/>
  <c r="W5859" i="1" s="1"/>
  <c r="X5859" i="1" s="1"/>
  <c r="Y5859" i="1" s="1"/>
  <c r="V5860" i="1"/>
  <c r="W5860" i="1" s="1"/>
  <c r="X5860" i="1" s="1"/>
  <c r="Y5860" i="1" s="1"/>
  <c r="V5861" i="1"/>
  <c r="W5861" i="1" s="1"/>
  <c r="X5861" i="1" s="1"/>
  <c r="Y5861" i="1" s="1"/>
  <c r="V5862" i="1"/>
  <c r="W5862" i="1" s="1"/>
  <c r="X5862" i="1" s="1"/>
  <c r="Y5862" i="1" s="1"/>
  <c r="V5863" i="1"/>
  <c r="W5863" i="1" s="1"/>
  <c r="X5863" i="1" s="1"/>
  <c r="Y5863" i="1" s="1"/>
  <c r="V5864" i="1"/>
  <c r="W5864" i="1" s="1"/>
  <c r="X5864" i="1" s="1"/>
  <c r="Y5864" i="1" s="1"/>
  <c r="V5865" i="1"/>
  <c r="W5865" i="1" s="1"/>
  <c r="X5865" i="1" s="1"/>
  <c r="Y5865" i="1" s="1"/>
  <c r="V5866" i="1"/>
  <c r="W5866" i="1" s="1"/>
  <c r="X5866" i="1" s="1"/>
  <c r="Y5866" i="1" s="1"/>
  <c r="V5867" i="1"/>
  <c r="W5867" i="1" s="1"/>
  <c r="X5867" i="1" s="1"/>
  <c r="Y5867" i="1" s="1"/>
  <c r="V5868" i="1"/>
  <c r="W5868" i="1" s="1"/>
  <c r="X5868" i="1" s="1"/>
  <c r="Y5868" i="1" s="1"/>
  <c r="V5869" i="1"/>
  <c r="W5869" i="1" s="1"/>
  <c r="X5869" i="1" s="1"/>
  <c r="Y5869" i="1" s="1"/>
  <c r="V5870" i="1"/>
  <c r="W5870" i="1" s="1"/>
  <c r="X5870" i="1" s="1"/>
  <c r="Y5870" i="1" s="1"/>
  <c r="V5871" i="1"/>
  <c r="W5871" i="1" s="1"/>
  <c r="X5871" i="1" s="1"/>
  <c r="Y5871" i="1" s="1"/>
  <c r="V5872" i="1"/>
  <c r="W5872" i="1" s="1"/>
  <c r="X5872" i="1" s="1"/>
  <c r="Y5872" i="1" s="1"/>
  <c r="V5873" i="1"/>
  <c r="W5873" i="1" s="1"/>
  <c r="X5873" i="1" s="1"/>
  <c r="Y5873" i="1" s="1"/>
  <c r="V5874" i="1"/>
  <c r="W5874" i="1" s="1"/>
  <c r="X5874" i="1" s="1"/>
  <c r="Y5874" i="1" s="1"/>
  <c r="V5875" i="1"/>
  <c r="W5875" i="1" s="1"/>
  <c r="X5875" i="1" s="1"/>
  <c r="Y5875" i="1" s="1"/>
  <c r="V5876" i="1"/>
  <c r="W5876" i="1" s="1"/>
  <c r="X5876" i="1" s="1"/>
  <c r="Y5876" i="1" s="1"/>
  <c r="V5877" i="1"/>
  <c r="W5877" i="1" s="1"/>
  <c r="X5877" i="1" s="1"/>
  <c r="Y5877" i="1" s="1"/>
  <c r="V5878" i="1"/>
  <c r="W5878" i="1" s="1"/>
  <c r="X5878" i="1" s="1"/>
  <c r="Y5878" i="1" s="1"/>
  <c r="V5879" i="1"/>
  <c r="W5879" i="1" s="1"/>
  <c r="X5879" i="1" s="1"/>
  <c r="Y5879" i="1" s="1"/>
  <c r="V5880" i="1"/>
  <c r="W5880" i="1" s="1"/>
  <c r="X5880" i="1" s="1"/>
  <c r="Y5880" i="1" s="1"/>
  <c r="V5881" i="1"/>
  <c r="W5881" i="1" s="1"/>
  <c r="X5881" i="1" s="1"/>
  <c r="Y5881" i="1" s="1"/>
  <c r="V5882" i="1"/>
  <c r="W5882" i="1" s="1"/>
  <c r="X5882" i="1" s="1"/>
  <c r="Y5882" i="1" s="1"/>
  <c r="V5883" i="1"/>
  <c r="W5883" i="1" s="1"/>
  <c r="X5883" i="1" s="1"/>
  <c r="Y5883" i="1" s="1"/>
  <c r="V5884" i="1"/>
  <c r="W5884" i="1" s="1"/>
  <c r="X5884" i="1" s="1"/>
  <c r="Y5884" i="1" s="1"/>
  <c r="V5885" i="1"/>
  <c r="W5885" i="1" s="1"/>
  <c r="X5885" i="1" s="1"/>
  <c r="Y5885" i="1" s="1"/>
  <c r="V5886" i="1"/>
  <c r="W5886" i="1" s="1"/>
  <c r="X5886" i="1" s="1"/>
  <c r="Y5886" i="1" s="1"/>
  <c r="V5887" i="1"/>
  <c r="W5887" i="1" s="1"/>
  <c r="X5887" i="1" s="1"/>
  <c r="Y5887" i="1" s="1"/>
  <c r="V5888" i="1"/>
  <c r="W5888" i="1" s="1"/>
  <c r="X5888" i="1" s="1"/>
  <c r="Y5888" i="1" s="1"/>
  <c r="V5889" i="1"/>
  <c r="W5889" i="1" s="1"/>
  <c r="X5889" i="1" s="1"/>
  <c r="Y5889" i="1" s="1"/>
  <c r="V5890" i="1"/>
  <c r="W5890" i="1" s="1"/>
  <c r="X5890" i="1" s="1"/>
  <c r="Y5890" i="1" s="1"/>
  <c r="V5891" i="1"/>
  <c r="W5891" i="1" s="1"/>
  <c r="X5891" i="1" s="1"/>
  <c r="Y5891" i="1" s="1"/>
  <c r="V5892" i="1"/>
  <c r="W5892" i="1" s="1"/>
  <c r="X5892" i="1" s="1"/>
  <c r="Y5892" i="1" s="1"/>
  <c r="V5893" i="1"/>
  <c r="W5893" i="1" s="1"/>
  <c r="X5893" i="1" s="1"/>
  <c r="Y5893" i="1" s="1"/>
  <c r="V5894" i="1"/>
  <c r="W5894" i="1" s="1"/>
  <c r="X5894" i="1" s="1"/>
  <c r="Y5894" i="1" s="1"/>
  <c r="V5895" i="1"/>
  <c r="W5895" i="1" s="1"/>
  <c r="X5895" i="1" s="1"/>
  <c r="Y5895" i="1" s="1"/>
  <c r="V5896" i="1"/>
  <c r="W5896" i="1" s="1"/>
  <c r="X5896" i="1" s="1"/>
  <c r="Y5896" i="1" s="1"/>
  <c r="V5897" i="1"/>
  <c r="W5897" i="1" s="1"/>
  <c r="X5897" i="1" s="1"/>
  <c r="Y5897" i="1" s="1"/>
  <c r="V5898" i="1"/>
  <c r="W5898" i="1" s="1"/>
  <c r="X5898" i="1" s="1"/>
  <c r="Y5898" i="1" s="1"/>
  <c r="V5899" i="1"/>
  <c r="W5899" i="1" s="1"/>
  <c r="X5899" i="1" s="1"/>
  <c r="Y5899" i="1" s="1"/>
  <c r="V5900" i="1"/>
  <c r="W5900" i="1" s="1"/>
  <c r="X5900" i="1" s="1"/>
  <c r="Y5900" i="1" s="1"/>
  <c r="V5901" i="1"/>
  <c r="W5901" i="1" s="1"/>
  <c r="X5901" i="1" s="1"/>
  <c r="Y5901" i="1" s="1"/>
  <c r="V5902" i="1"/>
  <c r="W5902" i="1" s="1"/>
  <c r="X5902" i="1" s="1"/>
  <c r="Y5902" i="1" s="1"/>
  <c r="V5903" i="1"/>
  <c r="W5903" i="1" s="1"/>
  <c r="X5903" i="1" s="1"/>
  <c r="Y5903" i="1" s="1"/>
  <c r="V5904" i="1"/>
  <c r="W5904" i="1" s="1"/>
  <c r="X5904" i="1" s="1"/>
  <c r="Y5904" i="1" s="1"/>
  <c r="V5905" i="1"/>
  <c r="W5905" i="1" s="1"/>
  <c r="X5905" i="1" s="1"/>
  <c r="Y5905" i="1" s="1"/>
  <c r="V5906" i="1"/>
  <c r="W5906" i="1" s="1"/>
  <c r="X5906" i="1" s="1"/>
  <c r="Y5906" i="1" s="1"/>
  <c r="V5907" i="1"/>
  <c r="W5907" i="1" s="1"/>
  <c r="X5907" i="1" s="1"/>
  <c r="Y5907" i="1" s="1"/>
  <c r="V5908" i="1"/>
  <c r="W5908" i="1" s="1"/>
  <c r="X5908" i="1" s="1"/>
  <c r="Y5908" i="1" s="1"/>
  <c r="V5909" i="1"/>
  <c r="W5909" i="1" s="1"/>
  <c r="X5909" i="1" s="1"/>
  <c r="Y5909" i="1" s="1"/>
  <c r="V5910" i="1"/>
  <c r="W5910" i="1" s="1"/>
  <c r="X5910" i="1" s="1"/>
  <c r="Y5910" i="1" s="1"/>
  <c r="V5911" i="1"/>
  <c r="W5911" i="1" s="1"/>
  <c r="X5911" i="1" s="1"/>
  <c r="Y5911" i="1" s="1"/>
  <c r="V5912" i="1"/>
  <c r="W5912" i="1" s="1"/>
  <c r="X5912" i="1" s="1"/>
  <c r="Y5912" i="1" s="1"/>
  <c r="V5913" i="1"/>
  <c r="W5913" i="1" s="1"/>
  <c r="X5913" i="1" s="1"/>
  <c r="Y5913" i="1" s="1"/>
  <c r="V5914" i="1"/>
  <c r="W5914" i="1" s="1"/>
  <c r="X5914" i="1" s="1"/>
  <c r="Y5914" i="1" s="1"/>
  <c r="V5915" i="1"/>
  <c r="W5915" i="1" s="1"/>
  <c r="X5915" i="1" s="1"/>
  <c r="Y5915" i="1" s="1"/>
  <c r="V5916" i="1"/>
  <c r="W5916" i="1" s="1"/>
  <c r="X5916" i="1" s="1"/>
  <c r="Y5916" i="1" s="1"/>
  <c r="V5917" i="1"/>
  <c r="W5917" i="1" s="1"/>
  <c r="X5917" i="1" s="1"/>
  <c r="Y5917" i="1" s="1"/>
  <c r="V5918" i="1"/>
  <c r="W5918" i="1" s="1"/>
  <c r="X5918" i="1" s="1"/>
  <c r="Y5918" i="1" s="1"/>
  <c r="V5919" i="1"/>
  <c r="W5919" i="1" s="1"/>
  <c r="X5919" i="1" s="1"/>
  <c r="Y5919" i="1" s="1"/>
  <c r="V5920" i="1"/>
  <c r="W5920" i="1" s="1"/>
  <c r="X5920" i="1" s="1"/>
  <c r="Y5920" i="1" s="1"/>
  <c r="V5921" i="1"/>
  <c r="W5921" i="1" s="1"/>
  <c r="X5921" i="1" s="1"/>
  <c r="Y5921" i="1" s="1"/>
  <c r="V5922" i="1"/>
  <c r="W5922" i="1" s="1"/>
  <c r="X5922" i="1" s="1"/>
  <c r="Y5922" i="1" s="1"/>
  <c r="V5923" i="1"/>
  <c r="W5923" i="1" s="1"/>
  <c r="X5923" i="1" s="1"/>
  <c r="Y5923" i="1" s="1"/>
  <c r="V5924" i="1"/>
  <c r="W5924" i="1" s="1"/>
  <c r="X5924" i="1" s="1"/>
  <c r="Y5924" i="1" s="1"/>
  <c r="V5925" i="1"/>
  <c r="W5925" i="1" s="1"/>
  <c r="X5925" i="1" s="1"/>
  <c r="Y5925" i="1" s="1"/>
  <c r="V5926" i="1"/>
  <c r="W5926" i="1" s="1"/>
  <c r="X5926" i="1" s="1"/>
  <c r="Y5926" i="1" s="1"/>
  <c r="V5927" i="1"/>
  <c r="W5927" i="1" s="1"/>
  <c r="X5927" i="1" s="1"/>
  <c r="Y5927" i="1" s="1"/>
  <c r="V5928" i="1"/>
  <c r="W5928" i="1" s="1"/>
  <c r="X5928" i="1" s="1"/>
  <c r="Y5928" i="1" s="1"/>
  <c r="V5929" i="1"/>
  <c r="W5929" i="1" s="1"/>
  <c r="X5929" i="1" s="1"/>
  <c r="Y5929" i="1" s="1"/>
  <c r="V5930" i="1"/>
  <c r="W5930" i="1" s="1"/>
  <c r="X5930" i="1" s="1"/>
  <c r="Y5930" i="1" s="1"/>
  <c r="V5931" i="1"/>
  <c r="W5931" i="1" s="1"/>
  <c r="X5931" i="1" s="1"/>
  <c r="Y5931" i="1" s="1"/>
  <c r="V5932" i="1"/>
  <c r="W5932" i="1" s="1"/>
  <c r="X5932" i="1" s="1"/>
  <c r="Y5932" i="1" s="1"/>
  <c r="V5933" i="1"/>
  <c r="W5933" i="1" s="1"/>
  <c r="X5933" i="1" s="1"/>
  <c r="Y5933" i="1" s="1"/>
  <c r="V5934" i="1"/>
  <c r="W5934" i="1" s="1"/>
  <c r="X5934" i="1" s="1"/>
  <c r="Y5934" i="1" s="1"/>
  <c r="V5935" i="1"/>
  <c r="W5935" i="1" s="1"/>
  <c r="X5935" i="1" s="1"/>
  <c r="Y5935" i="1" s="1"/>
  <c r="V5936" i="1"/>
  <c r="W5936" i="1" s="1"/>
  <c r="X5936" i="1" s="1"/>
  <c r="Y5936" i="1" s="1"/>
  <c r="V5937" i="1"/>
  <c r="W5937" i="1" s="1"/>
  <c r="X5937" i="1" s="1"/>
  <c r="Y5937" i="1" s="1"/>
  <c r="V5938" i="1"/>
  <c r="W5938" i="1" s="1"/>
  <c r="X5938" i="1" s="1"/>
  <c r="Y5938" i="1" s="1"/>
  <c r="V5939" i="1"/>
  <c r="W5939" i="1" s="1"/>
  <c r="X5939" i="1" s="1"/>
  <c r="Y5939" i="1" s="1"/>
  <c r="V5940" i="1"/>
  <c r="W5940" i="1" s="1"/>
  <c r="X5940" i="1" s="1"/>
  <c r="Y5940" i="1" s="1"/>
  <c r="V5941" i="1"/>
  <c r="W5941" i="1" s="1"/>
  <c r="X5941" i="1" s="1"/>
  <c r="Y5941" i="1" s="1"/>
  <c r="V5942" i="1"/>
  <c r="W5942" i="1" s="1"/>
  <c r="X5942" i="1" s="1"/>
  <c r="Y5942" i="1" s="1"/>
  <c r="V5943" i="1"/>
  <c r="W5943" i="1" s="1"/>
  <c r="X5943" i="1" s="1"/>
  <c r="Y5943" i="1" s="1"/>
  <c r="V5944" i="1"/>
  <c r="W5944" i="1" s="1"/>
  <c r="X5944" i="1" s="1"/>
  <c r="Y5944" i="1" s="1"/>
  <c r="V5945" i="1"/>
  <c r="W5945" i="1" s="1"/>
  <c r="X5945" i="1" s="1"/>
  <c r="Y5945" i="1" s="1"/>
  <c r="V5946" i="1"/>
  <c r="W5946" i="1" s="1"/>
  <c r="X5946" i="1" s="1"/>
  <c r="Y5946" i="1" s="1"/>
  <c r="V5947" i="1"/>
  <c r="W5947" i="1" s="1"/>
  <c r="X5947" i="1" s="1"/>
  <c r="Y5947" i="1" s="1"/>
  <c r="V5948" i="1"/>
  <c r="W5948" i="1" s="1"/>
  <c r="X5948" i="1" s="1"/>
  <c r="Y5948" i="1" s="1"/>
  <c r="V5949" i="1"/>
  <c r="W5949" i="1" s="1"/>
  <c r="X5949" i="1" s="1"/>
  <c r="Y5949" i="1" s="1"/>
  <c r="V5950" i="1"/>
  <c r="W5950" i="1" s="1"/>
  <c r="X5950" i="1" s="1"/>
  <c r="Y5950" i="1" s="1"/>
  <c r="V5951" i="1"/>
  <c r="W5951" i="1" s="1"/>
  <c r="X5951" i="1" s="1"/>
  <c r="Y5951" i="1" s="1"/>
  <c r="V5952" i="1"/>
  <c r="W5952" i="1" s="1"/>
  <c r="X5952" i="1" s="1"/>
  <c r="Y5952" i="1" s="1"/>
  <c r="V5953" i="1"/>
  <c r="W5953" i="1" s="1"/>
  <c r="X5953" i="1" s="1"/>
  <c r="Y5953" i="1" s="1"/>
  <c r="V5954" i="1"/>
  <c r="W5954" i="1" s="1"/>
  <c r="X5954" i="1" s="1"/>
  <c r="Y5954" i="1" s="1"/>
  <c r="V5955" i="1"/>
  <c r="W5955" i="1" s="1"/>
  <c r="X5955" i="1" s="1"/>
  <c r="Y5955" i="1" s="1"/>
  <c r="V5956" i="1"/>
  <c r="W5956" i="1" s="1"/>
  <c r="X5956" i="1" s="1"/>
  <c r="Y5956" i="1" s="1"/>
  <c r="V5957" i="1"/>
  <c r="W5957" i="1" s="1"/>
  <c r="X5957" i="1" s="1"/>
  <c r="Y5957" i="1" s="1"/>
  <c r="V5958" i="1"/>
  <c r="W5958" i="1" s="1"/>
  <c r="X5958" i="1" s="1"/>
  <c r="Y5958" i="1" s="1"/>
  <c r="V5959" i="1"/>
  <c r="W5959" i="1" s="1"/>
  <c r="X5959" i="1" s="1"/>
  <c r="Y5959" i="1" s="1"/>
  <c r="V5960" i="1"/>
  <c r="W5960" i="1" s="1"/>
  <c r="X5960" i="1" s="1"/>
  <c r="Y5960" i="1" s="1"/>
  <c r="V5961" i="1"/>
  <c r="W5961" i="1" s="1"/>
  <c r="X5961" i="1" s="1"/>
  <c r="Y5961" i="1" s="1"/>
  <c r="V5962" i="1"/>
  <c r="W5962" i="1" s="1"/>
  <c r="X5962" i="1" s="1"/>
  <c r="Y5962" i="1" s="1"/>
  <c r="V5963" i="1"/>
  <c r="W5963" i="1" s="1"/>
  <c r="X5963" i="1" s="1"/>
  <c r="Y5963" i="1" s="1"/>
  <c r="V5964" i="1"/>
  <c r="W5964" i="1" s="1"/>
  <c r="X5964" i="1" s="1"/>
  <c r="Y5964" i="1" s="1"/>
  <c r="V5965" i="1"/>
  <c r="W5965" i="1" s="1"/>
  <c r="X5965" i="1" s="1"/>
  <c r="Y5965" i="1" s="1"/>
  <c r="V5966" i="1"/>
  <c r="W5966" i="1" s="1"/>
  <c r="X5966" i="1" s="1"/>
  <c r="Y5966" i="1" s="1"/>
  <c r="V5967" i="1"/>
  <c r="W5967" i="1" s="1"/>
  <c r="X5967" i="1" s="1"/>
  <c r="Y5967" i="1" s="1"/>
  <c r="V5968" i="1"/>
  <c r="W5968" i="1" s="1"/>
  <c r="X5968" i="1" s="1"/>
  <c r="Y5968" i="1" s="1"/>
  <c r="V5969" i="1"/>
  <c r="W5969" i="1" s="1"/>
  <c r="X5969" i="1" s="1"/>
  <c r="Y5969" i="1" s="1"/>
  <c r="V5970" i="1"/>
  <c r="W5970" i="1" s="1"/>
  <c r="X5970" i="1" s="1"/>
  <c r="Y5970" i="1" s="1"/>
  <c r="V5971" i="1"/>
  <c r="W5971" i="1" s="1"/>
  <c r="X5971" i="1" s="1"/>
  <c r="Y5971" i="1" s="1"/>
  <c r="V5972" i="1"/>
  <c r="W5972" i="1" s="1"/>
  <c r="X5972" i="1" s="1"/>
  <c r="Y5972" i="1" s="1"/>
  <c r="V5973" i="1"/>
  <c r="W5973" i="1" s="1"/>
  <c r="X5973" i="1" s="1"/>
  <c r="Y5973" i="1" s="1"/>
  <c r="V5974" i="1"/>
  <c r="W5974" i="1" s="1"/>
  <c r="X5974" i="1" s="1"/>
  <c r="Y5974" i="1" s="1"/>
  <c r="V5975" i="1"/>
  <c r="W5975" i="1" s="1"/>
  <c r="X5975" i="1" s="1"/>
  <c r="Y5975" i="1" s="1"/>
  <c r="V5976" i="1"/>
  <c r="W5976" i="1" s="1"/>
  <c r="X5976" i="1" s="1"/>
  <c r="Y5976" i="1" s="1"/>
  <c r="V5977" i="1"/>
  <c r="W5977" i="1" s="1"/>
  <c r="X5977" i="1" s="1"/>
  <c r="Y5977" i="1" s="1"/>
  <c r="V5978" i="1"/>
  <c r="W5978" i="1" s="1"/>
  <c r="X5978" i="1" s="1"/>
  <c r="Y5978" i="1" s="1"/>
  <c r="V5979" i="1"/>
  <c r="W5979" i="1" s="1"/>
  <c r="X5979" i="1" s="1"/>
  <c r="Y5979" i="1" s="1"/>
  <c r="V5980" i="1"/>
  <c r="W5980" i="1" s="1"/>
  <c r="X5980" i="1" s="1"/>
  <c r="Y5980" i="1" s="1"/>
  <c r="V5981" i="1"/>
  <c r="W5981" i="1" s="1"/>
  <c r="X5981" i="1" s="1"/>
  <c r="Y5981" i="1" s="1"/>
  <c r="V5982" i="1"/>
  <c r="W5982" i="1" s="1"/>
  <c r="X5982" i="1" s="1"/>
  <c r="Y5982" i="1" s="1"/>
  <c r="V5983" i="1"/>
  <c r="W5983" i="1" s="1"/>
  <c r="X5983" i="1" s="1"/>
  <c r="Y5983" i="1" s="1"/>
  <c r="V5984" i="1"/>
  <c r="W5984" i="1" s="1"/>
  <c r="X5984" i="1" s="1"/>
  <c r="Y5984" i="1" s="1"/>
  <c r="V5985" i="1"/>
  <c r="W5985" i="1" s="1"/>
  <c r="X5985" i="1" s="1"/>
  <c r="Y5985" i="1" s="1"/>
  <c r="V5986" i="1"/>
  <c r="W5986" i="1" s="1"/>
  <c r="X5986" i="1" s="1"/>
  <c r="Y5986" i="1" s="1"/>
  <c r="V5987" i="1"/>
  <c r="W5987" i="1" s="1"/>
  <c r="X5987" i="1" s="1"/>
  <c r="Y5987" i="1" s="1"/>
  <c r="V5988" i="1"/>
  <c r="W5988" i="1" s="1"/>
  <c r="X5988" i="1" s="1"/>
  <c r="Y5988" i="1" s="1"/>
  <c r="V5989" i="1"/>
  <c r="W5989" i="1" s="1"/>
  <c r="X5989" i="1" s="1"/>
  <c r="Y5989" i="1" s="1"/>
  <c r="V5990" i="1"/>
  <c r="W5990" i="1" s="1"/>
  <c r="X5990" i="1" s="1"/>
  <c r="Y5990" i="1" s="1"/>
  <c r="V5991" i="1"/>
  <c r="W5991" i="1" s="1"/>
  <c r="X5991" i="1" s="1"/>
  <c r="Y5991" i="1" s="1"/>
  <c r="V5992" i="1"/>
  <c r="W5992" i="1" s="1"/>
  <c r="X5992" i="1" s="1"/>
  <c r="Y5992" i="1" s="1"/>
  <c r="V5993" i="1"/>
  <c r="W5993" i="1" s="1"/>
  <c r="X5993" i="1" s="1"/>
  <c r="Y5993" i="1" s="1"/>
  <c r="V5994" i="1"/>
  <c r="W5994" i="1" s="1"/>
  <c r="X5994" i="1" s="1"/>
  <c r="Y5994" i="1" s="1"/>
  <c r="V5995" i="1"/>
  <c r="W5995" i="1" s="1"/>
  <c r="X5995" i="1" s="1"/>
  <c r="Y5995" i="1" s="1"/>
  <c r="V5996" i="1"/>
  <c r="W5996" i="1" s="1"/>
  <c r="X5996" i="1" s="1"/>
  <c r="Y5996" i="1" s="1"/>
  <c r="V5997" i="1"/>
  <c r="W5997" i="1" s="1"/>
  <c r="X5997" i="1" s="1"/>
  <c r="Y5997" i="1" s="1"/>
  <c r="V5998" i="1"/>
  <c r="W5998" i="1" s="1"/>
  <c r="X5998" i="1" s="1"/>
  <c r="Y5998" i="1" s="1"/>
  <c r="V5999" i="1"/>
  <c r="W5999" i="1" s="1"/>
  <c r="X5999" i="1" s="1"/>
  <c r="Y5999" i="1" s="1"/>
  <c r="V6000" i="1"/>
  <c r="W6000" i="1" s="1"/>
  <c r="X6000" i="1" s="1"/>
  <c r="Y6000" i="1" s="1"/>
  <c r="V6001" i="1"/>
  <c r="W6001" i="1" s="1"/>
  <c r="X6001" i="1" s="1"/>
  <c r="Y6001" i="1" s="1"/>
  <c r="V6002" i="1"/>
  <c r="W6002" i="1" s="1"/>
  <c r="X6002" i="1" s="1"/>
  <c r="Y6002" i="1" s="1"/>
  <c r="V6003" i="1"/>
  <c r="W6003" i="1" s="1"/>
  <c r="X6003" i="1" s="1"/>
  <c r="Y6003" i="1" s="1"/>
  <c r="V6004" i="1"/>
  <c r="W6004" i="1" s="1"/>
  <c r="X6004" i="1" s="1"/>
  <c r="Y6004" i="1" s="1"/>
  <c r="V6005" i="1"/>
  <c r="W6005" i="1" s="1"/>
  <c r="X6005" i="1" s="1"/>
  <c r="Y6005" i="1" s="1"/>
  <c r="V6006" i="1"/>
  <c r="W6006" i="1" s="1"/>
  <c r="X6006" i="1" s="1"/>
  <c r="Y6006" i="1" s="1"/>
  <c r="V6007" i="1"/>
  <c r="W6007" i="1" s="1"/>
  <c r="X6007" i="1" s="1"/>
  <c r="Y6007" i="1" s="1"/>
  <c r="V6008" i="1"/>
  <c r="W6008" i="1" s="1"/>
  <c r="X6008" i="1" s="1"/>
  <c r="Y6008" i="1" s="1"/>
  <c r="V6009" i="1"/>
  <c r="W6009" i="1" s="1"/>
  <c r="X6009" i="1" s="1"/>
  <c r="Y6009" i="1" s="1"/>
  <c r="V6010" i="1"/>
  <c r="W6010" i="1" s="1"/>
  <c r="X6010" i="1" s="1"/>
  <c r="Y6010" i="1" s="1"/>
  <c r="V6011" i="1"/>
  <c r="W6011" i="1" s="1"/>
  <c r="X6011" i="1" s="1"/>
  <c r="Y6011" i="1" s="1"/>
  <c r="V6012" i="1"/>
  <c r="W6012" i="1" s="1"/>
  <c r="X6012" i="1" s="1"/>
  <c r="Y6012" i="1" s="1"/>
  <c r="V6013" i="1"/>
  <c r="W6013" i="1" s="1"/>
  <c r="X6013" i="1" s="1"/>
  <c r="Y6013" i="1" s="1"/>
  <c r="V6014" i="1"/>
  <c r="W6014" i="1" s="1"/>
  <c r="X6014" i="1" s="1"/>
  <c r="Y6014" i="1" s="1"/>
  <c r="V6015" i="1"/>
  <c r="W6015" i="1" s="1"/>
  <c r="X6015" i="1" s="1"/>
  <c r="Y6015" i="1" s="1"/>
  <c r="V6016" i="1"/>
  <c r="W6016" i="1" s="1"/>
  <c r="X6016" i="1" s="1"/>
  <c r="Y6016" i="1" s="1"/>
  <c r="V6017" i="1"/>
  <c r="W6017" i="1" s="1"/>
  <c r="X6017" i="1" s="1"/>
  <c r="Y6017" i="1" s="1"/>
  <c r="V6018" i="1"/>
  <c r="W6018" i="1" s="1"/>
  <c r="X6018" i="1" s="1"/>
  <c r="Y6018" i="1" s="1"/>
  <c r="V6019" i="1"/>
  <c r="W6019" i="1" s="1"/>
  <c r="X6019" i="1" s="1"/>
  <c r="Y6019" i="1" s="1"/>
  <c r="V6020" i="1"/>
  <c r="W6020" i="1" s="1"/>
  <c r="X6020" i="1" s="1"/>
  <c r="Y6020" i="1" s="1"/>
  <c r="V6021" i="1"/>
  <c r="W6021" i="1" s="1"/>
  <c r="X6021" i="1" s="1"/>
  <c r="Y6021" i="1" s="1"/>
  <c r="V6022" i="1"/>
  <c r="W6022" i="1" s="1"/>
  <c r="X6022" i="1" s="1"/>
  <c r="Y6022" i="1" s="1"/>
  <c r="V6023" i="1"/>
  <c r="W6023" i="1" s="1"/>
  <c r="X6023" i="1" s="1"/>
  <c r="Y6023" i="1" s="1"/>
  <c r="V6024" i="1"/>
  <c r="W6024" i="1" s="1"/>
  <c r="X6024" i="1" s="1"/>
  <c r="Y6024" i="1" s="1"/>
  <c r="V6025" i="1"/>
  <c r="W6025" i="1" s="1"/>
  <c r="X6025" i="1" s="1"/>
  <c r="Y6025" i="1" s="1"/>
  <c r="V6026" i="1"/>
  <c r="W6026" i="1" s="1"/>
  <c r="X6026" i="1" s="1"/>
  <c r="Y6026" i="1" s="1"/>
  <c r="V6027" i="1"/>
  <c r="W6027" i="1" s="1"/>
  <c r="X6027" i="1" s="1"/>
  <c r="Y6027" i="1" s="1"/>
  <c r="V6028" i="1"/>
  <c r="W6028" i="1" s="1"/>
  <c r="X6028" i="1" s="1"/>
  <c r="Y6028" i="1" s="1"/>
  <c r="V6029" i="1"/>
  <c r="W6029" i="1" s="1"/>
  <c r="X6029" i="1" s="1"/>
  <c r="Y6029" i="1" s="1"/>
  <c r="V6030" i="1"/>
  <c r="W6030" i="1" s="1"/>
  <c r="X6030" i="1" s="1"/>
  <c r="Y6030" i="1" s="1"/>
  <c r="V6031" i="1"/>
  <c r="W6031" i="1" s="1"/>
  <c r="X6031" i="1" s="1"/>
  <c r="Y6031" i="1" s="1"/>
  <c r="V6032" i="1"/>
  <c r="W6032" i="1" s="1"/>
  <c r="X6032" i="1" s="1"/>
  <c r="Y6032" i="1" s="1"/>
  <c r="V6033" i="1"/>
  <c r="W6033" i="1" s="1"/>
  <c r="X6033" i="1" s="1"/>
  <c r="Y6033" i="1" s="1"/>
  <c r="V6034" i="1"/>
  <c r="W6034" i="1" s="1"/>
  <c r="X6034" i="1" s="1"/>
  <c r="Y6034" i="1" s="1"/>
  <c r="V6035" i="1"/>
  <c r="W6035" i="1" s="1"/>
  <c r="X6035" i="1" s="1"/>
  <c r="Y6035" i="1" s="1"/>
  <c r="V6036" i="1"/>
  <c r="W6036" i="1" s="1"/>
  <c r="X6036" i="1" s="1"/>
  <c r="Y6036" i="1" s="1"/>
  <c r="V6037" i="1"/>
  <c r="W6037" i="1" s="1"/>
  <c r="X6037" i="1" s="1"/>
  <c r="Y6037" i="1" s="1"/>
  <c r="V6038" i="1"/>
  <c r="W6038" i="1" s="1"/>
  <c r="X6038" i="1" s="1"/>
  <c r="Y6038" i="1" s="1"/>
  <c r="V6039" i="1"/>
  <c r="W6039" i="1" s="1"/>
  <c r="X6039" i="1" s="1"/>
  <c r="Y6039" i="1" s="1"/>
  <c r="V6040" i="1"/>
  <c r="W6040" i="1" s="1"/>
  <c r="X6040" i="1" s="1"/>
  <c r="Y6040" i="1" s="1"/>
  <c r="V6041" i="1"/>
  <c r="W6041" i="1" s="1"/>
  <c r="X6041" i="1" s="1"/>
  <c r="Y6041" i="1" s="1"/>
  <c r="V6042" i="1"/>
  <c r="W6042" i="1" s="1"/>
  <c r="X6042" i="1" s="1"/>
  <c r="Y6042" i="1" s="1"/>
  <c r="V6043" i="1"/>
  <c r="W6043" i="1" s="1"/>
  <c r="X6043" i="1" s="1"/>
  <c r="Y6043" i="1" s="1"/>
  <c r="V6044" i="1"/>
  <c r="W6044" i="1" s="1"/>
  <c r="X6044" i="1" s="1"/>
  <c r="Y6044" i="1" s="1"/>
  <c r="V6045" i="1"/>
  <c r="W6045" i="1" s="1"/>
  <c r="X6045" i="1" s="1"/>
  <c r="Y6045" i="1" s="1"/>
  <c r="V6046" i="1"/>
  <c r="W6046" i="1" s="1"/>
  <c r="X6046" i="1" s="1"/>
  <c r="Y6046" i="1" s="1"/>
  <c r="V6047" i="1"/>
  <c r="W6047" i="1" s="1"/>
  <c r="X6047" i="1" s="1"/>
  <c r="Y6047" i="1" s="1"/>
  <c r="V6048" i="1"/>
  <c r="W6048" i="1" s="1"/>
  <c r="X6048" i="1" s="1"/>
  <c r="Y6048" i="1" s="1"/>
  <c r="V6049" i="1"/>
  <c r="W6049" i="1" s="1"/>
  <c r="X6049" i="1" s="1"/>
  <c r="Y6049" i="1" s="1"/>
  <c r="V6050" i="1"/>
  <c r="W6050" i="1" s="1"/>
  <c r="X6050" i="1" s="1"/>
  <c r="Y6050" i="1" s="1"/>
  <c r="V6051" i="1"/>
  <c r="W6051" i="1" s="1"/>
  <c r="X6051" i="1" s="1"/>
  <c r="Y6051" i="1" s="1"/>
  <c r="V6052" i="1"/>
  <c r="W6052" i="1" s="1"/>
  <c r="X6052" i="1" s="1"/>
  <c r="Y6052" i="1" s="1"/>
  <c r="V6053" i="1"/>
  <c r="W6053" i="1" s="1"/>
  <c r="X6053" i="1" s="1"/>
  <c r="Y6053" i="1" s="1"/>
  <c r="V6054" i="1"/>
  <c r="W6054" i="1" s="1"/>
  <c r="X6054" i="1" s="1"/>
  <c r="Y6054" i="1" s="1"/>
  <c r="V6055" i="1"/>
  <c r="W6055" i="1" s="1"/>
  <c r="X6055" i="1" s="1"/>
  <c r="Y6055" i="1" s="1"/>
  <c r="V6056" i="1"/>
  <c r="W6056" i="1" s="1"/>
  <c r="X6056" i="1" s="1"/>
  <c r="Y6056" i="1" s="1"/>
  <c r="V6057" i="1"/>
  <c r="W6057" i="1" s="1"/>
  <c r="X6057" i="1" s="1"/>
  <c r="Y6057" i="1" s="1"/>
  <c r="V6058" i="1"/>
  <c r="W6058" i="1" s="1"/>
  <c r="X6058" i="1" s="1"/>
  <c r="Y6058" i="1" s="1"/>
  <c r="V6059" i="1"/>
  <c r="W6059" i="1" s="1"/>
  <c r="X6059" i="1" s="1"/>
  <c r="Y6059" i="1" s="1"/>
  <c r="V6060" i="1"/>
  <c r="W6060" i="1" s="1"/>
  <c r="X6060" i="1" s="1"/>
  <c r="Y6060" i="1" s="1"/>
  <c r="V6061" i="1"/>
  <c r="W6061" i="1" s="1"/>
  <c r="X6061" i="1" s="1"/>
  <c r="Y6061" i="1" s="1"/>
  <c r="V6062" i="1"/>
  <c r="W6062" i="1" s="1"/>
  <c r="X6062" i="1" s="1"/>
  <c r="Y6062" i="1" s="1"/>
  <c r="V6063" i="1"/>
  <c r="W6063" i="1" s="1"/>
  <c r="X6063" i="1" s="1"/>
  <c r="Y6063" i="1" s="1"/>
  <c r="V6064" i="1"/>
  <c r="W6064" i="1" s="1"/>
  <c r="X6064" i="1" s="1"/>
  <c r="Y6064" i="1" s="1"/>
  <c r="V6065" i="1"/>
  <c r="W6065" i="1" s="1"/>
  <c r="X6065" i="1" s="1"/>
  <c r="Y6065" i="1" s="1"/>
  <c r="V6066" i="1"/>
  <c r="W6066" i="1" s="1"/>
  <c r="X6066" i="1" s="1"/>
  <c r="Y6066" i="1" s="1"/>
  <c r="V6067" i="1"/>
  <c r="W6067" i="1" s="1"/>
  <c r="X6067" i="1" s="1"/>
  <c r="Y6067" i="1" s="1"/>
  <c r="V6068" i="1"/>
  <c r="W6068" i="1" s="1"/>
  <c r="X6068" i="1" s="1"/>
  <c r="Y6068" i="1" s="1"/>
  <c r="V6069" i="1"/>
  <c r="W6069" i="1" s="1"/>
  <c r="X6069" i="1" s="1"/>
  <c r="Y6069" i="1" s="1"/>
  <c r="V6070" i="1"/>
  <c r="W6070" i="1" s="1"/>
  <c r="X6070" i="1" s="1"/>
  <c r="Y6070" i="1" s="1"/>
  <c r="V6071" i="1"/>
  <c r="W6071" i="1" s="1"/>
  <c r="X6071" i="1" s="1"/>
  <c r="Y6071" i="1" s="1"/>
  <c r="V6072" i="1"/>
  <c r="W6072" i="1" s="1"/>
  <c r="X6072" i="1" s="1"/>
  <c r="Y6072" i="1" s="1"/>
  <c r="V6073" i="1"/>
  <c r="W6073" i="1" s="1"/>
  <c r="X6073" i="1" s="1"/>
  <c r="Y6073" i="1" s="1"/>
  <c r="V6074" i="1"/>
  <c r="W6074" i="1" s="1"/>
  <c r="X6074" i="1" s="1"/>
  <c r="Y6074" i="1" s="1"/>
  <c r="V6075" i="1"/>
  <c r="W6075" i="1" s="1"/>
  <c r="X6075" i="1" s="1"/>
  <c r="Y6075" i="1" s="1"/>
  <c r="V6076" i="1"/>
  <c r="W6076" i="1" s="1"/>
  <c r="X6076" i="1" s="1"/>
  <c r="Y6076" i="1" s="1"/>
  <c r="V6077" i="1"/>
  <c r="W6077" i="1" s="1"/>
  <c r="X6077" i="1" s="1"/>
  <c r="Y6077" i="1" s="1"/>
  <c r="V6078" i="1"/>
  <c r="W6078" i="1" s="1"/>
  <c r="X6078" i="1" s="1"/>
  <c r="Y6078" i="1" s="1"/>
  <c r="V6079" i="1"/>
  <c r="W6079" i="1" s="1"/>
  <c r="X6079" i="1" s="1"/>
  <c r="Y6079" i="1" s="1"/>
  <c r="V6080" i="1"/>
  <c r="W6080" i="1" s="1"/>
  <c r="X6080" i="1" s="1"/>
  <c r="Y6080" i="1" s="1"/>
  <c r="V6081" i="1"/>
  <c r="W6081" i="1" s="1"/>
  <c r="X6081" i="1" s="1"/>
  <c r="Y6081" i="1" s="1"/>
  <c r="V6082" i="1"/>
  <c r="W6082" i="1" s="1"/>
  <c r="X6082" i="1" s="1"/>
  <c r="Y6082" i="1" s="1"/>
  <c r="V6083" i="1"/>
  <c r="W6083" i="1" s="1"/>
  <c r="X6083" i="1" s="1"/>
  <c r="Y6083" i="1" s="1"/>
  <c r="V6084" i="1"/>
  <c r="W6084" i="1" s="1"/>
  <c r="X6084" i="1" s="1"/>
  <c r="Y6084" i="1" s="1"/>
  <c r="V6085" i="1"/>
  <c r="W6085" i="1" s="1"/>
  <c r="X6085" i="1" s="1"/>
  <c r="Y6085" i="1" s="1"/>
  <c r="V6086" i="1"/>
  <c r="W6086" i="1" s="1"/>
  <c r="X6086" i="1" s="1"/>
  <c r="Y6086" i="1" s="1"/>
  <c r="V6087" i="1"/>
  <c r="W6087" i="1" s="1"/>
  <c r="X6087" i="1" s="1"/>
  <c r="Y6087" i="1" s="1"/>
  <c r="V6088" i="1"/>
  <c r="W6088" i="1" s="1"/>
  <c r="X6088" i="1" s="1"/>
  <c r="Y6088" i="1" s="1"/>
  <c r="V6089" i="1"/>
  <c r="W6089" i="1" s="1"/>
  <c r="X6089" i="1" s="1"/>
  <c r="Y6089" i="1" s="1"/>
  <c r="V6090" i="1"/>
  <c r="W6090" i="1" s="1"/>
  <c r="X6090" i="1" s="1"/>
  <c r="Y6090" i="1" s="1"/>
  <c r="V6091" i="1"/>
  <c r="W6091" i="1" s="1"/>
  <c r="X6091" i="1" s="1"/>
  <c r="Y6091" i="1" s="1"/>
  <c r="V6092" i="1"/>
  <c r="W6092" i="1" s="1"/>
  <c r="X6092" i="1" s="1"/>
  <c r="Y6092" i="1" s="1"/>
  <c r="V6093" i="1"/>
  <c r="W6093" i="1" s="1"/>
  <c r="X6093" i="1" s="1"/>
  <c r="Y6093" i="1" s="1"/>
  <c r="V6094" i="1"/>
  <c r="W6094" i="1" s="1"/>
  <c r="X6094" i="1" s="1"/>
  <c r="Y6094" i="1" s="1"/>
  <c r="V6095" i="1"/>
  <c r="W6095" i="1" s="1"/>
  <c r="X6095" i="1" s="1"/>
  <c r="Y6095" i="1" s="1"/>
  <c r="V6096" i="1"/>
  <c r="W6096" i="1" s="1"/>
  <c r="X6096" i="1" s="1"/>
  <c r="Y6096" i="1" s="1"/>
  <c r="V6097" i="1"/>
  <c r="W6097" i="1" s="1"/>
  <c r="X6097" i="1" s="1"/>
  <c r="Y6097" i="1" s="1"/>
  <c r="V6098" i="1"/>
  <c r="W6098" i="1" s="1"/>
  <c r="X6098" i="1" s="1"/>
  <c r="Y6098" i="1" s="1"/>
  <c r="V6099" i="1"/>
  <c r="W6099" i="1" s="1"/>
  <c r="X6099" i="1" s="1"/>
  <c r="Y6099" i="1" s="1"/>
  <c r="V6100" i="1"/>
  <c r="W6100" i="1" s="1"/>
  <c r="X6100" i="1" s="1"/>
  <c r="Y6100" i="1" s="1"/>
  <c r="V6101" i="1"/>
  <c r="W6101" i="1" s="1"/>
  <c r="X6101" i="1" s="1"/>
  <c r="Y6101" i="1" s="1"/>
  <c r="V6102" i="1"/>
  <c r="W6102" i="1" s="1"/>
  <c r="X6102" i="1" s="1"/>
  <c r="Y6102" i="1" s="1"/>
  <c r="V6103" i="1"/>
  <c r="W6103" i="1" s="1"/>
  <c r="X6103" i="1" s="1"/>
  <c r="Y6103" i="1" s="1"/>
  <c r="V6104" i="1"/>
  <c r="W6104" i="1" s="1"/>
  <c r="X6104" i="1" s="1"/>
  <c r="Y6104" i="1" s="1"/>
  <c r="V6105" i="1"/>
  <c r="W6105" i="1" s="1"/>
  <c r="X6105" i="1" s="1"/>
  <c r="Y6105" i="1" s="1"/>
  <c r="V6106" i="1"/>
  <c r="W6106" i="1" s="1"/>
  <c r="X6106" i="1" s="1"/>
  <c r="Y6106" i="1" s="1"/>
  <c r="V6107" i="1"/>
  <c r="W6107" i="1" s="1"/>
  <c r="X6107" i="1" s="1"/>
  <c r="Y6107" i="1" s="1"/>
  <c r="V6108" i="1"/>
  <c r="W6108" i="1" s="1"/>
  <c r="X6108" i="1" s="1"/>
  <c r="Y6108" i="1" s="1"/>
  <c r="V6109" i="1"/>
  <c r="W6109" i="1" s="1"/>
  <c r="X6109" i="1" s="1"/>
  <c r="Y6109" i="1" s="1"/>
  <c r="V6110" i="1"/>
  <c r="W6110" i="1" s="1"/>
  <c r="X6110" i="1" s="1"/>
  <c r="Y6110" i="1" s="1"/>
  <c r="V6111" i="1"/>
  <c r="W6111" i="1" s="1"/>
  <c r="X6111" i="1" s="1"/>
  <c r="Y6111" i="1" s="1"/>
  <c r="V6112" i="1"/>
  <c r="W6112" i="1" s="1"/>
  <c r="X6112" i="1" s="1"/>
  <c r="Y6112" i="1" s="1"/>
  <c r="V6113" i="1"/>
  <c r="W6113" i="1" s="1"/>
  <c r="X6113" i="1" s="1"/>
  <c r="Y6113" i="1" s="1"/>
  <c r="V6114" i="1"/>
  <c r="W6114" i="1" s="1"/>
  <c r="X6114" i="1" s="1"/>
  <c r="Y6114" i="1" s="1"/>
  <c r="V6115" i="1"/>
  <c r="W6115" i="1" s="1"/>
  <c r="X6115" i="1" s="1"/>
  <c r="Y6115" i="1" s="1"/>
  <c r="V6116" i="1"/>
  <c r="W6116" i="1" s="1"/>
  <c r="X6116" i="1" s="1"/>
  <c r="Y6116" i="1" s="1"/>
  <c r="V6117" i="1"/>
  <c r="W6117" i="1" s="1"/>
  <c r="X6117" i="1" s="1"/>
  <c r="Y6117" i="1" s="1"/>
  <c r="V6118" i="1"/>
  <c r="W6118" i="1" s="1"/>
  <c r="X6118" i="1" s="1"/>
  <c r="Y6118" i="1" s="1"/>
  <c r="V6119" i="1"/>
  <c r="W6119" i="1" s="1"/>
  <c r="X6119" i="1" s="1"/>
  <c r="Y6119" i="1" s="1"/>
  <c r="V6120" i="1"/>
  <c r="W6120" i="1" s="1"/>
  <c r="X6120" i="1" s="1"/>
  <c r="Y6120" i="1" s="1"/>
  <c r="V6121" i="1"/>
  <c r="W6121" i="1" s="1"/>
  <c r="X6121" i="1" s="1"/>
  <c r="Y6121" i="1" s="1"/>
  <c r="V6122" i="1"/>
  <c r="W6122" i="1" s="1"/>
  <c r="X6122" i="1" s="1"/>
  <c r="Y6122" i="1" s="1"/>
  <c r="V6123" i="1"/>
  <c r="W6123" i="1" s="1"/>
  <c r="X6123" i="1" s="1"/>
  <c r="Y6123" i="1" s="1"/>
  <c r="V6124" i="1"/>
  <c r="W6124" i="1" s="1"/>
  <c r="X6124" i="1" s="1"/>
  <c r="Y6124" i="1" s="1"/>
  <c r="V6125" i="1"/>
  <c r="W6125" i="1" s="1"/>
  <c r="X6125" i="1" s="1"/>
  <c r="Y6125" i="1" s="1"/>
  <c r="V6126" i="1"/>
  <c r="W6126" i="1" s="1"/>
  <c r="X6126" i="1" s="1"/>
  <c r="Y6126" i="1" s="1"/>
  <c r="V6127" i="1"/>
  <c r="W6127" i="1" s="1"/>
  <c r="X6127" i="1" s="1"/>
  <c r="Y6127" i="1" s="1"/>
  <c r="V6128" i="1"/>
  <c r="W6128" i="1" s="1"/>
  <c r="X6128" i="1" s="1"/>
  <c r="Y6128" i="1" s="1"/>
  <c r="V6129" i="1"/>
  <c r="W6129" i="1" s="1"/>
  <c r="X6129" i="1" s="1"/>
  <c r="Y6129" i="1" s="1"/>
  <c r="V6130" i="1"/>
  <c r="W6130" i="1" s="1"/>
  <c r="X6130" i="1" s="1"/>
  <c r="Y6130" i="1" s="1"/>
  <c r="V6131" i="1"/>
  <c r="W6131" i="1" s="1"/>
  <c r="X6131" i="1" s="1"/>
  <c r="Y6131" i="1" s="1"/>
  <c r="V6132" i="1"/>
  <c r="W6132" i="1" s="1"/>
  <c r="X6132" i="1" s="1"/>
  <c r="Y6132" i="1" s="1"/>
  <c r="V6133" i="1"/>
  <c r="W6133" i="1" s="1"/>
  <c r="X6133" i="1" s="1"/>
  <c r="Y6133" i="1" s="1"/>
  <c r="V6134" i="1"/>
  <c r="W6134" i="1" s="1"/>
  <c r="X6134" i="1" s="1"/>
  <c r="Y6134" i="1" s="1"/>
  <c r="V6135" i="1"/>
  <c r="W6135" i="1" s="1"/>
  <c r="X6135" i="1" s="1"/>
  <c r="Y6135" i="1" s="1"/>
  <c r="V6136" i="1"/>
  <c r="W6136" i="1" s="1"/>
  <c r="X6136" i="1" s="1"/>
  <c r="Y6136" i="1" s="1"/>
  <c r="V6137" i="1"/>
  <c r="W6137" i="1" s="1"/>
  <c r="X6137" i="1" s="1"/>
  <c r="Y6137" i="1" s="1"/>
  <c r="V6138" i="1"/>
  <c r="W6138" i="1" s="1"/>
  <c r="X6138" i="1" s="1"/>
  <c r="Y6138" i="1" s="1"/>
  <c r="V6139" i="1"/>
  <c r="W6139" i="1" s="1"/>
  <c r="X6139" i="1" s="1"/>
  <c r="Y6139" i="1" s="1"/>
  <c r="V6140" i="1"/>
  <c r="W6140" i="1" s="1"/>
  <c r="X6140" i="1" s="1"/>
  <c r="Y6140" i="1" s="1"/>
  <c r="V6141" i="1"/>
  <c r="W6141" i="1" s="1"/>
  <c r="X6141" i="1" s="1"/>
  <c r="Y6141" i="1" s="1"/>
  <c r="V6142" i="1"/>
  <c r="W6142" i="1" s="1"/>
  <c r="X6142" i="1" s="1"/>
  <c r="Y6142" i="1" s="1"/>
  <c r="V6143" i="1"/>
  <c r="W6143" i="1" s="1"/>
  <c r="X6143" i="1" s="1"/>
  <c r="Y6143" i="1" s="1"/>
  <c r="V6144" i="1"/>
  <c r="W6144" i="1" s="1"/>
  <c r="X6144" i="1" s="1"/>
  <c r="Y6144" i="1" s="1"/>
  <c r="V6145" i="1"/>
  <c r="W6145" i="1" s="1"/>
  <c r="X6145" i="1" s="1"/>
  <c r="Y6145" i="1" s="1"/>
  <c r="V6146" i="1"/>
  <c r="W6146" i="1" s="1"/>
  <c r="X6146" i="1" s="1"/>
  <c r="Y6146" i="1" s="1"/>
  <c r="V6147" i="1"/>
  <c r="W6147" i="1" s="1"/>
  <c r="X6147" i="1" s="1"/>
  <c r="Y6147" i="1" s="1"/>
  <c r="V6148" i="1"/>
  <c r="W6148" i="1" s="1"/>
  <c r="X6148" i="1" s="1"/>
  <c r="Y6148" i="1" s="1"/>
  <c r="V6149" i="1"/>
  <c r="W6149" i="1" s="1"/>
  <c r="X6149" i="1" s="1"/>
  <c r="Y6149" i="1" s="1"/>
  <c r="V6150" i="1"/>
  <c r="W6150" i="1" s="1"/>
  <c r="X6150" i="1" s="1"/>
  <c r="Y6150" i="1" s="1"/>
  <c r="V6151" i="1"/>
  <c r="W6151" i="1" s="1"/>
  <c r="X6151" i="1" s="1"/>
  <c r="Y6151" i="1" s="1"/>
  <c r="V6152" i="1"/>
  <c r="W6152" i="1" s="1"/>
  <c r="X6152" i="1" s="1"/>
  <c r="Y6152" i="1" s="1"/>
  <c r="V6153" i="1"/>
  <c r="W6153" i="1" s="1"/>
  <c r="X6153" i="1" s="1"/>
  <c r="Y6153" i="1" s="1"/>
  <c r="V6154" i="1"/>
  <c r="W6154" i="1" s="1"/>
  <c r="X6154" i="1" s="1"/>
  <c r="Y6154" i="1" s="1"/>
  <c r="V6155" i="1"/>
  <c r="W6155" i="1" s="1"/>
  <c r="X6155" i="1" s="1"/>
  <c r="Y6155" i="1" s="1"/>
  <c r="V6156" i="1"/>
  <c r="W6156" i="1" s="1"/>
  <c r="X6156" i="1" s="1"/>
  <c r="Y6156" i="1" s="1"/>
  <c r="V6157" i="1"/>
  <c r="W6157" i="1" s="1"/>
  <c r="X6157" i="1" s="1"/>
  <c r="Y6157" i="1" s="1"/>
  <c r="V6158" i="1"/>
  <c r="W6158" i="1" s="1"/>
  <c r="X6158" i="1" s="1"/>
  <c r="Y6158" i="1" s="1"/>
  <c r="V6159" i="1"/>
  <c r="W6159" i="1" s="1"/>
  <c r="X6159" i="1" s="1"/>
  <c r="Y6159" i="1" s="1"/>
  <c r="V6160" i="1"/>
  <c r="W6160" i="1" s="1"/>
  <c r="X6160" i="1" s="1"/>
  <c r="Y6160" i="1" s="1"/>
  <c r="V6161" i="1"/>
  <c r="W6161" i="1" s="1"/>
  <c r="X6161" i="1" s="1"/>
  <c r="Y6161" i="1" s="1"/>
  <c r="V6162" i="1"/>
  <c r="W6162" i="1" s="1"/>
  <c r="X6162" i="1" s="1"/>
  <c r="Y6162" i="1" s="1"/>
  <c r="V6163" i="1"/>
  <c r="W6163" i="1" s="1"/>
  <c r="X6163" i="1" s="1"/>
  <c r="Y6163" i="1" s="1"/>
  <c r="V6164" i="1"/>
  <c r="W6164" i="1" s="1"/>
  <c r="X6164" i="1" s="1"/>
  <c r="Y6164" i="1" s="1"/>
  <c r="V6165" i="1"/>
  <c r="W6165" i="1" s="1"/>
  <c r="X6165" i="1" s="1"/>
  <c r="Y6165" i="1" s="1"/>
  <c r="V6166" i="1"/>
  <c r="W6166" i="1" s="1"/>
  <c r="X6166" i="1" s="1"/>
  <c r="Y6166" i="1" s="1"/>
  <c r="V6167" i="1"/>
  <c r="W6167" i="1" s="1"/>
  <c r="X6167" i="1" s="1"/>
  <c r="Y6167" i="1" s="1"/>
  <c r="V6168" i="1"/>
  <c r="W6168" i="1" s="1"/>
  <c r="X6168" i="1" s="1"/>
  <c r="Y6168" i="1" s="1"/>
  <c r="V6169" i="1"/>
  <c r="W6169" i="1" s="1"/>
  <c r="X6169" i="1" s="1"/>
  <c r="Y6169" i="1" s="1"/>
  <c r="V6170" i="1"/>
  <c r="W6170" i="1" s="1"/>
  <c r="X6170" i="1" s="1"/>
  <c r="Y6170" i="1" s="1"/>
  <c r="V6171" i="1"/>
  <c r="W6171" i="1" s="1"/>
  <c r="X6171" i="1" s="1"/>
  <c r="Y6171" i="1" s="1"/>
  <c r="V6172" i="1"/>
  <c r="W6172" i="1" s="1"/>
  <c r="X6172" i="1" s="1"/>
  <c r="Y6172" i="1" s="1"/>
  <c r="V6173" i="1"/>
  <c r="W6173" i="1" s="1"/>
  <c r="X6173" i="1" s="1"/>
  <c r="Y6173" i="1" s="1"/>
  <c r="V6174" i="1"/>
  <c r="W6174" i="1" s="1"/>
  <c r="X6174" i="1" s="1"/>
  <c r="Y6174" i="1" s="1"/>
  <c r="V6175" i="1"/>
  <c r="W6175" i="1" s="1"/>
  <c r="X6175" i="1" s="1"/>
  <c r="Y6175" i="1" s="1"/>
  <c r="V6176" i="1"/>
  <c r="W6176" i="1" s="1"/>
  <c r="X6176" i="1" s="1"/>
  <c r="Y6176" i="1" s="1"/>
  <c r="V6177" i="1"/>
  <c r="W6177" i="1" s="1"/>
  <c r="X6177" i="1" s="1"/>
  <c r="Y6177" i="1" s="1"/>
  <c r="V6178" i="1"/>
  <c r="W6178" i="1" s="1"/>
  <c r="X6178" i="1" s="1"/>
  <c r="Y6178" i="1" s="1"/>
  <c r="V6179" i="1"/>
  <c r="W6179" i="1" s="1"/>
  <c r="X6179" i="1" s="1"/>
  <c r="Y6179" i="1" s="1"/>
  <c r="V6180" i="1"/>
  <c r="W6180" i="1" s="1"/>
  <c r="X6180" i="1" s="1"/>
  <c r="Y6180" i="1" s="1"/>
  <c r="V6181" i="1"/>
  <c r="W6181" i="1" s="1"/>
  <c r="X6181" i="1" s="1"/>
  <c r="Y6181" i="1" s="1"/>
  <c r="V6182" i="1"/>
  <c r="W6182" i="1" s="1"/>
  <c r="X6182" i="1" s="1"/>
  <c r="Y6182" i="1" s="1"/>
  <c r="V6183" i="1"/>
  <c r="W6183" i="1" s="1"/>
  <c r="X6183" i="1" s="1"/>
  <c r="Y6183" i="1" s="1"/>
  <c r="V6184" i="1"/>
  <c r="W6184" i="1" s="1"/>
  <c r="X6184" i="1" s="1"/>
  <c r="Y6184" i="1" s="1"/>
  <c r="V6185" i="1"/>
  <c r="W6185" i="1" s="1"/>
  <c r="X6185" i="1" s="1"/>
  <c r="Y6185" i="1" s="1"/>
  <c r="V6186" i="1"/>
  <c r="W6186" i="1" s="1"/>
  <c r="X6186" i="1" s="1"/>
  <c r="Y6186" i="1" s="1"/>
  <c r="V6187" i="1"/>
  <c r="W6187" i="1" s="1"/>
  <c r="X6187" i="1" s="1"/>
  <c r="Y6187" i="1" s="1"/>
  <c r="V6188" i="1"/>
  <c r="W6188" i="1" s="1"/>
  <c r="X6188" i="1" s="1"/>
  <c r="Y6188" i="1" s="1"/>
  <c r="V6189" i="1"/>
  <c r="W6189" i="1" s="1"/>
  <c r="X6189" i="1" s="1"/>
  <c r="Y6189" i="1" s="1"/>
  <c r="V6190" i="1"/>
  <c r="W6190" i="1" s="1"/>
  <c r="X6190" i="1" s="1"/>
  <c r="Y6190" i="1" s="1"/>
  <c r="V6191" i="1"/>
  <c r="W6191" i="1" s="1"/>
  <c r="X6191" i="1" s="1"/>
  <c r="Y6191" i="1" s="1"/>
  <c r="V6192" i="1"/>
  <c r="W6192" i="1" s="1"/>
  <c r="X6192" i="1" s="1"/>
  <c r="Y6192" i="1" s="1"/>
  <c r="V6193" i="1"/>
  <c r="W6193" i="1" s="1"/>
  <c r="X6193" i="1" s="1"/>
  <c r="Y6193" i="1" s="1"/>
  <c r="V6194" i="1"/>
  <c r="W6194" i="1" s="1"/>
  <c r="X6194" i="1" s="1"/>
  <c r="Y6194" i="1" s="1"/>
  <c r="V6195" i="1"/>
  <c r="W6195" i="1" s="1"/>
  <c r="X6195" i="1" s="1"/>
  <c r="Y6195" i="1" s="1"/>
  <c r="V6196" i="1"/>
  <c r="W6196" i="1" s="1"/>
  <c r="X6196" i="1" s="1"/>
  <c r="Y6196" i="1" s="1"/>
  <c r="V6197" i="1"/>
  <c r="W6197" i="1" s="1"/>
  <c r="X6197" i="1" s="1"/>
  <c r="Y6197" i="1" s="1"/>
  <c r="V6198" i="1"/>
  <c r="W6198" i="1" s="1"/>
  <c r="X6198" i="1" s="1"/>
  <c r="Y6198" i="1" s="1"/>
  <c r="V6199" i="1"/>
  <c r="W6199" i="1" s="1"/>
  <c r="X6199" i="1" s="1"/>
  <c r="Y6199" i="1" s="1"/>
  <c r="V6200" i="1"/>
  <c r="W6200" i="1" s="1"/>
  <c r="X6200" i="1" s="1"/>
  <c r="Y6200" i="1" s="1"/>
  <c r="V6201" i="1"/>
  <c r="W6201" i="1" s="1"/>
  <c r="X6201" i="1" s="1"/>
  <c r="Y6201" i="1" s="1"/>
  <c r="V6202" i="1"/>
  <c r="W6202" i="1" s="1"/>
  <c r="X6202" i="1" s="1"/>
  <c r="Y6202" i="1" s="1"/>
  <c r="V6203" i="1"/>
  <c r="W6203" i="1" s="1"/>
  <c r="X6203" i="1" s="1"/>
  <c r="Y6203" i="1" s="1"/>
  <c r="V6204" i="1"/>
  <c r="W6204" i="1" s="1"/>
  <c r="X6204" i="1" s="1"/>
  <c r="Y6204" i="1" s="1"/>
  <c r="V6205" i="1"/>
  <c r="W6205" i="1" s="1"/>
  <c r="X6205" i="1" s="1"/>
  <c r="Y6205" i="1" s="1"/>
  <c r="V6206" i="1"/>
  <c r="W6206" i="1" s="1"/>
  <c r="X6206" i="1" s="1"/>
  <c r="Y6206" i="1" s="1"/>
  <c r="V6207" i="1"/>
  <c r="W6207" i="1" s="1"/>
  <c r="X6207" i="1" s="1"/>
  <c r="Y6207" i="1" s="1"/>
  <c r="V6208" i="1"/>
  <c r="W6208" i="1" s="1"/>
  <c r="X6208" i="1" s="1"/>
  <c r="Y6208" i="1" s="1"/>
  <c r="V6209" i="1"/>
  <c r="W6209" i="1" s="1"/>
  <c r="X6209" i="1" s="1"/>
  <c r="Y6209" i="1" s="1"/>
  <c r="V6210" i="1"/>
  <c r="W6210" i="1" s="1"/>
  <c r="X6210" i="1" s="1"/>
  <c r="Y6210" i="1" s="1"/>
  <c r="V6211" i="1"/>
  <c r="W6211" i="1" s="1"/>
  <c r="X6211" i="1" s="1"/>
  <c r="Y6211" i="1" s="1"/>
  <c r="V6212" i="1"/>
  <c r="W6212" i="1" s="1"/>
  <c r="X6212" i="1" s="1"/>
  <c r="Y6212" i="1" s="1"/>
  <c r="V6213" i="1"/>
  <c r="W6213" i="1" s="1"/>
  <c r="X6213" i="1" s="1"/>
  <c r="Y6213" i="1" s="1"/>
  <c r="V6214" i="1"/>
  <c r="W6214" i="1" s="1"/>
  <c r="X6214" i="1" s="1"/>
  <c r="Y6214" i="1" s="1"/>
  <c r="V6215" i="1"/>
  <c r="W6215" i="1" s="1"/>
  <c r="X6215" i="1" s="1"/>
  <c r="Y6215" i="1" s="1"/>
  <c r="V6216" i="1"/>
  <c r="W6216" i="1" s="1"/>
  <c r="X6216" i="1" s="1"/>
  <c r="Y6216" i="1" s="1"/>
  <c r="V6217" i="1"/>
  <c r="W6217" i="1" s="1"/>
  <c r="X6217" i="1" s="1"/>
  <c r="Y6217" i="1" s="1"/>
  <c r="V6218" i="1"/>
  <c r="W6218" i="1" s="1"/>
  <c r="X6218" i="1" s="1"/>
  <c r="Y6218" i="1" s="1"/>
  <c r="V6219" i="1"/>
  <c r="W6219" i="1" s="1"/>
  <c r="X6219" i="1" s="1"/>
  <c r="Y6219" i="1" s="1"/>
  <c r="V6220" i="1"/>
  <c r="W6220" i="1" s="1"/>
  <c r="X6220" i="1" s="1"/>
  <c r="Y6220" i="1" s="1"/>
  <c r="V6221" i="1"/>
  <c r="W6221" i="1" s="1"/>
  <c r="X6221" i="1" s="1"/>
  <c r="Y6221" i="1" s="1"/>
  <c r="V6222" i="1"/>
  <c r="W6222" i="1" s="1"/>
  <c r="X6222" i="1" s="1"/>
  <c r="Y6222" i="1" s="1"/>
  <c r="V6223" i="1"/>
  <c r="W6223" i="1" s="1"/>
  <c r="X6223" i="1" s="1"/>
  <c r="Y6223" i="1" s="1"/>
  <c r="V6224" i="1"/>
  <c r="W6224" i="1" s="1"/>
  <c r="X6224" i="1" s="1"/>
  <c r="Y6224" i="1" s="1"/>
  <c r="V6225" i="1"/>
  <c r="W6225" i="1" s="1"/>
  <c r="X6225" i="1" s="1"/>
  <c r="Y6225" i="1" s="1"/>
  <c r="V6226" i="1"/>
  <c r="W6226" i="1" s="1"/>
  <c r="X6226" i="1" s="1"/>
  <c r="Y6226" i="1" s="1"/>
  <c r="V6227" i="1"/>
  <c r="W6227" i="1" s="1"/>
  <c r="X6227" i="1" s="1"/>
  <c r="Y6227" i="1" s="1"/>
  <c r="V6228" i="1"/>
  <c r="W6228" i="1" s="1"/>
  <c r="X6228" i="1" s="1"/>
  <c r="Y6228" i="1" s="1"/>
  <c r="V6229" i="1"/>
  <c r="W6229" i="1" s="1"/>
  <c r="X6229" i="1" s="1"/>
  <c r="Y6229" i="1" s="1"/>
  <c r="V6230" i="1"/>
  <c r="W6230" i="1" s="1"/>
  <c r="X6230" i="1" s="1"/>
  <c r="Y6230" i="1" s="1"/>
  <c r="V6231" i="1"/>
  <c r="W6231" i="1" s="1"/>
  <c r="X6231" i="1" s="1"/>
  <c r="Y6231" i="1" s="1"/>
  <c r="V6232" i="1"/>
  <c r="W6232" i="1" s="1"/>
  <c r="X6232" i="1" s="1"/>
  <c r="Y6232" i="1" s="1"/>
  <c r="V6233" i="1"/>
  <c r="W6233" i="1" s="1"/>
  <c r="X6233" i="1" s="1"/>
  <c r="Y6233" i="1" s="1"/>
  <c r="V6234" i="1"/>
  <c r="W6234" i="1" s="1"/>
  <c r="X6234" i="1" s="1"/>
  <c r="Y6234" i="1" s="1"/>
  <c r="V6235" i="1"/>
  <c r="W6235" i="1" s="1"/>
  <c r="X6235" i="1" s="1"/>
  <c r="Y6235" i="1" s="1"/>
  <c r="V6236" i="1"/>
  <c r="W6236" i="1" s="1"/>
  <c r="X6236" i="1" s="1"/>
  <c r="Y6236" i="1" s="1"/>
  <c r="V6237" i="1"/>
  <c r="W6237" i="1" s="1"/>
  <c r="X6237" i="1" s="1"/>
  <c r="Y6237" i="1" s="1"/>
  <c r="V6238" i="1"/>
  <c r="W6238" i="1" s="1"/>
  <c r="X6238" i="1" s="1"/>
  <c r="Y6238" i="1" s="1"/>
  <c r="V6239" i="1"/>
  <c r="W6239" i="1" s="1"/>
  <c r="X6239" i="1" s="1"/>
  <c r="Y6239" i="1" s="1"/>
  <c r="V6240" i="1"/>
  <c r="W6240" i="1" s="1"/>
  <c r="X6240" i="1" s="1"/>
  <c r="Y6240" i="1" s="1"/>
  <c r="V6241" i="1"/>
  <c r="W6241" i="1" s="1"/>
  <c r="X6241" i="1" s="1"/>
  <c r="Y6241" i="1" s="1"/>
  <c r="V6242" i="1"/>
  <c r="W6242" i="1" s="1"/>
  <c r="X6242" i="1" s="1"/>
  <c r="Y6242" i="1" s="1"/>
  <c r="V6243" i="1"/>
  <c r="W6243" i="1" s="1"/>
  <c r="X6243" i="1" s="1"/>
  <c r="Y6243" i="1" s="1"/>
  <c r="V6244" i="1"/>
  <c r="W6244" i="1" s="1"/>
  <c r="X6244" i="1" s="1"/>
  <c r="Y6244" i="1" s="1"/>
  <c r="V6245" i="1"/>
  <c r="W6245" i="1" s="1"/>
  <c r="X6245" i="1" s="1"/>
  <c r="Y6245" i="1" s="1"/>
  <c r="V6246" i="1"/>
  <c r="W6246" i="1" s="1"/>
  <c r="X6246" i="1" s="1"/>
  <c r="Y6246" i="1" s="1"/>
  <c r="V6247" i="1"/>
  <c r="W6247" i="1" s="1"/>
  <c r="X6247" i="1" s="1"/>
  <c r="Y6247" i="1" s="1"/>
  <c r="V6248" i="1"/>
  <c r="W6248" i="1" s="1"/>
  <c r="X6248" i="1" s="1"/>
  <c r="Y6248" i="1" s="1"/>
  <c r="V6249" i="1"/>
  <c r="W6249" i="1" s="1"/>
  <c r="X6249" i="1" s="1"/>
  <c r="Y6249" i="1" s="1"/>
  <c r="V6250" i="1"/>
  <c r="W6250" i="1" s="1"/>
  <c r="X6250" i="1" s="1"/>
  <c r="Y6250" i="1" s="1"/>
  <c r="V6251" i="1"/>
  <c r="W6251" i="1" s="1"/>
  <c r="X6251" i="1" s="1"/>
  <c r="Y6251" i="1" s="1"/>
  <c r="V6252" i="1"/>
  <c r="W6252" i="1" s="1"/>
  <c r="X6252" i="1" s="1"/>
  <c r="Y6252" i="1" s="1"/>
  <c r="V6253" i="1"/>
  <c r="W6253" i="1" s="1"/>
  <c r="X6253" i="1" s="1"/>
  <c r="Y6253" i="1" s="1"/>
  <c r="V6254" i="1"/>
  <c r="W6254" i="1" s="1"/>
  <c r="X6254" i="1" s="1"/>
  <c r="Y6254" i="1" s="1"/>
  <c r="V6255" i="1"/>
  <c r="W6255" i="1" s="1"/>
  <c r="X6255" i="1" s="1"/>
  <c r="Y6255" i="1" s="1"/>
  <c r="V6256" i="1"/>
  <c r="W6256" i="1" s="1"/>
  <c r="X6256" i="1" s="1"/>
  <c r="Y6256" i="1" s="1"/>
  <c r="V6257" i="1"/>
  <c r="W6257" i="1" s="1"/>
  <c r="X6257" i="1" s="1"/>
  <c r="Y6257" i="1" s="1"/>
  <c r="V6258" i="1"/>
  <c r="W6258" i="1" s="1"/>
  <c r="X6258" i="1" s="1"/>
  <c r="Y6258" i="1" s="1"/>
  <c r="V6259" i="1"/>
  <c r="W6259" i="1" s="1"/>
  <c r="X6259" i="1" s="1"/>
  <c r="Y6259" i="1" s="1"/>
  <c r="V6260" i="1"/>
  <c r="W6260" i="1" s="1"/>
  <c r="X6260" i="1" s="1"/>
  <c r="Y6260" i="1" s="1"/>
  <c r="V6261" i="1"/>
  <c r="W6261" i="1" s="1"/>
  <c r="X6261" i="1" s="1"/>
  <c r="Y6261" i="1" s="1"/>
  <c r="V6262" i="1"/>
  <c r="W6262" i="1" s="1"/>
  <c r="X6262" i="1" s="1"/>
  <c r="Y6262" i="1" s="1"/>
  <c r="V6263" i="1"/>
  <c r="W6263" i="1" s="1"/>
  <c r="X6263" i="1" s="1"/>
  <c r="Y6263" i="1" s="1"/>
  <c r="V6264" i="1"/>
  <c r="W6264" i="1" s="1"/>
  <c r="X6264" i="1" s="1"/>
  <c r="Y6264" i="1" s="1"/>
  <c r="V6265" i="1"/>
  <c r="W6265" i="1" s="1"/>
  <c r="X6265" i="1" s="1"/>
  <c r="Y6265" i="1" s="1"/>
  <c r="V6266" i="1"/>
  <c r="W6266" i="1" s="1"/>
  <c r="X6266" i="1" s="1"/>
  <c r="Y6266" i="1" s="1"/>
  <c r="V6267" i="1"/>
  <c r="W6267" i="1" s="1"/>
  <c r="X6267" i="1" s="1"/>
  <c r="Y6267" i="1" s="1"/>
  <c r="V6268" i="1"/>
  <c r="W6268" i="1" s="1"/>
  <c r="X6268" i="1" s="1"/>
  <c r="Y6268" i="1" s="1"/>
  <c r="V6269" i="1"/>
  <c r="W6269" i="1" s="1"/>
  <c r="X6269" i="1" s="1"/>
  <c r="Y6269" i="1" s="1"/>
  <c r="V6270" i="1"/>
  <c r="W6270" i="1" s="1"/>
  <c r="X6270" i="1" s="1"/>
  <c r="Y6270" i="1" s="1"/>
  <c r="V6271" i="1"/>
  <c r="W6271" i="1" s="1"/>
  <c r="X6271" i="1" s="1"/>
  <c r="Y6271" i="1" s="1"/>
  <c r="V6272" i="1"/>
  <c r="W6272" i="1" s="1"/>
  <c r="X6272" i="1" s="1"/>
  <c r="Y6272" i="1" s="1"/>
  <c r="V6273" i="1"/>
  <c r="W6273" i="1" s="1"/>
  <c r="X6273" i="1" s="1"/>
  <c r="Y6273" i="1" s="1"/>
  <c r="V6274" i="1"/>
  <c r="W6274" i="1" s="1"/>
  <c r="X6274" i="1" s="1"/>
  <c r="Y6274" i="1" s="1"/>
  <c r="V6275" i="1"/>
  <c r="W6275" i="1" s="1"/>
  <c r="X6275" i="1" s="1"/>
  <c r="Y6275" i="1" s="1"/>
  <c r="V6276" i="1"/>
  <c r="W6276" i="1" s="1"/>
  <c r="X6276" i="1" s="1"/>
  <c r="Y6276" i="1" s="1"/>
  <c r="V6277" i="1"/>
  <c r="W6277" i="1" s="1"/>
  <c r="X6277" i="1" s="1"/>
  <c r="Y6277" i="1" s="1"/>
  <c r="V6278" i="1"/>
  <c r="W6278" i="1" s="1"/>
  <c r="X6278" i="1" s="1"/>
  <c r="Y6278" i="1" s="1"/>
  <c r="V6279" i="1"/>
  <c r="W6279" i="1" s="1"/>
  <c r="X6279" i="1" s="1"/>
  <c r="Y6279" i="1" s="1"/>
  <c r="V6280" i="1"/>
  <c r="W6280" i="1" s="1"/>
  <c r="X6280" i="1" s="1"/>
  <c r="Y6280" i="1" s="1"/>
  <c r="V6281" i="1"/>
  <c r="W6281" i="1" s="1"/>
  <c r="X6281" i="1" s="1"/>
  <c r="Y6281" i="1" s="1"/>
  <c r="V6282" i="1"/>
  <c r="W6282" i="1" s="1"/>
  <c r="X6282" i="1" s="1"/>
  <c r="Y6282" i="1" s="1"/>
  <c r="V6283" i="1"/>
  <c r="W6283" i="1" s="1"/>
  <c r="X6283" i="1" s="1"/>
  <c r="Y6283" i="1" s="1"/>
  <c r="V6284" i="1"/>
  <c r="W6284" i="1" s="1"/>
  <c r="X6284" i="1" s="1"/>
  <c r="Y6284" i="1" s="1"/>
  <c r="V6285" i="1"/>
  <c r="W6285" i="1" s="1"/>
  <c r="X6285" i="1" s="1"/>
  <c r="Y6285" i="1" s="1"/>
  <c r="V6286" i="1"/>
  <c r="W6286" i="1" s="1"/>
  <c r="X6286" i="1" s="1"/>
  <c r="Y6286" i="1" s="1"/>
  <c r="V6287" i="1"/>
  <c r="W6287" i="1" s="1"/>
  <c r="X6287" i="1" s="1"/>
  <c r="Y6287" i="1" s="1"/>
  <c r="V6288" i="1"/>
  <c r="W6288" i="1" s="1"/>
  <c r="X6288" i="1" s="1"/>
  <c r="Y6288" i="1" s="1"/>
  <c r="V6289" i="1"/>
  <c r="W6289" i="1" s="1"/>
  <c r="X6289" i="1" s="1"/>
  <c r="Y6289" i="1" s="1"/>
  <c r="V6290" i="1"/>
  <c r="W6290" i="1" s="1"/>
  <c r="X6290" i="1" s="1"/>
  <c r="Y6290" i="1" s="1"/>
  <c r="V6291" i="1"/>
  <c r="W6291" i="1" s="1"/>
  <c r="X6291" i="1" s="1"/>
  <c r="Y6291" i="1" s="1"/>
  <c r="V6292" i="1"/>
  <c r="W6292" i="1" s="1"/>
  <c r="X6292" i="1" s="1"/>
  <c r="Y6292" i="1" s="1"/>
  <c r="V6293" i="1"/>
  <c r="W6293" i="1" s="1"/>
  <c r="X6293" i="1" s="1"/>
  <c r="Y6293" i="1" s="1"/>
  <c r="V6294" i="1"/>
  <c r="W6294" i="1" s="1"/>
  <c r="X6294" i="1" s="1"/>
  <c r="Y6294" i="1" s="1"/>
  <c r="V6295" i="1"/>
  <c r="W6295" i="1" s="1"/>
  <c r="X6295" i="1" s="1"/>
  <c r="Y6295" i="1" s="1"/>
  <c r="V6296" i="1"/>
  <c r="W6296" i="1" s="1"/>
  <c r="X6296" i="1" s="1"/>
  <c r="Y6296" i="1" s="1"/>
  <c r="V6297" i="1"/>
  <c r="W6297" i="1" s="1"/>
  <c r="X6297" i="1" s="1"/>
  <c r="Y6297" i="1" s="1"/>
  <c r="V6298" i="1"/>
  <c r="W6298" i="1" s="1"/>
  <c r="X6298" i="1" s="1"/>
  <c r="Y6298" i="1" s="1"/>
  <c r="V6299" i="1"/>
  <c r="W6299" i="1" s="1"/>
  <c r="X6299" i="1" s="1"/>
  <c r="Y6299" i="1" s="1"/>
  <c r="V6300" i="1"/>
  <c r="W6300" i="1" s="1"/>
  <c r="X6300" i="1" s="1"/>
  <c r="Y6300" i="1" s="1"/>
  <c r="V6301" i="1"/>
  <c r="W6301" i="1" s="1"/>
  <c r="X6301" i="1" s="1"/>
  <c r="Y6301" i="1" s="1"/>
  <c r="V6302" i="1"/>
  <c r="W6302" i="1" s="1"/>
  <c r="X6302" i="1" s="1"/>
  <c r="Y6302" i="1" s="1"/>
  <c r="V6303" i="1"/>
  <c r="W6303" i="1" s="1"/>
  <c r="X6303" i="1" s="1"/>
  <c r="Y6303" i="1" s="1"/>
  <c r="V6304" i="1"/>
  <c r="W6304" i="1" s="1"/>
  <c r="X6304" i="1" s="1"/>
  <c r="Y6304" i="1" s="1"/>
  <c r="V6305" i="1"/>
  <c r="W6305" i="1" s="1"/>
  <c r="X6305" i="1" s="1"/>
  <c r="Y6305" i="1" s="1"/>
  <c r="V6306" i="1"/>
  <c r="W6306" i="1" s="1"/>
  <c r="X6306" i="1" s="1"/>
  <c r="Y6306" i="1" s="1"/>
  <c r="V6307" i="1"/>
  <c r="W6307" i="1" s="1"/>
  <c r="X6307" i="1" s="1"/>
  <c r="Y6307" i="1" s="1"/>
  <c r="V6308" i="1"/>
  <c r="W6308" i="1" s="1"/>
  <c r="X6308" i="1" s="1"/>
  <c r="Y6308" i="1" s="1"/>
  <c r="V6309" i="1"/>
  <c r="W6309" i="1" s="1"/>
  <c r="X6309" i="1" s="1"/>
  <c r="Y6309" i="1" s="1"/>
  <c r="V6310" i="1"/>
  <c r="W6310" i="1" s="1"/>
  <c r="X6310" i="1" s="1"/>
  <c r="Y6310" i="1" s="1"/>
  <c r="V6311" i="1"/>
  <c r="W6311" i="1" s="1"/>
  <c r="X6311" i="1" s="1"/>
  <c r="Y6311" i="1" s="1"/>
  <c r="V6312" i="1"/>
  <c r="W6312" i="1" s="1"/>
  <c r="X6312" i="1" s="1"/>
  <c r="Y6312" i="1" s="1"/>
  <c r="V6313" i="1"/>
  <c r="W6313" i="1" s="1"/>
  <c r="X6313" i="1" s="1"/>
  <c r="Y6313" i="1" s="1"/>
  <c r="V6314" i="1"/>
  <c r="W6314" i="1" s="1"/>
  <c r="X6314" i="1" s="1"/>
  <c r="Y6314" i="1" s="1"/>
  <c r="V6315" i="1"/>
  <c r="W6315" i="1" s="1"/>
  <c r="X6315" i="1" s="1"/>
  <c r="Y6315" i="1" s="1"/>
  <c r="V6316" i="1"/>
  <c r="W6316" i="1" s="1"/>
  <c r="X6316" i="1" s="1"/>
  <c r="Y6316" i="1" s="1"/>
  <c r="V6317" i="1"/>
  <c r="W6317" i="1" s="1"/>
  <c r="X6317" i="1" s="1"/>
  <c r="Y6317" i="1" s="1"/>
  <c r="V6318" i="1"/>
  <c r="W6318" i="1" s="1"/>
  <c r="X6318" i="1" s="1"/>
  <c r="Y6318" i="1" s="1"/>
  <c r="V6319" i="1"/>
  <c r="W6319" i="1" s="1"/>
  <c r="X6319" i="1" s="1"/>
  <c r="Y6319" i="1" s="1"/>
  <c r="V6320" i="1"/>
  <c r="W6320" i="1" s="1"/>
  <c r="X6320" i="1" s="1"/>
  <c r="Y6320" i="1" s="1"/>
  <c r="V6321" i="1"/>
  <c r="W6321" i="1" s="1"/>
  <c r="X6321" i="1" s="1"/>
  <c r="Y6321" i="1" s="1"/>
  <c r="V6322" i="1"/>
  <c r="W6322" i="1" s="1"/>
  <c r="X6322" i="1" s="1"/>
  <c r="Y6322" i="1" s="1"/>
  <c r="V6323" i="1"/>
  <c r="W6323" i="1" s="1"/>
  <c r="X6323" i="1" s="1"/>
  <c r="Y6323" i="1" s="1"/>
  <c r="V6324" i="1"/>
  <c r="W6324" i="1" s="1"/>
  <c r="X6324" i="1" s="1"/>
  <c r="Y6324" i="1" s="1"/>
  <c r="V6325" i="1"/>
  <c r="W6325" i="1" s="1"/>
  <c r="X6325" i="1" s="1"/>
  <c r="Y6325" i="1" s="1"/>
  <c r="V6326" i="1"/>
  <c r="W6326" i="1" s="1"/>
  <c r="X6326" i="1" s="1"/>
  <c r="Y6326" i="1" s="1"/>
  <c r="V6327" i="1"/>
  <c r="W6327" i="1" s="1"/>
  <c r="X6327" i="1" s="1"/>
  <c r="Y6327" i="1" s="1"/>
  <c r="V6328" i="1"/>
  <c r="W6328" i="1" s="1"/>
  <c r="X6328" i="1" s="1"/>
  <c r="Y6328" i="1" s="1"/>
  <c r="V6329" i="1"/>
  <c r="W6329" i="1" s="1"/>
  <c r="X6329" i="1" s="1"/>
  <c r="Y6329" i="1" s="1"/>
  <c r="V6330" i="1"/>
  <c r="W6330" i="1" s="1"/>
  <c r="X6330" i="1" s="1"/>
  <c r="Y6330" i="1" s="1"/>
  <c r="V6331" i="1"/>
  <c r="W6331" i="1" s="1"/>
  <c r="X6331" i="1" s="1"/>
  <c r="Y6331" i="1" s="1"/>
  <c r="V6332" i="1"/>
  <c r="W6332" i="1" s="1"/>
  <c r="X6332" i="1" s="1"/>
  <c r="Y6332" i="1" s="1"/>
  <c r="V6333" i="1"/>
  <c r="W6333" i="1" s="1"/>
  <c r="X6333" i="1" s="1"/>
  <c r="Y6333" i="1" s="1"/>
  <c r="V6334" i="1"/>
  <c r="W6334" i="1" s="1"/>
  <c r="X6334" i="1" s="1"/>
  <c r="Y6334" i="1" s="1"/>
  <c r="V6335" i="1"/>
  <c r="W6335" i="1" s="1"/>
  <c r="X6335" i="1" s="1"/>
  <c r="Y6335" i="1" s="1"/>
  <c r="V6336" i="1"/>
  <c r="W6336" i="1" s="1"/>
  <c r="X6336" i="1" s="1"/>
  <c r="Y6336" i="1" s="1"/>
  <c r="V6337" i="1"/>
  <c r="W6337" i="1" s="1"/>
  <c r="X6337" i="1" s="1"/>
  <c r="Y6337" i="1" s="1"/>
  <c r="V6338" i="1"/>
  <c r="W6338" i="1" s="1"/>
  <c r="X6338" i="1" s="1"/>
  <c r="Y6338" i="1" s="1"/>
  <c r="V6339" i="1"/>
  <c r="W6339" i="1" s="1"/>
  <c r="X6339" i="1" s="1"/>
  <c r="Y6339" i="1" s="1"/>
  <c r="V6340" i="1"/>
  <c r="W6340" i="1" s="1"/>
  <c r="X6340" i="1" s="1"/>
  <c r="Y6340" i="1" s="1"/>
  <c r="V6341" i="1"/>
  <c r="W6341" i="1" s="1"/>
  <c r="X6341" i="1" s="1"/>
  <c r="Y6341" i="1" s="1"/>
  <c r="V6342" i="1"/>
  <c r="W6342" i="1" s="1"/>
  <c r="X6342" i="1" s="1"/>
  <c r="Y6342" i="1" s="1"/>
  <c r="V6343" i="1"/>
  <c r="W6343" i="1" s="1"/>
  <c r="X6343" i="1" s="1"/>
  <c r="Y6343" i="1" s="1"/>
  <c r="V6344" i="1"/>
  <c r="W6344" i="1" s="1"/>
  <c r="X6344" i="1" s="1"/>
  <c r="Y6344" i="1" s="1"/>
  <c r="V6345" i="1"/>
  <c r="W6345" i="1" s="1"/>
  <c r="X6345" i="1" s="1"/>
  <c r="Y6345" i="1" s="1"/>
  <c r="V6346" i="1"/>
  <c r="W6346" i="1" s="1"/>
  <c r="X6346" i="1" s="1"/>
  <c r="Y6346" i="1" s="1"/>
  <c r="V6347" i="1"/>
  <c r="W6347" i="1" s="1"/>
  <c r="X6347" i="1" s="1"/>
  <c r="Y6347" i="1" s="1"/>
  <c r="V6348" i="1"/>
  <c r="W6348" i="1" s="1"/>
  <c r="X6348" i="1" s="1"/>
  <c r="Y6348" i="1" s="1"/>
  <c r="V6349" i="1"/>
  <c r="W6349" i="1" s="1"/>
  <c r="X6349" i="1" s="1"/>
  <c r="Y6349" i="1" s="1"/>
  <c r="V6350" i="1"/>
  <c r="W6350" i="1" s="1"/>
  <c r="X6350" i="1" s="1"/>
  <c r="Y6350" i="1" s="1"/>
  <c r="V6351" i="1"/>
  <c r="W6351" i="1" s="1"/>
  <c r="X6351" i="1" s="1"/>
  <c r="Y6351" i="1" s="1"/>
  <c r="V6352" i="1"/>
  <c r="W6352" i="1" s="1"/>
  <c r="X6352" i="1" s="1"/>
  <c r="Y6352" i="1" s="1"/>
  <c r="V6353" i="1"/>
  <c r="W6353" i="1" s="1"/>
  <c r="X6353" i="1" s="1"/>
  <c r="Y6353" i="1" s="1"/>
  <c r="V6354" i="1"/>
  <c r="W6354" i="1" s="1"/>
  <c r="X6354" i="1" s="1"/>
  <c r="Y6354" i="1" s="1"/>
  <c r="V6355" i="1"/>
  <c r="W6355" i="1" s="1"/>
  <c r="X6355" i="1" s="1"/>
  <c r="Y6355" i="1" s="1"/>
  <c r="V6356" i="1"/>
  <c r="W6356" i="1" s="1"/>
  <c r="X6356" i="1" s="1"/>
  <c r="Y6356" i="1" s="1"/>
  <c r="V6357" i="1"/>
  <c r="W6357" i="1" s="1"/>
  <c r="X6357" i="1" s="1"/>
  <c r="Y6357" i="1" s="1"/>
  <c r="V6358" i="1"/>
  <c r="W6358" i="1" s="1"/>
  <c r="X6358" i="1" s="1"/>
  <c r="Y6358" i="1" s="1"/>
  <c r="V6359" i="1"/>
  <c r="W6359" i="1" s="1"/>
  <c r="X6359" i="1" s="1"/>
  <c r="Y6359" i="1" s="1"/>
  <c r="V6360" i="1"/>
  <c r="W6360" i="1" s="1"/>
  <c r="X6360" i="1" s="1"/>
  <c r="Y6360" i="1" s="1"/>
  <c r="V6361" i="1"/>
  <c r="W6361" i="1" s="1"/>
  <c r="X6361" i="1" s="1"/>
  <c r="Y6361" i="1" s="1"/>
  <c r="V6362" i="1"/>
  <c r="W6362" i="1" s="1"/>
  <c r="X6362" i="1" s="1"/>
  <c r="Y6362" i="1" s="1"/>
  <c r="V6363" i="1"/>
  <c r="W6363" i="1" s="1"/>
  <c r="X6363" i="1" s="1"/>
  <c r="Y6363" i="1" s="1"/>
  <c r="V6364" i="1"/>
  <c r="W6364" i="1" s="1"/>
  <c r="X6364" i="1" s="1"/>
  <c r="Y6364" i="1" s="1"/>
  <c r="V6365" i="1"/>
  <c r="W6365" i="1" s="1"/>
  <c r="X6365" i="1" s="1"/>
  <c r="Y6365" i="1" s="1"/>
  <c r="V6366" i="1"/>
  <c r="W6366" i="1" s="1"/>
  <c r="X6366" i="1" s="1"/>
  <c r="Y6366" i="1" s="1"/>
  <c r="V6367" i="1"/>
  <c r="W6367" i="1" s="1"/>
  <c r="X6367" i="1" s="1"/>
  <c r="Y6367" i="1" s="1"/>
  <c r="V6368" i="1"/>
  <c r="W6368" i="1" s="1"/>
  <c r="X6368" i="1" s="1"/>
  <c r="Y6368" i="1" s="1"/>
  <c r="V6369" i="1"/>
  <c r="W6369" i="1" s="1"/>
  <c r="X6369" i="1" s="1"/>
  <c r="Y6369" i="1" s="1"/>
  <c r="V6370" i="1"/>
  <c r="W6370" i="1" s="1"/>
  <c r="X6370" i="1" s="1"/>
  <c r="Y6370" i="1" s="1"/>
  <c r="V6371" i="1"/>
  <c r="W6371" i="1" s="1"/>
  <c r="X6371" i="1" s="1"/>
  <c r="Y6371" i="1" s="1"/>
  <c r="V6372" i="1"/>
  <c r="W6372" i="1" s="1"/>
  <c r="X6372" i="1" s="1"/>
  <c r="Y6372" i="1" s="1"/>
  <c r="V6373" i="1"/>
  <c r="W6373" i="1" s="1"/>
  <c r="X6373" i="1" s="1"/>
  <c r="Y6373" i="1" s="1"/>
  <c r="V6374" i="1"/>
  <c r="W6374" i="1" s="1"/>
  <c r="X6374" i="1" s="1"/>
  <c r="Y6374" i="1" s="1"/>
  <c r="V6375" i="1"/>
  <c r="W6375" i="1" s="1"/>
  <c r="X6375" i="1" s="1"/>
  <c r="Y6375" i="1" s="1"/>
  <c r="V6376" i="1"/>
  <c r="W6376" i="1" s="1"/>
  <c r="X6376" i="1" s="1"/>
  <c r="Y6376" i="1" s="1"/>
  <c r="V6377" i="1"/>
  <c r="W6377" i="1" s="1"/>
  <c r="X6377" i="1" s="1"/>
  <c r="Y6377" i="1" s="1"/>
  <c r="V6378" i="1"/>
  <c r="W6378" i="1" s="1"/>
  <c r="X6378" i="1" s="1"/>
  <c r="Y6378" i="1" s="1"/>
  <c r="V6379" i="1"/>
  <c r="W6379" i="1" s="1"/>
  <c r="X6379" i="1" s="1"/>
  <c r="Y6379" i="1" s="1"/>
  <c r="V6380" i="1"/>
  <c r="W6380" i="1" s="1"/>
  <c r="X6380" i="1" s="1"/>
  <c r="Y6380" i="1" s="1"/>
  <c r="V6381" i="1"/>
  <c r="W6381" i="1" s="1"/>
  <c r="X6381" i="1" s="1"/>
  <c r="Y6381" i="1" s="1"/>
  <c r="V6382" i="1"/>
  <c r="W6382" i="1" s="1"/>
  <c r="X6382" i="1" s="1"/>
  <c r="Y6382" i="1" s="1"/>
  <c r="V6383" i="1"/>
  <c r="W6383" i="1" s="1"/>
  <c r="X6383" i="1" s="1"/>
  <c r="Y6383" i="1" s="1"/>
  <c r="V6384" i="1"/>
  <c r="W6384" i="1" s="1"/>
  <c r="X6384" i="1" s="1"/>
  <c r="Y6384" i="1" s="1"/>
  <c r="V6385" i="1"/>
  <c r="W6385" i="1" s="1"/>
  <c r="X6385" i="1" s="1"/>
  <c r="Y6385" i="1" s="1"/>
  <c r="V6386" i="1"/>
  <c r="W6386" i="1" s="1"/>
  <c r="X6386" i="1" s="1"/>
  <c r="Y6386" i="1" s="1"/>
  <c r="V6387" i="1"/>
  <c r="W6387" i="1" s="1"/>
  <c r="X6387" i="1" s="1"/>
  <c r="Y6387" i="1" s="1"/>
  <c r="V6388" i="1"/>
  <c r="W6388" i="1" s="1"/>
  <c r="X6388" i="1" s="1"/>
  <c r="Y6388" i="1" s="1"/>
  <c r="V6389" i="1"/>
  <c r="W6389" i="1" s="1"/>
  <c r="X6389" i="1" s="1"/>
  <c r="Y6389" i="1" s="1"/>
  <c r="V6390" i="1"/>
  <c r="W6390" i="1" s="1"/>
  <c r="X6390" i="1" s="1"/>
  <c r="Y6390" i="1" s="1"/>
  <c r="V6391" i="1"/>
  <c r="W6391" i="1" s="1"/>
  <c r="X6391" i="1" s="1"/>
  <c r="Y6391" i="1" s="1"/>
  <c r="V6392" i="1"/>
  <c r="W6392" i="1" s="1"/>
  <c r="X6392" i="1" s="1"/>
  <c r="Y6392" i="1" s="1"/>
  <c r="V6393" i="1"/>
  <c r="W6393" i="1" s="1"/>
  <c r="X6393" i="1" s="1"/>
  <c r="Y6393" i="1" s="1"/>
  <c r="V6394" i="1"/>
  <c r="W6394" i="1" s="1"/>
  <c r="X6394" i="1" s="1"/>
  <c r="Y6394" i="1" s="1"/>
  <c r="V6395" i="1"/>
  <c r="W6395" i="1" s="1"/>
  <c r="X6395" i="1" s="1"/>
  <c r="Y6395" i="1" s="1"/>
  <c r="V6396" i="1"/>
  <c r="W6396" i="1" s="1"/>
  <c r="X6396" i="1" s="1"/>
  <c r="Y6396" i="1" s="1"/>
  <c r="V6397" i="1"/>
  <c r="W6397" i="1" s="1"/>
  <c r="X6397" i="1" s="1"/>
  <c r="Y6397" i="1" s="1"/>
  <c r="V6398" i="1"/>
  <c r="W6398" i="1" s="1"/>
  <c r="X6398" i="1" s="1"/>
  <c r="Y6398" i="1" s="1"/>
  <c r="V6399" i="1"/>
  <c r="W6399" i="1" s="1"/>
  <c r="X6399" i="1" s="1"/>
  <c r="Y6399" i="1" s="1"/>
  <c r="V6400" i="1"/>
  <c r="W6400" i="1" s="1"/>
  <c r="X6400" i="1" s="1"/>
  <c r="Y6400" i="1" s="1"/>
  <c r="V6401" i="1"/>
  <c r="W6401" i="1" s="1"/>
  <c r="X6401" i="1" s="1"/>
  <c r="Y6401" i="1" s="1"/>
  <c r="V6402" i="1"/>
  <c r="W6402" i="1" s="1"/>
  <c r="X6402" i="1" s="1"/>
  <c r="Y6402" i="1" s="1"/>
  <c r="V6403" i="1"/>
  <c r="W6403" i="1" s="1"/>
  <c r="X6403" i="1" s="1"/>
  <c r="Y6403" i="1" s="1"/>
  <c r="V6404" i="1"/>
  <c r="W6404" i="1" s="1"/>
  <c r="X6404" i="1" s="1"/>
  <c r="Y6404" i="1" s="1"/>
  <c r="V6405" i="1"/>
  <c r="W6405" i="1" s="1"/>
  <c r="X6405" i="1" s="1"/>
  <c r="Y6405" i="1" s="1"/>
  <c r="V6406" i="1"/>
  <c r="W6406" i="1" s="1"/>
  <c r="X6406" i="1" s="1"/>
  <c r="Y6406" i="1" s="1"/>
  <c r="V6407" i="1"/>
  <c r="W6407" i="1" s="1"/>
  <c r="X6407" i="1" s="1"/>
  <c r="Y6407" i="1" s="1"/>
  <c r="V6408" i="1"/>
  <c r="W6408" i="1" s="1"/>
  <c r="X6408" i="1" s="1"/>
  <c r="Y6408" i="1" s="1"/>
  <c r="V6409" i="1"/>
  <c r="W6409" i="1" s="1"/>
  <c r="X6409" i="1" s="1"/>
  <c r="Y6409" i="1" s="1"/>
  <c r="V6410" i="1"/>
  <c r="W6410" i="1" s="1"/>
  <c r="X6410" i="1" s="1"/>
  <c r="Y6410" i="1" s="1"/>
  <c r="V6411" i="1"/>
  <c r="W6411" i="1" s="1"/>
  <c r="X6411" i="1" s="1"/>
  <c r="Y6411" i="1" s="1"/>
  <c r="V6412" i="1"/>
  <c r="W6412" i="1" s="1"/>
  <c r="X6412" i="1" s="1"/>
  <c r="Y6412" i="1" s="1"/>
  <c r="V6413" i="1"/>
  <c r="W6413" i="1" s="1"/>
  <c r="X6413" i="1" s="1"/>
  <c r="Y6413" i="1" s="1"/>
  <c r="V6414" i="1"/>
  <c r="W6414" i="1" s="1"/>
  <c r="X6414" i="1" s="1"/>
  <c r="Y6414" i="1" s="1"/>
  <c r="V6415" i="1"/>
  <c r="W6415" i="1" s="1"/>
  <c r="X6415" i="1" s="1"/>
  <c r="Y6415" i="1" s="1"/>
  <c r="V6416" i="1"/>
  <c r="W6416" i="1" s="1"/>
  <c r="X6416" i="1" s="1"/>
  <c r="Y6416" i="1" s="1"/>
  <c r="V6417" i="1"/>
  <c r="W6417" i="1" s="1"/>
  <c r="X6417" i="1" s="1"/>
  <c r="Y6417" i="1" s="1"/>
  <c r="V6418" i="1"/>
  <c r="W6418" i="1" s="1"/>
  <c r="X6418" i="1" s="1"/>
  <c r="Y6418" i="1" s="1"/>
  <c r="V6419" i="1"/>
  <c r="W6419" i="1" s="1"/>
  <c r="X6419" i="1" s="1"/>
  <c r="Y6419" i="1" s="1"/>
  <c r="V6420" i="1"/>
  <c r="W6420" i="1" s="1"/>
  <c r="X6420" i="1" s="1"/>
  <c r="Y6420" i="1" s="1"/>
  <c r="V6421" i="1"/>
  <c r="W6421" i="1" s="1"/>
  <c r="X6421" i="1" s="1"/>
  <c r="Y6421" i="1" s="1"/>
  <c r="V6422" i="1"/>
  <c r="W6422" i="1" s="1"/>
  <c r="X6422" i="1" s="1"/>
  <c r="Y6422" i="1" s="1"/>
  <c r="V6423" i="1"/>
  <c r="W6423" i="1" s="1"/>
  <c r="X6423" i="1" s="1"/>
  <c r="Y6423" i="1" s="1"/>
  <c r="V6424" i="1"/>
  <c r="W6424" i="1" s="1"/>
  <c r="X6424" i="1" s="1"/>
  <c r="Y6424" i="1" s="1"/>
  <c r="V6425" i="1"/>
  <c r="W6425" i="1" s="1"/>
  <c r="X6425" i="1" s="1"/>
  <c r="Y6425" i="1" s="1"/>
  <c r="V6426" i="1"/>
  <c r="W6426" i="1" s="1"/>
  <c r="X6426" i="1" s="1"/>
  <c r="Y6426" i="1" s="1"/>
  <c r="V6427" i="1"/>
  <c r="W6427" i="1" s="1"/>
  <c r="X6427" i="1" s="1"/>
  <c r="Y6427" i="1" s="1"/>
  <c r="V6428" i="1"/>
  <c r="W6428" i="1" s="1"/>
  <c r="X6428" i="1" s="1"/>
  <c r="Y6428" i="1" s="1"/>
  <c r="V6429" i="1"/>
  <c r="W6429" i="1" s="1"/>
  <c r="X6429" i="1" s="1"/>
  <c r="Y6429" i="1" s="1"/>
  <c r="V6430" i="1"/>
  <c r="W6430" i="1" s="1"/>
  <c r="X6430" i="1" s="1"/>
  <c r="Y6430" i="1" s="1"/>
  <c r="V6431" i="1"/>
  <c r="W6431" i="1" s="1"/>
  <c r="X6431" i="1" s="1"/>
  <c r="Y6431" i="1" s="1"/>
  <c r="V6432" i="1"/>
  <c r="W6432" i="1" s="1"/>
  <c r="X6432" i="1" s="1"/>
  <c r="Y6432" i="1" s="1"/>
  <c r="V6433" i="1"/>
  <c r="W6433" i="1" s="1"/>
  <c r="X6433" i="1" s="1"/>
  <c r="Y6433" i="1" s="1"/>
  <c r="V6434" i="1"/>
  <c r="W6434" i="1" s="1"/>
  <c r="X6434" i="1" s="1"/>
  <c r="Y6434" i="1" s="1"/>
  <c r="V6435" i="1"/>
  <c r="W6435" i="1" s="1"/>
  <c r="X6435" i="1" s="1"/>
  <c r="Y6435" i="1" s="1"/>
  <c r="V6436" i="1"/>
  <c r="W6436" i="1" s="1"/>
  <c r="X6436" i="1" s="1"/>
  <c r="Y6436" i="1" s="1"/>
  <c r="V6437" i="1"/>
  <c r="W6437" i="1" s="1"/>
  <c r="X6437" i="1" s="1"/>
  <c r="Y6437" i="1" s="1"/>
  <c r="V6438" i="1"/>
  <c r="W6438" i="1" s="1"/>
  <c r="X6438" i="1" s="1"/>
  <c r="Y6438" i="1" s="1"/>
  <c r="V6439" i="1"/>
  <c r="W6439" i="1" s="1"/>
  <c r="X6439" i="1" s="1"/>
  <c r="Y6439" i="1" s="1"/>
  <c r="V6440" i="1"/>
  <c r="W6440" i="1" s="1"/>
  <c r="X6440" i="1" s="1"/>
  <c r="Y6440" i="1" s="1"/>
  <c r="V6441" i="1"/>
  <c r="W6441" i="1" s="1"/>
  <c r="X6441" i="1" s="1"/>
  <c r="Y6441" i="1" s="1"/>
  <c r="V6442" i="1"/>
  <c r="W6442" i="1" s="1"/>
  <c r="X6442" i="1" s="1"/>
  <c r="Y6442" i="1" s="1"/>
  <c r="V6443" i="1"/>
  <c r="W6443" i="1" s="1"/>
  <c r="X6443" i="1" s="1"/>
  <c r="Y6443" i="1" s="1"/>
  <c r="V6444" i="1"/>
  <c r="W6444" i="1" s="1"/>
  <c r="X6444" i="1" s="1"/>
  <c r="Y6444" i="1" s="1"/>
  <c r="V6445" i="1"/>
  <c r="W6445" i="1" s="1"/>
  <c r="X6445" i="1" s="1"/>
  <c r="Y6445" i="1" s="1"/>
  <c r="V6446" i="1"/>
  <c r="W6446" i="1" s="1"/>
  <c r="X6446" i="1" s="1"/>
  <c r="Y6446" i="1" s="1"/>
  <c r="V6447" i="1"/>
  <c r="W6447" i="1" s="1"/>
  <c r="X6447" i="1" s="1"/>
  <c r="Y6447" i="1" s="1"/>
  <c r="V6448" i="1"/>
  <c r="W6448" i="1" s="1"/>
  <c r="X6448" i="1" s="1"/>
  <c r="Y6448" i="1" s="1"/>
  <c r="V6449" i="1"/>
  <c r="W6449" i="1" s="1"/>
  <c r="X6449" i="1" s="1"/>
  <c r="Y6449" i="1" s="1"/>
  <c r="V6450" i="1"/>
  <c r="W6450" i="1" s="1"/>
  <c r="X6450" i="1" s="1"/>
  <c r="Y6450" i="1" s="1"/>
  <c r="V6451" i="1"/>
  <c r="W6451" i="1" s="1"/>
  <c r="X6451" i="1" s="1"/>
  <c r="Y6451" i="1" s="1"/>
  <c r="V6452" i="1"/>
  <c r="W6452" i="1" s="1"/>
  <c r="X6452" i="1" s="1"/>
  <c r="Y6452" i="1" s="1"/>
  <c r="V6453" i="1"/>
  <c r="W6453" i="1" s="1"/>
  <c r="X6453" i="1" s="1"/>
  <c r="Y6453" i="1" s="1"/>
  <c r="V6454" i="1"/>
  <c r="W6454" i="1" s="1"/>
  <c r="X6454" i="1" s="1"/>
  <c r="Y6454" i="1" s="1"/>
  <c r="V6455" i="1"/>
  <c r="W6455" i="1" s="1"/>
  <c r="X6455" i="1" s="1"/>
  <c r="Y6455" i="1" s="1"/>
  <c r="V6456" i="1"/>
  <c r="W6456" i="1" s="1"/>
  <c r="X6456" i="1" s="1"/>
  <c r="Y6456" i="1" s="1"/>
  <c r="V6457" i="1"/>
  <c r="W6457" i="1" s="1"/>
  <c r="X6457" i="1" s="1"/>
  <c r="Y6457" i="1" s="1"/>
  <c r="V6458" i="1"/>
  <c r="W6458" i="1" s="1"/>
  <c r="X6458" i="1" s="1"/>
  <c r="Y6458" i="1" s="1"/>
  <c r="V6459" i="1"/>
  <c r="W6459" i="1" s="1"/>
  <c r="X6459" i="1" s="1"/>
  <c r="Y6459" i="1" s="1"/>
  <c r="V6460" i="1"/>
  <c r="W6460" i="1" s="1"/>
  <c r="X6460" i="1" s="1"/>
  <c r="Y6460" i="1" s="1"/>
  <c r="V6461" i="1"/>
  <c r="W6461" i="1" s="1"/>
  <c r="X6461" i="1" s="1"/>
  <c r="Y6461" i="1" s="1"/>
  <c r="V6462" i="1"/>
  <c r="W6462" i="1" s="1"/>
  <c r="X6462" i="1" s="1"/>
  <c r="Y6462" i="1" s="1"/>
  <c r="V6463" i="1"/>
  <c r="W6463" i="1" s="1"/>
  <c r="X6463" i="1" s="1"/>
  <c r="Y6463" i="1" s="1"/>
  <c r="V6464" i="1"/>
  <c r="W6464" i="1" s="1"/>
  <c r="X6464" i="1" s="1"/>
  <c r="Y6464" i="1" s="1"/>
  <c r="V6465" i="1"/>
  <c r="W6465" i="1" s="1"/>
  <c r="X6465" i="1" s="1"/>
  <c r="Y6465" i="1" s="1"/>
  <c r="V6466" i="1"/>
  <c r="W6466" i="1" s="1"/>
  <c r="X6466" i="1" s="1"/>
  <c r="Y6466" i="1" s="1"/>
  <c r="V6467" i="1"/>
  <c r="W6467" i="1" s="1"/>
  <c r="X6467" i="1" s="1"/>
  <c r="Y6467" i="1" s="1"/>
  <c r="V6468" i="1"/>
  <c r="W6468" i="1" s="1"/>
  <c r="X6468" i="1" s="1"/>
  <c r="Y6468" i="1" s="1"/>
  <c r="V6469" i="1"/>
  <c r="W6469" i="1" s="1"/>
  <c r="X6469" i="1" s="1"/>
  <c r="Y6469" i="1" s="1"/>
  <c r="V6470" i="1"/>
  <c r="W6470" i="1" s="1"/>
  <c r="X6470" i="1" s="1"/>
  <c r="Y6470" i="1" s="1"/>
  <c r="V6471" i="1"/>
  <c r="W6471" i="1" s="1"/>
  <c r="X6471" i="1" s="1"/>
  <c r="Y6471" i="1" s="1"/>
  <c r="V6472" i="1"/>
  <c r="W6472" i="1" s="1"/>
  <c r="X6472" i="1" s="1"/>
  <c r="Y6472" i="1" s="1"/>
  <c r="V6473" i="1"/>
  <c r="W6473" i="1" s="1"/>
  <c r="X6473" i="1" s="1"/>
  <c r="Y6473" i="1" s="1"/>
  <c r="V6474" i="1"/>
  <c r="W6474" i="1" s="1"/>
  <c r="X6474" i="1" s="1"/>
  <c r="Y6474" i="1" s="1"/>
  <c r="V6475" i="1"/>
  <c r="W6475" i="1" s="1"/>
  <c r="X6475" i="1" s="1"/>
  <c r="Y6475" i="1" s="1"/>
  <c r="V6476" i="1"/>
  <c r="W6476" i="1" s="1"/>
  <c r="X6476" i="1" s="1"/>
  <c r="Y6476" i="1" s="1"/>
  <c r="V6477" i="1"/>
  <c r="W6477" i="1" s="1"/>
  <c r="X6477" i="1" s="1"/>
  <c r="Y6477" i="1" s="1"/>
  <c r="V6478" i="1"/>
  <c r="W6478" i="1" s="1"/>
  <c r="X6478" i="1" s="1"/>
  <c r="Y6478" i="1" s="1"/>
  <c r="V6479" i="1"/>
  <c r="W6479" i="1" s="1"/>
  <c r="X6479" i="1" s="1"/>
  <c r="Y6479" i="1" s="1"/>
  <c r="V6480" i="1"/>
  <c r="W6480" i="1" s="1"/>
  <c r="X6480" i="1" s="1"/>
  <c r="Y6480" i="1" s="1"/>
  <c r="V6481" i="1"/>
  <c r="W6481" i="1" s="1"/>
  <c r="X6481" i="1" s="1"/>
  <c r="Y6481" i="1" s="1"/>
  <c r="V6482" i="1"/>
  <c r="W6482" i="1" s="1"/>
  <c r="X6482" i="1" s="1"/>
  <c r="Y6482" i="1" s="1"/>
  <c r="V6483" i="1"/>
  <c r="W6483" i="1" s="1"/>
  <c r="X6483" i="1" s="1"/>
  <c r="Y6483" i="1" s="1"/>
  <c r="V6484" i="1"/>
  <c r="W6484" i="1" s="1"/>
  <c r="X6484" i="1" s="1"/>
  <c r="Y6484" i="1" s="1"/>
  <c r="V6485" i="1"/>
  <c r="W6485" i="1" s="1"/>
  <c r="X6485" i="1" s="1"/>
  <c r="Y6485" i="1" s="1"/>
  <c r="V6486" i="1"/>
  <c r="W6486" i="1" s="1"/>
  <c r="X6486" i="1" s="1"/>
  <c r="Y6486" i="1" s="1"/>
  <c r="V6487" i="1"/>
  <c r="W6487" i="1" s="1"/>
  <c r="X6487" i="1" s="1"/>
  <c r="Y6487" i="1" s="1"/>
  <c r="V6488" i="1"/>
  <c r="W6488" i="1" s="1"/>
  <c r="X6488" i="1" s="1"/>
  <c r="Y6488" i="1" s="1"/>
  <c r="V6489" i="1"/>
  <c r="W6489" i="1" s="1"/>
  <c r="X6489" i="1" s="1"/>
  <c r="Y6489" i="1" s="1"/>
  <c r="V6490" i="1"/>
  <c r="W6490" i="1" s="1"/>
  <c r="X6490" i="1" s="1"/>
  <c r="Y6490" i="1" s="1"/>
  <c r="V6491" i="1"/>
  <c r="W6491" i="1" s="1"/>
  <c r="X6491" i="1" s="1"/>
  <c r="Y6491" i="1" s="1"/>
  <c r="V6492" i="1"/>
  <c r="W6492" i="1" s="1"/>
  <c r="X6492" i="1" s="1"/>
  <c r="Y6492" i="1" s="1"/>
  <c r="V6493" i="1"/>
  <c r="W6493" i="1" s="1"/>
  <c r="X6493" i="1" s="1"/>
  <c r="Y6493" i="1" s="1"/>
  <c r="V6494" i="1"/>
  <c r="W6494" i="1" s="1"/>
  <c r="X6494" i="1" s="1"/>
  <c r="Y6494" i="1" s="1"/>
  <c r="V6495" i="1"/>
  <c r="W6495" i="1" s="1"/>
  <c r="X6495" i="1" s="1"/>
  <c r="Y6495" i="1" s="1"/>
  <c r="V6496" i="1"/>
  <c r="W6496" i="1" s="1"/>
  <c r="X6496" i="1" s="1"/>
  <c r="Y6496" i="1" s="1"/>
  <c r="V6497" i="1"/>
  <c r="W6497" i="1" s="1"/>
  <c r="X6497" i="1" s="1"/>
  <c r="Y6497" i="1" s="1"/>
  <c r="V6498" i="1"/>
  <c r="W6498" i="1" s="1"/>
  <c r="X6498" i="1" s="1"/>
  <c r="Y6498" i="1" s="1"/>
  <c r="V6499" i="1"/>
  <c r="W6499" i="1" s="1"/>
  <c r="X6499" i="1" s="1"/>
  <c r="Y6499" i="1" s="1"/>
  <c r="V6500" i="1"/>
  <c r="W6500" i="1" s="1"/>
  <c r="X6500" i="1" s="1"/>
  <c r="Y6500" i="1" s="1"/>
  <c r="V6501" i="1"/>
  <c r="W6501" i="1" s="1"/>
  <c r="X6501" i="1" s="1"/>
  <c r="Y6501" i="1" s="1"/>
  <c r="V6502" i="1"/>
  <c r="W6502" i="1" s="1"/>
  <c r="X6502" i="1" s="1"/>
  <c r="Y6502" i="1" s="1"/>
  <c r="V6503" i="1"/>
  <c r="W6503" i="1" s="1"/>
  <c r="X6503" i="1" s="1"/>
  <c r="Y6503" i="1" s="1"/>
  <c r="V6504" i="1"/>
  <c r="W6504" i="1" s="1"/>
  <c r="X6504" i="1" s="1"/>
  <c r="Y6504" i="1" s="1"/>
  <c r="V6505" i="1"/>
  <c r="W6505" i="1" s="1"/>
  <c r="X6505" i="1" s="1"/>
  <c r="Y6505" i="1" s="1"/>
  <c r="V6506" i="1"/>
  <c r="W6506" i="1" s="1"/>
  <c r="X6506" i="1" s="1"/>
  <c r="Y6506" i="1" s="1"/>
  <c r="V6507" i="1"/>
  <c r="W6507" i="1" s="1"/>
  <c r="X6507" i="1" s="1"/>
  <c r="Y6507" i="1" s="1"/>
  <c r="V6508" i="1"/>
  <c r="W6508" i="1" s="1"/>
  <c r="X6508" i="1" s="1"/>
  <c r="Y6508" i="1" s="1"/>
  <c r="V6509" i="1"/>
  <c r="W6509" i="1" s="1"/>
  <c r="X6509" i="1" s="1"/>
  <c r="Y6509" i="1" s="1"/>
  <c r="V6510" i="1"/>
  <c r="W6510" i="1" s="1"/>
  <c r="X6510" i="1" s="1"/>
  <c r="Y6510" i="1" s="1"/>
  <c r="V6511" i="1"/>
  <c r="W6511" i="1" s="1"/>
  <c r="X6511" i="1" s="1"/>
  <c r="Y6511" i="1" s="1"/>
  <c r="V6512" i="1"/>
  <c r="W6512" i="1" s="1"/>
  <c r="X6512" i="1" s="1"/>
  <c r="Y6512" i="1" s="1"/>
  <c r="V6513" i="1"/>
  <c r="W6513" i="1" s="1"/>
  <c r="X6513" i="1" s="1"/>
  <c r="Y6513" i="1" s="1"/>
  <c r="V6514" i="1"/>
  <c r="W6514" i="1" s="1"/>
  <c r="X6514" i="1" s="1"/>
  <c r="Y6514" i="1" s="1"/>
  <c r="V6515" i="1"/>
  <c r="W6515" i="1" s="1"/>
  <c r="X6515" i="1" s="1"/>
  <c r="Y6515" i="1" s="1"/>
  <c r="V6516" i="1"/>
  <c r="W6516" i="1" s="1"/>
  <c r="X6516" i="1" s="1"/>
  <c r="Y6516" i="1" s="1"/>
  <c r="V6517" i="1"/>
  <c r="W6517" i="1" s="1"/>
  <c r="X6517" i="1" s="1"/>
  <c r="Y6517" i="1" s="1"/>
  <c r="V6518" i="1"/>
  <c r="W6518" i="1" s="1"/>
  <c r="X6518" i="1" s="1"/>
  <c r="Y6518" i="1" s="1"/>
  <c r="V6519" i="1"/>
  <c r="W6519" i="1" s="1"/>
  <c r="X6519" i="1" s="1"/>
  <c r="Y6519" i="1" s="1"/>
  <c r="V6520" i="1"/>
  <c r="W6520" i="1" s="1"/>
  <c r="X6520" i="1" s="1"/>
  <c r="Y6520" i="1" s="1"/>
  <c r="V6521" i="1"/>
  <c r="W6521" i="1" s="1"/>
  <c r="X6521" i="1" s="1"/>
  <c r="Y6521" i="1" s="1"/>
  <c r="V6522" i="1"/>
  <c r="W6522" i="1" s="1"/>
  <c r="X6522" i="1" s="1"/>
  <c r="Y6522" i="1" s="1"/>
  <c r="V6523" i="1"/>
  <c r="W6523" i="1" s="1"/>
  <c r="X6523" i="1" s="1"/>
  <c r="Y6523" i="1" s="1"/>
  <c r="V6524" i="1"/>
  <c r="W6524" i="1" s="1"/>
  <c r="X6524" i="1" s="1"/>
  <c r="Y6524" i="1" s="1"/>
  <c r="V6525" i="1"/>
  <c r="W6525" i="1" s="1"/>
  <c r="X6525" i="1" s="1"/>
  <c r="Y6525" i="1" s="1"/>
  <c r="V6526" i="1"/>
  <c r="W6526" i="1" s="1"/>
  <c r="X6526" i="1" s="1"/>
  <c r="Y6526" i="1" s="1"/>
  <c r="V6527" i="1"/>
  <c r="W6527" i="1" s="1"/>
  <c r="X6527" i="1" s="1"/>
  <c r="Y6527" i="1" s="1"/>
  <c r="V6528" i="1"/>
  <c r="W6528" i="1" s="1"/>
  <c r="X6528" i="1" s="1"/>
  <c r="Y6528" i="1" s="1"/>
  <c r="V6529" i="1"/>
  <c r="W6529" i="1" s="1"/>
  <c r="X6529" i="1" s="1"/>
  <c r="Y6529" i="1" s="1"/>
  <c r="V6530" i="1"/>
  <c r="W6530" i="1" s="1"/>
  <c r="X6530" i="1" s="1"/>
  <c r="Y6530" i="1" s="1"/>
  <c r="V6531" i="1"/>
  <c r="W6531" i="1" s="1"/>
  <c r="X6531" i="1" s="1"/>
  <c r="Y6531" i="1" s="1"/>
  <c r="V6532" i="1"/>
  <c r="W6532" i="1" s="1"/>
  <c r="X6532" i="1" s="1"/>
  <c r="Y6532" i="1" s="1"/>
  <c r="V6533" i="1"/>
  <c r="W6533" i="1" s="1"/>
  <c r="X6533" i="1" s="1"/>
  <c r="Y6533" i="1" s="1"/>
  <c r="V6534" i="1"/>
  <c r="W6534" i="1" s="1"/>
  <c r="X6534" i="1" s="1"/>
  <c r="Y6534" i="1" s="1"/>
  <c r="V6535" i="1"/>
  <c r="W6535" i="1" s="1"/>
  <c r="X6535" i="1" s="1"/>
  <c r="Y6535" i="1" s="1"/>
  <c r="V6536" i="1"/>
  <c r="W6536" i="1" s="1"/>
  <c r="X6536" i="1" s="1"/>
  <c r="Y6536" i="1" s="1"/>
  <c r="V6537" i="1"/>
  <c r="W6537" i="1" s="1"/>
  <c r="X6537" i="1" s="1"/>
  <c r="Y6537" i="1" s="1"/>
  <c r="V6538" i="1"/>
  <c r="W6538" i="1" s="1"/>
  <c r="X6538" i="1" s="1"/>
  <c r="Y6538" i="1" s="1"/>
  <c r="V6539" i="1"/>
  <c r="W6539" i="1" s="1"/>
  <c r="X6539" i="1" s="1"/>
  <c r="Y6539" i="1" s="1"/>
  <c r="V6540" i="1"/>
  <c r="W6540" i="1" s="1"/>
  <c r="X6540" i="1" s="1"/>
  <c r="Y6540" i="1" s="1"/>
  <c r="V6541" i="1"/>
  <c r="W6541" i="1" s="1"/>
  <c r="X6541" i="1" s="1"/>
  <c r="Y6541" i="1" s="1"/>
  <c r="V6542" i="1"/>
  <c r="W6542" i="1" s="1"/>
  <c r="X6542" i="1" s="1"/>
  <c r="Y6542" i="1" s="1"/>
  <c r="V6543" i="1"/>
  <c r="W6543" i="1" s="1"/>
  <c r="X6543" i="1" s="1"/>
  <c r="Y6543" i="1" s="1"/>
  <c r="V6544" i="1"/>
  <c r="W6544" i="1" s="1"/>
  <c r="X6544" i="1" s="1"/>
  <c r="Y6544" i="1" s="1"/>
  <c r="V6545" i="1"/>
  <c r="W6545" i="1" s="1"/>
  <c r="X6545" i="1" s="1"/>
  <c r="Y6545" i="1" s="1"/>
  <c r="V6546" i="1"/>
  <c r="W6546" i="1" s="1"/>
  <c r="X6546" i="1" s="1"/>
  <c r="Y6546" i="1" s="1"/>
  <c r="V6547" i="1"/>
  <c r="W6547" i="1" s="1"/>
  <c r="X6547" i="1" s="1"/>
  <c r="Y6547" i="1" s="1"/>
  <c r="V6548" i="1"/>
  <c r="W6548" i="1" s="1"/>
  <c r="X6548" i="1" s="1"/>
  <c r="Y6548" i="1" s="1"/>
  <c r="V6549" i="1"/>
  <c r="W6549" i="1" s="1"/>
  <c r="X6549" i="1" s="1"/>
  <c r="Y6549" i="1" s="1"/>
  <c r="V6550" i="1"/>
  <c r="W6550" i="1" s="1"/>
  <c r="X6550" i="1" s="1"/>
  <c r="Y6550" i="1" s="1"/>
  <c r="V6551" i="1"/>
  <c r="W6551" i="1" s="1"/>
  <c r="X6551" i="1" s="1"/>
  <c r="Y6551" i="1" s="1"/>
  <c r="V6552" i="1"/>
  <c r="W6552" i="1" s="1"/>
  <c r="X6552" i="1" s="1"/>
  <c r="Y6552" i="1" s="1"/>
  <c r="V6553" i="1"/>
  <c r="W6553" i="1" s="1"/>
  <c r="X6553" i="1" s="1"/>
  <c r="Y6553" i="1" s="1"/>
  <c r="V6554" i="1"/>
  <c r="W6554" i="1" s="1"/>
  <c r="X6554" i="1" s="1"/>
  <c r="Y6554" i="1" s="1"/>
  <c r="V6555" i="1"/>
  <c r="W6555" i="1" s="1"/>
  <c r="X6555" i="1" s="1"/>
  <c r="Y6555" i="1" s="1"/>
  <c r="V6556" i="1"/>
  <c r="W6556" i="1" s="1"/>
  <c r="X6556" i="1" s="1"/>
  <c r="Y6556" i="1" s="1"/>
  <c r="V6557" i="1"/>
  <c r="W6557" i="1" s="1"/>
  <c r="X6557" i="1" s="1"/>
  <c r="Y6557" i="1" s="1"/>
  <c r="V6558" i="1"/>
  <c r="W6558" i="1" s="1"/>
  <c r="X6558" i="1" s="1"/>
  <c r="Y6558" i="1" s="1"/>
  <c r="V6559" i="1"/>
  <c r="W6559" i="1" s="1"/>
  <c r="X6559" i="1" s="1"/>
  <c r="Y6559" i="1" s="1"/>
  <c r="V6560" i="1"/>
  <c r="W6560" i="1" s="1"/>
  <c r="X6560" i="1" s="1"/>
  <c r="Y6560" i="1" s="1"/>
  <c r="V6561" i="1"/>
  <c r="W6561" i="1" s="1"/>
  <c r="X6561" i="1" s="1"/>
  <c r="Y6561" i="1" s="1"/>
  <c r="V6562" i="1"/>
  <c r="W6562" i="1" s="1"/>
  <c r="X6562" i="1" s="1"/>
  <c r="Y6562" i="1" s="1"/>
  <c r="V6563" i="1"/>
  <c r="W6563" i="1" s="1"/>
  <c r="X6563" i="1" s="1"/>
  <c r="Y6563" i="1" s="1"/>
  <c r="V6564" i="1"/>
  <c r="W6564" i="1" s="1"/>
  <c r="X6564" i="1" s="1"/>
  <c r="Y6564" i="1" s="1"/>
  <c r="V6565" i="1"/>
  <c r="W6565" i="1" s="1"/>
  <c r="X6565" i="1" s="1"/>
  <c r="Y6565" i="1" s="1"/>
  <c r="V6566" i="1"/>
  <c r="W6566" i="1" s="1"/>
  <c r="X6566" i="1" s="1"/>
  <c r="Y6566" i="1" s="1"/>
  <c r="V6567" i="1"/>
  <c r="W6567" i="1" s="1"/>
  <c r="X6567" i="1" s="1"/>
  <c r="Y6567" i="1" s="1"/>
  <c r="V6568" i="1"/>
  <c r="W6568" i="1" s="1"/>
  <c r="X6568" i="1" s="1"/>
  <c r="Y6568" i="1" s="1"/>
  <c r="V6569" i="1"/>
  <c r="W6569" i="1" s="1"/>
  <c r="X6569" i="1" s="1"/>
  <c r="Y6569" i="1" s="1"/>
  <c r="V6570" i="1"/>
  <c r="W6570" i="1" s="1"/>
  <c r="X6570" i="1" s="1"/>
  <c r="Y6570" i="1" s="1"/>
  <c r="V6571" i="1"/>
  <c r="W6571" i="1" s="1"/>
  <c r="X6571" i="1" s="1"/>
  <c r="Y6571" i="1" s="1"/>
  <c r="V6572" i="1"/>
  <c r="W6572" i="1" s="1"/>
  <c r="X6572" i="1" s="1"/>
  <c r="Y6572" i="1" s="1"/>
  <c r="V6573" i="1"/>
  <c r="W6573" i="1" s="1"/>
  <c r="X6573" i="1" s="1"/>
  <c r="Y6573" i="1" s="1"/>
  <c r="V6574" i="1"/>
  <c r="W6574" i="1" s="1"/>
  <c r="X6574" i="1" s="1"/>
  <c r="Y6574" i="1" s="1"/>
  <c r="V6575" i="1"/>
  <c r="W6575" i="1" s="1"/>
  <c r="X6575" i="1" s="1"/>
  <c r="Y6575" i="1" s="1"/>
  <c r="V6576" i="1"/>
  <c r="W6576" i="1" s="1"/>
  <c r="X6576" i="1" s="1"/>
  <c r="Y6576" i="1" s="1"/>
  <c r="V6577" i="1"/>
  <c r="W6577" i="1" s="1"/>
  <c r="X6577" i="1" s="1"/>
  <c r="Y6577" i="1" s="1"/>
  <c r="V6578" i="1"/>
  <c r="W6578" i="1" s="1"/>
  <c r="X6578" i="1" s="1"/>
  <c r="Y6578" i="1" s="1"/>
  <c r="V6579" i="1"/>
  <c r="W6579" i="1" s="1"/>
  <c r="X6579" i="1" s="1"/>
  <c r="Y6579" i="1" s="1"/>
  <c r="V6580" i="1"/>
  <c r="W6580" i="1" s="1"/>
  <c r="X6580" i="1" s="1"/>
  <c r="Y6580" i="1" s="1"/>
  <c r="V6581" i="1"/>
  <c r="W6581" i="1" s="1"/>
  <c r="X6581" i="1" s="1"/>
  <c r="Y6581" i="1" s="1"/>
  <c r="V6582" i="1"/>
  <c r="W6582" i="1" s="1"/>
  <c r="X6582" i="1" s="1"/>
  <c r="Y6582" i="1" s="1"/>
  <c r="V6583" i="1"/>
  <c r="W6583" i="1" s="1"/>
  <c r="X6583" i="1" s="1"/>
  <c r="Y6583" i="1" s="1"/>
  <c r="V6584" i="1"/>
  <c r="W6584" i="1" s="1"/>
  <c r="X6584" i="1" s="1"/>
  <c r="Y6584" i="1" s="1"/>
  <c r="V6585" i="1"/>
  <c r="W6585" i="1" s="1"/>
  <c r="X6585" i="1" s="1"/>
  <c r="Y6585" i="1" s="1"/>
  <c r="V6586" i="1"/>
  <c r="W6586" i="1" s="1"/>
  <c r="X6586" i="1" s="1"/>
  <c r="Y6586" i="1" s="1"/>
  <c r="V6587" i="1"/>
  <c r="W6587" i="1" s="1"/>
  <c r="X6587" i="1" s="1"/>
  <c r="Y6587" i="1" s="1"/>
  <c r="V6588" i="1"/>
  <c r="W6588" i="1" s="1"/>
  <c r="X6588" i="1" s="1"/>
  <c r="Y6588" i="1" s="1"/>
  <c r="V6589" i="1"/>
  <c r="W6589" i="1" s="1"/>
  <c r="X6589" i="1" s="1"/>
  <c r="Y6589" i="1" s="1"/>
  <c r="V6590" i="1"/>
  <c r="W6590" i="1" s="1"/>
  <c r="X6590" i="1" s="1"/>
  <c r="Y6590" i="1" s="1"/>
  <c r="V6591" i="1"/>
  <c r="W6591" i="1" s="1"/>
  <c r="X6591" i="1" s="1"/>
  <c r="Y6591" i="1" s="1"/>
  <c r="V6592" i="1"/>
  <c r="W6592" i="1" s="1"/>
  <c r="X6592" i="1" s="1"/>
  <c r="Y6592" i="1" s="1"/>
  <c r="V6593" i="1"/>
  <c r="W6593" i="1" s="1"/>
  <c r="X6593" i="1" s="1"/>
  <c r="Y6593" i="1" s="1"/>
  <c r="V6594" i="1"/>
  <c r="W6594" i="1" s="1"/>
  <c r="X6594" i="1" s="1"/>
  <c r="Y6594" i="1" s="1"/>
  <c r="V6595" i="1"/>
  <c r="W6595" i="1" s="1"/>
  <c r="X6595" i="1" s="1"/>
  <c r="Y6595" i="1" s="1"/>
  <c r="V6596" i="1"/>
  <c r="W6596" i="1" s="1"/>
  <c r="X6596" i="1" s="1"/>
  <c r="Y6596" i="1" s="1"/>
  <c r="V6597" i="1"/>
  <c r="W6597" i="1" s="1"/>
  <c r="X6597" i="1" s="1"/>
  <c r="Y6597" i="1" s="1"/>
  <c r="V6598" i="1"/>
  <c r="W6598" i="1" s="1"/>
  <c r="X6598" i="1" s="1"/>
  <c r="Y6598" i="1" s="1"/>
  <c r="V6599" i="1"/>
  <c r="W6599" i="1" s="1"/>
  <c r="X6599" i="1" s="1"/>
  <c r="Y6599" i="1" s="1"/>
  <c r="V6600" i="1"/>
  <c r="W6600" i="1" s="1"/>
  <c r="X6600" i="1" s="1"/>
  <c r="Y6600" i="1" s="1"/>
  <c r="V6601" i="1"/>
  <c r="W6601" i="1" s="1"/>
  <c r="X6601" i="1" s="1"/>
  <c r="Y6601" i="1" s="1"/>
  <c r="V6602" i="1"/>
  <c r="W6602" i="1" s="1"/>
  <c r="X6602" i="1" s="1"/>
  <c r="Y6602" i="1" s="1"/>
  <c r="V6603" i="1"/>
  <c r="W6603" i="1" s="1"/>
  <c r="X6603" i="1" s="1"/>
  <c r="Y6603" i="1" s="1"/>
  <c r="V6604" i="1"/>
  <c r="W6604" i="1" s="1"/>
  <c r="X6604" i="1" s="1"/>
  <c r="Y6604" i="1" s="1"/>
  <c r="V6605" i="1"/>
  <c r="W6605" i="1" s="1"/>
  <c r="X6605" i="1" s="1"/>
  <c r="Y6605" i="1" s="1"/>
  <c r="V6606" i="1"/>
  <c r="W6606" i="1" s="1"/>
  <c r="X6606" i="1" s="1"/>
  <c r="Y6606" i="1" s="1"/>
  <c r="V6607" i="1"/>
  <c r="W6607" i="1" s="1"/>
  <c r="X6607" i="1" s="1"/>
  <c r="Y6607" i="1" s="1"/>
  <c r="V6608" i="1"/>
  <c r="W6608" i="1" s="1"/>
  <c r="X6608" i="1" s="1"/>
  <c r="Y6608" i="1" s="1"/>
  <c r="V6609" i="1"/>
  <c r="W6609" i="1" s="1"/>
  <c r="X6609" i="1" s="1"/>
  <c r="Y6609" i="1" s="1"/>
  <c r="V6610" i="1"/>
  <c r="W6610" i="1" s="1"/>
  <c r="X6610" i="1" s="1"/>
  <c r="Y6610" i="1" s="1"/>
  <c r="V6611" i="1"/>
  <c r="W6611" i="1" s="1"/>
  <c r="X6611" i="1" s="1"/>
  <c r="Y6611" i="1" s="1"/>
  <c r="V6612" i="1"/>
  <c r="W6612" i="1" s="1"/>
  <c r="X6612" i="1" s="1"/>
  <c r="Y6612" i="1" s="1"/>
  <c r="V6613" i="1"/>
  <c r="W6613" i="1" s="1"/>
  <c r="X6613" i="1" s="1"/>
  <c r="Y6613" i="1" s="1"/>
  <c r="V6614" i="1"/>
  <c r="W6614" i="1" s="1"/>
  <c r="X6614" i="1" s="1"/>
  <c r="Y6614" i="1" s="1"/>
  <c r="V6615" i="1"/>
  <c r="W6615" i="1" s="1"/>
  <c r="X6615" i="1" s="1"/>
  <c r="Y6615" i="1" s="1"/>
  <c r="V6616" i="1"/>
  <c r="W6616" i="1" s="1"/>
  <c r="X6616" i="1" s="1"/>
  <c r="Y6616" i="1" s="1"/>
  <c r="V6617" i="1"/>
  <c r="W6617" i="1" s="1"/>
  <c r="X6617" i="1" s="1"/>
  <c r="Y6617" i="1" s="1"/>
  <c r="V6618" i="1"/>
  <c r="W6618" i="1" s="1"/>
  <c r="X6618" i="1" s="1"/>
  <c r="Y6618" i="1" s="1"/>
  <c r="V6619" i="1"/>
  <c r="W6619" i="1" s="1"/>
  <c r="X6619" i="1" s="1"/>
  <c r="Y6619" i="1" s="1"/>
  <c r="V6620" i="1"/>
  <c r="W6620" i="1" s="1"/>
  <c r="X6620" i="1" s="1"/>
  <c r="Y6620" i="1" s="1"/>
  <c r="V6621" i="1"/>
  <c r="W6621" i="1" s="1"/>
  <c r="X6621" i="1" s="1"/>
  <c r="Y6621" i="1" s="1"/>
  <c r="V6622" i="1"/>
  <c r="W6622" i="1" s="1"/>
  <c r="X6622" i="1" s="1"/>
  <c r="Y6622" i="1" s="1"/>
  <c r="V6623" i="1"/>
  <c r="W6623" i="1" s="1"/>
  <c r="X6623" i="1" s="1"/>
  <c r="Y6623" i="1" s="1"/>
  <c r="V6624" i="1"/>
  <c r="W6624" i="1" s="1"/>
  <c r="X6624" i="1" s="1"/>
  <c r="Y6624" i="1" s="1"/>
  <c r="V6625" i="1"/>
  <c r="W6625" i="1" s="1"/>
  <c r="X6625" i="1" s="1"/>
  <c r="Y6625" i="1" s="1"/>
  <c r="V6626" i="1"/>
  <c r="W6626" i="1" s="1"/>
  <c r="X6626" i="1" s="1"/>
  <c r="Y6626" i="1" s="1"/>
  <c r="V6627" i="1"/>
  <c r="W6627" i="1" s="1"/>
  <c r="X6627" i="1" s="1"/>
  <c r="Y6627" i="1" s="1"/>
  <c r="V6628" i="1"/>
  <c r="W6628" i="1" s="1"/>
  <c r="X6628" i="1" s="1"/>
  <c r="Y6628" i="1" s="1"/>
  <c r="V6629" i="1"/>
  <c r="W6629" i="1" s="1"/>
  <c r="X6629" i="1" s="1"/>
  <c r="Y6629" i="1" s="1"/>
  <c r="V6630" i="1"/>
  <c r="W6630" i="1" s="1"/>
  <c r="X6630" i="1" s="1"/>
  <c r="Y6630" i="1" s="1"/>
  <c r="V6631" i="1"/>
  <c r="W6631" i="1" s="1"/>
  <c r="X6631" i="1" s="1"/>
  <c r="Y6631" i="1" s="1"/>
  <c r="V6632" i="1"/>
  <c r="W6632" i="1" s="1"/>
  <c r="X6632" i="1" s="1"/>
  <c r="Y6632" i="1" s="1"/>
  <c r="V6633" i="1"/>
  <c r="W6633" i="1" s="1"/>
  <c r="X6633" i="1" s="1"/>
  <c r="Y6633" i="1" s="1"/>
  <c r="V6634" i="1"/>
  <c r="W6634" i="1" s="1"/>
  <c r="X6634" i="1" s="1"/>
  <c r="Y6634" i="1" s="1"/>
  <c r="V6635" i="1"/>
  <c r="W6635" i="1" s="1"/>
  <c r="X6635" i="1" s="1"/>
  <c r="Y6635" i="1" s="1"/>
  <c r="V6636" i="1"/>
  <c r="W6636" i="1" s="1"/>
  <c r="X6636" i="1" s="1"/>
  <c r="Y6636" i="1" s="1"/>
  <c r="V6637" i="1"/>
  <c r="W6637" i="1" s="1"/>
  <c r="X6637" i="1" s="1"/>
  <c r="Y6637" i="1" s="1"/>
  <c r="V6638" i="1"/>
  <c r="W6638" i="1" s="1"/>
  <c r="X6638" i="1" s="1"/>
  <c r="Y6638" i="1" s="1"/>
  <c r="V6639" i="1"/>
  <c r="W6639" i="1" s="1"/>
  <c r="X6639" i="1" s="1"/>
  <c r="Y6639" i="1" s="1"/>
  <c r="V6640" i="1"/>
  <c r="W6640" i="1" s="1"/>
  <c r="X6640" i="1" s="1"/>
  <c r="Y6640" i="1" s="1"/>
  <c r="V6641" i="1"/>
  <c r="W6641" i="1" s="1"/>
  <c r="X6641" i="1" s="1"/>
  <c r="Y6641" i="1" s="1"/>
  <c r="V6642" i="1"/>
  <c r="W6642" i="1" s="1"/>
  <c r="X6642" i="1" s="1"/>
  <c r="Y6642" i="1" s="1"/>
  <c r="V6643" i="1"/>
  <c r="W6643" i="1" s="1"/>
  <c r="X6643" i="1" s="1"/>
  <c r="Y6643" i="1" s="1"/>
  <c r="V6644" i="1"/>
  <c r="W6644" i="1" s="1"/>
  <c r="X6644" i="1" s="1"/>
  <c r="Y6644" i="1" s="1"/>
  <c r="V6645" i="1"/>
  <c r="W6645" i="1" s="1"/>
  <c r="X6645" i="1" s="1"/>
  <c r="Y6645" i="1" s="1"/>
  <c r="V6646" i="1"/>
  <c r="W6646" i="1" s="1"/>
  <c r="X6646" i="1" s="1"/>
  <c r="Y6646" i="1" s="1"/>
  <c r="V6647" i="1"/>
  <c r="W6647" i="1" s="1"/>
  <c r="X6647" i="1" s="1"/>
  <c r="Y6647" i="1" s="1"/>
  <c r="V6648" i="1"/>
  <c r="W6648" i="1" s="1"/>
  <c r="X6648" i="1" s="1"/>
  <c r="Y6648" i="1" s="1"/>
  <c r="V6649" i="1"/>
  <c r="W6649" i="1" s="1"/>
  <c r="X6649" i="1" s="1"/>
  <c r="Y6649" i="1" s="1"/>
  <c r="V6650" i="1"/>
  <c r="W6650" i="1" s="1"/>
  <c r="X6650" i="1" s="1"/>
  <c r="Y6650" i="1" s="1"/>
  <c r="V6651" i="1"/>
  <c r="W6651" i="1" s="1"/>
  <c r="X6651" i="1" s="1"/>
  <c r="Y6651" i="1" s="1"/>
  <c r="V6652" i="1"/>
  <c r="W6652" i="1" s="1"/>
  <c r="X6652" i="1" s="1"/>
  <c r="Y6652" i="1" s="1"/>
  <c r="V6653" i="1"/>
  <c r="W6653" i="1" s="1"/>
  <c r="X6653" i="1" s="1"/>
  <c r="Y6653" i="1" s="1"/>
  <c r="V6654" i="1"/>
  <c r="W6654" i="1" s="1"/>
  <c r="X6654" i="1" s="1"/>
  <c r="Y6654" i="1" s="1"/>
  <c r="V6655" i="1"/>
  <c r="W6655" i="1" s="1"/>
  <c r="X6655" i="1" s="1"/>
  <c r="Y6655" i="1" s="1"/>
  <c r="V6656" i="1"/>
  <c r="W6656" i="1" s="1"/>
  <c r="X6656" i="1" s="1"/>
  <c r="Y6656" i="1" s="1"/>
  <c r="V6657" i="1"/>
  <c r="W6657" i="1" s="1"/>
  <c r="X6657" i="1" s="1"/>
  <c r="Y6657" i="1" s="1"/>
  <c r="V6658" i="1"/>
  <c r="W6658" i="1" s="1"/>
  <c r="X6658" i="1" s="1"/>
  <c r="Y6658" i="1" s="1"/>
  <c r="V6659" i="1"/>
  <c r="W6659" i="1" s="1"/>
  <c r="X6659" i="1" s="1"/>
  <c r="Y6659" i="1" s="1"/>
  <c r="V6660" i="1"/>
  <c r="W6660" i="1" s="1"/>
  <c r="X6660" i="1" s="1"/>
  <c r="Y6660" i="1" s="1"/>
  <c r="V6661" i="1"/>
  <c r="W6661" i="1" s="1"/>
  <c r="X6661" i="1" s="1"/>
  <c r="Y6661" i="1" s="1"/>
  <c r="V6662" i="1"/>
  <c r="W6662" i="1" s="1"/>
  <c r="X6662" i="1" s="1"/>
  <c r="Y6662" i="1" s="1"/>
  <c r="V6663" i="1"/>
  <c r="W6663" i="1" s="1"/>
  <c r="X6663" i="1" s="1"/>
  <c r="Y6663" i="1" s="1"/>
  <c r="V6664" i="1"/>
  <c r="W6664" i="1" s="1"/>
  <c r="X6664" i="1" s="1"/>
  <c r="Y6664" i="1" s="1"/>
  <c r="V6665" i="1"/>
  <c r="W6665" i="1" s="1"/>
  <c r="X6665" i="1" s="1"/>
  <c r="Y6665" i="1" s="1"/>
  <c r="V6666" i="1"/>
  <c r="W6666" i="1" s="1"/>
  <c r="X6666" i="1" s="1"/>
  <c r="Y6666" i="1" s="1"/>
  <c r="V6667" i="1"/>
  <c r="W6667" i="1" s="1"/>
  <c r="X6667" i="1" s="1"/>
  <c r="Y6667" i="1" s="1"/>
  <c r="V6668" i="1"/>
  <c r="W6668" i="1" s="1"/>
  <c r="X6668" i="1" s="1"/>
  <c r="Y6668" i="1" s="1"/>
  <c r="V6669" i="1"/>
  <c r="W6669" i="1" s="1"/>
  <c r="X6669" i="1" s="1"/>
  <c r="Y6669" i="1" s="1"/>
  <c r="V6670" i="1"/>
  <c r="W6670" i="1" s="1"/>
  <c r="X6670" i="1" s="1"/>
  <c r="Y6670" i="1" s="1"/>
  <c r="V6671" i="1"/>
  <c r="W6671" i="1" s="1"/>
  <c r="X6671" i="1" s="1"/>
  <c r="Y6671" i="1" s="1"/>
  <c r="V6672" i="1"/>
  <c r="W6672" i="1" s="1"/>
  <c r="X6672" i="1" s="1"/>
  <c r="Y6672" i="1" s="1"/>
  <c r="V6673" i="1"/>
  <c r="W6673" i="1" s="1"/>
  <c r="X6673" i="1" s="1"/>
  <c r="Y6673" i="1" s="1"/>
  <c r="V6674" i="1"/>
  <c r="W6674" i="1" s="1"/>
  <c r="X6674" i="1" s="1"/>
  <c r="Y6674" i="1" s="1"/>
  <c r="V6675" i="1"/>
  <c r="W6675" i="1" s="1"/>
  <c r="X6675" i="1" s="1"/>
  <c r="Y6675" i="1" s="1"/>
  <c r="V6676" i="1"/>
  <c r="W6676" i="1" s="1"/>
  <c r="X6676" i="1" s="1"/>
  <c r="Y6676" i="1" s="1"/>
  <c r="V6677" i="1"/>
  <c r="W6677" i="1" s="1"/>
  <c r="X6677" i="1" s="1"/>
  <c r="Y6677" i="1" s="1"/>
  <c r="V6678" i="1"/>
  <c r="W6678" i="1" s="1"/>
  <c r="X6678" i="1" s="1"/>
  <c r="Y6678" i="1" s="1"/>
  <c r="V6679" i="1"/>
  <c r="W6679" i="1" s="1"/>
  <c r="X6679" i="1" s="1"/>
  <c r="Y6679" i="1" s="1"/>
  <c r="V6680" i="1"/>
  <c r="W6680" i="1" s="1"/>
  <c r="X6680" i="1" s="1"/>
  <c r="Y6680" i="1" s="1"/>
  <c r="V6681" i="1"/>
  <c r="W6681" i="1" s="1"/>
  <c r="X6681" i="1" s="1"/>
  <c r="Y6681" i="1" s="1"/>
  <c r="V6682" i="1"/>
  <c r="W6682" i="1" s="1"/>
  <c r="X6682" i="1" s="1"/>
  <c r="Y6682" i="1" s="1"/>
  <c r="V6683" i="1"/>
  <c r="W6683" i="1" s="1"/>
  <c r="X6683" i="1" s="1"/>
  <c r="Y6683" i="1" s="1"/>
  <c r="V6684" i="1"/>
  <c r="W6684" i="1" s="1"/>
  <c r="X6684" i="1" s="1"/>
  <c r="Y6684" i="1" s="1"/>
  <c r="V6685" i="1"/>
  <c r="W6685" i="1" s="1"/>
  <c r="X6685" i="1" s="1"/>
  <c r="Y6685" i="1" s="1"/>
  <c r="V6686" i="1"/>
  <c r="W6686" i="1" s="1"/>
  <c r="X6686" i="1" s="1"/>
  <c r="Y6686" i="1" s="1"/>
  <c r="V6687" i="1"/>
  <c r="W6687" i="1" s="1"/>
  <c r="X6687" i="1" s="1"/>
  <c r="Y6687" i="1" s="1"/>
  <c r="V6688" i="1"/>
  <c r="W6688" i="1" s="1"/>
  <c r="X6688" i="1" s="1"/>
  <c r="Y6688" i="1" s="1"/>
  <c r="V6689" i="1"/>
  <c r="W6689" i="1" s="1"/>
  <c r="X6689" i="1" s="1"/>
  <c r="Y6689" i="1" s="1"/>
  <c r="V6690" i="1"/>
  <c r="W6690" i="1" s="1"/>
  <c r="X6690" i="1" s="1"/>
  <c r="Y6690" i="1" s="1"/>
  <c r="V6691" i="1"/>
  <c r="W6691" i="1" s="1"/>
  <c r="X6691" i="1" s="1"/>
  <c r="Y6691" i="1" s="1"/>
  <c r="V6692" i="1"/>
  <c r="W6692" i="1" s="1"/>
  <c r="X6692" i="1" s="1"/>
  <c r="Y6692" i="1" s="1"/>
  <c r="V6693" i="1"/>
  <c r="W6693" i="1" s="1"/>
  <c r="X6693" i="1" s="1"/>
  <c r="Y6693" i="1" s="1"/>
  <c r="V6694" i="1"/>
  <c r="W6694" i="1" s="1"/>
  <c r="X6694" i="1" s="1"/>
  <c r="Y6694" i="1" s="1"/>
  <c r="V6695" i="1"/>
  <c r="W6695" i="1" s="1"/>
  <c r="X6695" i="1" s="1"/>
  <c r="Y6695" i="1" s="1"/>
  <c r="V6696" i="1"/>
  <c r="W6696" i="1" s="1"/>
  <c r="X6696" i="1" s="1"/>
  <c r="Y6696" i="1" s="1"/>
  <c r="V6697" i="1"/>
  <c r="W6697" i="1" s="1"/>
  <c r="X6697" i="1" s="1"/>
  <c r="Y6697" i="1" s="1"/>
  <c r="V6698" i="1"/>
  <c r="W6698" i="1" s="1"/>
  <c r="X6698" i="1" s="1"/>
  <c r="Y6698" i="1" s="1"/>
  <c r="V6699" i="1"/>
  <c r="W6699" i="1" s="1"/>
  <c r="X6699" i="1" s="1"/>
  <c r="Y6699" i="1" s="1"/>
  <c r="V6700" i="1"/>
  <c r="W6700" i="1" s="1"/>
  <c r="X6700" i="1" s="1"/>
  <c r="Y6700" i="1" s="1"/>
  <c r="V6701" i="1"/>
  <c r="W6701" i="1" s="1"/>
  <c r="X6701" i="1" s="1"/>
  <c r="Y6701" i="1" s="1"/>
  <c r="V6702" i="1"/>
  <c r="W6702" i="1" s="1"/>
  <c r="X6702" i="1" s="1"/>
  <c r="Y6702" i="1" s="1"/>
  <c r="V6703" i="1"/>
  <c r="W6703" i="1" s="1"/>
  <c r="X6703" i="1" s="1"/>
  <c r="Y6703" i="1" s="1"/>
  <c r="V6704" i="1"/>
  <c r="W6704" i="1" s="1"/>
  <c r="X6704" i="1" s="1"/>
  <c r="Y6704" i="1" s="1"/>
  <c r="V6705" i="1"/>
  <c r="W6705" i="1" s="1"/>
  <c r="X6705" i="1" s="1"/>
  <c r="Y6705" i="1" s="1"/>
  <c r="V6706" i="1"/>
  <c r="W6706" i="1" s="1"/>
  <c r="X6706" i="1" s="1"/>
  <c r="Y6706" i="1" s="1"/>
  <c r="V6707" i="1"/>
  <c r="W6707" i="1" s="1"/>
  <c r="X6707" i="1" s="1"/>
  <c r="Y6707" i="1" s="1"/>
  <c r="V6708" i="1"/>
  <c r="W6708" i="1" s="1"/>
  <c r="X6708" i="1" s="1"/>
  <c r="Y6708" i="1" s="1"/>
  <c r="V6709" i="1"/>
  <c r="W6709" i="1" s="1"/>
  <c r="X6709" i="1" s="1"/>
  <c r="Y6709" i="1" s="1"/>
  <c r="V6710" i="1"/>
  <c r="W6710" i="1" s="1"/>
  <c r="X6710" i="1" s="1"/>
  <c r="Y6710" i="1" s="1"/>
  <c r="V6711" i="1"/>
  <c r="W6711" i="1" s="1"/>
  <c r="X6711" i="1" s="1"/>
  <c r="Y6711" i="1" s="1"/>
  <c r="V6712" i="1"/>
  <c r="W6712" i="1" s="1"/>
  <c r="X6712" i="1" s="1"/>
  <c r="Y6712" i="1" s="1"/>
  <c r="V6713" i="1"/>
  <c r="W6713" i="1" s="1"/>
  <c r="X6713" i="1" s="1"/>
  <c r="Y6713" i="1" s="1"/>
  <c r="V6714" i="1"/>
  <c r="W6714" i="1" s="1"/>
  <c r="X6714" i="1" s="1"/>
  <c r="Y6714" i="1" s="1"/>
  <c r="V6715" i="1"/>
  <c r="W6715" i="1" s="1"/>
  <c r="X6715" i="1" s="1"/>
  <c r="Y6715" i="1" s="1"/>
  <c r="V6716" i="1"/>
  <c r="W6716" i="1" s="1"/>
  <c r="X6716" i="1" s="1"/>
  <c r="Y6716" i="1" s="1"/>
  <c r="V6717" i="1"/>
  <c r="W6717" i="1" s="1"/>
  <c r="X6717" i="1" s="1"/>
  <c r="Y6717" i="1" s="1"/>
  <c r="V6718" i="1"/>
  <c r="W6718" i="1" s="1"/>
  <c r="X6718" i="1" s="1"/>
  <c r="Y6718" i="1" s="1"/>
  <c r="V6719" i="1"/>
  <c r="W6719" i="1" s="1"/>
  <c r="X6719" i="1" s="1"/>
  <c r="Y6719" i="1" s="1"/>
  <c r="V6720" i="1"/>
  <c r="W6720" i="1" s="1"/>
  <c r="X6720" i="1" s="1"/>
  <c r="Y6720" i="1" s="1"/>
  <c r="V6721" i="1"/>
  <c r="W6721" i="1" s="1"/>
  <c r="X6721" i="1" s="1"/>
  <c r="Y6721" i="1" s="1"/>
  <c r="V6722" i="1"/>
  <c r="W6722" i="1" s="1"/>
  <c r="X6722" i="1" s="1"/>
  <c r="Y6722" i="1" s="1"/>
  <c r="V6723" i="1"/>
  <c r="W6723" i="1" s="1"/>
  <c r="X6723" i="1" s="1"/>
  <c r="Y6723" i="1" s="1"/>
  <c r="V6724" i="1"/>
  <c r="W6724" i="1" s="1"/>
  <c r="X6724" i="1" s="1"/>
  <c r="Y6724" i="1" s="1"/>
  <c r="V6725" i="1"/>
  <c r="W6725" i="1" s="1"/>
  <c r="X6725" i="1" s="1"/>
  <c r="Y6725" i="1" s="1"/>
  <c r="V6726" i="1"/>
  <c r="W6726" i="1" s="1"/>
  <c r="X6726" i="1" s="1"/>
  <c r="Y6726" i="1" s="1"/>
  <c r="V6727" i="1"/>
  <c r="W6727" i="1" s="1"/>
  <c r="X6727" i="1" s="1"/>
  <c r="Y6727" i="1" s="1"/>
  <c r="V6728" i="1"/>
  <c r="W6728" i="1" s="1"/>
  <c r="X6728" i="1" s="1"/>
  <c r="Y6728" i="1" s="1"/>
  <c r="V6729" i="1"/>
  <c r="W6729" i="1" s="1"/>
  <c r="X6729" i="1" s="1"/>
  <c r="Y6729" i="1" s="1"/>
  <c r="V6730" i="1"/>
  <c r="W6730" i="1" s="1"/>
  <c r="X6730" i="1" s="1"/>
  <c r="Y6730" i="1" s="1"/>
  <c r="V6731" i="1"/>
  <c r="W6731" i="1" s="1"/>
  <c r="X6731" i="1" s="1"/>
  <c r="Y6731" i="1" s="1"/>
  <c r="V6732" i="1"/>
  <c r="W6732" i="1" s="1"/>
  <c r="X6732" i="1" s="1"/>
  <c r="Y6732" i="1" s="1"/>
  <c r="V6733" i="1"/>
  <c r="W6733" i="1" s="1"/>
  <c r="X6733" i="1" s="1"/>
  <c r="Y6733" i="1" s="1"/>
  <c r="V6734" i="1"/>
  <c r="W6734" i="1" s="1"/>
  <c r="X6734" i="1" s="1"/>
  <c r="Y6734" i="1" s="1"/>
  <c r="V6735" i="1"/>
  <c r="W6735" i="1" s="1"/>
  <c r="X6735" i="1" s="1"/>
  <c r="Y6735" i="1" s="1"/>
  <c r="V6736" i="1"/>
  <c r="W6736" i="1" s="1"/>
  <c r="X6736" i="1" s="1"/>
  <c r="Y6736" i="1" s="1"/>
  <c r="V6737" i="1"/>
  <c r="W6737" i="1" s="1"/>
  <c r="X6737" i="1" s="1"/>
  <c r="Y6737" i="1" s="1"/>
  <c r="V6738" i="1"/>
  <c r="W6738" i="1" s="1"/>
  <c r="X6738" i="1" s="1"/>
  <c r="Y6738" i="1" s="1"/>
  <c r="V6739" i="1"/>
  <c r="W6739" i="1" s="1"/>
  <c r="X6739" i="1" s="1"/>
  <c r="Y6739" i="1" s="1"/>
  <c r="V6740" i="1"/>
  <c r="W6740" i="1" s="1"/>
  <c r="X6740" i="1" s="1"/>
  <c r="Y6740" i="1" s="1"/>
  <c r="V6741" i="1"/>
  <c r="W6741" i="1" s="1"/>
  <c r="X6741" i="1" s="1"/>
  <c r="Y6741" i="1" s="1"/>
  <c r="V6742" i="1"/>
  <c r="W6742" i="1" s="1"/>
  <c r="X6742" i="1" s="1"/>
  <c r="Y6742" i="1" s="1"/>
  <c r="V6743" i="1"/>
  <c r="W6743" i="1" s="1"/>
  <c r="X6743" i="1" s="1"/>
  <c r="Y6743" i="1" s="1"/>
  <c r="V6744" i="1"/>
  <c r="W6744" i="1" s="1"/>
  <c r="X6744" i="1" s="1"/>
  <c r="Y6744" i="1" s="1"/>
  <c r="V6745" i="1"/>
  <c r="W6745" i="1" s="1"/>
  <c r="X6745" i="1" s="1"/>
  <c r="Y6745" i="1" s="1"/>
  <c r="V6746" i="1"/>
  <c r="W6746" i="1" s="1"/>
  <c r="X6746" i="1" s="1"/>
  <c r="Y6746" i="1" s="1"/>
  <c r="V6747" i="1"/>
  <c r="W6747" i="1" s="1"/>
  <c r="X6747" i="1" s="1"/>
  <c r="Y6747" i="1" s="1"/>
  <c r="V6748" i="1"/>
  <c r="W6748" i="1" s="1"/>
  <c r="X6748" i="1" s="1"/>
  <c r="Y6748" i="1" s="1"/>
  <c r="V6749" i="1"/>
  <c r="W6749" i="1" s="1"/>
  <c r="X6749" i="1" s="1"/>
  <c r="Y6749" i="1" s="1"/>
  <c r="V6750" i="1"/>
  <c r="W6750" i="1" s="1"/>
  <c r="X6750" i="1" s="1"/>
  <c r="Y6750" i="1" s="1"/>
  <c r="V6751" i="1"/>
  <c r="W6751" i="1" s="1"/>
  <c r="X6751" i="1" s="1"/>
  <c r="Y6751" i="1" s="1"/>
  <c r="V6752" i="1"/>
  <c r="W6752" i="1" s="1"/>
  <c r="X6752" i="1" s="1"/>
  <c r="Y6752" i="1" s="1"/>
  <c r="V6753" i="1"/>
  <c r="W6753" i="1" s="1"/>
  <c r="X6753" i="1" s="1"/>
  <c r="Y6753" i="1" s="1"/>
  <c r="V6754" i="1"/>
  <c r="W6754" i="1" s="1"/>
  <c r="X6754" i="1" s="1"/>
  <c r="Y6754" i="1" s="1"/>
  <c r="V6755" i="1"/>
  <c r="W6755" i="1" s="1"/>
  <c r="X6755" i="1" s="1"/>
  <c r="Y6755" i="1" s="1"/>
  <c r="V6756" i="1"/>
  <c r="W6756" i="1" s="1"/>
  <c r="X6756" i="1" s="1"/>
  <c r="Y6756" i="1" s="1"/>
  <c r="V6757" i="1"/>
  <c r="W6757" i="1" s="1"/>
  <c r="X6757" i="1" s="1"/>
  <c r="Y6757" i="1" s="1"/>
  <c r="V6758" i="1"/>
  <c r="W6758" i="1" s="1"/>
  <c r="X6758" i="1" s="1"/>
  <c r="Y6758" i="1" s="1"/>
  <c r="V6759" i="1"/>
  <c r="W6759" i="1" s="1"/>
  <c r="X6759" i="1" s="1"/>
  <c r="Y6759" i="1" s="1"/>
  <c r="V6760" i="1"/>
  <c r="W6760" i="1" s="1"/>
  <c r="X6760" i="1" s="1"/>
  <c r="Y6760" i="1" s="1"/>
  <c r="V6761" i="1"/>
  <c r="W6761" i="1" s="1"/>
  <c r="X6761" i="1" s="1"/>
  <c r="Y6761" i="1" s="1"/>
  <c r="V6762" i="1"/>
  <c r="W6762" i="1" s="1"/>
  <c r="X6762" i="1" s="1"/>
  <c r="Y6762" i="1" s="1"/>
  <c r="V6763" i="1"/>
  <c r="W6763" i="1" s="1"/>
  <c r="X6763" i="1" s="1"/>
  <c r="Y6763" i="1" s="1"/>
  <c r="V6764" i="1"/>
  <c r="W6764" i="1" s="1"/>
  <c r="X6764" i="1" s="1"/>
  <c r="Y6764" i="1" s="1"/>
  <c r="V6765" i="1"/>
  <c r="W6765" i="1" s="1"/>
  <c r="X6765" i="1" s="1"/>
  <c r="Y6765" i="1" s="1"/>
  <c r="V6766" i="1"/>
  <c r="W6766" i="1" s="1"/>
  <c r="X6766" i="1" s="1"/>
  <c r="Y6766" i="1" s="1"/>
  <c r="V6767" i="1"/>
  <c r="W6767" i="1" s="1"/>
  <c r="X6767" i="1" s="1"/>
  <c r="Y6767" i="1" s="1"/>
  <c r="V6768" i="1"/>
  <c r="W6768" i="1" s="1"/>
  <c r="X6768" i="1" s="1"/>
  <c r="Y6768" i="1" s="1"/>
  <c r="V6769" i="1"/>
  <c r="W6769" i="1" s="1"/>
  <c r="X6769" i="1" s="1"/>
  <c r="Y6769" i="1" s="1"/>
  <c r="V6770" i="1"/>
  <c r="W6770" i="1" s="1"/>
  <c r="X6770" i="1" s="1"/>
  <c r="Y6770" i="1" s="1"/>
  <c r="V6771" i="1"/>
  <c r="W6771" i="1" s="1"/>
  <c r="X6771" i="1" s="1"/>
  <c r="Y6771" i="1" s="1"/>
  <c r="V6772" i="1"/>
  <c r="W6772" i="1" s="1"/>
  <c r="X6772" i="1" s="1"/>
  <c r="Y6772" i="1" s="1"/>
  <c r="V6773" i="1"/>
  <c r="W6773" i="1" s="1"/>
  <c r="X6773" i="1" s="1"/>
  <c r="Y6773" i="1" s="1"/>
  <c r="V6774" i="1"/>
  <c r="W6774" i="1" s="1"/>
  <c r="X6774" i="1" s="1"/>
  <c r="Y6774" i="1" s="1"/>
  <c r="V6775" i="1"/>
  <c r="W6775" i="1" s="1"/>
  <c r="X6775" i="1" s="1"/>
  <c r="Y6775" i="1" s="1"/>
  <c r="V6776" i="1"/>
  <c r="W6776" i="1" s="1"/>
  <c r="X6776" i="1" s="1"/>
  <c r="Y6776" i="1" s="1"/>
  <c r="V6777" i="1"/>
  <c r="W6777" i="1" s="1"/>
  <c r="X6777" i="1" s="1"/>
  <c r="Y6777" i="1" s="1"/>
  <c r="V6778" i="1"/>
  <c r="W6778" i="1" s="1"/>
  <c r="X6778" i="1" s="1"/>
  <c r="Y6778" i="1" s="1"/>
  <c r="V6779" i="1"/>
  <c r="W6779" i="1" s="1"/>
  <c r="X6779" i="1" s="1"/>
  <c r="Y6779" i="1" s="1"/>
  <c r="V6780" i="1"/>
  <c r="W6780" i="1" s="1"/>
  <c r="X6780" i="1" s="1"/>
  <c r="Y6780" i="1" s="1"/>
  <c r="V6781" i="1"/>
  <c r="W6781" i="1" s="1"/>
  <c r="X6781" i="1" s="1"/>
  <c r="Y6781" i="1" s="1"/>
  <c r="V6782" i="1"/>
  <c r="W6782" i="1" s="1"/>
  <c r="X6782" i="1" s="1"/>
  <c r="Y6782" i="1" s="1"/>
  <c r="V6783" i="1"/>
  <c r="W6783" i="1" s="1"/>
  <c r="X6783" i="1" s="1"/>
  <c r="Y6783" i="1" s="1"/>
  <c r="V6784" i="1"/>
  <c r="W6784" i="1" s="1"/>
  <c r="X6784" i="1" s="1"/>
  <c r="Y6784" i="1" s="1"/>
  <c r="V6785" i="1"/>
  <c r="W6785" i="1" s="1"/>
  <c r="X6785" i="1" s="1"/>
  <c r="Y6785" i="1" s="1"/>
  <c r="V6786" i="1"/>
  <c r="W6786" i="1" s="1"/>
  <c r="X6786" i="1" s="1"/>
  <c r="Y6786" i="1" s="1"/>
  <c r="V6787" i="1"/>
  <c r="W6787" i="1" s="1"/>
  <c r="X6787" i="1" s="1"/>
  <c r="Y6787" i="1" s="1"/>
  <c r="V6788" i="1"/>
  <c r="W6788" i="1" s="1"/>
  <c r="X6788" i="1" s="1"/>
  <c r="Y6788" i="1" s="1"/>
  <c r="V6789" i="1"/>
  <c r="W6789" i="1" s="1"/>
  <c r="X6789" i="1" s="1"/>
  <c r="Y6789" i="1" s="1"/>
  <c r="V6790" i="1"/>
  <c r="W6790" i="1" s="1"/>
  <c r="X6790" i="1" s="1"/>
  <c r="Y6790" i="1" s="1"/>
  <c r="V6791" i="1"/>
  <c r="W6791" i="1" s="1"/>
  <c r="X6791" i="1" s="1"/>
  <c r="Y6791" i="1" s="1"/>
  <c r="V6792" i="1"/>
  <c r="W6792" i="1" s="1"/>
  <c r="X6792" i="1" s="1"/>
  <c r="Y6792" i="1" s="1"/>
  <c r="V6793" i="1"/>
  <c r="W6793" i="1" s="1"/>
  <c r="X6793" i="1" s="1"/>
  <c r="Y6793" i="1" s="1"/>
  <c r="V6794" i="1"/>
  <c r="W6794" i="1" s="1"/>
  <c r="X6794" i="1" s="1"/>
  <c r="Y6794" i="1" s="1"/>
  <c r="V6795" i="1"/>
  <c r="W6795" i="1" s="1"/>
  <c r="X6795" i="1" s="1"/>
  <c r="Y6795" i="1" s="1"/>
  <c r="V6796" i="1"/>
  <c r="W6796" i="1" s="1"/>
  <c r="X6796" i="1" s="1"/>
  <c r="Y6796" i="1" s="1"/>
  <c r="V6797" i="1"/>
  <c r="W6797" i="1" s="1"/>
  <c r="X6797" i="1" s="1"/>
  <c r="Y6797" i="1" s="1"/>
  <c r="V6798" i="1"/>
  <c r="W6798" i="1" s="1"/>
  <c r="X6798" i="1" s="1"/>
  <c r="Y6798" i="1" s="1"/>
  <c r="V6799" i="1"/>
  <c r="W6799" i="1" s="1"/>
  <c r="X6799" i="1" s="1"/>
  <c r="Y6799" i="1" s="1"/>
  <c r="V6800" i="1"/>
  <c r="W6800" i="1" s="1"/>
  <c r="X6800" i="1" s="1"/>
  <c r="Y6800" i="1" s="1"/>
  <c r="V6801" i="1"/>
  <c r="W6801" i="1" s="1"/>
  <c r="X6801" i="1" s="1"/>
  <c r="Y6801" i="1" s="1"/>
  <c r="V6802" i="1"/>
  <c r="W6802" i="1" s="1"/>
  <c r="X6802" i="1" s="1"/>
  <c r="Y6802" i="1" s="1"/>
  <c r="V6803" i="1"/>
  <c r="W6803" i="1" s="1"/>
  <c r="X6803" i="1" s="1"/>
  <c r="Y6803" i="1" s="1"/>
  <c r="V6804" i="1"/>
  <c r="W6804" i="1" s="1"/>
  <c r="X6804" i="1" s="1"/>
  <c r="Y6804" i="1" s="1"/>
  <c r="V6805" i="1"/>
  <c r="W6805" i="1" s="1"/>
  <c r="X6805" i="1" s="1"/>
  <c r="Y6805" i="1" s="1"/>
  <c r="V6806" i="1"/>
  <c r="W6806" i="1" s="1"/>
  <c r="X6806" i="1" s="1"/>
  <c r="Y6806" i="1" s="1"/>
  <c r="V6807" i="1"/>
  <c r="W6807" i="1" s="1"/>
  <c r="X6807" i="1" s="1"/>
  <c r="Y6807" i="1" s="1"/>
  <c r="V6808" i="1"/>
  <c r="W6808" i="1" s="1"/>
  <c r="X6808" i="1" s="1"/>
  <c r="Y6808" i="1" s="1"/>
  <c r="V6809" i="1"/>
  <c r="W6809" i="1" s="1"/>
  <c r="X6809" i="1" s="1"/>
  <c r="Y6809" i="1" s="1"/>
  <c r="V6810" i="1"/>
  <c r="W6810" i="1" s="1"/>
  <c r="X6810" i="1" s="1"/>
  <c r="Y6810" i="1" s="1"/>
  <c r="V6811" i="1"/>
  <c r="W6811" i="1" s="1"/>
  <c r="X6811" i="1" s="1"/>
  <c r="Y6811" i="1" s="1"/>
  <c r="V6812" i="1"/>
  <c r="W6812" i="1" s="1"/>
  <c r="X6812" i="1" s="1"/>
  <c r="Y6812" i="1" s="1"/>
  <c r="V6813" i="1"/>
  <c r="W6813" i="1" s="1"/>
  <c r="X6813" i="1" s="1"/>
  <c r="Y6813" i="1" s="1"/>
  <c r="V6814" i="1"/>
  <c r="W6814" i="1" s="1"/>
  <c r="X6814" i="1" s="1"/>
  <c r="Y6814" i="1" s="1"/>
  <c r="V6815" i="1"/>
  <c r="W6815" i="1" s="1"/>
  <c r="X6815" i="1" s="1"/>
  <c r="Y6815" i="1" s="1"/>
  <c r="V6816" i="1"/>
  <c r="W6816" i="1" s="1"/>
  <c r="X6816" i="1" s="1"/>
  <c r="Y6816" i="1" s="1"/>
  <c r="V6817" i="1"/>
  <c r="W6817" i="1" s="1"/>
  <c r="X6817" i="1" s="1"/>
  <c r="Y6817" i="1" s="1"/>
  <c r="V6818" i="1"/>
  <c r="W6818" i="1" s="1"/>
  <c r="X6818" i="1" s="1"/>
  <c r="Y6818" i="1" s="1"/>
  <c r="V6819" i="1"/>
  <c r="W6819" i="1" s="1"/>
  <c r="X6819" i="1" s="1"/>
  <c r="Y6819" i="1" s="1"/>
  <c r="V6820" i="1"/>
  <c r="W6820" i="1" s="1"/>
  <c r="X6820" i="1" s="1"/>
  <c r="Y6820" i="1" s="1"/>
  <c r="V6821" i="1"/>
  <c r="W6821" i="1" s="1"/>
  <c r="X6821" i="1" s="1"/>
  <c r="Y6821" i="1" s="1"/>
  <c r="V6822" i="1"/>
  <c r="W6822" i="1" s="1"/>
  <c r="X6822" i="1" s="1"/>
  <c r="Y6822" i="1" s="1"/>
  <c r="V6823" i="1"/>
  <c r="W6823" i="1" s="1"/>
  <c r="X6823" i="1" s="1"/>
  <c r="Y6823" i="1" s="1"/>
  <c r="V6824" i="1"/>
  <c r="W6824" i="1" s="1"/>
  <c r="X6824" i="1" s="1"/>
  <c r="Y6824" i="1" s="1"/>
  <c r="V6825" i="1"/>
  <c r="W6825" i="1" s="1"/>
  <c r="X6825" i="1" s="1"/>
  <c r="Y6825" i="1" s="1"/>
  <c r="V6826" i="1"/>
  <c r="W6826" i="1" s="1"/>
  <c r="X6826" i="1" s="1"/>
  <c r="Y6826" i="1" s="1"/>
  <c r="V6827" i="1"/>
  <c r="W6827" i="1" s="1"/>
  <c r="X6827" i="1" s="1"/>
  <c r="Y6827" i="1" s="1"/>
  <c r="V6828" i="1"/>
  <c r="W6828" i="1" s="1"/>
  <c r="X6828" i="1" s="1"/>
  <c r="Y6828" i="1" s="1"/>
  <c r="V6829" i="1"/>
  <c r="W6829" i="1" s="1"/>
  <c r="X6829" i="1" s="1"/>
  <c r="Y6829" i="1" s="1"/>
  <c r="V6830" i="1"/>
  <c r="W6830" i="1" s="1"/>
  <c r="X6830" i="1" s="1"/>
  <c r="Y6830" i="1" s="1"/>
  <c r="V6831" i="1"/>
  <c r="W6831" i="1" s="1"/>
  <c r="X6831" i="1" s="1"/>
  <c r="Y6831" i="1" s="1"/>
  <c r="V6832" i="1"/>
  <c r="W6832" i="1" s="1"/>
  <c r="X6832" i="1" s="1"/>
  <c r="Y6832" i="1" s="1"/>
  <c r="V6833" i="1"/>
  <c r="W6833" i="1" s="1"/>
  <c r="X6833" i="1" s="1"/>
  <c r="Y6833" i="1" s="1"/>
  <c r="V6834" i="1"/>
  <c r="W6834" i="1" s="1"/>
  <c r="X6834" i="1" s="1"/>
  <c r="Y6834" i="1" s="1"/>
  <c r="V6835" i="1"/>
  <c r="W6835" i="1" s="1"/>
  <c r="X6835" i="1" s="1"/>
  <c r="Y6835" i="1" s="1"/>
  <c r="V6836" i="1"/>
  <c r="W6836" i="1" s="1"/>
  <c r="X6836" i="1" s="1"/>
  <c r="Y6836" i="1" s="1"/>
  <c r="V6837" i="1"/>
  <c r="W6837" i="1" s="1"/>
  <c r="X6837" i="1" s="1"/>
  <c r="Y6837" i="1" s="1"/>
  <c r="V6838" i="1"/>
  <c r="W6838" i="1" s="1"/>
  <c r="X6838" i="1" s="1"/>
  <c r="Y6838" i="1" s="1"/>
  <c r="V6839" i="1"/>
  <c r="W6839" i="1" s="1"/>
  <c r="X6839" i="1" s="1"/>
  <c r="Y6839" i="1" s="1"/>
  <c r="V6840" i="1"/>
  <c r="W6840" i="1" s="1"/>
  <c r="X6840" i="1" s="1"/>
  <c r="Y6840" i="1" s="1"/>
  <c r="V6841" i="1"/>
  <c r="W6841" i="1" s="1"/>
  <c r="X6841" i="1" s="1"/>
  <c r="Y6841" i="1" s="1"/>
  <c r="V6842" i="1"/>
  <c r="W6842" i="1" s="1"/>
  <c r="X6842" i="1" s="1"/>
  <c r="Y6842" i="1" s="1"/>
  <c r="V6843" i="1"/>
  <c r="W6843" i="1" s="1"/>
  <c r="X6843" i="1" s="1"/>
  <c r="Y6843" i="1" s="1"/>
  <c r="V6844" i="1"/>
  <c r="W6844" i="1" s="1"/>
  <c r="X6844" i="1" s="1"/>
  <c r="Y6844" i="1" s="1"/>
  <c r="V6845" i="1"/>
  <c r="W6845" i="1" s="1"/>
  <c r="X6845" i="1" s="1"/>
  <c r="Y6845" i="1" s="1"/>
  <c r="V6846" i="1"/>
  <c r="W6846" i="1" s="1"/>
  <c r="X6846" i="1" s="1"/>
  <c r="Y6846" i="1" s="1"/>
  <c r="V6847" i="1"/>
  <c r="W6847" i="1" s="1"/>
  <c r="X6847" i="1" s="1"/>
  <c r="Y6847" i="1" s="1"/>
  <c r="V6848" i="1"/>
  <c r="W6848" i="1" s="1"/>
  <c r="X6848" i="1" s="1"/>
  <c r="Y6848" i="1" s="1"/>
  <c r="V6849" i="1"/>
  <c r="W6849" i="1" s="1"/>
  <c r="X6849" i="1" s="1"/>
  <c r="Y6849" i="1" s="1"/>
  <c r="V6850" i="1"/>
  <c r="W6850" i="1" s="1"/>
  <c r="X6850" i="1" s="1"/>
  <c r="Y6850" i="1" s="1"/>
  <c r="V6851" i="1"/>
  <c r="W6851" i="1" s="1"/>
  <c r="X6851" i="1" s="1"/>
  <c r="Y6851" i="1" s="1"/>
  <c r="V6852" i="1"/>
  <c r="W6852" i="1" s="1"/>
  <c r="X6852" i="1" s="1"/>
  <c r="Y6852" i="1" s="1"/>
  <c r="V6853" i="1"/>
  <c r="W6853" i="1" s="1"/>
  <c r="X6853" i="1" s="1"/>
  <c r="Y6853" i="1" s="1"/>
  <c r="V6854" i="1"/>
  <c r="W6854" i="1" s="1"/>
  <c r="X6854" i="1" s="1"/>
  <c r="Y6854" i="1" s="1"/>
  <c r="V6855" i="1"/>
  <c r="W6855" i="1" s="1"/>
  <c r="X6855" i="1" s="1"/>
  <c r="Y6855" i="1" s="1"/>
  <c r="V6856" i="1"/>
  <c r="W6856" i="1" s="1"/>
  <c r="X6856" i="1" s="1"/>
  <c r="Y6856" i="1" s="1"/>
  <c r="V6857" i="1"/>
  <c r="W6857" i="1" s="1"/>
  <c r="X6857" i="1" s="1"/>
  <c r="Y6857" i="1" s="1"/>
  <c r="V6858" i="1"/>
  <c r="W6858" i="1" s="1"/>
  <c r="X6858" i="1" s="1"/>
  <c r="Y6858" i="1" s="1"/>
  <c r="V6859" i="1"/>
  <c r="W6859" i="1" s="1"/>
  <c r="X6859" i="1" s="1"/>
  <c r="Y6859" i="1" s="1"/>
  <c r="V6860" i="1"/>
  <c r="W6860" i="1" s="1"/>
  <c r="X6860" i="1" s="1"/>
  <c r="Y6860" i="1" s="1"/>
  <c r="V6861" i="1"/>
  <c r="W6861" i="1" s="1"/>
  <c r="X6861" i="1" s="1"/>
  <c r="Y6861" i="1" s="1"/>
  <c r="V6862" i="1"/>
  <c r="W6862" i="1" s="1"/>
  <c r="X6862" i="1" s="1"/>
  <c r="Y6862" i="1" s="1"/>
  <c r="V6863" i="1"/>
  <c r="W6863" i="1" s="1"/>
  <c r="X6863" i="1" s="1"/>
  <c r="Y6863" i="1" s="1"/>
  <c r="V6864" i="1"/>
  <c r="W6864" i="1" s="1"/>
  <c r="X6864" i="1" s="1"/>
  <c r="Y6864" i="1" s="1"/>
  <c r="V6865" i="1"/>
  <c r="W6865" i="1" s="1"/>
  <c r="X6865" i="1" s="1"/>
  <c r="Y6865" i="1" s="1"/>
  <c r="V6866" i="1"/>
  <c r="W6866" i="1" s="1"/>
  <c r="X6866" i="1" s="1"/>
  <c r="Y6866" i="1" s="1"/>
  <c r="V6867" i="1"/>
  <c r="W6867" i="1" s="1"/>
  <c r="X6867" i="1" s="1"/>
  <c r="Y6867" i="1" s="1"/>
  <c r="V6868" i="1"/>
  <c r="W6868" i="1" s="1"/>
  <c r="X6868" i="1" s="1"/>
  <c r="Y6868" i="1" s="1"/>
  <c r="V6869" i="1"/>
  <c r="W6869" i="1" s="1"/>
  <c r="X6869" i="1" s="1"/>
  <c r="Y6869" i="1" s="1"/>
  <c r="V6870" i="1"/>
  <c r="W6870" i="1" s="1"/>
  <c r="X6870" i="1" s="1"/>
  <c r="Y6870" i="1" s="1"/>
  <c r="V6871" i="1"/>
  <c r="W6871" i="1" s="1"/>
  <c r="X6871" i="1" s="1"/>
  <c r="Y6871" i="1" s="1"/>
  <c r="V6872" i="1"/>
  <c r="W6872" i="1" s="1"/>
  <c r="X6872" i="1" s="1"/>
  <c r="Y6872" i="1" s="1"/>
  <c r="V6873" i="1"/>
  <c r="W6873" i="1" s="1"/>
  <c r="X6873" i="1" s="1"/>
  <c r="Y6873" i="1" s="1"/>
  <c r="V6874" i="1"/>
  <c r="W6874" i="1" s="1"/>
  <c r="X6874" i="1" s="1"/>
  <c r="Y6874" i="1" s="1"/>
  <c r="V6875" i="1"/>
  <c r="W6875" i="1" s="1"/>
  <c r="X6875" i="1" s="1"/>
  <c r="Y6875" i="1" s="1"/>
  <c r="V6876" i="1"/>
  <c r="W6876" i="1" s="1"/>
  <c r="X6876" i="1" s="1"/>
  <c r="Y6876" i="1" s="1"/>
  <c r="V6877" i="1"/>
  <c r="W6877" i="1" s="1"/>
  <c r="X6877" i="1" s="1"/>
  <c r="Y6877" i="1" s="1"/>
  <c r="V6878" i="1"/>
  <c r="W6878" i="1" s="1"/>
  <c r="X6878" i="1" s="1"/>
  <c r="Y6878" i="1" s="1"/>
  <c r="V6879" i="1"/>
  <c r="W6879" i="1" s="1"/>
  <c r="X6879" i="1" s="1"/>
  <c r="Y6879" i="1" s="1"/>
  <c r="V6880" i="1"/>
  <c r="W6880" i="1" s="1"/>
  <c r="X6880" i="1" s="1"/>
  <c r="Y6880" i="1" s="1"/>
  <c r="V6881" i="1"/>
  <c r="W6881" i="1" s="1"/>
  <c r="X6881" i="1" s="1"/>
  <c r="Y6881" i="1" s="1"/>
  <c r="V6882" i="1"/>
  <c r="W6882" i="1" s="1"/>
  <c r="X6882" i="1" s="1"/>
  <c r="Y6882" i="1" s="1"/>
  <c r="V6883" i="1"/>
  <c r="W6883" i="1" s="1"/>
  <c r="X6883" i="1" s="1"/>
  <c r="Y6883" i="1" s="1"/>
  <c r="V6884" i="1"/>
  <c r="W6884" i="1" s="1"/>
  <c r="X6884" i="1" s="1"/>
  <c r="Y6884" i="1" s="1"/>
  <c r="V6885" i="1"/>
  <c r="W6885" i="1" s="1"/>
  <c r="X6885" i="1" s="1"/>
  <c r="Y6885" i="1" s="1"/>
  <c r="V6886" i="1"/>
  <c r="W6886" i="1" s="1"/>
  <c r="X6886" i="1" s="1"/>
  <c r="Y6886" i="1" s="1"/>
  <c r="V6887" i="1"/>
  <c r="W6887" i="1" s="1"/>
  <c r="X6887" i="1" s="1"/>
  <c r="Y6887" i="1" s="1"/>
  <c r="V6888" i="1"/>
  <c r="W6888" i="1" s="1"/>
  <c r="X6888" i="1" s="1"/>
  <c r="Y6888" i="1" s="1"/>
  <c r="V6889" i="1"/>
  <c r="W6889" i="1" s="1"/>
  <c r="X6889" i="1" s="1"/>
  <c r="Y6889" i="1" s="1"/>
  <c r="V6890" i="1"/>
  <c r="W6890" i="1" s="1"/>
  <c r="X6890" i="1" s="1"/>
  <c r="Y6890" i="1" s="1"/>
  <c r="V6891" i="1"/>
  <c r="W6891" i="1" s="1"/>
  <c r="X6891" i="1" s="1"/>
  <c r="Y6891" i="1" s="1"/>
  <c r="V6892" i="1"/>
  <c r="W6892" i="1" s="1"/>
  <c r="X6892" i="1" s="1"/>
  <c r="Y6892" i="1" s="1"/>
  <c r="V6893" i="1"/>
  <c r="W6893" i="1" s="1"/>
  <c r="X6893" i="1" s="1"/>
  <c r="Y6893" i="1" s="1"/>
  <c r="V6894" i="1"/>
  <c r="W6894" i="1" s="1"/>
  <c r="X6894" i="1" s="1"/>
  <c r="Y6894" i="1" s="1"/>
  <c r="V6895" i="1"/>
  <c r="W6895" i="1" s="1"/>
  <c r="X6895" i="1" s="1"/>
  <c r="Y6895" i="1" s="1"/>
  <c r="V6896" i="1"/>
  <c r="W6896" i="1" s="1"/>
  <c r="X6896" i="1" s="1"/>
  <c r="Y6896" i="1" s="1"/>
  <c r="V6897" i="1"/>
  <c r="W6897" i="1" s="1"/>
  <c r="X6897" i="1" s="1"/>
  <c r="Y6897" i="1" s="1"/>
  <c r="V6898" i="1"/>
  <c r="W6898" i="1" s="1"/>
  <c r="X6898" i="1" s="1"/>
  <c r="Y6898" i="1" s="1"/>
  <c r="V6899" i="1"/>
  <c r="W6899" i="1" s="1"/>
  <c r="X6899" i="1" s="1"/>
  <c r="Y6899" i="1" s="1"/>
  <c r="V6900" i="1"/>
  <c r="W6900" i="1" s="1"/>
  <c r="X6900" i="1" s="1"/>
  <c r="Y6900" i="1" s="1"/>
  <c r="V6901" i="1"/>
  <c r="W6901" i="1" s="1"/>
  <c r="X6901" i="1" s="1"/>
  <c r="Y6901" i="1" s="1"/>
  <c r="V6902" i="1"/>
  <c r="W6902" i="1" s="1"/>
  <c r="X6902" i="1" s="1"/>
  <c r="Y6902" i="1" s="1"/>
  <c r="V6903" i="1"/>
  <c r="W6903" i="1" s="1"/>
  <c r="X6903" i="1" s="1"/>
  <c r="Y6903" i="1" s="1"/>
  <c r="V6904" i="1"/>
  <c r="W6904" i="1" s="1"/>
  <c r="X6904" i="1" s="1"/>
  <c r="Y6904" i="1" s="1"/>
  <c r="V6905" i="1"/>
  <c r="W6905" i="1" s="1"/>
  <c r="X6905" i="1" s="1"/>
  <c r="Y6905" i="1" s="1"/>
  <c r="V6906" i="1"/>
  <c r="W6906" i="1" s="1"/>
  <c r="X6906" i="1" s="1"/>
  <c r="Y6906" i="1" s="1"/>
  <c r="V6907" i="1"/>
  <c r="W6907" i="1" s="1"/>
  <c r="X6907" i="1" s="1"/>
  <c r="Y6907" i="1" s="1"/>
  <c r="V6908" i="1"/>
  <c r="W6908" i="1" s="1"/>
  <c r="X6908" i="1" s="1"/>
  <c r="Y6908" i="1" s="1"/>
  <c r="V6909" i="1"/>
  <c r="W6909" i="1" s="1"/>
  <c r="X6909" i="1" s="1"/>
  <c r="Y6909" i="1" s="1"/>
  <c r="V6910" i="1"/>
  <c r="W6910" i="1" s="1"/>
  <c r="X6910" i="1" s="1"/>
  <c r="Y6910" i="1" s="1"/>
  <c r="V6911" i="1"/>
  <c r="W6911" i="1" s="1"/>
  <c r="X6911" i="1" s="1"/>
  <c r="Y6911" i="1" s="1"/>
  <c r="V6912" i="1"/>
  <c r="W6912" i="1" s="1"/>
  <c r="X6912" i="1" s="1"/>
  <c r="Y6912" i="1" s="1"/>
  <c r="V6913" i="1"/>
  <c r="W6913" i="1" s="1"/>
  <c r="X6913" i="1" s="1"/>
  <c r="Y6913" i="1" s="1"/>
  <c r="V6914" i="1"/>
  <c r="W6914" i="1" s="1"/>
  <c r="X6914" i="1" s="1"/>
  <c r="Y6914" i="1" s="1"/>
  <c r="V6915" i="1"/>
  <c r="W6915" i="1" s="1"/>
  <c r="X6915" i="1" s="1"/>
  <c r="Y6915" i="1" s="1"/>
  <c r="V6916" i="1"/>
  <c r="W6916" i="1" s="1"/>
  <c r="X6916" i="1" s="1"/>
  <c r="Y6916" i="1" s="1"/>
  <c r="V6917" i="1"/>
  <c r="W6917" i="1" s="1"/>
  <c r="X6917" i="1" s="1"/>
  <c r="Y6917" i="1" s="1"/>
  <c r="V6918" i="1"/>
  <c r="W6918" i="1" s="1"/>
  <c r="X6918" i="1" s="1"/>
  <c r="Y6918" i="1" s="1"/>
  <c r="V6919" i="1"/>
  <c r="W6919" i="1" s="1"/>
  <c r="X6919" i="1" s="1"/>
  <c r="Y6919" i="1" s="1"/>
  <c r="V6920" i="1"/>
  <c r="W6920" i="1" s="1"/>
  <c r="X6920" i="1" s="1"/>
  <c r="Y6920" i="1" s="1"/>
  <c r="V6921" i="1"/>
  <c r="W6921" i="1" s="1"/>
  <c r="X6921" i="1" s="1"/>
  <c r="Y6921" i="1" s="1"/>
  <c r="V6922" i="1"/>
  <c r="W6922" i="1" s="1"/>
  <c r="X6922" i="1" s="1"/>
  <c r="Y6922" i="1" s="1"/>
  <c r="V6923" i="1"/>
  <c r="W6923" i="1" s="1"/>
  <c r="X6923" i="1" s="1"/>
  <c r="Y6923" i="1" s="1"/>
  <c r="V6924" i="1"/>
  <c r="W6924" i="1" s="1"/>
  <c r="X6924" i="1" s="1"/>
  <c r="Y6924" i="1" s="1"/>
  <c r="V6925" i="1"/>
  <c r="W6925" i="1" s="1"/>
  <c r="X6925" i="1" s="1"/>
  <c r="Y6925" i="1" s="1"/>
  <c r="V6926" i="1"/>
  <c r="W6926" i="1" s="1"/>
  <c r="X6926" i="1" s="1"/>
  <c r="Y6926" i="1" s="1"/>
  <c r="V6927" i="1"/>
  <c r="W6927" i="1" s="1"/>
  <c r="X6927" i="1" s="1"/>
  <c r="Y6927" i="1" s="1"/>
  <c r="V6928" i="1"/>
  <c r="W6928" i="1" s="1"/>
  <c r="X6928" i="1" s="1"/>
  <c r="Y6928" i="1" s="1"/>
  <c r="V6929" i="1"/>
  <c r="W6929" i="1" s="1"/>
  <c r="X6929" i="1" s="1"/>
  <c r="Y6929" i="1" s="1"/>
  <c r="V6930" i="1"/>
  <c r="W6930" i="1" s="1"/>
  <c r="X6930" i="1" s="1"/>
  <c r="Y6930" i="1" s="1"/>
  <c r="V6931" i="1"/>
  <c r="W6931" i="1" s="1"/>
  <c r="X6931" i="1" s="1"/>
  <c r="Y6931" i="1" s="1"/>
  <c r="V6932" i="1"/>
  <c r="W6932" i="1" s="1"/>
  <c r="X6932" i="1" s="1"/>
  <c r="Y6932" i="1" s="1"/>
  <c r="V6933" i="1"/>
  <c r="W6933" i="1" s="1"/>
  <c r="X6933" i="1" s="1"/>
  <c r="Y6933" i="1" s="1"/>
  <c r="V6934" i="1"/>
  <c r="W6934" i="1" s="1"/>
  <c r="X6934" i="1" s="1"/>
  <c r="Y6934" i="1" s="1"/>
  <c r="V6935" i="1"/>
  <c r="W6935" i="1" s="1"/>
  <c r="X6935" i="1" s="1"/>
  <c r="Y6935" i="1" s="1"/>
  <c r="V6936" i="1"/>
  <c r="W6936" i="1" s="1"/>
  <c r="X6936" i="1" s="1"/>
  <c r="Y6936" i="1" s="1"/>
  <c r="V6937" i="1"/>
  <c r="W6937" i="1" s="1"/>
  <c r="X6937" i="1" s="1"/>
  <c r="Y6937" i="1" s="1"/>
  <c r="V6938" i="1"/>
  <c r="W6938" i="1" s="1"/>
  <c r="X6938" i="1" s="1"/>
  <c r="Y6938" i="1" s="1"/>
  <c r="V6939" i="1"/>
  <c r="W6939" i="1" s="1"/>
  <c r="X6939" i="1" s="1"/>
  <c r="Y6939" i="1" s="1"/>
  <c r="V6940" i="1"/>
  <c r="W6940" i="1" s="1"/>
  <c r="X6940" i="1" s="1"/>
  <c r="Y6940" i="1" s="1"/>
  <c r="V6941" i="1"/>
  <c r="W6941" i="1" s="1"/>
  <c r="X6941" i="1" s="1"/>
  <c r="Y6941" i="1" s="1"/>
  <c r="V6942" i="1"/>
  <c r="W6942" i="1" s="1"/>
  <c r="X6942" i="1" s="1"/>
  <c r="Y6942" i="1" s="1"/>
  <c r="V6943" i="1"/>
  <c r="W6943" i="1" s="1"/>
  <c r="X6943" i="1" s="1"/>
  <c r="Y6943" i="1" s="1"/>
  <c r="V6944" i="1"/>
  <c r="W6944" i="1" s="1"/>
  <c r="X6944" i="1" s="1"/>
  <c r="Y6944" i="1" s="1"/>
  <c r="V6945" i="1"/>
  <c r="W6945" i="1" s="1"/>
  <c r="X6945" i="1" s="1"/>
  <c r="Y6945" i="1" s="1"/>
  <c r="V6946" i="1"/>
  <c r="W6946" i="1" s="1"/>
  <c r="X6946" i="1" s="1"/>
  <c r="Y6946" i="1" s="1"/>
  <c r="V6947" i="1"/>
  <c r="W6947" i="1" s="1"/>
  <c r="X6947" i="1" s="1"/>
  <c r="Y6947" i="1" s="1"/>
  <c r="V6948" i="1"/>
  <c r="W6948" i="1" s="1"/>
  <c r="X6948" i="1" s="1"/>
  <c r="Y6948" i="1" s="1"/>
  <c r="V6949" i="1"/>
  <c r="W6949" i="1" s="1"/>
  <c r="X6949" i="1" s="1"/>
  <c r="Y6949" i="1" s="1"/>
  <c r="V6950" i="1"/>
  <c r="W6950" i="1" s="1"/>
  <c r="X6950" i="1" s="1"/>
  <c r="Y6950" i="1" s="1"/>
  <c r="V6951" i="1"/>
  <c r="W6951" i="1" s="1"/>
  <c r="X6951" i="1" s="1"/>
  <c r="Y6951" i="1" s="1"/>
  <c r="V6952" i="1"/>
  <c r="W6952" i="1" s="1"/>
  <c r="X6952" i="1" s="1"/>
  <c r="Y6952" i="1" s="1"/>
  <c r="V6953" i="1"/>
  <c r="W6953" i="1" s="1"/>
  <c r="X6953" i="1" s="1"/>
  <c r="Y6953" i="1" s="1"/>
  <c r="V6954" i="1"/>
  <c r="W6954" i="1" s="1"/>
  <c r="X6954" i="1" s="1"/>
  <c r="Y6954" i="1" s="1"/>
  <c r="V6955" i="1"/>
  <c r="W6955" i="1" s="1"/>
  <c r="X6955" i="1" s="1"/>
  <c r="Y6955" i="1" s="1"/>
  <c r="V6956" i="1"/>
  <c r="W6956" i="1" s="1"/>
  <c r="X6956" i="1" s="1"/>
  <c r="Y6956" i="1" s="1"/>
  <c r="V6957" i="1"/>
  <c r="W6957" i="1" s="1"/>
  <c r="X6957" i="1" s="1"/>
  <c r="Y6957" i="1" s="1"/>
  <c r="V6958" i="1"/>
  <c r="W6958" i="1" s="1"/>
  <c r="X6958" i="1" s="1"/>
  <c r="Y6958" i="1" s="1"/>
  <c r="V6959" i="1"/>
  <c r="W6959" i="1" s="1"/>
  <c r="X6959" i="1" s="1"/>
  <c r="Y6959" i="1" s="1"/>
  <c r="V6960" i="1"/>
  <c r="W6960" i="1" s="1"/>
  <c r="X6960" i="1" s="1"/>
  <c r="Y6960" i="1" s="1"/>
  <c r="V6961" i="1"/>
  <c r="W6961" i="1" s="1"/>
  <c r="X6961" i="1" s="1"/>
  <c r="Y6961" i="1" s="1"/>
  <c r="V6962" i="1"/>
  <c r="W6962" i="1" s="1"/>
  <c r="X6962" i="1" s="1"/>
  <c r="Y6962" i="1" s="1"/>
  <c r="V6963" i="1"/>
  <c r="W6963" i="1" s="1"/>
  <c r="X6963" i="1" s="1"/>
  <c r="Y6963" i="1" s="1"/>
  <c r="V6964" i="1"/>
  <c r="W6964" i="1" s="1"/>
  <c r="X6964" i="1" s="1"/>
  <c r="Y6964" i="1" s="1"/>
  <c r="V6965" i="1"/>
  <c r="W6965" i="1" s="1"/>
  <c r="X6965" i="1" s="1"/>
  <c r="Y6965" i="1" s="1"/>
  <c r="V6966" i="1"/>
  <c r="W6966" i="1" s="1"/>
  <c r="X6966" i="1" s="1"/>
  <c r="Y6966" i="1" s="1"/>
  <c r="V6967" i="1"/>
  <c r="W6967" i="1" s="1"/>
  <c r="X6967" i="1" s="1"/>
  <c r="Y6967" i="1" s="1"/>
  <c r="V6968" i="1"/>
  <c r="W6968" i="1" s="1"/>
  <c r="X6968" i="1" s="1"/>
  <c r="Y6968" i="1" s="1"/>
  <c r="V6969" i="1"/>
  <c r="W6969" i="1" s="1"/>
  <c r="X6969" i="1" s="1"/>
  <c r="Y6969" i="1" s="1"/>
  <c r="V6970" i="1"/>
  <c r="W6970" i="1" s="1"/>
  <c r="X6970" i="1" s="1"/>
  <c r="Y6970" i="1" s="1"/>
  <c r="V6971" i="1"/>
  <c r="W6971" i="1" s="1"/>
  <c r="X6971" i="1" s="1"/>
  <c r="Y6971" i="1" s="1"/>
  <c r="V6972" i="1"/>
  <c r="W6972" i="1" s="1"/>
  <c r="X6972" i="1" s="1"/>
  <c r="Y6972" i="1" s="1"/>
  <c r="V6973" i="1"/>
  <c r="W6973" i="1" s="1"/>
  <c r="X6973" i="1" s="1"/>
  <c r="Y6973" i="1" s="1"/>
  <c r="V6974" i="1"/>
  <c r="W6974" i="1" s="1"/>
  <c r="X6974" i="1" s="1"/>
  <c r="Y6974" i="1" s="1"/>
  <c r="V6975" i="1"/>
  <c r="W6975" i="1" s="1"/>
  <c r="X6975" i="1" s="1"/>
  <c r="Y6975" i="1" s="1"/>
  <c r="V6976" i="1"/>
  <c r="W6976" i="1" s="1"/>
  <c r="X6976" i="1" s="1"/>
  <c r="Y6976" i="1" s="1"/>
  <c r="V6977" i="1"/>
  <c r="W6977" i="1" s="1"/>
  <c r="X6977" i="1" s="1"/>
  <c r="Y6977" i="1" s="1"/>
  <c r="V6978" i="1"/>
  <c r="W6978" i="1" s="1"/>
  <c r="X6978" i="1" s="1"/>
  <c r="Y6978" i="1" s="1"/>
  <c r="V6979" i="1"/>
  <c r="W6979" i="1" s="1"/>
  <c r="X6979" i="1" s="1"/>
  <c r="Y6979" i="1" s="1"/>
  <c r="V6980" i="1"/>
  <c r="W6980" i="1" s="1"/>
  <c r="X6980" i="1" s="1"/>
  <c r="Y6980" i="1" s="1"/>
  <c r="V6981" i="1"/>
  <c r="W6981" i="1" s="1"/>
  <c r="X6981" i="1" s="1"/>
  <c r="Y6981" i="1" s="1"/>
  <c r="V6982" i="1"/>
  <c r="W6982" i="1" s="1"/>
  <c r="X6982" i="1" s="1"/>
  <c r="Y6982" i="1" s="1"/>
  <c r="V6983" i="1"/>
  <c r="W6983" i="1" s="1"/>
  <c r="X6983" i="1" s="1"/>
  <c r="Y6983" i="1" s="1"/>
  <c r="V6984" i="1"/>
  <c r="W6984" i="1" s="1"/>
  <c r="X6984" i="1" s="1"/>
  <c r="Y6984" i="1" s="1"/>
  <c r="V6985" i="1"/>
  <c r="W6985" i="1" s="1"/>
  <c r="X6985" i="1" s="1"/>
  <c r="Y6985" i="1" s="1"/>
  <c r="V6986" i="1"/>
  <c r="W6986" i="1" s="1"/>
  <c r="X6986" i="1" s="1"/>
  <c r="Y6986" i="1" s="1"/>
  <c r="V6987" i="1"/>
  <c r="W6987" i="1" s="1"/>
  <c r="X6987" i="1" s="1"/>
  <c r="Y6987" i="1" s="1"/>
  <c r="V6988" i="1"/>
  <c r="W6988" i="1" s="1"/>
  <c r="X6988" i="1" s="1"/>
  <c r="Y6988" i="1" s="1"/>
  <c r="V6989" i="1"/>
  <c r="W6989" i="1" s="1"/>
  <c r="X6989" i="1" s="1"/>
  <c r="Y6989" i="1" s="1"/>
  <c r="V6990" i="1"/>
  <c r="W6990" i="1" s="1"/>
  <c r="X6990" i="1" s="1"/>
  <c r="Y6990" i="1" s="1"/>
  <c r="V6991" i="1"/>
  <c r="W6991" i="1" s="1"/>
  <c r="X6991" i="1" s="1"/>
  <c r="Y6991" i="1" s="1"/>
  <c r="V6992" i="1"/>
  <c r="W6992" i="1" s="1"/>
  <c r="X6992" i="1" s="1"/>
  <c r="Y6992" i="1" s="1"/>
  <c r="V6993" i="1"/>
  <c r="W6993" i="1" s="1"/>
  <c r="X6993" i="1" s="1"/>
  <c r="Y6993" i="1" s="1"/>
  <c r="V6994" i="1"/>
  <c r="W6994" i="1" s="1"/>
  <c r="X6994" i="1" s="1"/>
  <c r="Y6994" i="1" s="1"/>
  <c r="V6995" i="1"/>
  <c r="W6995" i="1" s="1"/>
  <c r="X6995" i="1" s="1"/>
  <c r="Y6995" i="1" s="1"/>
  <c r="V6996" i="1"/>
  <c r="W6996" i="1" s="1"/>
  <c r="X6996" i="1" s="1"/>
  <c r="Y6996" i="1" s="1"/>
  <c r="V6997" i="1"/>
  <c r="W6997" i="1" s="1"/>
  <c r="X6997" i="1" s="1"/>
  <c r="Y6997" i="1" s="1"/>
  <c r="V6998" i="1"/>
  <c r="W6998" i="1" s="1"/>
  <c r="X6998" i="1" s="1"/>
  <c r="Y6998" i="1" s="1"/>
  <c r="V6999" i="1"/>
  <c r="W6999" i="1" s="1"/>
  <c r="X6999" i="1" s="1"/>
  <c r="Y6999" i="1" s="1"/>
  <c r="V7000" i="1"/>
  <c r="W7000" i="1" s="1"/>
  <c r="X7000" i="1" s="1"/>
  <c r="Y7000" i="1" s="1"/>
  <c r="V7001" i="1"/>
  <c r="W7001" i="1" s="1"/>
  <c r="X7001" i="1" s="1"/>
  <c r="Y7001" i="1" s="1"/>
  <c r="V7002" i="1"/>
  <c r="W7002" i="1" s="1"/>
  <c r="X7002" i="1" s="1"/>
  <c r="Y7002" i="1" s="1"/>
  <c r="V7003" i="1"/>
  <c r="W7003" i="1" s="1"/>
  <c r="X7003" i="1" s="1"/>
  <c r="Y7003" i="1" s="1"/>
  <c r="V7004" i="1"/>
  <c r="W7004" i="1" s="1"/>
  <c r="X7004" i="1" s="1"/>
  <c r="Y7004" i="1" s="1"/>
  <c r="V7005" i="1"/>
  <c r="W7005" i="1" s="1"/>
  <c r="X7005" i="1" s="1"/>
  <c r="Y7005" i="1" s="1"/>
  <c r="V7006" i="1"/>
  <c r="W7006" i="1" s="1"/>
  <c r="X7006" i="1" s="1"/>
  <c r="Y7006" i="1" s="1"/>
  <c r="V7007" i="1"/>
  <c r="W7007" i="1" s="1"/>
  <c r="X7007" i="1" s="1"/>
  <c r="Y7007" i="1" s="1"/>
  <c r="V7008" i="1"/>
  <c r="W7008" i="1" s="1"/>
  <c r="X7008" i="1" s="1"/>
  <c r="Y7008" i="1" s="1"/>
  <c r="V7009" i="1"/>
  <c r="W7009" i="1" s="1"/>
  <c r="X7009" i="1" s="1"/>
  <c r="Y7009" i="1" s="1"/>
  <c r="V7010" i="1"/>
  <c r="W7010" i="1" s="1"/>
  <c r="X7010" i="1" s="1"/>
  <c r="Y7010" i="1" s="1"/>
  <c r="V7011" i="1"/>
  <c r="W7011" i="1" s="1"/>
  <c r="X7011" i="1" s="1"/>
  <c r="Y7011" i="1" s="1"/>
  <c r="V7012" i="1"/>
  <c r="W7012" i="1" s="1"/>
  <c r="X7012" i="1" s="1"/>
  <c r="Y7012" i="1" s="1"/>
  <c r="V7013" i="1"/>
  <c r="W7013" i="1" s="1"/>
  <c r="X7013" i="1" s="1"/>
  <c r="Y7013" i="1" s="1"/>
  <c r="V7014" i="1"/>
  <c r="W7014" i="1" s="1"/>
  <c r="X7014" i="1" s="1"/>
  <c r="Y7014" i="1" s="1"/>
  <c r="V7015" i="1"/>
  <c r="W7015" i="1" s="1"/>
  <c r="X7015" i="1" s="1"/>
  <c r="Y7015" i="1" s="1"/>
  <c r="V7016" i="1"/>
  <c r="W7016" i="1" s="1"/>
  <c r="X7016" i="1" s="1"/>
  <c r="Y7016" i="1" s="1"/>
  <c r="V7017" i="1"/>
  <c r="W7017" i="1" s="1"/>
  <c r="X7017" i="1" s="1"/>
  <c r="Y7017" i="1" s="1"/>
  <c r="V7018" i="1"/>
  <c r="W7018" i="1" s="1"/>
  <c r="X7018" i="1" s="1"/>
  <c r="Y7018" i="1" s="1"/>
  <c r="V7019" i="1"/>
  <c r="W7019" i="1" s="1"/>
  <c r="X7019" i="1" s="1"/>
  <c r="Y7019" i="1" s="1"/>
  <c r="V7020" i="1"/>
  <c r="W7020" i="1" s="1"/>
  <c r="X7020" i="1" s="1"/>
  <c r="Y7020" i="1" s="1"/>
  <c r="V7021" i="1"/>
  <c r="W7021" i="1" s="1"/>
  <c r="X7021" i="1" s="1"/>
  <c r="Y7021" i="1" s="1"/>
  <c r="V7022" i="1"/>
  <c r="W7022" i="1" s="1"/>
  <c r="X7022" i="1" s="1"/>
  <c r="Y7022" i="1" s="1"/>
  <c r="V7023" i="1"/>
  <c r="W7023" i="1" s="1"/>
  <c r="X7023" i="1" s="1"/>
  <c r="Y7023" i="1" s="1"/>
  <c r="V7024" i="1"/>
  <c r="W7024" i="1" s="1"/>
  <c r="X7024" i="1" s="1"/>
  <c r="Y7024" i="1" s="1"/>
  <c r="V7025" i="1"/>
  <c r="W7025" i="1" s="1"/>
  <c r="X7025" i="1" s="1"/>
  <c r="Y7025" i="1" s="1"/>
  <c r="V7026" i="1"/>
  <c r="W7026" i="1" s="1"/>
  <c r="X7026" i="1" s="1"/>
  <c r="Y7026" i="1" s="1"/>
  <c r="V7027" i="1"/>
  <c r="W7027" i="1" s="1"/>
  <c r="X7027" i="1" s="1"/>
  <c r="Y7027" i="1" s="1"/>
  <c r="V7028" i="1"/>
  <c r="W7028" i="1" s="1"/>
  <c r="X7028" i="1" s="1"/>
  <c r="Y7028" i="1" s="1"/>
  <c r="V7029" i="1"/>
  <c r="W7029" i="1" s="1"/>
  <c r="X7029" i="1" s="1"/>
  <c r="Y7029" i="1" s="1"/>
  <c r="V7030" i="1"/>
  <c r="W7030" i="1" s="1"/>
  <c r="X7030" i="1" s="1"/>
  <c r="Y7030" i="1" s="1"/>
  <c r="V7031" i="1"/>
  <c r="W7031" i="1" s="1"/>
  <c r="X7031" i="1" s="1"/>
  <c r="Y7031" i="1" s="1"/>
  <c r="V7032" i="1"/>
  <c r="W7032" i="1" s="1"/>
  <c r="X7032" i="1" s="1"/>
  <c r="Y7032" i="1" s="1"/>
  <c r="V7033" i="1"/>
  <c r="W7033" i="1" s="1"/>
  <c r="X7033" i="1" s="1"/>
  <c r="Y7033" i="1" s="1"/>
  <c r="V7034" i="1"/>
  <c r="W7034" i="1" s="1"/>
  <c r="X7034" i="1" s="1"/>
  <c r="Y7034" i="1" s="1"/>
  <c r="V7035" i="1"/>
  <c r="W7035" i="1" s="1"/>
  <c r="X7035" i="1" s="1"/>
  <c r="Y7035" i="1" s="1"/>
  <c r="V7036" i="1"/>
  <c r="W7036" i="1" s="1"/>
  <c r="X7036" i="1" s="1"/>
  <c r="Y7036" i="1" s="1"/>
  <c r="V7037" i="1"/>
  <c r="W7037" i="1" s="1"/>
  <c r="X7037" i="1" s="1"/>
  <c r="Y7037" i="1" s="1"/>
  <c r="V7038" i="1"/>
  <c r="W7038" i="1" s="1"/>
  <c r="X7038" i="1" s="1"/>
  <c r="Y7038" i="1" s="1"/>
  <c r="V7039" i="1"/>
  <c r="W7039" i="1" s="1"/>
  <c r="X7039" i="1" s="1"/>
  <c r="Y7039" i="1" s="1"/>
  <c r="V7040" i="1"/>
  <c r="W7040" i="1" s="1"/>
  <c r="X7040" i="1" s="1"/>
  <c r="Y7040" i="1" s="1"/>
  <c r="V7041" i="1"/>
  <c r="W7041" i="1" s="1"/>
  <c r="X7041" i="1" s="1"/>
  <c r="Y7041" i="1" s="1"/>
  <c r="V7042" i="1"/>
  <c r="W7042" i="1" s="1"/>
  <c r="X7042" i="1" s="1"/>
  <c r="Y7042" i="1" s="1"/>
  <c r="V7043" i="1"/>
  <c r="W7043" i="1" s="1"/>
  <c r="X7043" i="1" s="1"/>
  <c r="Y7043" i="1" s="1"/>
  <c r="V7044" i="1"/>
  <c r="W7044" i="1" s="1"/>
  <c r="X7044" i="1" s="1"/>
  <c r="Y7044" i="1" s="1"/>
  <c r="V7045" i="1"/>
  <c r="W7045" i="1" s="1"/>
  <c r="X7045" i="1" s="1"/>
  <c r="Y7045" i="1" s="1"/>
  <c r="V7046" i="1"/>
  <c r="W7046" i="1" s="1"/>
  <c r="X7046" i="1" s="1"/>
  <c r="Y7046" i="1" s="1"/>
  <c r="V7047" i="1"/>
  <c r="W7047" i="1" s="1"/>
  <c r="X7047" i="1" s="1"/>
  <c r="Y7047" i="1" s="1"/>
  <c r="V7048" i="1"/>
  <c r="W7048" i="1" s="1"/>
  <c r="X7048" i="1" s="1"/>
  <c r="Y7048" i="1" s="1"/>
  <c r="V7049" i="1"/>
  <c r="W7049" i="1" s="1"/>
  <c r="X7049" i="1" s="1"/>
  <c r="Y7049" i="1" s="1"/>
  <c r="V7050" i="1"/>
  <c r="W7050" i="1" s="1"/>
  <c r="X7050" i="1" s="1"/>
  <c r="Y7050" i="1" s="1"/>
  <c r="V7051" i="1"/>
  <c r="W7051" i="1" s="1"/>
  <c r="X7051" i="1" s="1"/>
  <c r="Y7051" i="1" s="1"/>
  <c r="V7052" i="1"/>
  <c r="W7052" i="1" s="1"/>
  <c r="X7052" i="1" s="1"/>
  <c r="Y7052" i="1" s="1"/>
  <c r="V7053" i="1"/>
  <c r="W7053" i="1" s="1"/>
  <c r="X7053" i="1" s="1"/>
  <c r="Y7053" i="1" s="1"/>
  <c r="V7054" i="1"/>
  <c r="W7054" i="1" s="1"/>
  <c r="X7054" i="1" s="1"/>
  <c r="Y7054" i="1" s="1"/>
  <c r="V7055" i="1"/>
  <c r="W7055" i="1" s="1"/>
  <c r="X7055" i="1" s="1"/>
  <c r="Y7055" i="1" s="1"/>
  <c r="V7056" i="1"/>
  <c r="W7056" i="1" s="1"/>
  <c r="X7056" i="1" s="1"/>
  <c r="Y7056" i="1" s="1"/>
  <c r="V7057" i="1"/>
  <c r="W7057" i="1" s="1"/>
  <c r="X7057" i="1" s="1"/>
  <c r="Y7057" i="1" s="1"/>
  <c r="V7058" i="1"/>
  <c r="W7058" i="1" s="1"/>
  <c r="X7058" i="1" s="1"/>
  <c r="Y7058" i="1" s="1"/>
  <c r="V7059" i="1"/>
  <c r="W7059" i="1" s="1"/>
  <c r="X7059" i="1" s="1"/>
  <c r="Y7059" i="1" s="1"/>
  <c r="V7060" i="1"/>
  <c r="W7060" i="1" s="1"/>
  <c r="X7060" i="1" s="1"/>
  <c r="Y7060" i="1" s="1"/>
  <c r="V7061" i="1"/>
  <c r="W7061" i="1" s="1"/>
  <c r="X7061" i="1" s="1"/>
  <c r="Y7061" i="1" s="1"/>
  <c r="V7062" i="1"/>
  <c r="W7062" i="1" s="1"/>
  <c r="X7062" i="1" s="1"/>
  <c r="Y7062" i="1" s="1"/>
  <c r="V7063" i="1"/>
  <c r="W7063" i="1" s="1"/>
  <c r="X7063" i="1" s="1"/>
  <c r="Y7063" i="1" s="1"/>
  <c r="V7064" i="1"/>
  <c r="W7064" i="1" s="1"/>
  <c r="X7064" i="1" s="1"/>
  <c r="Y7064" i="1" s="1"/>
  <c r="V7065" i="1"/>
  <c r="W7065" i="1" s="1"/>
  <c r="X7065" i="1" s="1"/>
  <c r="Y7065" i="1" s="1"/>
  <c r="V7066" i="1"/>
  <c r="W7066" i="1" s="1"/>
  <c r="X7066" i="1" s="1"/>
  <c r="Y7066" i="1" s="1"/>
  <c r="V7067" i="1"/>
  <c r="W7067" i="1" s="1"/>
  <c r="X7067" i="1" s="1"/>
  <c r="Y7067" i="1" s="1"/>
  <c r="V7068" i="1"/>
  <c r="W7068" i="1" s="1"/>
  <c r="X7068" i="1" s="1"/>
  <c r="Y7068" i="1" s="1"/>
  <c r="V7069" i="1"/>
  <c r="W7069" i="1" s="1"/>
  <c r="X7069" i="1" s="1"/>
  <c r="Y7069" i="1" s="1"/>
  <c r="V7070" i="1"/>
  <c r="W7070" i="1" s="1"/>
  <c r="X7070" i="1" s="1"/>
  <c r="Y7070" i="1" s="1"/>
  <c r="V7071" i="1"/>
  <c r="W7071" i="1" s="1"/>
  <c r="X7071" i="1" s="1"/>
  <c r="Y7071" i="1" s="1"/>
  <c r="V7072" i="1"/>
  <c r="W7072" i="1" s="1"/>
  <c r="X7072" i="1" s="1"/>
  <c r="Y7072" i="1" s="1"/>
  <c r="V7073" i="1"/>
  <c r="W7073" i="1" s="1"/>
  <c r="X7073" i="1" s="1"/>
  <c r="Y7073" i="1" s="1"/>
  <c r="V7074" i="1"/>
  <c r="W7074" i="1" s="1"/>
  <c r="X7074" i="1" s="1"/>
  <c r="Y7074" i="1" s="1"/>
  <c r="V7075" i="1"/>
  <c r="W7075" i="1" s="1"/>
  <c r="X7075" i="1" s="1"/>
  <c r="Y7075" i="1" s="1"/>
  <c r="V7076" i="1"/>
  <c r="W7076" i="1" s="1"/>
  <c r="X7076" i="1" s="1"/>
  <c r="Y7076" i="1" s="1"/>
  <c r="V7077" i="1"/>
  <c r="W7077" i="1" s="1"/>
  <c r="X7077" i="1" s="1"/>
  <c r="Y7077" i="1" s="1"/>
  <c r="V7078" i="1"/>
  <c r="W7078" i="1" s="1"/>
  <c r="X7078" i="1" s="1"/>
  <c r="Y7078" i="1" s="1"/>
  <c r="V7079" i="1"/>
  <c r="W7079" i="1" s="1"/>
  <c r="X7079" i="1" s="1"/>
  <c r="Y7079" i="1" s="1"/>
  <c r="V7080" i="1"/>
  <c r="W7080" i="1" s="1"/>
  <c r="X7080" i="1" s="1"/>
  <c r="Y7080" i="1" s="1"/>
  <c r="V7081" i="1"/>
  <c r="W7081" i="1" s="1"/>
  <c r="X7081" i="1" s="1"/>
  <c r="Y7081" i="1" s="1"/>
  <c r="V7082" i="1"/>
  <c r="W7082" i="1" s="1"/>
  <c r="X7082" i="1" s="1"/>
  <c r="Y7082" i="1" s="1"/>
  <c r="V7083" i="1"/>
  <c r="W7083" i="1" s="1"/>
  <c r="X7083" i="1" s="1"/>
  <c r="Y7083" i="1" s="1"/>
  <c r="V7084" i="1"/>
  <c r="W7084" i="1" s="1"/>
  <c r="X7084" i="1" s="1"/>
  <c r="Y7084" i="1" s="1"/>
  <c r="V7085" i="1"/>
  <c r="W7085" i="1" s="1"/>
  <c r="X7085" i="1" s="1"/>
  <c r="Y7085" i="1" s="1"/>
  <c r="V7086" i="1"/>
  <c r="W7086" i="1" s="1"/>
  <c r="X7086" i="1" s="1"/>
  <c r="Y7086" i="1" s="1"/>
  <c r="V7087" i="1"/>
  <c r="W7087" i="1" s="1"/>
  <c r="X7087" i="1" s="1"/>
  <c r="Y7087" i="1" s="1"/>
  <c r="V7088" i="1"/>
  <c r="W7088" i="1" s="1"/>
  <c r="X7088" i="1" s="1"/>
  <c r="Y7088" i="1" s="1"/>
  <c r="V7089" i="1"/>
  <c r="W7089" i="1" s="1"/>
  <c r="X7089" i="1" s="1"/>
  <c r="Y7089" i="1" s="1"/>
  <c r="V7090" i="1"/>
  <c r="W7090" i="1" s="1"/>
  <c r="X7090" i="1" s="1"/>
  <c r="Y7090" i="1" s="1"/>
  <c r="V7091" i="1"/>
  <c r="W7091" i="1" s="1"/>
  <c r="X7091" i="1" s="1"/>
  <c r="Y7091" i="1" s="1"/>
  <c r="V7092" i="1"/>
  <c r="W7092" i="1" s="1"/>
  <c r="X7092" i="1" s="1"/>
  <c r="Y7092" i="1" s="1"/>
  <c r="V7093" i="1"/>
  <c r="W7093" i="1" s="1"/>
  <c r="X7093" i="1" s="1"/>
  <c r="Y7093" i="1" s="1"/>
  <c r="V7094" i="1"/>
  <c r="W7094" i="1" s="1"/>
  <c r="X7094" i="1" s="1"/>
  <c r="Y7094" i="1" s="1"/>
  <c r="V7095" i="1"/>
  <c r="W7095" i="1" s="1"/>
  <c r="X7095" i="1" s="1"/>
  <c r="Y7095" i="1" s="1"/>
  <c r="V7096" i="1"/>
  <c r="W7096" i="1" s="1"/>
  <c r="X7096" i="1" s="1"/>
  <c r="Y7096" i="1" s="1"/>
  <c r="V7097" i="1"/>
  <c r="W7097" i="1" s="1"/>
  <c r="X7097" i="1" s="1"/>
  <c r="Y7097" i="1" s="1"/>
  <c r="V7098" i="1"/>
  <c r="W7098" i="1" s="1"/>
  <c r="X7098" i="1" s="1"/>
  <c r="Y7098" i="1" s="1"/>
  <c r="V7099" i="1"/>
  <c r="W7099" i="1" s="1"/>
  <c r="X7099" i="1" s="1"/>
  <c r="Y7099" i="1" s="1"/>
  <c r="V7100" i="1"/>
  <c r="W7100" i="1" s="1"/>
  <c r="X7100" i="1" s="1"/>
  <c r="Y7100" i="1" s="1"/>
  <c r="V7101" i="1"/>
  <c r="W7101" i="1" s="1"/>
  <c r="X7101" i="1" s="1"/>
  <c r="Y7101" i="1" s="1"/>
  <c r="V7102" i="1"/>
  <c r="W7102" i="1" s="1"/>
  <c r="X7102" i="1" s="1"/>
  <c r="Y7102" i="1" s="1"/>
  <c r="V7103" i="1"/>
  <c r="W7103" i="1" s="1"/>
  <c r="X7103" i="1" s="1"/>
  <c r="Y7103" i="1" s="1"/>
  <c r="V7104" i="1"/>
  <c r="W7104" i="1" s="1"/>
  <c r="X7104" i="1" s="1"/>
  <c r="Y7104" i="1" s="1"/>
  <c r="V7105" i="1"/>
  <c r="W7105" i="1" s="1"/>
  <c r="X7105" i="1" s="1"/>
  <c r="Y7105" i="1" s="1"/>
  <c r="V7106" i="1"/>
  <c r="W7106" i="1" s="1"/>
  <c r="X7106" i="1" s="1"/>
  <c r="Y7106" i="1" s="1"/>
  <c r="V7107" i="1"/>
  <c r="W7107" i="1" s="1"/>
  <c r="X7107" i="1" s="1"/>
  <c r="Y7107" i="1" s="1"/>
  <c r="V7108" i="1"/>
  <c r="W7108" i="1" s="1"/>
  <c r="X7108" i="1" s="1"/>
  <c r="Y7108" i="1" s="1"/>
  <c r="V7109" i="1"/>
  <c r="W7109" i="1" s="1"/>
  <c r="X7109" i="1" s="1"/>
  <c r="Y7109" i="1" s="1"/>
  <c r="V7110" i="1"/>
  <c r="W7110" i="1" s="1"/>
  <c r="X7110" i="1" s="1"/>
  <c r="Y7110" i="1" s="1"/>
  <c r="V7111" i="1"/>
  <c r="W7111" i="1" s="1"/>
  <c r="X7111" i="1" s="1"/>
  <c r="Y7111" i="1" s="1"/>
  <c r="V7112" i="1"/>
  <c r="W7112" i="1" s="1"/>
  <c r="X7112" i="1" s="1"/>
  <c r="Y7112" i="1" s="1"/>
  <c r="V7113" i="1"/>
  <c r="W7113" i="1" s="1"/>
  <c r="X7113" i="1" s="1"/>
  <c r="Y7113" i="1" s="1"/>
  <c r="V7114" i="1"/>
  <c r="W7114" i="1" s="1"/>
  <c r="X7114" i="1" s="1"/>
  <c r="Y7114" i="1" s="1"/>
  <c r="V7115" i="1"/>
  <c r="W7115" i="1" s="1"/>
  <c r="X7115" i="1" s="1"/>
  <c r="Y7115" i="1" s="1"/>
  <c r="V7116" i="1"/>
  <c r="W7116" i="1" s="1"/>
  <c r="X7116" i="1" s="1"/>
  <c r="Y7116" i="1" s="1"/>
  <c r="V7117" i="1"/>
  <c r="W7117" i="1" s="1"/>
  <c r="X7117" i="1" s="1"/>
  <c r="Y7117" i="1" s="1"/>
  <c r="V7118" i="1"/>
  <c r="W7118" i="1" s="1"/>
  <c r="X7118" i="1" s="1"/>
  <c r="Y7118" i="1" s="1"/>
  <c r="V7119" i="1"/>
  <c r="W7119" i="1" s="1"/>
  <c r="X7119" i="1" s="1"/>
  <c r="Y7119" i="1" s="1"/>
  <c r="V7120" i="1"/>
  <c r="W7120" i="1" s="1"/>
  <c r="X7120" i="1" s="1"/>
  <c r="Y7120" i="1" s="1"/>
  <c r="V7121" i="1"/>
  <c r="W7121" i="1" s="1"/>
  <c r="X7121" i="1" s="1"/>
  <c r="Y7121" i="1" s="1"/>
  <c r="V7122" i="1"/>
  <c r="W7122" i="1" s="1"/>
  <c r="X7122" i="1" s="1"/>
  <c r="Y7122" i="1" s="1"/>
  <c r="V7123" i="1"/>
  <c r="W7123" i="1" s="1"/>
  <c r="X7123" i="1" s="1"/>
  <c r="Y7123" i="1" s="1"/>
  <c r="V7124" i="1"/>
  <c r="W7124" i="1" s="1"/>
  <c r="X7124" i="1" s="1"/>
  <c r="Y7124" i="1" s="1"/>
  <c r="V7125" i="1"/>
  <c r="W7125" i="1" s="1"/>
  <c r="X7125" i="1" s="1"/>
  <c r="Y7125" i="1" s="1"/>
  <c r="V7126" i="1"/>
  <c r="W7126" i="1" s="1"/>
  <c r="X7126" i="1" s="1"/>
  <c r="Y7126" i="1" s="1"/>
  <c r="V7127" i="1"/>
  <c r="W7127" i="1" s="1"/>
  <c r="X7127" i="1" s="1"/>
  <c r="Y7127" i="1" s="1"/>
  <c r="V7128" i="1"/>
  <c r="W7128" i="1" s="1"/>
  <c r="X7128" i="1" s="1"/>
  <c r="Y7128" i="1" s="1"/>
  <c r="V7129" i="1"/>
  <c r="W7129" i="1" s="1"/>
  <c r="X7129" i="1" s="1"/>
  <c r="Y7129" i="1" s="1"/>
  <c r="V7130" i="1"/>
  <c r="W7130" i="1" s="1"/>
  <c r="X7130" i="1" s="1"/>
  <c r="Y7130" i="1" s="1"/>
  <c r="V7131" i="1"/>
  <c r="W7131" i="1" s="1"/>
  <c r="X7131" i="1" s="1"/>
  <c r="Y7131" i="1" s="1"/>
  <c r="V7132" i="1"/>
  <c r="W7132" i="1" s="1"/>
  <c r="X7132" i="1" s="1"/>
  <c r="Y7132" i="1" s="1"/>
  <c r="V7133" i="1"/>
  <c r="W7133" i="1" s="1"/>
  <c r="X7133" i="1" s="1"/>
  <c r="Y7133" i="1" s="1"/>
  <c r="V7134" i="1"/>
  <c r="W7134" i="1" s="1"/>
  <c r="X7134" i="1" s="1"/>
  <c r="Y7134" i="1" s="1"/>
  <c r="V7135" i="1"/>
  <c r="W7135" i="1" s="1"/>
  <c r="X7135" i="1" s="1"/>
  <c r="Y7135" i="1" s="1"/>
  <c r="V7136" i="1"/>
  <c r="W7136" i="1" s="1"/>
  <c r="X7136" i="1" s="1"/>
  <c r="Y7136" i="1" s="1"/>
  <c r="V7137" i="1"/>
  <c r="W7137" i="1" s="1"/>
  <c r="X7137" i="1" s="1"/>
  <c r="Y7137" i="1" s="1"/>
  <c r="V7138" i="1"/>
  <c r="W7138" i="1" s="1"/>
  <c r="X7138" i="1" s="1"/>
  <c r="Y7138" i="1" s="1"/>
  <c r="V7139" i="1"/>
  <c r="W7139" i="1" s="1"/>
  <c r="X7139" i="1" s="1"/>
  <c r="Y7139" i="1" s="1"/>
  <c r="V7140" i="1"/>
  <c r="W7140" i="1" s="1"/>
  <c r="X7140" i="1" s="1"/>
  <c r="Y7140" i="1" s="1"/>
  <c r="V7141" i="1"/>
  <c r="W7141" i="1" s="1"/>
  <c r="X7141" i="1" s="1"/>
  <c r="Y7141" i="1" s="1"/>
  <c r="V7142" i="1"/>
  <c r="W7142" i="1" s="1"/>
  <c r="X7142" i="1" s="1"/>
  <c r="Y7142" i="1" s="1"/>
  <c r="V7143" i="1"/>
  <c r="W7143" i="1" s="1"/>
  <c r="X7143" i="1" s="1"/>
  <c r="Y7143" i="1" s="1"/>
  <c r="V7144" i="1"/>
  <c r="W7144" i="1" s="1"/>
  <c r="X7144" i="1" s="1"/>
  <c r="Y7144" i="1" s="1"/>
  <c r="V7145" i="1"/>
  <c r="W7145" i="1" s="1"/>
  <c r="X7145" i="1" s="1"/>
  <c r="Y7145" i="1" s="1"/>
  <c r="V7146" i="1"/>
  <c r="W7146" i="1" s="1"/>
  <c r="X7146" i="1" s="1"/>
  <c r="Y7146" i="1" s="1"/>
  <c r="V7147" i="1"/>
  <c r="W7147" i="1" s="1"/>
  <c r="X7147" i="1" s="1"/>
  <c r="Y7147" i="1" s="1"/>
  <c r="V7148" i="1"/>
  <c r="W7148" i="1" s="1"/>
  <c r="X7148" i="1" s="1"/>
  <c r="Y7148" i="1" s="1"/>
  <c r="V7149" i="1"/>
  <c r="W7149" i="1" s="1"/>
  <c r="X7149" i="1" s="1"/>
  <c r="Y7149" i="1" s="1"/>
  <c r="V7150" i="1"/>
  <c r="W7150" i="1" s="1"/>
  <c r="X7150" i="1" s="1"/>
  <c r="Y7150" i="1" s="1"/>
  <c r="V7151" i="1"/>
  <c r="W7151" i="1" s="1"/>
  <c r="X7151" i="1" s="1"/>
  <c r="Y7151" i="1" s="1"/>
  <c r="V7152" i="1"/>
  <c r="W7152" i="1" s="1"/>
  <c r="X7152" i="1" s="1"/>
  <c r="Y7152" i="1" s="1"/>
  <c r="V7153" i="1"/>
  <c r="W7153" i="1" s="1"/>
  <c r="X7153" i="1" s="1"/>
  <c r="Y7153" i="1" s="1"/>
  <c r="V7154" i="1"/>
  <c r="W7154" i="1" s="1"/>
  <c r="X7154" i="1" s="1"/>
  <c r="Y7154" i="1" s="1"/>
  <c r="V7155" i="1"/>
  <c r="W7155" i="1" s="1"/>
  <c r="X7155" i="1" s="1"/>
  <c r="Y7155" i="1" s="1"/>
  <c r="V7156" i="1"/>
  <c r="W7156" i="1" s="1"/>
  <c r="X7156" i="1" s="1"/>
  <c r="Y7156" i="1" s="1"/>
  <c r="V7157" i="1"/>
  <c r="W7157" i="1" s="1"/>
  <c r="X7157" i="1" s="1"/>
  <c r="Y7157" i="1" s="1"/>
  <c r="V7158" i="1"/>
  <c r="W7158" i="1" s="1"/>
  <c r="X7158" i="1" s="1"/>
  <c r="Y7158" i="1" s="1"/>
  <c r="V7159" i="1"/>
  <c r="W7159" i="1" s="1"/>
  <c r="X7159" i="1" s="1"/>
  <c r="Y7159" i="1" s="1"/>
  <c r="V7160" i="1"/>
  <c r="W7160" i="1" s="1"/>
  <c r="X7160" i="1" s="1"/>
  <c r="Y7160" i="1" s="1"/>
  <c r="V7161" i="1"/>
  <c r="W7161" i="1" s="1"/>
  <c r="X7161" i="1" s="1"/>
  <c r="Y7161" i="1" s="1"/>
  <c r="V7162" i="1"/>
  <c r="W7162" i="1" s="1"/>
  <c r="X7162" i="1" s="1"/>
  <c r="Y7162" i="1" s="1"/>
  <c r="V7163" i="1"/>
  <c r="W7163" i="1" s="1"/>
  <c r="X7163" i="1" s="1"/>
  <c r="Y7163" i="1" s="1"/>
  <c r="V7164" i="1"/>
  <c r="W7164" i="1" s="1"/>
  <c r="X7164" i="1" s="1"/>
  <c r="Y7164" i="1" s="1"/>
  <c r="V7165" i="1"/>
  <c r="W7165" i="1" s="1"/>
  <c r="X7165" i="1" s="1"/>
  <c r="Y7165" i="1" s="1"/>
  <c r="V7166" i="1"/>
  <c r="W7166" i="1" s="1"/>
  <c r="X7166" i="1" s="1"/>
  <c r="Y7166" i="1" s="1"/>
  <c r="V7167" i="1"/>
  <c r="W7167" i="1" s="1"/>
  <c r="X7167" i="1" s="1"/>
  <c r="Y7167" i="1" s="1"/>
  <c r="V7168" i="1"/>
  <c r="W7168" i="1" s="1"/>
  <c r="X7168" i="1" s="1"/>
  <c r="Y7168" i="1" s="1"/>
  <c r="V7169" i="1"/>
  <c r="W7169" i="1" s="1"/>
  <c r="X7169" i="1" s="1"/>
  <c r="Y7169" i="1" s="1"/>
  <c r="V7170" i="1"/>
  <c r="W7170" i="1" s="1"/>
  <c r="X7170" i="1" s="1"/>
  <c r="Y7170" i="1" s="1"/>
  <c r="V7171" i="1"/>
  <c r="W7171" i="1" s="1"/>
  <c r="X7171" i="1" s="1"/>
  <c r="Y7171" i="1" s="1"/>
  <c r="V7172" i="1"/>
  <c r="W7172" i="1" s="1"/>
  <c r="X7172" i="1" s="1"/>
  <c r="Y7172" i="1" s="1"/>
  <c r="V7173" i="1"/>
  <c r="W7173" i="1" s="1"/>
  <c r="X7173" i="1" s="1"/>
  <c r="Y7173" i="1" s="1"/>
  <c r="V7174" i="1"/>
  <c r="W7174" i="1" s="1"/>
  <c r="X7174" i="1" s="1"/>
  <c r="Y7174" i="1" s="1"/>
  <c r="V7175" i="1"/>
  <c r="W7175" i="1" s="1"/>
  <c r="X7175" i="1" s="1"/>
  <c r="Y7175" i="1" s="1"/>
  <c r="V7176" i="1"/>
  <c r="W7176" i="1" s="1"/>
  <c r="X7176" i="1" s="1"/>
  <c r="Y7176" i="1" s="1"/>
  <c r="V7177" i="1"/>
  <c r="W7177" i="1" s="1"/>
  <c r="X7177" i="1" s="1"/>
  <c r="Y7177" i="1" s="1"/>
  <c r="V7178" i="1"/>
  <c r="W7178" i="1" s="1"/>
  <c r="X7178" i="1" s="1"/>
  <c r="Y7178" i="1" s="1"/>
  <c r="V7179" i="1"/>
  <c r="W7179" i="1" s="1"/>
  <c r="X7179" i="1" s="1"/>
  <c r="Y7179" i="1" s="1"/>
  <c r="V7180" i="1"/>
  <c r="W7180" i="1" s="1"/>
  <c r="X7180" i="1" s="1"/>
  <c r="Y7180" i="1" s="1"/>
  <c r="V7181" i="1"/>
  <c r="W7181" i="1" s="1"/>
  <c r="X7181" i="1" s="1"/>
  <c r="Y7181" i="1" s="1"/>
  <c r="V7182" i="1"/>
  <c r="W7182" i="1" s="1"/>
  <c r="X7182" i="1" s="1"/>
  <c r="Y7182" i="1" s="1"/>
  <c r="V7183" i="1"/>
  <c r="W7183" i="1" s="1"/>
  <c r="X7183" i="1" s="1"/>
  <c r="Y7183" i="1" s="1"/>
  <c r="V7184" i="1"/>
  <c r="W7184" i="1" s="1"/>
  <c r="X7184" i="1" s="1"/>
  <c r="Y7184" i="1" s="1"/>
  <c r="V7185" i="1"/>
  <c r="W7185" i="1" s="1"/>
  <c r="X7185" i="1" s="1"/>
  <c r="Y7185" i="1" s="1"/>
  <c r="V7186" i="1"/>
  <c r="W7186" i="1" s="1"/>
  <c r="X7186" i="1" s="1"/>
  <c r="Y7186" i="1" s="1"/>
  <c r="V7187" i="1"/>
  <c r="W7187" i="1" s="1"/>
  <c r="X7187" i="1" s="1"/>
  <c r="Y7187" i="1" s="1"/>
  <c r="V7188" i="1"/>
  <c r="W7188" i="1" s="1"/>
  <c r="X7188" i="1" s="1"/>
  <c r="Y7188" i="1" s="1"/>
  <c r="V7189" i="1"/>
  <c r="W7189" i="1" s="1"/>
  <c r="X7189" i="1" s="1"/>
  <c r="Y7189" i="1" s="1"/>
  <c r="V7190" i="1"/>
  <c r="W7190" i="1" s="1"/>
  <c r="X7190" i="1" s="1"/>
  <c r="Y7190" i="1" s="1"/>
  <c r="V7191" i="1"/>
  <c r="W7191" i="1" s="1"/>
  <c r="X7191" i="1" s="1"/>
  <c r="Y7191" i="1" s="1"/>
  <c r="V7192" i="1"/>
  <c r="W7192" i="1" s="1"/>
  <c r="X7192" i="1" s="1"/>
  <c r="Y7192" i="1" s="1"/>
  <c r="V7193" i="1"/>
  <c r="W7193" i="1" s="1"/>
  <c r="X7193" i="1" s="1"/>
  <c r="Y7193" i="1" s="1"/>
  <c r="V7194" i="1"/>
  <c r="W7194" i="1" s="1"/>
  <c r="X7194" i="1" s="1"/>
  <c r="Y7194" i="1" s="1"/>
  <c r="V7195" i="1"/>
  <c r="W7195" i="1" s="1"/>
  <c r="X7195" i="1" s="1"/>
  <c r="Y7195" i="1" s="1"/>
  <c r="V7196" i="1"/>
  <c r="W7196" i="1" s="1"/>
  <c r="X7196" i="1" s="1"/>
  <c r="Y7196" i="1" s="1"/>
  <c r="V7197" i="1"/>
  <c r="W7197" i="1" s="1"/>
  <c r="X7197" i="1" s="1"/>
  <c r="Y7197" i="1" s="1"/>
  <c r="V7198" i="1"/>
  <c r="W7198" i="1" s="1"/>
  <c r="X7198" i="1" s="1"/>
  <c r="Y7198" i="1" s="1"/>
  <c r="V7199" i="1"/>
  <c r="W7199" i="1" s="1"/>
  <c r="X7199" i="1" s="1"/>
  <c r="Y7199" i="1" s="1"/>
  <c r="V7200" i="1"/>
  <c r="W7200" i="1" s="1"/>
  <c r="X7200" i="1" s="1"/>
  <c r="Y7200" i="1" s="1"/>
  <c r="V7201" i="1"/>
  <c r="W7201" i="1" s="1"/>
  <c r="X7201" i="1" s="1"/>
  <c r="Y7201" i="1" s="1"/>
  <c r="V7202" i="1"/>
  <c r="W7202" i="1" s="1"/>
  <c r="X7202" i="1" s="1"/>
  <c r="Y7202" i="1" s="1"/>
  <c r="V7203" i="1"/>
  <c r="W7203" i="1" s="1"/>
  <c r="X7203" i="1" s="1"/>
  <c r="Y7203" i="1" s="1"/>
  <c r="V7204" i="1"/>
  <c r="W7204" i="1" s="1"/>
  <c r="X7204" i="1" s="1"/>
  <c r="Y7204" i="1" s="1"/>
  <c r="V7205" i="1"/>
  <c r="W7205" i="1" s="1"/>
  <c r="X7205" i="1" s="1"/>
  <c r="Y7205" i="1" s="1"/>
  <c r="V7206" i="1"/>
  <c r="W7206" i="1" s="1"/>
  <c r="X7206" i="1" s="1"/>
  <c r="Y7206" i="1" s="1"/>
  <c r="V7207" i="1"/>
  <c r="W7207" i="1" s="1"/>
  <c r="X7207" i="1" s="1"/>
  <c r="Y7207" i="1" s="1"/>
  <c r="V7208" i="1"/>
  <c r="W7208" i="1" s="1"/>
  <c r="X7208" i="1" s="1"/>
  <c r="Y7208" i="1" s="1"/>
  <c r="V7209" i="1"/>
  <c r="W7209" i="1" s="1"/>
  <c r="X7209" i="1" s="1"/>
  <c r="Y7209" i="1" s="1"/>
  <c r="V7210" i="1"/>
  <c r="W7210" i="1" s="1"/>
  <c r="X7210" i="1" s="1"/>
  <c r="Y7210" i="1" s="1"/>
  <c r="V7211" i="1"/>
  <c r="W7211" i="1" s="1"/>
  <c r="X7211" i="1" s="1"/>
  <c r="Y7211" i="1" s="1"/>
  <c r="V7212" i="1"/>
  <c r="W7212" i="1" s="1"/>
  <c r="X7212" i="1" s="1"/>
  <c r="Y7212" i="1" s="1"/>
  <c r="V7213" i="1"/>
  <c r="W7213" i="1" s="1"/>
  <c r="X7213" i="1" s="1"/>
  <c r="Y7213" i="1" s="1"/>
  <c r="V7214" i="1"/>
  <c r="W7214" i="1" s="1"/>
  <c r="X7214" i="1" s="1"/>
  <c r="Y7214" i="1" s="1"/>
  <c r="V7215" i="1"/>
  <c r="W7215" i="1" s="1"/>
  <c r="X7215" i="1" s="1"/>
  <c r="Y7215" i="1" s="1"/>
  <c r="V7216" i="1"/>
  <c r="W7216" i="1" s="1"/>
  <c r="X7216" i="1" s="1"/>
  <c r="Y7216" i="1" s="1"/>
  <c r="V7217" i="1"/>
  <c r="W7217" i="1" s="1"/>
  <c r="X7217" i="1" s="1"/>
  <c r="Y7217" i="1" s="1"/>
  <c r="V7218" i="1"/>
  <c r="W7218" i="1" s="1"/>
  <c r="X7218" i="1" s="1"/>
  <c r="Y7218" i="1" s="1"/>
  <c r="V7219" i="1"/>
  <c r="W7219" i="1" s="1"/>
  <c r="X7219" i="1" s="1"/>
  <c r="Y7219" i="1" s="1"/>
  <c r="V7220" i="1"/>
  <c r="W7220" i="1" s="1"/>
  <c r="X7220" i="1" s="1"/>
  <c r="Y7220" i="1" s="1"/>
  <c r="V7221" i="1"/>
  <c r="W7221" i="1" s="1"/>
  <c r="X7221" i="1" s="1"/>
  <c r="Y7221" i="1" s="1"/>
  <c r="V7222" i="1"/>
  <c r="W7222" i="1" s="1"/>
  <c r="X7222" i="1" s="1"/>
  <c r="Y7222" i="1" s="1"/>
  <c r="V7223" i="1"/>
  <c r="W7223" i="1" s="1"/>
  <c r="X7223" i="1" s="1"/>
  <c r="Y7223" i="1" s="1"/>
  <c r="V7224" i="1"/>
  <c r="W7224" i="1" s="1"/>
  <c r="X7224" i="1" s="1"/>
  <c r="Y7224" i="1" s="1"/>
  <c r="V7225" i="1"/>
  <c r="W7225" i="1" s="1"/>
  <c r="X7225" i="1" s="1"/>
  <c r="Y7225" i="1" s="1"/>
  <c r="V7226" i="1"/>
  <c r="W7226" i="1" s="1"/>
  <c r="X7226" i="1" s="1"/>
  <c r="Y7226" i="1" s="1"/>
  <c r="V7227" i="1"/>
  <c r="W7227" i="1" s="1"/>
  <c r="X7227" i="1" s="1"/>
  <c r="Y7227" i="1" s="1"/>
  <c r="V7228" i="1"/>
  <c r="W7228" i="1" s="1"/>
  <c r="X7228" i="1" s="1"/>
  <c r="Y7228" i="1" s="1"/>
  <c r="V7229" i="1"/>
  <c r="W7229" i="1" s="1"/>
  <c r="X7229" i="1" s="1"/>
  <c r="Y7229" i="1" s="1"/>
  <c r="V7230" i="1"/>
  <c r="W7230" i="1" s="1"/>
  <c r="X7230" i="1" s="1"/>
  <c r="Y7230" i="1" s="1"/>
  <c r="V7231" i="1"/>
  <c r="W7231" i="1" s="1"/>
  <c r="X7231" i="1" s="1"/>
  <c r="Y7231" i="1" s="1"/>
  <c r="V7232" i="1"/>
  <c r="W7232" i="1" s="1"/>
  <c r="X7232" i="1" s="1"/>
  <c r="Y7232" i="1" s="1"/>
  <c r="V7233" i="1"/>
  <c r="W7233" i="1" s="1"/>
  <c r="X7233" i="1" s="1"/>
  <c r="Y7233" i="1" s="1"/>
  <c r="V7234" i="1"/>
  <c r="W7234" i="1" s="1"/>
  <c r="X7234" i="1" s="1"/>
  <c r="Y7234" i="1" s="1"/>
  <c r="V7235" i="1"/>
  <c r="W7235" i="1" s="1"/>
  <c r="X7235" i="1" s="1"/>
  <c r="Y7235" i="1" s="1"/>
  <c r="V7236" i="1"/>
  <c r="W7236" i="1" s="1"/>
  <c r="X7236" i="1" s="1"/>
  <c r="Y7236" i="1" s="1"/>
  <c r="V7237" i="1"/>
  <c r="W7237" i="1" s="1"/>
  <c r="X7237" i="1" s="1"/>
  <c r="Y7237" i="1" s="1"/>
  <c r="V7238" i="1"/>
  <c r="W7238" i="1" s="1"/>
  <c r="X7238" i="1" s="1"/>
  <c r="Y7238" i="1" s="1"/>
  <c r="V7239" i="1"/>
  <c r="W7239" i="1" s="1"/>
  <c r="X7239" i="1" s="1"/>
  <c r="Y7239" i="1" s="1"/>
  <c r="V7240" i="1"/>
  <c r="W7240" i="1" s="1"/>
  <c r="X7240" i="1" s="1"/>
  <c r="Y7240" i="1" s="1"/>
  <c r="V7241" i="1"/>
  <c r="W7241" i="1" s="1"/>
  <c r="X7241" i="1" s="1"/>
  <c r="Y7241" i="1" s="1"/>
  <c r="V7242" i="1"/>
  <c r="W7242" i="1" s="1"/>
  <c r="X7242" i="1" s="1"/>
  <c r="Y7242" i="1" s="1"/>
  <c r="V7243" i="1"/>
  <c r="W7243" i="1" s="1"/>
  <c r="X7243" i="1" s="1"/>
  <c r="Y7243" i="1" s="1"/>
  <c r="V7244" i="1"/>
  <c r="W7244" i="1" s="1"/>
  <c r="X7244" i="1" s="1"/>
  <c r="Y7244" i="1" s="1"/>
  <c r="V7245" i="1"/>
  <c r="W7245" i="1" s="1"/>
  <c r="X7245" i="1" s="1"/>
  <c r="Y7245" i="1" s="1"/>
  <c r="V7246" i="1"/>
  <c r="W7246" i="1" s="1"/>
  <c r="X7246" i="1" s="1"/>
  <c r="Y7246" i="1" s="1"/>
  <c r="V7247" i="1"/>
  <c r="W7247" i="1" s="1"/>
  <c r="X7247" i="1" s="1"/>
  <c r="Y7247" i="1" s="1"/>
  <c r="V7248" i="1"/>
  <c r="W7248" i="1" s="1"/>
  <c r="X7248" i="1" s="1"/>
  <c r="Y7248" i="1" s="1"/>
  <c r="V7249" i="1"/>
  <c r="W7249" i="1" s="1"/>
  <c r="X7249" i="1" s="1"/>
  <c r="Y7249" i="1" s="1"/>
  <c r="V7250" i="1"/>
  <c r="W7250" i="1" s="1"/>
  <c r="X7250" i="1" s="1"/>
  <c r="Y7250" i="1" s="1"/>
  <c r="V7251" i="1"/>
  <c r="W7251" i="1" s="1"/>
  <c r="X7251" i="1" s="1"/>
  <c r="Y7251" i="1" s="1"/>
  <c r="V7252" i="1"/>
  <c r="W7252" i="1" s="1"/>
  <c r="X7252" i="1" s="1"/>
  <c r="Y7252" i="1" s="1"/>
  <c r="V7253" i="1"/>
  <c r="W7253" i="1" s="1"/>
  <c r="X7253" i="1" s="1"/>
  <c r="Y7253" i="1" s="1"/>
  <c r="V7254" i="1"/>
  <c r="W7254" i="1" s="1"/>
  <c r="X7254" i="1" s="1"/>
  <c r="Y7254" i="1" s="1"/>
  <c r="V7255" i="1"/>
  <c r="W7255" i="1" s="1"/>
  <c r="X7255" i="1" s="1"/>
  <c r="Y7255" i="1" s="1"/>
  <c r="V7256" i="1"/>
  <c r="W7256" i="1" s="1"/>
  <c r="X7256" i="1" s="1"/>
  <c r="Y7256" i="1" s="1"/>
  <c r="V7257" i="1"/>
  <c r="W7257" i="1" s="1"/>
  <c r="X7257" i="1" s="1"/>
  <c r="Y7257" i="1" s="1"/>
  <c r="V7258" i="1"/>
  <c r="W7258" i="1" s="1"/>
  <c r="X7258" i="1" s="1"/>
  <c r="Y7258" i="1" s="1"/>
  <c r="V7259" i="1"/>
  <c r="W7259" i="1" s="1"/>
  <c r="X7259" i="1" s="1"/>
  <c r="Y7259" i="1" s="1"/>
  <c r="V7260" i="1"/>
  <c r="W7260" i="1" s="1"/>
  <c r="X7260" i="1" s="1"/>
  <c r="Y7260" i="1" s="1"/>
  <c r="V7261" i="1"/>
  <c r="W7261" i="1" s="1"/>
  <c r="X7261" i="1" s="1"/>
  <c r="Y7261" i="1" s="1"/>
  <c r="V7262" i="1"/>
  <c r="W7262" i="1" s="1"/>
  <c r="X7262" i="1" s="1"/>
  <c r="Y7262" i="1" s="1"/>
  <c r="V7263" i="1"/>
  <c r="W7263" i="1" s="1"/>
  <c r="X7263" i="1" s="1"/>
  <c r="Y7263" i="1" s="1"/>
  <c r="V7264" i="1"/>
  <c r="W7264" i="1" s="1"/>
  <c r="X7264" i="1" s="1"/>
  <c r="Y7264" i="1" s="1"/>
  <c r="V7265" i="1"/>
  <c r="W7265" i="1" s="1"/>
  <c r="X7265" i="1" s="1"/>
  <c r="Y7265" i="1" s="1"/>
  <c r="V7266" i="1"/>
  <c r="W7266" i="1" s="1"/>
  <c r="X7266" i="1" s="1"/>
  <c r="Y7266" i="1" s="1"/>
  <c r="V7267" i="1"/>
  <c r="W7267" i="1" s="1"/>
  <c r="X7267" i="1" s="1"/>
  <c r="Y7267" i="1" s="1"/>
  <c r="V7268" i="1"/>
  <c r="W7268" i="1" s="1"/>
  <c r="X7268" i="1" s="1"/>
  <c r="Y7268" i="1" s="1"/>
  <c r="V7269" i="1"/>
  <c r="W7269" i="1" s="1"/>
  <c r="X7269" i="1" s="1"/>
  <c r="Y7269" i="1" s="1"/>
  <c r="V7270" i="1"/>
  <c r="W7270" i="1" s="1"/>
  <c r="X7270" i="1" s="1"/>
  <c r="Y7270" i="1" s="1"/>
  <c r="V7271" i="1"/>
  <c r="W7271" i="1" s="1"/>
  <c r="X7271" i="1" s="1"/>
  <c r="Y7271" i="1" s="1"/>
  <c r="V7272" i="1"/>
  <c r="W7272" i="1" s="1"/>
  <c r="X7272" i="1" s="1"/>
  <c r="Y7272" i="1" s="1"/>
  <c r="V7273" i="1"/>
  <c r="W7273" i="1" s="1"/>
  <c r="X7273" i="1" s="1"/>
  <c r="Y7273" i="1" s="1"/>
  <c r="V7274" i="1"/>
  <c r="W7274" i="1" s="1"/>
  <c r="X7274" i="1" s="1"/>
  <c r="Y7274" i="1" s="1"/>
  <c r="V7275" i="1"/>
  <c r="W7275" i="1" s="1"/>
  <c r="X7275" i="1" s="1"/>
  <c r="Y7275" i="1" s="1"/>
  <c r="V7276" i="1"/>
  <c r="W7276" i="1" s="1"/>
  <c r="X7276" i="1" s="1"/>
  <c r="Y7276" i="1" s="1"/>
  <c r="V7277" i="1"/>
  <c r="W7277" i="1" s="1"/>
  <c r="X7277" i="1" s="1"/>
  <c r="Y7277" i="1" s="1"/>
  <c r="V7278" i="1"/>
  <c r="W7278" i="1" s="1"/>
  <c r="X7278" i="1" s="1"/>
  <c r="Y7278" i="1" s="1"/>
  <c r="V7279" i="1"/>
  <c r="W7279" i="1" s="1"/>
  <c r="X7279" i="1" s="1"/>
  <c r="Y7279" i="1" s="1"/>
  <c r="V7280" i="1"/>
  <c r="W7280" i="1" s="1"/>
  <c r="X7280" i="1" s="1"/>
  <c r="Y7280" i="1" s="1"/>
  <c r="V7281" i="1"/>
  <c r="W7281" i="1" s="1"/>
  <c r="X7281" i="1" s="1"/>
  <c r="Y7281" i="1" s="1"/>
  <c r="V7282" i="1"/>
  <c r="W7282" i="1" s="1"/>
  <c r="X7282" i="1" s="1"/>
  <c r="Y7282" i="1" s="1"/>
  <c r="V7283" i="1"/>
  <c r="W7283" i="1" s="1"/>
  <c r="X7283" i="1" s="1"/>
  <c r="Y7283" i="1" s="1"/>
  <c r="V7284" i="1"/>
  <c r="W7284" i="1" s="1"/>
  <c r="X7284" i="1" s="1"/>
  <c r="Y7284" i="1" s="1"/>
  <c r="V7285" i="1"/>
  <c r="W7285" i="1" s="1"/>
  <c r="X7285" i="1" s="1"/>
  <c r="Y7285" i="1" s="1"/>
  <c r="V7286" i="1"/>
  <c r="W7286" i="1" s="1"/>
  <c r="X7286" i="1" s="1"/>
  <c r="Y7286" i="1" s="1"/>
  <c r="V7287" i="1"/>
  <c r="W7287" i="1" s="1"/>
  <c r="X7287" i="1" s="1"/>
  <c r="Y7287" i="1" s="1"/>
  <c r="V7288" i="1"/>
  <c r="W7288" i="1" s="1"/>
  <c r="X7288" i="1" s="1"/>
  <c r="Y7288" i="1" s="1"/>
  <c r="V7289" i="1"/>
  <c r="W7289" i="1" s="1"/>
  <c r="X7289" i="1" s="1"/>
  <c r="Y7289" i="1" s="1"/>
  <c r="V7290" i="1"/>
  <c r="W7290" i="1" s="1"/>
  <c r="X7290" i="1" s="1"/>
  <c r="Y7290" i="1" s="1"/>
  <c r="V7291" i="1"/>
  <c r="W7291" i="1" s="1"/>
  <c r="X7291" i="1" s="1"/>
  <c r="Y7291" i="1" s="1"/>
  <c r="V7292" i="1"/>
  <c r="W7292" i="1" s="1"/>
  <c r="X7292" i="1" s="1"/>
  <c r="Y7292" i="1" s="1"/>
  <c r="V7293" i="1"/>
  <c r="W7293" i="1" s="1"/>
  <c r="X7293" i="1" s="1"/>
  <c r="Y7293" i="1" s="1"/>
  <c r="V7294" i="1"/>
  <c r="W7294" i="1" s="1"/>
  <c r="X7294" i="1" s="1"/>
  <c r="Y7294" i="1" s="1"/>
  <c r="V7295" i="1"/>
  <c r="W7295" i="1" s="1"/>
  <c r="X7295" i="1" s="1"/>
  <c r="Y7295" i="1" s="1"/>
  <c r="V7296" i="1"/>
  <c r="W7296" i="1" s="1"/>
  <c r="X7296" i="1" s="1"/>
  <c r="Y7296" i="1" s="1"/>
  <c r="V7297" i="1"/>
  <c r="W7297" i="1" s="1"/>
  <c r="X7297" i="1" s="1"/>
  <c r="Y7297" i="1" s="1"/>
  <c r="V7298" i="1"/>
  <c r="W7298" i="1" s="1"/>
  <c r="X7298" i="1" s="1"/>
  <c r="Y7298" i="1" s="1"/>
  <c r="V7299" i="1"/>
  <c r="W7299" i="1" s="1"/>
  <c r="X7299" i="1" s="1"/>
  <c r="Y7299" i="1" s="1"/>
  <c r="V7300" i="1"/>
  <c r="W7300" i="1" s="1"/>
  <c r="X7300" i="1" s="1"/>
  <c r="Y7300" i="1" s="1"/>
  <c r="V7301" i="1"/>
  <c r="W7301" i="1" s="1"/>
  <c r="X7301" i="1" s="1"/>
  <c r="Y7301" i="1" s="1"/>
  <c r="V7302" i="1"/>
  <c r="W7302" i="1" s="1"/>
  <c r="X7302" i="1" s="1"/>
  <c r="Y7302" i="1" s="1"/>
  <c r="V7303" i="1"/>
  <c r="W7303" i="1" s="1"/>
  <c r="X7303" i="1" s="1"/>
  <c r="Y7303" i="1" s="1"/>
  <c r="V7304" i="1"/>
  <c r="W7304" i="1" s="1"/>
  <c r="X7304" i="1" s="1"/>
  <c r="Y7304" i="1" s="1"/>
  <c r="V7305" i="1"/>
  <c r="W7305" i="1" s="1"/>
  <c r="X7305" i="1" s="1"/>
  <c r="Y7305" i="1" s="1"/>
  <c r="V7306" i="1"/>
  <c r="W7306" i="1" s="1"/>
  <c r="X7306" i="1" s="1"/>
  <c r="Y7306" i="1" s="1"/>
  <c r="V7307" i="1"/>
  <c r="W7307" i="1" s="1"/>
  <c r="X7307" i="1" s="1"/>
  <c r="Y7307" i="1" s="1"/>
  <c r="V7308" i="1"/>
  <c r="W7308" i="1" s="1"/>
  <c r="X7308" i="1" s="1"/>
  <c r="Y7308" i="1" s="1"/>
  <c r="V7309" i="1"/>
  <c r="W7309" i="1" s="1"/>
  <c r="X7309" i="1" s="1"/>
  <c r="Y7309" i="1" s="1"/>
  <c r="V7310" i="1"/>
  <c r="W7310" i="1" s="1"/>
  <c r="X7310" i="1" s="1"/>
  <c r="Y7310" i="1" s="1"/>
  <c r="V7311" i="1"/>
  <c r="W7311" i="1" s="1"/>
  <c r="X7311" i="1" s="1"/>
  <c r="Y7311" i="1" s="1"/>
  <c r="V7312" i="1"/>
  <c r="W7312" i="1" s="1"/>
  <c r="X7312" i="1" s="1"/>
  <c r="Y7312" i="1" s="1"/>
  <c r="V7313" i="1"/>
  <c r="W7313" i="1" s="1"/>
  <c r="X7313" i="1" s="1"/>
  <c r="Y7313" i="1" s="1"/>
  <c r="V7314" i="1"/>
  <c r="W7314" i="1" s="1"/>
  <c r="X7314" i="1" s="1"/>
  <c r="Y7314" i="1" s="1"/>
  <c r="V7315" i="1"/>
  <c r="W7315" i="1" s="1"/>
  <c r="X7315" i="1" s="1"/>
  <c r="Y7315" i="1" s="1"/>
  <c r="V7316" i="1"/>
  <c r="W7316" i="1" s="1"/>
  <c r="X7316" i="1" s="1"/>
  <c r="Y7316" i="1" s="1"/>
  <c r="V7317" i="1"/>
  <c r="W7317" i="1" s="1"/>
  <c r="X7317" i="1" s="1"/>
  <c r="Y7317" i="1" s="1"/>
  <c r="V7318" i="1"/>
  <c r="W7318" i="1" s="1"/>
  <c r="X7318" i="1" s="1"/>
  <c r="Y7318" i="1" s="1"/>
  <c r="V7319" i="1"/>
  <c r="W7319" i="1" s="1"/>
  <c r="X7319" i="1" s="1"/>
  <c r="Y7319" i="1" s="1"/>
  <c r="V7320" i="1"/>
  <c r="W7320" i="1" s="1"/>
  <c r="X7320" i="1" s="1"/>
  <c r="Y7320" i="1" s="1"/>
  <c r="V7321" i="1"/>
  <c r="W7321" i="1" s="1"/>
  <c r="X7321" i="1" s="1"/>
  <c r="Y7321" i="1" s="1"/>
  <c r="V7322" i="1"/>
  <c r="W7322" i="1" s="1"/>
  <c r="X7322" i="1" s="1"/>
  <c r="Y7322" i="1" s="1"/>
  <c r="V7323" i="1"/>
  <c r="W7323" i="1" s="1"/>
  <c r="X7323" i="1" s="1"/>
  <c r="Y7323" i="1" s="1"/>
  <c r="V7324" i="1"/>
  <c r="W7324" i="1" s="1"/>
  <c r="X7324" i="1" s="1"/>
  <c r="Y7324" i="1" s="1"/>
  <c r="V7325" i="1"/>
  <c r="W7325" i="1" s="1"/>
  <c r="X7325" i="1" s="1"/>
  <c r="Y7325" i="1" s="1"/>
  <c r="V7326" i="1"/>
  <c r="W7326" i="1" s="1"/>
  <c r="X7326" i="1" s="1"/>
  <c r="Y7326" i="1" s="1"/>
  <c r="V7327" i="1"/>
  <c r="W7327" i="1" s="1"/>
  <c r="X7327" i="1" s="1"/>
  <c r="Y7327" i="1" s="1"/>
  <c r="V7328" i="1"/>
  <c r="W7328" i="1" s="1"/>
  <c r="X7328" i="1" s="1"/>
  <c r="Y7328" i="1" s="1"/>
  <c r="V7329" i="1"/>
  <c r="W7329" i="1" s="1"/>
  <c r="X7329" i="1" s="1"/>
  <c r="Y7329" i="1" s="1"/>
  <c r="V7330" i="1"/>
  <c r="W7330" i="1" s="1"/>
  <c r="X7330" i="1" s="1"/>
  <c r="Y7330" i="1" s="1"/>
  <c r="V7331" i="1"/>
  <c r="W7331" i="1" s="1"/>
  <c r="X7331" i="1" s="1"/>
  <c r="Y7331" i="1" s="1"/>
  <c r="V7332" i="1"/>
  <c r="W7332" i="1" s="1"/>
  <c r="X7332" i="1" s="1"/>
  <c r="Y7332" i="1" s="1"/>
  <c r="V7333" i="1"/>
  <c r="W7333" i="1" s="1"/>
  <c r="X7333" i="1" s="1"/>
  <c r="Y7333" i="1" s="1"/>
  <c r="V7334" i="1"/>
  <c r="W7334" i="1" s="1"/>
  <c r="X7334" i="1" s="1"/>
  <c r="Y7334" i="1" s="1"/>
  <c r="V7335" i="1"/>
  <c r="W7335" i="1" s="1"/>
  <c r="X7335" i="1" s="1"/>
  <c r="Y7335" i="1" s="1"/>
  <c r="V7336" i="1"/>
  <c r="W7336" i="1" s="1"/>
  <c r="X7336" i="1" s="1"/>
  <c r="Y7336" i="1" s="1"/>
  <c r="V7337" i="1"/>
  <c r="W7337" i="1" s="1"/>
  <c r="X7337" i="1" s="1"/>
  <c r="Y7337" i="1" s="1"/>
  <c r="V7338" i="1"/>
  <c r="W7338" i="1" s="1"/>
  <c r="X7338" i="1" s="1"/>
  <c r="Y7338" i="1" s="1"/>
  <c r="V7339" i="1"/>
  <c r="W7339" i="1" s="1"/>
  <c r="X7339" i="1" s="1"/>
  <c r="Y7339" i="1" s="1"/>
  <c r="V7340" i="1"/>
  <c r="W7340" i="1" s="1"/>
  <c r="X7340" i="1" s="1"/>
  <c r="Y7340" i="1" s="1"/>
  <c r="V7341" i="1"/>
  <c r="W7341" i="1" s="1"/>
  <c r="X7341" i="1" s="1"/>
  <c r="Y7341" i="1" s="1"/>
  <c r="V7342" i="1"/>
  <c r="W7342" i="1" s="1"/>
  <c r="X7342" i="1" s="1"/>
  <c r="Y7342" i="1" s="1"/>
  <c r="V7343" i="1"/>
  <c r="W7343" i="1" s="1"/>
  <c r="X7343" i="1" s="1"/>
  <c r="Y7343" i="1" s="1"/>
  <c r="V7344" i="1"/>
  <c r="W7344" i="1" s="1"/>
  <c r="X7344" i="1" s="1"/>
  <c r="Y7344" i="1" s="1"/>
  <c r="V7345" i="1"/>
  <c r="W7345" i="1" s="1"/>
  <c r="X7345" i="1" s="1"/>
  <c r="Y7345" i="1" s="1"/>
  <c r="V7346" i="1"/>
  <c r="W7346" i="1" s="1"/>
  <c r="X7346" i="1" s="1"/>
  <c r="Y7346" i="1" s="1"/>
  <c r="V7347" i="1"/>
  <c r="W7347" i="1" s="1"/>
  <c r="X7347" i="1" s="1"/>
  <c r="Y7347" i="1" s="1"/>
  <c r="V7348" i="1"/>
  <c r="W7348" i="1" s="1"/>
  <c r="X7348" i="1" s="1"/>
  <c r="Y7348" i="1" s="1"/>
  <c r="V7349" i="1"/>
  <c r="W7349" i="1" s="1"/>
  <c r="X7349" i="1" s="1"/>
  <c r="Y7349" i="1" s="1"/>
  <c r="V7350" i="1"/>
  <c r="W7350" i="1" s="1"/>
  <c r="X7350" i="1" s="1"/>
  <c r="Y7350" i="1" s="1"/>
  <c r="V7351" i="1"/>
  <c r="W7351" i="1" s="1"/>
  <c r="X7351" i="1" s="1"/>
  <c r="Y7351" i="1" s="1"/>
  <c r="V7352" i="1"/>
  <c r="W7352" i="1" s="1"/>
  <c r="X7352" i="1" s="1"/>
  <c r="Y7352" i="1" s="1"/>
  <c r="V7353" i="1"/>
  <c r="W7353" i="1" s="1"/>
  <c r="X7353" i="1" s="1"/>
  <c r="Y7353" i="1" s="1"/>
  <c r="V7354" i="1"/>
  <c r="W7354" i="1" s="1"/>
  <c r="X7354" i="1" s="1"/>
  <c r="Y7354" i="1" s="1"/>
  <c r="V7355" i="1"/>
  <c r="W7355" i="1" s="1"/>
  <c r="X7355" i="1" s="1"/>
  <c r="Y7355" i="1" s="1"/>
  <c r="V7356" i="1"/>
  <c r="W7356" i="1" s="1"/>
  <c r="X7356" i="1" s="1"/>
  <c r="Y7356" i="1" s="1"/>
  <c r="V7357" i="1"/>
  <c r="W7357" i="1" s="1"/>
  <c r="X7357" i="1" s="1"/>
  <c r="Y7357" i="1" s="1"/>
  <c r="V7358" i="1"/>
  <c r="W7358" i="1" s="1"/>
  <c r="X7358" i="1" s="1"/>
  <c r="Y7358" i="1" s="1"/>
  <c r="V7359" i="1"/>
  <c r="W7359" i="1" s="1"/>
  <c r="X7359" i="1" s="1"/>
  <c r="Y7359" i="1" s="1"/>
  <c r="V7360" i="1"/>
  <c r="W7360" i="1" s="1"/>
  <c r="X7360" i="1" s="1"/>
  <c r="Y7360" i="1" s="1"/>
  <c r="V7361" i="1"/>
  <c r="W7361" i="1" s="1"/>
  <c r="X7361" i="1" s="1"/>
  <c r="Y7361" i="1" s="1"/>
  <c r="V7362" i="1"/>
  <c r="W7362" i="1" s="1"/>
  <c r="X7362" i="1" s="1"/>
  <c r="Y7362" i="1" s="1"/>
  <c r="V7363" i="1"/>
  <c r="W7363" i="1" s="1"/>
  <c r="X7363" i="1" s="1"/>
  <c r="Y7363" i="1" s="1"/>
  <c r="V7364" i="1"/>
  <c r="W7364" i="1" s="1"/>
  <c r="X7364" i="1" s="1"/>
  <c r="Y7364" i="1" s="1"/>
  <c r="V7365" i="1"/>
  <c r="W7365" i="1" s="1"/>
  <c r="X7365" i="1" s="1"/>
  <c r="Y7365" i="1" s="1"/>
  <c r="V7366" i="1"/>
  <c r="W7366" i="1" s="1"/>
  <c r="X7366" i="1" s="1"/>
  <c r="Y7366" i="1" s="1"/>
  <c r="V7367" i="1"/>
  <c r="W7367" i="1" s="1"/>
  <c r="X7367" i="1" s="1"/>
  <c r="Y7367" i="1" s="1"/>
  <c r="V7368" i="1"/>
  <c r="W7368" i="1" s="1"/>
  <c r="X7368" i="1" s="1"/>
  <c r="Y7368" i="1" s="1"/>
  <c r="V7369" i="1"/>
  <c r="W7369" i="1" s="1"/>
  <c r="X7369" i="1" s="1"/>
  <c r="Y7369" i="1" s="1"/>
  <c r="V7370" i="1"/>
  <c r="W7370" i="1" s="1"/>
  <c r="X7370" i="1" s="1"/>
  <c r="Y7370" i="1" s="1"/>
  <c r="V7371" i="1"/>
  <c r="W7371" i="1" s="1"/>
  <c r="X7371" i="1" s="1"/>
  <c r="Y7371" i="1" s="1"/>
  <c r="V7372" i="1"/>
  <c r="W7372" i="1" s="1"/>
  <c r="X7372" i="1" s="1"/>
  <c r="Y7372" i="1" s="1"/>
  <c r="V7373" i="1"/>
  <c r="W7373" i="1" s="1"/>
  <c r="X7373" i="1" s="1"/>
  <c r="Y7373" i="1" s="1"/>
  <c r="V7374" i="1"/>
  <c r="W7374" i="1" s="1"/>
  <c r="X7374" i="1" s="1"/>
  <c r="Y7374" i="1" s="1"/>
  <c r="V7375" i="1"/>
  <c r="W7375" i="1" s="1"/>
  <c r="X7375" i="1" s="1"/>
  <c r="Y7375" i="1" s="1"/>
  <c r="V7376" i="1"/>
  <c r="W7376" i="1" s="1"/>
  <c r="X7376" i="1" s="1"/>
  <c r="Y7376" i="1" s="1"/>
  <c r="V7377" i="1"/>
  <c r="W7377" i="1" s="1"/>
  <c r="X7377" i="1" s="1"/>
  <c r="Y7377" i="1" s="1"/>
  <c r="V7378" i="1"/>
  <c r="W7378" i="1" s="1"/>
  <c r="X7378" i="1" s="1"/>
  <c r="Y7378" i="1" s="1"/>
  <c r="V7379" i="1"/>
  <c r="W7379" i="1" s="1"/>
  <c r="X7379" i="1" s="1"/>
  <c r="Y7379" i="1" s="1"/>
  <c r="V7380" i="1"/>
  <c r="W7380" i="1" s="1"/>
  <c r="X7380" i="1" s="1"/>
  <c r="Y7380" i="1" s="1"/>
  <c r="V7381" i="1"/>
  <c r="W7381" i="1" s="1"/>
  <c r="X7381" i="1" s="1"/>
  <c r="Y7381" i="1" s="1"/>
  <c r="V7382" i="1"/>
  <c r="W7382" i="1" s="1"/>
  <c r="X7382" i="1" s="1"/>
  <c r="Y7382" i="1" s="1"/>
  <c r="V7383" i="1"/>
  <c r="W7383" i="1" s="1"/>
  <c r="X7383" i="1" s="1"/>
  <c r="Y7383" i="1" s="1"/>
  <c r="V7384" i="1"/>
  <c r="W7384" i="1" s="1"/>
  <c r="X7384" i="1" s="1"/>
  <c r="Y7384" i="1" s="1"/>
  <c r="V7385" i="1"/>
  <c r="W7385" i="1" s="1"/>
  <c r="X7385" i="1" s="1"/>
  <c r="Y7385" i="1" s="1"/>
  <c r="V7386" i="1"/>
  <c r="W7386" i="1" s="1"/>
  <c r="X7386" i="1" s="1"/>
  <c r="Y7386" i="1" s="1"/>
  <c r="V7387" i="1"/>
  <c r="W7387" i="1" s="1"/>
  <c r="X7387" i="1" s="1"/>
  <c r="Y7387" i="1" s="1"/>
  <c r="V7388" i="1"/>
  <c r="W7388" i="1" s="1"/>
  <c r="X7388" i="1" s="1"/>
  <c r="Y7388" i="1" s="1"/>
  <c r="V7389" i="1"/>
  <c r="W7389" i="1" s="1"/>
  <c r="X7389" i="1" s="1"/>
  <c r="Y7389" i="1" s="1"/>
  <c r="V7390" i="1"/>
  <c r="W7390" i="1" s="1"/>
  <c r="X7390" i="1" s="1"/>
  <c r="Y7390" i="1" s="1"/>
  <c r="V7391" i="1"/>
  <c r="W7391" i="1" s="1"/>
  <c r="X7391" i="1" s="1"/>
  <c r="Y7391" i="1" s="1"/>
  <c r="V7392" i="1"/>
  <c r="W7392" i="1" s="1"/>
  <c r="X7392" i="1" s="1"/>
  <c r="Y7392" i="1" s="1"/>
  <c r="V7393" i="1"/>
  <c r="W7393" i="1" s="1"/>
  <c r="X7393" i="1" s="1"/>
  <c r="Y7393" i="1" s="1"/>
  <c r="V7394" i="1"/>
  <c r="W7394" i="1" s="1"/>
  <c r="X7394" i="1" s="1"/>
  <c r="Y7394" i="1" s="1"/>
  <c r="V7395" i="1"/>
  <c r="W7395" i="1" s="1"/>
  <c r="X7395" i="1" s="1"/>
  <c r="Y7395" i="1" s="1"/>
  <c r="V7396" i="1"/>
  <c r="W7396" i="1" s="1"/>
  <c r="X7396" i="1" s="1"/>
  <c r="Y7396" i="1" s="1"/>
  <c r="V7397" i="1"/>
  <c r="W7397" i="1" s="1"/>
  <c r="X7397" i="1" s="1"/>
  <c r="Y7397" i="1" s="1"/>
  <c r="V7398" i="1"/>
  <c r="W7398" i="1" s="1"/>
  <c r="X7398" i="1" s="1"/>
  <c r="Y7398" i="1" s="1"/>
  <c r="V7399" i="1"/>
  <c r="W7399" i="1" s="1"/>
  <c r="X7399" i="1" s="1"/>
  <c r="Y7399" i="1" s="1"/>
  <c r="V7400" i="1"/>
  <c r="W7400" i="1" s="1"/>
  <c r="X7400" i="1" s="1"/>
  <c r="Y7400" i="1" s="1"/>
  <c r="V7401" i="1"/>
  <c r="W7401" i="1" s="1"/>
  <c r="X7401" i="1" s="1"/>
  <c r="Y7401" i="1" s="1"/>
  <c r="V7402" i="1"/>
  <c r="W7402" i="1" s="1"/>
  <c r="X7402" i="1" s="1"/>
  <c r="Y7402" i="1" s="1"/>
  <c r="V7403" i="1"/>
  <c r="W7403" i="1" s="1"/>
  <c r="X7403" i="1" s="1"/>
  <c r="Y7403" i="1" s="1"/>
  <c r="V7404" i="1"/>
  <c r="W7404" i="1" s="1"/>
  <c r="X7404" i="1" s="1"/>
  <c r="Y7404" i="1" s="1"/>
  <c r="V7405" i="1"/>
  <c r="W7405" i="1" s="1"/>
  <c r="X7405" i="1" s="1"/>
  <c r="Y7405" i="1" s="1"/>
  <c r="V7406" i="1"/>
  <c r="W7406" i="1" s="1"/>
  <c r="X7406" i="1" s="1"/>
  <c r="Y7406" i="1" s="1"/>
  <c r="V7407" i="1"/>
  <c r="W7407" i="1" s="1"/>
  <c r="X7407" i="1" s="1"/>
  <c r="Y7407" i="1" s="1"/>
  <c r="V7408" i="1"/>
  <c r="W7408" i="1" s="1"/>
  <c r="X7408" i="1" s="1"/>
  <c r="Y7408" i="1" s="1"/>
  <c r="V7409" i="1"/>
  <c r="W7409" i="1" s="1"/>
  <c r="X7409" i="1" s="1"/>
  <c r="Y7409" i="1" s="1"/>
  <c r="V7410" i="1"/>
  <c r="W7410" i="1" s="1"/>
  <c r="X7410" i="1" s="1"/>
  <c r="Y7410" i="1" s="1"/>
  <c r="V7411" i="1"/>
  <c r="W7411" i="1" s="1"/>
  <c r="X7411" i="1" s="1"/>
  <c r="Y7411" i="1" s="1"/>
  <c r="V7412" i="1"/>
  <c r="W7412" i="1" s="1"/>
  <c r="X7412" i="1" s="1"/>
  <c r="Y7412" i="1" s="1"/>
  <c r="V7413" i="1"/>
  <c r="W7413" i="1" s="1"/>
  <c r="X7413" i="1" s="1"/>
  <c r="Y7413" i="1" s="1"/>
  <c r="V7414" i="1"/>
  <c r="W7414" i="1" s="1"/>
  <c r="X7414" i="1" s="1"/>
  <c r="Y7414" i="1" s="1"/>
  <c r="V7415" i="1"/>
  <c r="W7415" i="1" s="1"/>
  <c r="X7415" i="1" s="1"/>
  <c r="Y7415" i="1" s="1"/>
  <c r="V7416" i="1"/>
  <c r="W7416" i="1" s="1"/>
  <c r="X7416" i="1" s="1"/>
  <c r="Y7416" i="1" s="1"/>
  <c r="V7417" i="1"/>
  <c r="W7417" i="1" s="1"/>
  <c r="X7417" i="1" s="1"/>
  <c r="Y7417" i="1" s="1"/>
  <c r="V7418" i="1"/>
  <c r="W7418" i="1" s="1"/>
  <c r="X7418" i="1" s="1"/>
  <c r="Y7418" i="1" s="1"/>
  <c r="V7419" i="1"/>
  <c r="W7419" i="1" s="1"/>
  <c r="X7419" i="1" s="1"/>
  <c r="Y7419" i="1" s="1"/>
  <c r="V7420" i="1"/>
  <c r="W7420" i="1" s="1"/>
  <c r="X7420" i="1" s="1"/>
  <c r="Y7420" i="1" s="1"/>
  <c r="V7421" i="1"/>
  <c r="W7421" i="1" s="1"/>
  <c r="X7421" i="1" s="1"/>
  <c r="Y7421" i="1" s="1"/>
  <c r="V7422" i="1"/>
  <c r="W7422" i="1" s="1"/>
  <c r="X7422" i="1" s="1"/>
  <c r="Y7422" i="1" s="1"/>
  <c r="V7423" i="1"/>
  <c r="W7423" i="1" s="1"/>
  <c r="X7423" i="1" s="1"/>
  <c r="Y7423" i="1" s="1"/>
  <c r="V7424" i="1"/>
  <c r="W7424" i="1" s="1"/>
  <c r="X7424" i="1" s="1"/>
  <c r="Y7424" i="1" s="1"/>
  <c r="V7425" i="1"/>
  <c r="W7425" i="1" s="1"/>
  <c r="X7425" i="1" s="1"/>
  <c r="Y7425" i="1" s="1"/>
  <c r="V7426" i="1"/>
  <c r="W7426" i="1" s="1"/>
  <c r="X7426" i="1" s="1"/>
  <c r="Y7426" i="1" s="1"/>
  <c r="V7427" i="1"/>
  <c r="W7427" i="1" s="1"/>
  <c r="X7427" i="1" s="1"/>
  <c r="Y7427" i="1" s="1"/>
  <c r="V7428" i="1"/>
  <c r="W7428" i="1" s="1"/>
  <c r="X7428" i="1" s="1"/>
  <c r="Y7428" i="1" s="1"/>
  <c r="V7429" i="1"/>
  <c r="W7429" i="1" s="1"/>
  <c r="X7429" i="1" s="1"/>
  <c r="Y7429" i="1" s="1"/>
  <c r="V7430" i="1"/>
  <c r="W7430" i="1" s="1"/>
  <c r="X7430" i="1" s="1"/>
  <c r="Y7430" i="1" s="1"/>
  <c r="V7431" i="1"/>
  <c r="W7431" i="1" s="1"/>
  <c r="X7431" i="1" s="1"/>
  <c r="Y7431" i="1" s="1"/>
  <c r="V7432" i="1"/>
  <c r="W7432" i="1" s="1"/>
  <c r="X7432" i="1" s="1"/>
  <c r="Y7432" i="1" s="1"/>
  <c r="V7433" i="1"/>
  <c r="W7433" i="1" s="1"/>
  <c r="X7433" i="1" s="1"/>
  <c r="Y7433" i="1" s="1"/>
  <c r="V7434" i="1"/>
  <c r="W7434" i="1" s="1"/>
  <c r="X7434" i="1" s="1"/>
  <c r="Y7434" i="1" s="1"/>
  <c r="V7435" i="1"/>
  <c r="W7435" i="1" s="1"/>
  <c r="X7435" i="1" s="1"/>
  <c r="Y7435" i="1" s="1"/>
  <c r="V7436" i="1"/>
  <c r="W7436" i="1" s="1"/>
  <c r="X7436" i="1" s="1"/>
  <c r="Y7436" i="1" s="1"/>
  <c r="V7437" i="1"/>
  <c r="W7437" i="1" s="1"/>
  <c r="X7437" i="1" s="1"/>
  <c r="Y7437" i="1" s="1"/>
  <c r="V7438" i="1"/>
  <c r="W7438" i="1" s="1"/>
  <c r="X7438" i="1" s="1"/>
  <c r="Y7438" i="1" s="1"/>
  <c r="V7439" i="1"/>
  <c r="W7439" i="1" s="1"/>
  <c r="X7439" i="1" s="1"/>
  <c r="Y7439" i="1" s="1"/>
  <c r="V7440" i="1"/>
  <c r="W7440" i="1" s="1"/>
  <c r="X7440" i="1" s="1"/>
  <c r="Y7440" i="1" s="1"/>
  <c r="V7441" i="1"/>
  <c r="W7441" i="1" s="1"/>
  <c r="X7441" i="1" s="1"/>
  <c r="Y7441" i="1" s="1"/>
  <c r="V7442" i="1"/>
  <c r="W7442" i="1" s="1"/>
  <c r="X7442" i="1" s="1"/>
  <c r="Y7442" i="1" s="1"/>
  <c r="V7443" i="1"/>
  <c r="W7443" i="1" s="1"/>
  <c r="X7443" i="1" s="1"/>
  <c r="Y7443" i="1" s="1"/>
  <c r="V7444" i="1"/>
  <c r="W7444" i="1" s="1"/>
  <c r="X7444" i="1" s="1"/>
  <c r="Y7444" i="1" s="1"/>
  <c r="V7445" i="1"/>
  <c r="W7445" i="1" s="1"/>
  <c r="X7445" i="1" s="1"/>
  <c r="Y7445" i="1" s="1"/>
  <c r="V7446" i="1"/>
  <c r="W7446" i="1" s="1"/>
  <c r="X7446" i="1" s="1"/>
  <c r="Y7446" i="1" s="1"/>
  <c r="V7447" i="1"/>
  <c r="W7447" i="1" s="1"/>
  <c r="X7447" i="1" s="1"/>
  <c r="Y7447" i="1" s="1"/>
  <c r="V7448" i="1"/>
  <c r="W7448" i="1" s="1"/>
  <c r="X7448" i="1" s="1"/>
  <c r="Y7448" i="1" s="1"/>
  <c r="V7449" i="1"/>
  <c r="W7449" i="1" s="1"/>
  <c r="X7449" i="1" s="1"/>
  <c r="Y7449" i="1" s="1"/>
  <c r="V7450" i="1"/>
  <c r="W7450" i="1" s="1"/>
  <c r="X7450" i="1" s="1"/>
  <c r="Y7450" i="1" s="1"/>
  <c r="V7451" i="1"/>
  <c r="W7451" i="1" s="1"/>
  <c r="X7451" i="1" s="1"/>
  <c r="Y7451" i="1" s="1"/>
  <c r="V7452" i="1"/>
  <c r="W7452" i="1" s="1"/>
  <c r="X7452" i="1" s="1"/>
  <c r="Y7452" i="1" s="1"/>
  <c r="V7453" i="1"/>
  <c r="W7453" i="1" s="1"/>
  <c r="X7453" i="1" s="1"/>
  <c r="Y7453" i="1" s="1"/>
  <c r="V7454" i="1"/>
  <c r="W7454" i="1" s="1"/>
  <c r="X7454" i="1" s="1"/>
  <c r="Y7454" i="1" s="1"/>
  <c r="V7455" i="1"/>
  <c r="W7455" i="1" s="1"/>
  <c r="X7455" i="1" s="1"/>
  <c r="Y7455" i="1" s="1"/>
  <c r="V7456" i="1"/>
  <c r="W7456" i="1" s="1"/>
  <c r="X7456" i="1" s="1"/>
  <c r="Y7456" i="1" s="1"/>
  <c r="V7457" i="1"/>
  <c r="W7457" i="1" s="1"/>
  <c r="X7457" i="1" s="1"/>
  <c r="Y7457" i="1" s="1"/>
  <c r="V7458" i="1"/>
  <c r="W7458" i="1" s="1"/>
  <c r="X7458" i="1" s="1"/>
  <c r="Y7458" i="1" s="1"/>
  <c r="V7459" i="1"/>
  <c r="W7459" i="1" s="1"/>
  <c r="X7459" i="1" s="1"/>
  <c r="Y7459" i="1" s="1"/>
  <c r="V7460" i="1"/>
  <c r="W7460" i="1" s="1"/>
  <c r="X7460" i="1" s="1"/>
  <c r="Y7460" i="1" s="1"/>
  <c r="V7461" i="1"/>
  <c r="W7461" i="1" s="1"/>
  <c r="X7461" i="1" s="1"/>
  <c r="Y7461" i="1" s="1"/>
  <c r="V7462" i="1"/>
  <c r="W7462" i="1" s="1"/>
  <c r="X7462" i="1" s="1"/>
  <c r="Y7462" i="1" s="1"/>
  <c r="V7463" i="1"/>
  <c r="W7463" i="1" s="1"/>
  <c r="X7463" i="1" s="1"/>
  <c r="Y7463" i="1" s="1"/>
  <c r="V7464" i="1"/>
  <c r="W7464" i="1" s="1"/>
  <c r="X7464" i="1" s="1"/>
  <c r="Y7464" i="1" s="1"/>
  <c r="V7465" i="1"/>
  <c r="W7465" i="1" s="1"/>
  <c r="X7465" i="1" s="1"/>
  <c r="Y7465" i="1" s="1"/>
  <c r="V7466" i="1"/>
  <c r="W7466" i="1" s="1"/>
  <c r="X7466" i="1" s="1"/>
  <c r="Y7466" i="1" s="1"/>
  <c r="V7467" i="1"/>
  <c r="W7467" i="1" s="1"/>
  <c r="X7467" i="1" s="1"/>
  <c r="Y7467" i="1" s="1"/>
  <c r="V7468" i="1"/>
  <c r="W7468" i="1" s="1"/>
  <c r="X7468" i="1" s="1"/>
  <c r="Y7468" i="1" s="1"/>
  <c r="V7469" i="1"/>
  <c r="W7469" i="1" s="1"/>
  <c r="X7469" i="1" s="1"/>
  <c r="Y7469" i="1" s="1"/>
  <c r="V7470" i="1"/>
  <c r="W7470" i="1" s="1"/>
  <c r="X7470" i="1" s="1"/>
  <c r="Y7470" i="1" s="1"/>
  <c r="V7471" i="1"/>
  <c r="W7471" i="1" s="1"/>
  <c r="X7471" i="1" s="1"/>
  <c r="Y7471" i="1" s="1"/>
  <c r="V7472" i="1"/>
  <c r="W7472" i="1" s="1"/>
  <c r="X7472" i="1" s="1"/>
  <c r="Y7472" i="1" s="1"/>
  <c r="V7473" i="1"/>
  <c r="W7473" i="1" s="1"/>
  <c r="X7473" i="1" s="1"/>
  <c r="Y7473" i="1" s="1"/>
  <c r="V7474" i="1"/>
  <c r="W7474" i="1" s="1"/>
  <c r="X7474" i="1" s="1"/>
  <c r="Y7474" i="1" s="1"/>
  <c r="V7475" i="1"/>
  <c r="W7475" i="1" s="1"/>
  <c r="X7475" i="1" s="1"/>
  <c r="Y7475" i="1" s="1"/>
  <c r="V7476" i="1"/>
  <c r="W7476" i="1" s="1"/>
  <c r="X7476" i="1" s="1"/>
  <c r="Y7476" i="1" s="1"/>
  <c r="V7477" i="1"/>
  <c r="W7477" i="1" s="1"/>
  <c r="X7477" i="1" s="1"/>
  <c r="Y7477" i="1" s="1"/>
  <c r="V7478" i="1"/>
  <c r="W7478" i="1" s="1"/>
  <c r="X7478" i="1" s="1"/>
  <c r="Y7478" i="1" s="1"/>
  <c r="V7479" i="1"/>
  <c r="W7479" i="1" s="1"/>
  <c r="X7479" i="1" s="1"/>
  <c r="Y7479" i="1" s="1"/>
  <c r="V7480" i="1"/>
  <c r="W7480" i="1" s="1"/>
  <c r="X7480" i="1" s="1"/>
  <c r="Y7480" i="1" s="1"/>
  <c r="V7481" i="1"/>
  <c r="W7481" i="1" s="1"/>
  <c r="X7481" i="1" s="1"/>
  <c r="Y7481" i="1" s="1"/>
  <c r="V7482" i="1"/>
  <c r="W7482" i="1" s="1"/>
  <c r="X7482" i="1" s="1"/>
  <c r="Y7482" i="1" s="1"/>
  <c r="V7483" i="1"/>
  <c r="W7483" i="1" s="1"/>
  <c r="X7483" i="1" s="1"/>
  <c r="Y7483" i="1" s="1"/>
  <c r="V7484" i="1"/>
  <c r="W7484" i="1" s="1"/>
  <c r="X7484" i="1" s="1"/>
  <c r="Y7484" i="1" s="1"/>
  <c r="V7485" i="1"/>
  <c r="W7485" i="1" s="1"/>
  <c r="X7485" i="1" s="1"/>
  <c r="Y7485" i="1" s="1"/>
  <c r="V7486" i="1"/>
  <c r="W7486" i="1" s="1"/>
  <c r="X7486" i="1" s="1"/>
  <c r="Y7486" i="1" s="1"/>
  <c r="V7487" i="1"/>
  <c r="W7487" i="1" s="1"/>
  <c r="X7487" i="1" s="1"/>
  <c r="Y7487" i="1" s="1"/>
  <c r="V7488" i="1"/>
  <c r="W7488" i="1" s="1"/>
  <c r="X7488" i="1" s="1"/>
  <c r="Y7488" i="1" s="1"/>
  <c r="V7489" i="1"/>
  <c r="W7489" i="1" s="1"/>
  <c r="X7489" i="1" s="1"/>
  <c r="Y7489" i="1" s="1"/>
  <c r="V7490" i="1"/>
  <c r="W7490" i="1" s="1"/>
  <c r="X7490" i="1" s="1"/>
  <c r="Y7490" i="1" s="1"/>
  <c r="V7491" i="1"/>
  <c r="W7491" i="1" s="1"/>
  <c r="X7491" i="1" s="1"/>
  <c r="Y7491" i="1" s="1"/>
  <c r="V7492" i="1"/>
  <c r="W7492" i="1" s="1"/>
  <c r="X7492" i="1" s="1"/>
  <c r="Y7492" i="1" s="1"/>
  <c r="V7493" i="1"/>
  <c r="W7493" i="1" s="1"/>
  <c r="X7493" i="1" s="1"/>
  <c r="Y7493" i="1" s="1"/>
  <c r="V7494" i="1"/>
  <c r="W7494" i="1" s="1"/>
  <c r="X7494" i="1" s="1"/>
  <c r="Y7494" i="1" s="1"/>
  <c r="V7495" i="1"/>
  <c r="W7495" i="1" s="1"/>
  <c r="X7495" i="1" s="1"/>
  <c r="Y7495" i="1" s="1"/>
  <c r="V7496" i="1"/>
  <c r="W7496" i="1" s="1"/>
  <c r="X7496" i="1" s="1"/>
  <c r="Y7496" i="1" s="1"/>
  <c r="V7497" i="1"/>
  <c r="W7497" i="1" s="1"/>
  <c r="X7497" i="1" s="1"/>
  <c r="Y7497" i="1" s="1"/>
  <c r="V7498" i="1"/>
  <c r="W7498" i="1" s="1"/>
  <c r="X7498" i="1" s="1"/>
  <c r="Y7498" i="1" s="1"/>
  <c r="V7499" i="1"/>
  <c r="W7499" i="1" s="1"/>
  <c r="X7499" i="1" s="1"/>
  <c r="Y7499" i="1" s="1"/>
  <c r="V7500" i="1"/>
  <c r="W7500" i="1" s="1"/>
  <c r="X7500" i="1" s="1"/>
  <c r="Y7500" i="1" s="1"/>
  <c r="V7501" i="1"/>
  <c r="W7501" i="1" s="1"/>
  <c r="X7501" i="1" s="1"/>
  <c r="Y7501" i="1" s="1"/>
  <c r="V7502" i="1"/>
  <c r="W7502" i="1" s="1"/>
  <c r="X7502" i="1" s="1"/>
  <c r="Y7502" i="1" s="1"/>
  <c r="V7503" i="1"/>
  <c r="W7503" i="1" s="1"/>
  <c r="X7503" i="1" s="1"/>
  <c r="Y7503" i="1" s="1"/>
  <c r="V7504" i="1"/>
  <c r="W7504" i="1" s="1"/>
  <c r="X7504" i="1" s="1"/>
  <c r="Y7504" i="1" s="1"/>
  <c r="V7505" i="1"/>
  <c r="W7505" i="1" s="1"/>
  <c r="X7505" i="1" s="1"/>
  <c r="Y7505" i="1" s="1"/>
  <c r="V7506" i="1"/>
  <c r="W7506" i="1" s="1"/>
  <c r="X7506" i="1" s="1"/>
  <c r="Y7506" i="1" s="1"/>
  <c r="V7507" i="1"/>
  <c r="W7507" i="1" s="1"/>
  <c r="X7507" i="1" s="1"/>
  <c r="Y7507" i="1" s="1"/>
  <c r="V7508" i="1"/>
  <c r="W7508" i="1" s="1"/>
  <c r="X7508" i="1" s="1"/>
  <c r="Y7508" i="1" s="1"/>
  <c r="V7509" i="1"/>
  <c r="W7509" i="1" s="1"/>
  <c r="X7509" i="1" s="1"/>
  <c r="Y7509" i="1" s="1"/>
  <c r="V7510" i="1"/>
  <c r="W7510" i="1" s="1"/>
  <c r="X7510" i="1" s="1"/>
  <c r="Y7510" i="1" s="1"/>
  <c r="V7511" i="1"/>
  <c r="W7511" i="1" s="1"/>
  <c r="X7511" i="1" s="1"/>
  <c r="Y7511" i="1" s="1"/>
  <c r="V7512" i="1"/>
  <c r="W7512" i="1" s="1"/>
  <c r="X7512" i="1" s="1"/>
  <c r="Y7512" i="1" s="1"/>
  <c r="V7513" i="1"/>
  <c r="W7513" i="1" s="1"/>
  <c r="X7513" i="1" s="1"/>
  <c r="Y7513" i="1" s="1"/>
  <c r="V7514" i="1"/>
  <c r="W7514" i="1" s="1"/>
  <c r="X7514" i="1" s="1"/>
  <c r="Y7514" i="1" s="1"/>
  <c r="V7515" i="1"/>
  <c r="W7515" i="1" s="1"/>
  <c r="X7515" i="1" s="1"/>
  <c r="Y7515" i="1" s="1"/>
  <c r="V7516" i="1"/>
  <c r="W7516" i="1" s="1"/>
  <c r="X7516" i="1" s="1"/>
  <c r="Y7516" i="1" s="1"/>
  <c r="V7517" i="1"/>
  <c r="W7517" i="1" s="1"/>
  <c r="X7517" i="1" s="1"/>
  <c r="Y7517" i="1" s="1"/>
  <c r="V7518" i="1"/>
  <c r="W7518" i="1" s="1"/>
  <c r="X7518" i="1" s="1"/>
  <c r="Y7518" i="1" s="1"/>
  <c r="V7519" i="1"/>
  <c r="W7519" i="1" s="1"/>
  <c r="X7519" i="1" s="1"/>
  <c r="Y7519" i="1" s="1"/>
  <c r="V7520" i="1"/>
  <c r="W7520" i="1" s="1"/>
  <c r="X7520" i="1" s="1"/>
  <c r="Y7520" i="1" s="1"/>
  <c r="V7521" i="1"/>
  <c r="W7521" i="1" s="1"/>
  <c r="X7521" i="1" s="1"/>
  <c r="Y7521" i="1" s="1"/>
  <c r="V7522" i="1"/>
  <c r="W7522" i="1" s="1"/>
  <c r="X7522" i="1" s="1"/>
  <c r="Y7522" i="1" s="1"/>
  <c r="V7523" i="1"/>
  <c r="W7523" i="1" s="1"/>
  <c r="X7523" i="1" s="1"/>
  <c r="Y7523" i="1" s="1"/>
  <c r="V7524" i="1"/>
  <c r="W7524" i="1" s="1"/>
  <c r="X7524" i="1" s="1"/>
  <c r="Y7524" i="1" s="1"/>
  <c r="V7525" i="1"/>
  <c r="W7525" i="1" s="1"/>
  <c r="X7525" i="1" s="1"/>
  <c r="Y7525" i="1" s="1"/>
  <c r="V7526" i="1"/>
  <c r="W7526" i="1" s="1"/>
  <c r="X7526" i="1" s="1"/>
  <c r="Y7526" i="1" s="1"/>
  <c r="V7527" i="1"/>
  <c r="W7527" i="1" s="1"/>
  <c r="X7527" i="1" s="1"/>
  <c r="Y7527" i="1" s="1"/>
  <c r="V7528" i="1"/>
  <c r="W7528" i="1" s="1"/>
  <c r="X7528" i="1" s="1"/>
  <c r="Y7528" i="1" s="1"/>
  <c r="V7529" i="1"/>
  <c r="W7529" i="1" s="1"/>
  <c r="X7529" i="1" s="1"/>
  <c r="Y7529" i="1" s="1"/>
  <c r="V7530" i="1"/>
  <c r="W7530" i="1" s="1"/>
  <c r="X7530" i="1" s="1"/>
  <c r="Y7530" i="1" s="1"/>
  <c r="V7531" i="1"/>
  <c r="W7531" i="1" s="1"/>
  <c r="X7531" i="1" s="1"/>
  <c r="Y7531" i="1" s="1"/>
  <c r="V7532" i="1"/>
  <c r="W7532" i="1" s="1"/>
  <c r="X7532" i="1" s="1"/>
  <c r="Y7532" i="1" s="1"/>
  <c r="V7533" i="1"/>
  <c r="W7533" i="1" s="1"/>
  <c r="X7533" i="1" s="1"/>
  <c r="Y7533" i="1" s="1"/>
  <c r="V7534" i="1"/>
  <c r="W7534" i="1" s="1"/>
  <c r="X7534" i="1" s="1"/>
  <c r="Y7534" i="1" s="1"/>
  <c r="V7535" i="1"/>
  <c r="W7535" i="1" s="1"/>
  <c r="X7535" i="1" s="1"/>
  <c r="Y7535" i="1" s="1"/>
  <c r="V7536" i="1"/>
  <c r="W7536" i="1" s="1"/>
  <c r="X7536" i="1" s="1"/>
  <c r="Y7536" i="1" s="1"/>
  <c r="V7537" i="1"/>
  <c r="W7537" i="1" s="1"/>
  <c r="X7537" i="1" s="1"/>
  <c r="Y7537" i="1" s="1"/>
  <c r="V7538" i="1"/>
  <c r="W7538" i="1" s="1"/>
  <c r="X7538" i="1" s="1"/>
  <c r="Y7538" i="1" s="1"/>
  <c r="V7539" i="1"/>
  <c r="W7539" i="1" s="1"/>
  <c r="X7539" i="1" s="1"/>
  <c r="Y7539" i="1" s="1"/>
  <c r="V7540" i="1"/>
  <c r="W7540" i="1" s="1"/>
  <c r="X7540" i="1" s="1"/>
  <c r="Y7540" i="1" s="1"/>
  <c r="V7541" i="1"/>
  <c r="W7541" i="1" s="1"/>
  <c r="X7541" i="1" s="1"/>
  <c r="Y7541" i="1" s="1"/>
  <c r="V7542" i="1"/>
  <c r="W7542" i="1" s="1"/>
  <c r="X7542" i="1" s="1"/>
  <c r="Y7542" i="1" s="1"/>
  <c r="V7543" i="1"/>
  <c r="W7543" i="1" s="1"/>
  <c r="X7543" i="1" s="1"/>
  <c r="Y7543" i="1" s="1"/>
  <c r="V7544" i="1"/>
  <c r="W7544" i="1" s="1"/>
  <c r="X7544" i="1" s="1"/>
  <c r="Y7544" i="1" s="1"/>
  <c r="V7545" i="1"/>
  <c r="W7545" i="1" s="1"/>
  <c r="X7545" i="1" s="1"/>
  <c r="Y7545" i="1" s="1"/>
  <c r="V7546" i="1"/>
  <c r="W7546" i="1" s="1"/>
  <c r="X7546" i="1" s="1"/>
  <c r="Y7546" i="1" s="1"/>
  <c r="V7547" i="1"/>
  <c r="W7547" i="1" s="1"/>
  <c r="X7547" i="1" s="1"/>
  <c r="Y7547" i="1" s="1"/>
  <c r="V7548" i="1"/>
  <c r="W7548" i="1" s="1"/>
  <c r="X7548" i="1" s="1"/>
  <c r="Y7548" i="1" s="1"/>
  <c r="V7549" i="1"/>
  <c r="W7549" i="1" s="1"/>
  <c r="X7549" i="1" s="1"/>
  <c r="Y7549" i="1" s="1"/>
  <c r="V7550" i="1"/>
  <c r="W7550" i="1" s="1"/>
  <c r="X7550" i="1" s="1"/>
  <c r="Y7550" i="1" s="1"/>
  <c r="V7551" i="1"/>
  <c r="W7551" i="1" s="1"/>
  <c r="X7551" i="1" s="1"/>
  <c r="Y7551" i="1" s="1"/>
  <c r="V7552" i="1"/>
  <c r="W7552" i="1" s="1"/>
  <c r="X7552" i="1" s="1"/>
  <c r="Y7552" i="1" s="1"/>
  <c r="V7553" i="1"/>
  <c r="W7553" i="1" s="1"/>
  <c r="X7553" i="1" s="1"/>
  <c r="Y7553" i="1" s="1"/>
  <c r="V7554" i="1"/>
  <c r="W7554" i="1" s="1"/>
  <c r="X7554" i="1" s="1"/>
  <c r="Y7554" i="1" s="1"/>
  <c r="V7555" i="1"/>
  <c r="W7555" i="1" s="1"/>
  <c r="X7555" i="1" s="1"/>
  <c r="Y7555" i="1" s="1"/>
  <c r="V7556" i="1"/>
  <c r="W7556" i="1" s="1"/>
  <c r="X7556" i="1" s="1"/>
  <c r="Y7556" i="1" s="1"/>
  <c r="V7557" i="1"/>
  <c r="W7557" i="1" s="1"/>
  <c r="X7557" i="1" s="1"/>
  <c r="Y7557" i="1" s="1"/>
  <c r="V7558" i="1"/>
  <c r="W7558" i="1" s="1"/>
  <c r="X7558" i="1" s="1"/>
  <c r="Y7558" i="1" s="1"/>
  <c r="V7559" i="1"/>
  <c r="W7559" i="1" s="1"/>
  <c r="X7559" i="1" s="1"/>
  <c r="Y7559" i="1" s="1"/>
  <c r="V7560" i="1"/>
  <c r="W7560" i="1" s="1"/>
  <c r="X7560" i="1" s="1"/>
  <c r="Y7560" i="1" s="1"/>
  <c r="V7561" i="1"/>
  <c r="W7561" i="1" s="1"/>
  <c r="X7561" i="1" s="1"/>
  <c r="Y7561" i="1" s="1"/>
  <c r="V7562" i="1"/>
  <c r="W7562" i="1" s="1"/>
  <c r="X7562" i="1" s="1"/>
  <c r="Y7562" i="1" s="1"/>
  <c r="V7563" i="1"/>
  <c r="W7563" i="1" s="1"/>
  <c r="X7563" i="1" s="1"/>
  <c r="Y7563" i="1" s="1"/>
  <c r="V7564" i="1"/>
  <c r="W7564" i="1" s="1"/>
  <c r="X7564" i="1" s="1"/>
  <c r="Y7564" i="1" s="1"/>
  <c r="V7565" i="1"/>
  <c r="W7565" i="1" s="1"/>
  <c r="X7565" i="1" s="1"/>
  <c r="Y7565" i="1" s="1"/>
  <c r="V7566" i="1"/>
  <c r="W7566" i="1" s="1"/>
  <c r="X7566" i="1" s="1"/>
  <c r="Y7566" i="1" s="1"/>
  <c r="V7567" i="1"/>
  <c r="W7567" i="1" s="1"/>
  <c r="X7567" i="1" s="1"/>
  <c r="Y7567" i="1" s="1"/>
  <c r="V7568" i="1"/>
  <c r="W7568" i="1" s="1"/>
  <c r="X7568" i="1" s="1"/>
  <c r="Y7568" i="1" s="1"/>
  <c r="V7569" i="1"/>
  <c r="W7569" i="1" s="1"/>
  <c r="X7569" i="1" s="1"/>
  <c r="Y7569" i="1" s="1"/>
  <c r="V7570" i="1"/>
  <c r="W7570" i="1" s="1"/>
  <c r="X7570" i="1" s="1"/>
  <c r="Y7570" i="1" s="1"/>
  <c r="V7571" i="1"/>
  <c r="W7571" i="1" s="1"/>
  <c r="X7571" i="1" s="1"/>
  <c r="Y7571" i="1" s="1"/>
  <c r="V7572" i="1"/>
  <c r="W7572" i="1" s="1"/>
  <c r="X7572" i="1" s="1"/>
  <c r="Y7572" i="1" s="1"/>
  <c r="V7573" i="1"/>
  <c r="W7573" i="1" s="1"/>
  <c r="X7573" i="1" s="1"/>
  <c r="Y7573" i="1" s="1"/>
  <c r="V7574" i="1"/>
  <c r="W7574" i="1" s="1"/>
  <c r="X7574" i="1" s="1"/>
  <c r="Y7574" i="1" s="1"/>
  <c r="V7575" i="1"/>
  <c r="W7575" i="1" s="1"/>
  <c r="X7575" i="1" s="1"/>
  <c r="Y7575" i="1" s="1"/>
  <c r="V7576" i="1"/>
  <c r="W7576" i="1" s="1"/>
  <c r="X7576" i="1" s="1"/>
  <c r="Y7576" i="1" s="1"/>
  <c r="V7577" i="1"/>
  <c r="W7577" i="1" s="1"/>
  <c r="X7577" i="1" s="1"/>
  <c r="Y7577" i="1" s="1"/>
  <c r="V7578" i="1"/>
  <c r="W7578" i="1" s="1"/>
  <c r="X7578" i="1" s="1"/>
  <c r="Y7578" i="1" s="1"/>
  <c r="V7579" i="1"/>
  <c r="W7579" i="1" s="1"/>
  <c r="X7579" i="1" s="1"/>
  <c r="Y7579" i="1" s="1"/>
  <c r="V7580" i="1"/>
  <c r="W7580" i="1" s="1"/>
  <c r="X7580" i="1" s="1"/>
  <c r="Y7580" i="1" s="1"/>
  <c r="V7581" i="1"/>
  <c r="W7581" i="1" s="1"/>
  <c r="X7581" i="1" s="1"/>
  <c r="Y7581" i="1" s="1"/>
  <c r="V7582" i="1"/>
  <c r="W7582" i="1" s="1"/>
  <c r="X7582" i="1" s="1"/>
  <c r="Y7582" i="1" s="1"/>
  <c r="V7583" i="1"/>
  <c r="W7583" i="1" s="1"/>
  <c r="X7583" i="1" s="1"/>
  <c r="Y7583" i="1" s="1"/>
  <c r="V7584" i="1"/>
  <c r="W7584" i="1" s="1"/>
  <c r="X7584" i="1" s="1"/>
  <c r="Y7584" i="1" s="1"/>
  <c r="V7585" i="1"/>
  <c r="W7585" i="1" s="1"/>
  <c r="X7585" i="1" s="1"/>
  <c r="Y7585" i="1" s="1"/>
  <c r="V7586" i="1"/>
  <c r="W7586" i="1" s="1"/>
  <c r="X7586" i="1" s="1"/>
  <c r="Y7586" i="1" s="1"/>
  <c r="V7587" i="1"/>
  <c r="W7587" i="1" s="1"/>
  <c r="X7587" i="1" s="1"/>
  <c r="Y7587" i="1" s="1"/>
  <c r="V7588" i="1"/>
  <c r="W7588" i="1" s="1"/>
  <c r="X7588" i="1" s="1"/>
  <c r="Y7588" i="1" s="1"/>
  <c r="V7589" i="1"/>
  <c r="W7589" i="1" s="1"/>
  <c r="X7589" i="1" s="1"/>
  <c r="Y7589" i="1" s="1"/>
  <c r="V7590" i="1"/>
  <c r="W7590" i="1" s="1"/>
  <c r="X7590" i="1" s="1"/>
  <c r="Y7590" i="1" s="1"/>
  <c r="V7591" i="1"/>
  <c r="W7591" i="1" s="1"/>
  <c r="X7591" i="1" s="1"/>
  <c r="Y7591" i="1" s="1"/>
  <c r="V7592" i="1"/>
  <c r="W7592" i="1" s="1"/>
  <c r="X7592" i="1" s="1"/>
  <c r="Y7592" i="1" s="1"/>
  <c r="V7593" i="1"/>
  <c r="W7593" i="1" s="1"/>
  <c r="X7593" i="1" s="1"/>
  <c r="Y7593" i="1" s="1"/>
  <c r="V7594" i="1"/>
  <c r="W7594" i="1" s="1"/>
  <c r="X7594" i="1" s="1"/>
  <c r="Y7594" i="1" s="1"/>
  <c r="V7595" i="1"/>
  <c r="W7595" i="1" s="1"/>
  <c r="X7595" i="1" s="1"/>
  <c r="Y7595" i="1" s="1"/>
  <c r="V7596" i="1"/>
  <c r="W7596" i="1" s="1"/>
  <c r="X7596" i="1" s="1"/>
  <c r="Y7596" i="1" s="1"/>
  <c r="V7597" i="1"/>
  <c r="W7597" i="1" s="1"/>
  <c r="X7597" i="1" s="1"/>
  <c r="Y7597" i="1" s="1"/>
  <c r="V7598" i="1"/>
  <c r="W7598" i="1" s="1"/>
  <c r="X7598" i="1" s="1"/>
  <c r="Y7598" i="1" s="1"/>
  <c r="V7599" i="1"/>
  <c r="W7599" i="1" s="1"/>
  <c r="X7599" i="1" s="1"/>
  <c r="Y7599" i="1" s="1"/>
  <c r="V7600" i="1"/>
  <c r="W7600" i="1" s="1"/>
  <c r="X7600" i="1" s="1"/>
  <c r="Y7600" i="1" s="1"/>
  <c r="V7601" i="1"/>
  <c r="W7601" i="1" s="1"/>
  <c r="X7601" i="1" s="1"/>
  <c r="Y7601" i="1" s="1"/>
  <c r="V7602" i="1"/>
  <c r="W7602" i="1" s="1"/>
  <c r="X7602" i="1" s="1"/>
  <c r="Y7602" i="1" s="1"/>
  <c r="V7603" i="1"/>
  <c r="W7603" i="1" s="1"/>
  <c r="X7603" i="1" s="1"/>
  <c r="Y7603" i="1" s="1"/>
  <c r="V7604" i="1"/>
  <c r="W7604" i="1" s="1"/>
  <c r="X7604" i="1" s="1"/>
  <c r="Y7604" i="1" s="1"/>
  <c r="V7605" i="1"/>
  <c r="W7605" i="1" s="1"/>
  <c r="X7605" i="1" s="1"/>
  <c r="Y7605" i="1" s="1"/>
  <c r="V7606" i="1"/>
  <c r="W7606" i="1" s="1"/>
  <c r="X7606" i="1" s="1"/>
  <c r="Y7606" i="1" s="1"/>
  <c r="V7607" i="1"/>
  <c r="W7607" i="1" s="1"/>
  <c r="X7607" i="1" s="1"/>
  <c r="Y7607" i="1" s="1"/>
  <c r="V7608" i="1"/>
  <c r="W7608" i="1" s="1"/>
  <c r="X7608" i="1" s="1"/>
  <c r="Y7608" i="1" s="1"/>
  <c r="V7609" i="1"/>
  <c r="W7609" i="1" s="1"/>
  <c r="X7609" i="1" s="1"/>
  <c r="Y7609" i="1" s="1"/>
  <c r="V7610" i="1"/>
  <c r="W7610" i="1" s="1"/>
  <c r="X7610" i="1" s="1"/>
  <c r="Y7610" i="1" s="1"/>
  <c r="V7611" i="1"/>
  <c r="W7611" i="1" s="1"/>
  <c r="X7611" i="1" s="1"/>
  <c r="Y7611" i="1" s="1"/>
  <c r="V7612" i="1"/>
  <c r="W7612" i="1" s="1"/>
  <c r="X7612" i="1" s="1"/>
  <c r="Y7612" i="1" s="1"/>
  <c r="V7613" i="1"/>
  <c r="W7613" i="1" s="1"/>
  <c r="X7613" i="1" s="1"/>
  <c r="Y7613" i="1" s="1"/>
  <c r="V7614" i="1"/>
  <c r="W7614" i="1" s="1"/>
  <c r="X7614" i="1" s="1"/>
  <c r="Y7614" i="1" s="1"/>
  <c r="V7615" i="1"/>
  <c r="W7615" i="1" s="1"/>
  <c r="X7615" i="1" s="1"/>
  <c r="Y7615" i="1" s="1"/>
  <c r="V7616" i="1"/>
  <c r="W7616" i="1" s="1"/>
  <c r="X7616" i="1" s="1"/>
  <c r="Y7616" i="1" s="1"/>
  <c r="V7617" i="1"/>
  <c r="W7617" i="1" s="1"/>
  <c r="X7617" i="1" s="1"/>
  <c r="Y7617" i="1" s="1"/>
  <c r="V7618" i="1"/>
  <c r="W7618" i="1" s="1"/>
  <c r="X7618" i="1" s="1"/>
  <c r="Y7618" i="1" s="1"/>
  <c r="V7619" i="1"/>
  <c r="W7619" i="1" s="1"/>
  <c r="X7619" i="1" s="1"/>
  <c r="Y7619" i="1" s="1"/>
  <c r="V7620" i="1"/>
  <c r="W7620" i="1" s="1"/>
  <c r="X7620" i="1" s="1"/>
  <c r="Y7620" i="1" s="1"/>
  <c r="V7621" i="1"/>
  <c r="W7621" i="1" s="1"/>
  <c r="X7621" i="1" s="1"/>
  <c r="Y7621" i="1" s="1"/>
  <c r="V7622" i="1"/>
  <c r="W7622" i="1" s="1"/>
  <c r="X7622" i="1" s="1"/>
  <c r="Y7622" i="1" s="1"/>
  <c r="V7623" i="1"/>
  <c r="W7623" i="1" s="1"/>
  <c r="X7623" i="1" s="1"/>
  <c r="Y7623" i="1" s="1"/>
  <c r="V7624" i="1"/>
  <c r="W7624" i="1" s="1"/>
  <c r="X7624" i="1" s="1"/>
  <c r="Y7624" i="1" s="1"/>
  <c r="V7625" i="1"/>
  <c r="W7625" i="1" s="1"/>
  <c r="X7625" i="1" s="1"/>
  <c r="Y7625" i="1" s="1"/>
  <c r="V7626" i="1"/>
  <c r="W7626" i="1" s="1"/>
  <c r="X7626" i="1" s="1"/>
  <c r="Y7626" i="1" s="1"/>
  <c r="V7627" i="1"/>
  <c r="W7627" i="1" s="1"/>
  <c r="X7627" i="1" s="1"/>
  <c r="Y7627" i="1" s="1"/>
  <c r="V7628" i="1"/>
  <c r="W7628" i="1" s="1"/>
  <c r="X7628" i="1" s="1"/>
  <c r="Y7628" i="1" s="1"/>
  <c r="V7629" i="1"/>
  <c r="W7629" i="1" s="1"/>
  <c r="X7629" i="1" s="1"/>
  <c r="Y7629" i="1" s="1"/>
  <c r="V7630" i="1"/>
  <c r="W7630" i="1" s="1"/>
  <c r="X7630" i="1" s="1"/>
  <c r="Y7630" i="1" s="1"/>
  <c r="V7631" i="1"/>
  <c r="W7631" i="1" s="1"/>
  <c r="X7631" i="1" s="1"/>
  <c r="Y7631" i="1" s="1"/>
  <c r="V7632" i="1"/>
  <c r="W7632" i="1" s="1"/>
  <c r="X7632" i="1" s="1"/>
  <c r="Y7632" i="1" s="1"/>
  <c r="V7633" i="1"/>
  <c r="W7633" i="1" s="1"/>
  <c r="X7633" i="1" s="1"/>
  <c r="Y7633" i="1" s="1"/>
  <c r="V7634" i="1"/>
  <c r="W7634" i="1" s="1"/>
  <c r="X7634" i="1" s="1"/>
  <c r="Y7634" i="1" s="1"/>
  <c r="V7635" i="1"/>
  <c r="W7635" i="1" s="1"/>
  <c r="X7635" i="1" s="1"/>
  <c r="Y7635" i="1" s="1"/>
  <c r="V7636" i="1"/>
  <c r="W7636" i="1" s="1"/>
  <c r="X7636" i="1" s="1"/>
  <c r="Y7636" i="1" s="1"/>
  <c r="V7637" i="1"/>
  <c r="W7637" i="1" s="1"/>
  <c r="X7637" i="1" s="1"/>
  <c r="Y7637" i="1" s="1"/>
  <c r="V7638" i="1"/>
  <c r="W7638" i="1" s="1"/>
  <c r="X7638" i="1" s="1"/>
  <c r="Y7638" i="1" s="1"/>
  <c r="V7639" i="1"/>
  <c r="W7639" i="1" s="1"/>
  <c r="X7639" i="1" s="1"/>
  <c r="Y7639" i="1" s="1"/>
  <c r="V7640" i="1"/>
  <c r="W7640" i="1" s="1"/>
  <c r="X7640" i="1" s="1"/>
  <c r="Y7640" i="1" s="1"/>
  <c r="V7641" i="1"/>
  <c r="W7641" i="1" s="1"/>
  <c r="X7641" i="1" s="1"/>
  <c r="Y7641" i="1" s="1"/>
  <c r="V7642" i="1"/>
  <c r="W7642" i="1" s="1"/>
  <c r="X7642" i="1" s="1"/>
  <c r="Y7642" i="1" s="1"/>
  <c r="V7643" i="1"/>
  <c r="W7643" i="1" s="1"/>
  <c r="X7643" i="1" s="1"/>
  <c r="Y7643" i="1" s="1"/>
  <c r="V7644" i="1"/>
  <c r="W7644" i="1" s="1"/>
  <c r="X7644" i="1" s="1"/>
  <c r="Y7644" i="1" s="1"/>
  <c r="V7645" i="1"/>
  <c r="W7645" i="1" s="1"/>
  <c r="X7645" i="1" s="1"/>
  <c r="Y7645" i="1" s="1"/>
  <c r="V7646" i="1"/>
  <c r="W7646" i="1" s="1"/>
  <c r="X7646" i="1" s="1"/>
  <c r="Y7646" i="1" s="1"/>
  <c r="V7647" i="1"/>
  <c r="W7647" i="1" s="1"/>
  <c r="X7647" i="1" s="1"/>
  <c r="Y7647" i="1" s="1"/>
  <c r="V7648" i="1"/>
  <c r="W7648" i="1" s="1"/>
  <c r="X7648" i="1" s="1"/>
  <c r="Y7648" i="1" s="1"/>
  <c r="V7649" i="1"/>
  <c r="W7649" i="1" s="1"/>
  <c r="X7649" i="1" s="1"/>
  <c r="Y7649" i="1" s="1"/>
  <c r="V7650" i="1"/>
  <c r="W7650" i="1" s="1"/>
  <c r="X7650" i="1" s="1"/>
  <c r="Y7650" i="1" s="1"/>
  <c r="V7651" i="1"/>
  <c r="W7651" i="1" s="1"/>
  <c r="X7651" i="1" s="1"/>
  <c r="Y7651" i="1" s="1"/>
  <c r="V7652" i="1"/>
  <c r="W7652" i="1" s="1"/>
  <c r="X7652" i="1" s="1"/>
  <c r="Y7652" i="1" s="1"/>
  <c r="V7653" i="1"/>
  <c r="W7653" i="1" s="1"/>
  <c r="X7653" i="1" s="1"/>
  <c r="Y7653" i="1" s="1"/>
  <c r="V7654" i="1"/>
  <c r="W7654" i="1" s="1"/>
  <c r="X7654" i="1" s="1"/>
  <c r="Y7654" i="1" s="1"/>
  <c r="V7655" i="1"/>
  <c r="W7655" i="1" s="1"/>
  <c r="X7655" i="1" s="1"/>
  <c r="Y7655" i="1" s="1"/>
  <c r="V7656" i="1"/>
  <c r="W7656" i="1" s="1"/>
  <c r="X7656" i="1" s="1"/>
  <c r="Y7656" i="1" s="1"/>
  <c r="V7657" i="1"/>
  <c r="W7657" i="1" s="1"/>
  <c r="X7657" i="1" s="1"/>
  <c r="Y7657" i="1" s="1"/>
  <c r="V7658" i="1"/>
  <c r="W7658" i="1" s="1"/>
  <c r="X7658" i="1" s="1"/>
  <c r="Y7658" i="1" s="1"/>
  <c r="V7659" i="1"/>
  <c r="W7659" i="1" s="1"/>
  <c r="X7659" i="1" s="1"/>
  <c r="Y7659" i="1" s="1"/>
  <c r="V7660" i="1"/>
  <c r="W7660" i="1" s="1"/>
  <c r="X7660" i="1" s="1"/>
  <c r="Y7660" i="1" s="1"/>
  <c r="V7661" i="1"/>
  <c r="W7661" i="1" s="1"/>
  <c r="X7661" i="1" s="1"/>
  <c r="Y7661" i="1" s="1"/>
  <c r="V7662" i="1"/>
  <c r="W7662" i="1" s="1"/>
  <c r="X7662" i="1" s="1"/>
  <c r="Y7662" i="1" s="1"/>
  <c r="V7663" i="1"/>
  <c r="W7663" i="1" s="1"/>
  <c r="X7663" i="1" s="1"/>
  <c r="Y7663" i="1" s="1"/>
  <c r="V7664" i="1"/>
  <c r="W7664" i="1" s="1"/>
  <c r="X7664" i="1" s="1"/>
  <c r="Y7664" i="1" s="1"/>
  <c r="V7665" i="1"/>
  <c r="W7665" i="1" s="1"/>
  <c r="X7665" i="1" s="1"/>
  <c r="Y7665" i="1" s="1"/>
  <c r="V7666" i="1"/>
  <c r="W7666" i="1" s="1"/>
  <c r="X7666" i="1" s="1"/>
  <c r="Y7666" i="1" s="1"/>
  <c r="V7667" i="1"/>
  <c r="W7667" i="1" s="1"/>
  <c r="X7667" i="1" s="1"/>
  <c r="Y7667" i="1" s="1"/>
  <c r="V7668" i="1"/>
  <c r="W7668" i="1" s="1"/>
  <c r="X7668" i="1" s="1"/>
  <c r="Y7668" i="1" s="1"/>
  <c r="V7669" i="1"/>
  <c r="W7669" i="1" s="1"/>
  <c r="X7669" i="1" s="1"/>
  <c r="Y7669" i="1" s="1"/>
  <c r="V7670" i="1"/>
  <c r="W7670" i="1" s="1"/>
  <c r="X7670" i="1" s="1"/>
  <c r="Y7670" i="1" s="1"/>
  <c r="V7671" i="1"/>
  <c r="W7671" i="1" s="1"/>
  <c r="X7671" i="1" s="1"/>
  <c r="Y7671" i="1" s="1"/>
  <c r="V7672" i="1"/>
  <c r="W7672" i="1" s="1"/>
  <c r="X7672" i="1" s="1"/>
  <c r="Y7672" i="1" s="1"/>
  <c r="V7673" i="1"/>
  <c r="W7673" i="1" s="1"/>
  <c r="X7673" i="1" s="1"/>
  <c r="Y7673" i="1" s="1"/>
  <c r="V7674" i="1"/>
  <c r="W7674" i="1" s="1"/>
  <c r="X7674" i="1" s="1"/>
  <c r="Y7674" i="1" s="1"/>
  <c r="V7675" i="1"/>
  <c r="W7675" i="1" s="1"/>
  <c r="X7675" i="1" s="1"/>
  <c r="Y7675" i="1" s="1"/>
  <c r="V7676" i="1"/>
  <c r="W7676" i="1" s="1"/>
  <c r="X7676" i="1" s="1"/>
  <c r="Y7676" i="1" s="1"/>
  <c r="V7677" i="1"/>
  <c r="W7677" i="1" s="1"/>
  <c r="X7677" i="1" s="1"/>
  <c r="Y7677" i="1" s="1"/>
  <c r="V7678" i="1"/>
  <c r="W7678" i="1" s="1"/>
  <c r="X7678" i="1" s="1"/>
  <c r="Y7678" i="1" s="1"/>
  <c r="V7679" i="1"/>
  <c r="W7679" i="1" s="1"/>
  <c r="X7679" i="1" s="1"/>
  <c r="Y7679" i="1" s="1"/>
  <c r="V7680" i="1"/>
  <c r="W7680" i="1" s="1"/>
  <c r="X7680" i="1" s="1"/>
  <c r="Y7680" i="1" s="1"/>
  <c r="V7681" i="1"/>
  <c r="W7681" i="1" s="1"/>
  <c r="X7681" i="1" s="1"/>
  <c r="Y7681" i="1" s="1"/>
  <c r="V7682" i="1"/>
  <c r="W7682" i="1" s="1"/>
  <c r="X7682" i="1" s="1"/>
  <c r="Y7682" i="1" s="1"/>
  <c r="V7683" i="1"/>
  <c r="W7683" i="1" s="1"/>
  <c r="X7683" i="1" s="1"/>
  <c r="Y7683" i="1" s="1"/>
  <c r="V7684" i="1"/>
  <c r="W7684" i="1" s="1"/>
  <c r="X7684" i="1" s="1"/>
  <c r="Y7684" i="1" s="1"/>
  <c r="V7685" i="1"/>
  <c r="W7685" i="1" s="1"/>
  <c r="X7685" i="1" s="1"/>
  <c r="Y7685" i="1" s="1"/>
  <c r="V7686" i="1"/>
  <c r="W7686" i="1" s="1"/>
  <c r="X7686" i="1" s="1"/>
  <c r="Y7686" i="1" s="1"/>
  <c r="V7687" i="1"/>
  <c r="W7687" i="1" s="1"/>
  <c r="X7687" i="1" s="1"/>
  <c r="Y7687" i="1" s="1"/>
  <c r="V7688" i="1"/>
  <c r="W7688" i="1" s="1"/>
  <c r="X7688" i="1" s="1"/>
  <c r="Y7688" i="1" s="1"/>
  <c r="V7689" i="1"/>
  <c r="W7689" i="1" s="1"/>
  <c r="X7689" i="1" s="1"/>
  <c r="Y7689" i="1" s="1"/>
  <c r="V7690" i="1"/>
  <c r="W7690" i="1" s="1"/>
  <c r="X7690" i="1" s="1"/>
  <c r="Y7690" i="1" s="1"/>
  <c r="V7691" i="1"/>
  <c r="W7691" i="1" s="1"/>
  <c r="X7691" i="1" s="1"/>
  <c r="Y7691" i="1" s="1"/>
  <c r="V7692" i="1"/>
  <c r="W7692" i="1" s="1"/>
  <c r="X7692" i="1" s="1"/>
  <c r="Y7692" i="1" s="1"/>
  <c r="V7693" i="1"/>
  <c r="W7693" i="1" s="1"/>
  <c r="X7693" i="1" s="1"/>
  <c r="Y7693" i="1" s="1"/>
  <c r="V7694" i="1"/>
  <c r="W7694" i="1" s="1"/>
  <c r="X7694" i="1" s="1"/>
  <c r="Y7694" i="1" s="1"/>
  <c r="V7695" i="1"/>
  <c r="W7695" i="1" s="1"/>
  <c r="X7695" i="1" s="1"/>
  <c r="Y7695" i="1" s="1"/>
  <c r="V7696" i="1"/>
  <c r="W7696" i="1" s="1"/>
  <c r="X7696" i="1" s="1"/>
  <c r="Y7696" i="1" s="1"/>
  <c r="V7697" i="1"/>
  <c r="W7697" i="1" s="1"/>
  <c r="X7697" i="1" s="1"/>
  <c r="Y7697" i="1" s="1"/>
  <c r="V7698" i="1"/>
  <c r="W7698" i="1" s="1"/>
  <c r="X7698" i="1" s="1"/>
  <c r="Y7698" i="1" s="1"/>
  <c r="V7699" i="1"/>
  <c r="W7699" i="1" s="1"/>
  <c r="X7699" i="1" s="1"/>
  <c r="Y7699" i="1" s="1"/>
  <c r="V7700" i="1"/>
  <c r="W7700" i="1" s="1"/>
  <c r="X7700" i="1" s="1"/>
  <c r="Y7700" i="1" s="1"/>
  <c r="V7701" i="1"/>
  <c r="W7701" i="1" s="1"/>
  <c r="X7701" i="1" s="1"/>
  <c r="Y7701" i="1" s="1"/>
  <c r="V7702" i="1"/>
  <c r="W7702" i="1" s="1"/>
  <c r="X7702" i="1" s="1"/>
  <c r="Y7702" i="1" s="1"/>
  <c r="V7703" i="1"/>
  <c r="W7703" i="1" s="1"/>
  <c r="X7703" i="1" s="1"/>
  <c r="Y7703" i="1" s="1"/>
  <c r="V7704" i="1"/>
  <c r="W7704" i="1" s="1"/>
  <c r="X7704" i="1" s="1"/>
  <c r="Y7704" i="1" s="1"/>
  <c r="V7705" i="1"/>
  <c r="W7705" i="1" s="1"/>
  <c r="X7705" i="1" s="1"/>
  <c r="Y7705" i="1" s="1"/>
  <c r="V7706" i="1"/>
  <c r="W7706" i="1" s="1"/>
  <c r="X7706" i="1" s="1"/>
  <c r="Y7706" i="1" s="1"/>
  <c r="V7707" i="1"/>
  <c r="W7707" i="1" s="1"/>
  <c r="X7707" i="1" s="1"/>
  <c r="Y7707" i="1" s="1"/>
  <c r="V7708" i="1"/>
  <c r="W7708" i="1" s="1"/>
  <c r="X7708" i="1" s="1"/>
  <c r="Y7708" i="1" s="1"/>
  <c r="V7709" i="1"/>
  <c r="W7709" i="1" s="1"/>
  <c r="X7709" i="1" s="1"/>
  <c r="Y7709" i="1" s="1"/>
  <c r="V7710" i="1"/>
  <c r="W7710" i="1" s="1"/>
  <c r="X7710" i="1" s="1"/>
  <c r="Y7710" i="1" s="1"/>
  <c r="V7711" i="1"/>
  <c r="W7711" i="1" s="1"/>
  <c r="X7711" i="1" s="1"/>
  <c r="Y7711" i="1" s="1"/>
  <c r="V7712" i="1"/>
  <c r="W7712" i="1" s="1"/>
  <c r="X7712" i="1" s="1"/>
  <c r="Y7712" i="1" s="1"/>
  <c r="V7713" i="1"/>
  <c r="W7713" i="1" s="1"/>
  <c r="X7713" i="1" s="1"/>
  <c r="Y7713" i="1" s="1"/>
  <c r="V7714" i="1"/>
  <c r="W7714" i="1" s="1"/>
  <c r="X7714" i="1" s="1"/>
  <c r="Y7714" i="1" s="1"/>
  <c r="V7715" i="1"/>
  <c r="W7715" i="1" s="1"/>
  <c r="X7715" i="1" s="1"/>
  <c r="Y7715" i="1" s="1"/>
  <c r="V7716" i="1"/>
  <c r="W7716" i="1" s="1"/>
  <c r="X7716" i="1" s="1"/>
  <c r="Y7716" i="1" s="1"/>
  <c r="V7717" i="1"/>
  <c r="W7717" i="1" s="1"/>
  <c r="X7717" i="1" s="1"/>
  <c r="Y7717" i="1" s="1"/>
  <c r="V7718" i="1"/>
  <c r="W7718" i="1" s="1"/>
  <c r="X7718" i="1" s="1"/>
  <c r="Y7718" i="1" s="1"/>
  <c r="V7719" i="1"/>
  <c r="W7719" i="1" s="1"/>
  <c r="X7719" i="1" s="1"/>
  <c r="Y7719" i="1" s="1"/>
  <c r="V7720" i="1"/>
  <c r="W7720" i="1" s="1"/>
  <c r="X7720" i="1" s="1"/>
  <c r="Y7720" i="1" s="1"/>
  <c r="V7721" i="1"/>
  <c r="W7721" i="1" s="1"/>
  <c r="X7721" i="1" s="1"/>
  <c r="Y7721" i="1" s="1"/>
  <c r="V7722" i="1"/>
  <c r="W7722" i="1" s="1"/>
  <c r="X7722" i="1" s="1"/>
  <c r="Y7722" i="1" s="1"/>
  <c r="V7723" i="1"/>
  <c r="W7723" i="1" s="1"/>
  <c r="X7723" i="1" s="1"/>
  <c r="Y7723" i="1" s="1"/>
  <c r="V7724" i="1"/>
  <c r="W7724" i="1" s="1"/>
  <c r="X7724" i="1" s="1"/>
  <c r="Y7724" i="1" s="1"/>
  <c r="V7725" i="1"/>
  <c r="W7725" i="1" s="1"/>
  <c r="X7725" i="1" s="1"/>
  <c r="Y7725" i="1" s="1"/>
  <c r="V7726" i="1"/>
  <c r="W7726" i="1" s="1"/>
  <c r="X7726" i="1" s="1"/>
  <c r="Y7726" i="1" s="1"/>
  <c r="V7727" i="1"/>
  <c r="W7727" i="1" s="1"/>
  <c r="X7727" i="1" s="1"/>
  <c r="Y7727" i="1" s="1"/>
  <c r="V7728" i="1"/>
  <c r="W7728" i="1" s="1"/>
  <c r="X7728" i="1" s="1"/>
  <c r="Y7728" i="1" s="1"/>
  <c r="V7729" i="1"/>
  <c r="W7729" i="1" s="1"/>
  <c r="X7729" i="1" s="1"/>
  <c r="Y7729" i="1" s="1"/>
  <c r="V7730" i="1"/>
  <c r="W7730" i="1" s="1"/>
  <c r="X7730" i="1" s="1"/>
  <c r="Y7730" i="1" s="1"/>
  <c r="V7731" i="1"/>
  <c r="W7731" i="1" s="1"/>
  <c r="X7731" i="1" s="1"/>
  <c r="Y7731" i="1" s="1"/>
  <c r="V7732" i="1"/>
  <c r="W7732" i="1" s="1"/>
  <c r="X7732" i="1" s="1"/>
  <c r="Y7732" i="1" s="1"/>
  <c r="V7733" i="1"/>
  <c r="W7733" i="1" s="1"/>
  <c r="X7733" i="1" s="1"/>
  <c r="Y7733" i="1" s="1"/>
  <c r="V7734" i="1"/>
  <c r="W7734" i="1" s="1"/>
  <c r="X7734" i="1" s="1"/>
  <c r="Y7734" i="1" s="1"/>
  <c r="V7735" i="1"/>
  <c r="W7735" i="1" s="1"/>
  <c r="X7735" i="1" s="1"/>
  <c r="Y7735" i="1" s="1"/>
  <c r="V7736" i="1"/>
  <c r="W7736" i="1" s="1"/>
  <c r="X7736" i="1" s="1"/>
  <c r="Y7736" i="1" s="1"/>
  <c r="V7737" i="1"/>
  <c r="W7737" i="1" s="1"/>
  <c r="X7737" i="1" s="1"/>
  <c r="Y7737" i="1" s="1"/>
  <c r="V7738" i="1"/>
  <c r="W7738" i="1" s="1"/>
  <c r="X7738" i="1" s="1"/>
  <c r="Y7738" i="1" s="1"/>
  <c r="V7739" i="1"/>
  <c r="W7739" i="1" s="1"/>
  <c r="X7739" i="1" s="1"/>
  <c r="Y7739" i="1" s="1"/>
  <c r="V7740" i="1"/>
  <c r="W7740" i="1" s="1"/>
  <c r="X7740" i="1" s="1"/>
  <c r="Y7740" i="1" s="1"/>
  <c r="V7741" i="1"/>
  <c r="W7741" i="1" s="1"/>
  <c r="X7741" i="1" s="1"/>
  <c r="Y7741" i="1" s="1"/>
  <c r="V7742" i="1"/>
  <c r="W7742" i="1" s="1"/>
  <c r="X7742" i="1" s="1"/>
  <c r="Y7742" i="1" s="1"/>
  <c r="V7743" i="1"/>
  <c r="W7743" i="1" s="1"/>
  <c r="X7743" i="1" s="1"/>
  <c r="Y7743" i="1" s="1"/>
  <c r="V7744" i="1"/>
  <c r="W7744" i="1" s="1"/>
  <c r="X7744" i="1" s="1"/>
  <c r="Y7744" i="1" s="1"/>
  <c r="V7745" i="1"/>
  <c r="W7745" i="1" s="1"/>
  <c r="X7745" i="1" s="1"/>
  <c r="Y7745" i="1" s="1"/>
  <c r="V7746" i="1"/>
  <c r="W7746" i="1" s="1"/>
  <c r="X7746" i="1" s="1"/>
  <c r="Y7746" i="1" s="1"/>
  <c r="V7747" i="1"/>
  <c r="W7747" i="1" s="1"/>
  <c r="X7747" i="1" s="1"/>
  <c r="Y7747" i="1" s="1"/>
  <c r="V7748" i="1"/>
  <c r="W7748" i="1" s="1"/>
  <c r="X7748" i="1" s="1"/>
  <c r="Y7748" i="1" s="1"/>
  <c r="V7749" i="1"/>
  <c r="W7749" i="1" s="1"/>
  <c r="X7749" i="1" s="1"/>
  <c r="Y7749" i="1" s="1"/>
  <c r="V7750" i="1"/>
  <c r="W7750" i="1" s="1"/>
  <c r="X7750" i="1" s="1"/>
  <c r="Y7750" i="1" s="1"/>
  <c r="V7751" i="1"/>
  <c r="W7751" i="1" s="1"/>
  <c r="X7751" i="1" s="1"/>
  <c r="Y7751" i="1" s="1"/>
  <c r="V7752" i="1"/>
  <c r="W7752" i="1" s="1"/>
  <c r="X7752" i="1" s="1"/>
  <c r="Y7752" i="1" s="1"/>
  <c r="V7753" i="1"/>
  <c r="W7753" i="1" s="1"/>
  <c r="X7753" i="1" s="1"/>
  <c r="Y7753" i="1" s="1"/>
  <c r="V7754" i="1"/>
  <c r="W7754" i="1" s="1"/>
  <c r="X7754" i="1" s="1"/>
  <c r="Y7754" i="1" s="1"/>
  <c r="V7755" i="1"/>
  <c r="W7755" i="1" s="1"/>
  <c r="X7755" i="1" s="1"/>
  <c r="Y7755" i="1" s="1"/>
  <c r="V7756" i="1"/>
  <c r="W7756" i="1" s="1"/>
  <c r="X7756" i="1" s="1"/>
  <c r="Y7756" i="1" s="1"/>
  <c r="V7757" i="1"/>
  <c r="W7757" i="1" s="1"/>
  <c r="X7757" i="1" s="1"/>
  <c r="Y7757" i="1" s="1"/>
  <c r="V7758" i="1"/>
  <c r="W7758" i="1" s="1"/>
  <c r="X7758" i="1" s="1"/>
  <c r="Y7758" i="1" s="1"/>
  <c r="V7759" i="1"/>
  <c r="W7759" i="1" s="1"/>
  <c r="X7759" i="1" s="1"/>
  <c r="Y7759" i="1" s="1"/>
  <c r="V7760" i="1"/>
  <c r="W7760" i="1" s="1"/>
  <c r="X7760" i="1" s="1"/>
  <c r="Y7760" i="1" s="1"/>
  <c r="V7761" i="1"/>
  <c r="W7761" i="1" s="1"/>
  <c r="X7761" i="1" s="1"/>
  <c r="Y7761" i="1" s="1"/>
  <c r="V7762" i="1"/>
  <c r="W7762" i="1" s="1"/>
  <c r="X7762" i="1" s="1"/>
  <c r="Y7762" i="1" s="1"/>
  <c r="V7763" i="1"/>
  <c r="W7763" i="1" s="1"/>
  <c r="X7763" i="1" s="1"/>
  <c r="Y7763" i="1" s="1"/>
  <c r="V7764" i="1"/>
  <c r="W7764" i="1" s="1"/>
  <c r="X7764" i="1" s="1"/>
  <c r="Y7764" i="1" s="1"/>
  <c r="V7765" i="1"/>
  <c r="W7765" i="1" s="1"/>
  <c r="X7765" i="1" s="1"/>
  <c r="Y7765" i="1" s="1"/>
  <c r="V7766" i="1"/>
  <c r="W7766" i="1" s="1"/>
  <c r="X7766" i="1" s="1"/>
  <c r="Y7766" i="1" s="1"/>
  <c r="V7767" i="1"/>
  <c r="W7767" i="1" s="1"/>
  <c r="X7767" i="1" s="1"/>
  <c r="Y7767" i="1" s="1"/>
  <c r="V7768" i="1"/>
  <c r="W7768" i="1" s="1"/>
  <c r="X7768" i="1" s="1"/>
  <c r="Y7768" i="1" s="1"/>
  <c r="V7769" i="1"/>
  <c r="W7769" i="1" s="1"/>
  <c r="X7769" i="1" s="1"/>
  <c r="Y7769" i="1" s="1"/>
  <c r="V7770" i="1"/>
  <c r="W7770" i="1" s="1"/>
  <c r="X7770" i="1" s="1"/>
  <c r="Y7770" i="1" s="1"/>
  <c r="V7771" i="1"/>
  <c r="W7771" i="1" s="1"/>
  <c r="X7771" i="1" s="1"/>
  <c r="Y7771" i="1" s="1"/>
  <c r="V7772" i="1"/>
  <c r="W7772" i="1" s="1"/>
  <c r="X7772" i="1" s="1"/>
  <c r="Y7772" i="1" s="1"/>
  <c r="V7773" i="1"/>
  <c r="W7773" i="1" s="1"/>
  <c r="X7773" i="1" s="1"/>
  <c r="Y7773" i="1" s="1"/>
  <c r="V7774" i="1"/>
  <c r="W7774" i="1" s="1"/>
  <c r="X7774" i="1" s="1"/>
  <c r="Y7774" i="1" s="1"/>
  <c r="V7775" i="1"/>
  <c r="W7775" i="1" s="1"/>
  <c r="X7775" i="1" s="1"/>
  <c r="Y7775" i="1" s="1"/>
  <c r="V7776" i="1"/>
  <c r="W7776" i="1" s="1"/>
  <c r="X7776" i="1" s="1"/>
  <c r="Y7776" i="1" s="1"/>
  <c r="V7777" i="1"/>
  <c r="W7777" i="1" s="1"/>
  <c r="X7777" i="1" s="1"/>
  <c r="Y7777" i="1" s="1"/>
  <c r="V7778" i="1"/>
  <c r="W7778" i="1" s="1"/>
  <c r="X7778" i="1" s="1"/>
  <c r="Y7778" i="1" s="1"/>
  <c r="V7779" i="1"/>
  <c r="W7779" i="1" s="1"/>
  <c r="X7779" i="1" s="1"/>
  <c r="Y7779" i="1" s="1"/>
  <c r="V7780" i="1"/>
  <c r="W7780" i="1" s="1"/>
  <c r="X7780" i="1" s="1"/>
  <c r="Y7780" i="1" s="1"/>
  <c r="V7781" i="1"/>
  <c r="W7781" i="1" s="1"/>
  <c r="X7781" i="1" s="1"/>
  <c r="Y7781" i="1" s="1"/>
  <c r="V7782" i="1"/>
  <c r="W7782" i="1" s="1"/>
  <c r="X7782" i="1" s="1"/>
  <c r="Y7782" i="1" s="1"/>
  <c r="V7783" i="1"/>
  <c r="W7783" i="1" s="1"/>
  <c r="X7783" i="1" s="1"/>
  <c r="Y7783" i="1" s="1"/>
  <c r="V7784" i="1"/>
  <c r="W7784" i="1" s="1"/>
  <c r="X7784" i="1" s="1"/>
  <c r="Y7784" i="1" s="1"/>
  <c r="V7785" i="1"/>
  <c r="W7785" i="1" s="1"/>
  <c r="X7785" i="1" s="1"/>
  <c r="Y7785" i="1" s="1"/>
  <c r="V7786" i="1"/>
  <c r="W7786" i="1" s="1"/>
  <c r="X7786" i="1" s="1"/>
  <c r="Y7786" i="1" s="1"/>
  <c r="V7787" i="1"/>
  <c r="W7787" i="1" s="1"/>
  <c r="X7787" i="1" s="1"/>
  <c r="Y7787" i="1" s="1"/>
  <c r="V7788" i="1"/>
  <c r="W7788" i="1" s="1"/>
  <c r="X7788" i="1" s="1"/>
  <c r="Y7788" i="1" s="1"/>
  <c r="V7789" i="1"/>
  <c r="W7789" i="1" s="1"/>
  <c r="X7789" i="1" s="1"/>
  <c r="Y7789" i="1" s="1"/>
  <c r="V7790" i="1"/>
  <c r="W7790" i="1" s="1"/>
  <c r="X7790" i="1" s="1"/>
  <c r="Y7790" i="1" s="1"/>
  <c r="V7791" i="1"/>
  <c r="W7791" i="1" s="1"/>
  <c r="X7791" i="1" s="1"/>
  <c r="Y7791" i="1" s="1"/>
  <c r="V7792" i="1"/>
  <c r="W7792" i="1" s="1"/>
  <c r="X7792" i="1" s="1"/>
  <c r="Y7792" i="1" s="1"/>
  <c r="V7793" i="1"/>
  <c r="W7793" i="1" s="1"/>
  <c r="X7793" i="1" s="1"/>
  <c r="Y7793" i="1" s="1"/>
  <c r="V7794" i="1"/>
  <c r="W7794" i="1" s="1"/>
  <c r="X7794" i="1" s="1"/>
  <c r="Y7794" i="1" s="1"/>
  <c r="V7795" i="1"/>
  <c r="W7795" i="1" s="1"/>
  <c r="X7795" i="1" s="1"/>
  <c r="Y7795" i="1" s="1"/>
  <c r="V7796" i="1"/>
  <c r="W7796" i="1" s="1"/>
  <c r="X7796" i="1" s="1"/>
  <c r="Y7796" i="1" s="1"/>
  <c r="V7797" i="1"/>
  <c r="W7797" i="1" s="1"/>
  <c r="X7797" i="1" s="1"/>
  <c r="Y7797" i="1" s="1"/>
  <c r="V7798" i="1"/>
  <c r="W7798" i="1" s="1"/>
  <c r="X7798" i="1" s="1"/>
  <c r="Y7798" i="1" s="1"/>
  <c r="V7799" i="1"/>
  <c r="W7799" i="1" s="1"/>
  <c r="X7799" i="1" s="1"/>
  <c r="Y7799" i="1" s="1"/>
  <c r="V7800" i="1"/>
  <c r="W7800" i="1" s="1"/>
  <c r="X7800" i="1" s="1"/>
  <c r="Y7800" i="1" s="1"/>
  <c r="V7801" i="1"/>
  <c r="W7801" i="1" s="1"/>
  <c r="X7801" i="1" s="1"/>
  <c r="Y7801" i="1" s="1"/>
  <c r="V7802" i="1"/>
  <c r="W7802" i="1" s="1"/>
  <c r="X7802" i="1" s="1"/>
  <c r="Y7802" i="1" s="1"/>
  <c r="V7803" i="1"/>
  <c r="W7803" i="1" s="1"/>
  <c r="X7803" i="1" s="1"/>
  <c r="Y7803" i="1" s="1"/>
  <c r="V7804" i="1"/>
  <c r="W7804" i="1" s="1"/>
  <c r="X7804" i="1" s="1"/>
  <c r="Y7804" i="1" s="1"/>
  <c r="V7805" i="1"/>
  <c r="W7805" i="1" s="1"/>
  <c r="X7805" i="1" s="1"/>
  <c r="Y7805" i="1" s="1"/>
  <c r="V7806" i="1"/>
  <c r="W7806" i="1" s="1"/>
  <c r="X7806" i="1" s="1"/>
  <c r="Y7806" i="1" s="1"/>
  <c r="V7807" i="1"/>
  <c r="W7807" i="1" s="1"/>
  <c r="X7807" i="1" s="1"/>
  <c r="Y7807" i="1" s="1"/>
  <c r="V7808" i="1"/>
  <c r="W7808" i="1" s="1"/>
  <c r="X7808" i="1" s="1"/>
  <c r="Y7808" i="1" s="1"/>
  <c r="V7809" i="1"/>
  <c r="W7809" i="1" s="1"/>
  <c r="X7809" i="1" s="1"/>
  <c r="Y7809" i="1" s="1"/>
  <c r="V7810" i="1"/>
  <c r="W7810" i="1" s="1"/>
  <c r="X7810" i="1" s="1"/>
  <c r="Y7810" i="1" s="1"/>
  <c r="V7811" i="1"/>
  <c r="W7811" i="1" s="1"/>
  <c r="X7811" i="1" s="1"/>
  <c r="Y7811" i="1" s="1"/>
  <c r="V7812" i="1"/>
  <c r="W7812" i="1" s="1"/>
  <c r="X7812" i="1" s="1"/>
  <c r="Y7812" i="1" s="1"/>
  <c r="V7813" i="1"/>
  <c r="W7813" i="1" s="1"/>
  <c r="X7813" i="1" s="1"/>
  <c r="Y7813" i="1" s="1"/>
  <c r="V7814" i="1"/>
  <c r="W7814" i="1" s="1"/>
  <c r="X7814" i="1" s="1"/>
  <c r="Y7814" i="1" s="1"/>
  <c r="V7815" i="1"/>
  <c r="W7815" i="1" s="1"/>
  <c r="X7815" i="1" s="1"/>
  <c r="Y7815" i="1" s="1"/>
  <c r="V7816" i="1"/>
  <c r="W7816" i="1" s="1"/>
  <c r="X7816" i="1" s="1"/>
  <c r="Y7816" i="1" s="1"/>
  <c r="V7817" i="1"/>
  <c r="W7817" i="1" s="1"/>
  <c r="X7817" i="1" s="1"/>
  <c r="Y7817" i="1" s="1"/>
  <c r="V7818" i="1"/>
  <c r="W7818" i="1" s="1"/>
  <c r="X7818" i="1" s="1"/>
  <c r="Y7818" i="1" s="1"/>
  <c r="V7819" i="1"/>
  <c r="W7819" i="1" s="1"/>
  <c r="X7819" i="1" s="1"/>
  <c r="Y7819" i="1" s="1"/>
  <c r="V7820" i="1"/>
  <c r="W7820" i="1" s="1"/>
  <c r="X7820" i="1" s="1"/>
  <c r="Y7820" i="1" s="1"/>
  <c r="V7821" i="1"/>
  <c r="W7821" i="1" s="1"/>
  <c r="X7821" i="1" s="1"/>
  <c r="Y7821" i="1" s="1"/>
  <c r="V7822" i="1"/>
  <c r="W7822" i="1" s="1"/>
  <c r="X7822" i="1" s="1"/>
  <c r="Y7822" i="1" s="1"/>
  <c r="V7823" i="1"/>
  <c r="W7823" i="1" s="1"/>
  <c r="X7823" i="1" s="1"/>
  <c r="Y7823" i="1" s="1"/>
  <c r="V7824" i="1"/>
  <c r="W7824" i="1" s="1"/>
  <c r="X7824" i="1" s="1"/>
  <c r="Y7824" i="1" s="1"/>
  <c r="V7825" i="1"/>
  <c r="W7825" i="1" s="1"/>
  <c r="X7825" i="1" s="1"/>
  <c r="Y7825" i="1" s="1"/>
  <c r="V7826" i="1"/>
  <c r="W7826" i="1" s="1"/>
  <c r="X7826" i="1" s="1"/>
  <c r="Y7826" i="1" s="1"/>
  <c r="V7827" i="1"/>
  <c r="W7827" i="1" s="1"/>
  <c r="X7827" i="1" s="1"/>
  <c r="Y7827" i="1" s="1"/>
  <c r="V7828" i="1"/>
  <c r="W7828" i="1" s="1"/>
  <c r="X7828" i="1" s="1"/>
  <c r="Y7828" i="1" s="1"/>
  <c r="V7829" i="1"/>
  <c r="W7829" i="1" s="1"/>
  <c r="X7829" i="1" s="1"/>
  <c r="Y7829" i="1" s="1"/>
  <c r="V7830" i="1"/>
  <c r="W7830" i="1" s="1"/>
  <c r="X7830" i="1" s="1"/>
  <c r="Y7830" i="1" s="1"/>
  <c r="V7831" i="1"/>
  <c r="W7831" i="1" s="1"/>
  <c r="X7831" i="1" s="1"/>
  <c r="Y7831" i="1" s="1"/>
  <c r="V7832" i="1"/>
  <c r="W7832" i="1" s="1"/>
  <c r="X7832" i="1" s="1"/>
  <c r="Y7832" i="1" s="1"/>
  <c r="V7833" i="1"/>
  <c r="W7833" i="1" s="1"/>
  <c r="X7833" i="1" s="1"/>
  <c r="Y7833" i="1" s="1"/>
  <c r="V7834" i="1"/>
  <c r="W7834" i="1" s="1"/>
  <c r="X7834" i="1" s="1"/>
  <c r="Y7834" i="1" s="1"/>
  <c r="V7835" i="1"/>
  <c r="W7835" i="1" s="1"/>
  <c r="X7835" i="1" s="1"/>
  <c r="Y7835" i="1" s="1"/>
  <c r="V7836" i="1"/>
  <c r="W7836" i="1" s="1"/>
  <c r="X7836" i="1" s="1"/>
  <c r="Y7836" i="1" s="1"/>
  <c r="V7837" i="1"/>
  <c r="W7837" i="1" s="1"/>
  <c r="X7837" i="1" s="1"/>
  <c r="Y7837" i="1" s="1"/>
  <c r="V7838" i="1"/>
  <c r="W7838" i="1" s="1"/>
  <c r="X7838" i="1" s="1"/>
  <c r="Y7838" i="1" s="1"/>
  <c r="V7839" i="1"/>
  <c r="W7839" i="1" s="1"/>
  <c r="X7839" i="1" s="1"/>
  <c r="Y7839" i="1" s="1"/>
  <c r="V7840" i="1"/>
  <c r="W7840" i="1" s="1"/>
  <c r="X7840" i="1" s="1"/>
  <c r="Y7840" i="1" s="1"/>
  <c r="V7841" i="1"/>
  <c r="W7841" i="1" s="1"/>
  <c r="X7841" i="1" s="1"/>
  <c r="Y7841" i="1" s="1"/>
  <c r="V7842" i="1"/>
  <c r="W7842" i="1" s="1"/>
  <c r="X7842" i="1" s="1"/>
  <c r="Y7842" i="1" s="1"/>
  <c r="V7843" i="1"/>
  <c r="W7843" i="1" s="1"/>
  <c r="X7843" i="1" s="1"/>
  <c r="Y7843" i="1" s="1"/>
  <c r="V7844" i="1"/>
  <c r="W7844" i="1" s="1"/>
  <c r="X7844" i="1" s="1"/>
  <c r="Y7844" i="1" s="1"/>
  <c r="V7845" i="1"/>
  <c r="W7845" i="1" s="1"/>
  <c r="X7845" i="1" s="1"/>
  <c r="Y7845" i="1" s="1"/>
  <c r="V7846" i="1"/>
  <c r="W7846" i="1" s="1"/>
  <c r="X7846" i="1" s="1"/>
  <c r="Y7846" i="1" s="1"/>
  <c r="V7847" i="1"/>
  <c r="W7847" i="1" s="1"/>
  <c r="X7847" i="1" s="1"/>
  <c r="Y7847" i="1" s="1"/>
  <c r="V7848" i="1"/>
  <c r="W7848" i="1" s="1"/>
  <c r="X7848" i="1" s="1"/>
  <c r="Y7848" i="1" s="1"/>
  <c r="V7849" i="1"/>
  <c r="W7849" i="1" s="1"/>
  <c r="X7849" i="1" s="1"/>
  <c r="Y7849" i="1" s="1"/>
  <c r="V7850" i="1"/>
  <c r="W7850" i="1" s="1"/>
  <c r="X7850" i="1" s="1"/>
  <c r="Y7850" i="1" s="1"/>
  <c r="V7851" i="1"/>
  <c r="W7851" i="1" s="1"/>
  <c r="X7851" i="1" s="1"/>
  <c r="Y7851" i="1" s="1"/>
  <c r="V7852" i="1"/>
  <c r="W7852" i="1" s="1"/>
  <c r="X7852" i="1" s="1"/>
  <c r="Y7852" i="1" s="1"/>
  <c r="V7853" i="1"/>
  <c r="W7853" i="1" s="1"/>
  <c r="X7853" i="1" s="1"/>
  <c r="Y7853" i="1" s="1"/>
  <c r="V7854" i="1"/>
  <c r="W7854" i="1" s="1"/>
  <c r="X7854" i="1" s="1"/>
  <c r="Y7854" i="1" s="1"/>
  <c r="V7855" i="1"/>
  <c r="W7855" i="1" s="1"/>
  <c r="X7855" i="1" s="1"/>
  <c r="Y7855" i="1" s="1"/>
  <c r="V7856" i="1"/>
  <c r="W7856" i="1" s="1"/>
  <c r="X7856" i="1" s="1"/>
  <c r="Y7856" i="1" s="1"/>
  <c r="V7857" i="1"/>
  <c r="W7857" i="1" s="1"/>
  <c r="X7857" i="1" s="1"/>
  <c r="Y7857" i="1" s="1"/>
  <c r="V7858" i="1"/>
  <c r="W7858" i="1" s="1"/>
  <c r="X7858" i="1" s="1"/>
  <c r="Y7858" i="1" s="1"/>
  <c r="V7859" i="1"/>
  <c r="W7859" i="1" s="1"/>
  <c r="X7859" i="1" s="1"/>
  <c r="Y7859" i="1" s="1"/>
  <c r="V7860" i="1"/>
  <c r="W7860" i="1" s="1"/>
  <c r="X7860" i="1" s="1"/>
  <c r="Y7860" i="1" s="1"/>
  <c r="V7861" i="1"/>
  <c r="W7861" i="1" s="1"/>
  <c r="X7861" i="1" s="1"/>
  <c r="Y7861" i="1" s="1"/>
  <c r="V7862" i="1"/>
  <c r="W7862" i="1" s="1"/>
  <c r="X7862" i="1" s="1"/>
  <c r="Y7862" i="1" s="1"/>
  <c r="V7863" i="1"/>
  <c r="W7863" i="1" s="1"/>
  <c r="X7863" i="1" s="1"/>
  <c r="Y7863" i="1" s="1"/>
  <c r="V7864" i="1"/>
  <c r="W7864" i="1" s="1"/>
  <c r="X7864" i="1" s="1"/>
  <c r="Y7864" i="1" s="1"/>
  <c r="V7865" i="1"/>
  <c r="W7865" i="1" s="1"/>
  <c r="X7865" i="1" s="1"/>
  <c r="Y7865" i="1" s="1"/>
  <c r="V7866" i="1"/>
  <c r="W7866" i="1" s="1"/>
  <c r="X7866" i="1" s="1"/>
  <c r="Y7866" i="1" s="1"/>
  <c r="V7867" i="1"/>
  <c r="W7867" i="1" s="1"/>
  <c r="X7867" i="1" s="1"/>
  <c r="Y7867" i="1" s="1"/>
  <c r="V7868" i="1"/>
  <c r="W7868" i="1" s="1"/>
  <c r="X7868" i="1" s="1"/>
  <c r="Y7868" i="1" s="1"/>
  <c r="V7869" i="1"/>
  <c r="W7869" i="1" s="1"/>
  <c r="X7869" i="1" s="1"/>
  <c r="Y7869" i="1" s="1"/>
  <c r="V7870" i="1"/>
  <c r="W7870" i="1" s="1"/>
  <c r="X7870" i="1" s="1"/>
  <c r="Y7870" i="1" s="1"/>
  <c r="V7871" i="1"/>
  <c r="W7871" i="1" s="1"/>
  <c r="X7871" i="1" s="1"/>
  <c r="Y7871" i="1" s="1"/>
  <c r="V7872" i="1"/>
  <c r="W7872" i="1" s="1"/>
  <c r="X7872" i="1" s="1"/>
  <c r="Y7872" i="1" s="1"/>
  <c r="V7873" i="1"/>
  <c r="W7873" i="1" s="1"/>
  <c r="X7873" i="1" s="1"/>
  <c r="Y7873" i="1" s="1"/>
  <c r="V7874" i="1"/>
  <c r="W7874" i="1" s="1"/>
  <c r="X7874" i="1" s="1"/>
  <c r="Y7874" i="1" s="1"/>
  <c r="V7875" i="1"/>
  <c r="W7875" i="1" s="1"/>
  <c r="X7875" i="1" s="1"/>
  <c r="Y7875" i="1" s="1"/>
  <c r="V7876" i="1"/>
  <c r="W7876" i="1" s="1"/>
  <c r="X7876" i="1" s="1"/>
  <c r="Y7876" i="1" s="1"/>
  <c r="V7877" i="1"/>
  <c r="W7877" i="1" s="1"/>
  <c r="X7877" i="1" s="1"/>
  <c r="Y7877" i="1" s="1"/>
  <c r="V7878" i="1"/>
  <c r="W7878" i="1" s="1"/>
  <c r="X7878" i="1" s="1"/>
  <c r="Y7878" i="1" s="1"/>
  <c r="V7879" i="1"/>
  <c r="W7879" i="1" s="1"/>
  <c r="X7879" i="1" s="1"/>
  <c r="Y7879" i="1" s="1"/>
  <c r="V7880" i="1"/>
  <c r="W7880" i="1" s="1"/>
  <c r="X7880" i="1" s="1"/>
  <c r="Y7880" i="1" s="1"/>
  <c r="V7881" i="1"/>
  <c r="W7881" i="1" s="1"/>
  <c r="X7881" i="1" s="1"/>
  <c r="Y7881" i="1" s="1"/>
  <c r="V7882" i="1"/>
  <c r="W7882" i="1" s="1"/>
  <c r="X7882" i="1" s="1"/>
  <c r="Y7882" i="1" s="1"/>
  <c r="V7883" i="1"/>
  <c r="W7883" i="1" s="1"/>
  <c r="X7883" i="1" s="1"/>
  <c r="Y7883" i="1" s="1"/>
  <c r="V7884" i="1"/>
  <c r="W7884" i="1" s="1"/>
  <c r="X7884" i="1" s="1"/>
  <c r="Y7884" i="1" s="1"/>
  <c r="V7885" i="1"/>
  <c r="W7885" i="1" s="1"/>
  <c r="X7885" i="1" s="1"/>
  <c r="Y7885" i="1" s="1"/>
  <c r="V7886" i="1"/>
  <c r="W7886" i="1" s="1"/>
  <c r="X7886" i="1" s="1"/>
  <c r="Y7886" i="1" s="1"/>
  <c r="V7887" i="1"/>
  <c r="W7887" i="1" s="1"/>
  <c r="X7887" i="1" s="1"/>
  <c r="Y7887" i="1" s="1"/>
  <c r="V7888" i="1"/>
  <c r="W7888" i="1" s="1"/>
  <c r="X7888" i="1" s="1"/>
  <c r="Y7888" i="1" s="1"/>
  <c r="V7889" i="1"/>
  <c r="W7889" i="1" s="1"/>
  <c r="X7889" i="1" s="1"/>
  <c r="Y7889" i="1" s="1"/>
  <c r="V7890" i="1"/>
  <c r="W7890" i="1" s="1"/>
  <c r="X7890" i="1" s="1"/>
  <c r="Y7890" i="1" s="1"/>
  <c r="V7891" i="1"/>
  <c r="W7891" i="1" s="1"/>
  <c r="X7891" i="1" s="1"/>
  <c r="Y7891" i="1" s="1"/>
  <c r="V7892" i="1"/>
  <c r="W7892" i="1" s="1"/>
  <c r="X7892" i="1" s="1"/>
  <c r="Y7892" i="1" s="1"/>
  <c r="V7893" i="1"/>
  <c r="W7893" i="1" s="1"/>
  <c r="X7893" i="1" s="1"/>
  <c r="Y7893" i="1" s="1"/>
  <c r="V7894" i="1"/>
  <c r="W7894" i="1" s="1"/>
  <c r="X7894" i="1" s="1"/>
  <c r="Y7894" i="1" s="1"/>
  <c r="V7895" i="1"/>
  <c r="W7895" i="1" s="1"/>
  <c r="X7895" i="1" s="1"/>
  <c r="Y7895" i="1" s="1"/>
  <c r="V7896" i="1"/>
  <c r="W7896" i="1" s="1"/>
  <c r="X7896" i="1" s="1"/>
  <c r="Y7896" i="1" s="1"/>
  <c r="V7897" i="1"/>
  <c r="W7897" i="1" s="1"/>
  <c r="X7897" i="1" s="1"/>
  <c r="Y7897" i="1" s="1"/>
  <c r="V7898" i="1"/>
  <c r="W7898" i="1" s="1"/>
  <c r="X7898" i="1" s="1"/>
  <c r="Y7898" i="1" s="1"/>
  <c r="V7899" i="1"/>
  <c r="W7899" i="1" s="1"/>
  <c r="X7899" i="1" s="1"/>
  <c r="Y7899" i="1" s="1"/>
  <c r="V7900" i="1"/>
  <c r="W7900" i="1" s="1"/>
  <c r="X7900" i="1" s="1"/>
  <c r="Y7900" i="1" s="1"/>
  <c r="V7901" i="1"/>
  <c r="W7901" i="1" s="1"/>
  <c r="X7901" i="1" s="1"/>
  <c r="Y7901" i="1" s="1"/>
  <c r="V7902" i="1"/>
  <c r="W7902" i="1" s="1"/>
  <c r="X7902" i="1" s="1"/>
  <c r="Y7902" i="1" s="1"/>
  <c r="V7903" i="1"/>
  <c r="W7903" i="1" s="1"/>
  <c r="X7903" i="1" s="1"/>
  <c r="Y7903" i="1" s="1"/>
  <c r="V7904" i="1"/>
  <c r="W7904" i="1" s="1"/>
  <c r="X7904" i="1" s="1"/>
  <c r="Y7904" i="1" s="1"/>
  <c r="V7905" i="1"/>
  <c r="W7905" i="1" s="1"/>
  <c r="X7905" i="1" s="1"/>
  <c r="Y7905" i="1" s="1"/>
  <c r="V7906" i="1"/>
  <c r="W7906" i="1" s="1"/>
  <c r="X7906" i="1" s="1"/>
  <c r="Y7906" i="1" s="1"/>
  <c r="V7907" i="1"/>
  <c r="W7907" i="1" s="1"/>
  <c r="X7907" i="1" s="1"/>
  <c r="Y7907" i="1" s="1"/>
  <c r="V7908" i="1"/>
  <c r="W7908" i="1" s="1"/>
  <c r="X7908" i="1" s="1"/>
  <c r="Y7908" i="1" s="1"/>
  <c r="V7909" i="1"/>
  <c r="W7909" i="1" s="1"/>
  <c r="X7909" i="1" s="1"/>
  <c r="Y7909" i="1" s="1"/>
  <c r="V7910" i="1"/>
  <c r="W7910" i="1" s="1"/>
  <c r="X7910" i="1" s="1"/>
  <c r="Y7910" i="1" s="1"/>
  <c r="V7911" i="1"/>
  <c r="W7911" i="1" s="1"/>
  <c r="X7911" i="1" s="1"/>
  <c r="Y7911" i="1" s="1"/>
  <c r="V7912" i="1"/>
  <c r="W7912" i="1" s="1"/>
  <c r="X7912" i="1" s="1"/>
  <c r="Y7912" i="1" s="1"/>
  <c r="V7913" i="1"/>
  <c r="W7913" i="1" s="1"/>
  <c r="X7913" i="1" s="1"/>
  <c r="Y7913" i="1" s="1"/>
  <c r="V7914" i="1"/>
  <c r="W7914" i="1" s="1"/>
  <c r="X7914" i="1" s="1"/>
  <c r="Y7914" i="1" s="1"/>
  <c r="V7915" i="1"/>
  <c r="W7915" i="1" s="1"/>
  <c r="X7915" i="1" s="1"/>
  <c r="Y7915" i="1" s="1"/>
  <c r="V7916" i="1"/>
  <c r="W7916" i="1" s="1"/>
  <c r="X7916" i="1" s="1"/>
  <c r="Y7916" i="1" s="1"/>
  <c r="V7917" i="1"/>
  <c r="W7917" i="1" s="1"/>
  <c r="X7917" i="1" s="1"/>
  <c r="Y7917" i="1" s="1"/>
  <c r="V7918" i="1"/>
  <c r="W7918" i="1" s="1"/>
  <c r="X7918" i="1" s="1"/>
  <c r="Y7918" i="1" s="1"/>
  <c r="V7919" i="1"/>
  <c r="W7919" i="1" s="1"/>
  <c r="X7919" i="1" s="1"/>
  <c r="Y7919" i="1" s="1"/>
  <c r="V7920" i="1"/>
  <c r="W7920" i="1" s="1"/>
  <c r="X7920" i="1" s="1"/>
  <c r="Y7920" i="1" s="1"/>
  <c r="V7921" i="1"/>
  <c r="W7921" i="1" s="1"/>
  <c r="X7921" i="1" s="1"/>
  <c r="Y7921" i="1" s="1"/>
  <c r="V7922" i="1"/>
  <c r="W7922" i="1" s="1"/>
  <c r="X7922" i="1" s="1"/>
  <c r="Y7922" i="1" s="1"/>
  <c r="V7923" i="1"/>
  <c r="W7923" i="1" s="1"/>
  <c r="X7923" i="1" s="1"/>
  <c r="Y7923" i="1" s="1"/>
  <c r="V7924" i="1"/>
  <c r="W7924" i="1" s="1"/>
  <c r="X7924" i="1" s="1"/>
  <c r="Y7924" i="1" s="1"/>
  <c r="V7925" i="1"/>
  <c r="W7925" i="1" s="1"/>
  <c r="X7925" i="1" s="1"/>
  <c r="Y7925" i="1" s="1"/>
  <c r="V7926" i="1"/>
  <c r="W7926" i="1" s="1"/>
  <c r="X7926" i="1" s="1"/>
  <c r="Y7926" i="1" s="1"/>
  <c r="V7927" i="1"/>
  <c r="W7927" i="1" s="1"/>
  <c r="X7927" i="1" s="1"/>
  <c r="Y7927" i="1" s="1"/>
  <c r="V7928" i="1"/>
  <c r="W7928" i="1" s="1"/>
  <c r="X7928" i="1" s="1"/>
  <c r="Y7928" i="1" s="1"/>
  <c r="V7929" i="1"/>
  <c r="W7929" i="1" s="1"/>
  <c r="X7929" i="1" s="1"/>
  <c r="Y7929" i="1" s="1"/>
  <c r="V7930" i="1"/>
  <c r="W7930" i="1" s="1"/>
  <c r="X7930" i="1" s="1"/>
  <c r="Y7930" i="1" s="1"/>
  <c r="V7931" i="1"/>
  <c r="W7931" i="1" s="1"/>
  <c r="X7931" i="1" s="1"/>
  <c r="Y7931" i="1" s="1"/>
  <c r="V7932" i="1"/>
  <c r="W7932" i="1" s="1"/>
  <c r="X7932" i="1" s="1"/>
  <c r="Y7932" i="1" s="1"/>
  <c r="V7933" i="1"/>
  <c r="W7933" i="1" s="1"/>
  <c r="X7933" i="1" s="1"/>
  <c r="Y7933" i="1" s="1"/>
  <c r="V7934" i="1"/>
  <c r="W7934" i="1" s="1"/>
  <c r="X7934" i="1" s="1"/>
  <c r="Y7934" i="1" s="1"/>
  <c r="V7935" i="1"/>
  <c r="W7935" i="1" s="1"/>
  <c r="X7935" i="1" s="1"/>
  <c r="Y7935" i="1" s="1"/>
  <c r="V7936" i="1"/>
  <c r="W7936" i="1" s="1"/>
  <c r="X7936" i="1" s="1"/>
  <c r="Y7936" i="1" s="1"/>
  <c r="V7937" i="1"/>
  <c r="W7937" i="1" s="1"/>
  <c r="X7937" i="1" s="1"/>
  <c r="Y7937" i="1" s="1"/>
  <c r="V7938" i="1"/>
  <c r="W7938" i="1" s="1"/>
  <c r="X7938" i="1" s="1"/>
  <c r="Y7938" i="1" s="1"/>
  <c r="V7939" i="1"/>
  <c r="W7939" i="1" s="1"/>
  <c r="X7939" i="1" s="1"/>
  <c r="Y7939" i="1" s="1"/>
  <c r="V7940" i="1"/>
  <c r="W7940" i="1" s="1"/>
  <c r="X7940" i="1" s="1"/>
  <c r="Y7940" i="1" s="1"/>
  <c r="V7941" i="1"/>
  <c r="W7941" i="1" s="1"/>
  <c r="X7941" i="1" s="1"/>
  <c r="Y7941" i="1" s="1"/>
  <c r="V7942" i="1"/>
  <c r="W7942" i="1" s="1"/>
  <c r="X7942" i="1" s="1"/>
  <c r="Y7942" i="1" s="1"/>
  <c r="V7943" i="1"/>
  <c r="W7943" i="1" s="1"/>
  <c r="X7943" i="1" s="1"/>
  <c r="Y7943" i="1" s="1"/>
  <c r="V7944" i="1"/>
  <c r="W7944" i="1" s="1"/>
  <c r="X7944" i="1" s="1"/>
  <c r="Y7944" i="1" s="1"/>
  <c r="V7945" i="1"/>
  <c r="W7945" i="1" s="1"/>
  <c r="X7945" i="1" s="1"/>
  <c r="Y7945" i="1" s="1"/>
  <c r="V7946" i="1"/>
  <c r="W7946" i="1" s="1"/>
  <c r="X7946" i="1" s="1"/>
  <c r="Y7946" i="1" s="1"/>
  <c r="V7947" i="1"/>
  <c r="W7947" i="1" s="1"/>
  <c r="X7947" i="1" s="1"/>
  <c r="Y7947" i="1" s="1"/>
  <c r="V7948" i="1"/>
  <c r="W7948" i="1" s="1"/>
  <c r="X7948" i="1" s="1"/>
  <c r="Y7948" i="1" s="1"/>
  <c r="V7949" i="1"/>
  <c r="W7949" i="1" s="1"/>
  <c r="X7949" i="1" s="1"/>
  <c r="Y7949" i="1" s="1"/>
  <c r="V7950" i="1"/>
  <c r="W7950" i="1" s="1"/>
  <c r="X7950" i="1" s="1"/>
  <c r="Y7950" i="1" s="1"/>
  <c r="V7951" i="1"/>
  <c r="W7951" i="1" s="1"/>
  <c r="X7951" i="1" s="1"/>
  <c r="Y7951" i="1" s="1"/>
  <c r="V7952" i="1"/>
  <c r="W7952" i="1" s="1"/>
  <c r="X7952" i="1" s="1"/>
  <c r="Y7952" i="1" s="1"/>
  <c r="V7953" i="1"/>
  <c r="W7953" i="1" s="1"/>
  <c r="X7953" i="1" s="1"/>
  <c r="Y7953" i="1" s="1"/>
  <c r="V7954" i="1"/>
  <c r="W7954" i="1" s="1"/>
  <c r="X7954" i="1" s="1"/>
  <c r="Y7954" i="1" s="1"/>
  <c r="V7955" i="1"/>
  <c r="W7955" i="1" s="1"/>
  <c r="X7955" i="1" s="1"/>
  <c r="Y7955" i="1" s="1"/>
  <c r="V7956" i="1"/>
  <c r="W7956" i="1" s="1"/>
  <c r="X7956" i="1" s="1"/>
  <c r="Y7956" i="1" s="1"/>
  <c r="V7957" i="1"/>
  <c r="W7957" i="1" s="1"/>
  <c r="X7957" i="1" s="1"/>
  <c r="Y7957" i="1" s="1"/>
  <c r="V7958" i="1"/>
  <c r="W7958" i="1" s="1"/>
  <c r="X7958" i="1" s="1"/>
  <c r="Y7958" i="1" s="1"/>
  <c r="V7959" i="1"/>
  <c r="W7959" i="1" s="1"/>
  <c r="X7959" i="1" s="1"/>
  <c r="Y7959" i="1" s="1"/>
  <c r="V7960" i="1"/>
  <c r="W7960" i="1" s="1"/>
  <c r="X7960" i="1" s="1"/>
  <c r="Y7960" i="1" s="1"/>
  <c r="V7961" i="1"/>
  <c r="W7961" i="1" s="1"/>
  <c r="X7961" i="1" s="1"/>
  <c r="Y7961" i="1" s="1"/>
  <c r="V7962" i="1"/>
  <c r="W7962" i="1" s="1"/>
  <c r="X7962" i="1" s="1"/>
  <c r="Y7962" i="1" s="1"/>
  <c r="V7963" i="1"/>
  <c r="W7963" i="1" s="1"/>
  <c r="X7963" i="1" s="1"/>
  <c r="Y7963" i="1" s="1"/>
  <c r="V7964" i="1"/>
  <c r="W7964" i="1" s="1"/>
  <c r="X7964" i="1" s="1"/>
  <c r="Y7964" i="1" s="1"/>
  <c r="V7965" i="1"/>
  <c r="W7965" i="1" s="1"/>
  <c r="X7965" i="1" s="1"/>
  <c r="Y7965" i="1" s="1"/>
  <c r="V7966" i="1"/>
  <c r="W7966" i="1" s="1"/>
  <c r="X7966" i="1" s="1"/>
  <c r="Y7966" i="1" s="1"/>
  <c r="V7967" i="1"/>
  <c r="W7967" i="1" s="1"/>
  <c r="X7967" i="1" s="1"/>
  <c r="Y7967" i="1" s="1"/>
  <c r="V7968" i="1"/>
  <c r="W7968" i="1" s="1"/>
  <c r="X7968" i="1" s="1"/>
  <c r="Y7968" i="1" s="1"/>
  <c r="V7969" i="1"/>
  <c r="W7969" i="1" s="1"/>
  <c r="X7969" i="1" s="1"/>
  <c r="Y7969" i="1" s="1"/>
  <c r="V7970" i="1"/>
  <c r="W7970" i="1" s="1"/>
  <c r="X7970" i="1" s="1"/>
  <c r="Y7970" i="1" s="1"/>
  <c r="V7971" i="1"/>
  <c r="W7971" i="1" s="1"/>
  <c r="X7971" i="1" s="1"/>
  <c r="Y7971" i="1" s="1"/>
  <c r="V7972" i="1"/>
  <c r="W7972" i="1" s="1"/>
  <c r="X7972" i="1" s="1"/>
  <c r="Y7972" i="1" s="1"/>
  <c r="V7973" i="1"/>
  <c r="W7973" i="1" s="1"/>
  <c r="X7973" i="1" s="1"/>
  <c r="Y7973" i="1" s="1"/>
  <c r="V7974" i="1"/>
  <c r="W7974" i="1" s="1"/>
  <c r="X7974" i="1" s="1"/>
  <c r="Y7974" i="1" s="1"/>
  <c r="V7975" i="1"/>
  <c r="W7975" i="1" s="1"/>
  <c r="X7975" i="1" s="1"/>
  <c r="Y7975" i="1" s="1"/>
  <c r="V7976" i="1"/>
  <c r="W7976" i="1" s="1"/>
  <c r="X7976" i="1" s="1"/>
  <c r="Y7976" i="1" s="1"/>
  <c r="V7977" i="1"/>
  <c r="W7977" i="1" s="1"/>
  <c r="X7977" i="1" s="1"/>
  <c r="Y7977" i="1" s="1"/>
  <c r="V7978" i="1"/>
  <c r="W7978" i="1" s="1"/>
  <c r="X7978" i="1" s="1"/>
  <c r="Y7978" i="1" s="1"/>
  <c r="V7979" i="1"/>
  <c r="W7979" i="1" s="1"/>
  <c r="X7979" i="1" s="1"/>
  <c r="Y7979" i="1" s="1"/>
  <c r="V7980" i="1"/>
  <c r="W7980" i="1" s="1"/>
  <c r="X7980" i="1" s="1"/>
  <c r="Y7980" i="1" s="1"/>
  <c r="V7981" i="1"/>
  <c r="W7981" i="1" s="1"/>
  <c r="X7981" i="1" s="1"/>
  <c r="Y7981" i="1" s="1"/>
  <c r="V7982" i="1"/>
  <c r="W7982" i="1" s="1"/>
  <c r="X7982" i="1" s="1"/>
  <c r="Y7982" i="1" s="1"/>
  <c r="V7983" i="1"/>
  <c r="W7983" i="1" s="1"/>
  <c r="X7983" i="1" s="1"/>
  <c r="Y7983" i="1" s="1"/>
  <c r="V7984" i="1"/>
  <c r="W7984" i="1" s="1"/>
  <c r="X7984" i="1" s="1"/>
  <c r="Y7984" i="1" s="1"/>
  <c r="V7985" i="1"/>
  <c r="W7985" i="1" s="1"/>
  <c r="X7985" i="1" s="1"/>
  <c r="Y7985" i="1" s="1"/>
  <c r="V7986" i="1"/>
  <c r="W7986" i="1" s="1"/>
  <c r="X7986" i="1" s="1"/>
  <c r="Y7986" i="1" s="1"/>
  <c r="V7987" i="1"/>
  <c r="W7987" i="1" s="1"/>
  <c r="X7987" i="1" s="1"/>
  <c r="Y7987" i="1" s="1"/>
  <c r="V7988" i="1"/>
  <c r="W7988" i="1" s="1"/>
  <c r="X7988" i="1" s="1"/>
  <c r="Y7988" i="1" s="1"/>
  <c r="V7989" i="1"/>
  <c r="W7989" i="1" s="1"/>
  <c r="X7989" i="1" s="1"/>
  <c r="Y7989" i="1" s="1"/>
  <c r="V7990" i="1"/>
  <c r="W7990" i="1" s="1"/>
  <c r="X7990" i="1" s="1"/>
  <c r="Y7990" i="1" s="1"/>
  <c r="V7991" i="1"/>
  <c r="W7991" i="1" s="1"/>
  <c r="X7991" i="1" s="1"/>
  <c r="Y7991" i="1" s="1"/>
  <c r="V7992" i="1"/>
  <c r="W7992" i="1" s="1"/>
  <c r="X7992" i="1" s="1"/>
  <c r="Y7992" i="1" s="1"/>
  <c r="V7993" i="1"/>
  <c r="W7993" i="1" s="1"/>
  <c r="X7993" i="1" s="1"/>
  <c r="Y7993" i="1" s="1"/>
  <c r="V7994" i="1"/>
  <c r="W7994" i="1" s="1"/>
  <c r="X7994" i="1" s="1"/>
  <c r="Y7994" i="1" s="1"/>
  <c r="V7995" i="1"/>
  <c r="W7995" i="1" s="1"/>
  <c r="X7995" i="1" s="1"/>
  <c r="Y7995" i="1" s="1"/>
  <c r="V7996" i="1"/>
  <c r="W7996" i="1" s="1"/>
  <c r="X7996" i="1" s="1"/>
  <c r="Y7996" i="1" s="1"/>
  <c r="V7997" i="1"/>
  <c r="W7997" i="1" s="1"/>
  <c r="X7997" i="1" s="1"/>
  <c r="Y7997" i="1" s="1"/>
  <c r="V7998" i="1"/>
  <c r="W7998" i="1" s="1"/>
  <c r="X7998" i="1" s="1"/>
  <c r="Y7998" i="1" s="1"/>
  <c r="V7999" i="1"/>
  <c r="W7999" i="1" s="1"/>
  <c r="X7999" i="1" s="1"/>
  <c r="Y7999" i="1" s="1"/>
  <c r="V8000" i="1"/>
  <c r="W8000" i="1" s="1"/>
  <c r="X8000" i="1" s="1"/>
  <c r="Y8000" i="1" s="1"/>
  <c r="V8001" i="1"/>
  <c r="W8001" i="1" s="1"/>
  <c r="X8001" i="1" s="1"/>
  <c r="Y8001" i="1" s="1"/>
  <c r="V8002" i="1"/>
  <c r="W8002" i="1" s="1"/>
  <c r="X8002" i="1" s="1"/>
  <c r="Y8002" i="1" s="1"/>
  <c r="V8003" i="1"/>
  <c r="W8003" i="1" s="1"/>
  <c r="X8003" i="1" s="1"/>
  <c r="Y8003" i="1" s="1"/>
  <c r="V8004" i="1"/>
  <c r="W8004" i="1" s="1"/>
  <c r="X8004" i="1" s="1"/>
  <c r="Y8004" i="1" s="1"/>
  <c r="V8005" i="1"/>
  <c r="W8005" i="1" s="1"/>
  <c r="X8005" i="1" s="1"/>
  <c r="Y8005" i="1" s="1"/>
  <c r="V8006" i="1"/>
  <c r="W8006" i="1" s="1"/>
  <c r="X8006" i="1" s="1"/>
  <c r="Y8006" i="1" s="1"/>
  <c r="V8007" i="1"/>
  <c r="W8007" i="1" s="1"/>
  <c r="X8007" i="1" s="1"/>
  <c r="Y8007" i="1" s="1"/>
  <c r="V8008" i="1"/>
  <c r="W8008" i="1" s="1"/>
  <c r="X8008" i="1" s="1"/>
  <c r="Y8008" i="1" s="1"/>
  <c r="V8009" i="1"/>
  <c r="W8009" i="1" s="1"/>
  <c r="X8009" i="1" s="1"/>
  <c r="Y8009" i="1" s="1"/>
  <c r="V8010" i="1"/>
  <c r="W8010" i="1" s="1"/>
  <c r="X8010" i="1" s="1"/>
  <c r="Y8010" i="1" s="1"/>
  <c r="V8011" i="1"/>
  <c r="W8011" i="1" s="1"/>
  <c r="X8011" i="1" s="1"/>
  <c r="Y8011" i="1" s="1"/>
  <c r="V8012" i="1"/>
  <c r="W8012" i="1" s="1"/>
  <c r="X8012" i="1" s="1"/>
  <c r="Y8012" i="1" s="1"/>
  <c r="V8013" i="1"/>
  <c r="W8013" i="1" s="1"/>
  <c r="X8013" i="1" s="1"/>
  <c r="Y8013" i="1" s="1"/>
  <c r="V8014" i="1"/>
  <c r="W8014" i="1" s="1"/>
  <c r="X8014" i="1" s="1"/>
  <c r="Y8014" i="1" s="1"/>
  <c r="V8015" i="1"/>
  <c r="W8015" i="1" s="1"/>
  <c r="X8015" i="1" s="1"/>
  <c r="Y8015" i="1" s="1"/>
  <c r="V8016" i="1"/>
  <c r="W8016" i="1" s="1"/>
  <c r="X8016" i="1" s="1"/>
  <c r="Y8016" i="1" s="1"/>
  <c r="V8017" i="1"/>
  <c r="W8017" i="1" s="1"/>
  <c r="X8017" i="1" s="1"/>
  <c r="Y8017" i="1" s="1"/>
  <c r="V8018" i="1"/>
  <c r="W8018" i="1" s="1"/>
  <c r="X8018" i="1" s="1"/>
  <c r="Y8018" i="1" s="1"/>
  <c r="V8019" i="1"/>
  <c r="W8019" i="1" s="1"/>
  <c r="X8019" i="1" s="1"/>
  <c r="Y8019" i="1" s="1"/>
  <c r="V8020" i="1"/>
  <c r="W8020" i="1" s="1"/>
  <c r="X8020" i="1" s="1"/>
  <c r="Y8020" i="1" s="1"/>
  <c r="V8021" i="1"/>
  <c r="W8021" i="1" s="1"/>
  <c r="X8021" i="1" s="1"/>
  <c r="Y8021" i="1" s="1"/>
  <c r="V8022" i="1"/>
  <c r="W8022" i="1" s="1"/>
  <c r="X8022" i="1" s="1"/>
  <c r="Y8022" i="1" s="1"/>
  <c r="V8023" i="1"/>
  <c r="W8023" i="1" s="1"/>
  <c r="X8023" i="1" s="1"/>
  <c r="Y8023" i="1" s="1"/>
  <c r="V8024" i="1"/>
  <c r="W8024" i="1" s="1"/>
  <c r="X8024" i="1" s="1"/>
  <c r="Y8024" i="1" s="1"/>
  <c r="V8025" i="1"/>
  <c r="W8025" i="1" s="1"/>
  <c r="X8025" i="1" s="1"/>
  <c r="Y8025" i="1" s="1"/>
  <c r="V8026" i="1"/>
  <c r="W8026" i="1" s="1"/>
  <c r="X8026" i="1" s="1"/>
  <c r="Y8026" i="1" s="1"/>
  <c r="V8027" i="1"/>
  <c r="W8027" i="1" s="1"/>
  <c r="X8027" i="1" s="1"/>
  <c r="Y8027" i="1" s="1"/>
  <c r="V8028" i="1"/>
  <c r="W8028" i="1" s="1"/>
  <c r="X8028" i="1" s="1"/>
  <c r="Y8028" i="1" s="1"/>
  <c r="V8029" i="1"/>
  <c r="W8029" i="1" s="1"/>
  <c r="X8029" i="1" s="1"/>
  <c r="Y8029" i="1" s="1"/>
  <c r="V8030" i="1"/>
  <c r="W8030" i="1" s="1"/>
  <c r="X8030" i="1" s="1"/>
  <c r="Y8030" i="1" s="1"/>
  <c r="V8031" i="1"/>
  <c r="W8031" i="1" s="1"/>
  <c r="X8031" i="1" s="1"/>
  <c r="Y8031" i="1" s="1"/>
  <c r="V8032" i="1"/>
  <c r="W8032" i="1" s="1"/>
  <c r="X8032" i="1" s="1"/>
  <c r="Y8032" i="1" s="1"/>
  <c r="V8033" i="1"/>
  <c r="W8033" i="1" s="1"/>
  <c r="X8033" i="1" s="1"/>
  <c r="Y8033" i="1" s="1"/>
  <c r="V8034" i="1"/>
  <c r="W8034" i="1" s="1"/>
  <c r="X8034" i="1" s="1"/>
  <c r="Y8034" i="1" s="1"/>
  <c r="V8035" i="1"/>
  <c r="W8035" i="1" s="1"/>
  <c r="X8035" i="1" s="1"/>
  <c r="Y8035" i="1" s="1"/>
  <c r="V8036" i="1"/>
  <c r="W8036" i="1" s="1"/>
  <c r="X8036" i="1" s="1"/>
  <c r="Y8036" i="1" s="1"/>
  <c r="V8037" i="1"/>
  <c r="W8037" i="1" s="1"/>
  <c r="X8037" i="1" s="1"/>
  <c r="Y8037" i="1" s="1"/>
  <c r="V8038" i="1"/>
  <c r="W8038" i="1" s="1"/>
  <c r="X8038" i="1" s="1"/>
  <c r="Y8038" i="1" s="1"/>
  <c r="V8039" i="1"/>
  <c r="W8039" i="1" s="1"/>
  <c r="X8039" i="1" s="1"/>
  <c r="Y8039" i="1" s="1"/>
  <c r="V8040" i="1"/>
  <c r="W8040" i="1" s="1"/>
  <c r="X8040" i="1" s="1"/>
  <c r="Y8040" i="1" s="1"/>
  <c r="V8041" i="1"/>
  <c r="W8041" i="1" s="1"/>
  <c r="X8041" i="1" s="1"/>
  <c r="Y8041" i="1" s="1"/>
  <c r="V8042" i="1"/>
  <c r="W8042" i="1" s="1"/>
  <c r="X8042" i="1" s="1"/>
  <c r="Y8042" i="1" s="1"/>
  <c r="V8043" i="1"/>
  <c r="W8043" i="1" s="1"/>
  <c r="X8043" i="1" s="1"/>
  <c r="Y8043" i="1" s="1"/>
  <c r="V8044" i="1"/>
  <c r="W8044" i="1" s="1"/>
  <c r="X8044" i="1" s="1"/>
  <c r="Y8044" i="1" s="1"/>
  <c r="V8045" i="1"/>
  <c r="W8045" i="1" s="1"/>
  <c r="X8045" i="1" s="1"/>
  <c r="Y8045" i="1" s="1"/>
  <c r="V8046" i="1"/>
  <c r="W8046" i="1" s="1"/>
  <c r="X8046" i="1" s="1"/>
  <c r="Y8046" i="1" s="1"/>
  <c r="V8047" i="1"/>
  <c r="W8047" i="1" s="1"/>
  <c r="X8047" i="1" s="1"/>
  <c r="Y8047" i="1" s="1"/>
  <c r="V8048" i="1"/>
  <c r="W8048" i="1" s="1"/>
  <c r="X8048" i="1" s="1"/>
  <c r="Y8048" i="1" s="1"/>
  <c r="V8049" i="1"/>
  <c r="W8049" i="1" s="1"/>
  <c r="X8049" i="1" s="1"/>
  <c r="Y8049" i="1" s="1"/>
  <c r="V8050" i="1"/>
  <c r="W8050" i="1" s="1"/>
  <c r="X8050" i="1" s="1"/>
  <c r="Y8050" i="1" s="1"/>
  <c r="V8051" i="1"/>
  <c r="W8051" i="1" s="1"/>
  <c r="X8051" i="1" s="1"/>
  <c r="Y8051" i="1" s="1"/>
  <c r="V8052" i="1"/>
  <c r="W8052" i="1" s="1"/>
  <c r="X8052" i="1" s="1"/>
  <c r="Y8052" i="1" s="1"/>
  <c r="V8053" i="1"/>
  <c r="W8053" i="1" s="1"/>
  <c r="X8053" i="1" s="1"/>
  <c r="Y8053" i="1" s="1"/>
  <c r="V8054" i="1"/>
  <c r="W8054" i="1" s="1"/>
  <c r="X8054" i="1" s="1"/>
  <c r="Y8054" i="1" s="1"/>
  <c r="V8055" i="1"/>
  <c r="W8055" i="1" s="1"/>
  <c r="X8055" i="1" s="1"/>
  <c r="Y8055" i="1" s="1"/>
  <c r="V8056" i="1"/>
  <c r="W8056" i="1" s="1"/>
  <c r="X8056" i="1" s="1"/>
  <c r="Y8056" i="1" s="1"/>
  <c r="V8057" i="1"/>
  <c r="W8057" i="1" s="1"/>
  <c r="X8057" i="1" s="1"/>
  <c r="Y8057" i="1" s="1"/>
  <c r="V8058" i="1"/>
  <c r="W8058" i="1" s="1"/>
  <c r="X8058" i="1" s="1"/>
  <c r="Y8058" i="1" s="1"/>
  <c r="V8059" i="1"/>
  <c r="W8059" i="1" s="1"/>
  <c r="X8059" i="1" s="1"/>
  <c r="Y8059" i="1" s="1"/>
  <c r="V8060" i="1"/>
  <c r="W8060" i="1" s="1"/>
  <c r="X8060" i="1" s="1"/>
  <c r="Y8060" i="1" s="1"/>
  <c r="V8061" i="1"/>
  <c r="W8061" i="1" s="1"/>
  <c r="X8061" i="1" s="1"/>
  <c r="Y8061" i="1" s="1"/>
  <c r="V8062" i="1"/>
  <c r="W8062" i="1" s="1"/>
  <c r="X8062" i="1" s="1"/>
  <c r="Y8062" i="1" s="1"/>
  <c r="V8063" i="1"/>
  <c r="W8063" i="1" s="1"/>
  <c r="X8063" i="1" s="1"/>
  <c r="Y8063" i="1" s="1"/>
  <c r="V8064" i="1"/>
  <c r="W8064" i="1" s="1"/>
  <c r="X8064" i="1" s="1"/>
  <c r="Y8064" i="1" s="1"/>
  <c r="V8065" i="1"/>
  <c r="W8065" i="1" s="1"/>
  <c r="X8065" i="1" s="1"/>
  <c r="Y8065" i="1" s="1"/>
  <c r="V8066" i="1"/>
  <c r="W8066" i="1" s="1"/>
  <c r="X8066" i="1" s="1"/>
  <c r="Y8066" i="1" s="1"/>
  <c r="V8067" i="1"/>
  <c r="W8067" i="1" s="1"/>
  <c r="X8067" i="1" s="1"/>
  <c r="Y8067" i="1" s="1"/>
  <c r="V8068" i="1"/>
  <c r="W8068" i="1" s="1"/>
  <c r="X8068" i="1" s="1"/>
  <c r="Y8068" i="1" s="1"/>
  <c r="V8069" i="1"/>
  <c r="W8069" i="1" s="1"/>
  <c r="X8069" i="1" s="1"/>
  <c r="Y8069" i="1" s="1"/>
  <c r="V8070" i="1"/>
  <c r="W8070" i="1" s="1"/>
  <c r="X8070" i="1" s="1"/>
  <c r="Y8070" i="1" s="1"/>
  <c r="V8071" i="1"/>
  <c r="W8071" i="1" s="1"/>
  <c r="X8071" i="1" s="1"/>
  <c r="Y8071" i="1" s="1"/>
  <c r="V8072" i="1"/>
  <c r="W8072" i="1" s="1"/>
  <c r="X8072" i="1" s="1"/>
  <c r="Y8072" i="1" s="1"/>
  <c r="V8073" i="1"/>
  <c r="W8073" i="1" s="1"/>
  <c r="X8073" i="1" s="1"/>
  <c r="Y8073" i="1" s="1"/>
  <c r="V8074" i="1"/>
  <c r="W8074" i="1" s="1"/>
  <c r="X8074" i="1" s="1"/>
  <c r="Y8074" i="1" s="1"/>
  <c r="V8075" i="1"/>
  <c r="W8075" i="1" s="1"/>
  <c r="X8075" i="1" s="1"/>
  <c r="Y8075" i="1" s="1"/>
  <c r="V8076" i="1"/>
  <c r="W8076" i="1" s="1"/>
  <c r="X8076" i="1" s="1"/>
  <c r="Y8076" i="1" s="1"/>
  <c r="V8077" i="1"/>
  <c r="W8077" i="1" s="1"/>
  <c r="X8077" i="1" s="1"/>
  <c r="Y8077" i="1" s="1"/>
  <c r="V8078" i="1"/>
  <c r="W8078" i="1" s="1"/>
  <c r="X8078" i="1" s="1"/>
  <c r="Y8078" i="1" s="1"/>
  <c r="V8079" i="1"/>
  <c r="W8079" i="1" s="1"/>
  <c r="X8079" i="1" s="1"/>
  <c r="Y8079" i="1" s="1"/>
  <c r="V8080" i="1"/>
  <c r="W8080" i="1" s="1"/>
  <c r="X8080" i="1" s="1"/>
  <c r="Y8080" i="1" s="1"/>
  <c r="V8081" i="1"/>
  <c r="W8081" i="1" s="1"/>
  <c r="X8081" i="1" s="1"/>
  <c r="Y8081" i="1" s="1"/>
  <c r="V8082" i="1"/>
  <c r="W8082" i="1" s="1"/>
  <c r="X8082" i="1" s="1"/>
  <c r="Y8082" i="1" s="1"/>
  <c r="V8083" i="1"/>
  <c r="W8083" i="1" s="1"/>
  <c r="X8083" i="1" s="1"/>
  <c r="Y8083" i="1" s="1"/>
  <c r="V8084" i="1"/>
  <c r="W8084" i="1" s="1"/>
  <c r="X8084" i="1" s="1"/>
  <c r="Y8084" i="1" s="1"/>
  <c r="V8085" i="1"/>
  <c r="W8085" i="1" s="1"/>
  <c r="X8085" i="1" s="1"/>
  <c r="Y8085" i="1" s="1"/>
  <c r="V8086" i="1"/>
  <c r="W8086" i="1" s="1"/>
  <c r="X8086" i="1" s="1"/>
  <c r="Y8086" i="1" s="1"/>
  <c r="V8087" i="1"/>
  <c r="W8087" i="1" s="1"/>
  <c r="X8087" i="1" s="1"/>
  <c r="Y8087" i="1" s="1"/>
  <c r="V8088" i="1"/>
  <c r="W8088" i="1" s="1"/>
  <c r="X8088" i="1" s="1"/>
  <c r="Y8088" i="1" s="1"/>
  <c r="V8089" i="1"/>
  <c r="W8089" i="1" s="1"/>
  <c r="X8089" i="1" s="1"/>
  <c r="Y8089" i="1" s="1"/>
  <c r="V8090" i="1"/>
  <c r="W8090" i="1" s="1"/>
  <c r="X8090" i="1" s="1"/>
  <c r="Y8090" i="1" s="1"/>
  <c r="V8091" i="1"/>
  <c r="W8091" i="1" s="1"/>
  <c r="X8091" i="1" s="1"/>
  <c r="Y8091" i="1" s="1"/>
  <c r="V8092" i="1"/>
  <c r="W8092" i="1" s="1"/>
  <c r="X8092" i="1" s="1"/>
  <c r="Y8092" i="1" s="1"/>
  <c r="V8093" i="1"/>
  <c r="W8093" i="1" s="1"/>
  <c r="X8093" i="1" s="1"/>
  <c r="Y8093" i="1" s="1"/>
  <c r="V8094" i="1"/>
  <c r="W8094" i="1" s="1"/>
  <c r="X8094" i="1" s="1"/>
  <c r="Y8094" i="1" s="1"/>
  <c r="V8095" i="1"/>
  <c r="W8095" i="1" s="1"/>
  <c r="X8095" i="1" s="1"/>
  <c r="Y8095" i="1" s="1"/>
  <c r="V8096" i="1"/>
  <c r="W8096" i="1" s="1"/>
  <c r="X8096" i="1" s="1"/>
  <c r="Y8096" i="1" s="1"/>
  <c r="V8097" i="1"/>
  <c r="W8097" i="1" s="1"/>
  <c r="X8097" i="1" s="1"/>
  <c r="Y8097" i="1" s="1"/>
  <c r="V8098" i="1"/>
  <c r="W8098" i="1" s="1"/>
  <c r="X8098" i="1" s="1"/>
  <c r="Y8098" i="1" s="1"/>
  <c r="V8099" i="1"/>
  <c r="W8099" i="1" s="1"/>
  <c r="X8099" i="1" s="1"/>
  <c r="Y8099" i="1" s="1"/>
  <c r="V8100" i="1"/>
  <c r="W8100" i="1" s="1"/>
  <c r="X8100" i="1" s="1"/>
  <c r="Y8100" i="1" s="1"/>
  <c r="V8101" i="1"/>
  <c r="W8101" i="1" s="1"/>
  <c r="X8101" i="1" s="1"/>
  <c r="Y8101" i="1" s="1"/>
  <c r="V8102" i="1"/>
  <c r="W8102" i="1" s="1"/>
  <c r="X8102" i="1" s="1"/>
  <c r="Y8102" i="1" s="1"/>
  <c r="V8103" i="1"/>
  <c r="W8103" i="1" s="1"/>
  <c r="X8103" i="1" s="1"/>
  <c r="Y8103" i="1" s="1"/>
  <c r="V8104" i="1"/>
  <c r="W8104" i="1" s="1"/>
  <c r="X8104" i="1" s="1"/>
  <c r="Y8104" i="1" s="1"/>
  <c r="V8105" i="1"/>
  <c r="W8105" i="1" s="1"/>
  <c r="X8105" i="1" s="1"/>
  <c r="Y8105" i="1" s="1"/>
  <c r="V8106" i="1"/>
  <c r="W8106" i="1" s="1"/>
  <c r="X8106" i="1" s="1"/>
  <c r="Y8106" i="1" s="1"/>
  <c r="V8107" i="1"/>
  <c r="W8107" i="1" s="1"/>
  <c r="X8107" i="1" s="1"/>
  <c r="Y8107" i="1" s="1"/>
  <c r="V8108" i="1"/>
  <c r="W8108" i="1" s="1"/>
  <c r="X8108" i="1" s="1"/>
  <c r="Y8108" i="1" s="1"/>
  <c r="V8109" i="1"/>
  <c r="W8109" i="1" s="1"/>
  <c r="X8109" i="1" s="1"/>
  <c r="Y8109" i="1" s="1"/>
  <c r="V8110" i="1"/>
  <c r="W8110" i="1" s="1"/>
  <c r="X8110" i="1" s="1"/>
  <c r="Y8110" i="1" s="1"/>
  <c r="V8111" i="1"/>
  <c r="W8111" i="1" s="1"/>
  <c r="X8111" i="1" s="1"/>
  <c r="Y8111" i="1" s="1"/>
  <c r="V8112" i="1"/>
  <c r="W8112" i="1" s="1"/>
  <c r="X8112" i="1" s="1"/>
  <c r="Y8112" i="1" s="1"/>
  <c r="V8113" i="1"/>
  <c r="W8113" i="1" s="1"/>
  <c r="X8113" i="1" s="1"/>
  <c r="Y8113" i="1" s="1"/>
  <c r="V8114" i="1"/>
  <c r="W8114" i="1" s="1"/>
  <c r="X8114" i="1" s="1"/>
  <c r="Y8114" i="1" s="1"/>
  <c r="V8115" i="1"/>
  <c r="W8115" i="1" s="1"/>
  <c r="X8115" i="1" s="1"/>
  <c r="Y8115" i="1" s="1"/>
  <c r="V8116" i="1"/>
  <c r="W8116" i="1" s="1"/>
  <c r="X8116" i="1" s="1"/>
  <c r="Y8116" i="1" s="1"/>
  <c r="V8117" i="1"/>
  <c r="W8117" i="1" s="1"/>
  <c r="X8117" i="1" s="1"/>
  <c r="Y8117" i="1" s="1"/>
  <c r="V8118" i="1"/>
  <c r="W8118" i="1" s="1"/>
  <c r="X8118" i="1" s="1"/>
  <c r="Y8118" i="1" s="1"/>
  <c r="V8119" i="1"/>
  <c r="W8119" i="1" s="1"/>
  <c r="X8119" i="1" s="1"/>
  <c r="Y8119" i="1" s="1"/>
  <c r="V8120" i="1"/>
  <c r="W8120" i="1" s="1"/>
  <c r="X8120" i="1" s="1"/>
  <c r="Y8120" i="1" s="1"/>
  <c r="V8121" i="1"/>
  <c r="W8121" i="1" s="1"/>
  <c r="X8121" i="1" s="1"/>
  <c r="Y8121" i="1" s="1"/>
  <c r="V8122" i="1"/>
  <c r="W8122" i="1" s="1"/>
  <c r="X8122" i="1" s="1"/>
  <c r="Y8122" i="1" s="1"/>
  <c r="V8123" i="1"/>
  <c r="W8123" i="1" s="1"/>
  <c r="X8123" i="1" s="1"/>
  <c r="Y8123" i="1" s="1"/>
  <c r="V8124" i="1"/>
  <c r="W8124" i="1" s="1"/>
  <c r="X8124" i="1" s="1"/>
  <c r="Y8124" i="1" s="1"/>
  <c r="V8125" i="1"/>
  <c r="W8125" i="1" s="1"/>
  <c r="X8125" i="1" s="1"/>
  <c r="Y8125" i="1" s="1"/>
  <c r="V8126" i="1"/>
  <c r="W8126" i="1" s="1"/>
  <c r="X8126" i="1" s="1"/>
  <c r="Y8126" i="1" s="1"/>
  <c r="V8127" i="1"/>
  <c r="W8127" i="1" s="1"/>
  <c r="X8127" i="1" s="1"/>
  <c r="Y8127" i="1" s="1"/>
  <c r="V8128" i="1"/>
  <c r="W8128" i="1" s="1"/>
  <c r="X8128" i="1" s="1"/>
  <c r="Y8128" i="1" s="1"/>
  <c r="V8129" i="1"/>
  <c r="W8129" i="1" s="1"/>
  <c r="X8129" i="1" s="1"/>
  <c r="Y8129" i="1" s="1"/>
  <c r="V8130" i="1"/>
  <c r="W8130" i="1" s="1"/>
  <c r="X8130" i="1" s="1"/>
  <c r="Y8130" i="1" s="1"/>
  <c r="V8131" i="1"/>
  <c r="W8131" i="1" s="1"/>
  <c r="X8131" i="1" s="1"/>
  <c r="Y8131" i="1" s="1"/>
  <c r="V8132" i="1"/>
  <c r="W8132" i="1" s="1"/>
  <c r="X8132" i="1" s="1"/>
  <c r="Y8132" i="1" s="1"/>
  <c r="V8133" i="1"/>
  <c r="W8133" i="1" s="1"/>
  <c r="X8133" i="1" s="1"/>
  <c r="Y8133" i="1" s="1"/>
  <c r="V8134" i="1"/>
  <c r="W8134" i="1" s="1"/>
  <c r="X8134" i="1" s="1"/>
  <c r="Y8134" i="1" s="1"/>
  <c r="V8135" i="1"/>
  <c r="W8135" i="1" s="1"/>
  <c r="X8135" i="1" s="1"/>
  <c r="Y8135" i="1" s="1"/>
  <c r="V8136" i="1"/>
  <c r="W8136" i="1" s="1"/>
  <c r="X8136" i="1" s="1"/>
  <c r="Y8136" i="1" s="1"/>
  <c r="V8137" i="1"/>
  <c r="W8137" i="1" s="1"/>
  <c r="X8137" i="1" s="1"/>
  <c r="Y8137" i="1" s="1"/>
  <c r="V8138" i="1"/>
  <c r="W8138" i="1" s="1"/>
  <c r="X8138" i="1" s="1"/>
  <c r="Y8138" i="1" s="1"/>
  <c r="V8139" i="1"/>
  <c r="W8139" i="1" s="1"/>
  <c r="X8139" i="1" s="1"/>
  <c r="Y8139" i="1" s="1"/>
  <c r="V8140" i="1"/>
  <c r="W8140" i="1" s="1"/>
  <c r="X8140" i="1" s="1"/>
  <c r="Y8140" i="1" s="1"/>
  <c r="V8141" i="1"/>
  <c r="W8141" i="1" s="1"/>
  <c r="X8141" i="1" s="1"/>
  <c r="Y8141" i="1" s="1"/>
  <c r="V8142" i="1"/>
  <c r="W8142" i="1" s="1"/>
  <c r="X8142" i="1" s="1"/>
  <c r="Y8142" i="1" s="1"/>
  <c r="V8143" i="1"/>
  <c r="W8143" i="1" s="1"/>
  <c r="X8143" i="1" s="1"/>
  <c r="Y8143" i="1" s="1"/>
  <c r="V8144" i="1"/>
  <c r="W8144" i="1" s="1"/>
  <c r="X8144" i="1" s="1"/>
  <c r="Y8144" i="1" s="1"/>
  <c r="V8145" i="1"/>
  <c r="W8145" i="1" s="1"/>
  <c r="X8145" i="1" s="1"/>
  <c r="Y8145" i="1" s="1"/>
  <c r="V8146" i="1"/>
  <c r="W8146" i="1" s="1"/>
  <c r="X8146" i="1" s="1"/>
  <c r="Y8146" i="1" s="1"/>
  <c r="V8147" i="1"/>
  <c r="W8147" i="1" s="1"/>
  <c r="X8147" i="1" s="1"/>
  <c r="Y8147" i="1" s="1"/>
  <c r="V8148" i="1"/>
  <c r="W8148" i="1" s="1"/>
  <c r="X8148" i="1" s="1"/>
  <c r="Y8148" i="1" s="1"/>
  <c r="V8149" i="1"/>
  <c r="W8149" i="1" s="1"/>
  <c r="X8149" i="1" s="1"/>
  <c r="Y8149" i="1" s="1"/>
  <c r="V8150" i="1"/>
  <c r="W8150" i="1" s="1"/>
  <c r="X8150" i="1" s="1"/>
  <c r="Y8150" i="1" s="1"/>
  <c r="V8151" i="1"/>
  <c r="W8151" i="1" s="1"/>
  <c r="X8151" i="1" s="1"/>
  <c r="Y8151" i="1" s="1"/>
  <c r="V8152" i="1"/>
  <c r="W8152" i="1" s="1"/>
  <c r="X8152" i="1" s="1"/>
  <c r="Y8152" i="1" s="1"/>
  <c r="V8153" i="1"/>
  <c r="W8153" i="1" s="1"/>
  <c r="X8153" i="1" s="1"/>
  <c r="Y8153" i="1" s="1"/>
  <c r="V8154" i="1"/>
  <c r="W8154" i="1" s="1"/>
  <c r="X8154" i="1" s="1"/>
  <c r="Y8154" i="1" s="1"/>
  <c r="V8155" i="1"/>
  <c r="W8155" i="1" s="1"/>
  <c r="X8155" i="1" s="1"/>
  <c r="Y8155" i="1" s="1"/>
  <c r="V8156" i="1"/>
  <c r="W8156" i="1" s="1"/>
  <c r="X8156" i="1" s="1"/>
  <c r="Y8156" i="1" s="1"/>
  <c r="V8157" i="1"/>
  <c r="W8157" i="1" s="1"/>
  <c r="X8157" i="1" s="1"/>
  <c r="Y8157" i="1" s="1"/>
  <c r="V8158" i="1"/>
  <c r="W8158" i="1" s="1"/>
  <c r="X8158" i="1" s="1"/>
  <c r="Y8158" i="1" s="1"/>
  <c r="V8159" i="1"/>
  <c r="W8159" i="1" s="1"/>
  <c r="X8159" i="1" s="1"/>
  <c r="Y8159" i="1" s="1"/>
  <c r="V8160" i="1"/>
  <c r="W8160" i="1" s="1"/>
  <c r="X8160" i="1" s="1"/>
  <c r="Y8160" i="1" s="1"/>
  <c r="V8161" i="1"/>
  <c r="W8161" i="1" s="1"/>
  <c r="X8161" i="1" s="1"/>
  <c r="Y8161" i="1" s="1"/>
  <c r="V8162" i="1"/>
  <c r="W8162" i="1" s="1"/>
  <c r="X8162" i="1" s="1"/>
  <c r="Y8162" i="1" s="1"/>
  <c r="V8163" i="1"/>
  <c r="W8163" i="1" s="1"/>
  <c r="X8163" i="1" s="1"/>
  <c r="Y8163" i="1" s="1"/>
  <c r="V8164" i="1"/>
  <c r="W8164" i="1" s="1"/>
  <c r="X8164" i="1" s="1"/>
  <c r="Y8164" i="1" s="1"/>
  <c r="V8165" i="1"/>
  <c r="W8165" i="1" s="1"/>
  <c r="X8165" i="1" s="1"/>
  <c r="Y8165" i="1" s="1"/>
  <c r="V8166" i="1"/>
  <c r="W8166" i="1" s="1"/>
  <c r="X8166" i="1" s="1"/>
  <c r="Y8166" i="1" s="1"/>
  <c r="V8167" i="1"/>
  <c r="W8167" i="1" s="1"/>
  <c r="X8167" i="1" s="1"/>
  <c r="Y8167" i="1" s="1"/>
  <c r="V8168" i="1"/>
  <c r="W8168" i="1" s="1"/>
  <c r="X8168" i="1" s="1"/>
  <c r="Y8168" i="1" s="1"/>
  <c r="V8169" i="1"/>
  <c r="W8169" i="1" s="1"/>
  <c r="X8169" i="1" s="1"/>
  <c r="Y8169" i="1" s="1"/>
  <c r="V8170" i="1"/>
  <c r="W8170" i="1" s="1"/>
  <c r="X8170" i="1" s="1"/>
  <c r="Y8170" i="1" s="1"/>
  <c r="V8171" i="1"/>
  <c r="W8171" i="1" s="1"/>
  <c r="X8171" i="1" s="1"/>
  <c r="Y8171" i="1" s="1"/>
  <c r="V8172" i="1"/>
  <c r="W8172" i="1" s="1"/>
  <c r="X8172" i="1" s="1"/>
  <c r="Y8172" i="1" s="1"/>
  <c r="V8173" i="1"/>
  <c r="W8173" i="1" s="1"/>
  <c r="X8173" i="1" s="1"/>
  <c r="Y8173" i="1" s="1"/>
  <c r="V8174" i="1"/>
  <c r="W8174" i="1" s="1"/>
  <c r="X8174" i="1" s="1"/>
  <c r="Y8174" i="1" s="1"/>
  <c r="V8175" i="1"/>
  <c r="W8175" i="1" s="1"/>
  <c r="X8175" i="1" s="1"/>
  <c r="Y8175" i="1" s="1"/>
  <c r="V8176" i="1"/>
  <c r="W8176" i="1" s="1"/>
  <c r="X8176" i="1" s="1"/>
  <c r="Y8176" i="1" s="1"/>
  <c r="V8177" i="1"/>
  <c r="W8177" i="1" s="1"/>
  <c r="X8177" i="1" s="1"/>
  <c r="Y8177" i="1" s="1"/>
  <c r="V8178" i="1"/>
  <c r="W8178" i="1" s="1"/>
  <c r="X8178" i="1" s="1"/>
  <c r="Y8178" i="1" s="1"/>
  <c r="V8179" i="1"/>
  <c r="W8179" i="1" s="1"/>
  <c r="X8179" i="1" s="1"/>
  <c r="Y8179" i="1" s="1"/>
  <c r="V8180" i="1"/>
  <c r="W8180" i="1" s="1"/>
  <c r="X8180" i="1" s="1"/>
  <c r="Y8180" i="1" s="1"/>
  <c r="V8181" i="1"/>
  <c r="W8181" i="1" s="1"/>
  <c r="X8181" i="1" s="1"/>
  <c r="Y8181" i="1" s="1"/>
  <c r="V8182" i="1"/>
  <c r="W8182" i="1" s="1"/>
  <c r="X8182" i="1" s="1"/>
  <c r="Y8182" i="1" s="1"/>
  <c r="V8183" i="1"/>
  <c r="W8183" i="1" s="1"/>
  <c r="X8183" i="1" s="1"/>
  <c r="Y8183" i="1" s="1"/>
  <c r="V8184" i="1"/>
  <c r="W8184" i="1" s="1"/>
  <c r="X8184" i="1" s="1"/>
  <c r="Y8184" i="1" s="1"/>
  <c r="V8185" i="1"/>
  <c r="W8185" i="1" s="1"/>
  <c r="X8185" i="1" s="1"/>
  <c r="Y8185" i="1" s="1"/>
  <c r="V8186" i="1"/>
  <c r="W8186" i="1" s="1"/>
  <c r="X8186" i="1" s="1"/>
  <c r="Y8186" i="1" s="1"/>
  <c r="V8187" i="1"/>
  <c r="W8187" i="1" s="1"/>
  <c r="X8187" i="1" s="1"/>
  <c r="Y8187" i="1" s="1"/>
  <c r="V8188" i="1"/>
  <c r="W8188" i="1" s="1"/>
  <c r="X8188" i="1" s="1"/>
  <c r="Y8188" i="1" s="1"/>
  <c r="V8189" i="1"/>
  <c r="W8189" i="1" s="1"/>
  <c r="X8189" i="1" s="1"/>
  <c r="Y8189" i="1" s="1"/>
  <c r="V8190" i="1"/>
  <c r="W8190" i="1" s="1"/>
  <c r="X8190" i="1" s="1"/>
  <c r="Y8190" i="1" s="1"/>
  <c r="V8191" i="1"/>
  <c r="W8191" i="1" s="1"/>
  <c r="X8191" i="1" s="1"/>
  <c r="Y8191" i="1" s="1"/>
  <c r="V8192" i="1"/>
  <c r="W8192" i="1" s="1"/>
  <c r="X8192" i="1" s="1"/>
  <c r="Y8192" i="1" s="1"/>
  <c r="V8193" i="1"/>
  <c r="W8193" i="1" s="1"/>
  <c r="X8193" i="1" s="1"/>
  <c r="Y8193" i="1" s="1"/>
  <c r="V8194" i="1"/>
  <c r="W8194" i="1" s="1"/>
  <c r="X8194" i="1" s="1"/>
  <c r="Y8194" i="1" s="1"/>
  <c r="V8195" i="1"/>
  <c r="W8195" i="1" s="1"/>
  <c r="X8195" i="1" s="1"/>
  <c r="Y8195" i="1" s="1"/>
  <c r="V8196" i="1"/>
  <c r="W8196" i="1" s="1"/>
  <c r="X8196" i="1" s="1"/>
  <c r="Y8196" i="1" s="1"/>
  <c r="V8197" i="1"/>
  <c r="W8197" i="1" s="1"/>
  <c r="X8197" i="1" s="1"/>
  <c r="Y8197" i="1" s="1"/>
  <c r="V8198" i="1"/>
  <c r="W8198" i="1" s="1"/>
  <c r="X8198" i="1" s="1"/>
  <c r="Y8198" i="1" s="1"/>
  <c r="V8199" i="1"/>
  <c r="W8199" i="1" s="1"/>
  <c r="X8199" i="1" s="1"/>
  <c r="Y8199" i="1" s="1"/>
  <c r="V8200" i="1"/>
  <c r="W8200" i="1" s="1"/>
  <c r="X8200" i="1" s="1"/>
  <c r="Y8200" i="1" s="1"/>
  <c r="V8201" i="1"/>
  <c r="W8201" i="1" s="1"/>
  <c r="X8201" i="1" s="1"/>
  <c r="Y8201" i="1" s="1"/>
  <c r="V8202" i="1"/>
  <c r="W8202" i="1" s="1"/>
  <c r="X8202" i="1" s="1"/>
  <c r="Y8202" i="1" s="1"/>
  <c r="V8203" i="1"/>
  <c r="W8203" i="1" s="1"/>
  <c r="X8203" i="1" s="1"/>
  <c r="Y8203" i="1" s="1"/>
  <c r="V8204" i="1"/>
  <c r="W8204" i="1" s="1"/>
  <c r="X8204" i="1" s="1"/>
  <c r="Y8204" i="1" s="1"/>
  <c r="V8205" i="1"/>
  <c r="W8205" i="1" s="1"/>
  <c r="X8205" i="1" s="1"/>
  <c r="Y8205" i="1" s="1"/>
  <c r="V8206" i="1"/>
  <c r="W8206" i="1" s="1"/>
  <c r="X8206" i="1" s="1"/>
  <c r="Y8206" i="1" s="1"/>
  <c r="V8207" i="1"/>
  <c r="W8207" i="1" s="1"/>
  <c r="X8207" i="1" s="1"/>
  <c r="Y8207" i="1" s="1"/>
  <c r="V8208" i="1"/>
  <c r="W8208" i="1" s="1"/>
  <c r="X8208" i="1" s="1"/>
  <c r="Y8208" i="1" s="1"/>
  <c r="V8209" i="1"/>
  <c r="W8209" i="1" s="1"/>
  <c r="X8209" i="1" s="1"/>
  <c r="Y8209" i="1" s="1"/>
  <c r="V8210" i="1"/>
  <c r="W8210" i="1" s="1"/>
  <c r="X8210" i="1" s="1"/>
  <c r="Y8210" i="1" s="1"/>
  <c r="V8211" i="1"/>
  <c r="W8211" i="1" s="1"/>
  <c r="X8211" i="1" s="1"/>
  <c r="Y8211" i="1" s="1"/>
  <c r="V8212" i="1"/>
  <c r="W8212" i="1" s="1"/>
  <c r="X8212" i="1" s="1"/>
  <c r="Y8212" i="1" s="1"/>
  <c r="V8213" i="1"/>
  <c r="W8213" i="1" s="1"/>
  <c r="X8213" i="1" s="1"/>
  <c r="Y8213" i="1" s="1"/>
  <c r="V8214" i="1"/>
  <c r="W8214" i="1" s="1"/>
  <c r="X8214" i="1" s="1"/>
  <c r="Y8214" i="1" s="1"/>
  <c r="V8215" i="1"/>
  <c r="W8215" i="1" s="1"/>
  <c r="X8215" i="1" s="1"/>
  <c r="Y8215" i="1" s="1"/>
  <c r="V8216" i="1"/>
  <c r="W8216" i="1" s="1"/>
  <c r="X8216" i="1" s="1"/>
  <c r="Y8216" i="1" s="1"/>
  <c r="V8217" i="1"/>
  <c r="W8217" i="1" s="1"/>
  <c r="X8217" i="1" s="1"/>
  <c r="Y8217" i="1" s="1"/>
  <c r="V8218" i="1"/>
  <c r="W8218" i="1" s="1"/>
  <c r="X8218" i="1" s="1"/>
  <c r="Y8218" i="1" s="1"/>
  <c r="V8219" i="1"/>
  <c r="W8219" i="1" s="1"/>
  <c r="X8219" i="1" s="1"/>
  <c r="Y8219" i="1" s="1"/>
  <c r="V8220" i="1"/>
  <c r="W8220" i="1" s="1"/>
  <c r="X8220" i="1" s="1"/>
  <c r="Y8220" i="1" s="1"/>
  <c r="V8221" i="1"/>
  <c r="W8221" i="1" s="1"/>
  <c r="X8221" i="1" s="1"/>
  <c r="Y8221" i="1" s="1"/>
  <c r="V8222" i="1"/>
  <c r="W8222" i="1" s="1"/>
  <c r="X8222" i="1" s="1"/>
  <c r="Y8222" i="1" s="1"/>
  <c r="V8223" i="1"/>
  <c r="W8223" i="1" s="1"/>
  <c r="X8223" i="1" s="1"/>
  <c r="Y8223" i="1" s="1"/>
  <c r="V8224" i="1"/>
  <c r="W8224" i="1" s="1"/>
  <c r="X8224" i="1" s="1"/>
  <c r="Y8224" i="1" s="1"/>
  <c r="V8225" i="1"/>
  <c r="W8225" i="1" s="1"/>
  <c r="X8225" i="1" s="1"/>
  <c r="Y8225" i="1" s="1"/>
  <c r="V8226" i="1"/>
  <c r="W8226" i="1" s="1"/>
  <c r="X8226" i="1" s="1"/>
  <c r="Y8226" i="1" s="1"/>
  <c r="V8227" i="1"/>
  <c r="W8227" i="1" s="1"/>
  <c r="X8227" i="1" s="1"/>
  <c r="Y8227" i="1" s="1"/>
  <c r="V8228" i="1"/>
  <c r="W8228" i="1" s="1"/>
  <c r="X8228" i="1" s="1"/>
  <c r="Y8228" i="1" s="1"/>
  <c r="V8229" i="1"/>
  <c r="W8229" i="1" s="1"/>
  <c r="X8229" i="1" s="1"/>
  <c r="Y8229" i="1" s="1"/>
  <c r="V8230" i="1"/>
  <c r="W8230" i="1" s="1"/>
  <c r="X8230" i="1" s="1"/>
  <c r="Y8230" i="1" s="1"/>
  <c r="V8231" i="1"/>
  <c r="W8231" i="1" s="1"/>
  <c r="X8231" i="1" s="1"/>
  <c r="Y8231" i="1" s="1"/>
  <c r="V8232" i="1"/>
  <c r="W8232" i="1" s="1"/>
  <c r="X8232" i="1" s="1"/>
  <c r="Y8232" i="1" s="1"/>
  <c r="V8233" i="1"/>
  <c r="W8233" i="1" s="1"/>
  <c r="X8233" i="1" s="1"/>
  <c r="Y8233" i="1" s="1"/>
  <c r="V8234" i="1"/>
  <c r="W8234" i="1" s="1"/>
  <c r="X8234" i="1" s="1"/>
  <c r="Y8234" i="1" s="1"/>
  <c r="V8235" i="1"/>
  <c r="W8235" i="1" s="1"/>
  <c r="X8235" i="1" s="1"/>
  <c r="Y8235" i="1" s="1"/>
  <c r="V8236" i="1"/>
  <c r="W8236" i="1" s="1"/>
  <c r="X8236" i="1" s="1"/>
  <c r="Y8236" i="1" s="1"/>
  <c r="V8237" i="1"/>
  <c r="W8237" i="1" s="1"/>
  <c r="X8237" i="1" s="1"/>
  <c r="Y8237" i="1" s="1"/>
  <c r="V8238" i="1"/>
  <c r="W8238" i="1" s="1"/>
  <c r="X8238" i="1" s="1"/>
  <c r="Y8238" i="1" s="1"/>
  <c r="V8239" i="1"/>
  <c r="W8239" i="1" s="1"/>
  <c r="X8239" i="1" s="1"/>
  <c r="Y8239" i="1" s="1"/>
  <c r="V8240" i="1"/>
  <c r="W8240" i="1" s="1"/>
  <c r="X8240" i="1" s="1"/>
  <c r="Y8240" i="1" s="1"/>
  <c r="V8241" i="1"/>
  <c r="W8241" i="1" s="1"/>
  <c r="X8241" i="1" s="1"/>
  <c r="Y8241" i="1" s="1"/>
  <c r="V8242" i="1"/>
  <c r="W8242" i="1" s="1"/>
  <c r="X8242" i="1" s="1"/>
  <c r="Y8242" i="1" s="1"/>
  <c r="V8243" i="1"/>
  <c r="W8243" i="1" s="1"/>
  <c r="X8243" i="1" s="1"/>
  <c r="Y8243" i="1" s="1"/>
  <c r="V8244" i="1"/>
  <c r="W8244" i="1" s="1"/>
  <c r="X8244" i="1" s="1"/>
  <c r="Y8244" i="1" s="1"/>
  <c r="V8245" i="1"/>
  <c r="W8245" i="1" s="1"/>
  <c r="X8245" i="1" s="1"/>
  <c r="Y8245" i="1" s="1"/>
  <c r="V8246" i="1"/>
  <c r="W8246" i="1" s="1"/>
  <c r="X8246" i="1" s="1"/>
  <c r="Y8246" i="1" s="1"/>
  <c r="V8247" i="1"/>
  <c r="W8247" i="1" s="1"/>
  <c r="X8247" i="1" s="1"/>
  <c r="Y8247" i="1" s="1"/>
  <c r="V8248" i="1"/>
  <c r="W8248" i="1" s="1"/>
  <c r="X8248" i="1" s="1"/>
  <c r="Y8248" i="1" s="1"/>
  <c r="V8249" i="1"/>
  <c r="W8249" i="1" s="1"/>
  <c r="X8249" i="1" s="1"/>
  <c r="Y8249" i="1" s="1"/>
  <c r="V8250" i="1"/>
  <c r="W8250" i="1" s="1"/>
  <c r="X8250" i="1" s="1"/>
  <c r="Y8250" i="1" s="1"/>
  <c r="V8251" i="1"/>
  <c r="W8251" i="1" s="1"/>
  <c r="X8251" i="1" s="1"/>
  <c r="Y8251" i="1" s="1"/>
  <c r="V8252" i="1"/>
  <c r="W8252" i="1" s="1"/>
  <c r="X8252" i="1" s="1"/>
  <c r="Y8252" i="1" s="1"/>
  <c r="V8253" i="1"/>
  <c r="W8253" i="1" s="1"/>
  <c r="X8253" i="1" s="1"/>
  <c r="Y8253" i="1" s="1"/>
  <c r="V8254" i="1"/>
  <c r="W8254" i="1" s="1"/>
  <c r="X8254" i="1" s="1"/>
  <c r="Y8254" i="1" s="1"/>
  <c r="V8255" i="1"/>
  <c r="W8255" i="1" s="1"/>
  <c r="X8255" i="1" s="1"/>
  <c r="Y8255" i="1" s="1"/>
  <c r="V8256" i="1"/>
  <c r="W8256" i="1" s="1"/>
  <c r="X8256" i="1" s="1"/>
  <c r="Y8256" i="1" s="1"/>
  <c r="V8257" i="1"/>
  <c r="W8257" i="1" s="1"/>
  <c r="X8257" i="1" s="1"/>
  <c r="Y8257" i="1" s="1"/>
  <c r="V8258" i="1"/>
  <c r="W8258" i="1" s="1"/>
  <c r="X8258" i="1" s="1"/>
  <c r="Y8258" i="1" s="1"/>
  <c r="V8259" i="1"/>
  <c r="W8259" i="1" s="1"/>
  <c r="X8259" i="1" s="1"/>
  <c r="Y8259" i="1" s="1"/>
  <c r="V8260" i="1"/>
  <c r="W8260" i="1" s="1"/>
  <c r="X8260" i="1" s="1"/>
  <c r="Y8260" i="1" s="1"/>
  <c r="V8261" i="1"/>
  <c r="W8261" i="1" s="1"/>
  <c r="X8261" i="1" s="1"/>
  <c r="Y8261" i="1" s="1"/>
  <c r="V8262" i="1"/>
  <c r="W8262" i="1" s="1"/>
  <c r="X8262" i="1" s="1"/>
  <c r="Y8262" i="1" s="1"/>
  <c r="V8263" i="1"/>
  <c r="W8263" i="1" s="1"/>
  <c r="X8263" i="1" s="1"/>
  <c r="Y8263" i="1" s="1"/>
  <c r="V8264" i="1"/>
  <c r="W8264" i="1" s="1"/>
  <c r="X8264" i="1" s="1"/>
  <c r="Y8264" i="1" s="1"/>
  <c r="V8265" i="1"/>
  <c r="W8265" i="1" s="1"/>
  <c r="X8265" i="1" s="1"/>
  <c r="Y8265" i="1" s="1"/>
  <c r="V8266" i="1"/>
  <c r="W8266" i="1" s="1"/>
  <c r="X8266" i="1" s="1"/>
  <c r="Y8266" i="1" s="1"/>
  <c r="V8267" i="1"/>
  <c r="W8267" i="1" s="1"/>
  <c r="X8267" i="1" s="1"/>
  <c r="Y8267" i="1" s="1"/>
  <c r="V8268" i="1"/>
  <c r="W8268" i="1" s="1"/>
  <c r="X8268" i="1" s="1"/>
  <c r="Y8268" i="1" s="1"/>
  <c r="V8269" i="1"/>
  <c r="W8269" i="1" s="1"/>
  <c r="X8269" i="1" s="1"/>
  <c r="Y8269" i="1" s="1"/>
  <c r="V8270" i="1"/>
  <c r="W8270" i="1" s="1"/>
  <c r="X8270" i="1" s="1"/>
  <c r="Y8270" i="1" s="1"/>
  <c r="V8271" i="1"/>
  <c r="W8271" i="1" s="1"/>
  <c r="X8271" i="1" s="1"/>
  <c r="Y8271" i="1" s="1"/>
  <c r="V8272" i="1"/>
  <c r="W8272" i="1" s="1"/>
  <c r="X8272" i="1" s="1"/>
  <c r="Y8272" i="1" s="1"/>
  <c r="V8273" i="1"/>
  <c r="W8273" i="1" s="1"/>
  <c r="X8273" i="1" s="1"/>
  <c r="Y8273" i="1" s="1"/>
  <c r="V8274" i="1"/>
  <c r="W8274" i="1" s="1"/>
  <c r="X8274" i="1" s="1"/>
  <c r="Y8274" i="1" s="1"/>
  <c r="V8275" i="1"/>
  <c r="W8275" i="1" s="1"/>
  <c r="X8275" i="1" s="1"/>
  <c r="Y8275" i="1" s="1"/>
  <c r="V8276" i="1"/>
  <c r="W8276" i="1" s="1"/>
  <c r="X8276" i="1" s="1"/>
  <c r="Y8276" i="1" s="1"/>
  <c r="V8277" i="1"/>
  <c r="W8277" i="1" s="1"/>
  <c r="X8277" i="1" s="1"/>
  <c r="Y8277" i="1" s="1"/>
  <c r="V8278" i="1"/>
  <c r="W8278" i="1" s="1"/>
  <c r="X8278" i="1" s="1"/>
  <c r="Y8278" i="1" s="1"/>
  <c r="V8279" i="1"/>
  <c r="W8279" i="1" s="1"/>
  <c r="X8279" i="1" s="1"/>
  <c r="Y8279" i="1" s="1"/>
  <c r="V8280" i="1"/>
  <c r="W8280" i="1" s="1"/>
  <c r="X8280" i="1" s="1"/>
  <c r="Y8280" i="1" s="1"/>
  <c r="V8281" i="1"/>
  <c r="W8281" i="1" s="1"/>
  <c r="X8281" i="1" s="1"/>
  <c r="Y8281" i="1" s="1"/>
  <c r="V8282" i="1"/>
  <c r="W8282" i="1" s="1"/>
  <c r="X8282" i="1" s="1"/>
  <c r="Y8282" i="1" s="1"/>
  <c r="V8283" i="1"/>
  <c r="W8283" i="1" s="1"/>
  <c r="X8283" i="1" s="1"/>
  <c r="Y8283" i="1" s="1"/>
  <c r="V8284" i="1"/>
  <c r="W8284" i="1" s="1"/>
  <c r="X8284" i="1" s="1"/>
  <c r="Y8284" i="1" s="1"/>
  <c r="V8285" i="1"/>
  <c r="W8285" i="1" s="1"/>
  <c r="X8285" i="1" s="1"/>
  <c r="Y8285" i="1" s="1"/>
  <c r="V8286" i="1"/>
  <c r="W8286" i="1" s="1"/>
  <c r="X8286" i="1" s="1"/>
  <c r="Y8286" i="1" s="1"/>
  <c r="V8287" i="1"/>
  <c r="W8287" i="1" s="1"/>
  <c r="X8287" i="1" s="1"/>
  <c r="Y8287" i="1" s="1"/>
  <c r="V8288" i="1"/>
  <c r="W8288" i="1" s="1"/>
  <c r="X8288" i="1" s="1"/>
  <c r="Y8288" i="1" s="1"/>
  <c r="V8289" i="1"/>
  <c r="W8289" i="1" s="1"/>
  <c r="X8289" i="1" s="1"/>
  <c r="Y8289" i="1" s="1"/>
  <c r="V8290" i="1"/>
  <c r="W8290" i="1" s="1"/>
  <c r="X8290" i="1" s="1"/>
  <c r="Y8290" i="1" s="1"/>
  <c r="V8291" i="1"/>
  <c r="W8291" i="1" s="1"/>
  <c r="X8291" i="1" s="1"/>
  <c r="Y8291" i="1" s="1"/>
  <c r="V8292" i="1"/>
  <c r="W8292" i="1" s="1"/>
  <c r="X8292" i="1" s="1"/>
  <c r="Y8292" i="1" s="1"/>
  <c r="V8293" i="1"/>
  <c r="W8293" i="1" s="1"/>
  <c r="X8293" i="1" s="1"/>
  <c r="Y8293" i="1" s="1"/>
  <c r="V8294" i="1"/>
  <c r="W8294" i="1" s="1"/>
  <c r="X8294" i="1" s="1"/>
  <c r="Y8294" i="1" s="1"/>
  <c r="V8295" i="1"/>
  <c r="W8295" i="1" s="1"/>
  <c r="X8295" i="1" s="1"/>
  <c r="Y8295" i="1" s="1"/>
  <c r="V8296" i="1"/>
  <c r="W8296" i="1" s="1"/>
  <c r="X8296" i="1" s="1"/>
  <c r="Y8296" i="1" s="1"/>
  <c r="V8297" i="1"/>
  <c r="W8297" i="1" s="1"/>
  <c r="X8297" i="1" s="1"/>
  <c r="Y8297" i="1" s="1"/>
  <c r="V8298" i="1"/>
  <c r="W8298" i="1" s="1"/>
  <c r="X8298" i="1" s="1"/>
  <c r="Y8298" i="1" s="1"/>
  <c r="V8299" i="1"/>
  <c r="W8299" i="1" s="1"/>
  <c r="X8299" i="1" s="1"/>
  <c r="Y8299" i="1" s="1"/>
  <c r="V8300" i="1"/>
  <c r="W8300" i="1" s="1"/>
  <c r="X8300" i="1" s="1"/>
  <c r="Y8300" i="1" s="1"/>
  <c r="V8301" i="1"/>
  <c r="W8301" i="1" s="1"/>
  <c r="X8301" i="1" s="1"/>
  <c r="Y8301" i="1" s="1"/>
  <c r="V8302" i="1"/>
  <c r="W8302" i="1" s="1"/>
  <c r="X8302" i="1" s="1"/>
  <c r="Y8302" i="1" s="1"/>
  <c r="V8303" i="1"/>
  <c r="W8303" i="1" s="1"/>
  <c r="X8303" i="1" s="1"/>
  <c r="Y8303" i="1" s="1"/>
  <c r="V8304" i="1"/>
  <c r="W8304" i="1" s="1"/>
  <c r="X8304" i="1" s="1"/>
  <c r="Y8304" i="1" s="1"/>
  <c r="V8305" i="1"/>
  <c r="W8305" i="1" s="1"/>
  <c r="X8305" i="1" s="1"/>
  <c r="Y8305" i="1" s="1"/>
  <c r="V8306" i="1"/>
  <c r="W8306" i="1" s="1"/>
  <c r="X8306" i="1" s="1"/>
  <c r="Y8306" i="1" s="1"/>
  <c r="V8307" i="1"/>
  <c r="W8307" i="1" s="1"/>
  <c r="X8307" i="1" s="1"/>
  <c r="Y8307" i="1" s="1"/>
  <c r="V8308" i="1"/>
  <c r="W8308" i="1" s="1"/>
  <c r="X8308" i="1" s="1"/>
  <c r="Y8308" i="1" s="1"/>
  <c r="V8309" i="1"/>
  <c r="W8309" i="1" s="1"/>
  <c r="X8309" i="1" s="1"/>
  <c r="Y8309" i="1" s="1"/>
  <c r="V8310" i="1"/>
  <c r="W8310" i="1" s="1"/>
  <c r="X8310" i="1" s="1"/>
  <c r="Y8310" i="1" s="1"/>
  <c r="V8311" i="1"/>
  <c r="W8311" i="1" s="1"/>
  <c r="X8311" i="1" s="1"/>
  <c r="Y8311" i="1" s="1"/>
  <c r="V8312" i="1"/>
  <c r="W8312" i="1" s="1"/>
  <c r="X8312" i="1" s="1"/>
  <c r="Y8312" i="1" s="1"/>
  <c r="V8313" i="1"/>
  <c r="W8313" i="1" s="1"/>
  <c r="X8313" i="1" s="1"/>
  <c r="Y8313" i="1" s="1"/>
  <c r="V8314" i="1"/>
  <c r="W8314" i="1" s="1"/>
  <c r="X8314" i="1" s="1"/>
  <c r="Y8314" i="1" s="1"/>
  <c r="V8315" i="1"/>
  <c r="W8315" i="1" s="1"/>
  <c r="X8315" i="1" s="1"/>
  <c r="Y8315" i="1" s="1"/>
  <c r="V8316" i="1"/>
  <c r="W8316" i="1" s="1"/>
  <c r="X8316" i="1" s="1"/>
  <c r="Y8316" i="1" s="1"/>
  <c r="V8317" i="1"/>
  <c r="W8317" i="1" s="1"/>
  <c r="X8317" i="1" s="1"/>
  <c r="Y8317" i="1" s="1"/>
  <c r="V8318" i="1"/>
  <c r="W8318" i="1" s="1"/>
  <c r="X8318" i="1" s="1"/>
  <c r="Y8318" i="1" s="1"/>
  <c r="V8319" i="1"/>
  <c r="W8319" i="1" s="1"/>
  <c r="X8319" i="1" s="1"/>
  <c r="Y8319" i="1" s="1"/>
  <c r="V8320" i="1"/>
  <c r="W8320" i="1" s="1"/>
  <c r="X8320" i="1" s="1"/>
  <c r="Y8320" i="1" s="1"/>
  <c r="V8321" i="1"/>
  <c r="W8321" i="1" s="1"/>
  <c r="X8321" i="1" s="1"/>
  <c r="Y8321" i="1" s="1"/>
  <c r="V8322" i="1"/>
  <c r="W8322" i="1" s="1"/>
  <c r="X8322" i="1" s="1"/>
  <c r="Y8322" i="1" s="1"/>
  <c r="V8323" i="1"/>
  <c r="W8323" i="1" s="1"/>
  <c r="X8323" i="1" s="1"/>
  <c r="Y8323" i="1" s="1"/>
  <c r="V8324" i="1"/>
  <c r="W8324" i="1" s="1"/>
  <c r="X8324" i="1" s="1"/>
  <c r="Y8324" i="1" s="1"/>
  <c r="V8325" i="1"/>
  <c r="W8325" i="1" s="1"/>
  <c r="X8325" i="1" s="1"/>
  <c r="Y8325" i="1" s="1"/>
  <c r="V8326" i="1"/>
  <c r="W8326" i="1" s="1"/>
  <c r="X8326" i="1" s="1"/>
  <c r="Y8326" i="1" s="1"/>
  <c r="V8327" i="1"/>
  <c r="W8327" i="1" s="1"/>
  <c r="X8327" i="1" s="1"/>
  <c r="Y8327" i="1" s="1"/>
  <c r="V8328" i="1"/>
  <c r="W8328" i="1" s="1"/>
  <c r="X8328" i="1" s="1"/>
  <c r="Y8328" i="1" s="1"/>
  <c r="V8329" i="1"/>
  <c r="W8329" i="1" s="1"/>
  <c r="X8329" i="1" s="1"/>
  <c r="Y8329" i="1" s="1"/>
  <c r="V8330" i="1"/>
  <c r="W8330" i="1" s="1"/>
  <c r="X8330" i="1" s="1"/>
  <c r="Y8330" i="1" s="1"/>
  <c r="V8331" i="1"/>
  <c r="W8331" i="1" s="1"/>
  <c r="X8331" i="1" s="1"/>
  <c r="Y8331" i="1" s="1"/>
  <c r="V8332" i="1"/>
  <c r="W8332" i="1" s="1"/>
  <c r="X8332" i="1" s="1"/>
  <c r="Y8332" i="1" s="1"/>
  <c r="V8333" i="1"/>
  <c r="W8333" i="1" s="1"/>
  <c r="X8333" i="1" s="1"/>
  <c r="Y8333" i="1" s="1"/>
  <c r="V8334" i="1"/>
  <c r="W8334" i="1" s="1"/>
  <c r="X8334" i="1" s="1"/>
  <c r="Y8334" i="1" s="1"/>
  <c r="V8335" i="1"/>
  <c r="W8335" i="1" s="1"/>
  <c r="X8335" i="1" s="1"/>
  <c r="Y8335" i="1" s="1"/>
  <c r="V8336" i="1"/>
  <c r="W8336" i="1" s="1"/>
  <c r="X8336" i="1" s="1"/>
  <c r="Y8336" i="1" s="1"/>
  <c r="V8337" i="1"/>
  <c r="W8337" i="1" s="1"/>
  <c r="X8337" i="1" s="1"/>
  <c r="Y8337" i="1" s="1"/>
  <c r="V8338" i="1"/>
  <c r="W8338" i="1" s="1"/>
  <c r="X8338" i="1" s="1"/>
  <c r="Y8338" i="1" s="1"/>
  <c r="V8339" i="1"/>
  <c r="W8339" i="1" s="1"/>
  <c r="X8339" i="1" s="1"/>
  <c r="Y8339" i="1" s="1"/>
  <c r="V8340" i="1"/>
  <c r="W8340" i="1" s="1"/>
  <c r="X8340" i="1" s="1"/>
  <c r="Y8340" i="1" s="1"/>
  <c r="V8341" i="1"/>
  <c r="W8341" i="1" s="1"/>
  <c r="X8341" i="1" s="1"/>
  <c r="Y8341" i="1" s="1"/>
  <c r="V8342" i="1"/>
  <c r="W8342" i="1" s="1"/>
  <c r="X8342" i="1" s="1"/>
  <c r="Y8342" i="1" s="1"/>
  <c r="V8343" i="1"/>
  <c r="W8343" i="1" s="1"/>
  <c r="X8343" i="1" s="1"/>
  <c r="Y8343" i="1" s="1"/>
  <c r="V8344" i="1"/>
  <c r="W8344" i="1" s="1"/>
  <c r="X8344" i="1" s="1"/>
  <c r="Y8344" i="1" s="1"/>
  <c r="V8345" i="1"/>
  <c r="W8345" i="1" s="1"/>
  <c r="X8345" i="1" s="1"/>
  <c r="Y8345" i="1" s="1"/>
  <c r="V8346" i="1"/>
  <c r="W8346" i="1" s="1"/>
  <c r="X8346" i="1" s="1"/>
  <c r="Y8346" i="1" s="1"/>
  <c r="V8347" i="1"/>
  <c r="W8347" i="1" s="1"/>
  <c r="X8347" i="1" s="1"/>
  <c r="Y8347" i="1" s="1"/>
  <c r="V8348" i="1"/>
  <c r="W8348" i="1" s="1"/>
  <c r="X8348" i="1" s="1"/>
  <c r="Y8348" i="1" s="1"/>
  <c r="V8349" i="1"/>
  <c r="W8349" i="1" s="1"/>
  <c r="X8349" i="1" s="1"/>
  <c r="Y8349" i="1" s="1"/>
  <c r="V8350" i="1"/>
  <c r="W8350" i="1" s="1"/>
  <c r="X8350" i="1" s="1"/>
  <c r="Y8350" i="1" s="1"/>
  <c r="V8351" i="1"/>
  <c r="W8351" i="1" s="1"/>
  <c r="X8351" i="1" s="1"/>
  <c r="Y8351" i="1" s="1"/>
  <c r="V8352" i="1"/>
  <c r="W8352" i="1" s="1"/>
  <c r="X8352" i="1" s="1"/>
  <c r="Y8352" i="1" s="1"/>
  <c r="V8353" i="1"/>
  <c r="W8353" i="1" s="1"/>
  <c r="X8353" i="1" s="1"/>
  <c r="Y8353" i="1" s="1"/>
  <c r="V8354" i="1"/>
  <c r="W8354" i="1" s="1"/>
  <c r="X8354" i="1" s="1"/>
  <c r="Y8354" i="1" s="1"/>
  <c r="V8355" i="1"/>
  <c r="W8355" i="1" s="1"/>
  <c r="X8355" i="1" s="1"/>
  <c r="Y8355" i="1" s="1"/>
  <c r="V8356" i="1"/>
  <c r="W8356" i="1" s="1"/>
  <c r="X8356" i="1" s="1"/>
  <c r="Y8356" i="1" s="1"/>
  <c r="V8357" i="1"/>
  <c r="W8357" i="1" s="1"/>
  <c r="X8357" i="1" s="1"/>
  <c r="Y8357" i="1" s="1"/>
  <c r="V8358" i="1"/>
  <c r="W8358" i="1" s="1"/>
  <c r="X8358" i="1" s="1"/>
  <c r="Y8358" i="1" s="1"/>
  <c r="V8359" i="1"/>
  <c r="W8359" i="1" s="1"/>
  <c r="X8359" i="1" s="1"/>
  <c r="Y8359" i="1" s="1"/>
  <c r="V8360" i="1"/>
  <c r="W8360" i="1" s="1"/>
  <c r="X8360" i="1" s="1"/>
  <c r="Y8360" i="1" s="1"/>
  <c r="V8361" i="1"/>
  <c r="W8361" i="1" s="1"/>
  <c r="X8361" i="1" s="1"/>
  <c r="Y8361" i="1" s="1"/>
  <c r="V8362" i="1"/>
  <c r="W8362" i="1" s="1"/>
  <c r="X8362" i="1" s="1"/>
  <c r="Y8362" i="1" s="1"/>
  <c r="V8363" i="1"/>
  <c r="W8363" i="1" s="1"/>
  <c r="X8363" i="1" s="1"/>
  <c r="Y8363" i="1" s="1"/>
  <c r="V8364" i="1"/>
  <c r="W8364" i="1" s="1"/>
  <c r="X8364" i="1" s="1"/>
  <c r="Y8364" i="1" s="1"/>
  <c r="V8365" i="1"/>
  <c r="W8365" i="1" s="1"/>
  <c r="X8365" i="1" s="1"/>
  <c r="Y8365" i="1" s="1"/>
  <c r="V8366" i="1"/>
  <c r="W8366" i="1" s="1"/>
  <c r="X8366" i="1" s="1"/>
  <c r="Y8366" i="1" s="1"/>
  <c r="V8367" i="1"/>
  <c r="W8367" i="1" s="1"/>
  <c r="X8367" i="1" s="1"/>
  <c r="Y8367" i="1" s="1"/>
  <c r="V8368" i="1"/>
  <c r="W8368" i="1" s="1"/>
  <c r="X8368" i="1" s="1"/>
  <c r="Y8368" i="1" s="1"/>
  <c r="V8369" i="1"/>
  <c r="W8369" i="1" s="1"/>
  <c r="X8369" i="1" s="1"/>
  <c r="Y8369" i="1" s="1"/>
  <c r="V8370" i="1"/>
  <c r="W8370" i="1" s="1"/>
  <c r="X8370" i="1" s="1"/>
  <c r="Y8370" i="1" s="1"/>
  <c r="V8371" i="1"/>
  <c r="W8371" i="1" s="1"/>
  <c r="X8371" i="1" s="1"/>
  <c r="Y8371" i="1" s="1"/>
  <c r="V8372" i="1"/>
  <c r="W8372" i="1" s="1"/>
  <c r="X8372" i="1" s="1"/>
  <c r="Y8372" i="1" s="1"/>
  <c r="V8373" i="1"/>
  <c r="W8373" i="1" s="1"/>
  <c r="X8373" i="1" s="1"/>
  <c r="Y8373" i="1" s="1"/>
  <c r="V8374" i="1"/>
  <c r="W8374" i="1" s="1"/>
  <c r="X8374" i="1" s="1"/>
  <c r="Y8374" i="1" s="1"/>
  <c r="V8375" i="1"/>
  <c r="W8375" i="1" s="1"/>
  <c r="X8375" i="1" s="1"/>
  <c r="Y8375" i="1" s="1"/>
  <c r="V8376" i="1"/>
  <c r="W8376" i="1" s="1"/>
  <c r="X8376" i="1" s="1"/>
  <c r="Y8376" i="1" s="1"/>
  <c r="V8377" i="1"/>
  <c r="W8377" i="1" s="1"/>
  <c r="X8377" i="1" s="1"/>
  <c r="Y8377" i="1" s="1"/>
  <c r="V8378" i="1"/>
  <c r="W8378" i="1" s="1"/>
  <c r="X8378" i="1" s="1"/>
  <c r="Y8378" i="1" s="1"/>
  <c r="V8379" i="1"/>
  <c r="W8379" i="1" s="1"/>
  <c r="X8379" i="1" s="1"/>
  <c r="Y8379" i="1" s="1"/>
  <c r="V8380" i="1"/>
  <c r="W8380" i="1" s="1"/>
  <c r="X8380" i="1" s="1"/>
  <c r="Y8380" i="1" s="1"/>
  <c r="V8381" i="1"/>
  <c r="W8381" i="1" s="1"/>
  <c r="X8381" i="1" s="1"/>
  <c r="Y8381" i="1" s="1"/>
  <c r="V8382" i="1"/>
  <c r="W8382" i="1" s="1"/>
  <c r="X8382" i="1" s="1"/>
  <c r="Y8382" i="1" s="1"/>
  <c r="V8383" i="1"/>
  <c r="W8383" i="1" s="1"/>
  <c r="X8383" i="1" s="1"/>
  <c r="Y8383" i="1" s="1"/>
  <c r="V8384" i="1"/>
  <c r="W8384" i="1" s="1"/>
  <c r="X8384" i="1" s="1"/>
  <c r="Y8384" i="1" s="1"/>
  <c r="V8385" i="1"/>
  <c r="W8385" i="1" s="1"/>
  <c r="X8385" i="1" s="1"/>
  <c r="Y8385" i="1" s="1"/>
  <c r="V8386" i="1"/>
  <c r="W8386" i="1" s="1"/>
  <c r="X8386" i="1" s="1"/>
  <c r="Y8386" i="1" s="1"/>
  <c r="V8387" i="1"/>
  <c r="W8387" i="1" s="1"/>
  <c r="X8387" i="1" s="1"/>
  <c r="Y8387" i="1" s="1"/>
  <c r="V8388" i="1"/>
  <c r="W8388" i="1" s="1"/>
  <c r="X8388" i="1" s="1"/>
  <c r="Y8388" i="1" s="1"/>
  <c r="V8389" i="1"/>
  <c r="W8389" i="1" s="1"/>
  <c r="X8389" i="1" s="1"/>
  <c r="Y8389" i="1" s="1"/>
  <c r="V8390" i="1"/>
  <c r="W8390" i="1" s="1"/>
  <c r="X8390" i="1" s="1"/>
  <c r="Y8390" i="1" s="1"/>
  <c r="V8391" i="1"/>
  <c r="W8391" i="1" s="1"/>
  <c r="X8391" i="1" s="1"/>
  <c r="Y8391" i="1" s="1"/>
  <c r="V8392" i="1"/>
  <c r="W8392" i="1" s="1"/>
  <c r="X8392" i="1" s="1"/>
  <c r="Y8392" i="1" s="1"/>
  <c r="V8393" i="1"/>
  <c r="W8393" i="1" s="1"/>
  <c r="X8393" i="1" s="1"/>
  <c r="Y8393" i="1" s="1"/>
  <c r="V8394" i="1"/>
  <c r="W8394" i="1" s="1"/>
  <c r="X8394" i="1" s="1"/>
  <c r="Y8394" i="1" s="1"/>
  <c r="V8395" i="1"/>
  <c r="W8395" i="1" s="1"/>
  <c r="X8395" i="1" s="1"/>
  <c r="Y8395" i="1" s="1"/>
  <c r="V8396" i="1"/>
  <c r="W8396" i="1" s="1"/>
  <c r="X8396" i="1" s="1"/>
  <c r="Y8396" i="1" s="1"/>
  <c r="V8397" i="1"/>
  <c r="W8397" i="1" s="1"/>
  <c r="X8397" i="1" s="1"/>
  <c r="Y8397" i="1" s="1"/>
  <c r="V8398" i="1"/>
  <c r="W8398" i="1" s="1"/>
  <c r="X8398" i="1" s="1"/>
  <c r="Y8398" i="1" s="1"/>
  <c r="V8399" i="1"/>
  <c r="W8399" i="1" s="1"/>
  <c r="X8399" i="1" s="1"/>
  <c r="Y8399" i="1" s="1"/>
  <c r="V8400" i="1"/>
  <c r="W8400" i="1" s="1"/>
  <c r="X8400" i="1" s="1"/>
  <c r="Y8400" i="1" s="1"/>
  <c r="V8401" i="1"/>
  <c r="W8401" i="1" s="1"/>
  <c r="X8401" i="1" s="1"/>
  <c r="Y8401" i="1" s="1"/>
  <c r="V8402" i="1"/>
  <c r="W8402" i="1" s="1"/>
  <c r="X8402" i="1" s="1"/>
  <c r="Y8402" i="1" s="1"/>
  <c r="V8403" i="1"/>
  <c r="W8403" i="1" s="1"/>
  <c r="X8403" i="1" s="1"/>
  <c r="Y8403" i="1" s="1"/>
  <c r="V8404" i="1"/>
  <c r="W8404" i="1" s="1"/>
  <c r="X8404" i="1" s="1"/>
  <c r="Y8404" i="1" s="1"/>
  <c r="V8405" i="1"/>
  <c r="W8405" i="1" s="1"/>
  <c r="X8405" i="1" s="1"/>
  <c r="Y8405" i="1" s="1"/>
  <c r="V8406" i="1"/>
  <c r="W8406" i="1" s="1"/>
  <c r="X8406" i="1" s="1"/>
  <c r="Y8406" i="1" s="1"/>
  <c r="V8407" i="1"/>
  <c r="W8407" i="1" s="1"/>
  <c r="X8407" i="1" s="1"/>
  <c r="Y8407" i="1" s="1"/>
  <c r="V8408" i="1"/>
  <c r="W8408" i="1" s="1"/>
  <c r="X8408" i="1" s="1"/>
  <c r="Y8408" i="1" s="1"/>
  <c r="V8409" i="1"/>
  <c r="W8409" i="1" s="1"/>
  <c r="X8409" i="1" s="1"/>
  <c r="Y8409" i="1" s="1"/>
  <c r="V8410" i="1"/>
  <c r="W8410" i="1" s="1"/>
  <c r="X8410" i="1" s="1"/>
  <c r="Y8410" i="1" s="1"/>
  <c r="V8411" i="1"/>
  <c r="W8411" i="1" s="1"/>
  <c r="X8411" i="1" s="1"/>
  <c r="Y8411" i="1" s="1"/>
  <c r="V8412" i="1"/>
  <c r="W8412" i="1" s="1"/>
  <c r="X8412" i="1" s="1"/>
  <c r="Y8412" i="1" s="1"/>
  <c r="V8413" i="1"/>
  <c r="W8413" i="1" s="1"/>
  <c r="X8413" i="1" s="1"/>
  <c r="Y8413" i="1" s="1"/>
  <c r="V8414" i="1"/>
  <c r="W8414" i="1" s="1"/>
  <c r="X8414" i="1" s="1"/>
  <c r="Y8414" i="1" s="1"/>
  <c r="V8415" i="1"/>
  <c r="W8415" i="1" s="1"/>
  <c r="X8415" i="1" s="1"/>
  <c r="Y8415" i="1" s="1"/>
  <c r="V8416" i="1"/>
  <c r="W8416" i="1" s="1"/>
  <c r="X8416" i="1" s="1"/>
  <c r="Y8416" i="1" s="1"/>
  <c r="V8417" i="1"/>
  <c r="W8417" i="1" s="1"/>
  <c r="X8417" i="1" s="1"/>
  <c r="Y8417" i="1" s="1"/>
  <c r="V8418" i="1"/>
  <c r="W8418" i="1" s="1"/>
  <c r="X8418" i="1" s="1"/>
  <c r="Y8418" i="1" s="1"/>
  <c r="V8419" i="1"/>
  <c r="W8419" i="1" s="1"/>
  <c r="X8419" i="1" s="1"/>
  <c r="Y8419" i="1" s="1"/>
  <c r="V8420" i="1"/>
  <c r="W8420" i="1" s="1"/>
  <c r="X8420" i="1" s="1"/>
  <c r="Y8420" i="1" s="1"/>
  <c r="V8421" i="1"/>
  <c r="W8421" i="1" s="1"/>
  <c r="X8421" i="1" s="1"/>
  <c r="Y8421" i="1" s="1"/>
  <c r="V8422" i="1"/>
  <c r="W8422" i="1" s="1"/>
  <c r="X8422" i="1" s="1"/>
  <c r="Y8422" i="1" s="1"/>
  <c r="V8423" i="1"/>
  <c r="W8423" i="1" s="1"/>
  <c r="X8423" i="1" s="1"/>
  <c r="Y8423" i="1" s="1"/>
  <c r="V8424" i="1"/>
  <c r="W8424" i="1" s="1"/>
  <c r="X8424" i="1" s="1"/>
  <c r="Y8424" i="1" s="1"/>
  <c r="V8425" i="1"/>
  <c r="W8425" i="1" s="1"/>
  <c r="X8425" i="1" s="1"/>
  <c r="Y8425" i="1" s="1"/>
  <c r="V8426" i="1"/>
  <c r="W8426" i="1" s="1"/>
  <c r="X8426" i="1" s="1"/>
  <c r="Y8426" i="1" s="1"/>
  <c r="V8427" i="1"/>
  <c r="W8427" i="1" s="1"/>
  <c r="X8427" i="1" s="1"/>
  <c r="Y8427" i="1" s="1"/>
  <c r="V8428" i="1"/>
  <c r="W8428" i="1" s="1"/>
  <c r="X8428" i="1" s="1"/>
  <c r="Y8428" i="1" s="1"/>
  <c r="V8429" i="1"/>
  <c r="W8429" i="1" s="1"/>
  <c r="X8429" i="1" s="1"/>
  <c r="Y8429" i="1" s="1"/>
  <c r="V8430" i="1"/>
  <c r="W8430" i="1" s="1"/>
  <c r="X8430" i="1" s="1"/>
  <c r="Y8430" i="1" s="1"/>
  <c r="V8431" i="1"/>
  <c r="W8431" i="1" s="1"/>
  <c r="X8431" i="1" s="1"/>
  <c r="Y8431" i="1" s="1"/>
  <c r="V8432" i="1"/>
  <c r="W8432" i="1" s="1"/>
  <c r="X8432" i="1" s="1"/>
  <c r="Y8432" i="1" s="1"/>
  <c r="V8433" i="1"/>
  <c r="W8433" i="1" s="1"/>
  <c r="X8433" i="1" s="1"/>
  <c r="Y8433" i="1" s="1"/>
  <c r="V8434" i="1"/>
  <c r="W8434" i="1" s="1"/>
  <c r="X8434" i="1" s="1"/>
  <c r="Y8434" i="1" s="1"/>
  <c r="V8435" i="1"/>
  <c r="W8435" i="1" s="1"/>
  <c r="X8435" i="1" s="1"/>
  <c r="Y8435" i="1" s="1"/>
  <c r="V8436" i="1"/>
  <c r="W8436" i="1" s="1"/>
  <c r="X8436" i="1" s="1"/>
  <c r="Y8436" i="1" s="1"/>
  <c r="V8437" i="1"/>
  <c r="W8437" i="1" s="1"/>
  <c r="X8437" i="1" s="1"/>
  <c r="Y8437" i="1" s="1"/>
  <c r="V8438" i="1"/>
  <c r="W8438" i="1" s="1"/>
  <c r="X8438" i="1" s="1"/>
  <c r="Y8438" i="1" s="1"/>
  <c r="V8439" i="1"/>
  <c r="W8439" i="1" s="1"/>
  <c r="X8439" i="1" s="1"/>
  <c r="Y8439" i="1" s="1"/>
  <c r="V8440" i="1"/>
  <c r="W8440" i="1" s="1"/>
  <c r="X8440" i="1" s="1"/>
  <c r="Y8440" i="1" s="1"/>
  <c r="V8441" i="1"/>
  <c r="W8441" i="1" s="1"/>
  <c r="X8441" i="1" s="1"/>
  <c r="Y8441" i="1" s="1"/>
  <c r="V8442" i="1"/>
  <c r="W8442" i="1" s="1"/>
  <c r="X8442" i="1" s="1"/>
  <c r="Y8442" i="1" s="1"/>
  <c r="V8443" i="1"/>
  <c r="W8443" i="1" s="1"/>
  <c r="X8443" i="1" s="1"/>
  <c r="Y8443" i="1" s="1"/>
  <c r="V8444" i="1"/>
  <c r="W8444" i="1" s="1"/>
  <c r="X8444" i="1" s="1"/>
  <c r="Y8444" i="1" s="1"/>
  <c r="V8445" i="1"/>
  <c r="W8445" i="1" s="1"/>
  <c r="X8445" i="1" s="1"/>
  <c r="Y8445" i="1" s="1"/>
  <c r="V8446" i="1"/>
  <c r="W8446" i="1" s="1"/>
  <c r="X8446" i="1" s="1"/>
  <c r="Y8446" i="1" s="1"/>
  <c r="V8447" i="1"/>
  <c r="W8447" i="1" s="1"/>
  <c r="X8447" i="1" s="1"/>
  <c r="Y8447" i="1" s="1"/>
  <c r="V8448" i="1"/>
  <c r="W8448" i="1" s="1"/>
  <c r="X8448" i="1" s="1"/>
  <c r="Y8448" i="1" s="1"/>
  <c r="V8449" i="1"/>
  <c r="W8449" i="1" s="1"/>
  <c r="X8449" i="1" s="1"/>
  <c r="Y8449" i="1" s="1"/>
  <c r="V8450" i="1"/>
  <c r="W8450" i="1" s="1"/>
  <c r="X8450" i="1" s="1"/>
  <c r="Y8450" i="1" s="1"/>
  <c r="V8451" i="1"/>
  <c r="W8451" i="1" s="1"/>
  <c r="X8451" i="1" s="1"/>
  <c r="Y8451" i="1" s="1"/>
  <c r="V8452" i="1"/>
  <c r="W8452" i="1" s="1"/>
  <c r="X8452" i="1" s="1"/>
  <c r="Y8452" i="1" s="1"/>
  <c r="V8453" i="1"/>
  <c r="W8453" i="1" s="1"/>
  <c r="X8453" i="1" s="1"/>
  <c r="Y8453" i="1" s="1"/>
  <c r="V8454" i="1"/>
  <c r="W8454" i="1" s="1"/>
  <c r="X8454" i="1" s="1"/>
  <c r="Y8454" i="1" s="1"/>
  <c r="V8455" i="1"/>
  <c r="W8455" i="1" s="1"/>
  <c r="X8455" i="1" s="1"/>
  <c r="Y8455" i="1" s="1"/>
  <c r="V8456" i="1"/>
  <c r="W8456" i="1" s="1"/>
  <c r="X8456" i="1" s="1"/>
  <c r="Y8456" i="1" s="1"/>
  <c r="V8457" i="1"/>
  <c r="W8457" i="1" s="1"/>
  <c r="X8457" i="1" s="1"/>
  <c r="Y8457" i="1" s="1"/>
  <c r="V8458" i="1"/>
  <c r="W8458" i="1" s="1"/>
  <c r="X8458" i="1" s="1"/>
  <c r="Y8458" i="1" s="1"/>
  <c r="V8459" i="1"/>
  <c r="W8459" i="1" s="1"/>
  <c r="X8459" i="1" s="1"/>
  <c r="Y8459" i="1" s="1"/>
  <c r="V8460" i="1"/>
  <c r="W8460" i="1" s="1"/>
  <c r="X8460" i="1" s="1"/>
  <c r="Y8460" i="1" s="1"/>
  <c r="V8461" i="1"/>
  <c r="W8461" i="1" s="1"/>
  <c r="X8461" i="1" s="1"/>
  <c r="Y8461" i="1" s="1"/>
  <c r="V8462" i="1"/>
  <c r="W8462" i="1" s="1"/>
  <c r="X8462" i="1" s="1"/>
  <c r="Y8462" i="1" s="1"/>
  <c r="V8463" i="1"/>
  <c r="W8463" i="1" s="1"/>
  <c r="X8463" i="1" s="1"/>
  <c r="Y8463" i="1" s="1"/>
  <c r="V8464" i="1"/>
  <c r="W8464" i="1" s="1"/>
  <c r="X8464" i="1" s="1"/>
  <c r="Y8464" i="1" s="1"/>
  <c r="V8465" i="1"/>
  <c r="W8465" i="1" s="1"/>
  <c r="X8465" i="1" s="1"/>
  <c r="Y8465" i="1" s="1"/>
  <c r="V8466" i="1"/>
  <c r="W8466" i="1" s="1"/>
  <c r="X8466" i="1" s="1"/>
  <c r="Y8466" i="1" s="1"/>
  <c r="V8467" i="1"/>
  <c r="W8467" i="1" s="1"/>
  <c r="X8467" i="1" s="1"/>
  <c r="Y8467" i="1" s="1"/>
  <c r="V8468" i="1"/>
  <c r="W8468" i="1" s="1"/>
  <c r="X8468" i="1" s="1"/>
  <c r="Y8468" i="1" s="1"/>
  <c r="V8469" i="1"/>
  <c r="W8469" i="1" s="1"/>
  <c r="X8469" i="1" s="1"/>
  <c r="Y8469" i="1" s="1"/>
  <c r="V8470" i="1"/>
  <c r="W8470" i="1" s="1"/>
  <c r="X8470" i="1" s="1"/>
  <c r="Y8470" i="1" s="1"/>
  <c r="V8471" i="1"/>
  <c r="W8471" i="1" s="1"/>
  <c r="X8471" i="1" s="1"/>
  <c r="Y8471" i="1" s="1"/>
  <c r="V8472" i="1"/>
  <c r="W8472" i="1" s="1"/>
  <c r="X8472" i="1" s="1"/>
  <c r="Y8472" i="1" s="1"/>
  <c r="V8473" i="1"/>
  <c r="W8473" i="1" s="1"/>
  <c r="X8473" i="1" s="1"/>
  <c r="Y8473" i="1" s="1"/>
  <c r="V8474" i="1"/>
  <c r="W8474" i="1" s="1"/>
  <c r="X8474" i="1" s="1"/>
  <c r="Y8474" i="1" s="1"/>
  <c r="V8475" i="1"/>
  <c r="W8475" i="1" s="1"/>
  <c r="X8475" i="1" s="1"/>
  <c r="Y8475" i="1" s="1"/>
  <c r="V8476" i="1"/>
  <c r="W8476" i="1" s="1"/>
  <c r="X8476" i="1" s="1"/>
  <c r="Y8476" i="1" s="1"/>
  <c r="V8477" i="1"/>
  <c r="W8477" i="1" s="1"/>
  <c r="X8477" i="1" s="1"/>
  <c r="Y8477" i="1" s="1"/>
  <c r="V8478" i="1"/>
  <c r="W8478" i="1" s="1"/>
  <c r="X8478" i="1" s="1"/>
  <c r="Y8478" i="1" s="1"/>
  <c r="V8479" i="1"/>
  <c r="W8479" i="1" s="1"/>
  <c r="X8479" i="1" s="1"/>
  <c r="Y8479" i="1" s="1"/>
  <c r="V8480" i="1"/>
  <c r="W8480" i="1" s="1"/>
  <c r="X8480" i="1" s="1"/>
  <c r="Y8480" i="1" s="1"/>
  <c r="V8481" i="1"/>
  <c r="W8481" i="1" s="1"/>
  <c r="X8481" i="1" s="1"/>
  <c r="Y8481" i="1" s="1"/>
  <c r="V8482" i="1"/>
  <c r="W8482" i="1" s="1"/>
  <c r="X8482" i="1" s="1"/>
  <c r="Y8482" i="1" s="1"/>
  <c r="V8483" i="1"/>
  <c r="W8483" i="1" s="1"/>
  <c r="X8483" i="1" s="1"/>
  <c r="Y8483" i="1" s="1"/>
  <c r="V8484" i="1"/>
  <c r="W8484" i="1" s="1"/>
  <c r="X8484" i="1" s="1"/>
  <c r="Y8484" i="1" s="1"/>
  <c r="V8485" i="1"/>
  <c r="W8485" i="1" s="1"/>
  <c r="X8485" i="1" s="1"/>
  <c r="Y8485" i="1" s="1"/>
  <c r="V8486" i="1"/>
  <c r="W8486" i="1" s="1"/>
  <c r="X8486" i="1" s="1"/>
  <c r="Y8486" i="1" s="1"/>
  <c r="V8487" i="1"/>
  <c r="W8487" i="1" s="1"/>
  <c r="X8487" i="1" s="1"/>
  <c r="Y8487" i="1" s="1"/>
  <c r="V8488" i="1"/>
  <c r="W8488" i="1" s="1"/>
  <c r="X8488" i="1" s="1"/>
  <c r="Y8488" i="1" s="1"/>
  <c r="V8489" i="1"/>
  <c r="W8489" i="1" s="1"/>
  <c r="X8489" i="1" s="1"/>
  <c r="Y8489" i="1" s="1"/>
  <c r="V8490" i="1"/>
  <c r="W8490" i="1" s="1"/>
  <c r="X8490" i="1" s="1"/>
  <c r="Y8490" i="1" s="1"/>
  <c r="V8491" i="1"/>
  <c r="W8491" i="1" s="1"/>
  <c r="X8491" i="1" s="1"/>
  <c r="Y8491" i="1" s="1"/>
  <c r="V8492" i="1"/>
  <c r="W8492" i="1" s="1"/>
  <c r="X8492" i="1" s="1"/>
  <c r="Y8492" i="1" s="1"/>
  <c r="V8493" i="1"/>
  <c r="W8493" i="1" s="1"/>
  <c r="X8493" i="1" s="1"/>
  <c r="Y8493" i="1" s="1"/>
  <c r="V8494" i="1"/>
  <c r="W8494" i="1" s="1"/>
  <c r="X8494" i="1" s="1"/>
  <c r="Y8494" i="1" s="1"/>
  <c r="V8495" i="1"/>
  <c r="W8495" i="1" s="1"/>
  <c r="X8495" i="1" s="1"/>
  <c r="Y8495" i="1" s="1"/>
  <c r="V8496" i="1"/>
  <c r="W8496" i="1" s="1"/>
  <c r="X8496" i="1" s="1"/>
  <c r="Y8496" i="1" s="1"/>
  <c r="V8497" i="1"/>
  <c r="W8497" i="1" s="1"/>
  <c r="X8497" i="1" s="1"/>
  <c r="Y8497" i="1" s="1"/>
  <c r="V8498" i="1"/>
  <c r="W8498" i="1" s="1"/>
  <c r="X8498" i="1" s="1"/>
  <c r="Y8498" i="1" s="1"/>
  <c r="V8499" i="1"/>
  <c r="W8499" i="1" s="1"/>
  <c r="X8499" i="1" s="1"/>
  <c r="Y8499" i="1" s="1"/>
  <c r="V8500" i="1"/>
  <c r="W8500" i="1" s="1"/>
  <c r="X8500" i="1" s="1"/>
  <c r="Y8500" i="1" s="1"/>
  <c r="V8501" i="1"/>
  <c r="W8501" i="1" s="1"/>
  <c r="X8501" i="1" s="1"/>
  <c r="Y8501" i="1" s="1"/>
  <c r="V8502" i="1"/>
  <c r="W8502" i="1" s="1"/>
  <c r="X8502" i="1" s="1"/>
  <c r="Y8502" i="1" s="1"/>
  <c r="V8503" i="1"/>
  <c r="W8503" i="1" s="1"/>
  <c r="X8503" i="1" s="1"/>
  <c r="Y8503" i="1" s="1"/>
  <c r="V8504" i="1"/>
  <c r="W8504" i="1" s="1"/>
  <c r="X8504" i="1" s="1"/>
  <c r="Y8504" i="1" s="1"/>
  <c r="V8505" i="1"/>
  <c r="W8505" i="1" s="1"/>
  <c r="X8505" i="1" s="1"/>
  <c r="Y8505" i="1" s="1"/>
  <c r="V8506" i="1"/>
  <c r="W8506" i="1" s="1"/>
  <c r="X8506" i="1" s="1"/>
  <c r="Y8506" i="1" s="1"/>
  <c r="V8507" i="1"/>
  <c r="W8507" i="1" s="1"/>
  <c r="X8507" i="1" s="1"/>
  <c r="Y8507" i="1" s="1"/>
  <c r="V8508" i="1"/>
  <c r="W8508" i="1" s="1"/>
  <c r="X8508" i="1" s="1"/>
  <c r="Y8508" i="1" s="1"/>
  <c r="V8509" i="1"/>
  <c r="W8509" i="1" s="1"/>
  <c r="X8509" i="1" s="1"/>
  <c r="Y8509" i="1" s="1"/>
  <c r="V8510" i="1"/>
  <c r="W8510" i="1" s="1"/>
  <c r="X8510" i="1" s="1"/>
  <c r="Y8510" i="1" s="1"/>
  <c r="V8511" i="1"/>
  <c r="W8511" i="1" s="1"/>
  <c r="X8511" i="1" s="1"/>
  <c r="Y8511" i="1" s="1"/>
  <c r="V8512" i="1"/>
  <c r="W8512" i="1" s="1"/>
  <c r="X8512" i="1" s="1"/>
  <c r="Y8512" i="1" s="1"/>
  <c r="V8513" i="1"/>
  <c r="W8513" i="1" s="1"/>
  <c r="X8513" i="1" s="1"/>
  <c r="Y8513" i="1" s="1"/>
  <c r="V8514" i="1"/>
  <c r="W8514" i="1" s="1"/>
  <c r="X8514" i="1" s="1"/>
  <c r="Y8514" i="1" s="1"/>
  <c r="V8515" i="1"/>
  <c r="W8515" i="1" s="1"/>
  <c r="X8515" i="1" s="1"/>
  <c r="Y8515" i="1" s="1"/>
  <c r="V8516" i="1"/>
  <c r="W8516" i="1" s="1"/>
  <c r="X8516" i="1" s="1"/>
  <c r="Y8516" i="1" s="1"/>
  <c r="V8517" i="1"/>
  <c r="W8517" i="1" s="1"/>
  <c r="X8517" i="1" s="1"/>
  <c r="Y8517" i="1" s="1"/>
  <c r="V8518" i="1"/>
  <c r="W8518" i="1" s="1"/>
  <c r="X8518" i="1" s="1"/>
  <c r="Y8518" i="1" s="1"/>
  <c r="V8519" i="1"/>
  <c r="W8519" i="1" s="1"/>
  <c r="X8519" i="1" s="1"/>
  <c r="Y8519" i="1" s="1"/>
  <c r="V8520" i="1"/>
  <c r="W8520" i="1" s="1"/>
  <c r="X8520" i="1" s="1"/>
  <c r="Y8520" i="1" s="1"/>
  <c r="V8521" i="1"/>
  <c r="W8521" i="1" s="1"/>
  <c r="X8521" i="1" s="1"/>
  <c r="Y8521" i="1" s="1"/>
  <c r="V8522" i="1"/>
  <c r="W8522" i="1" s="1"/>
  <c r="X8522" i="1" s="1"/>
  <c r="Y8522" i="1" s="1"/>
  <c r="V8523" i="1"/>
  <c r="W8523" i="1" s="1"/>
  <c r="X8523" i="1" s="1"/>
  <c r="Y8523" i="1" s="1"/>
  <c r="V8524" i="1"/>
  <c r="W8524" i="1" s="1"/>
  <c r="X8524" i="1" s="1"/>
  <c r="Y8524" i="1" s="1"/>
  <c r="V8525" i="1"/>
  <c r="W8525" i="1" s="1"/>
  <c r="X8525" i="1" s="1"/>
  <c r="Y8525" i="1" s="1"/>
  <c r="V8526" i="1"/>
  <c r="W8526" i="1" s="1"/>
  <c r="X8526" i="1" s="1"/>
  <c r="Y8526" i="1" s="1"/>
  <c r="V8527" i="1"/>
  <c r="W8527" i="1" s="1"/>
  <c r="X8527" i="1" s="1"/>
  <c r="Y8527" i="1" s="1"/>
  <c r="V8528" i="1"/>
  <c r="W8528" i="1" s="1"/>
  <c r="X8528" i="1" s="1"/>
  <c r="Y8528" i="1" s="1"/>
  <c r="V8529" i="1"/>
  <c r="W8529" i="1" s="1"/>
  <c r="X8529" i="1" s="1"/>
  <c r="Y8529" i="1" s="1"/>
  <c r="V8530" i="1"/>
  <c r="W8530" i="1" s="1"/>
  <c r="X8530" i="1" s="1"/>
  <c r="Y8530" i="1" s="1"/>
  <c r="V8531" i="1"/>
  <c r="W8531" i="1" s="1"/>
  <c r="X8531" i="1" s="1"/>
  <c r="Y8531" i="1" s="1"/>
  <c r="V8532" i="1"/>
  <c r="W8532" i="1" s="1"/>
  <c r="X8532" i="1" s="1"/>
  <c r="Y8532" i="1" s="1"/>
  <c r="V8533" i="1"/>
  <c r="W8533" i="1" s="1"/>
  <c r="X8533" i="1" s="1"/>
  <c r="Y8533" i="1" s="1"/>
  <c r="V8534" i="1"/>
  <c r="W8534" i="1" s="1"/>
  <c r="X8534" i="1" s="1"/>
  <c r="Y8534" i="1" s="1"/>
  <c r="V8535" i="1"/>
  <c r="W8535" i="1" s="1"/>
  <c r="X8535" i="1" s="1"/>
  <c r="Y8535" i="1" s="1"/>
  <c r="V8536" i="1"/>
  <c r="W8536" i="1" s="1"/>
  <c r="X8536" i="1" s="1"/>
  <c r="Y8536" i="1" s="1"/>
  <c r="V8537" i="1"/>
  <c r="W8537" i="1" s="1"/>
  <c r="X8537" i="1" s="1"/>
  <c r="Y8537" i="1" s="1"/>
  <c r="V8538" i="1"/>
  <c r="W8538" i="1" s="1"/>
  <c r="X8538" i="1" s="1"/>
  <c r="Y8538" i="1" s="1"/>
  <c r="V8539" i="1"/>
  <c r="W8539" i="1" s="1"/>
  <c r="X8539" i="1" s="1"/>
  <c r="Y8539" i="1" s="1"/>
  <c r="V8540" i="1"/>
  <c r="W8540" i="1" s="1"/>
  <c r="X8540" i="1" s="1"/>
  <c r="Y8540" i="1" s="1"/>
  <c r="V8541" i="1"/>
  <c r="W8541" i="1" s="1"/>
  <c r="X8541" i="1" s="1"/>
  <c r="Y8541" i="1" s="1"/>
  <c r="V8542" i="1"/>
  <c r="W8542" i="1" s="1"/>
  <c r="X8542" i="1" s="1"/>
  <c r="Y8542" i="1" s="1"/>
  <c r="V8543" i="1"/>
  <c r="W8543" i="1" s="1"/>
  <c r="X8543" i="1" s="1"/>
  <c r="Y8543" i="1" s="1"/>
  <c r="V8544" i="1"/>
  <c r="W8544" i="1" s="1"/>
  <c r="X8544" i="1" s="1"/>
  <c r="Y8544" i="1" s="1"/>
  <c r="V8545" i="1"/>
  <c r="W8545" i="1" s="1"/>
  <c r="X8545" i="1" s="1"/>
  <c r="Y8545" i="1" s="1"/>
  <c r="V8546" i="1"/>
  <c r="W8546" i="1" s="1"/>
  <c r="X8546" i="1" s="1"/>
  <c r="Y8546" i="1" s="1"/>
  <c r="V8547" i="1"/>
  <c r="W8547" i="1" s="1"/>
  <c r="X8547" i="1" s="1"/>
  <c r="Y8547" i="1" s="1"/>
  <c r="V8548" i="1"/>
  <c r="W8548" i="1" s="1"/>
  <c r="X8548" i="1" s="1"/>
  <c r="Y8548" i="1" s="1"/>
  <c r="V8549" i="1"/>
  <c r="W8549" i="1" s="1"/>
  <c r="X8549" i="1" s="1"/>
  <c r="Y8549" i="1" s="1"/>
  <c r="V8550" i="1"/>
  <c r="W8550" i="1" s="1"/>
  <c r="X8550" i="1" s="1"/>
  <c r="Y8550" i="1" s="1"/>
  <c r="V8551" i="1"/>
  <c r="W8551" i="1" s="1"/>
  <c r="X8551" i="1" s="1"/>
  <c r="Y8551" i="1" s="1"/>
  <c r="V8552" i="1"/>
  <c r="W8552" i="1" s="1"/>
  <c r="X8552" i="1" s="1"/>
  <c r="Y8552" i="1" s="1"/>
  <c r="V8553" i="1"/>
  <c r="W8553" i="1" s="1"/>
  <c r="X8553" i="1" s="1"/>
  <c r="Y8553" i="1" s="1"/>
  <c r="V8554" i="1"/>
  <c r="W8554" i="1" s="1"/>
  <c r="X8554" i="1" s="1"/>
  <c r="Y8554" i="1" s="1"/>
  <c r="V8555" i="1"/>
  <c r="W8555" i="1" s="1"/>
  <c r="X8555" i="1" s="1"/>
  <c r="Y8555" i="1" s="1"/>
  <c r="V8556" i="1"/>
  <c r="W8556" i="1" s="1"/>
  <c r="X8556" i="1" s="1"/>
  <c r="Y8556" i="1" s="1"/>
  <c r="V8557" i="1"/>
  <c r="W8557" i="1" s="1"/>
  <c r="X8557" i="1" s="1"/>
  <c r="Y8557" i="1" s="1"/>
  <c r="V8558" i="1"/>
  <c r="W8558" i="1" s="1"/>
  <c r="X8558" i="1" s="1"/>
  <c r="Y8558" i="1" s="1"/>
  <c r="V8559" i="1"/>
  <c r="W8559" i="1" s="1"/>
  <c r="X8559" i="1" s="1"/>
  <c r="Y8559" i="1" s="1"/>
  <c r="V8560" i="1"/>
  <c r="W8560" i="1" s="1"/>
  <c r="X8560" i="1" s="1"/>
  <c r="Y8560" i="1" s="1"/>
  <c r="V8561" i="1"/>
  <c r="W8561" i="1" s="1"/>
  <c r="X8561" i="1" s="1"/>
  <c r="Y8561" i="1" s="1"/>
  <c r="V8562" i="1"/>
  <c r="W8562" i="1" s="1"/>
  <c r="X8562" i="1" s="1"/>
  <c r="Y8562" i="1" s="1"/>
  <c r="V8563" i="1"/>
  <c r="W8563" i="1" s="1"/>
  <c r="X8563" i="1" s="1"/>
  <c r="Y8563" i="1" s="1"/>
  <c r="V8564" i="1"/>
  <c r="W8564" i="1" s="1"/>
  <c r="X8564" i="1" s="1"/>
  <c r="Y8564" i="1" s="1"/>
  <c r="V8565" i="1"/>
  <c r="W8565" i="1" s="1"/>
  <c r="X8565" i="1" s="1"/>
  <c r="Y8565" i="1" s="1"/>
  <c r="V8566" i="1"/>
  <c r="W8566" i="1" s="1"/>
  <c r="X8566" i="1" s="1"/>
  <c r="Y8566" i="1" s="1"/>
  <c r="V8567" i="1"/>
  <c r="W8567" i="1" s="1"/>
  <c r="X8567" i="1" s="1"/>
  <c r="Y8567" i="1" s="1"/>
  <c r="V8568" i="1"/>
  <c r="W8568" i="1" s="1"/>
  <c r="X8568" i="1" s="1"/>
  <c r="Y8568" i="1" s="1"/>
  <c r="V8569" i="1"/>
  <c r="W8569" i="1" s="1"/>
  <c r="X8569" i="1" s="1"/>
  <c r="Y8569" i="1" s="1"/>
  <c r="V8570" i="1"/>
  <c r="W8570" i="1" s="1"/>
  <c r="X8570" i="1" s="1"/>
  <c r="Y8570" i="1" s="1"/>
  <c r="V8571" i="1"/>
  <c r="W8571" i="1" s="1"/>
  <c r="X8571" i="1" s="1"/>
  <c r="Y8571" i="1" s="1"/>
  <c r="V8572" i="1"/>
  <c r="W8572" i="1" s="1"/>
  <c r="X8572" i="1" s="1"/>
  <c r="Y8572" i="1" s="1"/>
  <c r="V8573" i="1"/>
  <c r="W8573" i="1" s="1"/>
  <c r="X8573" i="1" s="1"/>
  <c r="Y8573" i="1" s="1"/>
  <c r="V8574" i="1"/>
  <c r="W8574" i="1" s="1"/>
  <c r="X8574" i="1" s="1"/>
  <c r="Y8574" i="1" s="1"/>
  <c r="V8575" i="1"/>
  <c r="W8575" i="1" s="1"/>
  <c r="X8575" i="1" s="1"/>
  <c r="Y8575" i="1" s="1"/>
  <c r="V8576" i="1"/>
  <c r="W8576" i="1" s="1"/>
  <c r="X8576" i="1" s="1"/>
  <c r="Y8576" i="1" s="1"/>
  <c r="V8577" i="1"/>
  <c r="W8577" i="1" s="1"/>
  <c r="X8577" i="1" s="1"/>
  <c r="Y8577" i="1" s="1"/>
  <c r="V8578" i="1"/>
  <c r="W8578" i="1" s="1"/>
  <c r="X8578" i="1" s="1"/>
  <c r="Y8578" i="1" s="1"/>
  <c r="V8579" i="1"/>
  <c r="W8579" i="1" s="1"/>
  <c r="X8579" i="1" s="1"/>
  <c r="Y8579" i="1" s="1"/>
  <c r="V8580" i="1"/>
  <c r="W8580" i="1" s="1"/>
  <c r="X8580" i="1" s="1"/>
  <c r="Y8580" i="1" s="1"/>
  <c r="V8581" i="1"/>
  <c r="W8581" i="1" s="1"/>
  <c r="X8581" i="1" s="1"/>
  <c r="Y8581" i="1" s="1"/>
  <c r="V8582" i="1"/>
  <c r="W8582" i="1" s="1"/>
  <c r="X8582" i="1" s="1"/>
  <c r="Y8582" i="1" s="1"/>
  <c r="V8583" i="1"/>
  <c r="W8583" i="1" s="1"/>
  <c r="X8583" i="1" s="1"/>
  <c r="Y8583" i="1" s="1"/>
  <c r="V8584" i="1"/>
  <c r="W8584" i="1" s="1"/>
  <c r="X8584" i="1" s="1"/>
  <c r="Y8584" i="1" s="1"/>
  <c r="V8585" i="1"/>
  <c r="W8585" i="1" s="1"/>
  <c r="X8585" i="1" s="1"/>
  <c r="Y8585" i="1" s="1"/>
  <c r="V8586" i="1"/>
  <c r="W8586" i="1" s="1"/>
  <c r="X8586" i="1" s="1"/>
  <c r="Y8586" i="1" s="1"/>
  <c r="V8587" i="1"/>
  <c r="W8587" i="1" s="1"/>
  <c r="X8587" i="1" s="1"/>
  <c r="Y8587" i="1" s="1"/>
  <c r="V8588" i="1"/>
  <c r="W8588" i="1" s="1"/>
  <c r="X8588" i="1" s="1"/>
  <c r="Y8588" i="1" s="1"/>
  <c r="V8589" i="1"/>
  <c r="W8589" i="1" s="1"/>
  <c r="X8589" i="1" s="1"/>
  <c r="Y8589" i="1" s="1"/>
  <c r="V8590" i="1"/>
  <c r="W8590" i="1" s="1"/>
  <c r="X8590" i="1" s="1"/>
  <c r="Y8590" i="1" s="1"/>
  <c r="V8591" i="1"/>
  <c r="W8591" i="1" s="1"/>
  <c r="X8591" i="1" s="1"/>
  <c r="Y8591" i="1" s="1"/>
  <c r="V8592" i="1"/>
  <c r="W8592" i="1" s="1"/>
  <c r="X8592" i="1" s="1"/>
  <c r="Y8592" i="1" s="1"/>
  <c r="V8593" i="1"/>
  <c r="W8593" i="1" s="1"/>
  <c r="X8593" i="1" s="1"/>
  <c r="Y8593" i="1" s="1"/>
  <c r="V8594" i="1"/>
  <c r="W8594" i="1" s="1"/>
  <c r="X8594" i="1" s="1"/>
  <c r="Y8594" i="1" s="1"/>
  <c r="V8595" i="1"/>
  <c r="W8595" i="1" s="1"/>
  <c r="X8595" i="1" s="1"/>
  <c r="Y8595" i="1" s="1"/>
  <c r="V8596" i="1"/>
  <c r="W8596" i="1" s="1"/>
  <c r="X8596" i="1" s="1"/>
  <c r="Y8596" i="1" s="1"/>
  <c r="V8597" i="1"/>
  <c r="W8597" i="1" s="1"/>
  <c r="X8597" i="1" s="1"/>
  <c r="Y8597" i="1" s="1"/>
  <c r="V8598" i="1"/>
  <c r="W8598" i="1" s="1"/>
  <c r="X8598" i="1" s="1"/>
  <c r="Y8598" i="1" s="1"/>
  <c r="V8599" i="1"/>
  <c r="W8599" i="1" s="1"/>
  <c r="X8599" i="1" s="1"/>
  <c r="Y8599" i="1" s="1"/>
  <c r="V8600" i="1"/>
  <c r="W8600" i="1" s="1"/>
  <c r="X8600" i="1" s="1"/>
  <c r="Y8600" i="1" s="1"/>
  <c r="V8601" i="1"/>
  <c r="W8601" i="1" s="1"/>
  <c r="X8601" i="1" s="1"/>
  <c r="Y8601" i="1" s="1"/>
  <c r="V8602" i="1"/>
  <c r="W8602" i="1" s="1"/>
  <c r="X8602" i="1" s="1"/>
  <c r="Y8602" i="1" s="1"/>
  <c r="V8603" i="1"/>
  <c r="W8603" i="1" s="1"/>
  <c r="X8603" i="1" s="1"/>
  <c r="Y8603" i="1" s="1"/>
  <c r="V8604" i="1"/>
  <c r="W8604" i="1" s="1"/>
  <c r="X8604" i="1" s="1"/>
  <c r="Y8604" i="1" s="1"/>
  <c r="V8605" i="1"/>
  <c r="W8605" i="1" s="1"/>
  <c r="X8605" i="1" s="1"/>
  <c r="Y8605" i="1" s="1"/>
  <c r="V8606" i="1"/>
  <c r="W8606" i="1" s="1"/>
  <c r="X8606" i="1" s="1"/>
  <c r="Y8606" i="1" s="1"/>
  <c r="V8607" i="1"/>
  <c r="W8607" i="1" s="1"/>
  <c r="X8607" i="1" s="1"/>
  <c r="Y8607" i="1" s="1"/>
  <c r="V8608" i="1"/>
  <c r="W8608" i="1" s="1"/>
  <c r="X8608" i="1" s="1"/>
  <c r="Y8608" i="1" s="1"/>
  <c r="V8609" i="1"/>
  <c r="W8609" i="1" s="1"/>
  <c r="X8609" i="1" s="1"/>
  <c r="Y8609" i="1" s="1"/>
  <c r="V8610" i="1"/>
  <c r="W8610" i="1" s="1"/>
  <c r="X8610" i="1" s="1"/>
  <c r="Y8610" i="1" s="1"/>
  <c r="V8611" i="1"/>
  <c r="W8611" i="1" s="1"/>
  <c r="X8611" i="1" s="1"/>
  <c r="Y8611" i="1" s="1"/>
  <c r="V8612" i="1"/>
  <c r="W8612" i="1" s="1"/>
  <c r="X8612" i="1" s="1"/>
  <c r="Y8612" i="1" s="1"/>
  <c r="V8613" i="1"/>
  <c r="W8613" i="1" s="1"/>
  <c r="X8613" i="1" s="1"/>
  <c r="Y8613" i="1" s="1"/>
  <c r="V8614" i="1"/>
  <c r="W8614" i="1" s="1"/>
  <c r="X8614" i="1" s="1"/>
  <c r="Y8614" i="1" s="1"/>
  <c r="V8615" i="1"/>
  <c r="W8615" i="1" s="1"/>
  <c r="X8615" i="1" s="1"/>
  <c r="Y8615" i="1" s="1"/>
  <c r="V8616" i="1"/>
  <c r="W8616" i="1" s="1"/>
  <c r="X8616" i="1" s="1"/>
  <c r="Y8616" i="1" s="1"/>
  <c r="V8617" i="1"/>
  <c r="W8617" i="1" s="1"/>
  <c r="X8617" i="1" s="1"/>
  <c r="Y8617" i="1" s="1"/>
  <c r="V8618" i="1"/>
  <c r="W8618" i="1" s="1"/>
  <c r="X8618" i="1" s="1"/>
  <c r="Y8618" i="1" s="1"/>
  <c r="V8619" i="1"/>
  <c r="W8619" i="1" s="1"/>
  <c r="X8619" i="1" s="1"/>
  <c r="Y8619" i="1" s="1"/>
  <c r="V8620" i="1"/>
  <c r="W8620" i="1" s="1"/>
  <c r="X8620" i="1" s="1"/>
  <c r="Y8620" i="1" s="1"/>
  <c r="V8621" i="1"/>
  <c r="W8621" i="1" s="1"/>
  <c r="X8621" i="1" s="1"/>
  <c r="Y8621" i="1" s="1"/>
  <c r="V8622" i="1"/>
  <c r="W8622" i="1" s="1"/>
  <c r="X8622" i="1" s="1"/>
  <c r="Y8622" i="1" s="1"/>
  <c r="V8623" i="1"/>
  <c r="W8623" i="1" s="1"/>
  <c r="X8623" i="1" s="1"/>
  <c r="Y8623" i="1" s="1"/>
  <c r="V8624" i="1"/>
  <c r="W8624" i="1" s="1"/>
  <c r="X8624" i="1" s="1"/>
  <c r="Y8624" i="1" s="1"/>
  <c r="V8625" i="1"/>
  <c r="W8625" i="1" s="1"/>
  <c r="X8625" i="1" s="1"/>
  <c r="Y8625" i="1" s="1"/>
  <c r="V8626" i="1"/>
  <c r="W8626" i="1" s="1"/>
  <c r="X8626" i="1" s="1"/>
  <c r="Y8626" i="1" s="1"/>
  <c r="V8627" i="1"/>
  <c r="W8627" i="1" s="1"/>
  <c r="X8627" i="1" s="1"/>
  <c r="Y8627" i="1" s="1"/>
  <c r="V8628" i="1"/>
  <c r="W8628" i="1" s="1"/>
  <c r="X8628" i="1" s="1"/>
  <c r="Y8628" i="1" s="1"/>
  <c r="V8629" i="1"/>
  <c r="W8629" i="1" s="1"/>
  <c r="X8629" i="1" s="1"/>
  <c r="Y8629" i="1" s="1"/>
  <c r="V8630" i="1"/>
  <c r="W8630" i="1" s="1"/>
  <c r="X8630" i="1" s="1"/>
  <c r="Y8630" i="1" s="1"/>
  <c r="V8631" i="1"/>
  <c r="W8631" i="1" s="1"/>
  <c r="X8631" i="1" s="1"/>
  <c r="Y8631" i="1" s="1"/>
  <c r="V8632" i="1"/>
  <c r="W8632" i="1" s="1"/>
  <c r="X8632" i="1" s="1"/>
  <c r="Y8632" i="1" s="1"/>
  <c r="V8633" i="1"/>
  <c r="W8633" i="1" s="1"/>
  <c r="X8633" i="1" s="1"/>
  <c r="Y8633" i="1" s="1"/>
  <c r="V8634" i="1"/>
  <c r="W8634" i="1" s="1"/>
  <c r="X8634" i="1" s="1"/>
  <c r="Y8634" i="1" s="1"/>
  <c r="V8635" i="1"/>
  <c r="W8635" i="1" s="1"/>
  <c r="X8635" i="1" s="1"/>
  <c r="Y8635" i="1" s="1"/>
  <c r="V8636" i="1"/>
  <c r="W8636" i="1" s="1"/>
  <c r="X8636" i="1" s="1"/>
  <c r="Y8636" i="1" s="1"/>
  <c r="V8637" i="1"/>
  <c r="W8637" i="1" s="1"/>
  <c r="X8637" i="1" s="1"/>
  <c r="Y8637" i="1" s="1"/>
  <c r="V8638" i="1"/>
  <c r="W8638" i="1" s="1"/>
  <c r="X8638" i="1" s="1"/>
  <c r="Y8638" i="1" s="1"/>
  <c r="V8639" i="1"/>
  <c r="W8639" i="1" s="1"/>
  <c r="X8639" i="1" s="1"/>
  <c r="Y8639" i="1" s="1"/>
  <c r="V8640" i="1"/>
  <c r="W8640" i="1" s="1"/>
  <c r="X8640" i="1" s="1"/>
  <c r="Y8640" i="1" s="1"/>
  <c r="V8641" i="1"/>
  <c r="W8641" i="1" s="1"/>
  <c r="X8641" i="1" s="1"/>
  <c r="Y8641" i="1" s="1"/>
  <c r="V8642" i="1"/>
  <c r="W8642" i="1" s="1"/>
  <c r="X8642" i="1" s="1"/>
  <c r="Y8642" i="1" s="1"/>
  <c r="V8643" i="1"/>
  <c r="W8643" i="1" s="1"/>
  <c r="X8643" i="1" s="1"/>
  <c r="Y8643" i="1" s="1"/>
  <c r="V8644" i="1"/>
  <c r="W8644" i="1" s="1"/>
  <c r="X8644" i="1" s="1"/>
  <c r="Y8644" i="1" s="1"/>
  <c r="V8645" i="1"/>
  <c r="W8645" i="1" s="1"/>
  <c r="X8645" i="1" s="1"/>
  <c r="Y8645" i="1" s="1"/>
  <c r="V8646" i="1"/>
  <c r="W8646" i="1" s="1"/>
  <c r="X8646" i="1" s="1"/>
  <c r="Y8646" i="1" s="1"/>
  <c r="V8647" i="1"/>
  <c r="W8647" i="1" s="1"/>
  <c r="X8647" i="1" s="1"/>
  <c r="Y8647" i="1" s="1"/>
  <c r="V8648" i="1"/>
  <c r="W8648" i="1" s="1"/>
  <c r="X8648" i="1" s="1"/>
  <c r="Y8648" i="1" s="1"/>
  <c r="V8649" i="1"/>
  <c r="W8649" i="1" s="1"/>
  <c r="X8649" i="1" s="1"/>
  <c r="Y8649" i="1" s="1"/>
  <c r="V8650" i="1"/>
  <c r="W8650" i="1" s="1"/>
  <c r="X8650" i="1" s="1"/>
  <c r="Y8650" i="1" s="1"/>
  <c r="V8651" i="1"/>
  <c r="W8651" i="1" s="1"/>
  <c r="X8651" i="1" s="1"/>
  <c r="Y8651" i="1" s="1"/>
  <c r="V8652" i="1"/>
  <c r="W8652" i="1" s="1"/>
  <c r="X8652" i="1" s="1"/>
  <c r="Y8652" i="1" s="1"/>
  <c r="V8653" i="1"/>
  <c r="W8653" i="1" s="1"/>
  <c r="X8653" i="1" s="1"/>
  <c r="Y8653" i="1" s="1"/>
  <c r="V8654" i="1"/>
  <c r="W8654" i="1" s="1"/>
  <c r="X8654" i="1" s="1"/>
  <c r="Y8654" i="1" s="1"/>
  <c r="V8655" i="1"/>
  <c r="W8655" i="1" s="1"/>
  <c r="X8655" i="1" s="1"/>
  <c r="Y8655" i="1" s="1"/>
  <c r="V8656" i="1"/>
  <c r="W8656" i="1" s="1"/>
  <c r="X8656" i="1" s="1"/>
  <c r="Y8656" i="1" s="1"/>
  <c r="V8657" i="1"/>
  <c r="W8657" i="1" s="1"/>
  <c r="X8657" i="1" s="1"/>
  <c r="Y8657" i="1" s="1"/>
  <c r="V8658" i="1"/>
  <c r="W8658" i="1" s="1"/>
  <c r="X8658" i="1" s="1"/>
  <c r="Y8658" i="1" s="1"/>
  <c r="V8659" i="1"/>
  <c r="W8659" i="1" s="1"/>
  <c r="X8659" i="1" s="1"/>
  <c r="Y8659" i="1" s="1"/>
  <c r="V8660" i="1"/>
  <c r="W8660" i="1" s="1"/>
  <c r="X8660" i="1" s="1"/>
  <c r="Y8660" i="1" s="1"/>
  <c r="V8661" i="1"/>
  <c r="W8661" i="1" s="1"/>
  <c r="X8661" i="1" s="1"/>
  <c r="Y8661" i="1" s="1"/>
  <c r="V8662" i="1"/>
  <c r="W8662" i="1" s="1"/>
  <c r="X8662" i="1" s="1"/>
  <c r="Y8662" i="1" s="1"/>
  <c r="V8663" i="1"/>
  <c r="W8663" i="1" s="1"/>
  <c r="X8663" i="1" s="1"/>
  <c r="Y8663" i="1" s="1"/>
  <c r="V8664" i="1"/>
  <c r="W8664" i="1" s="1"/>
  <c r="X8664" i="1" s="1"/>
  <c r="Y8664" i="1" s="1"/>
  <c r="V8665" i="1"/>
  <c r="W8665" i="1" s="1"/>
  <c r="X8665" i="1" s="1"/>
  <c r="Y8665" i="1" s="1"/>
  <c r="V8666" i="1"/>
  <c r="W8666" i="1" s="1"/>
  <c r="X8666" i="1" s="1"/>
  <c r="Y8666" i="1" s="1"/>
  <c r="V8667" i="1"/>
  <c r="W8667" i="1" s="1"/>
  <c r="X8667" i="1" s="1"/>
  <c r="Y8667" i="1" s="1"/>
  <c r="V8668" i="1"/>
  <c r="W8668" i="1" s="1"/>
  <c r="X8668" i="1" s="1"/>
  <c r="Y8668" i="1" s="1"/>
  <c r="V8669" i="1"/>
  <c r="W8669" i="1" s="1"/>
  <c r="X8669" i="1" s="1"/>
  <c r="Y8669" i="1" s="1"/>
  <c r="V8670" i="1"/>
  <c r="W8670" i="1" s="1"/>
  <c r="X8670" i="1" s="1"/>
  <c r="Y8670" i="1" s="1"/>
  <c r="V8671" i="1"/>
  <c r="W8671" i="1" s="1"/>
  <c r="X8671" i="1" s="1"/>
  <c r="Y8671" i="1" s="1"/>
  <c r="V8672" i="1"/>
  <c r="W8672" i="1" s="1"/>
  <c r="X8672" i="1" s="1"/>
  <c r="Y8672" i="1" s="1"/>
  <c r="V8673" i="1"/>
  <c r="W8673" i="1" s="1"/>
  <c r="X8673" i="1" s="1"/>
  <c r="Y8673" i="1" s="1"/>
  <c r="V8674" i="1"/>
  <c r="W8674" i="1" s="1"/>
  <c r="X8674" i="1" s="1"/>
  <c r="Y8674" i="1" s="1"/>
  <c r="V8675" i="1"/>
  <c r="W8675" i="1" s="1"/>
  <c r="X8675" i="1" s="1"/>
  <c r="Y8675" i="1" s="1"/>
  <c r="V8676" i="1"/>
  <c r="W8676" i="1" s="1"/>
  <c r="X8676" i="1" s="1"/>
  <c r="Y8676" i="1" s="1"/>
  <c r="V8677" i="1"/>
  <c r="W8677" i="1" s="1"/>
  <c r="X8677" i="1" s="1"/>
  <c r="Y8677" i="1" s="1"/>
  <c r="V8678" i="1"/>
  <c r="W8678" i="1" s="1"/>
  <c r="X8678" i="1" s="1"/>
  <c r="Y8678" i="1" s="1"/>
  <c r="V8679" i="1"/>
  <c r="W8679" i="1" s="1"/>
  <c r="X8679" i="1" s="1"/>
  <c r="Y8679" i="1" s="1"/>
  <c r="V8680" i="1"/>
  <c r="W8680" i="1" s="1"/>
  <c r="X8680" i="1" s="1"/>
  <c r="Y8680" i="1" s="1"/>
  <c r="V8681" i="1"/>
  <c r="W8681" i="1" s="1"/>
  <c r="X8681" i="1" s="1"/>
  <c r="Y8681" i="1" s="1"/>
  <c r="V8682" i="1"/>
  <c r="W8682" i="1" s="1"/>
  <c r="X8682" i="1" s="1"/>
  <c r="Y8682" i="1" s="1"/>
  <c r="V8683" i="1"/>
  <c r="W8683" i="1" s="1"/>
  <c r="X8683" i="1" s="1"/>
  <c r="Y8683" i="1" s="1"/>
  <c r="V8684" i="1"/>
  <c r="W8684" i="1" s="1"/>
  <c r="X8684" i="1" s="1"/>
  <c r="Y8684" i="1" s="1"/>
  <c r="V8685" i="1"/>
  <c r="W8685" i="1" s="1"/>
  <c r="X8685" i="1" s="1"/>
  <c r="Y8685" i="1" s="1"/>
  <c r="V8686" i="1"/>
  <c r="W8686" i="1" s="1"/>
  <c r="X8686" i="1" s="1"/>
  <c r="Y8686" i="1" s="1"/>
  <c r="V8687" i="1"/>
  <c r="W8687" i="1" s="1"/>
  <c r="X8687" i="1" s="1"/>
  <c r="Y8687" i="1" s="1"/>
  <c r="V8688" i="1"/>
  <c r="W8688" i="1" s="1"/>
  <c r="X8688" i="1" s="1"/>
  <c r="Y8688" i="1" s="1"/>
  <c r="V8689" i="1"/>
  <c r="W8689" i="1" s="1"/>
  <c r="X8689" i="1" s="1"/>
  <c r="Y8689" i="1" s="1"/>
  <c r="V8690" i="1"/>
  <c r="W8690" i="1" s="1"/>
  <c r="X8690" i="1" s="1"/>
  <c r="Y8690" i="1" s="1"/>
  <c r="V8691" i="1"/>
  <c r="W8691" i="1" s="1"/>
  <c r="X8691" i="1" s="1"/>
  <c r="Y8691" i="1" s="1"/>
  <c r="V8692" i="1"/>
  <c r="W8692" i="1" s="1"/>
  <c r="X8692" i="1" s="1"/>
  <c r="Y8692" i="1" s="1"/>
  <c r="V8693" i="1"/>
  <c r="W8693" i="1" s="1"/>
  <c r="X8693" i="1" s="1"/>
  <c r="Y8693" i="1" s="1"/>
  <c r="V8694" i="1"/>
  <c r="W8694" i="1" s="1"/>
  <c r="X8694" i="1" s="1"/>
  <c r="Y8694" i="1" s="1"/>
  <c r="V8695" i="1"/>
  <c r="W8695" i="1" s="1"/>
  <c r="X8695" i="1" s="1"/>
  <c r="Y8695" i="1" s="1"/>
  <c r="V8696" i="1"/>
  <c r="W8696" i="1" s="1"/>
  <c r="X8696" i="1" s="1"/>
  <c r="Y8696" i="1" s="1"/>
  <c r="V8697" i="1"/>
  <c r="W8697" i="1" s="1"/>
  <c r="X8697" i="1" s="1"/>
  <c r="Y8697" i="1" s="1"/>
  <c r="V8698" i="1"/>
  <c r="W8698" i="1" s="1"/>
  <c r="X8698" i="1" s="1"/>
  <c r="Y8698" i="1" s="1"/>
  <c r="V8699" i="1"/>
  <c r="W8699" i="1" s="1"/>
  <c r="X8699" i="1" s="1"/>
  <c r="Y8699" i="1" s="1"/>
  <c r="V8700" i="1"/>
  <c r="W8700" i="1" s="1"/>
  <c r="X8700" i="1" s="1"/>
  <c r="Y8700" i="1" s="1"/>
  <c r="V8701" i="1"/>
  <c r="W8701" i="1" s="1"/>
  <c r="X8701" i="1" s="1"/>
  <c r="Y8701" i="1" s="1"/>
  <c r="V8702" i="1"/>
  <c r="W8702" i="1" s="1"/>
  <c r="X8702" i="1" s="1"/>
  <c r="Y8702" i="1" s="1"/>
  <c r="V8703" i="1"/>
  <c r="W8703" i="1" s="1"/>
  <c r="X8703" i="1" s="1"/>
  <c r="Y8703" i="1" s="1"/>
  <c r="V8704" i="1"/>
  <c r="W8704" i="1" s="1"/>
  <c r="X8704" i="1" s="1"/>
  <c r="Y8704" i="1" s="1"/>
  <c r="V8705" i="1"/>
  <c r="W8705" i="1" s="1"/>
  <c r="X8705" i="1" s="1"/>
  <c r="Y8705" i="1" s="1"/>
  <c r="V8706" i="1"/>
  <c r="W8706" i="1" s="1"/>
  <c r="X8706" i="1" s="1"/>
  <c r="Y8706" i="1" s="1"/>
  <c r="V8707" i="1"/>
  <c r="W8707" i="1" s="1"/>
  <c r="X8707" i="1" s="1"/>
  <c r="Y8707" i="1" s="1"/>
  <c r="V8708" i="1"/>
  <c r="W8708" i="1" s="1"/>
  <c r="X8708" i="1" s="1"/>
  <c r="Y8708" i="1" s="1"/>
  <c r="V8709" i="1"/>
  <c r="W8709" i="1" s="1"/>
  <c r="X8709" i="1" s="1"/>
  <c r="Y8709" i="1" s="1"/>
  <c r="V8710" i="1"/>
  <c r="W8710" i="1" s="1"/>
  <c r="X8710" i="1" s="1"/>
  <c r="Y8710" i="1" s="1"/>
  <c r="V8711" i="1"/>
  <c r="W8711" i="1" s="1"/>
  <c r="X8711" i="1" s="1"/>
  <c r="Y8711" i="1" s="1"/>
  <c r="V8712" i="1"/>
  <c r="W8712" i="1" s="1"/>
  <c r="X8712" i="1" s="1"/>
  <c r="Y8712" i="1" s="1"/>
  <c r="V8713" i="1"/>
  <c r="W8713" i="1" s="1"/>
  <c r="X8713" i="1" s="1"/>
  <c r="Y8713" i="1" s="1"/>
  <c r="V8714" i="1"/>
  <c r="W8714" i="1" s="1"/>
  <c r="X8714" i="1" s="1"/>
  <c r="Y8714" i="1" s="1"/>
  <c r="V8715" i="1"/>
  <c r="W8715" i="1" s="1"/>
  <c r="X8715" i="1" s="1"/>
  <c r="Y8715" i="1" s="1"/>
  <c r="V8716" i="1"/>
  <c r="W8716" i="1" s="1"/>
  <c r="X8716" i="1" s="1"/>
  <c r="Y8716" i="1" s="1"/>
  <c r="V8717" i="1"/>
  <c r="W8717" i="1" s="1"/>
  <c r="X8717" i="1" s="1"/>
  <c r="Y8717" i="1" s="1"/>
  <c r="V8718" i="1"/>
  <c r="W8718" i="1" s="1"/>
  <c r="X8718" i="1" s="1"/>
  <c r="Y8718" i="1" s="1"/>
  <c r="V8719" i="1"/>
  <c r="W8719" i="1" s="1"/>
  <c r="X8719" i="1" s="1"/>
  <c r="Y8719" i="1" s="1"/>
  <c r="V8720" i="1"/>
  <c r="W8720" i="1" s="1"/>
  <c r="X8720" i="1" s="1"/>
  <c r="Y8720" i="1" s="1"/>
  <c r="V8721" i="1"/>
  <c r="W8721" i="1" s="1"/>
  <c r="X8721" i="1" s="1"/>
  <c r="Y8721" i="1" s="1"/>
  <c r="V8722" i="1"/>
  <c r="W8722" i="1" s="1"/>
  <c r="X8722" i="1" s="1"/>
  <c r="Y8722" i="1" s="1"/>
  <c r="V8723" i="1"/>
  <c r="W8723" i="1" s="1"/>
  <c r="X8723" i="1" s="1"/>
  <c r="Y8723" i="1" s="1"/>
  <c r="V8724" i="1"/>
  <c r="W8724" i="1" s="1"/>
  <c r="X8724" i="1" s="1"/>
  <c r="Y8724" i="1" s="1"/>
  <c r="V8725" i="1"/>
  <c r="W8725" i="1" s="1"/>
  <c r="X8725" i="1" s="1"/>
  <c r="Y8725" i="1" s="1"/>
  <c r="V8726" i="1"/>
  <c r="W8726" i="1" s="1"/>
  <c r="X8726" i="1" s="1"/>
  <c r="Y8726" i="1" s="1"/>
  <c r="V8727" i="1"/>
  <c r="W8727" i="1" s="1"/>
  <c r="X8727" i="1" s="1"/>
  <c r="Y8727" i="1" s="1"/>
  <c r="V8728" i="1"/>
  <c r="W8728" i="1" s="1"/>
  <c r="X8728" i="1" s="1"/>
  <c r="Y8728" i="1" s="1"/>
  <c r="V8729" i="1"/>
  <c r="W8729" i="1" s="1"/>
  <c r="X8729" i="1" s="1"/>
  <c r="Y8729" i="1" s="1"/>
  <c r="V8730" i="1"/>
  <c r="W8730" i="1" s="1"/>
  <c r="X8730" i="1" s="1"/>
  <c r="Y8730" i="1" s="1"/>
  <c r="V8731" i="1"/>
  <c r="W8731" i="1" s="1"/>
  <c r="X8731" i="1" s="1"/>
  <c r="Y8731" i="1" s="1"/>
  <c r="V8732" i="1"/>
  <c r="W8732" i="1" s="1"/>
  <c r="X8732" i="1" s="1"/>
  <c r="Y8732" i="1" s="1"/>
  <c r="V8733" i="1"/>
  <c r="W8733" i="1" s="1"/>
  <c r="X8733" i="1" s="1"/>
  <c r="Y8733" i="1" s="1"/>
  <c r="V8734" i="1"/>
  <c r="W8734" i="1" s="1"/>
  <c r="X8734" i="1" s="1"/>
  <c r="Y8734" i="1" s="1"/>
  <c r="V8735" i="1"/>
  <c r="W8735" i="1" s="1"/>
  <c r="X8735" i="1" s="1"/>
  <c r="Y8735" i="1" s="1"/>
  <c r="V8736" i="1"/>
  <c r="W8736" i="1" s="1"/>
  <c r="X8736" i="1" s="1"/>
  <c r="Y8736" i="1" s="1"/>
  <c r="V8737" i="1"/>
  <c r="W8737" i="1" s="1"/>
  <c r="X8737" i="1" s="1"/>
  <c r="Y8737" i="1" s="1"/>
  <c r="V8738" i="1"/>
  <c r="W8738" i="1" s="1"/>
  <c r="X8738" i="1" s="1"/>
  <c r="Y8738" i="1" s="1"/>
  <c r="V8739" i="1"/>
  <c r="W8739" i="1" s="1"/>
  <c r="X8739" i="1" s="1"/>
  <c r="Y8739" i="1" s="1"/>
  <c r="V8740" i="1"/>
  <c r="W8740" i="1" s="1"/>
  <c r="X8740" i="1" s="1"/>
  <c r="Y8740" i="1" s="1"/>
  <c r="V8741" i="1"/>
  <c r="W8741" i="1" s="1"/>
  <c r="X8741" i="1" s="1"/>
  <c r="Y8741" i="1" s="1"/>
  <c r="V8742" i="1"/>
  <c r="W8742" i="1" s="1"/>
  <c r="X8742" i="1" s="1"/>
  <c r="Y8742" i="1" s="1"/>
  <c r="V8743" i="1"/>
  <c r="W8743" i="1" s="1"/>
  <c r="X8743" i="1" s="1"/>
  <c r="Y8743" i="1" s="1"/>
  <c r="V8744" i="1"/>
  <c r="W8744" i="1" s="1"/>
  <c r="X8744" i="1" s="1"/>
  <c r="Y8744" i="1" s="1"/>
  <c r="V8745" i="1"/>
  <c r="W8745" i="1" s="1"/>
  <c r="X8745" i="1" s="1"/>
  <c r="Y8745" i="1" s="1"/>
  <c r="V8746" i="1"/>
  <c r="W8746" i="1" s="1"/>
  <c r="X8746" i="1" s="1"/>
  <c r="Y8746" i="1" s="1"/>
  <c r="V8747" i="1"/>
  <c r="W8747" i="1" s="1"/>
  <c r="X8747" i="1" s="1"/>
  <c r="Y8747" i="1" s="1"/>
  <c r="V8748" i="1"/>
  <c r="W8748" i="1" s="1"/>
  <c r="X8748" i="1" s="1"/>
  <c r="Y8748" i="1" s="1"/>
  <c r="V8749" i="1"/>
  <c r="W8749" i="1" s="1"/>
  <c r="X8749" i="1" s="1"/>
  <c r="Y8749" i="1" s="1"/>
  <c r="V8750" i="1"/>
  <c r="W8750" i="1" s="1"/>
  <c r="X8750" i="1" s="1"/>
  <c r="Y8750" i="1" s="1"/>
  <c r="V8751" i="1"/>
  <c r="W8751" i="1" s="1"/>
  <c r="X8751" i="1" s="1"/>
  <c r="Y8751" i="1" s="1"/>
  <c r="V8752" i="1"/>
  <c r="W8752" i="1" s="1"/>
  <c r="X8752" i="1" s="1"/>
  <c r="Y8752" i="1" s="1"/>
  <c r="V8753" i="1"/>
  <c r="W8753" i="1" s="1"/>
  <c r="X8753" i="1" s="1"/>
  <c r="Y8753" i="1" s="1"/>
  <c r="V8754" i="1"/>
  <c r="W8754" i="1" s="1"/>
  <c r="X8754" i="1" s="1"/>
  <c r="Y8754" i="1" s="1"/>
  <c r="V8755" i="1"/>
  <c r="W8755" i="1" s="1"/>
  <c r="X8755" i="1" s="1"/>
  <c r="Y8755" i="1" s="1"/>
  <c r="V8756" i="1"/>
  <c r="W8756" i="1" s="1"/>
  <c r="X8756" i="1" s="1"/>
  <c r="Y8756" i="1" s="1"/>
  <c r="V8757" i="1"/>
  <c r="W8757" i="1" s="1"/>
  <c r="X8757" i="1" s="1"/>
  <c r="Y8757" i="1" s="1"/>
  <c r="V8758" i="1"/>
  <c r="W8758" i="1" s="1"/>
  <c r="X8758" i="1" s="1"/>
  <c r="Y8758" i="1" s="1"/>
  <c r="V8759" i="1"/>
  <c r="W8759" i="1" s="1"/>
  <c r="X8759" i="1" s="1"/>
  <c r="Y8759" i="1" s="1"/>
  <c r="V8760" i="1"/>
  <c r="W8760" i="1" s="1"/>
  <c r="X8760" i="1" s="1"/>
  <c r="Y8760" i="1" s="1"/>
  <c r="V8761" i="1"/>
  <c r="W8761" i="1" s="1"/>
  <c r="X8761" i="1" s="1"/>
  <c r="Y8761" i="1" s="1"/>
  <c r="V8762" i="1"/>
  <c r="W8762" i="1" s="1"/>
  <c r="X8762" i="1" s="1"/>
  <c r="Y8762" i="1" s="1"/>
  <c r="V8763" i="1"/>
  <c r="W8763" i="1" s="1"/>
  <c r="X8763" i="1" s="1"/>
  <c r="Y8763" i="1" s="1"/>
  <c r="V8764" i="1"/>
  <c r="W8764" i="1" s="1"/>
  <c r="X8764" i="1" s="1"/>
  <c r="Y8764" i="1" s="1"/>
  <c r="V8765" i="1"/>
  <c r="W8765" i="1" s="1"/>
  <c r="X8765" i="1" s="1"/>
  <c r="Y8765" i="1" s="1"/>
  <c r="V8766" i="1"/>
  <c r="W8766" i="1" s="1"/>
  <c r="X8766" i="1" s="1"/>
  <c r="Y8766" i="1" s="1"/>
  <c r="V8767" i="1"/>
  <c r="W8767" i="1" s="1"/>
  <c r="X8767" i="1" s="1"/>
  <c r="Y8767" i="1" s="1"/>
  <c r="V8768" i="1"/>
  <c r="W8768" i="1" s="1"/>
  <c r="X8768" i="1" s="1"/>
  <c r="Y8768" i="1" s="1"/>
  <c r="V8769" i="1"/>
  <c r="W8769" i="1" s="1"/>
  <c r="X8769" i="1" s="1"/>
  <c r="Y8769" i="1" s="1"/>
  <c r="V8770" i="1"/>
  <c r="W8770" i="1" s="1"/>
  <c r="X8770" i="1" s="1"/>
  <c r="Y8770" i="1" s="1"/>
  <c r="V8771" i="1"/>
  <c r="W8771" i="1" s="1"/>
  <c r="X8771" i="1" s="1"/>
  <c r="Y8771" i="1" s="1"/>
  <c r="V8772" i="1"/>
  <c r="W8772" i="1" s="1"/>
  <c r="X8772" i="1" s="1"/>
  <c r="Y8772" i="1" s="1"/>
  <c r="V8773" i="1"/>
  <c r="W8773" i="1" s="1"/>
  <c r="X8773" i="1" s="1"/>
  <c r="Y8773" i="1" s="1"/>
  <c r="V8774" i="1"/>
  <c r="W8774" i="1" s="1"/>
  <c r="X8774" i="1" s="1"/>
  <c r="Y8774" i="1" s="1"/>
  <c r="V8775" i="1"/>
  <c r="W8775" i="1" s="1"/>
  <c r="X8775" i="1" s="1"/>
  <c r="Y8775" i="1" s="1"/>
  <c r="V8776" i="1"/>
  <c r="W8776" i="1" s="1"/>
  <c r="X8776" i="1" s="1"/>
  <c r="Y8776" i="1" s="1"/>
  <c r="V8777" i="1"/>
  <c r="W8777" i="1" s="1"/>
  <c r="X8777" i="1" s="1"/>
  <c r="Y8777" i="1" s="1"/>
  <c r="V8778" i="1"/>
  <c r="W8778" i="1" s="1"/>
  <c r="X8778" i="1" s="1"/>
  <c r="Y8778" i="1" s="1"/>
  <c r="V8779" i="1"/>
  <c r="W8779" i="1" s="1"/>
  <c r="X8779" i="1" s="1"/>
  <c r="Y8779" i="1" s="1"/>
  <c r="V8780" i="1"/>
  <c r="W8780" i="1" s="1"/>
  <c r="X8780" i="1" s="1"/>
  <c r="Y8780" i="1" s="1"/>
  <c r="V8781" i="1"/>
  <c r="W8781" i="1" s="1"/>
  <c r="X8781" i="1" s="1"/>
  <c r="Y8781" i="1" s="1"/>
  <c r="V8782" i="1"/>
  <c r="W8782" i="1" s="1"/>
  <c r="X8782" i="1" s="1"/>
  <c r="Y8782" i="1" s="1"/>
  <c r="V8783" i="1"/>
  <c r="W8783" i="1" s="1"/>
  <c r="X8783" i="1" s="1"/>
  <c r="Y8783" i="1" s="1"/>
  <c r="V8784" i="1"/>
  <c r="W8784" i="1" s="1"/>
  <c r="X8784" i="1" s="1"/>
  <c r="Y8784" i="1" s="1"/>
  <c r="V8785" i="1"/>
  <c r="W8785" i="1" s="1"/>
  <c r="X8785" i="1" s="1"/>
  <c r="Y8785" i="1" s="1"/>
  <c r="V8786" i="1"/>
  <c r="W8786" i="1" s="1"/>
  <c r="X8786" i="1" s="1"/>
  <c r="Y8786" i="1" s="1"/>
  <c r="V8787" i="1"/>
  <c r="W8787" i="1" s="1"/>
  <c r="X8787" i="1" s="1"/>
  <c r="Y8787" i="1" s="1"/>
  <c r="V8788" i="1"/>
  <c r="W8788" i="1" s="1"/>
  <c r="X8788" i="1" s="1"/>
  <c r="Y8788" i="1" s="1"/>
  <c r="V8789" i="1"/>
  <c r="W8789" i="1" s="1"/>
  <c r="X8789" i="1" s="1"/>
  <c r="Y8789" i="1" s="1"/>
  <c r="V8790" i="1"/>
  <c r="W8790" i="1" s="1"/>
  <c r="X8790" i="1" s="1"/>
  <c r="Y8790" i="1" s="1"/>
  <c r="V8791" i="1"/>
  <c r="W8791" i="1" s="1"/>
  <c r="X8791" i="1" s="1"/>
  <c r="Y8791" i="1" s="1"/>
  <c r="V8792" i="1"/>
  <c r="W8792" i="1" s="1"/>
  <c r="X8792" i="1" s="1"/>
  <c r="Y8792" i="1" s="1"/>
  <c r="V8793" i="1"/>
  <c r="W8793" i="1" s="1"/>
  <c r="X8793" i="1" s="1"/>
  <c r="Y8793" i="1" s="1"/>
  <c r="V8794" i="1"/>
  <c r="W8794" i="1" s="1"/>
  <c r="X8794" i="1" s="1"/>
  <c r="Y8794" i="1" s="1"/>
  <c r="V8795" i="1"/>
  <c r="W8795" i="1" s="1"/>
  <c r="X8795" i="1" s="1"/>
  <c r="Y8795" i="1" s="1"/>
  <c r="V8796" i="1"/>
  <c r="W8796" i="1" s="1"/>
  <c r="X8796" i="1" s="1"/>
  <c r="Y8796" i="1" s="1"/>
  <c r="V8797" i="1"/>
  <c r="W8797" i="1" s="1"/>
  <c r="X8797" i="1" s="1"/>
  <c r="Y8797" i="1" s="1"/>
  <c r="V8798" i="1"/>
  <c r="W8798" i="1" s="1"/>
  <c r="X8798" i="1" s="1"/>
  <c r="Y8798" i="1" s="1"/>
  <c r="V8799" i="1"/>
  <c r="W8799" i="1" s="1"/>
  <c r="X8799" i="1" s="1"/>
  <c r="Y8799" i="1" s="1"/>
  <c r="V8800" i="1"/>
  <c r="W8800" i="1" s="1"/>
  <c r="X8800" i="1" s="1"/>
  <c r="Y8800" i="1" s="1"/>
  <c r="V8801" i="1"/>
  <c r="W8801" i="1" s="1"/>
  <c r="X8801" i="1" s="1"/>
  <c r="Y8801" i="1" s="1"/>
  <c r="V8802" i="1"/>
  <c r="W8802" i="1" s="1"/>
  <c r="X8802" i="1" s="1"/>
  <c r="Y8802" i="1" s="1"/>
  <c r="V8803" i="1"/>
  <c r="W8803" i="1" s="1"/>
  <c r="X8803" i="1" s="1"/>
  <c r="Y8803" i="1" s="1"/>
  <c r="V8804" i="1"/>
  <c r="W8804" i="1" s="1"/>
  <c r="X8804" i="1" s="1"/>
  <c r="Y8804" i="1" s="1"/>
  <c r="V8805" i="1"/>
  <c r="W8805" i="1" s="1"/>
  <c r="X8805" i="1" s="1"/>
  <c r="Y8805" i="1" s="1"/>
  <c r="V8806" i="1"/>
  <c r="W8806" i="1" s="1"/>
  <c r="X8806" i="1" s="1"/>
  <c r="Y8806" i="1" s="1"/>
  <c r="V8807" i="1"/>
  <c r="W8807" i="1" s="1"/>
  <c r="X8807" i="1" s="1"/>
  <c r="Y8807" i="1" s="1"/>
  <c r="V8808" i="1"/>
  <c r="W8808" i="1" s="1"/>
  <c r="X8808" i="1" s="1"/>
  <c r="Y8808" i="1" s="1"/>
  <c r="V8809" i="1"/>
  <c r="W8809" i="1" s="1"/>
  <c r="X8809" i="1" s="1"/>
  <c r="Y8809" i="1" s="1"/>
  <c r="V8810" i="1"/>
  <c r="W8810" i="1" s="1"/>
  <c r="X8810" i="1" s="1"/>
  <c r="Y8810" i="1" s="1"/>
  <c r="V8811" i="1"/>
  <c r="W8811" i="1" s="1"/>
  <c r="X8811" i="1" s="1"/>
  <c r="Y8811" i="1" s="1"/>
  <c r="V8812" i="1"/>
  <c r="W8812" i="1" s="1"/>
  <c r="X8812" i="1" s="1"/>
  <c r="Y8812" i="1" s="1"/>
  <c r="V8813" i="1"/>
  <c r="W8813" i="1" s="1"/>
  <c r="X8813" i="1" s="1"/>
  <c r="Y8813" i="1" s="1"/>
  <c r="V8814" i="1"/>
  <c r="W8814" i="1" s="1"/>
  <c r="X8814" i="1" s="1"/>
  <c r="Y8814" i="1" s="1"/>
  <c r="V8815" i="1"/>
  <c r="W8815" i="1" s="1"/>
  <c r="X8815" i="1" s="1"/>
  <c r="Y8815" i="1" s="1"/>
  <c r="V8816" i="1"/>
  <c r="W8816" i="1" s="1"/>
  <c r="X8816" i="1" s="1"/>
  <c r="Y8816" i="1" s="1"/>
  <c r="V8817" i="1"/>
  <c r="W8817" i="1" s="1"/>
  <c r="X8817" i="1" s="1"/>
  <c r="Y8817" i="1" s="1"/>
  <c r="V8818" i="1"/>
  <c r="W8818" i="1" s="1"/>
  <c r="X8818" i="1" s="1"/>
  <c r="Y8818" i="1" s="1"/>
  <c r="V8819" i="1"/>
  <c r="W8819" i="1" s="1"/>
  <c r="X8819" i="1" s="1"/>
  <c r="Y8819" i="1" s="1"/>
  <c r="V8820" i="1"/>
  <c r="W8820" i="1" s="1"/>
  <c r="X8820" i="1" s="1"/>
  <c r="Y8820" i="1" s="1"/>
  <c r="V8821" i="1"/>
  <c r="W8821" i="1" s="1"/>
  <c r="X8821" i="1" s="1"/>
  <c r="Y8821" i="1" s="1"/>
  <c r="V8822" i="1"/>
  <c r="W8822" i="1" s="1"/>
  <c r="X8822" i="1" s="1"/>
  <c r="Y8822" i="1" s="1"/>
  <c r="V8823" i="1"/>
  <c r="W8823" i="1" s="1"/>
  <c r="X8823" i="1" s="1"/>
  <c r="Y8823" i="1" s="1"/>
  <c r="V8824" i="1"/>
  <c r="W8824" i="1" s="1"/>
  <c r="X8824" i="1" s="1"/>
  <c r="Y8824" i="1" s="1"/>
  <c r="V8825" i="1"/>
  <c r="W8825" i="1" s="1"/>
  <c r="X8825" i="1" s="1"/>
  <c r="Y8825" i="1" s="1"/>
  <c r="V8826" i="1"/>
  <c r="W8826" i="1" s="1"/>
  <c r="X8826" i="1" s="1"/>
  <c r="Y8826" i="1" s="1"/>
  <c r="V8827" i="1"/>
  <c r="W8827" i="1" s="1"/>
  <c r="X8827" i="1" s="1"/>
  <c r="Y8827" i="1" s="1"/>
  <c r="V8828" i="1"/>
  <c r="W8828" i="1" s="1"/>
  <c r="X8828" i="1" s="1"/>
  <c r="Y8828" i="1" s="1"/>
  <c r="V8829" i="1"/>
  <c r="W8829" i="1" s="1"/>
  <c r="X8829" i="1" s="1"/>
  <c r="Y8829" i="1" s="1"/>
  <c r="V8830" i="1"/>
  <c r="W8830" i="1" s="1"/>
  <c r="X8830" i="1" s="1"/>
  <c r="Y8830" i="1" s="1"/>
  <c r="V8831" i="1"/>
  <c r="W8831" i="1" s="1"/>
  <c r="X8831" i="1" s="1"/>
  <c r="Y8831" i="1" s="1"/>
  <c r="V8832" i="1"/>
  <c r="W8832" i="1" s="1"/>
  <c r="X8832" i="1" s="1"/>
  <c r="Y8832" i="1" s="1"/>
  <c r="V8833" i="1"/>
  <c r="W8833" i="1" s="1"/>
  <c r="X8833" i="1" s="1"/>
  <c r="Y8833" i="1" s="1"/>
  <c r="V8834" i="1"/>
  <c r="W8834" i="1" s="1"/>
  <c r="X8834" i="1" s="1"/>
  <c r="Y8834" i="1" s="1"/>
  <c r="V8835" i="1"/>
  <c r="W8835" i="1" s="1"/>
  <c r="X8835" i="1" s="1"/>
  <c r="Y8835" i="1" s="1"/>
  <c r="V8836" i="1"/>
  <c r="W8836" i="1" s="1"/>
  <c r="X8836" i="1" s="1"/>
  <c r="Y8836" i="1" s="1"/>
  <c r="V8837" i="1"/>
  <c r="W8837" i="1" s="1"/>
  <c r="X8837" i="1" s="1"/>
  <c r="Y8837" i="1" s="1"/>
  <c r="V8838" i="1"/>
  <c r="W8838" i="1" s="1"/>
  <c r="X8838" i="1" s="1"/>
  <c r="Y8838" i="1" s="1"/>
  <c r="V8839" i="1"/>
  <c r="W8839" i="1" s="1"/>
  <c r="X8839" i="1" s="1"/>
  <c r="Y8839" i="1" s="1"/>
  <c r="V8840" i="1"/>
  <c r="W8840" i="1" s="1"/>
  <c r="X8840" i="1" s="1"/>
  <c r="Y8840" i="1" s="1"/>
  <c r="V8841" i="1"/>
  <c r="W8841" i="1" s="1"/>
  <c r="X8841" i="1" s="1"/>
  <c r="Y8841" i="1" s="1"/>
  <c r="V8842" i="1"/>
  <c r="W8842" i="1" s="1"/>
  <c r="X8842" i="1" s="1"/>
  <c r="Y8842" i="1" s="1"/>
  <c r="V8843" i="1"/>
  <c r="W8843" i="1" s="1"/>
  <c r="X8843" i="1" s="1"/>
  <c r="Y8843" i="1" s="1"/>
  <c r="V8844" i="1"/>
  <c r="W8844" i="1" s="1"/>
  <c r="X8844" i="1" s="1"/>
  <c r="Y8844" i="1" s="1"/>
  <c r="V8845" i="1"/>
  <c r="W8845" i="1" s="1"/>
  <c r="X8845" i="1" s="1"/>
  <c r="Y8845" i="1" s="1"/>
  <c r="V8846" i="1"/>
  <c r="W8846" i="1" s="1"/>
  <c r="X8846" i="1" s="1"/>
  <c r="Y8846" i="1" s="1"/>
  <c r="V8847" i="1"/>
  <c r="W8847" i="1" s="1"/>
  <c r="X8847" i="1" s="1"/>
  <c r="Y8847" i="1" s="1"/>
  <c r="V8848" i="1"/>
  <c r="W8848" i="1" s="1"/>
  <c r="X8848" i="1" s="1"/>
  <c r="Y8848" i="1" s="1"/>
  <c r="V8849" i="1"/>
  <c r="W8849" i="1" s="1"/>
  <c r="X8849" i="1" s="1"/>
  <c r="Y8849" i="1" s="1"/>
  <c r="V8850" i="1"/>
  <c r="W8850" i="1" s="1"/>
  <c r="X8850" i="1" s="1"/>
  <c r="Y8850" i="1" s="1"/>
  <c r="V8851" i="1"/>
  <c r="W8851" i="1" s="1"/>
  <c r="X8851" i="1" s="1"/>
  <c r="Y8851" i="1" s="1"/>
  <c r="V8852" i="1"/>
  <c r="W8852" i="1" s="1"/>
  <c r="X8852" i="1" s="1"/>
  <c r="Y8852" i="1" s="1"/>
  <c r="V8853" i="1"/>
  <c r="W8853" i="1" s="1"/>
  <c r="X8853" i="1" s="1"/>
  <c r="Y8853" i="1" s="1"/>
  <c r="V8854" i="1"/>
  <c r="W8854" i="1" s="1"/>
  <c r="X8854" i="1" s="1"/>
  <c r="Y8854" i="1" s="1"/>
  <c r="V8855" i="1"/>
  <c r="W8855" i="1" s="1"/>
  <c r="X8855" i="1" s="1"/>
  <c r="Y8855" i="1" s="1"/>
  <c r="V8856" i="1"/>
  <c r="W8856" i="1" s="1"/>
  <c r="X8856" i="1" s="1"/>
  <c r="Y8856" i="1" s="1"/>
  <c r="V8857" i="1"/>
  <c r="W8857" i="1" s="1"/>
  <c r="X8857" i="1" s="1"/>
  <c r="Y8857" i="1" s="1"/>
  <c r="V8858" i="1"/>
  <c r="W8858" i="1" s="1"/>
  <c r="X8858" i="1" s="1"/>
  <c r="Y8858" i="1" s="1"/>
  <c r="V8859" i="1"/>
  <c r="W8859" i="1" s="1"/>
  <c r="X8859" i="1" s="1"/>
  <c r="Y8859" i="1" s="1"/>
  <c r="V8860" i="1"/>
  <c r="W8860" i="1" s="1"/>
  <c r="X8860" i="1" s="1"/>
  <c r="Y8860" i="1" s="1"/>
  <c r="V8861" i="1"/>
  <c r="W8861" i="1" s="1"/>
  <c r="X8861" i="1" s="1"/>
  <c r="Y8861" i="1" s="1"/>
  <c r="V8862" i="1"/>
  <c r="W8862" i="1" s="1"/>
  <c r="X8862" i="1" s="1"/>
  <c r="Y8862" i="1" s="1"/>
  <c r="V8863" i="1"/>
  <c r="W8863" i="1" s="1"/>
  <c r="X8863" i="1" s="1"/>
  <c r="Y8863" i="1" s="1"/>
  <c r="V8864" i="1"/>
  <c r="W8864" i="1" s="1"/>
  <c r="X8864" i="1" s="1"/>
  <c r="Y8864" i="1" s="1"/>
  <c r="V8865" i="1"/>
  <c r="W8865" i="1" s="1"/>
  <c r="X8865" i="1" s="1"/>
  <c r="Y8865" i="1" s="1"/>
  <c r="V8866" i="1"/>
  <c r="W8866" i="1" s="1"/>
  <c r="X8866" i="1" s="1"/>
  <c r="Y8866" i="1" s="1"/>
  <c r="V8867" i="1"/>
  <c r="W8867" i="1" s="1"/>
  <c r="X8867" i="1" s="1"/>
  <c r="Y8867" i="1" s="1"/>
  <c r="V8868" i="1"/>
  <c r="W8868" i="1" s="1"/>
  <c r="X8868" i="1" s="1"/>
  <c r="Y8868" i="1" s="1"/>
  <c r="V8869" i="1"/>
  <c r="W8869" i="1" s="1"/>
  <c r="X8869" i="1" s="1"/>
  <c r="Y8869" i="1" s="1"/>
  <c r="V8870" i="1"/>
  <c r="W8870" i="1" s="1"/>
  <c r="X8870" i="1" s="1"/>
  <c r="Y8870" i="1" s="1"/>
  <c r="V8871" i="1"/>
  <c r="W8871" i="1" s="1"/>
  <c r="X8871" i="1" s="1"/>
  <c r="Y8871" i="1" s="1"/>
  <c r="V8872" i="1"/>
  <c r="W8872" i="1" s="1"/>
  <c r="X8872" i="1" s="1"/>
  <c r="Y8872" i="1" s="1"/>
  <c r="V8873" i="1"/>
  <c r="W8873" i="1" s="1"/>
  <c r="X8873" i="1" s="1"/>
  <c r="Y8873" i="1" s="1"/>
  <c r="V8874" i="1"/>
  <c r="W8874" i="1" s="1"/>
  <c r="X8874" i="1" s="1"/>
  <c r="Y8874" i="1" s="1"/>
  <c r="V8875" i="1"/>
  <c r="W8875" i="1" s="1"/>
  <c r="X8875" i="1" s="1"/>
  <c r="Y8875" i="1" s="1"/>
  <c r="V8876" i="1"/>
  <c r="W8876" i="1" s="1"/>
  <c r="X8876" i="1" s="1"/>
  <c r="Y8876" i="1" s="1"/>
  <c r="V8877" i="1"/>
  <c r="W8877" i="1" s="1"/>
  <c r="X8877" i="1" s="1"/>
  <c r="Y8877" i="1" s="1"/>
  <c r="V8878" i="1"/>
  <c r="W8878" i="1" s="1"/>
  <c r="X8878" i="1" s="1"/>
  <c r="Y8878" i="1" s="1"/>
  <c r="V8879" i="1"/>
  <c r="W8879" i="1" s="1"/>
  <c r="X8879" i="1" s="1"/>
  <c r="Y8879" i="1" s="1"/>
  <c r="V8880" i="1"/>
  <c r="W8880" i="1" s="1"/>
  <c r="X8880" i="1" s="1"/>
  <c r="Y8880" i="1" s="1"/>
  <c r="V8881" i="1"/>
  <c r="W8881" i="1" s="1"/>
  <c r="X8881" i="1" s="1"/>
  <c r="Y8881" i="1" s="1"/>
  <c r="V8882" i="1"/>
  <c r="W8882" i="1" s="1"/>
  <c r="X8882" i="1" s="1"/>
  <c r="Y8882" i="1" s="1"/>
  <c r="V8883" i="1"/>
  <c r="W8883" i="1" s="1"/>
  <c r="X8883" i="1" s="1"/>
  <c r="Y8883" i="1" s="1"/>
  <c r="V8884" i="1"/>
  <c r="W8884" i="1" s="1"/>
  <c r="X8884" i="1" s="1"/>
  <c r="Y8884" i="1" s="1"/>
  <c r="V8885" i="1"/>
  <c r="W8885" i="1" s="1"/>
  <c r="X8885" i="1" s="1"/>
  <c r="Y8885" i="1" s="1"/>
  <c r="V8886" i="1"/>
  <c r="W8886" i="1" s="1"/>
  <c r="X8886" i="1" s="1"/>
  <c r="Y8886" i="1" s="1"/>
  <c r="V8887" i="1"/>
  <c r="W8887" i="1" s="1"/>
  <c r="X8887" i="1" s="1"/>
  <c r="Y8887" i="1" s="1"/>
  <c r="V8888" i="1"/>
  <c r="W8888" i="1" s="1"/>
  <c r="X8888" i="1" s="1"/>
  <c r="Y8888" i="1" s="1"/>
  <c r="V8889" i="1"/>
  <c r="W8889" i="1" s="1"/>
  <c r="X8889" i="1" s="1"/>
  <c r="Y8889" i="1" s="1"/>
  <c r="V8890" i="1"/>
  <c r="W8890" i="1" s="1"/>
  <c r="X8890" i="1" s="1"/>
  <c r="Y8890" i="1" s="1"/>
  <c r="V8891" i="1"/>
  <c r="W8891" i="1" s="1"/>
  <c r="X8891" i="1" s="1"/>
  <c r="Y8891" i="1" s="1"/>
  <c r="V8892" i="1"/>
  <c r="W8892" i="1" s="1"/>
  <c r="X8892" i="1" s="1"/>
  <c r="Y8892" i="1" s="1"/>
  <c r="V8893" i="1"/>
  <c r="W8893" i="1" s="1"/>
  <c r="X8893" i="1" s="1"/>
  <c r="Y8893" i="1" s="1"/>
  <c r="V8894" i="1"/>
  <c r="W8894" i="1" s="1"/>
  <c r="X8894" i="1" s="1"/>
  <c r="Y8894" i="1" s="1"/>
  <c r="V8895" i="1"/>
  <c r="W8895" i="1" s="1"/>
  <c r="X8895" i="1" s="1"/>
  <c r="Y8895" i="1" s="1"/>
  <c r="V8896" i="1"/>
  <c r="W8896" i="1" s="1"/>
  <c r="X8896" i="1" s="1"/>
  <c r="Y8896" i="1" s="1"/>
  <c r="V8897" i="1"/>
  <c r="W8897" i="1" s="1"/>
  <c r="X8897" i="1" s="1"/>
  <c r="Y8897" i="1" s="1"/>
  <c r="V8898" i="1"/>
  <c r="W8898" i="1" s="1"/>
  <c r="X8898" i="1" s="1"/>
  <c r="Y8898" i="1" s="1"/>
  <c r="V8899" i="1"/>
  <c r="W8899" i="1" s="1"/>
  <c r="X8899" i="1" s="1"/>
  <c r="Y8899" i="1" s="1"/>
  <c r="V8900" i="1"/>
  <c r="W8900" i="1" s="1"/>
  <c r="X8900" i="1" s="1"/>
  <c r="Y8900" i="1" s="1"/>
  <c r="V8901" i="1"/>
  <c r="W8901" i="1" s="1"/>
  <c r="X8901" i="1" s="1"/>
  <c r="Y8901" i="1" s="1"/>
  <c r="V8902" i="1"/>
  <c r="W8902" i="1" s="1"/>
  <c r="X8902" i="1" s="1"/>
  <c r="Y8902" i="1" s="1"/>
  <c r="V8903" i="1"/>
  <c r="W8903" i="1" s="1"/>
  <c r="X8903" i="1" s="1"/>
  <c r="Y8903" i="1" s="1"/>
  <c r="V8904" i="1"/>
  <c r="W8904" i="1" s="1"/>
  <c r="X8904" i="1" s="1"/>
  <c r="Y8904" i="1" s="1"/>
  <c r="V8905" i="1"/>
  <c r="W8905" i="1" s="1"/>
  <c r="X8905" i="1" s="1"/>
  <c r="Y8905" i="1" s="1"/>
  <c r="V8906" i="1"/>
  <c r="W8906" i="1" s="1"/>
  <c r="X8906" i="1" s="1"/>
  <c r="Y8906" i="1" s="1"/>
  <c r="V8907" i="1"/>
  <c r="W8907" i="1" s="1"/>
  <c r="X8907" i="1" s="1"/>
  <c r="Y8907" i="1" s="1"/>
  <c r="V8908" i="1"/>
  <c r="W8908" i="1" s="1"/>
  <c r="X8908" i="1" s="1"/>
  <c r="Y8908" i="1" s="1"/>
  <c r="V8909" i="1"/>
  <c r="W8909" i="1" s="1"/>
  <c r="X8909" i="1" s="1"/>
  <c r="Y8909" i="1" s="1"/>
  <c r="V8910" i="1"/>
  <c r="W8910" i="1" s="1"/>
  <c r="X8910" i="1" s="1"/>
  <c r="Y8910" i="1" s="1"/>
  <c r="V8911" i="1"/>
  <c r="W8911" i="1" s="1"/>
  <c r="X8911" i="1" s="1"/>
  <c r="Y8911" i="1" s="1"/>
  <c r="V8912" i="1"/>
  <c r="W8912" i="1" s="1"/>
  <c r="X8912" i="1" s="1"/>
  <c r="Y8912" i="1" s="1"/>
  <c r="V8913" i="1"/>
  <c r="W8913" i="1" s="1"/>
  <c r="X8913" i="1" s="1"/>
  <c r="Y8913" i="1" s="1"/>
  <c r="V8914" i="1"/>
  <c r="W8914" i="1" s="1"/>
  <c r="X8914" i="1" s="1"/>
  <c r="Y8914" i="1" s="1"/>
  <c r="V8915" i="1"/>
  <c r="W8915" i="1" s="1"/>
  <c r="X8915" i="1" s="1"/>
  <c r="Y8915" i="1" s="1"/>
  <c r="V8916" i="1"/>
  <c r="W8916" i="1" s="1"/>
  <c r="X8916" i="1" s="1"/>
  <c r="Y8916" i="1" s="1"/>
  <c r="V8917" i="1"/>
  <c r="W8917" i="1" s="1"/>
  <c r="X8917" i="1" s="1"/>
  <c r="Y8917" i="1" s="1"/>
  <c r="V8918" i="1"/>
  <c r="W8918" i="1" s="1"/>
  <c r="X8918" i="1" s="1"/>
  <c r="Y8918" i="1" s="1"/>
  <c r="V8919" i="1"/>
  <c r="W8919" i="1" s="1"/>
  <c r="X8919" i="1" s="1"/>
  <c r="Y8919" i="1" s="1"/>
  <c r="V8920" i="1"/>
  <c r="W8920" i="1" s="1"/>
  <c r="X8920" i="1" s="1"/>
  <c r="Y8920" i="1" s="1"/>
  <c r="V8921" i="1"/>
  <c r="W8921" i="1" s="1"/>
  <c r="X8921" i="1" s="1"/>
  <c r="Y8921" i="1" s="1"/>
  <c r="V8922" i="1"/>
  <c r="W8922" i="1" s="1"/>
  <c r="X8922" i="1" s="1"/>
  <c r="Y8922" i="1" s="1"/>
  <c r="V8923" i="1"/>
  <c r="W8923" i="1" s="1"/>
  <c r="X8923" i="1" s="1"/>
  <c r="Y8923" i="1" s="1"/>
  <c r="V8924" i="1"/>
  <c r="W8924" i="1" s="1"/>
  <c r="X8924" i="1" s="1"/>
  <c r="Y8924" i="1" s="1"/>
  <c r="V8925" i="1"/>
  <c r="W8925" i="1" s="1"/>
  <c r="X8925" i="1" s="1"/>
  <c r="Y8925" i="1" s="1"/>
  <c r="V8926" i="1"/>
  <c r="W8926" i="1" s="1"/>
  <c r="X8926" i="1" s="1"/>
  <c r="Y8926" i="1" s="1"/>
  <c r="V8927" i="1"/>
  <c r="W8927" i="1" s="1"/>
  <c r="X8927" i="1" s="1"/>
  <c r="Y8927" i="1" s="1"/>
  <c r="V8928" i="1"/>
  <c r="W8928" i="1" s="1"/>
  <c r="X8928" i="1" s="1"/>
  <c r="Y8928" i="1" s="1"/>
  <c r="V8929" i="1"/>
  <c r="W8929" i="1" s="1"/>
  <c r="X8929" i="1" s="1"/>
  <c r="Y8929" i="1" s="1"/>
  <c r="V8930" i="1"/>
  <c r="W8930" i="1" s="1"/>
  <c r="X8930" i="1" s="1"/>
  <c r="Y8930" i="1" s="1"/>
  <c r="V8931" i="1"/>
  <c r="W8931" i="1" s="1"/>
  <c r="X8931" i="1" s="1"/>
  <c r="Y8931" i="1" s="1"/>
  <c r="V8932" i="1"/>
  <c r="W8932" i="1" s="1"/>
  <c r="X8932" i="1" s="1"/>
  <c r="Y8932" i="1" s="1"/>
  <c r="V8933" i="1"/>
  <c r="W8933" i="1" s="1"/>
  <c r="X8933" i="1" s="1"/>
  <c r="Y8933" i="1" s="1"/>
  <c r="V8934" i="1"/>
  <c r="W8934" i="1" s="1"/>
  <c r="X8934" i="1" s="1"/>
  <c r="Y8934" i="1" s="1"/>
  <c r="V8935" i="1"/>
  <c r="W8935" i="1" s="1"/>
  <c r="X8935" i="1" s="1"/>
  <c r="Y8935" i="1" s="1"/>
  <c r="V8936" i="1"/>
  <c r="W8936" i="1" s="1"/>
  <c r="X8936" i="1" s="1"/>
  <c r="Y8936" i="1" s="1"/>
  <c r="V8937" i="1"/>
  <c r="W8937" i="1" s="1"/>
  <c r="X8937" i="1" s="1"/>
  <c r="Y8937" i="1" s="1"/>
  <c r="V8938" i="1"/>
  <c r="W8938" i="1" s="1"/>
  <c r="X8938" i="1" s="1"/>
  <c r="Y8938" i="1" s="1"/>
  <c r="V8939" i="1"/>
  <c r="W8939" i="1" s="1"/>
  <c r="X8939" i="1" s="1"/>
  <c r="Y8939" i="1" s="1"/>
  <c r="V8940" i="1"/>
  <c r="W8940" i="1" s="1"/>
  <c r="X8940" i="1" s="1"/>
  <c r="Y8940" i="1" s="1"/>
  <c r="V8941" i="1"/>
  <c r="W8941" i="1" s="1"/>
  <c r="X8941" i="1" s="1"/>
  <c r="Y8941" i="1" s="1"/>
  <c r="V8942" i="1"/>
  <c r="W8942" i="1" s="1"/>
  <c r="X8942" i="1" s="1"/>
  <c r="Y8942" i="1" s="1"/>
  <c r="V8943" i="1"/>
  <c r="W8943" i="1" s="1"/>
  <c r="X8943" i="1" s="1"/>
  <c r="Y8943" i="1" s="1"/>
  <c r="V8944" i="1"/>
  <c r="W8944" i="1" s="1"/>
  <c r="X8944" i="1" s="1"/>
  <c r="Y8944" i="1" s="1"/>
  <c r="V8945" i="1"/>
  <c r="W8945" i="1" s="1"/>
  <c r="X8945" i="1" s="1"/>
  <c r="Y8945" i="1" s="1"/>
  <c r="V8946" i="1"/>
  <c r="W8946" i="1" s="1"/>
  <c r="X8946" i="1" s="1"/>
  <c r="Y8946" i="1" s="1"/>
  <c r="V8947" i="1"/>
  <c r="W8947" i="1" s="1"/>
  <c r="X8947" i="1" s="1"/>
  <c r="Y8947" i="1" s="1"/>
  <c r="V8948" i="1"/>
  <c r="W8948" i="1" s="1"/>
  <c r="X8948" i="1" s="1"/>
  <c r="Y8948" i="1" s="1"/>
  <c r="V8949" i="1"/>
  <c r="W8949" i="1" s="1"/>
  <c r="X8949" i="1" s="1"/>
  <c r="Y8949" i="1" s="1"/>
  <c r="V8950" i="1"/>
  <c r="W8950" i="1" s="1"/>
  <c r="X8950" i="1" s="1"/>
  <c r="Y8950" i="1" s="1"/>
  <c r="V8951" i="1"/>
  <c r="W8951" i="1" s="1"/>
  <c r="X8951" i="1" s="1"/>
  <c r="Y8951" i="1" s="1"/>
  <c r="V8952" i="1"/>
  <c r="W8952" i="1" s="1"/>
  <c r="X8952" i="1" s="1"/>
  <c r="Y8952" i="1" s="1"/>
  <c r="V8953" i="1"/>
  <c r="W8953" i="1" s="1"/>
  <c r="X8953" i="1" s="1"/>
  <c r="Y8953" i="1" s="1"/>
  <c r="V8954" i="1"/>
  <c r="W8954" i="1" s="1"/>
  <c r="X8954" i="1" s="1"/>
  <c r="Y8954" i="1" s="1"/>
  <c r="V8955" i="1"/>
  <c r="W8955" i="1" s="1"/>
  <c r="X8955" i="1" s="1"/>
  <c r="Y8955" i="1" s="1"/>
  <c r="V8956" i="1"/>
  <c r="W8956" i="1" s="1"/>
  <c r="X8956" i="1" s="1"/>
  <c r="Y8956" i="1" s="1"/>
  <c r="V8957" i="1"/>
  <c r="W8957" i="1" s="1"/>
  <c r="X8957" i="1" s="1"/>
  <c r="Y8957" i="1" s="1"/>
  <c r="V8958" i="1"/>
  <c r="W8958" i="1" s="1"/>
  <c r="X8958" i="1" s="1"/>
  <c r="Y8958" i="1" s="1"/>
  <c r="V8959" i="1"/>
  <c r="W8959" i="1" s="1"/>
  <c r="X8959" i="1" s="1"/>
  <c r="Y8959" i="1" s="1"/>
  <c r="V8960" i="1"/>
  <c r="W8960" i="1" s="1"/>
  <c r="X8960" i="1" s="1"/>
  <c r="Y8960" i="1" s="1"/>
  <c r="V8961" i="1"/>
  <c r="W8961" i="1" s="1"/>
  <c r="X8961" i="1" s="1"/>
  <c r="Y8961" i="1" s="1"/>
  <c r="V8962" i="1"/>
  <c r="W8962" i="1" s="1"/>
  <c r="X8962" i="1" s="1"/>
  <c r="Y8962" i="1" s="1"/>
  <c r="V8963" i="1"/>
  <c r="W8963" i="1" s="1"/>
  <c r="X8963" i="1" s="1"/>
  <c r="Y8963" i="1" s="1"/>
  <c r="V8964" i="1"/>
  <c r="W8964" i="1" s="1"/>
  <c r="X8964" i="1" s="1"/>
  <c r="Y8964" i="1" s="1"/>
  <c r="V8965" i="1"/>
  <c r="W8965" i="1" s="1"/>
  <c r="X8965" i="1" s="1"/>
  <c r="Y8965" i="1" s="1"/>
  <c r="V8966" i="1"/>
  <c r="W8966" i="1" s="1"/>
  <c r="X8966" i="1" s="1"/>
  <c r="Y8966" i="1" s="1"/>
  <c r="V8967" i="1"/>
  <c r="W8967" i="1" s="1"/>
  <c r="X8967" i="1" s="1"/>
  <c r="Y8967" i="1" s="1"/>
  <c r="V8968" i="1"/>
  <c r="W8968" i="1" s="1"/>
  <c r="X8968" i="1" s="1"/>
  <c r="Y8968" i="1" s="1"/>
  <c r="V8969" i="1"/>
  <c r="W8969" i="1" s="1"/>
  <c r="X8969" i="1" s="1"/>
  <c r="Y8969" i="1" s="1"/>
  <c r="V8970" i="1"/>
  <c r="W8970" i="1" s="1"/>
  <c r="X8970" i="1" s="1"/>
  <c r="Y8970" i="1" s="1"/>
  <c r="V8971" i="1"/>
  <c r="W8971" i="1" s="1"/>
  <c r="X8971" i="1" s="1"/>
  <c r="Y8971" i="1" s="1"/>
  <c r="V8972" i="1"/>
  <c r="W8972" i="1" s="1"/>
  <c r="X8972" i="1" s="1"/>
  <c r="Y8972" i="1" s="1"/>
  <c r="V8973" i="1"/>
  <c r="W8973" i="1" s="1"/>
  <c r="X8973" i="1" s="1"/>
  <c r="Y8973" i="1" s="1"/>
  <c r="V8974" i="1"/>
  <c r="W8974" i="1" s="1"/>
  <c r="X8974" i="1" s="1"/>
  <c r="Y8974" i="1" s="1"/>
  <c r="V8975" i="1"/>
  <c r="W8975" i="1" s="1"/>
  <c r="X8975" i="1" s="1"/>
  <c r="Y8975" i="1" s="1"/>
  <c r="V8976" i="1"/>
  <c r="W8976" i="1" s="1"/>
  <c r="X8976" i="1" s="1"/>
  <c r="Y8976" i="1" s="1"/>
  <c r="V8977" i="1"/>
  <c r="W8977" i="1" s="1"/>
  <c r="X8977" i="1" s="1"/>
  <c r="Y8977" i="1" s="1"/>
  <c r="V8978" i="1"/>
  <c r="W8978" i="1" s="1"/>
  <c r="X8978" i="1" s="1"/>
  <c r="Y8978" i="1" s="1"/>
  <c r="V8979" i="1"/>
  <c r="W8979" i="1" s="1"/>
  <c r="X8979" i="1" s="1"/>
  <c r="Y8979" i="1" s="1"/>
  <c r="V8980" i="1"/>
  <c r="W8980" i="1" s="1"/>
  <c r="X8980" i="1" s="1"/>
  <c r="Y8980" i="1" s="1"/>
  <c r="V8981" i="1"/>
  <c r="W8981" i="1" s="1"/>
  <c r="X8981" i="1" s="1"/>
  <c r="Y8981" i="1" s="1"/>
  <c r="V8982" i="1"/>
  <c r="W8982" i="1" s="1"/>
  <c r="X8982" i="1" s="1"/>
  <c r="Y8982" i="1" s="1"/>
  <c r="V8983" i="1"/>
  <c r="W8983" i="1" s="1"/>
  <c r="X8983" i="1" s="1"/>
  <c r="Y8983" i="1" s="1"/>
  <c r="V8984" i="1"/>
  <c r="W8984" i="1" s="1"/>
  <c r="X8984" i="1" s="1"/>
  <c r="Y8984" i="1" s="1"/>
  <c r="V8985" i="1"/>
  <c r="W8985" i="1" s="1"/>
  <c r="X8985" i="1" s="1"/>
  <c r="Y8985" i="1" s="1"/>
  <c r="V8986" i="1"/>
  <c r="W8986" i="1" s="1"/>
  <c r="X8986" i="1" s="1"/>
  <c r="Y8986" i="1" s="1"/>
  <c r="V8987" i="1"/>
  <c r="W8987" i="1" s="1"/>
  <c r="X8987" i="1" s="1"/>
  <c r="Y8987" i="1" s="1"/>
  <c r="V8988" i="1"/>
  <c r="W8988" i="1" s="1"/>
  <c r="X8988" i="1" s="1"/>
  <c r="Y8988" i="1" s="1"/>
  <c r="V8989" i="1"/>
  <c r="W8989" i="1" s="1"/>
  <c r="X8989" i="1" s="1"/>
  <c r="Y8989" i="1" s="1"/>
  <c r="V8990" i="1"/>
  <c r="W8990" i="1" s="1"/>
  <c r="X8990" i="1" s="1"/>
  <c r="Y8990" i="1" s="1"/>
  <c r="V8991" i="1"/>
  <c r="W8991" i="1" s="1"/>
  <c r="X8991" i="1" s="1"/>
  <c r="Y8991" i="1" s="1"/>
  <c r="V8992" i="1"/>
  <c r="W8992" i="1" s="1"/>
  <c r="X8992" i="1" s="1"/>
  <c r="Y8992" i="1" s="1"/>
  <c r="V8993" i="1"/>
  <c r="W8993" i="1" s="1"/>
  <c r="X8993" i="1" s="1"/>
  <c r="Y8993" i="1" s="1"/>
  <c r="V8994" i="1"/>
  <c r="W8994" i="1" s="1"/>
  <c r="X8994" i="1" s="1"/>
  <c r="Y8994" i="1" s="1"/>
  <c r="V8995" i="1"/>
  <c r="W8995" i="1" s="1"/>
  <c r="X8995" i="1" s="1"/>
  <c r="Y8995" i="1" s="1"/>
  <c r="V8996" i="1"/>
  <c r="W8996" i="1" s="1"/>
  <c r="X8996" i="1" s="1"/>
  <c r="Y8996" i="1" s="1"/>
  <c r="V8997" i="1"/>
  <c r="W8997" i="1" s="1"/>
  <c r="X8997" i="1" s="1"/>
  <c r="Y8997" i="1" s="1"/>
  <c r="V8998" i="1"/>
  <c r="W8998" i="1" s="1"/>
  <c r="X8998" i="1" s="1"/>
  <c r="Y8998" i="1" s="1"/>
  <c r="V8999" i="1"/>
  <c r="W8999" i="1" s="1"/>
  <c r="X8999" i="1" s="1"/>
  <c r="Y8999" i="1" s="1"/>
  <c r="V9000" i="1"/>
  <c r="W9000" i="1" s="1"/>
  <c r="X9000" i="1" s="1"/>
  <c r="Y9000" i="1" s="1"/>
  <c r="V9001" i="1"/>
  <c r="W9001" i="1" s="1"/>
  <c r="X9001" i="1" s="1"/>
  <c r="Y9001" i="1" s="1"/>
  <c r="V9002" i="1"/>
  <c r="W9002" i="1" s="1"/>
  <c r="X9002" i="1" s="1"/>
  <c r="Y9002" i="1" s="1"/>
  <c r="V9003" i="1"/>
  <c r="W9003" i="1" s="1"/>
  <c r="X9003" i="1" s="1"/>
  <c r="Y9003" i="1" s="1"/>
  <c r="V9004" i="1"/>
  <c r="W9004" i="1" s="1"/>
  <c r="X9004" i="1" s="1"/>
  <c r="Y9004" i="1" s="1"/>
  <c r="V9005" i="1"/>
  <c r="W9005" i="1" s="1"/>
  <c r="X9005" i="1" s="1"/>
  <c r="Y9005" i="1" s="1"/>
  <c r="V9006" i="1"/>
  <c r="W9006" i="1" s="1"/>
  <c r="X9006" i="1" s="1"/>
  <c r="Y9006" i="1" s="1"/>
  <c r="V9007" i="1"/>
  <c r="W9007" i="1" s="1"/>
  <c r="X9007" i="1" s="1"/>
  <c r="Y9007" i="1" s="1"/>
  <c r="V9008" i="1"/>
  <c r="W9008" i="1" s="1"/>
  <c r="X9008" i="1" s="1"/>
  <c r="Y9008" i="1" s="1"/>
  <c r="V9009" i="1"/>
  <c r="W9009" i="1" s="1"/>
  <c r="X9009" i="1" s="1"/>
  <c r="Y9009" i="1" s="1"/>
  <c r="V9010" i="1"/>
  <c r="W9010" i="1" s="1"/>
  <c r="X9010" i="1" s="1"/>
  <c r="Y9010" i="1" s="1"/>
  <c r="V9011" i="1"/>
  <c r="W9011" i="1" s="1"/>
  <c r="X9011" i="1" s="1"/>
  <c r="Y9011" i="1" s="1"/>
  <c r="V9012" i="1"/>
  <c r="W9012" i="1" s="1"/>
  <c r="X9012" i="1" s="1"/>
  <c r="Y9012" i="1" s="1"/>
  <c r="V9013" i="1"/>
  <c r="W9013" i="1" s="1"/>
  <c r="X9013" i="1" s="1"/>
  <c r="Y9013" i="1" s="1"/>
  <c r="V9014" i="1"/>
  <c r="W9014" i="1" s="1"/>
  <c r="X9014" i="1" s="1"/>
  <c r="Y9014" i="1" s="1"/>
  <c r="V9015" i="1"/>
  <c r="W9015" i="1" s="1"/>
  <c r="X9015" i="1" s="1"/>
  <c r="Y9015" i="1" s="1"/>
  <c r="V9016" i="1"/>
  <c r="W9016" i="1" s="1"/>
  <c r="X9016" i="1" s="1"/>
  <c r="Y9016" i="1" s="1"/>
  <c r="V9017" i="1"/>
  <c r="W9017" i="1" s="1"/>
  <c r="X9017" i="1" s="1"/>
  <c r="Y9017" i="1" s="1"/>
  <c r="V9018" i="1"/>
  <c r="W9018" i="1" s="1"/>
  <c r="X9018" i="1" s="1"/>
  <c r="Y9018" i="1" s="1"/>
  <c r="V9019" i="1"/>
  <c r="W9019" i="1" s="1"/>
  <c r="X9019" i="1" s="1"/>
  <c r="Y9019" i="1" s="1"/>
  <c r="V9020" i="1"/>
  <c r="W9020" i="1" s="1"/>
  <c r="X9020" i="1" s="1"/>
  <c r="Y9020" i="1" s="1"/>
  <c r="V9021" i="1"/>
  <c r="W9021" i="1" s="1"/>
  <c r="X9021" i="1" s="1"/>
  <c r="Y9021" i="1" s="1"/>
  <c r="V9022" i="1"/>
  <c r="W9022" i="1" s="1"/>
  <c r="X9022" i="1" s="1"/>
  <c r="Y9022" i="1" s="1"/>
  <c r="V9023" i="1"/>
  <c r="W9023" i="1" s="1"/>
  <c r="X9023" i="1" s="1"/>
  <c r="Y9023" i="1" s="1"/>
  <c r="V9024" i="1"/>
  <c r="W9024" i="1" s="1"/>
  <c r="X9024" i="1" s="1"/>
  <c r="Y9024" i="1" s="1"/>
  <c r="V9025" i="1"/>
  <c r="W9025" i="1" s="1"/>
  <c r="X9025" i="1" s="1"/>
  <c r="Y9025" i="1" s="1"/>
  <c r="V9026" i="1"/>
  <c r="W9026" i="1" s="1"/>
  <c r="X9026" i="1" s="1"/>
  <c r="Y9026" i="1" s="1"/>
  <c r="V9027" i="1"/>
  <c r="W9027" i="1" s="1"/>
  <c r="X9027" i="1" s="1"/>
  <c r="Y9027" i="1" s="1"/>
  <c r="V9028" i="1"/>
  <c r="W9028" i="1" s="1"/>
  <c r="X9028" i="1" s="1"/>
  <c r="Y9028" i="1" s="1"/>
  <c r="V9029" i="1"/>
  <c r="W9029" i="1" s="1"/>
  <c r="X9029" i="1" s="1"/>
  <c r="Y9029" i="1" s="1"/>
  <c r="V9030" i="1"/>
  <c r="W9030" i="1" s="1"/>
  <c r="X9030" i="1" s="1"/>
  <c r="Y9030" i="1" s="1"/>
  <c r="V9031" i="1"/>
  <c r="W9031" i="1" s="1"/>
  <c r="X9031" i="1" s="1"/>
  <c r="Y9031" i="1" s="1"/>
  <c r="V9032" i="1"/>
  <c r="W9032" i="1" s="1"/>
  <c r="X9032" i="1" s="1"/>
  <c r="Y9032" i="1" s="1"/>
  <c r="V9033" i="1"/>
  <c r="W9033" i="1" s="1"/>
  <c r="X9033" i="1" s="1"/>
  <c r="Y9033" i="1" s="1"/>
  <c r="V9034" i="1"/>
  <c r="W9034" i="1" s="1"/>
  <c r="X9034" i="1" s="1"/>
  <c r="Y9034" i="1" s="1"/>
  <c r="V9035" i="1"/>
  <c r="W9035" i="1" s="1"/>
  <c r="X9035" i="1" s="1"/>
  <c r="Y9035" i="1" s="1"/>
  <c r="V9036" i="1"/>
  <c r="W9036" i="1" s="1"/>
  <c r="X9036" i="1" s="1"/>
  <c r="Y9036" i="1" s="1"/>
  <c r="V9037" i="1"/>
  <c r="W9037" i="1" s="1"/>
  <c r="X9037" i="1" s="1"/>
  <c r="Y9037" i="1" s="1"/>
  <c r="V9038" i="1"/>
  <c r="W9038" i="1" s="1"/>
  <c r="X9038" i="1" s="1"/>
  <c r="Y9038" i="1" s="1"/>
  <c r="V9039" i="1"/>
  <c r="W9039" i="1" s="1"/>
  <c r="X9039" i="1" s="1"/>
  <c r="Y9039" i="1" s="1"/>
  <c r="V9040" i="1"/>
  <c r="W9040" i="1" s="1"/>
  <c r="X9040" i="1" s="1"/>
  <c r="Y9040" i="1" s="1"/>
  <c r="V9041" i="1"/>
  <c r="W9041" i="1" s="1"/>
  <c r="X9041" i="1" s="1"/>
  <c r="Y9041" i="1" s="1"/>
  <c r="V9042" i="1"/>
  <c r="W9042" i="1" s="1"/>
  <c r="X9042" i="1" s="1"/>
  <c r="Y9042" i="1" s="1"/>
  <c r="V9043" i="1"/>
  <c r="W9043" i="1" s="1"/>
  <c r="X9043" i="1" s="1"/>
  <c r="Y9043" i="1" s="1"/>
  <c r="V9044" i="1"/>
  <c r="W9044" i="1" s="1"/>
  <c r="X9044" i="1" s="1"/>
  <c r="Y9044" i="1" s="1"/>
  <c r="V9045" i="1"/>
  <c r="W9045" i="1" s="1"/>
  <c r="X9045" i="1" s="1"/>
  <c r="Y9045" i="1" s="1"/>
  <c r="V9046" i="1"/>
  <c r="W9046" i="1" s="1"/>
  <c r="X9046" i="1" s="1"/>
  <c r="Y9046" i="1" s="1"/>
  <c r="V9047" i="1"/>
  <c r="W9047" i="1" s="1"/>
  <c r="X9047" i="1" s="1"/>
  <c r="Y9047" i="1" s="1"/>
  <c r="V9048" i="1"/>
  <c r="W9048" i="1" s="1"/>
  <c r="X9048" i="1" s="1"/>
  <c r="Y9048" i="1" s="1"/>
  <c r="V9049" i="1"/>
  <c r="W9049" i="1" s="1"/>
  <c r="X9049" i="1" s="1"/>
  <c r="Y9049" i="1" s="1"/>
  <c r="V9050" i="1"/>
  <c r="W9050" i="1" s="1"/>
  <c r="X9050" i="1" s="1"/>
  <c r="Y9050" i="1" s="1"/>
  <c r="V9051" i="1"/>
  <c r="W9051" i="1" s="1"/>
  <c r="X9051" i="1" s="1"/>
  <c r="Y9051" i="1" s="1"/>
  <c r="V9052" i="1"/>
  <c r="W9052" i="1" s="1"/>
  <c r="X9052" i="1" s="1"/>
  <c r="Y9052" i="1" s="1"/>
  <c r="V9053" i="1"/>
  <c r="W9053" i="1" s="1"/>
  <c r="X9053" i="1" s="1"/>
  <c r="Y9053" i="1" s="1"/>
  <c r="V9054" i="1"/>
  <c r="W9054" i="1" s="1"/>
  <c r="X9054" i="1" s="1"/>
  <c r="Y9054" i="1" s="1"/>
  <c r="V9055" i="1"/>
  <c r="W9055" i="1" s="1"/>
  <c r="X9055" i="1" s="1"/>
  <c r="Y9055" i="1" s="1"/>
  <c r="V9056" i="1"/>
  <c r="W9056" i="1" s="1"/>
  <c r="X9056" i="1" s="1"/>
  <c r="Y9056" i="1" s="1"/>
  <c r="V9057" i="1"/>
  <c r="W9057" i="1" s="1"/>
  <c r="X9057" i="1" s="1"/>
  <c r="Y9057" i="1" s="1"/>
  <c r="V9058" i="1"/>
  <c r="W9058" i="1" s="1"/>
  <c r="X9058" i="1" s="1"/>
  <c r="Y9058" i="1" s="1"/>
  <c r="V9059" i="1"/>
  <c r="W9059" i="1" s="1"/>
  <c r="X9059" i="1" s="1"/>
  <c r="Y9059" i="1" s="1"/>
  <c r="V9060" i="1"/>
  <c r="W9060" i="1" s="1"/>
  <c r="X9060" i="1" s="1"/>
  <c r="Y9060" i="1" s="1"/>
  <c r="V9061" i="1"/>
  <c r="W9061" i="1" s="1"/>
  <c r="X9061" i="1" s="1"/>
  <c r="Y9061" i="1" s="1"/>
  <c r="V9062" i="1"/>
  <c r="W9062" i="1" s="1"/>
  <c r="X9062" i="1" s="1"/>
  <c r="Y9062" i="1" s="1"/>
  <c r="V9063" i="1"/>
  <c r="W9063" i="1" s="1"/>
  <c r="X9063" i="1" s="1"/>
  <c r="Y9063" i="1" s="1"/>
  <c r="V9064" i="1"/>
  <c r="W9064" i="1" s="1"/>
  <c r="X9064" i="1" s="1"/>
  <c r="Y9064" i="1" s="1"/>
  <c r="V9065" i="1"/>
  <c r="W9065" i="1" s="1"/>
  <c r="X9065" i="1" s="1"/>
  <c r="Y9065" i="1" s="1"/>
  <c r="V9066" i="1"/>
  <c r="W9066" i="1" s="1"/>
  <c r="X9066" i="1" s="1"/>
  <c r="Y9066" i="1" s="1"/>
  <c r="V9067" i="1"/>
  <c r="W9067" i="1" s="1"/>
  <c r="X9067" i="1" s="1"/>
  <c r="Y9067" i="1" s="1"/>
  <c r="V9068" i="1"/>
  <c r="W9068" i="1" s="1"/>
  <c r="X9068" i="1" s="1"/>
  <c r="Y9068" i="1" s="1"/>
  <c r="V9069" i="1"/>
  <c r="W9069" i="1" s="1"/>
  <c r="X9069" i="1" s="1"/>
  <c r="Y9069" i="1" s="1"/>
  <c r="V9070" i="1"/>
  <c r="W9070" i="1" s="1"/>
  <c r="X9070" i="1" s="1"/>
  <c r="Y9070" i="1" s="1"/>
  <c r="V9071" i="1"/>
  <c r="W9071" i="1" s="1"/>
  <c r="X9071" i="1" s="1"/>
  <c r="Y9071" i="1" s="1"/>
  <c r="V9072" i="1"/>
  <c r="W9072" i="1" s="1"/>
  <c r="X9072" i="1" s="1"/>
  <c r="Y9072" i="1" s="1"/>
  <c r="V9073" i="1"/>
  <c r="W9073" i="1" s="1"/>
  <c r="X9073" i="1" s="1"/>
  <c r="Y9073" i="1" s="1"/>
  <c r="V9074" i="1"/>
  <c r="W9074" i="1" s="1"/>
  <c r="X9074" i="1" s="1"/>
  <c r="Y9074" i="1" s="1"/>
  <c r="V9075" i="1"/>
  <c r="W9075" i="1" s="1"/>
  <c r="X9075" i="1" s="1"/>
  <c r="Y9075" i="1" s="1"/>
  <c r="V9076" i="1"/>
  <c r="W9076" i="1" s="1"/>
  <c r="X9076" i="1" s="1"/>
  <c r="Y9076" i="1" s="1"/>
  <c r="V9077" i="1"/>
  <c r="W9077" i="1" s="1"/>
  <c r="X9077" i="1" s="1"/>
  <c r="Y9077" i="1" s="1"/>
  <c r="V9078" i="1"/>
  <c r="W9078" i="1" s="1"/>
  <c r="X9078" i="1" s="1"/>
  <c r="Y9078" i="1" s="1"/>
  <c r="V9079" i="1"/>
  <c r="W9079" i="1" s="1"/>
  <c r="X9079" i="1" s="1"/>
  <c r="Y9079" i="1" s="1"/>
  <c r="V9080" i="1"/>
  <c r="W9080" i="1" s="1"/>
  <c r="X9080" i="1" s="1"/>
  <c r="Y9080" i="1" s="1"/>
  <c r="V9081" i="1"/>
  <c r="W9081" i="1" s="1"/>
  <c r="X9081" i="1" s="1"/>
  <c r="Y9081" i="1" s="1"/>
  <c r="V9082" i="1"/>
  <c r="W9082" i="1" s="1"/>
  <c r="X9082" i="1" s="1"/>
  <c r="Y9082" i="1" s="1"/>
  <c r="V9083" i="1"/>
  <c r="W9083" i="1" s="1"/>
  <c r="X9083" i="1" s="1"/>
  <c r="Y9083" i="1" s="1"/>
  <c r="V9084" i="1"/>
  <c r="W9084" i="1" s="1"/>
  <c r="X9084" i="1" s="1"/>
  <c r="Y9084" i="1" s="1"/>
  <c r="V9085" i="1"/>
  <c r="W9085" i="1" s="1"/>
  <c r="X9085" i="1" s="1"/>
  <c r="Y9085" i="1" s="1"/>
  <c r="V9086" i="1"/>
  <c r="W9086" i="1" s="1"/>
  <c r="X9086" i="1" s="1"/>
  <c r="Y9086" i="1" s="1"/>
  <c r="V9087" i="1"/>
  <c r="W9087" i="1" s="1"/>
  <c r="X9087" i="1" s="1"/>
  <c r="Y9087" i="1" s="1"/>
  <c r="V9088" i="1"/>
  <c r="W9088" i="1" s="1"/>
  <c r="X9088" i="1" s="1"/>
  <c r="Y9088" i="1" s="1"/>
  <c r="V9089" i="1"/>
  <c r="W9089" i="1" s="1"/>
  <c r="X9089" i="1" s="1"/>
  <c r="Y9089" i="1" s="1"/>
  <c r="V9090" i="1"/>
  <c r="W9090" i="1" s="1"/>
  <c r="X9090" i="1" s="1"/>
  <c r="Y9090" i="1" s="1"/>
  <c r="V9091" i="1"/>
  <c r="W9091" i="1" s="1"/>
  <c r="X9091" i="1" s="1"/>
  <c r="Y9091" i="1" s="1"/>
  <c r="V9092" i="1"/>
  <c r="W9092" i="1" s="1"/>
  <c r="X9092" i="1" s="1"/>
  <c r="Y9092" i="1" s="1"/>
  <c r="V9093" i="1"/>
  <c r="W9093" i="1" s="1"/>
  <c r="X9093" i="1" s="1"/>
  <c r="Y9093" i="1" s="1"/>
  <c r="V9094" i="1"/>
  <c r="W9094" i="1" s="1"/>
  <c r="X9094" i="1" s="1"/>
  <c r="Y9094" i="1" s="1"/>
  <c r="V9095" i="1"/>
  <c r="W9095" i="1" s="1"/>
  <c r="X9095" i="1" s="1"/>
  <c r="Y9095" i="1" s="1"/>
  <c r="V9096" i="1"/>
  <c r="W9096" i="1" s="1"/>
  <c r="X9096" i="1" s="1"/>
  <c r="Y9096" i="1" s="1"/>
  <c r="V9097" i="1"/>
  <c r="W9097" i="1" s="1"/>
  <c r="X9097" i="1" s="1"/>
  <c r="Y9097" i="1" s="1"/>
  <c r="V9098" i="1"/>
  <c r="W9098" i="1" s="1"/>
  <c r="X9098" i="1" s="1"/>
  <c r="Y9098" i="1" s="1"/>
  <c r="V9099" i="1"/>
  <c r="W9099" i="1" s="1"/>
  <c r="X9099" i="1" s="1"/>
  <c r="Y9099" i="1" s="1"/>
  <c r="V9100" i="1"/>
  <c r="W9100" i="1" s="1"/>
  <c r="X9100" i="1" s="1"/>
  <c r="Y9100" i="1" s="1"/>
  <c r="V9101" i="1"/>
  <c r="W9101" i="1" s="1"/>
  <c r="X9101" i="1" s="1"/>
  <c r="Y9101" i="1" s="1"/>
  <c r="V9102" i="1"/>
  <c r="W9102" i="1" s="1"/>
  <c r="X9102" i="1" s="1"/>
  <c r="Y9102" i="1" s="1"/>
  <c r="V9103" i="1"/>
  <c r="W9103" i="1" s="1"/>
  <c r="X9103" i="1" s="1"/>
  <c r="Y9103" i="1" s="1"/>
  <c r="V9104" i="1"/>
  <c r="W9104" i="1" s="1"/>
  <c r="X9104" i="1" s="1"/>
  <c r="Y9104" i="1" s="1"/>
  <c r="V9105" i="1"/>
  <c r="W9105" i="1" s="1"/>
  <c r="X9105" i="1" s="1"/>
  <c r="Y9105" i="1" s="1"/>
  <c r="V9106" i="1"/>
  <c r="W9106" i="1" s="1"/>
  <c r="X9106" i="1" s="1"/>
  <c r="Y9106" i="1" s="1"/>
  <c r="V9107" i="1"/>
  <c r="W9107" i="1" s="1"/>
  <c r="X9107" i="1" s="1"/>
  <c r="Y9107" i="1" s="1"/>
  <c r="V9108" i="1"/>
  <c r="W9108" i="1" s="1"/>
  <c r="X9108" i="1" s="1"/>
  <c r="Y9108" i="1" s="1"/>
  <c r="V9109" i="1"/>
  <c r="W9109" i="1" s="1"/>
  <c r="X9109" i="1" s="1"/>
  <c r="Y9109" i="1" s="1"/>
  <c r="V9110" i="1"/>
  <c r="W9110" i="1" s="1"/>
  <c r="X9110" i="1" s="1"/>
  <c r="Y9110" i="1" s="1"/>
  <c r="V9111" i="1"/>
  <c r="W9111" i="1" s="1"/>
  <c r="X9111" i="1" s="1"/>
  <c r="Y9111" i="1" s="1"/>
  <c r="V9112" i="1"/>
  <c r="W9112" i="1" s="1"/>
  <c r="X9112" i="1" s="1"/>
  <c r="Y9112" i="1" s="1"/>
  <c r="V9113" i="1"/>
  <c r="W9113" i="1" s="1"/>
  <c r="X9113" i="1" s="1"/>
  <c r="Y9113" i="1" s="1"/>
  <c r="V9114" i="1"/>
  <c r="W9114" i="1" s="1"/>
  <c r="X9114" i="1" s="1"/>
  <c r="Y9114" i="1" s="1"/>
  <c r="V9115" i="1"/>
  <c r="W9115" i="1" s="1"/>
  <c r="X9115" i="1" s="1"/>
  <c r="Y9115" i="1" s="1"/>
  <c r="V9116" i="1"/>
  <c r="W9116" i="1" s="1"/>
  <c r="X9116" i="1" s="1"/>
  <c r="Y9116" i="1" s="1"/>
  <c r="V9117" i="1"/>
  <c r="W9117" i="1" s="1"/>
  <c r="X9117" i="1" s="1"/>
  <c r="Y9117" i="1" s="1"/>
  <c r="V9118" i="1"/>
  <c r="W9118" i="1" s="1"/>
  <c r="X9118" i="1" s="1"/>
  <c r="Y9118" i="1" s="1"/>
  <c r="V9119" i="1"/>
  <c r="W9119" i="1" s="1"/>
  <c r="X9119" i="1" s="1"/>
  <c r="Y9119" i="1" s="1"/>
  <c r="V9120" i="1"/>
  <c r="W9120" i="1" s="1"/>
  <c r="X9120" i="1" s="1"/>
  <c r="Y9120" i="1" s="1"/>
  <c r="V9121" i="1"/>
  <c r="W9121" i="1" s="1"/>
  <c r="X9121" i="1" s="1"/>
  <c r="Y9121" i="1" s="1"/>
  <c r="V9122" i="1"/>
  <c r="W9122" i="1" s="1"/>
  <c r="X9122" i="1" s="1"/>
  <c r="Y9122" i="1" s="1"/>
  <c r="V9123" i="1"/>
  <c r="W9123" i="1" s="1"/>
  <c r="X9123" i="1" s="1"/>
  <c r="Y9123" i="1" s="1"/>
  <c r="V9124" i="1"/>
  <c r="W9124" i="1" s="1"/>
  <c r="X9124" i="1" s="1"/>
  <c r="Y9124" i="1" s="1"/>
  <c r="V9125" i="1"/>
  <c r="W9125" i="1" s="1"/>
  <c r="X9125" i="1" s="1"/>
  <c r="Y9125" i="1" s="1"/>
  <c r="V9126" i="1"/>
  <c r="W9126" i="1" s="1"/>
  <c r="X9126" i="1" s="1"/>
  <c r="Y9126" i="1" s="1"/>
  <c r="V9127" i="1"/>
  <c r="W9127" i="1" s="1"/>
  <c r="X9127" i="1" s="1"/>
  <c r="Y9127" i="1" s="1"/>
  <c r="V9128" i="1"/>
  <c r="W9128" i="1" s="1"/>
  <c r="X9128" i="1" s="1"/>
  <c r="Y9128" i="1" s="1"/>
  <c r="V9129" i="1"/>
  <c r="W9129" i="1" s="1"/>
  <c r="X9129" i="1" s="1"/>
  <c r="Y9129" i="1" s="1"/>
  <c r="V9130" i="1"/>
  <c r="W9130" i="1" s="1"/>
  <c r="X9130" i="1" s="1"/>
  <c r="Y9130" i="1" s="1"/>
  <c r="V9131" i="1"/>
  <c r="W9131" i="1" s="1"/>
  <c r="X9131" i="1" s="1"/>
  <c r="Y9131" i="1" s="1"/>
  <c r="V9132" i="1"/>
  <c r="W9132" i="1" s="1"/>
  <c r="X9132" i="1" s="1"/>
  <c r="Y9132" i="1" s="1"/>
  <c r="V9133" i="1"/>
  <c r="W9133" i="1" s="1"/>
  <c r="X9133" i="1" s="1"/>
  <c r="Y9133" i="1" s="1"/>
  <c r="V9134" i="1"/>
  <c r="W9134" i="1" s="1"/>
  <c r="X9134" i="1" s="1"/>
  <c r="Y9134" i="1" s="1"/>
  <c r="V9135" i="1"/>
  <c r="W9135" i="1" s="1"/>
  <c r="X9135" i="1" s="1"/>
  <c r="Y9135" i="1" s="1"/>
  <c r="V9136" i="1"/>
  <c r="W9136" i="1" s="1"/>
  <c r="X9136" i="1" s="1"/>
  <c r="Y9136" i="1" s="1"/>
  <c r="V9137" i="1"/>
  <c r="W9137" i="1" s="1"/>
  <c r="X9137" i="1" s="1"/>
  <c r="Y9137" i="1" s="1"/>
  <c r="V9138" i="1"/>
  <c r="W9138" i="1" s="1"/>
  <c r="X9138" i="1" s="1"/>
  <c r="Y9138" i="1" s="1"/>
  <c r="V9139" i="1"/>
  <c r="W9139" i="1" s="1"/>
  <c r="X9139" i="1" s="1"/>
  <c r="Y9139" i="1" s="1"/>
  <c r="V9140" i="1"/>
  <c r="W9140" i="1" s="1"/>
  <c r="X9140" i="1" s="1"/>
  <c r="Y9140" i="1" s="1"/>
  <c r="V9141" i="1"/>
  <c r="W9141" i="1" s="1"/>
  <c r="X9141" i="1" s="1"/>
  <c r="Y9141" i="1" s="1"/>
  <c r="V9142" i="1"/>
  <c r="W9142" i="1" s="1"/>
  <c r="X9142" i="1" s="1"/>
  <c r="Y9142" i="1" s="1"/>
  <c r="V9143" i="1"/>
  <c r="W9143" i="1" s="1"/>
  <c r="X9143" i="1" s="1"/>
  <c r="Y9143" i="1" s="1"/>
  <c r="V9144" i="1"/>
  <c r="W9144" i="1" s="1"/>
  <c r="X9144" i="1" s="1"/>
  <c r="Y9144" i="1" s="1"/>
  <c r="V9145" i="1"/>
  <c r="W9145" i="1" s="1"/>
  <c r="X9145" i="1" s="1"/>
  <c r="Y9145" i="1" s="1"/>
  <c r="V9146" i="1"/>
  <c r="W9146" i="1" s="1"/>
  <c r="X9146" i="1" s="1"/>
  <c r="Y9146" i="1" s="1"/>
  <c r="V9147" i="1"/>
  <c r="W9147" i="1" s="1"/>
  <c r="X9147" i="1" s="1"/>
  <c r="Y9147" i="1" s="1"/>
  <c r="V9148" i="1"/>
  <c r="W9148" i="1" s="1"/>
  <c r="X9148" i="1" s="1"/>
  <c r="Y9148" i="1" s="1"/>
  <c r="V9149" i="1"/>
  <c r="W9149" i="1" s="1"/>
  <c r="X9149" i="1" s="1"/>
  <c r="Y9149" i="1" s="1"/>
  <c r="V9150" i="1"/>
  <c r="W9150" i="1" s="1"/>
  <c r="X9150" i="1" s="1"/>
  <c r="Y9150" i="1" s="1"/>
  <c r="V9151" i="1"/>
  <c r="W9151" i="1" s="1"/>
  <c r="X9151" i="1" s="1"/>
  <c r="Y9151" i="1" s="1"/>
  <c r="V9152" i="1"/>
  <c r="W9152" i="1" s="1"/>
  <c r="X9152" i="1" s="1"/>
  <c r="Y9152" i="1" s="1"/>
  <c r="V9153" i="1"/>
  <c r="W9153" i="1" s="1"/>
  <c r="X9153" i="1" s="1"/>
  <c r="Y9153" i="1" s="1"/>
  <c r="V9154" i="1"/>
  <c r="W9154" i="1" s="1"/>
  <c r="X9154" i="1" s="1"/>
  <c r="Y9154" i="1" s="1"/>
  <c r="V9155" i="1"/>
  <c r="W9155" i="1" s="1"/>
  <c r="X9155" i="1" s="1"/>
  <c r="Y9155" i="1" s="1"/>
  <c r="V9156" i="1"/>
  <c r="W9156" i="1" s="1"/>
  <c r="X9156" i="1" s="1"/>
  <c r="Y9156" i="1" s="1"/>
  <c r="V9157" i="1"/>
  <c r="W9157" i="1" s="1"/>
  <c r="X9157" i="1" s="1"/>
  <c r="Y9157" i="1" s="1"/>
  <c r="V9158" i="1"/>
  <c r="W9158" i="1" s="1"/>
  <c r="X9158" i="1" s="1"/>
  <c r="Y9158" i="1" s="1"/>
  <c r="V9159" i="1"/>
  <c r="W9159" i="1" s="1"/>
  <c r="X9159" i="1" s="1"/>
  <c r="Y9159" i="1" s="1"/>
  <c r="V9160" i="1"/>
  <c r="W9160" i="1" s="1"/>
  <c r="X9160" i="1" s="1"/>
  <c r="Y9160" i="1" s="1"/>
  <c r="V9161" i="1"/>
  <c r="W9161" i="1" s="1"/>
  <c r="X9161" i="1" s="1"/>
  <c r="Y9161" i="1" s="1"/>
  <c r="V9162" i="1"/>
  <c r="W9162" i="1" s="1"/>
  <c r="X9162" i="1" s="1"/>
  <c r="Y9162" i="1" s="1"/>
  <c r="V9163" i="1"/>
  <c r="W9163" i="1" s="1"/>
  <c r="X9163" i="1" s="1"/>
  <c r="Y9163" i="1" s="1"/>
  <c r="V9164" i="1"/>
  <c r="W9164" i="1" s="1"/>
  <c r="X9164" i="1" s="1"/>
  <c r="Y9164" i="1" s="1"/>
  <c r="V9165" i="1"/>
  <c r="W9165" i="1" s="1"/>
  <c r="X9165" i="1" s="1"/>
  <c r="Y9165" i="1" s="1"/>
  <c r="V9166" i="1"/>
  <c r="W9166" i="1" s="1"/>
  <c r="X9166" i="1" s="1"/>
  <c r="Y9166" i="1" s="1"/>
  <c r="V9167" i="1"/>
  <c r="W9167" i="1" s="1"/>
  <c r="X9167" i="1" s="1"/>
  <c r="Y9167" i="1" s="1"/>
  <c r="V9168" i="1"/>
  <c r="W9168" i="1" s="1"/>
  <c r="X9168" i="1" s="1"/>
  <c r="Y9168" i="1" s="1"/>
  <c r="V9169" i="1"/>
  <c r="W9169" i="1" s="1"/>
  <c r="X9169" i="1" s="1"/>
  <c r="Y9169" i="1" s="1"/>
  <c r="V9170" i="1"/>
  <c r="W9170" i="1" s="1"/>
  <c r="X9170" i="1" s="1"/>
  <c r="Y9170" i="1" s="1"/>
  <c r="V9171" i="1"/>
  <c r="W9171" i="1" s="1"/>
  <c r="X9171" i="1" s="1"/>
  <c r="Y9171" i="1" s="1"/>
  <c r="V9172" i="1"/>
  <c r="W9172" i="1" s="1"/>
  <c r="X9172" i="1" s="1"/>
  <c r="Y9172" i="1" s="1"/>
  <c r="V9173" i="1"/>
  <c r="W9173" i="1" s="1"/>
  <c r="X9173" i="1" s="1"/>
  <c r="Y9173" i="1" s="1"/>
  <c r="V9174" i="1"/>
  <c r="W9174" i="1" s="1"/>
  <c r="X9174" i="1" s="1"/>
  <c r="Y9174" i="1" s="1"/>
  <c r="V9175" i="1"/>
  <c r="W9175" i="1" s="1"/>
  <c r="X9175" i="1" s="1"/>
  <c r="Y9175" i="1" s="1"/>
  <c r="V9176" i="1"/>
  <c r="W9176" i="1" s="1"/>
  <c r="X9176" i="1" s="1"/>
  <c r="Y9176" i="1" s="1"/>
  <c r="V9177" i="1"/>
  <c r="W9177" i="1" s="1"/>
  <c r="X9177" i="1" s="1"/>
  <c r="Y9177" i="1" s="1"/>
  <c r="V9178" i="1"/>
  <c r="W9178" i="1" s="1"/>
  <c r="X9178" i="1" s="1"/>
  <c r="Y9178" i="1" s="1"/>
  <c r="V9179" i="1"/>
  <c r="W9179" i="1" s="1"/>
  <c r="X9179" i="1" s="1"/>
  <c r="Y9179" i="1" s="1"/>
  <c r="V9180" i="1"/>
  <c r="W9180" i="1" s="1"/>
  <c r="X9180" i="1" s="1"/>
  <c r="Y9180" i="1" s="1"/>
  <c r="V9181" i="1"/>
  <c r="W9181" i="1" s="1"/>
  <c r="X9181" i="1" s="1"/>
  <c r="Y9181" i="1" s="1"/>
  <c r="V9182" i="1"/>
  <c r="W9182" i="1" s="1"/>
  <c r="X9182" i="1" s="1"/>
  <c r="Y9182" i="1" s="1"/>
  <c r="V9183" i="1"/>
  <c r="W9183" i="1" s="1"/>
  <c r="X9183" i="1" s="1"/>
  <c r="Y9183" i="1" s="1"/>
  <c r="V9184" i="1"/>
  <c r="W9184" i="1" s="1"/>
  <c r="X9184" i="1" s="1"/>
  <c r="Y9184" i="1" s="1"/>
  <c r="V9185" i="1"/>
  <c r="W9185" i="1" s="1"/>
  <c r="X9185" i="1" s="1"/>
  <c r="Y9185" i="1" s="1"/>
  <c r="V9186" i="1"/>
  <c r="W9186" i="1" s="1"/>
  <c r="X9186" i="1" s="1"/>
  <c r="Y9186" i="1" s="1"/>
  <c r="V9187" i="1"/>
  <c r="W9187" i="1" s="1"/>
  <c r="X9187" i="1" s="1"/>
  <c r="Y9187" i="1" s="1"/>
  <c r="V9188" i="1"/>
  <c r="W9188" i="1" s="1"/>
  <c r="X9188" i="1" s="1"/>
  <c r="Y9188" i="1" s="1"/>
  <c r="V9189" i="1"/>
  <c r="W9189" i="1" s="1"/>
  <c r="X9189" i="1" s="1"/>
  <c r="Y9189" i="1" s="1"/>
  <c r="V9190" i="1"/>
  <c r="W9190" i="1" s="1"/>
  <c r="X9190" i="1" s="1"/>
  <c r="Y9190" i="1" s="1"/>
  <c r="V9191" i="1"/>
  <c r="W9191" i="1" s="1"/>
  <c r="X9191" i="1" s="1"/>
  <c r="Y9191" i="1" s="1"/>
  <c r="V9192" i="1"/>
  <c r="W9192" i="1" s="1"/>
  <c r="X9192" i="1" s="1"/>
  <c r="Y9192" i="1" s="1"/>
  <c r="V9193" i="1"/>
  <c r="W9193" i="1" s="1"/>
  <c r="X9193" i="1" s="1"/>
  <c r="Y9193" i="1" s="1"/>
  <c r="V9194" i="1"/>
  <c r="W9194" i="1" s="1"/>
  <c r="X9194" i="1" s="1"/>
  <c r="Y9194" i="1" s="1"/>
  <c r="V9195" i="1"/>
  <c r="W9195" i="1" s="1"/>
  <c r="X9195" i="1" s="1"/>
  <c r="Y9195" i="1" s="1"/>
  <c r="V9196" i="1"/>
  <c r="W9196" i="1" s="1"/>
  <c r="X9196" i="1" s="1"/>
  <c r="Y9196" i="1" s="1"/>
  <c r="V9197" i="1"/>
  <c r="W9197" i="1" s="1"/>
  <c r="X9197" i="1" s="1"/>
  <c r="Y9197" i="1" s="1"/>
  <c r="V9198" i="1"/>
  <c r="W9198" i="1" s="1"/>
  <c r="X9198" i="1" s="1"/>
  <c r="Y9198" i="1" s="1"/>
  <c r="V9199" i="1"/>
  <c r="W9199" i="1" s="1"/>
  <c r="X9199" i="1" s="1"/>
  <c r="Y9199" i="1" s="1"/>
  <c r="V9200" i="1"/>
  <c r="W9200" i="1" s="1"/>
  <c r="X9200" i="1" s="1"/>
  <c r="Y9200" i="1" s="1"/>
  <c r="V9201" i="1"/>
  <c r="W9201" i="1" s="1"/>
  <c r="X9201" i="1" s="1"/>
  <c r="Y9201" i="1" s="1"/>
  <c r="V9202" i="1"/>
  <c r="W9202" i="1" s="1"/>
  <c r="X9202" i="1" s="1"/>
  <c r="Y9202" i="1" s="1"/>
  <c r="V9203" i="1"/>
  <c r="W9203" i="1" s="1"/>
  <c r="X9203" i="1" s="1"/>
  <c r="Y9203" i="1" s="1"/>
  <c r="V9204" i="1"/>
  <c r="W9204" i="1" s="1"/>
  <c r="X9204" i="1" s="1"/>
  <c r="Y9204" i="1" s="1"/>
  <c r="V9205" i="1"/>
  <c r="W9205" i="1" s="1"/>
  <c r="X9205" i="1" s="1"/>
  <c r="Y9205" i="1" s="1"/>
  <c r="V9206" i="1"/>
  <c r="W9206" i="1" s="1"/>
  <c r="X9206" i="1" s="1"/>
  <c r="Y9206" i="1" s="1"/>
  <c r="V9207" i="1"/>
  <c r="W9207" i="1" s="1"/>
  <c r="X9207" i="1" s="1"/>
  <c r="Y9207" i="1" s="1"/>
  <c r="V9208" i="1"/>
  <c r="W9208" i="1" s="1"/>
  <c r="X9208" i="1" s="1"/>
  <c r="Y9208" i="1" s="1"/>
  <c r="V9209" i="1"/>
  <c r="W9209" i="1" s="1"/>
  <c r="X9209" i="1" s="1"/>
  <c r="Y9209" i="1" s="1"/>
  <c r="V9210" i="1"/>
  <c r="W9210" i="1" s="1"/>
  <c r="X9210" i="1" s="1"/>
  <c r="Y9210" i="1" s="1"/>
  <c r="V9211" i="1"/>
  <c r="W9211" i="1" s="1"/>
  <c r="X9211" i="1" s="1"/>
  <c r="Y9211" i="1" s="1"/>
  <c r="V9212" i="1"/>
  <c r="W9212" i="1" s="1"/>
  <c r="X9212" i="1" s="1"/>
  <c r="Y9212" i="1" s="1"/>
  <c r="V9213" i="1"/>
  <c r="W9213" i="1" s="1"/>
  <c r="X9213" i="1" s="1"/>
  <c r="Y9213" i="1" s="1"/>
  <c r="V9214" i="1"/>
  <c r="W9214" i="1" s="1"/>
  <c r="X9214" i="1" s="1"/>
  <c r="Y9214" i="1" s="1"/>
  <c r="V9215" i="1"/>
  <c r="W9215" i="1" s="1"/>
  <c r="X9215" i="1" s="1"/>
  <c r="Y9215" i="1" s="1"/>
  <c r="V9216" i="1"/>
  <c r="W9216" i="1" s="1"/>
  <c r="X9216" i="1" s="1"/>
  <c r="Y9216" i="1" s="1"/>
  <c r="V9217" i="1"/>
  <c r="W9217" i="1" s="1"/>
  <c r="X9217" i="1" s="1"/>
  <c r="Y9217" i="1" s="1"/>
  <c r="V9218" i="1"/>
  <c r="W9218" i="1" s="1"/>
  <c r="X9218" i="1" s="1"/>
  <c r="Y9218" i="1" s="1"/>
  <c r="V9219" i="1"/>
  <c r="W9219" i="1" s="1"/>
  <c r="X9219" i="1" s="1"/>
  <c r="Y9219" i="1" s="1"/>
  <c r="V9220" i="1"/>
  <c r="W9220" i="1" s="1"/>
  <c r="X9220" i="1" s="1"/>
  <c r="Y9220" i="1" s="1"/>
  <c r="V9221" i="1"/>
  <c r="W9221" i="1" s="1"/>
  <c r="X9221" i="1" s="1"/>
  <c r="Y9221" i="1" s="1"/>
  <c r="V9222" i="1"/>
  <c r="W9222" i="1" s="1"/>
  <c r="X9222" i="1" s="1"/>
  <c r="Y9222" i="1" s="1"/>
  <c r="V9223" i="1"/>
  <c r="W9223" i="1" s="1"/>
  <c r="X9223" i="1" s="1"/>
  <c r="Y9223" i="1" s="1"/>
  <c r="V9224" i="1"/>
  <c r="W9224" i="1" s="1"/>
  <c r="X9224" i="1" s="1"/>
  <c r="Y9224" i="1" s="1"/>
  <c r="V9225" i="1"/>
  <c r="W9225" i="1" s="1"/>
  <c r="X9225" i="1" s="1"/>
  <c r="Y9225" i="1" s="1"/>
  <c r="V9226" i="1"/>
  <c r="W9226" i="1" s="1"/>
  <c r="X9226" i="1" s="1"/>
  <c r="Y9226" i="1" s="1"/>
  <c r="V9227" i="1"/>
  <c r="W9227" i="1" s="1"/>
  <c r="X9227" i="1" s="1"/>
  <c r="Y9227" i="1" s="1"/>
  <c r="V9228" i="1"/>
  <c r="W9228" i="1" s="1"/>
  <c r="X9228" i="1" s="1"/>
  <c r="Y9228" i="1" s="1"/>
  <c r="V9229" i="1"/>
  <c r="W9229" i="1" s="1"/>
  <c r="X9229" i="1" s="1"/>
  <c r="Y9229" i="1" s="1"/>
  <c r="V9230" i="1"/>
  <c r="W9230" i="1" s="1"/>
  <c r="X9230" i="1" s="1"/>
  <c r="Y9230" i="1" s="1"/>
  <c r="V9231" i="1"/>
  <c r="W9231" i="1" s="1"/>
  <c r="X9231" i="1" s="1"/>
  <c r="Y9231" i="1" s="1"/>
  <c r="V9232" i="1"/>
  <c r="W9232" i="1" s="1"/>
  <c r="X9232" i="1" s="1"/>
  <c r="Y9232" i="1" s="1"/>
  <c r="V9233" i="1"/>
  <c r="W9233" i="1" s="1"/>
  <c r="X9233" i="1" s="1"/>
  <c r="Y9233" i="1" s="1"/>
  <c r="V9234" i="1"/>
  <c r="W9234" i="1" s="1"/>
  <c r="X9234" i="1" s="1"/>
  <c r="Y9234" i="1" s="1"/>
  <c r="V9235" i="1"/>
  <c r="W9235" i="1" s="1"/>
  <c r="X9235" i="1" s="1"/>
  <c r="Y9235" i="1" s="1"/>
  <c r="V9236" i="1"/>
  <c r="W9236" i="1" s="1"/>
  <c r="X9236" i="1" s="1"/>
  <c r="Y9236" i="1" s="1"/>
  <c r="V9237" i="1"/>
  <c r="W9237" i="1" s="1"/>
  <c r="X9237" i="1" s="1"/>
  <c r="Y9237" i="1" s="1"/>
  <c r="V9238" i="1"/>
  <c r="W9238" i="1" s="1"/>
  <c r="X9238" i="1" s="1"/>
  <c r="Y9238" i="1" s="1"/>
  <c r="V9239" i="1"/>
  <c r="W9239" i="1" s="1"/>
  <c r="X9239" i="1" s="1"/>
  <c r="Y9239" i="1" s="1"/>
  <c r="V9240" i="1"/>
  <c r="W9240" i="1" s="1"/>
  <c r="X9240" i="1" s="1"/>
  <c r="Y9240" i="1" s="1"/>
  <c r="V9241" i="1"/>
  <c r="W9241" i="1" s="1"/>
  <c r="X9241" i="1" s="1"/>
  <c r="Y9241" i="1" s="1"/>
  <c r="V9242" i="1"/>
  <c r="W9242" i="1" s="1"/>
  <c r="X9242" i="1" s="1"/>
  <c r="Y9242" i="1" s="1"/>
  <c r="V9243" i="1"/>
  <c r="W9243" i="1" s="1"/>
  <c r="X9243" i="1" s="1"/>
  <c r="Y9243" i="1" s="1"/>
  <c r="V9244" i="1"/>
  <c r="W9244" i="1" s="1"/>
  <c r="X9244" i="1" s="1"/>
  <c r="Y9244" i="1" s="1"/>
  <c r="V9245" i="1"/>
  <c r="W9245" i="1" s="1"/>
  <c r="X9245" i="1" s="1"/>
  <c r="Y9245" i="1" s="1"/>
  <c r="V9246" i="1"/>
  <c r="W9246" i="1" s="1"/>
  <c r="X9246" i="1" s="1"/>
  <c r="Y9246" i="1" s="1"/>
  <c r="V9247" i="1"/>
  <c r="W9247" i="1" s="1"/>
  <c r="X9247" i="1" s="1"/>
  <c r="Y9247" i="1" s="1"/>
  <c r="V9248" i="1"/>
  <c r="W9248" i="1" s="1"/>
  <c r="X9248" i="1" s="1"/>
  <c r="Y9248" i="1" s="1"/>
  <c r="V9249" i="1"/>
  <c r="W9249" i="1" s="1"/>
  <c r="X9249" i="1" s="1"/>
  <c r="Y9249" i="1" s="1"/>
  <c r="V9250" i="1"/>
  <c r="W9250" i="1" s="1"/>
  <c r="X9250" i="1" s="1"/>
  <c r="Y9250" i="1" s="1"/>
  <c r="V9251" i="1"/>
  <c r="W9251" i="1" s="1"/>
  <c r="X9251" i="1" s="1"/>
  <c r="Y9251" i="1" s="1"/>
  <c r="V9252" i="1"/>
  <c r="W9252" i="1" s="1"/>
  <c r="X9252" i="1" s="1"/>
  <c r="Y9252" i="1" s="1"/>
  <c r="V9253" i="1"/>
  <c r="W9253" i="1" s="1"/>
  <c r="X9253" i="1" s="1"/>
  <c r="Y9253" i="1" s="1"/>
  <c r="V9254" i="1"/>
  <c r="W9254" i="1" s="1"/>
  <c r="X9254" i="1" s="1"/>
  <c r="Y9254" i="1" s="1"/>
  <c r="V9255" i="1"/>
  <c r="W9255" i="1" s="1"/>
  <c r="X9255" i="1" s="1"/>
  <c r="Y9255" i="1" s="1"/>
  <c r="V9256" i="1"/>
  <c r="W9256" i="1" s="1"/>
  <c r="X9256" i="1" s="1"/>
  <c r="Y9256" i="1" s="1"/>
  <c r="V9257" i="1"/>
  <c r="W9257" i="1" s="1"/>
  <c r="X9257" i="1" s="1"/>
  <c r="Y9257" i="1" s="1"/>
  <c r="V9258" i="1"/>
  <c r="W9258" i="1" s="1"/>
  <c r="X9258" i="1" s="1"/>
  <c r="Y9258" i="1" s="1"/>
  <c r="V9259" i="1"/>
  <c r="W9259" i="1" s="1"/>
  <c r="X9259" i="1" s="1"/>
  <c r="Y9259" i="1" s="1"/>
  <c r="V9260" i="1"/>
  <c r="W9260" i="1" s="1"/>
  <c r="X9260" i="1" s="1"/>
  <c r="Y9260" i="1" s="1"/>
  <c r="V9261" i="1"/>
  <c r="W9261" i="1" s="1"/>
  <c r="X9261" i="1" s="1"/>
  <c r="Y9261" i="1" s="1"/>
  <c r="V9262" i="1"/>
  <c r="W9262" i="1" s="1"/>
  <c r="X9262" i="1" s="1"/>
  <c r="Y9262" i="1" s="1"/>
  <c r="V9263" i="1"/>
  <c r="W9263" i="1" s="1"/>
  <c r="X9263" i="1" s="1"/>
  <c r="Y9263" i="1" s="1"/>
  <c r="V9264" i="1"/>
  <c r="W9264" i="1" s="1"/>
  <c r="X9264" i="1" s="1"/>
  <c r="Y9264" i="1" s="1"/>
  <c r="V9265" i="1"/>
  <c r="W9265" i="1" s="1"/>
  <c r="X9265" i="1" s="1"/>
  <c r="Y9265" i="1" s="1"/>
  <c r="V9266" i="1"/>
  <c r="W9266" i="1" s="1"/>
  <c r="X9266" i="1" s="1"/>
  <c r="Y9266" i="1" s="1"/>
  <c r="V9267" i="1"/>
  <c r="W9267" i="1" s="1"/>
  <c r="X9267" i="1" s="1"/>
  <c r="Y9267" i="1" s="1"/>
  <c r="V9268" i="1"/>
  <c r="W9268" i="1" s="1"/>
  <c r="X9268" i="1" s="1"/>
  <c r="Y9268" i="1" s="1"/>
  <c r="V9269" i="1"/>
  <c r="W9269" i="1" s="1"/>
  <c r="X9269" i="1" s="1"/>
  <c r="Y9269" i="1" s="1"/>
  <c r="V9270" i="1"/>
  <c r="W9270" i="1" s="1"/>
  <c r="X9270" i="1" s="1"/>
  <c r="Y9270" i="1" s="1"/>
  <c r="V9271" i="1"/>
  <c r="W9271" i="1" s="1"/>
  <c r="X9271" i="1" s="1"/>
  <c r="Y9271" i="1" s="1"/>
  <c r="V9272" i="1"/>
  <c r="W9272" i="1" s="1"/>
  <c r="X9272" i="1" s="1"/>
  <c r="Y9272" i="1" s="1"/>
  <c r="V9273" i="1"/>
  <c r="W9273" i="1" s="1"/>
  <c r="X9273" i="1" s="1"/>
  <c r="Y9273" i="1" s="1"/>
  <c r="V9274" i="1"/>
  <c r="W9274" i="1" s="1"/>
  <c r="X9274" i="1" s="1"/>
  <c r="Y9274" i="1" s="1"/>
  <c r="V9275" i="1"/>
  <c r="W9275" i="1" s="1"/>
  <c r="X9275" i="1" s="1"/>
  <c r="Y9275" i="1" s="1"/>
  <c r="V9276" i="1"/>
  <c r="W9276" i="1" s="1"/>
  <c r="X9276" i="1" s="1"/>
  <c r="Y9276" i="1" s="1"/>
  <c r="V9277" i="1"/>
  <c r="W9277" i="1" s="1"/>
  <c r="X9277" i="1" s="1"/>
  <c r="Y9277" i="1" s="1"/>
  <c r="V9278" i="1"/>
  <c r="W9278" i="1" s="1"/>
  <c r="X9278" i="1" s="1"/>
  <c r="Y9278" i="1" s="1"/>
  <c r="V9279" i="1"/>
  <c r="W9279" i="1" s="1"/>
  <c r="X9279" i="1" s="1"/>
  <c r="Y9279" i="1" s="1"/>
  <c r="V9280" i="1"/>
  <c r="W9280" i="1" s="1"/>
  <c r="X9280" i="1" s="1"/>
  <c r="Y9280" i="1" s="1"/>
  <c r="V9281" i="1"/>
  <c r="W9281" i="1" s="1"/>
  <c r="X9281" i="1" s="1"/>
  <c r="Y9281" i="1" s="1"/>
  <c r="V9282" i="1"/>
  <c r="W9282" i="1" s="1"/>
  <c r="X9282" i="1" s="1"/>
  <c r="Y9282" i="1" s="1"/>
  <c r="V9283" i="1"/>
  <c r="W9283" i="1" s="1"/>
  <c r="X9283" i="1" s="1"/>
  <c r="Y9283" i="1" s="1"/>
  <c r="V9284" i="1"/>
  <c r="W9284" i="1" s="1"/>
  <c r="X9284" i="1" s="1"/>
  <c r="Y9284" i="1" s="1"/>
  <c r="V9285" i="1"/>
  <c r="W9285" i="1" s="1"/>
  <c r="X9285" i="1" s="1"/>
  <c r="Y9285" i="1" s="1"/>
  <c r="V9286" i="1"/>
  <c r="W9286" i="1" s="1"/>
  <c r="X9286" i="1" s="1"/>
  <c r="Y9286" i="1" s="1"/>
  <c r="V9287" i="1"/>
  <c r="W9287" i="1" s="1"/>
  <c r="X9287" i="1" s="1"/>
  <c r="Y9287" i="1" s="1"/>
  <c r="V9288" i="1"/>
  <c r="W9288" i="1" s="1"/>
  <c r="X9288" i="1" s="1"/>
  <c r="Y9288" i="1" s="1"/>
  <c r="V9289" i="1"/>
  <c r="W9289" i="1" s="1"/>
  <c r="X9289" i="1" s="1"/>
  <c r="Y9289" i="1" s="1"/>
  <c r="V9290" i="1"/>
  <c r="W9290" i="1" s="1"/>
  <c r="X9290" i="1" s="1"/>
  <c r="Y9290" i="1" s="1"/>
  <c r="V9291" i="1"/>
  <c r="W9291" i="1" s="1"/>
  <c r="X9291" i="1" s="1"/>
  <c r="Y9291" i="1" s="1"/>
  <c r="V9292" i="1"/>
  <c r="W9292" i="1" s="1"/>
  <c r="X9292" i="1" s="1"/>
  <c r="Y9292" i="1" s="1"/>
  <c r="V9293" i="1"/>
  <c r="W9293" i="1" s="1"/>
  <c r="X9293" i="1" s="1"/>
  <c r="Y9293" i="1" s="1"/>
  <c r="V9294" i="1"/>
  <c r="W9294" i="1" s="1"/>
  <c r="X9294" i="1" s="1"/>
  <c r="Y9294" i="1" s="1"/>
  <c r="V9295" i="1"/>
  <c r="W9295" i="1" s="1"/>
  <c r="X9295" i="1" s="1"/>
  <c r="Y9295" i="1" s="1"/>
  <c r="V9296" i="1"/>
  <c r="W9296" i="1" s="1"/>
  <c r="X9296" i="1" s="1"/>
  <c r="Y9296" i="1" s="1"/>
  <c r="V9297" i="1"/>
  <c r="W9297" i="1" s="1"/>
  <c r="X9297" i="1" s="1"/>
  <c r="Y9297" i="1" s="1"/>
  <c r="V9298" i="1"/>
  <c r="W9298" i="1" s="1"/>
  <c r="X9298" i="1" s="1"/>
  <c r="Y9298" i="1" s="1"/>
  <c r="V9299" i="1"/>
  <c r="W9299" i="1" s="1"/>
  <c r="X9299" i="1" s="1"/>
  <c r="Y9299" i="1" s="1"/>
  <c r="V9300" i="1"/>
  <c r="W9300" i="1" s="1"/>
  <c r="X9300" i="1" s="1"/>
  <c r="Y9300" i="1" s="1"/>
  <c r="V9301" i="1"/>
  <c r="W9301" i="1" s="1"/>
  <c r="X9301" i="1" s="1"/>
  <c r="Y9301" i="1" s="1"/>
  <c r="V9302" i="1"/>
  <c r="W9302" i="1" s="1"/>
  <c r="X9302" i="1" s="1"/>
  <c r="Y9302" i="1" s="1"/>
  <c r="V9303" i="1"/>
  <c r="W9303" i="1" s="1"/>
  <c r="X9303" i="1" s="1"/>
  <c r="Y9303" i="1" s="1"/>
  <c r="V9304" i="1"/>
  <c r="W9304" i="1" s="1"/>
  <c r="X9304" i="1" s="1"/>
  <c r="Y9304" i="1" s="1"/>
  <c r="V9305" i="1"/>
  <c r="W9305" i="1" s="1"/>
  <c r="X9305" i="1" s="1"/>
  <c r="Y9305" i="1" s="1"/>
  <c r="V9306" i="1"/>
  <c r="W9306" i="1" s="1"/>
  <c r="X9306" i="1" s="1"/>
  <c r="Y9306" i="1" s="1"/>
  <c r="V9307" i="1"/>
  <c r="W9307" i="1" s="1"/>
  <c r="X9307" i="1" s="1"/>
  <c r="Y9307" i="1" s="1"/>
  <c r="V9308" i="1"/>
  <c r="W9308" i="1" s="1"/>
  <c r="X9308" i="1" s="1"/>
  <c r="Y9308" i="1" s="1"/>
  <c r="V9309" i="1"/>
  <c r="W9309" i="1" s="1"/>
  <c r="X9309" i="1" s="1"/>
  <c r="Y9309" i="1" s="1"/>
  <c r="V9310" i="1"/>
  <c r="W9310" i="1" s="1"/>
  <c r="X9310" i="1" s="1"/>
  <c r="Y9310" i="1" s="1"/>
  <c r="V9311" i="1"/>
  <c r="W9311" i="1" s="1"/>
  <c r="X9311" i="1" s="1"/>
  <c r="Y9311" i="1" s="1"/>
  <c r="V9312" i="1"/>
  <c r="W9312" i="1" s="1"/>
  <c r="X9312" i="1" s="1"/>
  <c r="Y9312" i="1" s="1"/>
  <c r="V9313" i="1"/>
  <c r="W9313" i="1" s="1"/>
  <c r="X9313" i="1" s="1"/>
  <c r="Y9313" i="1" s="1"/>
  <c r="V9314" i="1"/>
  <c r="W9314" i="1" s="1"/>
  <c r="X9314" i="1" s="1"/>
  <c r="Y9314" i="1" s="1"/>
  <c r="V9315" i="1"/>
  <c r="W9315" i="1" s="1"/>
  <c r="X9315" i="1" s="1"/>
  <c r="Y9315" i="1" s="1"/>
  <c r="V9316" i="1"/>
  <c r="W9316" i="1" s="1"/>
  <c r="X9316" i="1" s="1"/>
  <c r="Y9316" i="1" s="1"/>
  <c r="V9317" i="1"/>
  <c r="W9317" i="1" s="1"/>
  <c r="X9317" i="1" s="1"/>
  <c r="Y9317" i="1" s="1"/>
  <c r="V9318" i="1"/>
  <c r="W9318" i="1" s="1"/>
  <c r="X9318" i="1" s="1"/>
  <c r="Y9318" i="1" s="1"/>
  <c r="V9319" i="1"/>
  <c r="W9319" i="1" s="1"/>
  <c r="X9319" i="1" s="1"/>
  <c r="Y9319" i="1" s="1"/>
  <c r="V9320" i="1"/>
  <c r="W9320" i="1" s="1"/>
  <c r="X9320" i="1" s="1"/>
  <c r="Y9320" i="1" s="1"/>
  <c r="V9321" i="1"/>
  <c r="W9321" i="1" s="1"/>
  <c r="X9321" i="1" s="1"/>
  <c r="Y9321" i="1" s="1"/>
  <c r="V9322" i="1"/>
  <c r="W9322" i="1" s="1"/>
  <c r="X9322" i="1" s="1"/>
  <c r="Y9322" i="1" s="1"/>
  <c r="V9323" i="1"/>
  <c r="W9323" i="1" s="1"/>
  <c r="X9323" i="1" s="1"/>
  <c r="Y9323" i="1" s="1"/>
  <c r="V9324" i="1"/>
  <c r="W9324" i="1" s="1"/>
  <c r="X9324" i="1" s="1"/>
  <c r="Y9324" i="1" s="1"/>
  <c r="V9325" i="1"/>
  <c r="W9325" i="1" s="1"/>
  <c r="X9325" i="1" s="1"/>
  <c r="Y9325" i="1" s="1"/>
  <c r="V9326" i="1"/>
  <c r="W9326" i="1" s="1"/>
  <c r="X9326" i="1" s="1"/>
  <c r="Y9326" i="1" s="1"/>
  <c r="V9327" i="1"/>
  <c r="W9327" i="1" s="1"/>
  <c r="X9327" i="1" s="1"/>
  <c r="Y9327" i="1" s="1"/>
  <c r="V9328" i="1"/>
  <c r="W9328" i="1" s="1"/>
  <c r="X9328" i="1" s="1"/>
  <c r="Y9328" i="1" s="1"/>
  <c r="V9329" i="1"/>
  <c r="W9329" i="1" s="1"/>
  <c r="X9329" i="1" s="1"/>
  <c r="Y9329" i="1" s="1"/>
  <c r="V9330" i="1"/>
  <c r="W9330" i="1" s="1"/>
  <c r="X9330" i="1" s="1"/>
  <c r="Y9330" i="1" s="1"/>
  <c r="V9331" i="1"/>
  <c r="W9331" i="1" s="1"/>
  <c r="X9331" i="1" s="1"/>
  <c r="Y9331" i="1" s="1"/>
  <c r="V9332" i="1"/>
  <c r="W9332" i="1" s="1"/>
  <c r="X9332" i="1" s="1"/>
  <c r="Y9332" i="1" s="1"/>
  <c r="V9333" i="1"/>
  <c r="W9333" i="1" s="1"/>
  <c r="X9333" i="1" s="1"/>
  <c r="Y9333" i="1" s="1"/>
  <c r="V9334" i="1"/>
  <c r="W9334" i="1" s="1"/>
  <c r="X9334" i="1" s="1"/>
  <c r="Y9334" i="1" s="1"/>
  <c r="V9335" i="1"/>
  <c r="W9335" i="1" s="1"/>
  <c r="X9335" i="1" s="1"/>
  <c r="Y9335" i="1" s="1"/>
  <c r="V9336" i="1"/>
  <c r="W9336" i="1" s="1"/>
  <c r="X9336" i="1" s="1"/>
  <c r="Y9336" i="1" s="1"/>
  <c r="V9337" i="1"/>
  <c r="W9337" i="1" s="1"/>
  <c r="X9337" i="1" s="1"/>
  <c r="Y9337" i="1" s="1"/>
  <c r="V9338" i="1"/>
  <c r="W9338" i="1" s="1"/>
  <c r="X9338" i="1" s="1"/>
  <c r="Y9338" i="1" s="1"/>
  <c r="V9339" i="1"/>
  <c r="W9339" i="1" s="1"/>
  <c r="X9339" i="1" s="1"/>
  <c r="Y9339" i="1" s="1"/>
  <c r="V9340" i="1"/>
  <c r="W9340" i="1" s="1"/>
  <c r="X9340" i="1" s="1"/>
  <c r="Y9340" i="1" s="1"/>
  <c r="V9341" i="1"/>
  <c r="W9341" i="1" s="1"/>
  <c r="X9341" i="1" s="1"/>
  <c r="Y9341" i="1" s="1"/>
  <c r="V9342" i="1"/>
  <c r="W9342" i="1" s="1"/>
  <c r="X9342" i="1" s="1"/>
  <c r="Y9342" i="1" s="1"/>
  <c r="V9343" i="1"/>
  <c r="W9343" i="1" s="1"/>
  <c r="X9343" i="1" s="1"/>
  <c r="Y9343" i="1" s="1"/>
  <c r="V9344" i="1"/>
  <c r="W9344" i="1" s="1"/>
  <c r="X9344" i="1" s="1"/>
  <c r="Y9344" i="1" s="1"/>
  <c r="V9345" i="1"/>
  <c r="W9345" i="1" s="1"/>
  <c r="X9345" i="1" s="1"/>
  <c r="Y9345" i="1" s="1"/>
  <c r="V9346" i="1"/>
  <c r="W9346" i="1" s="1"/>
  <c r="X9346" i="1" s="1"/>
  <c r="Y9346" i="1" s="1"/>
  <c r="V9347" i="1"/>
  <c r="W9347" i="1" s="1"/>
  <c r="X9347" i="1" s="1"/>
  <c r="Y9347" i="1" s="1"/>
  <c r="V9348" i="1"/>
  <c r="W9348" i="1" s="1"/>
  <c r="X9348" i="1" s="1"/>
  <c r="Y9348" i="1" s="1"/>
  <c r="V9349" i="1"/>
  <c r="W9349" i="1" s="1"/>
  <c r="X9349" i="1" s="1"/>
  <c r="Y9349" i="1" s="1"/>
  <c r="V9350" i="1"/>
  <c r="W9350" i="1" s="1"/>
  <c r="X9350" i="1" s="1"/>
  <c r="Y9350" i="1" s="1"/>
  <c r="V9351" i="1"/>
  <c r="W9351" i="1" s="1"/>
  <c r="X9351" i="1" s="1"/>
  <c r="Y9351" i="1" s="1"/>
  <c r="V9352" i="1"/>
  <c r="W9352" i="1" s="1"/>
  <c r="X9352" i="1" s="1"/>
  <c r="Y9352" i="1" s="1"/>
  <c r="V9353" i="1"/>
  <c r="W9353" i="1" s="1"/>
  <c r="X9353" i="1" s="1"/>
  <c r="Y9353" i="1" s="1"/>
  <c r="V9354" i="1"/>
  <c r="W9354" i="1" s="1"/>
  <c r="X9354" i="1" s="1"/>
  <c r="Y9354" i="1" s="1"/>
  <c r="V9355" i="1"/>
  <c r="W9355" i="1" s="1"/>
  <c r="X9355" i="1" s="1"/>
  <c r="Y9355" i="1" s="1"/>
  <c r="V9356" i="1"/>
  <c r="W9356" i="1" s="1"/>
  <c r="X9356" i="1" s="1"/>
  <c r="Y9356" i="1" s="1"/>
  <c r="V9357" i="1"/>
  <c r="W9357" i="1" s="1"/>
  <c r="X9357" i="1" s="1"/>
  <c r="Y9357" i="1" s="1"/>
  <c r="V9358" i="1"/>
  <c r="W9358" i="1" s="1"/>
  <c r="X9358" i="1" s="1"/>
  <c r="Y9358" i="1" s="1"/>
  <c r="V9359" i="1"/>
  <c r="W9359" i="1" s="1"/>
  <c r="X9359" i="1" s="1"/>
  <c r="Y9359" i="1" s="1"/>
  <c r="V9360" i="1"/>
  <c r="W9360" i="1" s="1"/>
  <c r="X9360" i="1" s="1"/>
  <c r="Y9360" i="1" s="1"/>
  <c r="V9361" i="1"/>
  <c r="W9361" i="1" s="1"/>
  <c r="X9361" i="1" s="1"/>
  <c r="Y9361" i="1" s="1"/>
  <c r="V9362" i="1"/>
  <c r="W9362" i="1" s="1"/>
  <c r="X9362" i="1" s="1"/>
  <c r="Y9362" i="1" s="1"/>
  <c r="V9363" i="1"/>
  <c r="W9363" i="1" s="1"/>
  <c r="X9363" i="1" s="1"/>
  <c r="Y9363" i="1" s="1"/>
  <c r="V9364" i="1"/>
  <c r="W9364" i="1" s="1"/>
  <c r="X9364" i="1" s="1"/>
  <c r="Y9364" i="1" s="1"/>
  <c r="V9365" i="1"/>
  <c r="W9365" i="1" s="1"/>
  <c r="X9365" i="1" s="1"/>
  <c r="Y9365" i="1" s="1"/>
  <c r="V9366" i="1"/>
  <c r="W9366" i="1" s="1"/>
  <c r="X9366" i="1" s="1"/>
  <c r="Y9366" i="1" s="1"/>
  <c r="V9367" i="1"/>
  <c r="W9367" i="1" s="1"/>
  <c r="X9367" i="1" s="1"/>
  <c r="Y9367" i="1" s="1"/>
  <c r="V9368" i="1"/>
  <c r="W9368" i="1" s="1"/>
  <c r="X9368" i="1" s="1"/>
  <c r="Y9368" i="1" s="1"/>
  <c r="V9369" i="1"/>
  <c r="W9369" i="1" s="1"/>
  <c r="X9369" i="1" s="1"/>
  <c r="Y9369" i="1" s="1"/>
  <c r="V9370" i="1"/>
  <c r="W9370" i="1" s="1"/>
  <c r="X9370" i="1" s="1"/>
  <c r="Y9370" i="1" s="1"/>
  <c r="V9371" i="1"/>
  <c r="W9371" i="1" s="1"/>
  <c r="X9371" i="1" s="1"/>
  <c r="Y9371" i="1" s="1"/>
  <c r="V9372" i="1"/>
  <c r="W9372" i="1" s="1"/>
  <c r="X9372" i="1" s="1"/>
  <c r="Y9372" i="1" s="1"/>
  <c r="V9373" i="1"/>
  <c r="W9373" i="1" s="1"/>
  <c r="X9373" i="1" s="1"/>
  <c r="Y9373" i="1" s="1"/>
  <c r="V9374" i="1"/>
  <c r="W9374" i="1" s="1"/>
  <c r="X9374" i="1" s="1"/>
  <c r="Y9374" i="1" s="1"/>
  <c r="V9375" i="1"/>
  <c r="W9375" i="1" s="1"/>
  <c r="X9375" i="1" s="1"/>
  <c r="Y9375" i="1" s="1"/>
  <c r="V9376" i="1"/>
  <c r="W9376" i="1" s="1"/>
  <c r="X9376" i="1" s="1"/>
  <c r="Y9376" i="1" s="1"/>
  <c r="V9377" i="1"/>
  <c r="W9377" i="1" s="1"/>
  <c r="X9377" i="1" s="1"/>
  <c r="Y9377" i="1" s="1"/>
  <c r="V9378" i="1"/>
  <c r="W9378" i="1" s="1"/>
  <c r="X9378" i="1" s="1"/>
  <c r="Y9378" i="1" s="1"/>
  <c r="V9379" i="1"/>
  <c r="W9379" i="1" s="1"/>
  <c r="X9379" i="1" s="1"/>
  <c r="Y9379" i="1" s="1"/>
  <c r="V9380" i="1"/>
  <c r="W9380" i="1" s="1"/>
  <c r="X9380" i="1" s="1"/>
  <c r="Y9380" i="1" s="1"/>
  <c r="V9381" i="1"/>
  <c r="W9381" i="1" s="1"/>
  <c r="X9381" i="1" s="1"/>
  <c r="Y9381" i="1" s="1"/>
  <c r="V9382" i="1"/>
  <c r="W9382" i="1" s="1"/>
  <c r="X9382" i="1" s="1"/>
  <c r="Y9382" i="1" s="1"/>
  <c r="V9383" i="1"/>
  <c r="W9383" i="1" s="1"/>
  <c r="X9383" i="1" s="1"/>
  <c r="Y9383" i="1" s="1"/>
  <c r="V9384" i="1"/>
  <c r="W9384" i="1" s="1"/>
  <c r="X9384" i="1" s="1"/>
  <c r="Y9384" i="1" s="1"/>
  <c r="V9385" i="1"/>
  <c r="W9385" i="1" s="1"/>
  <c r="X9385" i="1" s="1"/>
  <c r="Y9385" i="1" s="1"/>
  <c r="V9386" i="1"/>
  <c r="W9386" i="1" s="1"/>
  <c r="X9386" i="1" s="1"/>
  <c r="Y9386" i="1" s="1"/>
  <c r="V9387" i="1"/>
  <c r="W9387" i="1" s="1"/>
  <c r="X9387" i="1" s="1"/>
  <c r="Y9387" i="1" s="1"/>
  <c r="V9388" i="1"/>
  <c r="W9388" i="1" s="1"/>
  <c r="X9388" i="1" s="1"/>
  <c r="Y9388" i="1" s="1"/>
  <c r="V9389" i="1"/>
  <c r="W9389" i="1" s="1"/>
  <c r="X9389" i="1" s="1"/>
  <c r="Y9389" i="1" s="1"/>
  <c r="V9390" i="1"/>
  <c r="W9390" i="1" s="1"/>
  <c r="X9390" i="1" s="1"/>
  <c r="Y9390" i="1" s="1"/>
  <c r="V9391" i="1"/>
  <c r="W9391" i="1" s="1"/>
  <c r="X9391" i="1" s="1"/>
  <c r="Y9391" i="1" s="1"/>
  <c r="V9392" i="1"/>
  <c r="W9392" i="1" s="1"/>
  <c r="X9392" i="1" s="1"/>
  <c r="Y9392" i="1" s="1"/>
  <c r="V9393" i="1"/>
  <c r="W9393" i="1" s="1"/>
  <c r="X9393" i="1" s="1"/>
  <c r="Y9393" i="1" s="1"/>
  <c r="V9394" i="1"/>
  <c r="W9394" i="1" s="1"/>
  <c r="X9394" i="1" s="1"/>
  <c r="Y9394" i="1" s="1"/>
  <c r="V9395" i="1"/>
  <c r="W9395" i="1" s="1"/>
  <c r="X9395" i="1" s="1"/>
  <c r="Y9395" i="1" s="1"/>
  <c r="V9396" i="1"/>
  <c r="W9396" i="1" s="1"/>
  <c r="X9396" i="1" s="1"/>
  <c r="Y9396" i="1" s="1"/>
  <c r="V9397" i="1"/>
  <c r="W9397" i="1" s="1"/>
  <c r="X9397" i="1" s="1"/>
  <c r="Y9397" i="1" s="1"/>
  <c r="V9398" i="1"/>
  <c r="W9398" i="1" s="1"/>
  <c r="X9398" i="1" s="1"/>
  <c r="Y9398" i="1" s="1"/>
  <c r="V9399" i="1"/>
  <c r="W9399" i="1" s="1"/>
  <c r="X9399" i="1" s="1"/>
  <c r="Y9399" i="1" s="1"/>
  <c r="V9400" i="1"/>
  <c r="W9400" i="1" s="1"/>
  <c r="X9400" i="1" s="1"/>
  <c r="Y9400" i="1" s="1"/>
  <c r="V9401" i="1"/>
  <c r="W9401" i="1" s="1"/>
  <c r="X9401" i="1" s="1"/>
  <c r="Y9401" i="1" s="1"/>
  <c r="V9402" i="1"/>
  <c r="W9402" i="1" s="1"/>
  <c r="X9402" i="1" s="1"/>
  <c r="Y9402" i="1" s="1"/>
  <c r="V9403" i="1"/>
  <c r="W9403" i="1" s="1"/>
  <c r="X9403" i="1" s="1"/>
  <c r="Y9403" i="1" s="1"/>
  <c r="V9404" i="1"/>
  <c r="W9404" i="1" s="1"/>
  <c r="X9404" i="1" s="1"/>
  <c r="Y9404" i="1" s="1"/>
  <c r="V9405" i="1"/>
  <c r="W9405" i="1" s="1"/>
  <c r="X9405" i="1" s="1"/>
  <c r="Y9405" i="1" s="1"/>
  <c r="V9406" i="1"/>
  <c r="W9406" i="1" s="1"/>
  <c r="X9406" i="1" s="1"/>
  <c r="Y9406" i="1" s="1"/>
  <c r="V9407" i="1"/>
  <c r="W9407" i="1" s="1"/>
  <c r="X9407" i="1" s="1"/>
  <c r="Y9407" i="1" s="1"/>
  <c r="V9408" i="1"/>
  <c r="W9408" i="1" s="1"/>
  <c r="X9408" i="1" s="1"/>
  <c r="Y9408" i="1" s="1"/>
  <c r="V9409" i="1"/>
  <c r="W9409" i="1" s="1"/>
  <c r="X9409" i="1" s="1"/>
  <c r="Y9409" i="1" s="1"/>
  <c r="V9410" i="1"/>
  <c r="W9410" i="1" s="1"/>
  <c r="X9410" i="1" s="1"/>
  <c r="Y9410" i="1" s="1"/>
  <c r="V9411" i="1"/>
  <c r="W9411" i="1" s="1"/>
  <c r="X9411" i="1" s="1"/>
  <c r="Y9411" i="1" s="1"/>
  <c r="V9412" i="1"/>
  <c r="W9412" i="1" s="1"/>
  <c r="X9412" i="1" s="1"/>
  <c r="Y9412" i="1" s="1"/>
  <c r="V9413" i="1"/>
  <c r="W9413" i="1" s="1"/>
  <c r="X9413" i="1" s="1"/>
  <c r="Y9413" i="1" s="1"/>
  <c r="V9414" i="1"/>
  <c r="W9414" i="1" s="1"/>
  <c r="X9414" i="1" s="1"/>
  <c r="Y9414" i="1" s="1"/>
  <c r="V9415" i="1"/>
  <c r="W9415" i="1" s="1"/>
  <c r="X9415" i="1" s="1"/>
  <c r="Y9415" i="1" s="1"/>
  <c r="V9416" i="1"/>
  <c r="W9416" i="1" s="1"/>
  <c r="X9416" i="1" s="1"/>
  <c r="Y9416" i="1" s="1"/>
  <c r="V9417" i="1"/>
  <c r="W9417" i="1" s="1"/>
  <c r="X9417" i="1" s="1"/>
  <c r="Y9417" i="1" s="1"/>
  <c r="V9418" i="1"/>
  <c r="W9418" i="1" s="1"/>
  <c r="X9418" i="1" s="1"/>
  <c r="Y9418" i="1" s="1"/>
  <c r="V9419" i="1"/>
  <c r="W9419" i="1" s="1"/>
  <c r="X9419" i="1" s="1"/>
  <c r="Y9419" i="1" s="1"/>
  <c r="V9420" i="1"/>
  <c r="W9420" i="1" s="1"/>
  <c r="X9420" i="1" s="1"/>
  <c r="Y9420" i="1" s="1"/>
  <c r="V9421" i="1"/>
  <c r="W9421" i="1" s="1"/>
  <c r="X9421" i="1" s="1"/>
  <c r="Y9421" i="1" s="1"/>
  <c r="V9422" i="1"/>
  <c r="W9422" i="1" s="1"/>
  <c r="X9422" i="1" s="1"/>
  <c r="Y9422" i="1" s="1"/>
  <c r="V9423" i="1"/>
  <c r="W9423" i="1" s="1"/>
  <c r="X9423" i="1" s="1"/>
  <c r="Y9423" i="1" s="1"/>
  <c r="V9424" i="1"/>
  <c r="W9424" i="1" s="1"/>
  <c r="X9424" i="1" s="1"/>
  <c r="Y9424" i="1" s="1"/>
  <c r="V9425" i="1"/>
  <c r="W9425" i="1" s="1"/>
  <c r="X9425" i="1" s="1"/>
  <c r="Y9425" i="1" s="1"/>
  <c r="V9426" i="1"/>
  <c r="W9426" i="1" s="1"/>
  <c r="X9426" i="1" s="1"/>
  <c r="Y9426" i="1" s="1"/>
  <c r="V9427" i="1"/>
  <c r="W9427" i="1" s="1"/>
  <c r="X9427" i="1" s="1"/>
  <c r="Y9427" i="1" s="1"/>
  <c r="V9428" i="1"/>
  <c r="W9428" i="1" s="1"/>
  <c r="X9428" i="1" s="1"/>
  <c r="Y9428" i="1" s="1"/>
  <c r="V9429" i="1"/>
  <c r="W9429" i="1" s="1"/>
  <c r="X9429" i="1" s="1"/>
  <c r="Y9429" i="1" s="1"/>
  <c r="V9430" i="1"/>
  <c r="W9430" i="1" s="1"/>
  <c r="X9430" i="1" s="1"/>
  <c r="Y9430" i="1" s="1"/>
  <c r="V9431" i="1"/>
  <c r="W9431" i="1" s="1"/>
  <c r="X9431" i="1" s="1"/>
  <c r="Y9431" i="1" s="1"/>
  <c r="V9432" i="1"/>
  <c r="W9432" i="1" s="1"/>
  <c r="X9432" i="1" s="1"/>
  <c r="Y9432" i="1" s="1"/>
  <c r="V9433" i="1"/>
  <c r="W9433" i="1" s="1"/>
  <c r="X9433" i="1" s="1"/>
  <c r="Y9433" i="1" s="1"/>
  <c r="V9434" i="1"/>
  <c r="W9434" i="1" s="1"/>
  <c r="X9434" i="1" s="1"/>
  <c r="Y9434" i="1" s="1"/>
  <c r="V9435" i="1"/>
  <c r="W9435" i="1" s="1"/>
  <c r="X9435" i="1" s="1"/>
  <c r="Y9435" i="1" s="1"/>
  <c r="V9436" i="1"/>
  <c r="W9436" i="1" s="1"/>
  <c r="X9436" i="1" s="1"/>
  <c r="Y9436" i="1" s="1"/>
  <c r="V9437" i="1"/>
  <c r="W9437" i="1" s="1"/>
  <c r="X9437" i="1" s="1"/>
  <c r="Y9437" i="1" s="1"/>
  <c r="V9438" i="1"/>
  <c r="W9438" i="1" s="1"/>
  <c r="X9438" i="1" s="1"/>
  <c r="Y9438" i="1" s="1"/>
  <c r="V9439" i="1"/>
  <c r="W9439" i="1" s="1"/>
  <c r="X9439" i="1" s="1"/>
  <c r="Y9439" i="1" s="1"/>
  <c r="V9440" i="1"/>
  <c r="W9440" i="1" s="1"/>
  <c r="X9440" i="1" s="1"/>
  <c r="Y9440" i="1" s="1"/>
  <c r="V9441" i="1"/>
  <c r="W9441" i="1" s="1"/>
  <c r="X9441" i="1" s="1"/>
  <c r="Y9441" i="1" s="1"/>
  <c r="V9442" i="1"/>
  <c r="W9442" i="1" s="1"/>
  <c r="X9442" i="1" s="1"/>
  <c r="Y9442" i="1" s="1"/>
  <c r="V9443" i="1"/>
  <c r="W9443" i="1" s="1"/>
  <c r="X9443" i="1" s="1"/>
  <c r="Y9443" i="1" s="1"/>
  <c r="V9444" i="1"/>
  <c r="W9444" i="1" s="1"/>
  <c r="X9444" i="1" s="1"/>
  <c r="Y9444" i="1" s="1"/>
  <c r="V9445" i="1"/>
  <c r="W9445" i="1" s="1"/>
  <c r="X9445" i="1" s="1"/>
  <c r="Y9445" i="1" s="1"/>
  <c r="V9446" i="1"/>
  <c r="W9446" i="1" s="1"/>
  <c r="X9446" i="1" s="1"/>
  <c r="Y9446" i="1" s="1"/>
  <c r="V9447" i="1"/>
  <c r="W9447" i="1" s="1"/>
  <c r="X9447" i="1" s="1"/>
  <c r="Y9447" i="1" s="1"/>
  <c r="V9448" i="1"/>
  <c r="W9448" i="1" s="1"/>
  <c r="X9448" i="1" s="1"/>
  <c r="Y9448" i="1" s="1"/>
  <c r="V9449" i="1"/>
  <c r="W9449" i="1" s="1"/>
  <c r="X9449" i="1" s="1"/>
  <c r="Y9449" i="1" s="1"/>
  <c r="V9450" i="1"/>
  <c r="W9450" i="1" s="1"/>
  <c r="X9450" i="1" s="1"/>
  <c r="Y9450" i="1" s="1"/>
  <c r="V9451" i="1"/>
  <c r="W9451" i="1" s="1"/>
  <c r="X9451" i="1" s="1"/>
  <c r="Y9451" i="1" s="1"/>
  <c r="V9452" i="1"/>
  <c r="W9452" i="1" s="1"/>
  <c r="X9452" i="1" s="1"/>
  <c r="Y9452" i="1" s="1"/>
  <c r="V9453" i="1"/>
  <c r="W9453" i="1" s="1"/>
  <c r="X9453" i="1" s="1"/>
  <c r="Y9453" i="1" s="1"/>
  <c r="V9454" i="1"/>
  <c r="W9454" i="1" s="1"/>
  <c r="X9454" i="1" s="1"/>
  <c r="Y9454" i="1" s="1"/>
  <c r="V9455" i="1"/>
  <c r="W9455" i="1" s="1"/>
  <c r="X9455" i="1" s="1"/>
  <c r="Y9455" i="1" s="1"/>
  <c r="V9456" i="1"/>
  <c r="W9456" i="1" s="1"/>
  <c r="X9456" i="1" s="1"/>
  <c r="Y9456" i="1" s="1"/>
  <c r="V9457" i="1"/>
  <c r="W9457" i="1" s="1"/>
  <c r="X9457" i="1" s="1"/>
  <c r="Y9457" i="1" s="1"/>
  <c r="V9458" i="1"/>
  <c r="W9458" i="1" s="1"/>
  <c r="X9458" i="1" s="1"/>
  <c r="Y9458" i="1" s="1"/>
  <c r="V9459" i="1"/>
  <c r="W9459" i="1" s="1"/>
  <c r="X9459" i="1" s="1"/>
  <c r="Y9459" i="1" s="1"/>
  <c r="V9460" i="1"/>
  <c r="W9460" i="1" s="1"/>
  <c r="X9460" i="1" s="1"/>
  <c r="Y9460" i="1" s="1"/>
  <c r="V9461" i="1"/>
  <c r="W9461" i="1" s="1"/>
  <c r="X9461" i="1" s="1"/>
  <c r="Y9461" i="1" s="1"/>
  <c r="V9462" i="1"/>
  <c r="W9462" i="1" s="1"/>
  <c r="X9462" i="1" s="1"/>
  <c r="Y9462" i="1" s="1"/>
  <c r="V9463" i="1"/>
  <c r="W9463" i="1" s="1"/>
  <c r="X9463" i="1" s="1"/>
  <c r="Y9463" i="1" s="1"/>
  <c r="V9464" i="1"/>
  <c r="W9464" i="1" s="1"/>
  <c r="X9464" i="1" s="1"/>
  <c r="Y9464" i="1" s="1"/>
  <c r="V9465" i="1"/>
  <c r="W9465" i="1" s="1"/>
  <c r="X9465" i="1" s="1"/>
  <c r="Y9465" i="1" s="1"/>
  <c r="V9466" i="1"/>
  <c r="W9466" i="1" s="1"/>
  <c r="X9466" i="1" s="1"/>
  <c r="Y9466" i="1" s="1"/>
  <c r="V9467" i="1"/>
  <c r="W9467" i="1" s="1"/>
  <c r="X9467" i="1" s="1"/>
  <c r="Y9467" i="1" s="1"/>
  <c r="V9468" i="1"/>
  <c r="W9468" i="1" s="1"/>
  <c r="X9468" i="1" s="1"/>
  <c r="Y9468" i="1" s="1"/>
  <c r="V9469" i="1"/>
  <c r="W9469" i="1" s="1"/>
  <c r="X9469" i="1" s="1"/>
  <c r="Y9469" i="1" s="1"/>
  <c r="V9470" i="1"/>
  <c r="W9470" i="1" s="1"/>
  <c r="X9470" i="1" s="1"/>
  <c r="Y9470" i="1" s="1"/>
  <c r="V9471" i="1"/>
  <c r="W9471" i="1" s="1"/>
  <c r="X9471" i="1" s="1"/>
  <c r="Y9471" i="1" s="1"/>
  <c r="V9472" i="1"/>
  <c r="W9472" i="1" s="1"/>
  <c r="X9472" i="1" s="1"/>
  <c r="Y9472" i="1" s="1"/>
  <c r="V9473" i="1"/>
  <c r="W9473" i="1" s="1"/>
  <c r="X9473" i="1" s="1"/>
  <c r="Y9473" i="1" s="1"/>
  <c r="V9474" i="1"/>
  <c r="W9474" i="1" s="1"/>
  <c r="X9474" i="1" s="1"/>
  <c r="Y9474" i="1" s="1"/>
  <c r="V9475" i="1"/>
  <c r="W9475" i="1" s="1"/>
  <c r="X9475" i="1" s="1"/>
  <c r="Y9475" i="1" s="1"/>
  <c r="V9476" i="1"/>
  <c r="W9476" i="1" s="1"/>
  <c r="X9476" i="1" s="1"/>
  <c r="Y9476" i="1" s="1"/>
  <c r="V9477" i="1"/>
  <c r="W9477" i="1" s="1"/>
  <c r="X9477" i="1" s="1"/>
  <c r="Y9477" i="1" s="1"/>
  <c r="V9478" i="1"/>
  <c r="W9478" i="1" s="1"/>
  <c r="X9478" i="1" s="1"/>
  <c r="Y9478" i="1" s="1"/>
  <c r="V9479" i="1"/>
  <c r="W9479" i="1" s="1"/>
  <c r="X9479" i="1" s="1"/>
  <c r="Y9479" i="1" s="1"/>
  <c r="V9480" i="1"/>
  <c r="W9480" i="1" s="1"/>
  <c r="X9480" i="1" s="1"/>
  <c r="Y9480" i="1" s="1"/>
  <c r="V9481" i="1"/>
  <c r="W9481" i="1" s="1"/>
  <c r="X9481" i="1" s="1"/>
  <c r="Y9481" i="1" s="1"/>
  <c r="V9482" i="1"/>
  <c r="W9482" i="1" s="1"/>
  <c r="X9482" i="1" s="1"/>
  <c r="Y9482" i="1" s="1"/>
  <c r="V9483" i="1"/>
  <c r="W9483" i="1" s="1"/>
  <c r="X9483" i="1" s="1"/>
  <c r="Y9483" i="1" s="1"/>
  <c r="V9484" i="1"/>
  <c r="W9484" i="1" s="1"/>
  <c r="X9484" i="1" s="1"/>
  <c r="Y9484" i="1" s="1"/>
  <c r="V9485" i="1"/>
  <c r="W9485" i="1" s="1"/>
  <c r="X9485" i="1" s="1"/>
  <c r="Y9485" i="1" s="1"/>
  <c r="V9486" i="1"/>
  <c r="W9486" i="1" s="1"/>
  <c r="X9486" i="1" s="1"/>
  <c r="Y9486" i="1" s="1"/>
  <c r="V9487" i="1"/>
  <c r="W9487" i="1" s="1"/>
  <c r="X9487" i="1" s="1"/>
  <c r="Y9487" i="1" s="1"/>
  <c r="V9488" i="1"/>
  <c r="W9488" i="1" s="1"/>
  <c r="X9488" i="1" s="1"/>
  <c r="Y9488" i="1" s="1"/>
  <c r="V9489" i="1"/>
  <c r="W9489" i="1" s="1"/>
  <c r="X9489" i="1" s="1"/>
  <c r="Y9489" i="1" s="1"/>
  <c r="V9490" i="1"/>
  <c r="W9490" i="1" s="1"/>
  <c r="X9490" i="1" s="1"/>
  <c r="Y9490" i="1" s="1"/>
  <c r="V9491" i="1"/>
  <c r="W9491" i="1" s="1"/>
  <c r="X9491" i="1" s="1"/>
  <c r="Y9491" i="1" s="1"/>
  <c r="V9492" i="1"/>
  <c r="W9492" i="1" s="1"/>
  <c r="X9492" i="1" s="1"/>
  <c r="Y9492" i="1" s="1"/>
  <c r="V9493" i="1"/>
  <c r="W9493" i="1" s="1"/>
  <c r="X9493" i="1" s="1"/>
  <c r="Y9493" i="1" s="1"/>
  <c r="V9494" i="1"/>
  <c r="W9494" i="1" s="1"/>
  <c r="X9494" i="1" s="1"/>
  <c r="Y9494" i="1" s="1"/>
  <c r="V9495" i="1"/>
  <c r="W9495" i="1" s="1"/>
  <c r="X9495" i="1" s="1"/>
  <c r="Y9495" i="1" s="1"/>
  <c r="V9496" i="1"/>
  <c r="W9496" i="1" s="1"/>
  <c r="X9496" i="1" s="1"/>
  <c r="Y9496" i="1" s="1"/>
  <c r="V9497" i="1"/>
  <c r="W9497" i="1" s="1"/>
  <c r="X9497" i="1" s="1"/>
  <c r="Y9497" i="1" s="1"/>
  <c r="V9498" i="1"/>
  <c r="W9498" i="1" s="1"/>
  <c r="X9498" i="1" s="1"/>
  <c r="Y9498" i="1" s="1"/>
  <c r="V9499" i="1"/>
  <c r="W9499" i="1" s="1"/>
  <c r="X9499" i="1" s="1"/>
  <c r="Y9499" i="1" s="1"/>
  <c r="V9500" i="1"/>
  <c r="W9500" i="1" s="1"/>
  <c r="X9500" i="1" s="1"/>
  <c r="Y9500" i="1" s="1"/>
  <c r="V9501" i="1"/>
  <c r="W9501" i="1" s="1"/>
  <c r="X9501" i="1" s="1"/>
  <c r="Y9501" i="1" s="1"/>
  <c r="V9502" i="1"/>
  <c r="W9502" i="1" s="1"/>
  <c r="X9502" i="1" s="1"/>
  <c r="Y9502" i="1" s="1"/>
  <c r="V9503" i="1"/>
  <c r="W9503" i="1" s="1"/>
  <c r="X9503" i="1" s="1"/>
  <c r="Y9503" i="1" s="1"/>
  <c r="V9504" i="1"/>
  <c r="W9504" i="1" s="1"/>
  <c r="X9504" i="1" s="1"/>
  <c r="Y9504" i="1" s="1"/>
  <c r="V9505" i="1"/>
  <c r="W9505" i="1" s="1"/>
  <c r="X9505" i="1" s="1"/>
  <c r="Y9505" i="1" s="1"/>
  <c r="V9506" i="1"/>
  <c r="W9506" i="1" s="1"/>
  <c r="X9506" i="1" s="1"/>
  <c r="Y9506" i="1" s="1"/>
  <c r="V9507" i="1"/>
  <c r="W9507" i="1" s="1"/>
  <c r="X9507" i="1" s="1"/>
  <c r="Y9507" i="1" s="1"/>
  <c r="V9508" i="1"/>
  <c r="W9508" i="1" s="1"/>
  <c r="X9508" i="1" s="1"/>
  <c r="Y9508" i="1" s="1"/>
  <c r="V9509" i="1"/>
  <c r="W9509" i="1" s="1"/>
  <c r="X9509" i="1" s="1"/>
  <c r="Y9509" i="1" s="1"/>
  <c r="V9510" i="1"/>
  <c r="W9510" i="1" s="1"/>
  <c r="X9510" i="1" s="1"/>
  <c r="Y9510" i="1" s="1"/>
  <c r="V9511" i="1"/>
  <c r="W9511" i="1" s="1"/>
  <c r="X9511" i="1" s="1"/>
  <c r="Y9511" i="1" s="1"/>
  <c r="V9512" i="1"/>
  <c r="W9512" i="1" s="1"/>
  <c r="X9512" i="1" s="1"/>
  <c r="Y9512" i="1" s="1"/>
  <c r="V9513" i="1"/>
  <c r="W9513" i="1" s="1"/>
  <c r="X9513" i="1" s="1"/>
  <c r="Y9513" i="1" s="1"/>
  <c r="V9514" i="1"/>
  <c r="W9514" i="1" s="1"/>
  <c r="X9514" i="1" s="1"/>
  <c r="Y9514" i="1" s="1"/>
  <c r="V9515" i="1"/>
  <c r="W9515" i="1" s="1"/>
  <c r="X9515" i="1" s="1"/>
  <c r="Y9515" i="1" s="1"/>
  <c r="V9516" i="1"/>
  <c r="W9516" i="1" s="1"/>
  <c r="X9516" i="1" s="1"/>
  <c r="Y9516" i="1" s="1"/>
  <c r="V9517" i="1"/>
  <c r="W9517" i="1" s="1"/>
  <c r="X9517" i="1" s="1"/>
  <c r="Y9517" i="1" s="1"/>
  <c r="V9518" i="1"/>
  <c r="W9518" i="1" s="1"/>
  <c r="X9518" i="1" s="1"/>
  <c r="Y9518" i="1" s="1"/>
  <c r="V9519" i="1"/>
  <c r="W9519" i="1" s="1"/>
  <c r="X9519" i="1" s="1"/>
  <c r="Y9519" i="1" s="1"/>
  <c r="V9520" i="1"/>
  <c r="W9520" i="1" s="1"/>
  <c r="X9520" i="1" s="1"/>
  <c r="Y9520" i="1" s="1"/>
  <c r="V9521" i="1"/>
  <c r="W9521" i="1" s="1"/>
  <c r="X9521" i="1" s="1"/>
  <c r="Y9521" i="1" s="1"/>
  <c r="V9522" i="1"/>
  <c r="W9522" i="1" s="1"/>
  <c r="X9522" i="1" s="1"/>
  <c r="Y9522" i="1" s="1"/>
  <c r="V9523" i="1"/>
  <c r="W9523" i="1" s="1"/>
  <c r="X9523" i="1" s="1"/>
  <c r="Y9523" i="1" s="1"/>
  <c r="V9524" i="1"/>
  <c r="W9524" i="1" s="1"/>
  <c r="X9524" i="1" s="1"/>
  <c r="Y9524" i="1" s="1"/>
  <c r="V9525" i="1"/>
  <c r="W9525" i="1" s="1"/>
  <c r="X9525" i="1" s="1"/>
  <c r="Y9525" i="1" s="1"/>
  <c r="V9526" i="1"/>
  <c r="W9526" i="1" s="1"/>
  <c r="X9526" i="1" s="1"/>
  <c r="Y9526" i="1" s="1"/>
  <c r="V9527" i="1"/>
  <c r="W9527" i="1" s="1"/>
  <c r="X9527" i="1" s="1"/>
  <c r="Y9527" i="1" s="1"/>
  <c r="V9528" i="1"/>
  <c r="W9528" i="1" s="1"/>
  <c r="X9528" i="1" s="1"/>
  <c r="Y9528" i="1" s="1"/>
  <c r="V9529" i="1"/>
  <c r="W9529" i="1" s="1"/>
  <c r="X9529" i="1" s="1"/>
  <c r="Y9529" i="1" s="1"/>
  <c r="V9530" i="1"/>
  <c r="W9530" i="1" s="1"/>
  <c r="X9530" i="1" s="1"/>
  <c r="Y9530" i="1" s="1"/>
  <c r="V9531" i="1"/>
  <c r="W9531" i="1" s="1"/>
  <c r="X9531" i="1" s="1"/>
  <c r="Y9531" i="1" s="1"/>
  <c r="V9532" i="1"/>
  <c r="W9532" i="1" s="1"/>
  <c r="X9532" i="1" s="1"/>
  <c r="Y9532" i="1" s="1"/>
  <c r="V9533" i="1"/>
  <c r="W9533" i="1" s="1"/>
  <c r="X9533" i="1" s="1"/>
  <c r="Y9533" i="1" s="1"/>
  <c r="V9534" i="1"/>
  <c r="W9534" i="1" s="1"/>
  <c r="X9534" i="1" s="1"/>
  <c r="Y9534" i="1" s="1"/>
  <c r="V9535" i="1"/>
  <c r="W9535" i="1" s="1"/>
  <c r="X9535" i="1" s="1"/>
  <c r="Y9535" i="1" s="1"/>
  <c r="V9536" i="1"/>
  <c r="W9536" i="1" s="1"/>
  <c r="X9536" i="1" s="1"/>
  <c r="Y9536" i="1" s="1"/>
  <c r="V9537" i="1"/>
  <c r="W9537" i="1" s="1"/>
  <c r="X9537" i="1" s="1"/>
  <c r="Y9537" i="1" s="1"/>
  <c r="V9538" i="1"/>
  <c r="W9538" i="1" s="1"/>
  <c r="X9538" i="1" s="1"/>
  <c r="Y9538" i="1" s="1"/>
  <c r="V9539" i="1"/>
  <c r="W9539" i="1" s="1"/>
  <c r="X9539" i="1" s="1"/>
  <c r="Y9539" i="1" s="1"/>
  <c r="V9540" i="1"/>
  <c r="W9540" i="1" s="1"/>
  <c r="X9540" i="1" s="1"/>
  <c r="Y9540" i="1" s="1"/>
  <c r="V9541" i="1"/>
  <c r="W9541" i="1" s="1"/>
  <c r="X9541" i="1" s="1"/>
  <c r="Y9541" i="1" s="1"/>
  <c r="V9542" i="1"/>
  <c r="W9542" i="1" s="1"/>
  <c r="X9542" i="1" s="1"/>
  <c r="Y9542" i="1" s="1"/>
  <c r="V9543" i="1"/>
  <c r="W9543" i="1" s="1"/>
  <c r="X9543" i="1" s="1"/>
  <c r="Y9543" i="1" s="1"/>
  <c r="V9544" i="1"/>
  <c r="W9544" i="1" s="1"/>
  <c r="X9544" i="1" s="1"/>
  <c r="Y9544" i="1" s="1"/>
  <c r="V9545" i="1"/>
  <c r="W9545" i="1" s="1"/>
  <c r="X9545" i="1" s="1"/>
  <c r="Y9545" i="1" s="1"/>
  <c r="V9546" i="1"/>
  <c r="W9546" i="1" s="1"/>
  <c r="X9546" i="1" s="1"/>
  <c r="Y9546" i="1" s="1"/>
  <c r="V9547" i="1"/>
  <c r="W9547" i="1" s="1"/>
  <c r="X9547" i="1" s="1"/>
  <c r="Y9547" i="1" s="1"/>
  <c r="V9548" i="1"/>
  <c r="W9548" i="1" s="1"/>
  <c r="X9548" i="1" s="1"/>
  <c r="Y9548" i="1" s="1"/>
  <c r="V9549" i="1"/>
  <c r="W9549" i="1" s="1"/>
  <c r="X9549" i="1" s="1"/>
  <c r="Y9549" i="1" s="1"/>
  <c r="V9550" i="1"/>
  <c r="W9550" i="1" s="1"/>
  <c r="X9550" i="1" s="1"/>
  <c r="Y9550" i="1" s="1"/>
  <c r="V9551" i="1"/>
  <c r="W9551" i="1" s="1"/>
  <c r="X9551" i="1" s="1"/>
  <c r="Y9551" i="1" s="1"/>
  <c r="V9552" i="1"/>
  <c r="W9552" i="1" s="1"/>
  <c r="X9552" i="1" s="1"/>
  <c r="Y9552" i="1" s="1"/>
  <c r="V9553" i="1"/>
  <c r="W9553" i="1" s="1"/>
  <c r="X9553" i="1" s="1"/>
  <c r="Y9553" i="1" s="1"/>
  <c r="V9554" i="1"/>
  <c r="W9554" i="1" s="1"/>
  <c r="X9554" i="1" s="1"/>
  <c r="Y9554" i="1" s="1"/>
  <c r="V9555" i="1"/>
  <c r="W9555" i="1" s="1"/>
  <c r="X9555" i="1" s="1"/>
  <c r="Y9555" i="1" s="1"/>
  <c r="V9556" i="1"/>
  <c r="W9556" i="1" s="1"/>
  <c r="X9556" i="1" s="1"/>
  <c r="Y9556" i="1" s="1"/>
  <c r="V9557" i="1"/>
  <c r="W9557" i="1" s="1"/>
  <c r="X9557" i="1" s="1"/>
  <c r="Y9557" i="1" s="1"/>
  <c r="V9558" i="1"/>
  <c r="W9558" i="1" s="1"/>
  <c r="X9558" i="1" s="1"/>
  <c r="Y9558" i="1" s="1"/>
  <c r="V9559" i="1"/>
  <c r="W9559" i="1" s="1"/>
  <c r="X9559" i="1" s="1"/>
  <c r="Y9559" i="1" s="1"/>
  <c r="V9560" i="1"/>
  <c r="W9560" i="1" s="1"/>
  <c r="X9560" i="1" s="1"/>
  <c r="Y9560" i="1" s="1"/>
  <c r="V9561" i="1"/>
  <c r="W9561" i="1" s="1"/>
  <c r="X9561" i="1" s="1"/>
  <c r="Y9561" i="1" s="1"/>
  <c r="V9562" i="1"/>
  <c r="W9562" i="1" s="1"/>
  <c r="X9562" i="1" s="1"/>
  <c r="Y9562" i="1" s="1"/>
  <c r="V9563" i="1"/>
  <c r="W9563" i="1" s="1"/>
  <c r="X9563" i="1" s="1"/>
  <c r="Y9563" i="1" s="1"/>
  <c r="V9564" i="1"/>
  <c r="W9564" i="1" s="1"/>
  <c r="X9564" i="1" s="1"/>
  <c r="Y9564" i="1" s="1"/>
  <c r="V9565" i="1"/>
  <c r="W9565" i="1" s="1"/>
  <c r="X9565" i="1" s="1"/>
  <c r="Y9565" i="1" s="1"/>
  <c r="V9566" i="1"/>
  <c r="W9566" i="1" s="1"/>
  <c r="X9566" i="1" s="1"/>
  <c r="Y9566" i="1" s="1"/>
  <c r="V9567" i="1"/>
  <c r="W9567" i="1" s="1"/>
  <c r="X9567" i="1" s="1"/>
  <c r="Y9567" i="1" s="1"/>
  <c r="V9568" i="1"/>
  <c r="W9568" i="1" s="1"/>
  <c r="X9568" i="1" s="1"/>
  <c r="Y9568" i="1" s="1"/>
  <c r="V9569" i="1"/>
  <c r="W9569" i="1" s="1"/>
  <c r="X9569" i="1" s="1"/>
  <c r="Y9569" i="1" s="1"/>
  <c r="V9570" i="1"/>
  <c r="W9570" i="1" s="1"/>
  <c r="X9570" i="1" s="1"/>
  <c r="Y9570" i="1" s="1"/>
  <c r="V9571" i="1"/>
  <c r="W9571" i="1" s="1"/>
  <c r="X9571" i="1" s="1"/>
  <c r="Y9571" i="1" s="1"/>
  <c r="V9572" i="1"/>
  <c r="W9572" i="1" s="1"/>
  <c r="X9572" i="1" s="1"/>
  <c r="Y9572" i="1" s="1"/>
  <c r="V9573" i="1"/>
  <c r="W9573" i="1" s="1"/>
  <c r="X9573" i="1" s="1"/>
  <c r="Y9573" i="1" s="1"/>
  <c r="V9574" i="1"/>
  <c r="W9574" i="1" s="1"/>
  <c r="X9574" i="1" s="1"/>
  <c r="Y9574" i="1" s="1"/>
  <c r="V9575" i="1"/>
  <c r="W9575" i="1" s="1"/>
  <c r="X9575" i="1" s="1"/>
  <c r="Y9575" i="1" s="1"/>
  <c r="V9576" i="1"/>
  <c r="W9576" i="1" s="1"/>
  <c r="X9576" i="1" s="1"/>
  <c r="Y9576" i="1" s="1"/>
  <c r="V9577" i="1"/>
  <c r="W9577" i="1" s="1"/>
  <c r="X9577" i="1" s="1"/>
  <c r="Y9577" i="1" s="1"/>
  <c r="V9578" i="1"/>
  <c r="W9578" i="1" s="1"/>
  <c r="X9578" i="1" s="1"/>
  <c r="Y9578" i="1" s="1"/>
  <c r="V9579" i="1"/>
  <c r="W9579" i="1" s="1"/>
  <c r="X9579" i="1" s="1"/>
  <c r="Y9579" i="1" s="1"/>
  <c r="V9580" i="1"/>
  <c r="W9580" i="1" s="1"/>
  <c r="X9580" i="1" s="1"/>
  <c r="Y9580" i="1" s="1"/>
  <c r="V9581" i="1"/>
  <c r="W9581" i="1" s="1"/>
  <c r="X9581" i="1" s="1"/>
  <c r="Y9581" i="1" s="1"/>
  <c r="V9582" i="1"/>
  <c r="W9582" i="1" s="1"/>
  <c r="X9582" i="1" s="1"/>
  <c r="Y9582" i="1" s="1"/>
  <c r="V9583" i="1"/>
  <c r="W9583" i="1" s="1"/>
  <c r="X9583" i="1" s="1"/>
  <c r="Y9583" i="1" s="1"/>
  <c r="V9584" i="1"/>
  <c r="W9584" i="1" s="1"/>
  <c r="X9584" i="1" s="1"/>
  <c r="Y9584" i="1" s="1"/>
  <c r="V9585" i="1"/>
  <c r="W9585" i="1" s="1"/>
  <c r="X9585" i="1" s="1"/>
  <c r="Y9585" i="1" s="1"/>
  <c r="V9586" i="1"/>
  <c r="W9586" i="1" s="1"/>
  <c r="X9586" i="1" s="1"/>
  <c r="Y9586" i="1" s="1"/>
  <c r="V9587" i="1"/>
  <c r="W9587" i="1" s="1"/>
  <c r="X9587" i="1" s="1"/>
  <c r="Y9587" i="1" s="1"/>
  <c r="V9588" i="1"/>
  <c r="W9588" i="1" s="1"/>
  <c r="X9588" i="1" s="1"/>
  <c r="Y9588" i="1" s="1"/>
  <c r="V9589" i="1"/>
  <c r="W9589" i="1" s="1"/>
  <c r="X9589" i="1" s="1"/>
  <c r="Y9589" i="1" s="1"/>
  <c r="V9590" i="1"/>
  <c r="W9590" i="1" s="1"/>
  <c r="X9590" i="1" s="1"/>
  <c r="Y9590" i="1" s="1"/>
  <c r="V9591" i="1"/>
  <c r="W9591" i="1" s="1"/>
  <c r="X9591" i="1" s="1"/>
  <c r="Y9591" i="1" s="1"/>
  <c r="V9592" i="1"/>
  <c r="W9592" i="1" s="1"/>
  <c r="X9592" i="1" s="1"/>
  <c r="Y9592" i="1" s="1"/>
  <c r="V9593" i="1"/>
  <c r="W9593" i="1" s="1"/>
  <c r="X9593" i="1" s="1"/>
  <c r="Y9593" i="1" s="1"/>
  <c r="V9594" i="1"/>
  <c r="W9594" i="1" s="1"/>
  <c r="X9594" i="1" s="1"/>
  <c r="Y9594" i="1" s="1"/>
  <c r="V9595" i="1"/>
  <c r="W9595" i="1" s="1"/>
  <c r="X9595" i="1" s="1"/>
  <c r="Y9595" i="1" s="1"/>
  <c r="V9596" i="1"/>
  <c r="W9596" i="1" s="1"/>
  <c r="X9596" i="1" s="1"/>
  <c r="Y9596" i="1" s="1"/>
  <c r="V9597" i="1"/>
  <c r="W9597" i="1" s="1"/>
  <c r="X9597" i="1" s="1"/>
  <c r="Y9597" i="1" s="1"/>
  <c r="V9598" i="1"/>
  <c r="W9598" i="1" s="1"/>
  <c r="X9598" i="1" s="1"/>
  <c r="Y9598" i="1" s="1"/>
  <c r="V9599" i="1"/>
  <c r="W9599" i="1" s="1"/>
  <c r="X9599" i="1" s="1"/>
  <c r="Y9599" i="1" s="1"/>
  <c r="V9600" i="1"/>
  <c r="W9600" i="1" s="1"/>
  <c r="X9600" i="1" s="1"/>
  <c r="Y9600" i="1" s="1"/>
  <c r="V9601" i="1"/>
  <c r="W9601" i="1" s="1"/>
  <c r="X9601" i="1" s="1"/>
  <c r="Y9601" i="1" s="1"/>
  <c r="V9602" i="1"/>
  <c r="W9602" i="1" s="1"/>
  <c r="X9602" i="1" s="1"/>
  <c r="Y9602" i="1" s="1"/>
  <c r="V9603" i="1"/>
  <c r="W9603" i="1" s="1"/>
  <c r="X9603" i="1" s="1"/>
  <c r="Y9603" i="1" s="1"/>
  <c r="V9604" i="1"/>
  <c r="W9604" i="1" s="1"/>
  <c r="X9604" i="1" s="1"/>
  <c r="Y9604" i="1" s="1"/>
  <c r="V9605" i="1"/>
  <c r="W9605" i="1" s="1"/>
  <c r="X9605" i="1" s="1"/>
  <c r="Y9605" i="1" s="1"/>
  <c r="V9606" i="1"/>
  <c r="W9606" i="1" s="1"/>
  <c r="X9606" i="1" s="1"/>
  <c r="Y9606" i="1" s="1"/>
  <c r="V9607" i="1"/>
  <c r="W9607" i="1" s="1"/>
  <c r="X9607" i="1" s="1"/>
  <c r="Y9607" i="1" s="1"/>
  <c r="V9608" i="1"/>
  <c r="W9608" i="1" s="1"/>
  <c r="X9608" i="1" s="1"/>
  <c r="Y9608" i="1" s="1"/>
  <c r="V9609" i="1"/>
  <c r="W9609" i="1" s="1"/>
  <c r="X9609" i="1" s="1"/>
  <c r="Y9609" i="1" s="1"/>
  <c r="V9610" i="1"/>
  <c r="W9610" i="1" s="1"/>
  <c r="X9610" i="1" s="1"/>
  <c r="Y9610" i="1" s="1"/>
  <c r="V9611" i="1"/>
  <c r="W9611" i="1" s="1"/>
  <c r="X9611" i="1" s="1"/>
  <c r="Y9611" i="1" s="1"/>
  <c r="V9612" i="1"/>
  <c r="W9612" i="1" s="1"/>
  <c r="X9612" i="1" s="1"/>
  <c r="Y9612" i="1" s="1"/>
  <c r="V9613" i="1"/>
  <c r="W9613" i="1" s="1"/>
  <c r="X9613" i="1" s="1"/>
  <c r="Y9613" i="1" s="1"/>
  <c r="V9614" i="1"/>
  <c r="W9614" i="1" s="1"/>
  <c r="X9614" i="1" s="1"/>
  <c r="Y9614" i="1" s="1"/>
  <c r="V9615" i="1"/>
  <c r="W9615" i="1" s="1"/>
  <c r="X9615" i="1" s="1"/>
  <c r="Y9615" i="1" s="1"/>
  <c r="V9616" i="1"/>
  <c r="W9616" i="1" s="1"/>
  <c r="X9616" i="1" s="1"/>
  <c r="Y9616" i="1" s="1"/>
  <c r="V9617" i="1"/>
  <c r="W9617" i="1" s="1"/>
  <c r="X9617" i="1" s="1"/>
  <c r="Y9617" i="1" s="1"/>
  <c r="V9618" i="1"/>
  <c r="W9618" i="1" s="1"/>
  <c r="X9618" i="1" s="1"/>
  <c r="Y9618" i="1" s="1"/>
  <c r="V9619" i="1"/>
  <c r="W9619" i="1" s="1"/>
  <c r="X9619" i="1" s="1"/>
  <c r="Y9619" i="1" s="1"/>
  <c r="V9620" i="1"/>
  <c r="W9620" i="1" s="1"/>
  <c r="X9620" i="1" s="1"/>
  <c r="Y9620" i="1" s="1"/>
  <c r="V9621" i="1"/>
  <c r="W9621" i="1" s="1"/>
  <c r="X9621" i="1" s="1"/>
  <c r="Y9621" i="1" s="1"/>
  <c r="V9622" i="1"/>
  <c r="W9622" i="1" s="1"/>
  <c r="X9622" i="1" s="1"/>
  <c r="Y9622" i="1" s="1"/>
  <c r="V9623" i="1"/>
  <c r="W9623" i="1" s="1"/>
  <c r="X9623" i="1" s="1"/>
  <c r="Y9623" i="1" s="1"/>
  <c r="V9624" i="1"/>
  <c r="W9624" i="1" s="1"/>
  <c r="X9624" i="1" s="1"/>
  <c r="Y9624" i="1" s="1"/>
  <c r="V9625" i="1"/>
  <c r="W9625" i="1" s="1"/>
  <c r="X9625" i="1" s="1"/>
  <c r="Y9625" i="1" s="1"/>
  <c r="V9626" i="1"/>
  <c r="W9626" i="1" s="1"/>
  <c r="X9626" i="1" s="1"/>
  <c r="Y9626" i="1" s="1"/>
  <c r="V9627" i="1"/>
  <c r="W9627" i="1" s="1"/>
  <c r="X9627" i="1" s="1"/>
  <c r="Y9627" i="1" s="1"/>
  <c r="V9628" i="1"/>
  <c r="W9628" i="1" s="1"/>
  <c r="X9628" i="1" s="1"/>
  <c r="Y9628" i="1" s="1"/>
  <c r="V9629" i="1"/>
  <c r="W9629" i="1" s="1"/>
  <c r="X9629" i="1" s="1"/>
  <c r="Y9629" i="1" s="1"/>
  <c r="V9630" i="1"/>
  <c r="W9630" i="1" s="1"/>
  <c r="X9630" i="1" s="1"/>
  <c r="Y9630" i="1" s="1"/>
  <c r="V9631" i="1"/>
  <c r="W9631" i="1" s="1"/>
  <c r="X9631" i="1" s="1"/>
  <c r="Y9631" i="1" s="1"/>
  <c r="V9632" i="1"/>
  <c r="W9632" i="1" s="1"/>
  <c r="X9632" i="1" s="1"/>
  <c r="Y9632" i="1" s="1"/>
  <c r="V9633" i="1"/>
  <c r="W9633" i="1" s="1"/>
  <c r="X9633" i="1" s="1"/>
  <c r="Y9633" i="1" s="1"/>
  <c r="V9634" i="1"/>
  <c r="W9634" i="1" s="1"/>
  <c r="X9634" i="1" s="1"/>
  <c r="Y9634" i="1" s="1"/>
  <c r="V9635" i="1"/>
  <c r="W9635" i="1" s="1"/>
  <c r="X9635" i="1" s="1"/>
  <c r="Y9635" i="1" s="1"/>
  <c r="V9636" i="1"/>
  <c r="W9636" i="1" s="1"/>
  <c r="X9636" i="1" s="1"/>
  <c r="Y9636" i="1" s="1"/>
  <c r="V9637" i="1"/>
  <c r="W9637" i="1" s="1"/>
  <c r="X9637" i="1" s="1"/>
  <c r="Y9637" i="1" s="1"/>
  <c r="V9638" i="1"/>
  <c r="W9638" i="1" s="1"/>
  <c r="X9638" i="1" s="1"/>
  <c r="Y9638" i="1" s="1"/>
  <c r="V9639" i="1"/>
  <c r="W9639" i="1" s="1"/>
  <c r="X9639" i="1" s="1"/>
  <c r="Y9639" i="1" s="1"/>
  <c r="V9640" i="1"/>
  <c r="W9640" i="1" s="1"/>
  <c r="X9640" i="1" s="1"/>
  <c r="Y9640" i="1" s="1"/>
  <c r="V9641" i="1"/>
  <c r="W9641" i="1" s="1"/>
  <c r="X9641" i="1" s="1"/>
  <c r="Y9641" i="1" s="1"/>
  <c r="V9642" i="1"/>
  <c r="W9642" i="1" s="1"/>
  <c r="X9642" i="1" s="1"/>
  <c r="Y9642" i="1" s="1"/>
  <c r="V9643" i="1"/>
  <c r="W9643" i="1" s="1"/>
  <c r="X9643" i="1" s="1"/>
  <c r="Y9643" i="1" s="1"/>
  <c r="V9644" i="1"/>
  <c r="W9644" i="1" s="1"/>
  <c r="X9644" i="1" s="1"/>
  <c r="Y9644" i="1" s="1"/>
  <c r="V9645" i="1"/>
  <c r="W9645" i="1" s="1"/>
  <c r="X9645" i="1" s="1"/>
  <c r="Y9645" i="1" s="1"/>
  <c r="V9646" i="1"/>
  <c r="W9646" i="1" s="1"/>
  <c r="X9646" i="1" s="1"/>
  <c r="Y9646" i="1" s="1"/>
  <c r="V9647" i="1"/>
  <c r="W9647" i="1" s="1"/>
  <c r="X9647" i="1" s="1"/>
  <c r="Y9647" i="1" s="1"/>
  <c r="V9648" i="1"/>
  <c r="W9648" i="1" s="1"/>
  <c r="X9648" i="1" s="1"/>
  <c r="Y9648" i="1" s="1"/>
  <c r="V9649" i="1"/>
  <c r="W9649" i="1" s="1"/>
  <c r="X9649" i="1" s="1"/>
  <c r="Y9649" i="1" s="1"/>
  <c r="V9650" i="1"/>
  <c r="W9650" i="1" s="1"/>
  <c r="X9650" i="1" s="1"/>
  <c r="Y9650" i="1" s="1"/>
  <c r="V9651" i="1"/>
  <c r="W9651" i="1" s="1"/>
  <c r="X9651" i="1" s="1"/>
  <c r="Y9651" i="1" s="1"/>
  <c r="V9652" i="1"/>
  <c r="W9652" i="1" s="1"/>
  <c r="X9652" i="1" s="1"/>
  <c r="Y9652" i="1" s="1"/>
  <c r="V9653" i="1"/>
  <c r="W9653" i="1" s="1"/>
  <c r="X9653" i="1" s="1"/>
  <c r="Y9653" i="1" s="1"/>
  <c r="V9654" i="1"/>
  <c r="W9654" i="1" s="1"/>
  <c r="X9654" i="1" s="1"/>
  <c r="Y9654" i="1" s="1"/>
  <c r="V9655" i="1"/>
  <c r="W9655" i="1" s="1"/>
  <c r="X9655" i="1" s="1"/>
  <c r="Y9655" i="1" s="1"/>
  <c r="V9656" i="1"/>
  <c r="W9656" i="1" s="1"/>
  <c r="X9656" i="1" s="1"/>
  <c r="Y9656" i="1" s="1"/>
  <c r="V9657" i="1"/>
  <c r="W9657" i="1" s="1"/>
  <c r="X9657" i="1" s="1"/>
  <c r="Y9657" i="1" s="1"/>
  <c r="V9658" i="1"/>
  <c r="W9658" i="1" s="1"/>
  <c r="X9658" i="1" s="1"/>
  <c r="Y9658" i="1" s="1"/>
  <c r="V9659" i="1"/>
  <c r="W9659" i="1" s="1"/>
  <c r="X9659" i="1" s="1"/>
  <c r="Y9659" i="1" s="1"/>
  <c r="V9660" i="1"/>
  <c r="W9660" i="1" s="1"/>
  <c r="X9660" i="1" s="1"/>
  <c r="Y9660" i="1" s="1"/>
  <c r="V9661" i="1"/>
  <c r="W9661" i="1" s="1"/>
  <c r="X9661" i="1" s="1"/>
  <c r="Y9661" i="1" s="1"/>
  <c r="V9662" i="1"/>
  <c r="W9662" i="1" s="1"/>
  <c r="X9662" i="1" s="1"/>
  <c r="Y9662" i="1" s="1"/>
  <c r="V9663" i="1"/>
  <c r="W9663" i="1" s="1"/>
  <c r="X9663" i="1" s="1"/>
  <c r="Y9663" i="1" s="1"/>
  <c r="V9664" i="1"/>
  <c r="W9664" i="1" s="1"/>
  <c r="X9664" i="1" s="1"/>
  <c r="Y9664" i="1" s="1"/>
  <c r="V9665" i="1"/>
  <c r="W9665" i="1" s="1"/>
  <c r="X9665" i="1" s="1"/>
  <c r="Y9665" i="1" s="1"/>
  <c r="V9666" i="1"/>
  <c r="W9666" i="1" s="1"/>
  <c r="X9666" i="1" s="1"/>
  <c r="Y9666" i="1" s="1"/>
  <c r="V9667" i="1"/>
  <c r="W9667" i="1" s="1"/>
  <c r="X9667" i="1" s="1"/>
  <c r="Y9667" i="1" s="1"/>
  <c r="V9668" i="1"/>
  <c r="W9668" i="1" s="1"/>
  <c r="X9668" i="1" s="1"/>
  <c r="Y9668" i="1" s="1"/>
  <c r="V9669" i="1"/>
  <c r="W9669" i="1" s="1"/>
  <c r="X9669" i="1" s="1"/>
  <c r="Y9669" i="1" s="1"/>
  <c r="V9670" i="1"/>
  <c r="W9670" i="1" s="1"/>
  <c r="X9670" i="1" s="1"/>
  <c r="Y9670" i="1" s="1"/>
  <c r="V9671" i="1"/>
  <c r="W9671" i="1" s="1"/>
  <c r="X9671" i="1" s="1"/>
  <c r="Y9671" i="1" s="1"/>
  <c r="V9672" i="1"/>
  <c r="W9672" i="1" s="1"/>
  <c r="X9672" i="1" s="1"/>
  <c r="Y9672" i="1" s="1"/>
  <c r="V9673" i="1"/>
  <c r="W9673" i="1" s="1"/>
  <c r="X9673" i="1" s="1"/>
  <c r="Y9673" i="1" s="1"/>
  <c r="V9674" i="1"/>
  <c r="W9674" i="1" s="1"/>
  <c r="X9674" i="1" s="1"/>
  <c r="Y9674" i="1" s="1"/>
  <c r="V9675" i="1"/>
  <c r="W9675" i="1" s="1"/>
  <c r="X9675" i="1" s="1"/>
  <c r="Y9675" i="1" s="1"/>
  <c r="V9676" i="1"/>
  <c r="W9676" i="1" s="1"/>
  <c r="X9676" i="1" s="1"/>
  <c r="Y9676" i="1" s="1"/>
  <c r="V9677" i="1"/>
  <c r="W9677" i="1" s="1"/>
  <c r="X9677" i="1" s="1"/>
  <c r="Y9677" i="1" s="1"/>
  <c r="V9678" i="1"/>
  <c r="W9678" i="1" s="1"/>
  <c r="X9678" i="1" s="1"/>
  <c r="Y9678" i="1" s="1"/>
  <c r="V9679" i="1"/>
  <c r="W9679" i="1" s="1"/>
  <c r="X9679" i="1" s="1"/>
  <c r="Y9679" i="1" s="1"/>
  <c r="V9680" i="1"/>
  <c r="W9680" i="1" s="1"/>
  <c r="X9680" i="1" s="1"/>
  <c r="Y9680" i="1" s="1"/>
  <c r="V9681" i="1"/>
  <c r="W9681" i="1" s="1"/>
  <c r="X9681" i="1" s="1"/>
  <c r="Y9681" i="1" s="1"/>
  <c r="V9682" i="1"/>
  <c r="W9682" i="1" s="1"/>
  <c r="X9682" i="1" s="1"/>
  <c r="Y9682" i="1" s="1"/>
  <c r="V9683" i="1"/>
  <c r="W9683" i="1" s="1"/>
  <c r="X9683" i="1" s="1"/>
  <c r="Y9683" i="1" s="1"/>
  <c r="V9684" i="1"/>
  <c r="W9684" i="1" s="1"/>
  <c r="X9684" i="1" s="1"/>
  <c r="Y9684" i="1" s="1"/>
  <c r="V9685" i="1"/>
  <c r="W9685" i="1" s="1"/>
  <c r="X9685" i="1" s="1"/>
  <c r="Y9685" i="1" s="1"/>
  <c r="V9686" i="1"/>
  <c r="W9686" i="1" s="1"/>
  <c r="X9686" i="1" s="1"/>
  <c r="Y9686" i="1" s="1"/>
  <c r="V9687" i="1"/>
  <c r="W9687" i="1" s="1"/>
  <c r="X9687" i="1" s="1"/>
  <c r="Y9687" i="1" s="1"/>
  <c r="V9688" i="1"/>
  <c r="W9688" i="1" s="1"/>
  <c r="X9688" i="1" s="1"/>
  <c r="Y9688" i="1" s="1"/>
  <c r="V9689" i="1"/>
  <c r="W9689" i="1" s="1"/>
  <c r="X9689" i="1" s="1"/>
  <c r="Y9689" i="1" s="1"/>
  <c r="V9690" i="1"/>
  <c r="W9690" i="1" s="1"/>
  <c r="X9690" i="1" s="1"/>
  <c r="Y9690" i="1" s="1"/>
  <c r="V9691" i="1"/>
  <c r="W9691" i="1" s="1"/>
  <c r="X9691" i="1" s="1"/>
  <c r="Y9691" i="1" s="1"/>
  <c r="V9692" i="1"/>
  <c r="W9692" i="1" s="1"/>
  <c r="X9692" i="1" s="1"/>
  <c r="Y9692" i="1" s="1"/>
  <c r="V9693" i="1"/>
  <c r="W9693" i="1" s="1"/>
  <c r="X9693" i="1" s="1"/>
  <c r="Y9693" i="1" s="1"/>
  <c r="V9694" i="1"/>
  <c r="W9694" i="1" s="1"/>
  <c r="X9694" i="1" s="1"/>
  <c r="Y9694" i="1" s="1"/>
  <c r="V9695" i="1"/>
  <c r="W9695" i="1" s="1"/>
  <c r="X9695" i="1" s="1"/>
  <c r="Y9695" i="1" s="1"/>
  <c r="V9696" i="1"/>
  <c r="W9696" i="1" s="1"/>
  <c r="X9696" i="1" s="1"/>
  <c r="Y9696" i="1" s="1"/>
  <c r="V9697" i="1"/>
  <c r="W9697" i="1" s="1"/>
  <c r="X9697" i="1" s="1"/>
  <c r="Y9697" i="1" s="1"/>
  <c r="V9698" i="1"/>
  <c r="W9698" i="1" s="1"/>
  <c r="X9698" i="1" s="1"/>
  <c r="Y9698" i="1" s="1"/>
  <c r="V9699" i="1"/>
  <c r="W9699" i="1" s="1"/>
  <c r="X9699" i="1" s="1"/>
  <c r="Y9699" i="1" s="1"/>
  <c r="V9700" i="1"/>
  <c r="W9700" i="1" s="1"/>
  <c r="X9700" i="1" s="1"/>
  <c r="Y9700" i="1" s="1"/>
  <c r="V9701" i="1"/>
  <c r="W9701" i="1" s="1"/>
  <c r="X9701" i="1" s="1"/>
  <c r="Y9701" i="1" s="1"/>
  <c r="V9702" i="1"/>
  <c r="W9702" i="1" s="1"/>
  <c r="X9702" i="1" s="1"/>
  <c r="Y9702" i="1" s="1"/>
  <c r="V9703" i="1"/>
  <c r="W9703" i="1" s="1"/>
  <c r="X9703" i="1" s="1"/>
  <c r="Y9703" i="1" s="1"/>
  <c r="V9704" i="1"/>
  <c r="W9704" i="1" s="1"/>
  <c r="X9704" i="1" s="1"/>
  <c r="Y9704" i="1" s="1"/>
  <c r="V9705" i="1"/>
  <c r="W9705" i="1" s="1"/>
  <c r="X9705" i="1" s="1"/>
  <c r="Y9705" i="1" s="1"/>
  <c r="V9706" i="1"/>
  <c r="W9706" i="1" s="1"/>
  <c r="X9706" i="1" s="1"/>
  <c r="Y9706" i="1" s="1"/>
  <c r="V9707" i="1"/>
  <c r="W9707" i="1" s="1"/>
  <c r="X9707" i="1" s="1"/>
  <c r="Y9707" i="1" s="1"/>
  <c r="V9708" i="1"/>
  <c r="W9708" i="1" s="1"/>
  <c r="X9708" i="1" s="1"/>
  <c r="Y9708" i="1" s="1"/>
  <c r="V9709" i="1"/>
  <c r="W9709" i="1" s="1"/>
  <c r="X9709" i="1" s="1"/>
  <c r="Y9709" i="1" s="1"/>
  <c r="V9710" i="1"/>
  <c r="W9710" i="1" s="1"/>
  <c r="X9710" i="1" s="1"/>
  <c r="Y9710" i="1" s="1"/>
  <c r="V9711" i="1"/>
  <c r="W9711" i="1" s="1"/>
  <c r="X9711" i="1" s="1"/>
  <c r="Y9711" i="1" s="1"/>
  <c r="V9712" i="1"/>
  <c r="W9712" i="1" s="1"/>
  <c r="X9712" i="1" s="1"/>
  <c r="Y9712" i="1" s="1"/>
  <c r="V9713" i="1"/>
  <c r="W9713" i="1" s="1"/>
  <c r="X9713" i="1" s="1"/>
  <c r="Y9713" i="1" s="1"/>
  <c r="V9714" i="1"/>
  <c r="W9714" i="1" s="1"/>
  <c r="X9714" i="1" s="1"/>
  <c r="Y9714" i="1" s="1"/>
  <c r="V9715" i="1"/>
  <c r="W9715" i="1" s="1"/>
  <c r="X9715" i="1" s="1"/>
  <c r="Y9715" i="1" s="1"/>
  <c r="V9716" i="1"/>
  <c r="W9716" i="1" s="1"/>
  <c r="X9716" i="1" s="1"/>
  <c r="Y9716" i="1" s="1"/>
  <c r="V9717" i="1"/>
  <c r="W9717" i="1" s="1"/>
  <c r="X9717" i="1" s="1"/>
  <c r="Y9717" i="1" s="1"/>
  <c r="V9718" i="1"/>
  <c r="W9718" i="1" s="1"/>
  <c r="X9718" i="1" s="1"/>
  <c r="Y9718" i="1" s="1"/>
  <c r="V9719" i="1"/>
  <c r="W9719" i="1" s="1"/>
  <c r="X9719" i="1" s="1"/>
  <c r="Y9719" i="1" s="1"/>
  <c r="V9720" i="1"/>
  <c r="W9720" i="1" s="1"/>
  <c r="X9720" i="1" s="1"/>
  <c r="Y9720" i="1" s="1"/>
  <c r="V9721" i="1"/>
  <c r="W9721" i="1" s="1"/>
  <c r="X9721" i="1" s="1"/>
  <c r="Y9721" i="1" s="1"/>
  <c r="V9722" i="1"/>
  <c r="W9722" i="1" s="1"/>
  <c r="X9722" i="1" s="1"/>
  <c r="Y9722" i="1" s="1"/>
  <c r="V9723" i="1"/>
  <c r="W9723" i="1" s="1"/>
  <c r="X9723" i="1" s="1"/>
  <c r="Y9723" i="1" s="1"/>
  <c r="V9724" i="1"/>
  <c r="W9724" i="1" s="1"/>
  <c r="X9724" i="1" s="1"/>
  <c r="Y9724" i="1" s="1"/>
  <c r="V9725" i="1"/>
  <c r="W9725" i="1" s="1"/>
  <c r="X9725" i="1" s="1"/>
  <c r="Y9725" i="1" s="1"/>
  <c r="V9726" i="1"/>
  <c r="W9726" i="1" s="1"/>
  <c r="X9726" i="1" s="1"/>
  <c r="Y9726" i="1" s="1"/>
  <c r="V9727" i="1"/>
  <c r="W9727" i="1" s="1"/>
  <c r="X9727" i="1" s="1"/>
  <c r="Y9727" i="1" s="1"/>
  <c r="V9728" i="1"/>
  <c r="W9728" i="1" s="1"/>
  <c r="X9728" i="1" s="1"/>
  <c r="Y9728" i="1" s="1"/>
  <c r="V9729" i="1"/>
  <c r="W9729" i="1" s="1"/>
  <c r="X9729" i="1" s="1"/>
  <c r="Y9729" i="1" s="1"/>
  <c r="V9730" i="1"/>
  <c r="W9730" i="1" s="1"/>
  <c r="X9730" i="1" s="1"/>
  <c r="Y9730" i="1" s="1"/>
  <c r="V9731" i="1"/>
  <c r="W9731" i="1" s="1"/>
  <c r="X9731" i="1" s="1"/>
  <c r="Y9731" i="1" s="1"/>
  <c r="V9732" i="1"/>
  <c r="W9732" i="1" s="1"/>
  <c r="X9732" i="1" s="1"/>
  <c r="Y9732" i="1" s="1"/>
  <c r="V9733" i="1"/>
  <c r="W9733" i="1" s="1"/>
  <c r="X9733" i="1" s="1"/>
  <c r="Y9733" i="1" s="1"/>
  <c r="V9734" i="1"/>
  <c r="W9734" i="1" s="1"/>
  <c r="X9734" i="1" s="1"/>
  <c r="Y9734" i="1" s="1"/>
  <c r="V9735" i="1"/>
  <c r="W9735" i="1" s="1"/>
  <c r="X9735" i="1" s="1"/>
  <c r="Y9735" i="1" s="1"/>
  <c r="V9736" i="1"/>
  <c r="W9736" i="1" s="1"/>
  <c r="X9736" i="1" s="1"/>
  <c r="Y9736" i="1" s="1"/>
  <c r="V9737" i="1"/>
  <c r="W9737" i="1" s="1"/>
  <c r="X9737" i="1" s="1"/>
  <c r="Y9737" i="1" s="1"/>
  <c r="V9738" i="1"/>
  <c r="W9738" i="1" s="1"/>
  <c r="X9738" i="1" s="1"/>
  <c r="Y9738" i="1" s="1"/>
  <c r="V9739" i="1"/>
  <c r="W9739" i="1" s="1"/>
  <c r="X9739" i="1" s="1"/>
  <c r="Y9739" i="1" s="1"/>
  <c r="V9740" i="1"/>
  <c r="W9740" i="1" s="1"/>
  <c r="X9740" i="1" s="1"/>
  <c r="Y9740" i="1" s="1"/>
  <c r="V9741" i="1"/>
  <c r="W9741" i="1" s="1"/>
  <c r="X9741" i="1" s="1"/>
  <c r="Y9741" i="1" s="1"/>
  <c r="V9742" i="1"/>
  <c r="W9742" i="1" s="1"/>
  <c r="X9742" i="1" s="1"/>
  <c r="Y9742" i="1" s="1"/>
  <c r="V9743" i="1"/>
  <c r="W9743" i="1" s="1"/>
  <c r="X9743" i="1" s="1"/>
  <c r="Y9743" i="1" s="1"/>
  <c r="V9744" i="1"/>
  <c r="W9744" i="1" s="1"/>
  <c r="X9744" i="1" s="1"/>
  <c r="Y9744" i="1" s="1"/>
  <c r="V9745" i="1"/>
  <c r="W9745" i="1" s="1"/>
  <c r="X9745" i="1" s="1"/>
  <c r="Y9745" i="1" s="1"/>
  <c r="V9746" i="1"/>
  <c r="W9746" i="1" s="1"/>
  <c r="X9746" i="1" s="1"/>
  <c r="Y9746" i="1" s="1"/>
  <c r="V9747" i="1"/>
  <c r="W9747" i="1" s="1"/>
  <c r="X9747" i="1" s="1"/>
  <c r="Y9747" i="1" s="1"/>
  <c r="V9748" i="1"/>
  <c r="W9748" i="1" s="1"/>
  <c r="X9748" i="1" s="1"/>
  <c r="Y9748" i="1" s="1"/>
  <c r="V9749" i="1"/>
  <c r="W9749" i="1" s="1"/>
  <c r="X9749" i="1" s="1"/>
  <c r="Y9749" i="1" s="1"/>
  <c r="V9750" i="1"/>
  <c r="W9750" i="1" s="1"/>
  <c r="X9750" i="1" s="1"/>
  <c r="Y9750" i="1" s="1"/>
  <c r="V9751" i="1"/>
  <c r="W9751" i="1" s="1"/>
  <c r="X9751" i="1" s="1"/>
  <c r="Y9751" i="1" s="1"/>
  <c r="V9752" i="1"/>
  <c r="W9752" i="1" s="1"/>
  <c r="X9752" i="1" s="1"/>
  <c r="Y9752" i="1" s="1"/>
  <c r="V9753" i="1"/>
  <c r="W9753" i="1" s="1"/>
  <c r="X9753" i="1" s="1"/>
  <c r="Y9753" i="1" s="1"/>
  <c r="V9754" i="1"/>
  <c r="W9754" i="1" s="1"/>
  <c r="X9754" i="1" s="1"/>
  <c r="Y9754" i="1" s="1"/>
  <c r="V9755" i="1"/>
  <c r="W9755" i="1" s="1"/>
  <c r="X9755" i="1" s="1"/>
  <c r="Y9755" i="1" s="1"/>
  <c r="V9756" i="1"/>
  <c r="W9756" i="1" s="1"/>
  <c r="X9756" i="1" s="1"/>
  <c r="Y9756" i="1" s="1"/>
  <c r="V9757" i="1"/>
  <c r="W9757" i="1" s="1"/>
  <c r="X9757" i="1" s="1"/>
  <c r="Y9757" i="1" s="1"/>
  <c r="V9758" i="1"/>
  <c r="W9758" i="1" s="1"/>
  <c r="X9758" i="1" s="1"/>
  <c r="Y9758" i="1" s="1"/>
  <c r="V9759" i="1"/>
  <c r="W9759" i="1" s="1"/>
  <c r="X9759" i="1" s="1"/>
  <c r="Y9759" i="1" s="1"/>
  <c r="V9760" i="1"/>
  <c r="W9760" i="1" s="1"/>
  <c r="X9760" i="1" s="1"/>
  <c r="Y9760" i="1" s="1"/>
  <c r="V9761" i="1"/>
  <c r="W9761" i="1" s="1"/>
  <c r="X9761" i="1" s="1"/>
  <c r="Y9761" i="1" s="1"/>
  <c r="V9762" i="1"/>
  <c r="W9762" i="1" s="1"/>
  <c r="X9762" i="1" s="1"/>
  <c r="Y9762" i="1" s="1"/>
  <c r="V9763" i="1"/>
  <c r="W9763" i="1" s="1"/>
  <c r="X9763" i="1" s="1"/>
  <c r="Y9763" i="1" s="1"/>
  <c r="V9764" i="1"/>
  <c r="W9764" i="1" s="1"/>
  <c r="X9764" i="1" s="1"/>
  <c r="Y9764" i="1" s="1"/>
  <c r="V9765" i="1"/>
  <c r="W9765" i="1" s="1"/>
  <c r="X9765" i="1" s="1"/>
  <c r="Y9765" i="1" s="1"/>
  <c r="V9766" i="1"/>
  <c r="W9766" i="1" s="1"/>
  <c r="X9766" i="1" s="1"/>
  <c r="Y9766" i="1" s="1"/>
  <c r="V9767" i="1"/>
  <c r="W9767" i="1" s="1"/>
  <c r="X9767" i="1" s="1"/>
  <c r="Y9767" i="1" s="1"/>
  <c r="V9768" i="1"/>
  <c r="W9768" i="1" s="1"/>
  <c r="X9768" i="1" s="1"/>
  <c r="Y9768" i="1" s="1"/>
  <c r="V9769" i="1"/>
  <c r="W9769" i="1" s="1"/>
  <c r="X9769" i="1" s="1"/>
  <c r="Y9769" i="1" s="1"/>
  <c r="V9770" i="1"/>
  <c r="W9770" i="1" s="1"/>
  <c r="X9770" i="1" s="1"/>
  <c r="Y9770" i="1" s="1"/>
  <c r="V9771" i="1"/>
  <c r="W9771" i="1" s="1"/>
  <c r="X9771" i="1" s="1"/>
  <c r="Y9771" i="1" s="1"/>
  <c r="V9772" i="1"/>
  <c r="W9772" i="1" s="1"/>
  <c r="X9772" i="1" s="1"/>
  <c r="Y9772" i="1" s="1"/>
  <c r="V9773" i="1"/>
  <c r="W9773" i="1" s="1"/>
  <c r="X9773" i="1" s="1"/>
  <c r="Y9773" i="1" s="1"/>
  <c r="V9774" i="1"/>
  <c r="W9774" i="1" s="1"/>
  <c r="X9774" i="1" s="1"/>
  <c r="Y9774" i="1" s="1"/>
  <c r="V9775" i="1"/>
  <c r="W9775" i="1" s="1"/>
  <c r="X9775" i="1" s="1"/>
  <c r="Y9775" i="1" s="1"/>
  <c r="V9776" i="1"/>
  <c r="W9776" i="1" s="1"/>
  <c r="X9776" i="1" s="1"/>
  <c r="Y9776" i="1" s="1"/>
  <c r="V9777" i="1"/>
  <c r="W9777" i="1" s="1"/>
  <c r="X9777" i="1" s="1"/>
  <c r="Y9777" i="1" s="1"/>
  <c r="V9778" i="1"/>
  <c r="W9778" i="1" s="1"/>
  <c r="X9778" i="1" s="1"/>
  <c r="Y9778" i="1" s="1"/>
  <c r="V9779" i="1"/>
  <c r="W9779" i="1" s="1"/>
  <c r="X9779" i="1" s="1"/>
  <c r="Y9779" i="1" s="1"/>
  <c r="V9780" i="1"/>
  <c r="W9780" i="1" s="1"/>
  <c r="X9780" i="1" s="1"/>
  <c r="Y9780" i="1" s="1"/>
  <c r="V9781" i="1"/>
  <c r="W9781" i="1" s="1"/>
  <c r="X9781" i="1" s="1"/>
  <c r="Y9781" i="1" s="1"/>
  <c r="V9782" i="1"/>
  <c r="W9782" i="1" s="1"/>
  <c r="X9782" i="1" s="1"/>
  <c r="Y9782" i="1" s="1"/>
  <c r="V9783" i="1"/>
  <c r="W9783" i="1" s="1"/>
  <c r="X9783" i="1" s="1"/>
  <c r="Y9783" i="1" s="1"/>
  <c r="V9784" i="1"/>
  <c r="W9784" i="1" s="1"/>
  <c r="X9784" i="1" s="1"/>
  <c r="Y9784" i="1" s="1"/>
  <c r="V9785" i="1"/>
  <c r="W9785" i="1" s="1"/>
  <c r="X9785" i="1" s="1"/>
  <c r="Y9785" i="1" s="1"/>
  <c r="V9786" i="1"/>
  <c r="W9786" i="1" s="1"/>
  <c r="X9786" i="1" s="1"/>
  <c r="Y9786" i="1" s="1"/>
  <c r="V9787" i="1"/>
  <c r="W9787" i="1" s="1"/>
  <c r="X9787" i="1" s="1"/>
  <c r="Y9787" i="1" s="1"/>
  <c r="V9788" i="1"/>
  <c r="W9788" i="1" s="1"/>
  <c r="X9788" i="1" s="1"/>
  <c r="Y9788" i="1" s="1"/>
  <c r="V9789" i="1"/>
  <c r="W9789" i="1" s="1"/>
  <c r="X9789" i="1" s="1"/>
  <c r="Y9789" i="1" s="1"/>
  <c r="V9790" i="1"/>
  <c r="W9790" i="1" s="1"/>
  <c r="X9790" i="1" s="1"/>
  <c r="Y9790" i="1" s="1"/>
  <c r="V9791" i="1"/>
  <c r="W9791" i="1" s="1"/>
  <c r="X9791" i="1" s="1"/>
  <c r="Y9791" i="1" s="1"/>
  <c r="V9792" i="1"/>
  <c r="W9792" i="1" s="1"/>
  <c r="X9792" i="1" s="1"/>
  <c r="Y9792" i="1" s="1"/>
  <c r="V9793" i="1"/>
  <c r="W9793" i="1" s="1"/>
  <c r="X9793" i="1" s="1"/>
  <c r="Y9793" i="1" s="1"/>
  <c r="V9794" i="1"/>
  <c r="W9794" i="1" s="1"/>
  <c r="X9794" i="1" s="1"/>
  <c r="Y9794" i="1" s="1"/>
  <c r="V9795" i="1"/>
  <c r="W9795" i="1" s="1"/>
  <c r="X9795" i="1" s="1"/>
  <c r="Y9795" i="1" s="1"/>
  <c r="V9796" i="1"/>
  <c r="W9796" i="1" s="1"/>
  <c r="X9796" i="1" s="1"/>
  <c r="Y9796" i="1" s="1"/>
  <c r="V9797" i="1"/>
  <c r="W9797" i="1" s="1"/>
  <c r="X9797" i="1" s="1"/>
  <c r="Y9797" i="1" s="1"/>
  <c r="V9798" i="1"/>
  <c r="W9798" i="1" s="1"/>
  <c r="X9798" i="1" s="1"/>
  <c r="Y9798" i="1" s="1"/>
  <c r="V9799" i="1"/>
  <c r="W9799" i="1" s="1"/>
  <c r="X9799" i="1" s="1"/>
  <c r="Y9799" i="1" s="1"/>
  <c r="V9800" i="1"/>
  <c r="W9800" i="1" s="1"/>
  <c r="X9800" i="1" s="1"/>
  <c r="Y9800" i="1" s="1"/>
  <c r="V9801" i="1"/>
  <c r="W9801" i="1" s="1"/>
  <c r="X9801" i="1" s="1"/>
  <c r="Y9801" i="1" s="1"/>
  <c r="V9802" i="1"/>
  <c r="W9802" i="1" s="1"/>
  <c r="X9802" i="1" s="1"/>
  <c r="Y9802" i="1" s="1"/>
  <c r="V9803" i="1"/>
  <c r="W9803" i="1" s="1"/>
  <c r="X9803" i="1" s="1"/>
  <c r="Y9803" i="1" s="1"/>
  <c r="V9804" i="1"/>
  <c r="W9804" i="1" s="1"/>
  <c r="X9804" i="1" s="1"/>
  <c r="Y9804" i="1" s="1"/>
  <c r="V9805" i="1"/>
  <c r="W9805" i="1" s="1"/>
  <c r="X9805" i="1" s="1"/>
  <c r="Y9805" i="1" s="1"/>
  <c r="V9806" i="1"/>
  <c r="W9806" i="1" s="1"/>
  <c r="X9806" i="1" s="1"/>
  <c r="Y9806" i="1" s="1"/>
  <c r="V9807" i="1"/>
  <c r="W9807" i="1" s="1"/>
  <c r="X9807" i="1" s="1"/>
  <c r="Y9807" i="1" s="1"/>
  <c r="V9808" i="1"/>
  <c r="W9808" i="1" s="1"/>
  <c r="X9808" i="1" s="1"/>
  <c r="Y9808" i="1" s="1"/>
  <c r="V9809" i="1"/>
  <c r="W9809" i="1" s="1"/>
  <c r="X9809" i="1" s="1"/>
  <c r="Y9809" i="1" s="1"/>
  <c r="V9810" i="1"/>
  <c r="W9810" i="1" s="1"/>
  <c r="X9810" i="1" s="1"/>
  <c r="Y9810" i="1" s="1"/>
  <c r="V9811" i="1"/>
  <c r="W9811" i="1" s="1"/>
  <c r="X9811" i="1" s="1"/>
  <c r="Y9811" i="1" s="1"/>
  <c r="V9812" i="1"/>
  <c r="W9812" i="1" s="1"/>
  <c r="X9812" i="1" s="1"/>
  <c r="Y9812" i="1" s="1"/>
  <c r="V9813" i="1"/>
  <c r="W9813" i="1" s="1"/>
  <c r="X9813" i="1" s="1"/>
  <c r="Y9813" i="1" s="1"/>
  <c r="V9814" i="1"/>
  <c r="W9814" i="1" s="1"/>
  <c r="X9814" i="1" s="1"/>
  <c r="Y9814" i="1" s="1"/>
  <c r="V9815" i="1"/>
  <c r="W9815" i="1" s="1"/>
  <c r="X9815" i="1" s="1"/>
  <c r="Y9815" i="1" s="1"/>
  <c r="V9816" i="1"/>
  <c r="W9816" i="1" s="1"/>
  <c r="X9816" i="1" s="1"/>
  <c r="Y9816" i="1" s="1"/>
  <c r="V9817" i="1"/>
  <c r="W9817" i="1" s="1"/>
  <c r="X9817" i="1" s="1"/>
  <c r="Y9817" i="1" s="1"/>
  <c r="V9818" i="1"/>
  <c r="W9818" i="1" s="1"/>
  <c r="X9818" i="1" s="1"/>
  <c r="Y9818" i="1" s="1"/>
  <c r="V9819" i="1"/>
  <c r="W9819" i="1" s="1"/>
  <c r="X9819" i="1" s="1"/>
  <c r="Y9819" i="1" s="1"/>
  <c r="V9820" i="1"/>
  <c r="W9820" i="1" s="1"/>
  <c r="X9820" i="1" s="1"/>
  <c r="Y9820" i="1" s="1"/>
  <c r="V9821" i="1"/>
  <c r="W9821" i="1" s="1"/>
  <c r="X9821" i="1" s="1"/>
  <c r="Y9821" i="1" s="1"/>
  <c r="V9822" i="1"/>
  <c r="W9822" i="1" s="1"/>
  <c r="X9822" i="1" s="1"/>
  <c r="Y9822" i="1" s="1"/>
  <c r="V9823" i="1"/>
  <c r="W9823" i="1" s="1"/>
  <c r="X9823" i="1" s="1"/>
  <c r="Y9823" i="1" s="1"/>
  <c r="V9824" i="1"/>
  <c r="W9824" i="1" s="1"/>
  <c r="X9824" i="1" s="1"/>
  <c r="Y9824" i="1" s="1"/>
  <c r="V9825" i="1"/>
  <c r="W9825" i="1" s="1"/>
  <c r="X9825" i="1" s="1"/>
  <c r="Y9825" i="1" s="1"/>
  <c r="V9826" i="1"/>
  <c r="W9826" i="1" s="1"/>
  <c r="X9826" i="1" s="1"/>
  <c r="Y9826" i="1" s="1"/>
  <c r="V9827" i="1"/>
  <c r="W9827" i="1" s="1"/>
  <c r="X9827" i="1" s="1"/>
  <c r="Y9827" i="1" s="1"/>
  <c r="V9828" i="1"/>
  <c r="W9828" i="1" s="1"/>
  <c r="X9828" i="1" s="1"/>
  <c r="Y9828" i="1" s="1"/>
  <c r="V9829" i="1"/>
  <c r="W9829" i="1" s="1"/>
  <c r="X9829" i="1" s="1"/>
  <c r="Y9829" i="1" s="1"/>
  <c r="V9830" i="1"/>
  <c r="W9830" i="1" s="1"/>
  <c r="X9830" i="1" s="1"/>
  <c r="Y9830" i="1" s="1"/>
  <c r="V9831" i="1"/>
  <c r="W9831" i="1" s="1"/>
  <c r="X9831" i="1" s="1"/>
  <c r="Y9831" i="1" s="1"/>
  <c r="V9832" i="1"/>
  <c r="W9832" i="1" s="1"/>
  <c r="X9832" i="1" s="1"/>
  <c r="Y9832" i="1" s="1"/>
  <c r="V9833" i="1"/>
  <c r="W9833" i="1" s="1"/>
  <c r="X9833" i="1" s="1"/>
  <c r="Y9833" i="1" s="1"/>
  <c r="V9834" i="1"/>
  <c r="W9834" i="1" s="1"/>
  <c r="X9834" i="1" s="1"/>
  <c r="Y9834" i="1" s="1"/>
  <c r="V9835" i="1"/>
  <c r="W9835" i="1" s="1"/>
  <c r="X9835" i="1" s="1"/>
  <c r="Y9835" i="1" s="1"/>
  <c r="V9836" i="1"/>
  <c r="W9836" i="1" s="1"/>
  <c r="X9836" i="1" s="1"/>
  <c r="Y9836" i="1" s="1"/>
  <c r="V9837" i="1"/>
  <c r="W9837" i="1" s="1"/>
  <c r="X9837" i="1" s="1"/>
  <c r="Y9837" i="1" s="1"/>
  <c r="V9838" i="1"/>
  <c r="W9838" i="1" s="1"/>
  <c r="X9838" i="1" s="1"/>
  <c r="Y9838" i="1" s="1"/>
  <c r="V9839" i="1"/>
  <c r="W9839" i="1" s="1"/>
  <c r="X9839" i="1" s="1"/>
  <c r="Y9839" i="1" s="1"/>
  <c r="V9840" i="1"/>
  <c r="W9840" i="1" s="1"/>
  <c r="X9840" i="1" s="1"/>
  <c r="Y9840" i="1" s="1"/>
  <c r="V9841" i="1"/>
  <c r="W9841" i="1" s="1"/>
  <c r="X9841" i="1" s="1"/>
  <c r="Y9841" i="1" s="1"/>
  <c r="V9842" i="1"/>
  <c r="W9842" i="1" s="1"/>
  <c r="X9842" i="1" s="1"/>
  <c r="Y9842" i="1" s="1"/>
  <c r="V9843" i="1"/>
  <c r="W9843" i="1" s="1"/>
  <c r="X9843" i="1" s="1"/>
  <c r="Y9843" i="1" s="1"/>
  <c r="V9844" i="1"/>
  <c r="W9844" i="1" s="1"/>
  <c r="X9844" i="1" s="1"/>
  <c r="Y9844" i="1" s="1"/>
  <c r="V9845" i="1"/>
  <c r="W9845" i="1" s="1"/>
  <c r="X9845" i="1" s="1"/>
  <c r="Y9845" i="1" s="1"/>
  <c r="V9846" i="1"/>
  <c r="W9846" i="1" s="1"/>
  <c r="X9846" i="1" s="1"/>
  <c r="Y9846" i="1" s="1"/>
  <c r="V9847" i="1"/>
  <c r="W9847" i="1" s="1"/>
  <c r="X9847" i="1" s="1"/>
  <c r="Y9847" i="1" s="1"/>
  <c r="V9848" i="1"/>
  <c r="W9848" i="1" s="1"/>
  <c r="X9848" i="1" s="1"/>
  <c r="Y9848" i="1" s="1"/>
  <c r="V9849" i="1"/>
  <c r="W9849" i="1" s="1"/>
  <c r="X9849" i="1" s="1"/>
  <c r="Y9849" i="1" s="1"/>
  <c r="V9850" i="1"/>
  <c r="W9850" i="1" s="1"/>
  <c r="X9850" i="1" s="1"/>
  <c r="Y9850" i="1" s="1"/>
  <c r="V9851" i="1"/>
  <c r="W9851" i="1" s="1"/>
  <c r="X9851" i="1" s="1"/>
  <c r="Y9851" i="1" s="1"/>
  <c r="V9852" i="1"/>
  <c r="W9852" i="1" s="1"/>
  <c r="X9852" i="1" s="1"/>
  <c r="Y9852" i="1" s="1"/>
  <c r="V9853" i="1"/>
  <c r="W9853" i="1" s="1"/>
  <c r="X9853" i="1" s="1"/>
  <c r="Y9853" i="1" s="1"/>
  <c r="V9854" i="1"/>
  <c r="W9854" i="1" s="1"/>
  <c r="X9854" i="1" s="1"/>
  <c r="Y9854" i="1" s="1"/>
  <c r="V9855" i="1"/>
  <c r="W9855" i="1" s="1"/>
  <c r="X9855" i="1" s="1"/>
  <c r="Y9855" i="1" s="1"/>
  <c r="V9856" i="1"/>
  <c r="W9856" i="1" s="1"/>
  <c r="X9856" i="1" s="1"/>
  <c r="Y9856" i="1" s="1"/>
  <c r="V9857" i="1"/>
  <c r="W9857" i="1" s="1"/>
  <c r="X9857" i="1" s="1"/>
  <c r="Y9857" i="1" s="1"/>
  <c r="V9858" i="1"/>
  <c r="W9858" i="1" s="1"/>
  <c r="X9858" i="1" s="1"/>
  <c r="Y9858" i="1" s="1"/>
  <c r="V9859" i="1"/>
  <c r="W9859" i="1" s="1"/>
  <c r="X9859" i="1" s="1"/>
  <c r="Y9859" i="1" s="1"/>
  <c r="V9860" i="1"/>
  <c r="W9860" i="1" s="1"/>
  <c r="X9860" i="1" s="1"/>
  <c r="Y9860" i="1" s="1"/>
  <c r="V9861" i="1"/>
  <c r="W9861" i="1" s="1"/>
  <c r="X9861" i="1" s="1"/>
  <c r="Y9861" i="1" s="1"/>
  <c r="V9862" i="1"/>
  <c r="W9862" i="1" s="1"/>
  <c r="X9862" i="1" s="1"/>
  <c r="Y9862" i="1" s="1"/>
  <c r="V9863" i="1"/>
  <c r="W9863" i="1" s="1"/>
  <c r="X9863" i="1" s="1"/>
  <c r="Y9863" i="1" s="1"/>
  <c r="V9864" i="1"/>
  <c r="W9864" i="1" s="1"/>
  <c r="X9864" i="1" s="1"/>
  <c r="Y9864" i="1" s="1"/>
  <c r="V9865" i="1"/>
  <c r="W9865" i="1" s="1"/>
  <c r="X9865" i="1" s="1"/>
  <c r="Y9865" i="1" s="1"/>
  <c r="V9866" i="1"/>
  <c r="W9866" i="1" s="1"/>
  <c r="X9866" i="1" s="1"/>
  <c r="Y9866" i="1" s="1"/>
  <c r="V9867" i="1"/>
  <c r="W9867" i="1" s="1"/>
  <c r="X9867" i="1" s="1"/>
  <c r="Y9867" i="1" s="1"/>
  <c r="V9868" i="1"/>
  <c r="W9868" i="1" s="1"/>
  <c r="X9868" i="1" s="1"/>
  <c r="Y9868" i="1" s="1"/>
  <c r="V9869" i="1"/>
  <c r="W9869" i="1" s="1"/>
  <c r="X9869" i="1" s="1"/>
  <c r="Y9869" i="1" s="1"/>
  <c r="V9870" i="1"/>
  <c r="W9870" i="1" s="1"/>
  <c r="X9870" i="1" s="1"/>
  <c r="Y9870" i="1" s="1"/>
  <c r="V9871" i="1"/>
  <c r="W9871" i="1" s="1"/>
  <c r="X9871" i="1" s="1"/>
  <c r="Y9871" i="1" s="1"/>
  <c r="V9872" i="1"/>
  <c r="W9872" i="1" s="1"/>
  <c r="X9872" i="1" s="1"/>
  <c r="Y9872" i="1" s="1"/>
  <c r="V9873" i="1"/>
  <c r="W9873" i="1" s="1"/>
  <c r="X9873" i="1" s="1"/>
  <c r="Y9873" i="1" s="1"/>
  <c r="V9874" i="1"/>
  <c r="W9874" i="1" s="1"/>
  <c r="X9874" i="1" s="1"/>
  <c r="Y9874" i="1" s="1"/>
  <c r="V9875" i="1"/>
  <c r="W9875" i="1" s="1"/>
  <c r="X9875" i="1" s="1"/>
  <c r="Y9875" i="1" s="1"/>
  <c r="V9876" i="1"/>
  <c r="W9876" i="1" s="1"/>
  <c r="X9876" i="1" s="1"/>
  <c r="Y9876" i="1" s="1"/>
  <c r="V9877" i="1"/>
  <c r="W9877" i="1" s="1"/>
  <c r="X9877" i="1" s="1"/>
  <c r="Y9877" i="1" s="1"/>
  <c r="V9878" i="1"/>
  <c r="W9878" i="1" s="1"/>
  <c r="X9878" i="1" s="1"/>
  <c r="Y9878" i="1" s="1"/>
  <c r="V9879" i="1"/>
  <c r="W9879" i="1" s="1"/>
  <c r="X9879" i="1" s="1"/>
  <c r="Y9879" i="1" s="1"/>
  <c r="V9880" i="1"/>
  <c r="W9880" i="1" s="1"/>
  <c r="X9880" i="1" s="1"/>
  <c r="Y9880" i="1" s="1"/>
  <c r="V9881" i="1"/>
  <c r="W9881" i="1" s="1"/>
  <c r="X9881" i="1" s="1"/>
  <c r="Y9881" i="1" s="1"/>
  <c r="V9882" i="1"/>
  <c r="W9882" i="1" s="1"/>
  <c r="X9882" i="1" s="1"/>
  <c r="Y9882" i="1" s="1"/>
  <c r="V9883" i="1"/>
  <c r="W9883" i="1" s="1"/>
  <c r="X9883" i="1" s="1"/>
  <c r="Y9883" i="1" s="1"/>
  <c r="V9884" i="1"/>
  <c r="W9884" i="1" s="1"/>
  <c r="X9884" i="1" s="1"/>
  <c r="Y9884" i="1" s="1"/>
  <c r="V9885" i="1"/>
  <c r="W9885" i="1" s="1"/>
  <c r="X9885" i="1" s="1"/>
  <c r="Y9885" i="1" s="1"/>
  <c r="V9886" i="1"/>
  <c r="W9886" i="1" s="1"/>
  <c r="X9886" i="1" s="1"/>
  <c r="Y9886" i="1" s="1"/>
  <c r="V9887" i="1"/>
  <c r="W9887" i="1" s="1"/>
  <c r="X9887" i="1" s="1"/>
  <c r="Y9887" i="1" s="1"/>
  <c r="V9888" i="1"/>
  <c r="W9888" i="1" s="1"/>
  <c r="X9888" i="1" s="1"/>
  <c r="Y9888" i="1" s="1"/>
  <c r="V9889" i="1"/>
  <c r="W9889" i="1" s="1"/>
  <c r="X9889" i="1" s="1"/>
  <c r="Y9889" i="1" s="1"/>
  <c r="V9890" i="1"/>
  <c r="W9890" i="1" s="1"/>
  <c r="X9890" i="1" s="1"/>
  <c r="Y9890" i="1" s="1"/>
  <c r="V9891" i="1"/>
  <c r="W9891" i="1" s="1"/>
  <c r="X9891" i="1" s="1"/>
  <c r="Y9891" i="1" s="1"/>
  <c r="V9892" i="1"/>
  <c r="W9892" i="1" s="1"/>
  <c r="X9892" i="1" s="1"/>
  <c r="Y9892" i="1" s="1"/>
  <c r="V9893" i="1"/>
  <c r="W9893" i="1" s="1"/>
  <c r="X9893" i="1" s="1"/>
  <c r="Y9893" i="1" s="1"/>
  <c r="V9894" i="1"/>
  <c r="W9894" i="1" s="1"/>
  <c r="X9894" i="1" s="1"/>
  <c r="Y9894" i="1" s="1"/>
  <c r="V9895" i="1"/>
  <c r="W9895" i="1" s="1"/>
  <c r="X9895" i="1" s="1"/>
  <c r="Y9895" i="1" s="1"/>
  <c r="V9896" i="1"/>
  <c r="W9896" i="1" s="1"/>
  <c r="X9896" i="1" s="1"/>
  <c r="Y9896" i="1" s="1"/>
  <c r="V9897" i="1"/>
  <c r="W9897" i="1" s="1"/>
  <c r="X9897" i="1" s="1"/>
  <c r="Y9897" i="1" s="1"/>
  <c r="V9898" i="1"/>
  <c r="W9898" i="1" s="1"/>
  <c r="X9898" i="1" s="1"/>
  <c r="Y9898" i="1" s="1"/>
  <c r="V9899" i="1"/>
  <c r="W9899" i="1" s="1"/>
  <c r="X9899" i="1" s="1"/>
  <c r="Y9899" i="1" s="1"/>
  <c r="V9900" i="1"/>
  <c r="W9900" i="1" s="1"/>
  <c r="X9900" i="1" s="1"/>
  <c r="Y9900" i="1" s="1"/>
  <c r="V9901" i="1"/>
  <c r="W9901" i="1" s="1"/>
  <c r="X9901" i="1" s="1"/>
  <c r="Y9901" i="1" s="1"/>
  <c r="V9902" i="1"/>
  <c r="W9902" i="1" s="1"/>
  <c r="X9902" i="1" s="1"/>
  <c r="Y9902" i="1" s="1"/>
  <c r="V9903" i="1"/>
  <c r="W9903" i="1" s="1"/>
  <c r="X9903" i="1" s="1"/>
  <c r="Y9903" i="1" s="1"/>
  <c r="V9904" i="1"/>
  <c r="W9904" i="1" s="1"/>
  <c r="X9904" i="1" s="1"/>
  <c r="Y9904" i="1" s="1"/>
  <c r="V9905" i="1"/>
  <c r="W9905" i="1" s="1"/>
  <c r="X9905" i="1" s="1"/>
  <c r="Y9905" i="1" s="1"/>
  <c r="V9906" i="1"/>
  <c r="W9906" i="1" s="1"/>
  <c r="X9906" i="1" s="1"/>
  <c r="Y9906" i="1" s="1"/>
  <c r="V9907" i="1"/>
  <c r="W9907" i="1" s="1"/>
  <c r="X9907" i="1" s="1"/>
  <c r="Y9907" i="1" s="1"/>
  <c r="V9908" i="1"/>
  <c r="W9908" i="1" s="1"/>
  <c r="X9908" i="1" s="1"/>
  <c r="Y9908" i="1" s="1"/>
  <c r="V9909" i="1"/>
  <c r="W9909" i="1" s="1"/>
  <c r="X9909" i="1" s="1"/>
  <c r="Y9909" i="1" s="1"/>
  <c r="V9910" i="1"/>
  <c r="W9910" i="1" s="1"/>
  <c r="X9910" i="1" s="1"/>
  <c r="Y9910" i="1" s="1"/>
  <c r="V9911" i="1"/>
  <c r="W9911" i="1" s="1"/>
  <c r="X9911" i="1" s="1"/>
  <c r="Y9911" i="1" s="1"/>
  <c r="V9912" i="1"/>
  <c r="W9912" i="1" s="1"/>
  <c r="X9912" i="1" s="1"/>
  <c r="Y9912" i="1" s="1"/>
  <c r="V9913" i="1"/>
  <c r="W9913" i="1" s="1"/>
  <c r="X9913" i="1" s="1"/>
  <c r="Y9913" i="1" s="1"/>
  <c r="V9914" i="1"/>
  <c r="W9914" i="1" s="1"/>
  <c r="X9914" i="1" s="1"/>
  <c r="Y9914" i="1" s="1"/>
  <c r="V9915" i="1"/>
  <c r="W9915" i="1" s="1"/>
  <c r="X9915" i="1" s="1"/>
  <c r="Y9915" i="1" s="1"/>
  <c r="V9916" i="1"/>
  <c r="W9916" i="1" s="1"/>
  <c r="X9916" i="1" s="1"/>
  <c r="Y9916" i="1" s="1"/>
  <c r="V9917" i="1"/>
  <c r="W9917" i="1" s="1"/>
  <c r="X9917" i="1" s="1"/>
  <c r="Y9917" i="1" s="1"/>
  <c r="V9918" i="1"/>
  <c r="W9918" i="1" s="1"/>
  <c r="X9918" i="1" s="1"/>
  <c r="Y9918" i="1" s="1"/>
  <c r="V9919" i="1"/>
  <c r="W9919" i="1" s="1"/>
  <c r="X9919" i="1" s="1"/>
  <c r="Y9919" i="1" s="1"/>
  <c r="V9920" i="1"/>
  <c r="W9920" i="1" s="1"/>
  <c r="X9920" i="1" s="1"/>
  <c r="Y9920" i="1" s="1"/>
  <c r="V9921" i="1"/>
  <c r="W9921" i="1" s="1"/>
  <c r="X9921" i="1" s="1"/>
  <c r="Y9921" i="1" s="1"/>
  <c r="V9922" i="1"/>
  <c r="W9922" i="1" s="1"/>
  <c r="X9922" i="1" s="1"/>
  <c r="Y9922" i="1" s="1"/>
  <c r="V9923" i="1"/>
  <c r="W9923" i="1" s="1"/>
  <c r="X9923" i="1" s="1"/>
  <c r="Y9923" i="1" s="1"/>
  <c r="V9924" i="1"/>
  <c r="W9924" i="1" s="1"/>
  <c r="X9924" i="1" s="1"/>
  <c r="Y9924" i="1" s="1"/>
  <c r="V9925" i="1"/>
  <c r="W9925" i="1" s="1"/>
  <c r="X9925" i="1" s="1"/>
  <c r="Y9925" i="1" s="1"/>
  <c r="V9926" i="1"/>
  <c r="W9926" i="1" s="1"/>
  <c r="X9926" i="1" s="1"/>
  <c r="Y9926" i="1" s="1"/>
  <c r="V9927" i="1"/>
  <c r="W9927" i="1" s="1"/>
  <c r="X9927" i="1" s="1"/>
  <c r="Y9927" i="1" s="1"/>
  <c r="V9928" i="1"/>
  <c r="W9928" i="1" s="1"/>
  <c r="X9928" i="1" s="1"/>
  <c r="Y9928" i="1" s="1"/>
  <c r="V9929" i="1"/>
  <c r="W9929" i="1" s="1"/>
  <c r="X9929" i="1" s="1"/>
  <c r="Y9929" i="1" s="1"/>
  <c r="V9930" i="1"/>
  <c r="W9930" i="1" s="1"/>
  <c r="X9930" i="1" s="1"/>
  <c r="Y9930" i="1" s="1"/>
  <c r="V9931" i="1"/>
  <c r="W9931" i="1" s="1"/>
  <c r="X9931" i="1" s="1"/>
  <c r="Y9931" i="1" s="1"/>
  <c r="V9932" i="1"/>
  <c r="W9932" i="1" s="1"/>
  <c r="X9932" i="1" s="1"/>
  <c r="Y9932" i="1" s="1"/>
  <c r="V9933" i="1"/>
  <c r="W9933" i="1" s="1"/>
  <c r="X9933" i="1" s="1"/>
  <c r="Y9933" i="1" s="1"/>
  <c r="V9934" i="1"/>
  <c r="W9934" i="1" s="1"/>
  <c r="X9934" i="1" s="1"/>
  <c r="Y9934" i="1" s="1"/>
  <c r="V9935" i="1"/>
  <c r="W9935" i="1" s="1"/>
  <c r="X9935" i="1" s="1"/>
  <c r="Y9935" i="1" s="1"/>
  <c r="V9936" i="1"/>
  <c r="W9936" i="1" s="1"/>
  <c r="X9936" i="1" s="1"/>
  <c r="Y9936" i="1" s="1"/>
  <c r="V9937" i="1"/>
  <c r="W9937" i="1" s="1"/>
  <c r="X9937" i="1" s="1"/>
  <c r="Y9937" i="1" s="1"/>
  <c r="V9938" i="1"/>
  <c r="W9938" i="1" s="1"/>
  <c r="X9938" i="1" s="1"/>
  <c r="Y9938" i="1" s="1"/>
  <c r="V9939" i="1"/>
  <c r="W9939" i="1" s="1"/>
  <c r="X9939" i="1" s="1"/>
  <c r="Y9939" i="1" s="1"/>
  <c r="V9940" i="1"/>
  <c r="W9940" i="1" s="1"/>
  <c r="X9940" i="1" s="1"/>
  <c r="Y9940" i="1" s="1"/>
  <c r="V9941" i="1"/>
  <c r="W9941" i="1" s="1"/>
  <c r="X9941" i="1" s="1"/>
  <c r="Y9941" i="1" s="1"/>
  <c r="V9942" i="1"/>
  <c r="W9942" i="1" s="1"/>
  <c r="X9942" i="1" s="1"/>
  <c r="Y9942" i="1" s="1"/>
  <c r="V9943" i="1"/>
  <c r="W9943" i="1" s="1"/>
  <c r="X9943" i="1" s="1"/>
  <c r="Y9943" i="1" s="1"/>
  <c r="V9944" i="1"/>
  <c r="W9944" i="1" s="1"/>
  <c r="X9944" i="1" s="1"/>
  <c r="Y9944" i="1" s="1"/>
  <c r="V9945" i="1"/>
  <c r="W9945" i="1" s="1"/>
  <c r="X9945" i="1" s="1"/>
  <c r="Y9945" i="1" s="1"/>
  <c r="V9946" i="1"/>
  <c r="W9946" i="1" s="1"/>
  <c r="X9946" i="1" s="1"/>
  <c r="Y9946" i="1" s="1"/>
  <c r="V9947" i="1"/>
  <c r="W9947" i="1" s="1"/>
  <c r="X9947" i="1" s="1"/>
  <c r="Y9947" i="1" s="1"/>
  <c r="V9948" i="1"/>
  <c r="W9948" i="1" s="1"/>
  <c r="X9948" i="1" s="1"/>
  <c r="Y9948" i="1" s="1"/>
  <c r="V9949" i="1"/>
  <c r="W9949" i="1" s="1"/>
  <c r="X9949" i="1" s="1"/>
  <c r="Y9949" i="1" s="1"/>
  <c r="V9950" i="1"/>
  <c r="W9950" i="1" s="1"/>
  <c r="X9950" i="1" s="1"/>
  <c r="Y9950" i="1" s="1"/>
  <c r="V9951" i="1"/>
  <c r="W9951" i="1" s="1"/>
  <c r="X9951" i="1" s="1"/>
  <c r="Y9951" i="1" s="1"/>
  <c r="V9952" i="1"/>
  <c r="W9952" i="1" s="1"/>
  <c r="X9952" i="1" s="1"/>
  <c r="Y9952" i="1" s="1"/>
  <c r="V9953" i="1"/>
  <c r="W9953" i="1" s="1"/>
  <c r="X9953" i="1" s="1"/>
  <c r="Y9953" i="1" s="1"/>
  <c r="V9954" i="1"/>
  <c r="W9954" i="1" s="1"/>
  <c r="X9954" i="1" s="1"/>
  <c r="Y9954" i="1" s="1"/>
  <c r="V9955" i="1"/>
  <c r="W9955" i="1" s="1"/>
  <c r="X9955" i="1" s="1"/>
  <c r="Y9955" i="1" s="1"/>
  <c r="V9956" i="1"/>
  <c r="W9956" i="1" s="1"/>
  <c r="X9956" i="1" s="1"/>
  <c r="Y9956" i="1" s="1"/>
  <c r="V9957" i="1"/>
  <c r="W9957" i="1" s="1"/>
  <c r="X9957" i="1" s="1"/>
  <c r="Y9957" i="1" s="1"/>
  <c r="V9958" i="1"/>
  <c r="W9958" i="1" s="1"/>
  <c r="X9958" i="1" s="1"/>
  <c r="Y9958" i="1" s="1"/>
  <c r="V9959" i="1"/>
  <c r="W9959" i="1" s="1"/>
  <c r="X9959" i="1" s="1"/>
  <c r="Y9959" i="1" s="1"/>
  <c r="V9960" i="1"/>
  <c r="W9960" i="1" s="1"/>
  <c r="X9960" i="1" s="1"/>
  <c r="Y9960" i="1" s="1"/>
  <c r="V9961" i="1"/>
  <c r="W9961" i="1" s="1"/>
  <c r="X9961" i="1" s="1"/>
  <c r="Y9961" i="1" s="1"/>
  <c r="V9962" i="1"/>
  <c r="W9962" i="1" s="1"/>
  <c r="X9962" i="1" s="1"/>
  <c r="Y9962" i="1" s="1"/>
  <c r="V9963" i="1"/>
  <c r="W9963" i="1" s="1"/>
  <c r="X9963" i="1" s="1"/>
  <c r="Y9963" i="1" s="1"/>
  <c r="V9964" i="1"/>
  <c r="W9964" i="1" s="1"/>
  <c r="X9964" i="1" s="1"/>
  <c r="Y9964" i="1" s="1"/>
  <c r="V9965" i="1"/>
  <c r="W9965" i="1" s="1"/>
  <c r="X9965" i="1" s="1"/>
  <c r="Y9965" i="1" s="1"/>
  <c r="V9966" i="1"/>
  <c r="W9966" i="1" s="1"/>
  <c r="X9966" i="1" s="1"/>
  <c r="Y9966" i="1" s="1"/>
  <c r="V9967" i="1"/>
  <c r="W9967" i="1" s="1"/>
  <c r="X9967" i="1" s="1"/>
  <c r="Y9967" i="1" s="1"/>
  <c r="V9968" i="1"/>
  <c r="W9968" i="1" s="1"/>
  <c r="X9968" i="1" s="1"/>
  <c r="Y9968" i="1" s="1"/>
  <c r="V9969" i="1"/>
  <c r="W9969" i="1" s="1"/>
  <c r="X9969" i="1" s="1"/>
  <c r="Y9969" i="1" s="1"/>
  <c r="V9970" i="1"/>
  <c r="W9970" i="1" s="1"/>
  <c r="X9970" i="1" s="1"/>
  <c r="Y9970" i="1" s="1"/>
  <c r="V9971" i="1"/>
  <c r="W9971" i="1" s="1"/>
  <c r="X9971" i="1" s="1"/>
  <c r="Y9971" i="1" s="1"/>
  <c r="V9972" i="1"/>
  <c r="W9972" i="1" s="1"/>
  <c r="X9972" i="1" s="1"/>
  <c r="Y9972" i="1" s="1"/>
  <c r="V9973" i="1"/>
  <c r="W9973" i="1" s="1"/>
  <c r="X9973" i="1" s="1"/>
  <c r="Y9973" i="1" s="1"/>
  <c r="V9974" i="1"/>
  <c r="W9974" i="1" s="1"/>
  <c r="X9974" i="1" s="1"/>
  <c r="Y9974" i="1" s="1"/>
  <c r="V9975" i="1"/>
  <c r="W9975" i="1" s="1"/>
  <c r="X9975" i="1" s="1"/>
  <c r="Y9975" i="1" s="1"/>
  <c r="V9976" i="1"/>
  <c r="W9976" i="1" s="1"/>
  <c r="X9976" i="1" s="1"/>
  <c r="Y9976" i="1" s="1"/>
  <c r="V9977" i="1"/>
  <c r="W9977" i="1" s="1"/>
  <c r="X9977" i="1" s="1"/>
  <c r="Y9977" i="1" s="1"/>
  <c r="V9978" i="1"/>
  <c r="W9978" i="1" s="1"/>
  <c r="X9978" i="1" s="1"/>
  <c r="Y9978" i="1" s="1"/>
  <c r="V9979" i="1"/>
  <c r="W9979" i="1" s="1"/>
  <c r="X9979" i="1" s="1"/>
  <c r="Y9979" i="1" s="1"/>
  <c r="V9980" i="1"/>
  <c r="W9980" i="1" s="1"/>
  <c r="X9980" i="1" s="1"/>
  <c r="Y9980" i="1" s="1"/>
  <c r="V9981" i="1"/>
  <c r="W9981" i="1" s="1"/>
  <c r="X9981" i="1" s="1"/>
  <c r="Y9981" i="1" s="1"/>
  <c r="V9982" i="1"/>
  <c r="W9982" i="1" s="1"/>
  <c r="X9982" i="1" s="1"/>
  <c r="Y9982" i="1" s="1"/>
  <c r="V9983" i="1"/>
  <c r="W9983" i="1" s="1"/>
  <c r="X9983" i="1" s="1"/>
  <c r="Y9983" i="1" s="1"/>
  <c r="V9984" i="1"/>
  <c r="W9984" i="1" s="1"/>
  <c r="X9984" i="1" s="1"/>
  <c r="Y9984" i="1" s="1"/>
  <c r="V9985" i="1"/>
  <c r="W9985" i="1" s="1"/>
  <c r="X9985" i="1" s="1"/>
  <c r="Y9985" i="1" s="1"/>
  <c r="V9986" i="1"/>
  <c r="W9986" i="1" s="1"/>
  <c r="X9986" i="1" s="1"/>
  <c r="Y9986" i="1" s="1"/>
  <c r="V9987" i="1"/>
  <c r="W9987" i="1" s="1"/>
  <c r="X9987" i="1" s="1"/>
  <c r="Y9987" i="1" s="1"/>
  <c r="V9988" i="1"/>
  <c r="W9988" i="1" s="1"/>
  <c r="X9988" i="1" s="1"/>
  <c r="Y9988" i="1" s="1"/>
  <c r="V9989" i="1"/>
  <c r="W9989" i="1" s="1"/>
  <c r="X9989" i="1" s="1"/>
  <c r="Y9989" i="1" s="1"/>
  <c r="V9990" i="1"/>
  <c r="W9990" i="1" s="1"/>
  <c r="X9990" i="1" s="1"/>
  <c r="Y9990" i="1" s="1"/>
  <c r="V9991" i="1"/>
  <c r="W9991" i="1" s="1"/>
  <c r="X9991" i="1" s="1"/>
  <c r="Y9991" i="1" s="1"/>
  <c r="V9992" i="1"/>
  <c r="W9992" i="1" s="1"/>
  <c r="X9992" i="1" s="1"/>
  <c r="Y9992" i="1" s="1"/>
  <c r="V9993" i="1"/>
  <c r="W9993" i="1" s="1"/>
  <c r="X9993" i="1" s="1"/>
  <c r="Y9993" i="1" s="1"/>
  <c r="V9994" i="1"/>
  <c r="W9994" i="1" s="1"/>
  <c r="X9994" i="1" s="1"/>
  <c r="Y9994" i="1" s="1"/>
  <c r="V9995" i="1"/>
  <c r="W9995" i="1" s="1"/>
  <c r="X9995" i="1" s="1"/>
  <c r="Y9995" i="1" s="1"/>
  <c r="B25" i="7"/>
  <c r="B24" i="7"/>
  <c r="B23" i="7"/>
  <c r="B16" i="7"/>
  <c r="B19" i="7"/>
  <c r="B17" i="7"/>
  <c r="B18" i="7"/>
  <c r="B12" i="7"/>
  <c r="B11" i="7"/>
  <c r="B10" i="7"/>
  <c r="B9" i="7"/>
  <c r="D6" i="6"/>
  <c r="D5" i="6"/>
  <c r="D4" i="6"/>
  <c r="E7" i="5"/>
  <c r="E6" i="5"/>
  <c r="E5" i="5"/>
  <c r="E4" i="5"/>
  <c r="C7" i="4"/>
  <c r="C6" i="4"/>
  <c r="C5" i="4"/>
  <c r="B3" i="3" l="1"/>
  <c r="X2" i="1"/>
  <c r="B4" i="3" l="1"/>
  <c r="B5" i="3" s="1"/>
  <c r="Y2" i="1"/>
</calcChain>
</file>

<file path=xl/sharedStrings.xml><?xml version="1.0" encoding="utf-8"?>
<sst xmlns="http://schemas.openxmlformats.org/spreadsheetml/2006/main" count="130016" uniqueCount="10970">
  <si>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</si>
  <si>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</si>
  <si>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</si>
  <si>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</si>
  <si>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</si>
  <si>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</si>
  <si>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</si>
  <si>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</si>
  <si>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</si>
  <si>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</si>
  <si>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</si>
  <si>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</si>
  <si>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</si>
  <si>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</si>
  <si>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</si>
  <si>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</si>
  <si>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</si>
  <si>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</si>
  <si>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</si>
  <si>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</si>
  <si>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</si>
  <si>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</si>
  <si>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</si>
  <si>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</si>
  <si>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</si>
  <si>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</si>
  <si>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</si>
  <si>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</si>
  <si>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</si>
  <si>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</si>
  <si>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</si>
  <si>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</si>
  <si>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</si>
  <si>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</si>
  <si>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</si>
  <si>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</si>
  <si>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</si>
  <si>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</si>
  <si>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</si>
  <si>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</si>
  <si>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</si>
  <si>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</si>
  <si>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</si>
  <si>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</si>
  <si>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</si>
  <si>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</si>
  <si>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</si>
  <si>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</si>
  <si>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</si>
  <si>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</si>
  <si>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</si>
  <si>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</si>
  <si>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</si>
  <si>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</si>
  <si>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</si>
  <si>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</si>
  <si>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</si>
  <si>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</si>
  <si>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</si>
  <si>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</si>
  <si>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</si>
  <si>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</si>
  <si>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</si>
  <si>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</si>
  <si>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</si>
  <si>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</si>
  <si>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</si>
  <si>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</si>
  <si>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</si>
  <si>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</si>
  <si>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</si>
  <si>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</si>
  <si>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</si>
  <si>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</si>
  <si>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</si>
  <si>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</si>
  <si>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</si>
  <si>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</si>
  <si>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</si>
  <si>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</si>
  <si>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</si>
  <si>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</si>
  <si>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</si>
  <si>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</si>
  <si>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</si>
  <si>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</si>
  <si>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</si>
  <si>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</si>
  <si>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</si>
  <si>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</si>
  <si>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</si>
  <si>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</si>
  <si>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</si>
  <si>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</si>
  <si>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</si>
  <si>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</si>
  <si>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</si>
  <si>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</si>
  <si>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</si>
  <si>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</si>
  <si>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</si>
  <si>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</si>
  <si>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</si>
  <si>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</si>
  <si>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</si>
  <si>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</si>
  <si>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</si>
  <si>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</si>
  <si>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</si>
  <si>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</si>
  <si>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</si>
  <si>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</si>
  <si>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</si>
  <si>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</si>
  <si>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</si>
  <si>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</si>
  <si>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</si>
  <si>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</si>
  <si>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</si>
  <si>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</si>
  <si>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</si>
  <si>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</si>
  <si>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</si>
  <si>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</si>
  <si>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</si>
  <si>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</si>
  <si>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</si>
  <si>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</si>
  <si>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</si>
  <si>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</si>
  <si>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</si>
  <si>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</si>
  <si>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</si>
  <si>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</si>
  <si>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</si>
  <si>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</si>
  <si>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</si>
  <si>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</si>
  <si>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</si>
  <si>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</si>
  <si>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</si>
  <si>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</si>
  <si>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</si>
  <si>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</si>
  <si>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</si>
  <si>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</si>
  <si>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</si>
  <si>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</si>
  <si>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</si>
  <si>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</si>
  <si>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</si>
  <si>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</si>
  <si>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</si>
  <si>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</si>
  <si>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</si>
  <si>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</si>
  <si>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</si>
  <si>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</si>
  <si>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</si>
  <si>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</si>
  <si>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</si>
  <si>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Imation†8GB Mini TravelDrive USB 2.0†Flash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</si>
  <si>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</si>
  <si>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</si>
  <si>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</si>
  <si>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</si>
  <si>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</si>
  <si>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</si>
  <si>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</si>
  <si>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</si>
  <si>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</si>
  <si>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</si>
  <si>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</si>
  <si>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</si>
  <si>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</si>
  <si>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</si>
  <si>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</si>
  <si>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</si>
  <si>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</si>
  <si>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</si>
  <si>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</si>
  <si>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</si>
  <si>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</si>
  <si>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</si>
  <si>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</si>
  <si>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</si>
  <si>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</si>
  <si>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</si>
  <si>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</si>
  <si>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</si>
  <si>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</si>
  <si>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</si>
  <si>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</si>
  <si>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</si>
  <si>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</si>
  <si>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</si>
  <si>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</si>
  <si>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</si>
  <si>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</si>
  <si>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</si>
  <si>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</si>
  <si>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</si>
  <si>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</si>
  <si>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</si>
  <si>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</si>
  <si>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</si>
  <si>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</si>
  <si>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</si>
  <si>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</si>
  <si>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</si>
  <si>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</si>
  <si>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</si>
  <si>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</si>
  <si>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</si>
  <si>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</si>
  <si>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</si>
  <si>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</si>
  <si>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</si>
  <si>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</si>
  <si>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</si>
  <si>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</si>
  <si>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</si>
  <si>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</si>
  <si>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</si>
  <si>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</si>
  <si>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</si>
  <si>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</si>
  <si>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</si>
  <si>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</si>
  <si>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</si>
  <si>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</si>
  <si>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</si>
  <si>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</si>
  <si>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</si>
  <si>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</si>
  <si>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</si>
  <si>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</si>
  <si>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</si>
  <si>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</si>
  <si>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</si>
  <si>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</si>
  <si>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</si>
  <si>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</si>
  <si>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</si>
  <si>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</si>
  <si>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</si>
  <si>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</si>
  <si>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</si>
  <si>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</si>
  <si>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</si>
  <si>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</si>
  <si>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</si>
  <si>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</si>
  <si>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</si>
  <si>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</si>
  <si>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</si>
  <si>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</si>
  <si>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</si>
  <si>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</si>
  <si>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</si>
  <si>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</si>
  <si>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</si>
  <si>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</si>
  <si>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</si>
  <si>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</si>
  <si>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</si>
  <si>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</si>
  <si>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</si>
  <si>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</si>
  <si>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</si>
  <si>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</si>
  <si>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</si>
  <si>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</si>
  <si>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</si>
  <si>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</si>
  <si>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</si>
  <si>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</si>
  <si>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</si>
  <si>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</si>
  <si>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</si>
  <si>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</si>
  <si>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</si>
  <si>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</si>
  <si>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</si>
  <si>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</si>
  <si>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</si>
  <si>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</si>
  <si>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</si>
  <si>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</si>
  <si>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</si>
  <si>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</si>
  <si>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</si>
  <si>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</si>
  <si>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</si>
  <si>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</si>
  <si>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</si>
  <si>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</si>
  <si>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</si>
  <si>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</si>
  <si>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</si>
  <si>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</si>
  <si>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</si>
  <si>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</si>
  <si>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</si>
  <si>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</si>
  <si>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</si>
  <si>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</si>
  <si>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</si>
  <si>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</si>
  <si>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</si>
  <si>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</si>
  <si>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</si>
  <si>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</si>
  <si>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</si>
  <si>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</si>
  <si>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</si>
  <si>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</si>
  <si>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</si>
  <si>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</si>
  <si>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</si>
  <si>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</si>
  <si>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</si>
  <si>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</si>
  <si>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</si>
  <si>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</si>
  <si>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</si>
  <si>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</si>
  <si>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</si>
  <si>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</si>
  <si>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</si>
  <si>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</si>
  <si>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</si>
  <si>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</si>
  <si>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</si>
  <si>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</si>
  <si>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</si>
  <si>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</si>
  <si>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</si>
  <si>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</si>
  <si>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</si>
  <si>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</si>
  <si>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</si>
  <si>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</si>
  <si>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</si>
  <si>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</si>
  <si>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</si>
  <si>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</si>
  <si>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</si>
  <si>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</si>
  <si>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</si>
  <si>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</si>
  <si>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</si>
  <si>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</si>
  <si>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</si>
  <si>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</si>
  <si>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</si>
  <si>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</si>
  <si>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</si>
  <si>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</si>
  <si>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</si>
  <si>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</si>
  <si>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</si>
  <si>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</si>
  <si>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</si>
  <si>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</si>
  <si>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</si>
  <si>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</si>
  <si>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</si>
  <si>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</si>
  <si>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</si>
  <si>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</si>
  <si>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</si>
  <si>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</si>
  <si>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</si>
  <si>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</si>
  <si>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</si>
  <si>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</si>
  <si>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</si>
  <si>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</si>
  <si>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</si>
  <si>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</si>
  <si>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</si>
  <si>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</si>
  <si>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</si>
  <si>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</si>
  <si>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</si>
  <si>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</si>
  <si>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</si>
  <si>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</si>
  <si>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</si>
  <si>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</si>
  <si>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</si>
  <si>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</si>
  <si>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</si>
  <si>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</si>
  <si>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</si>
  <si>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</si>
  <si>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</si>
  <si>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</si>
  <si>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</si>
  <si>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</si>
  <si>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</si>
  <si>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</si>
  <si>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</si>
  <si>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</si>
  <si>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</si>
  <si>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</si>
  <si>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</si>
  <si>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</si>
  <si>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</si>
  <si>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</si>
  <si>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</si>
  <si>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</si>
  <si>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</si>
  <si>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</si>
  <si>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</si>
  <si>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</si>
  <si>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</si>
  <si>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</si>
  <si>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</si>
  <si>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</si>
  <si>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</si>
  <si>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</si>
  <si>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</si>
  <si>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</si>
  <si>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</si>
  <si>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</si>
  <si>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</si>
  <si>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</si>
  <si>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</si>
  <si>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</si>
  <si>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</si>
  <si>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</si>
  <si>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</si>
  <si>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</si>
  <si>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</si>
  <si>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</si>
  <si>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</si>
  <si>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</si>
  <si>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</si>
  <si>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</si>
  <si>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</si>
  <si>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</si>
  <si>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</si>
  <si>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</si>
  <si>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</si>
  <si>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</si>
  <si>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</si>
  <si>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</si>
  <si>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</si>
  <si>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</si>
  <si>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</si>
  <si>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</si>
  <si>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</si>
  <si>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</si>
  <si>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</si>
  <si>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</si>
  <si>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</si>
  <si>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</si>
  <si>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</si>
  <si>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</si>
  <si>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</si>
  <si>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</si>
  <si>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</si>
  <si>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</si>
  <si>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</si>
  <si>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</si>
  <si>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</si>
  <si>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</si>
  <si>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</si>
  <si>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</si>
  <si>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</si>
  <si>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</si>
  <si>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</si>
  <si>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</si>
  <si>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</si>
  <si>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</si>
  <si>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</si>
  <si>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</si>
  <si>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</si>
  <si>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</si>
  <si>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</si>
  <si>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</si>
  <si>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</si>
  <si>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</si>
  <si>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</si>
  <si>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</si>
  <si>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</si>
  <si>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</si>
  <si>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</si>
  <si>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</si>
  <si>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</si>
  <si>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</si>
  <si>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</si>
  <si>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</si>
  <si>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</si>
  <si>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</si>
  <si>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</si>
  <si>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</si>
  <si>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</si>
  <si>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</si>
  <si>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</si>
  <si>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</si>
  <si>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</si>
  <si>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</si>
  <si>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</si>
  <si>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</si>
  <si>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</si>
  <si>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</si>
  <si>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</si>
  <si>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</si>
  <si>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</si>
  <si>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</si>
  <si>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</si>
  <si>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</si>
  <si>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</si>
  <si>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</si>
  <si>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</si>
  <si>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</si>
  <si>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</si>
  <si>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</si>
  <si>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</si>
  <si>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</si>
  <si>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</si>
  <si>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</si>
  <si>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</si>
  <si>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</si>
  <si>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</si>
  <si>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</si>
  <si>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</si>
  <si>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</si>
  <si>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</si>
  <si>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</si>
  <si>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</si>
  <si>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</si>
  <si>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</si>
  <si>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</si>
  <si>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</si>
  <si>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</si>
  <si>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</si>
  <si>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</si>
  <si>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</si>
  <si>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</si>
  <si>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</si>
  <si>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</si>
  <si>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</si>
  <si>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</si>
  <si>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</si>
  <si>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</si>
  <si>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</si>
  <si>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</si>
  <si>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</si>
  <si>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</si>
  <si>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</si>
  <si>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</si>
  <si>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</si>
  <si>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</si>
  <si>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</si>
  <si>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</si>
  <si>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</si>
  <si>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</si>
  <si>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</si>
  <si>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</si>
  <si>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</si>
  <si>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</si>
  <si>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</si>
  <si>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</si>
  <si>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</si>
  <si>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</si>
  <si>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</si>
  <si>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</si>
  <si>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</si>
  <si>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</si>
  <si>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</si>
  <si>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</si>
  <si>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</si>
  <si>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</si>
  <si>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</si>
  <si>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</si>
  <si>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</si>
  <si>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</si>
  <si>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</si>
  <si>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</si>
  <si>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</si>
  <si>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</si>
  <si>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</si>
  <si>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</si>
  <si>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</si>
  <si>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</si>
  <si>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</si>
  <si>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</si>
  <si>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</si>
  <si>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</si>
  <si>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</si>
  <si>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</si>
  <si>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</si>
  <si>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</si>
  <si>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</si>
  <si>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</si>
  <si>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</si>
  <si>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</si>
  <si>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</si>
  <si>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</si>
  <si>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</si>
  <si>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</si>
  <si>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</si>
  <si>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</si>
  <si>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</si>
  <si>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</si>
  <si>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</si>
  <si>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</si>
  <si>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</si>
  <si>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</si>
  <si>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</si>
  <si>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</si>
  <si>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</si>
  <si>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</si>
  <si>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</si>
  <si>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</si>
  <si>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</si>
  <si>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</si>
  <si>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</si>
  <si>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</si>
  <si>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</si>
  <si>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</si>
  <si>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</si>
  <si>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</si>
  <si>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</si>
  <si>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</si>
  <si>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</si>
  <si>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</si>
  <si>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</si>
  <si>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</si>
  <si>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</si>
  <si>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</si>
  <si>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</si>
  <si>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</si>
  <si>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</si>
  <si>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</si>
  <si>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</si>
  <si>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</si>
  <si>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</si>
  <si>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</si>
  <si>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</si>
  <si>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</si>
  <si>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</si>
  <si>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</si>
  <si>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</si>
  <si>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</si>
  <si>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</si>
  <si>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</si>
  <si>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</si>
  <si>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</si>
  <si>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</si>
  <si>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</si>
  <si>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</si>
  <si>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</si>
  <si>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</si>
  <si>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</si>
  <si>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</si>
  <si>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</si>
  <si>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</si>
  <si>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</si>
  <si>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</si>
  <si>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</si>
  <si>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</si>
  <si>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</si>
  <si>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</si>
  <si>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</si>
  <si>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</si>
  <si>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</si>
  <si>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</si>
  <si>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</si>
  <si>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</si>
  <si>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</si>
  <si>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</si>
  <si>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</si>
  <si>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</si>
  <si>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</si>
  <si>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</si>
  <si>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</si>
  <si>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</si>
  <si>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</si>
  <si>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</si>
  <si>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</si>
  <si>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</si>
  <si>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</si>
  <si>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</si>
  <si>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</si>
  <si>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</si>
  <si>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</si>
  <si>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</si>
  <si>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</si>
  <si>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</si>
  <si>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</si>
  <si>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</si>
  <si>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</si>
  <si>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</si>
  <si>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</si>
  <si>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</si>
  <si>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</si>
  <si>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</si>
  <si>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</si>
  <si>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</si>
  <si>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</si>
  <si>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</si>
  <si>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</si>
  <si>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</si>
  <si>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</si>
  <si>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</si>
  <si>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</si>
  <si>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</si>
  <si>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</si>
  <si>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</si>
  <si>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</si>
  <si>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</si>
  <si>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</si>
  <si>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</si>
  <si>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</si>
  <si>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</si>
  <si>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</si>
  <si>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</si>
  <si>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</si>
  <si>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</si>
  <si>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</si>
  <si>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</si>
  <si>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</si>
  <si>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</si>
  <si>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</si>
  <si>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</si>
  <si>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</si>
  <si>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</si>
  <si>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</si>
  <si>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</si>
  <si>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</si>
  <si>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</si>
  <si>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</si>
  <si>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</si>
  <si>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</si>
  <si>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</si>
  <si>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</si>
  <si>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</si>
  <si>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</si>
  <si>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</si>
  <si>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</si>
  <si>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</si>
  <si>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</si>
  <si>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</si>
  <si>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</si>
  <si>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</si>
  <si>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</si>
  <si>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</si>
  <si>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</si>
  <si>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</si>
  <si>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</si>
  <si>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</si>
  <si>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</si>
  <si>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</si>
  <si>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</si>
  <si>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</si>
  <si>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</si>
  <si>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</si>
  <si>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</si>
  <si>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</si>
  <si>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</si>
  <si>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</si>
  <si>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</si>
  <si>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</si>
  <si>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</si>
  <si>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</si>
  <si>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</si>
  <si>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</si>
  <si>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</si>
  <si>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</si>
  <si>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</si>
  <si>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</si>
  <si>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</si>
  <si>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</si>
  <si>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</si>
  <si>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</si>
  <si>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</si>
  <si>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</si>
  <si>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</si>
  <si>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</si>
  <si>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</si>
  <si>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</si>
  <si>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</si>
  <si>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</si>
  <si>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</si>
  <si>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</si>
  <si>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</si>
  <si>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</si>
  <si>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</si>
  <si>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</si>
  <si>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</si>
  <si>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</si>
  <si>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</si>
  <si>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</si>
  <si>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</si>
  <si>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</si>
  <si>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</si>
  <si>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</si>
  <si>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</si>
  <si>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</si>
  <si>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</si>
  <si>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</si>
  <si>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</si>
  <si>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</si>
  <si>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</si>
  <si>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</si>
  <si>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</si>
  <si>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</si>
  <si>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</si>
  <si>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</si>
  <si>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</si>
  <si>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</si>
  <si>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</si>
  <si>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</si>
  <si>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</si>
  <si>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</si>
  <si>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</si>
  <si>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</si>
  <si>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</si>
  <si>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</si>
  <si>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</si>
  <si>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</si>
  <si>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</si>
  <si>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</si>
  <si>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</si>
  <si>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</si>
  <si>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</si>
  <si>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</si>
  <si>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</si>
  <si>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</si>
  <si>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</si>
  <si>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</si>
  <si>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</si>
  <si>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</si>
  <si>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</si>
  <si>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</si>
  <si>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</si>
  <si>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</si>
  <si>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</si>
  <si>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</si>
  <si>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</si>
  <si>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</si>
  <si>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</si>
  <si>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</si>
  <si>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</si>
  <si>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</si>
  <si>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</si>
  <si>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</si>
  <si>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</si>
  <si>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</si>
  <si>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</si>
  <si>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</si>
  <si>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</si>
  <si>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</si>
  <si>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</si>
  <si>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</si>
  <si>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</si>
  <si>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</si>
  <si>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</si>
  <si>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</si>
  <si>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</si>
  <si>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</si>
  <si>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</si>
  <si>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</si>
  <si>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</si>
  <si>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</si>
  <si>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</si>
  <si>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</si>
  <si>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</si>
  <si>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</si>
  <si>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</si>
  <si>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</si>
  <si>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</si>
  <si>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</si>
  <si>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</si>
  <si>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</si>
  <si>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</si>
  <si>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</si>
  <si>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</si>
  <si>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</si>
  <si>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</si>
  <si>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</si>
  <si>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</si>
  <si>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</si>
  <si>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</si>
  <si>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</si>
  <si>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</si>
  <si>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</si>
  <si>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</si>
  <si>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</si>
  <si>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</si>
  <si>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</si>
  <si>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</si>
  <si>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</si>
  <si>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</si>
  <si>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</si>
  <si>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</si>
  <si>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</si>
  <si>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</si>
  <si>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</si>
  <si>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</si>
  <si>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</si>
  <si>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</si>
  <si>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</si>
  <si>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</si>
  <si>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</si>
  <si>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</si>
  <si>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</si>
  <si>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</si>
  <si>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</si>
  <si>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</si>
  <si>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</si>
  <si>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</si>
  <si>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</si>
  <si>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</si>
  <si>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</si>
  <si>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</si>
  <si>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</si>
  <si>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</si>
  <si>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</si>
  <si>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</si>
  <si>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</si>
  <si>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</si>
  <si>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</si>
  <si>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</si>
  <si>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</si>
  <si>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</si>
  <si>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</si>
  <si>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</si>
  <si>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</si>
  <si>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</si>
  <si>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</si>
  <si>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</si>
  <si>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</si>
  <si>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</si>
  <si>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</si>
  <si>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</si>
  <si>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</si>
  <si>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</si>
  <si>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</si>
  <si>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</si>
  <si>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</si>
  <si>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</si>
  <si>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</si>
  <si>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</si>
  <si>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</si>
  <si>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</si>
  <si>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</si>
  <si>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</si>
  <si>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</si>
  <si>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</si>
  <si>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</si>
  <si>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</si>
  <si>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</si>
  <si>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</si>
  <si>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</si>
  <si>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</si>
  <si>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</si>
  <si>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</si>
  <si>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</si>
  <si>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</si>
  <si>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</si>
  <si>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</si>
  <si>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</si>
  <si>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</si>
  <si>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</si>
  <si>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</si>
  <si>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</si>
  <si>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</si>
  <si>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</si>
  <si>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</si>
  <si>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</si>
  <si>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</si>
  <si>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</si>
  <si>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</si>
  <si>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</si>
  <si>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</si>
  <si>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</si>
  <si>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</si>
  <si>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</si>
  <si>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</si>
  <si>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</si>
  <si>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</si>
  <si>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</si>
  <si>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</si>
  <si>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</si>
  <si>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</si>
  <si>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</si>
  <si>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</si>
  <si>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</si>
  <si>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</si>
  <si>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</si>
  <si>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</si>
  <si>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</si>
  <si>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</si>
  <si>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</si>
  <si>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</si>
  <si>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</si>
  <si>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</si>
  <si>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</si>
  <si>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</si>
  <si>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</si>
  <si>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</si>
  <si>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</si>
  <si>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</si>
  <si>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</si>
  <si>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</si>
  <si>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</si>
  <si>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</si>
  <si>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</si>
  <si>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</si>
  <si>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</si>
  <si>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</si>
  <si>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</si>
  <si>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</si>
  <si>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</si>
  <si>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</si>
  <si>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</si>
  <si>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</si>
  <si>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</si>
  <si>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</si>
  <si>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</si>
  <si>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</si>
  <si>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</si>
  <si>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</si>
  <si>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</si>
  <si>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</si>
  <si>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</si>
  <si>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</si>
  <si>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</si>
  <si>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</si>
  <si>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</si>
  <si>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</si>
  <si>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</si>
  <si>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</si>
  <si>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</si>
  <si>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</si>
  <si>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</si>
  <si>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</si>
  <si>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</si>
  <si>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</si>
  <si>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</si>
  <si>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</si>
  <si>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</si>
  <si>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</si>
  <si>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</si>
  <si>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</si>
  <si>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</si>
  <si>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</si>
  <si>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</si>
  <si>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</si>
  <si>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</si>
  <si>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</si>
  <si>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</si>
  <si>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</si>
  <si>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</si>
  <si>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</si>
  <si>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</si>
  <si>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</si>
  <si>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</si>
  <si>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</si>
  <si>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</si>
  <si>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</si>
  <si>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</si>
  <si>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</si>
  <si>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</si>
  <si>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</si>
  <si>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</si>
  <si>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</si>
  <si>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</si>
  <si>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</si>
  <si>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</si>
  <si>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</si>
  <si>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</si>
  <si>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</si>
  <si>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</si>
  <si>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</si>
  <si>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</si>
  <si>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</si>
  <si>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</si>
  <si>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</si>
  <si>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</si>
  <si>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</si>
  <si>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</si>
  <si>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</si>
  <si>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</si>
  <si>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</si>
  <si>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</si>
  <si>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</si>
  <si>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</si>
  <si>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</si>
  <si>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</si>
  <si>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</si>
  <si>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</si>
  <si>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</si>
  <si>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</si>
  <si>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</si>
  <si>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</si>
  <si>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</si>
  <si>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</si>
  <si>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</si>
  <si>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</si>
  <si>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</si>
  <si>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</si>
  <si>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</si>
  <si>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</si>
  <si>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</si>
  <si>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</si>
  <si>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</si>
  <si>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</si>
  <si>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</si>
  <si>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</si>
  <si>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</si>
  <si>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</si>
  <si>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</si>
  <si>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</si>
  <si>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</si>
  <si>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</si>
  <si>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</si>
  <si>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</si>
  <si>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</si>
  <si>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</si>
  <si>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</si>
  <si>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</si>
  <si>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</si>
  <si>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</si>
  <si>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</si>
  <si>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</si>
  <si>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</si>
  <si>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</si>
  <si>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</si>
  <si>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</si>
  <si>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</si>
  <si>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</si>
  <si>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</si>
  <si>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</si>
  <si>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</si>
  <si>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</si>
  <si>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</si>
  <si>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</si>
  <si>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</si>
  <si>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</si>
  <si>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</si>
  <si>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</si>
  <si>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</si>
  <si>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</si>
  <si>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</si>
  <si>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</si>
  <si>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</si>
  <si>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</si>
  <si>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</si>
  <si>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</si>
  <si>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</si>
  <si>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</si>
  <si>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</si>
  <si>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</si>
  <si>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</si>
  <si>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</si>
  <si>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</si>
  <si>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</si>
  <si>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</si>
  <si>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</si>
  <si>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</si>
  <si>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</si>
  <si>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</si>
  <si>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</si>
  <si>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</si>
  <si>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</si>
  <si>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</si>
  <si>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</si>
  <si>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</si>
  <si>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</si>
  <si>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</si>
  <si>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</si>
  <si>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</si>
  <si>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</si>
  <si>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</si>
  <si>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</si>
  <si>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</si>
  <si>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</si>
  <si>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</si>
  <si>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</si>
  <si>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</si>
  <si>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</si>
  <si>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</si>
  <si>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</si>
  <si>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</si>
  <si>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</si>
  <si>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</si>
  <si>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</si>
  <si>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</si>
  <si>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</si>
  <si>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</si>
  <si>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</si>
  <si>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</si>
  <si>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</si>
  <si>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</si>
  <si>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</si>
  <si>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</si>
  <si>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</si>
  <si>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</si>
  <si>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</si>
  <si>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</si>
  <si>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</si>
  <si>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</si>
  <si>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</si>
  <si>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</si>
  <si>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</si>
  <si>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</si>
  <si>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</si>
  <si>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</si>
  <si>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</si>
  <si>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</si>
  <si>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</si>
  <si>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</si>
  <si>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</si>
  <si>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</si>
  <si>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</si>
  <si>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</si>
  <si>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</si>
  <si>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</si>
  <si>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</si>
  <si>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</si>
  <si>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</si>
  <si>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</si>
  <si>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</si>
  <si>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</si>
  <si>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</si>
  <si>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</si>
  <si>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</si>
  <si>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</si>
  <si>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</si>
  <si>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</si>
  <si>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</si>
  <si>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</si>
  <si>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</si>
  <si>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</si>
  <si>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</si>
  <si>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</si>
  <si>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</si>
  <si>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</si>
  <si>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</si>
  <si>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</si>
  <si>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</si>
  <si>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</si>
  <si>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</si>
  <si>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</si>
  <si>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</si>
  <si>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</si>
  <si>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</si>
  <si>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</si>
  <si>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</si>
  <si>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</si>
  <si>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</si>
  <si>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</si>
  <si>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</si>
  <si>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</si>
  <si>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</si>
  <si>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</si>
  <si>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</si>
  <si>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</si>
  <si>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</si>
  <si>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</si>
  <si>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</si>
  <si>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</si>
  <si>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</si>
  <si>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</si>
  <si>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</si>
  <si>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</si>
  <si>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</si>
  <si>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</si>
  <si>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</si>
  <si>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</si>
  <si>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</si>
  <si>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</si>
  <si>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</si>
  <si>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</si>
  <si>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</si>
  <si>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</si>
  <si>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</si>
  <si>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</si>
  <si>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</si>
  <si>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</si>
  <si>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</si>
  <si>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</si>
  <si>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</si>
  <si>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</si>
  <si>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</si>
  <si>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</si>
  <si>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</si>
  <si>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</si>
  <si>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</si>
  <si>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</si>
  <si>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</si>
  <si>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</si>
  <si>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</si>
  <si>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</si>
  <si>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</si>
  <si>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</si>
  <si>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</si>
  <si>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</si>
  <si>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</si>
  <si>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</si>
  <si>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</si>
  <si>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</si>
  <si>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</si>
  <si>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</si>
  <si>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</si>
  <si>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</si>
  <si>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</si>
  <si>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</si>
  <si>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</si>
  <si>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</si>
  <si>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</si>
  <si>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</si>
  <si>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</si>
  <si>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</si>
  <si>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</si>
  <si>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</si>
  <si>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</si>
  <si>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</si>
  <si>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</si>
  <si>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</si>
  <si>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</si>
  <si>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</si>
  <si>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</si>
  <si>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</si>
  <si>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</si>
  <si>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</si>
  <si>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</si>
  <si>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</si>
  <si>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</si>
  <si>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</si>
  <si>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</si>
  <si>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</si>
  <si>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</si>
  <si>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</si>
  <si>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</si>
  <si>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</si>
  <si>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</si>
  <si>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</si>
  <si>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</si>
  <si>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</si>
  <si>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</si>
  <si>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</si>
  <si>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</si>
  <si>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</si>
  <si>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</si>
  <si>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</si>
  <si>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</si>
  <si>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</si>
  <si>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</si>
  <si>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</si>
  <si>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</si>
  <si>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</si>
  <si>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</si>
  <si>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</si>
  <si>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</si>
  <si>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</si>
  <si>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</si>
  <si>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</si>
  <si>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</si>
  <si>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</si>
  <si>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</si>
  <si>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</si>
  <si>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</si>
  <si>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</si>
  <si>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</si>
  <si>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</si>
  <si>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</si>
  <si>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</si>
  <si>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</si>
  <si>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</si>
  <si>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</si>
  <si>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</si>
  <si>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</si>
  <si>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</si>
  <si>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</si>
  <si>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</si>
  <si>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</si>
  <si>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</si>
  <si>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</si>
  <si>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</si>
  <si>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</si>
  <si>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</si>
  <si>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</si>
  <si>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</si>
  <si>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</si>
  <si>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</si>
  <si>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</si>
  <si>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</si>
  <si>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</si>
  <si>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</si>
  <si>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</si>
  <si>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</si>
  <si>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</si>
  <si>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</si>
  <si>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</si>
  <si>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</si>
  <si>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</si>
  <si>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</si>
  <si>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</si>
  <si>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</si>
  <si>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</si>
  <si>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</si>
  <si>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</si>
  <si>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</si>
  <si>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</si>
  <si>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</si>
  <si>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</si>
  <si>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</si>
  <si>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</si>
  <si>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</si>
  <si>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</si>
  <si>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</si>
  <si>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</si>
  <si>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</si>
  <si>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</si>
  <si>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</si>
  <si>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</si>
  <si>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</si>
  <si>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</si>
  <si>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</si>
  <si>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</si>
  <si>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</si>
  <si>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</si>
  <si>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</si>
  <si>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</si>
  <si>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</si>
  <si>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</si>
  <si>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</si>
  <si>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</si>
  <si>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</si>
  <si>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</si>
  <si>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</si>
  <si>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</si>
  <si>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</si>
  <si>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</si>
  <si>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</si>
  <si>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</si>
  <si>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</si>
  <si>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</si>
  <si>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</si>
  <si>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</si>
  <si>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</si>
  <si>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</si>
  <si>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</si>
  <si>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</si>
  <si>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</si>
  <si>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</si>
  <si>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</si>
  <si>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</si>
  <si>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</si>
  <si>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</si>
  <si>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</si>
  <si>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</si>
  <si>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</si>
  <si>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</si>
  <si>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</si>
  <si>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</si>
  <si>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</si>
  <si>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</si>
  <si>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</si>
  <si>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</si>
  <si>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</si>
  <si>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</si>
  <si>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</si>
  <si>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</si>
  <si>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</si>
  <si>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</si>
  <si>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</si>
  <si>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</si>
  <si>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</si>
  <si>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</si>
  <si>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</si>
  <si>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</si>
  <si>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</si>
  <si>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</si>
  <si>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</si>
  <si>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</si>
  <si>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</si>
  <si>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</si>
  <si>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</si>
  <si>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</si>
  <si>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</si>
  <si>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</si>
  <si>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</si>
  <si>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</si>
  <si>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</si>
  <si>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</si>
  <si>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</si>
  <si>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</si>
  <si>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</si>
  <si>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</si>
  <si>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</si>
  <si>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</si>
  <si>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</si>
  <si>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</si>
  <si>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</si>
  <si>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</si>
  <si>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</si>
  <si>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</si>
  <si>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</si>
  <si>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</si>
  <si>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</si>
  <si>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</si>
  <si>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</si>
  <si>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</si>
  <si>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</si>
  <si>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</si>
  <si>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</si>
  <si>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</si>
  <si>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</si>
  <si>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</si>
  <si>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</si>
  <si>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</si>
  <si>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</si>
  <si>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</si>
  <si>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</si>
  <si>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</si>
  <si>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</si>
  <si>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</si>
  <si>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</si>
  <si>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</si>
  <si>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</si>
  <si>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</si>
  <si>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</si>
  <si>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</si>
  <si>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</si>
  <si>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</si>
  <si>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</si>
  <si>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</si>
  <si>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</si>
  <si>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</si>
  <si>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</si>
  <si>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</si>
  <si>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</si>
  <si>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</si>
  <si>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</si>
  <si>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</si>
  <si>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</si>
  <si>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</si>
  <si>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</si>
  <si>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</si>
  <si>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</si>
  <si>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</si>
  <si>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</si>
  <si>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</si>
  <si>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</si>
  <si>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</si>
  <si>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</si>
  <si>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</si>
  <si>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</si>
  <si>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</si>
  <si>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</si>
  <si>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</si>
  <si>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</si>
  <si>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</si>
  <si>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</si>
  <si>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</si>
  <si>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</si>
  <si>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</si>
  <si>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</si>
  <si>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</si>
  <si>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</si>
  <si>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</si>
  <si>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</si>
  <si>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</si>
  <si>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</si>
  <si>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</si>
  <si>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</si>
  <si>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</si>
  <si>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</si>
  <si>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</si>
  <si>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</si>
  <si>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</si>
  <si>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</si>
  <si>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</si>
  <si>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</si>
  <si>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</si>
  <si>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</si>
  <si>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</si>
  <si>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</si>
  <si>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</si>
  <si>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</si>
  <si>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</si>
  <si>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</si>
  <si>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</si>
  <si>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</si>
  <si>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</si>
  <si>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</si>
  <si>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</si>
  <si>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</si>
  <si>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</si>
  <si>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</si>
  <si>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</si>
  <si>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</si>
  <si>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</si>
  <si>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</si>
  <si>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</si>
  <si>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</si>
  <si>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</si>
  <si>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</si>
  <si>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</si>
  <si>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</si>
  <si>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</si>
  <si>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</si>
  <si>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</si>
  <si>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</si>
  <si>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</si>
  <si>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</si>
  <si>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</si>
  <si>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</si>
  <si>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</si>
  <si>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</si>
  <si>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</si>
  <si>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</si>
  <si>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</si>
  <si>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</si>
  <si>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</si>
  <si>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</si>
  <si>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</si>
  <si>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</si>
  <si>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</si>
  <si>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</si>
  <si>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</si>
  <si>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</si>
  <si>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</si>
  <si>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</si>
  <si>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</si>
  <si>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</si>
  <si>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</si>
  <si>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</si>
  <si>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</si>
  <si>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</si>
  <si>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</si>
  <si>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</si>
  <si>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</si>
  <si>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</si>
  <si>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</si>
  <si>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</si>
  <si>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</si>
  <si>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</si>
  <si>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</si>
  <si>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</si>
  <si>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</si>
  <si>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</si>
  <si>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</si>
  <si>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</si>
  <si>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</si>
  <si>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</si>
  <si>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</si>
  <si>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</si>
  <si>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</si>
  <si>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</si>
  <si>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</si>
  <si>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</si>
  <si>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</si>
  <si>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</si>
  <si>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</si>
  <si>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</si>
  <si>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</si>
  <si>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</si>
  <si>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</si>
  <si>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</si>
  <si>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</si>
  <si>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</si>
  <si>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</si>
  <si>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</si>
  <si>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</si>
  <si>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</si>
  <si>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</si>
  <si>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</si>
  <si>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</si>
  <si>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</si>
  <si>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</si>
  <si>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</si>
  <si>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</si>
  <si>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</si>
  <si>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</si>
  <si>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</si>
  <si>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</si>
  <si>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</si>
  <si>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</si>
  <si>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</si>
  <si>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</si>
  <si>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</si>
  <si>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</si>
  <si>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</si>
  <si>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</si>
  <si>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</si>
  <si>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</si>
  <si>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</si>
  <si>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</si>
  <si>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</si>
  <si>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</si>
  <si>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</si>
  <si>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</si>
  <si>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</si>
  <si>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</si>
  <si>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</si>
  <si>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</si>
  <si>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</si>
  <si>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</si>
  <si>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</si>
  <si>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</si>
  <si>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</si>
  <si>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</si>
  <si>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</si>
  <si>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</si>
  <si>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</si>
  <si>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</si>
  <si>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</si>
  <si>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</si>
  <si>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</si>
  <si>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</si>
  <si>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</si>
  <si>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</si>
  <si>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</si>
  <si>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</si>
  <si>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</si>
  <si>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</si>
  <si>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</si>
  <si>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</si>
  <si>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</si>
  <si>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</si>
  <si>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</si>
  <si>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</si>
  <si>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</si>
  <si>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</si>
  <si>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</si>
  <si>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</si>
  <si>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</si>
  <si>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</si>
  <si>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</si>
  <si>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</si>
  <si>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</si>
  <si>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</si>
  <si>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</si>
  <si>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</si>
  <si>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</si>
  <si>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</si>
  <si>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</si>
  <si>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</si>
  <si>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</si>
  <si>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</si>
  <si>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</si>
  <si>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</si>
  <si>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</si>
  <si>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</si>
  <si>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</si>
  <si>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</si>
  <si>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</si>
  <si>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</si>
  <si>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</si>
  <si>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</si>
  <si>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</si>
  <si>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</si>
  <si>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</si>
  <si>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</si>
  <si>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</si>
  <si>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</si>
  <si>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</si>
  <si>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</si>
  <si>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</si>
  <si>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</si>
  <si>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</si>
  <si>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</si>
  <si>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</si>
  <si>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</si>
  <si>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</si>
  <si>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</si>
  <si>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</si>
  <si>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</si>
  <si>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</si>
  <si>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</si>
  <si>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</si>
  <si>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</si>
  <si>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</si>
  <si>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</si>
  <si>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</si>
  <si>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</si>
  <si>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</si>
  <si>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</si>
  <si>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Imation†16GB Mini TravelDrive USB 2.0†Flash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</si>
  <si>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</si>
  <si>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</si>
  <si>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</si>
  <si>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</si>
  <si>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</si>
  <si>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</si>
  <si>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</si>
  <si>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</si>
  <si>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</si>
  <si>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</si>
  <si>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</si>
  <si>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</si>
  <si>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</si>
  <si>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</si>
  <si>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</si>
  <si>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</si>
  <si>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</si>
  <si>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</si>
  <si>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</si>
  <si>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</si>
  <si>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</si>
  <si>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</si>
  <si>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</si>
  <si>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</si>
  <si>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</si>
  <si>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</si>
  <si>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</si>
  <si>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</si>
  <si>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</si>
  <si>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</si>
  <si>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</si>
  <si>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</si>
  <si>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</si>
  <si>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</si>
  <si>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</si>
  <si>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</si>
  <si>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</si>
  <si>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</si>
  <si>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</si>
  <si>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</si>
  <si>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</si>
  <si>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</si>
  <si>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</si>
  <si>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</si>
  <si>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</si>
  <si>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</si>
  <si>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</si>
  <si>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</si>
  <si>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</si>
  <si>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</si>
  <si>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</si>
  <si>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</si>
  <si>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</si>
  <si>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</si>
  <si>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</si>
  <si>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</si>
  <si>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</si>
  <si>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</si>
  <si>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</si>
  <si>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</si>
  <si>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</si>
  <si>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</si>
  <si>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</si>
  <si>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</si>
  <si>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</si>
  <si>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</si>
  <si>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</si>
  <si>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</si>
  <si>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</si>
  <si>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</si>
  <si>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</si>
  <si>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</si>
  <si>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</si>
  <si>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</si>
  <si>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</si>
  <si>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</si>
  <si>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</si>
  <si>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</si>
  <si>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</si>
  <si>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</si>
  <si>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</si>
  <si>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</si>
  <si>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</si>
  <si>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</si>
  <si>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</si>
  <si>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</si>
  <si>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</si>
  <si>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</si>
  <si>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</si>
  <si>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</si>
  <si>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</si>
  <si>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</si>
  <si>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</si>
  <si>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</si>
  <si>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</si>
  <si>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</si>
  <si>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</si>
  <si>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</si>
  <si>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</si>
  <si>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</si>
  <si>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</si>
  <si>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</si>
  <si>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</si>
  <si>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</si>
  <si>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</si>
  <si>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</si>
  <si>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</si>
  <si>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</si>
  <si>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</si>
  <si>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</si>
  <si>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</si>
  <si>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</si>
  <si>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</si>
  <si>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</si>
  <si>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</si>
  <si>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</si>
  <si>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</si>
  <si>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</si>
  <si>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</si>
  <si>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</si>
  <si>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</si>
  <si>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</si>
  <si>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</si>
  <si>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</si>
  <si>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</si>
  <si>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</si>
  <si>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</si>
  <si>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</si>
  <si>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</si>
  <si>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</si>
  <si>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</si>
  <si>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</si>
  <si>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</si>
  <si>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</si>
  <si>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</si>
  <si>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</si>
  <si>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</si>
  <si>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</si>
  <si>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</si>
  <si>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</si>
  <si>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</si>
  <si>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</si>
  <si>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</si>
  <si>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</si>
  <si>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</si>
  <si>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</si>
  <si>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</si>
  <si>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</si>
  <si>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</si>
  <si>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</si>
  <si>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</si>
  <si>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</si>
  <si>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</si>
  <si>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</si>
  <si>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</si>
  <si>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</si>
  <si>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</si>
  <si>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</si>
  <si>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</si>
  <si>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</si>
  <si>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</si>
  <si>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</si>
  <si>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</si>
  <si>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</si>
  <si>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</si>
  <si>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</si>
  <si>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</si>
  <si>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</si>
  <si>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</si>
  <si>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</si>
  <si>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</si>
  <si>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</si>
  <si>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</si>
  <si>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</si>
  <si>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</si>
  <si>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</si>
  <si>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</si>
  <si>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</si>
  <si>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</si>
  <si>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</si>
  <si>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</si>
  <si>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</si>
  <si>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</si>
  <si>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</si>
  <si>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</si>
  <si>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</si>
  <si>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</si>
  <si>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</si>
  <si>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</si>
  <si>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</si>
  <si>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</si>
  <si>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</si>
  <si>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</si>
  <si>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</si>
  <si>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</si>
  <si>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</si>
  <si>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</si>
  <si>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</si>
  <si>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</si>
  <si>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</si>
  <si>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</si>
  <si>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</si>
  <si>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</si>
  <si>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</si>
  <si>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</si>
  <si>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</si>
  <si>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</si>
  <si>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</si>
  <si>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</si>
  <si>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</si>
  <si>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</si>
  <si>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</si>
  <si>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</si>
  <si>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</si>
  <si>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</si>
  <si>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</si>
  <si>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</si>
  <si>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</si>
  <si>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</si>
  <si>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</si>
  <si>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</si>
  <si>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</si>
  <si>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</si>
  <si>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</si>
  <si>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</si>
  <si>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</si>
  <si>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</si>
  <si>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</si>
  <si>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</si>
  <si>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</si>
  <si>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</si>
  <si>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</si>
  <si>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</si>
  <si>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</si>
  <si>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</si>
  <si>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</si>
  <si>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</si>
  <si>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</si>
  <si>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</si>
  <si>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</si>
  <si>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</si>
  <si>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</si>
  <si>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</si>
  <si>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</si>
  <si>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</si>
  <si>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</si>
  <si>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</si>
  <si>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</si>
  <si>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</si>
  <si>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</si>
  <si>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</si>
  <si>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</si>
  <si>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</si>
  <si>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</si>
  <si>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</si>
  <si>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</si>
  <si>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</si>
  <si>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</si>
  <si>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</si>
  <si>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</si>
  <si>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</si>
  <si>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</si>
  <si>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</si>
  <si>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</si>
  <si>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</si>
  <si>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</si>
  <si>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</si>
  <si>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</si>
  <si>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</si>
  <si>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</si>
  <si>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</si>
  <si>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</si>
  <si>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</si>
  <si>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</si>
  <si>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</si>
  <si>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</si>
  <si>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</si>
  <si>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</si>
  <si>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</si>
  <si>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</si>
  <si>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</si>
  <si>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</si>
  <si>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</si>
  <si>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</si>
  <si>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</si>
  <si>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</si>
  <si>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</si>
  <si>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</si>
  <si>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</si>
  <si>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</si>
  <si>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</si>
  <si>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</si>
  <si>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</si>
  <si>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</si>
  <si>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</si>
  <si>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</si>
  <si>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</si>
  <si>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</si>
  <si>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</si>
  <si>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</si>
  <si>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</si>
  <si>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</si>
  <si>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</si>
  <si>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</si>
  <si>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</si>
  <si>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</si>
  <si>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</si>
  <si>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</si>
  <si>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</si>
  <si>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</si>
  <si>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</si>
  <si>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</si>
  <si>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</si>
  <si>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</si>
  <si>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</si>
  <si>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</si>
  <si>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</si>
  <si>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</si>
  <si>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</si>
  <si>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</si>
  <si>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</si>
  <si>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</si>
  <si>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</si>
  <si>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</si>
  <si>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</si>
  <si>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</si>
  <si>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</si>
  <si>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</si>
  <si>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</si>
  <si>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</si>
  <si>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</si>
  <si>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</si>
  <si>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</si>
  <si>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</si>
  <si>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</si>
  <si>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</si>
  <si>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</si>
  <si>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</si>
  <si>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</si>
  <si>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</si>
  <si>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</si>
  <si>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</si>
  <si>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</si>
  <si>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</si>
  <si>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</si>
  <si>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</si>
  <si>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</si>
  <si>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</si>
  <si>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</si>
  <si>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</si>
  <si>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</si>
  <si>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</si>
  <si>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</si>
  <si>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</si>
  <si>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</si>
  <si>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</si>
  <si>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</si>
  <si>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</si>
  <si>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</si>
  <si>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</si>
  <si>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</si>
  <si>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</si>
  <si>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</si>
  <si>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</si>
  <si>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</si>
  <si>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</si>
  <si>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</si>
  <si>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</si>
  <si>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</si>
  <si>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</si>
  <si>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</si>
  <si>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</si>
  <si>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</si>
  <si>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</si>
  <si>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</si>
  <si>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</si>
  <si>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</si>
  <si>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</si>
  <si>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</si>
  <si>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</si>
  <si>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</si>
  <si>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</si>
  <si>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</si>
  <si>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</si>
  <si>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</si>
  <si>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</si>
  <si>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</si>
  <si>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</si>
  <si>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</si>
  <si>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</si>
  <si>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</si>
  <si>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</si>
  <si>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</si>
  <si>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</si>
  <si>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</si>
  <si>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</si>
  <si>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</si>
  <si>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</si>
  <si>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</si>
  <si>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</si>
  <si>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</si>
  <si>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</si>
  <si>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</si>
  <si>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</si>
  <si>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</si>
  <si>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</si>
  <si>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</si>
  <si>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</si>
  <si>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</si>
  <si>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</si>
  <si>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</si>
  <si>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</si>
  <si>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</si>
  <si>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</si>
  <si>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</si>
  <si>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</si>
  <si>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</si>
  <si>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</si>
  <si>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</si>
  <si>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</si>
  <si>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</si>
  <si>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</si>
  <si>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</si>
  <si>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</si>
  <si>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</si>
  <si>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</si>
  <si>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</si>
  <si>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</si>
  <si>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</si>
  <si>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</si>
  <si>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</si>
  <si>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</si>
  <si>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</si>
  <si>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</si>
  <si>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</si>
  <si>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</si>
  <si>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</si>
  <si>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</si>
  <si>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</si>
  <si>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</si>
  <si>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</si>
  <si>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</si>
  <si>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</si>
  <si>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</si>
  <si>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</si>
  <si>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</si>
  <si>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</si>
  <si>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</si>
  <si>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</si>
  <si>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</si>
  <si>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</si>
  <si>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</si>
  <si>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</si>
  <si>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</si>
  <si>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</si>
  <si>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</si>
  <si>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</si>
  <si>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</si>
  <si>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</si>
  <si>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</si>
  <si>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</si>
  <si>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</si>
  <si>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</si>
  <si>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</si>
  <si>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</si>
  <si>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</si>
  <si>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</si>
  <si>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</si>
  <si>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</si>
  <si>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</si>
  <si>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</si>
  <si>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</si>
  <si>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</si>
  <si>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</si>
  <si>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</si>
  <si>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</si>
  <si>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</si>
  <si>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</si>
  <si>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</si>
  <si>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</si>
  <si>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</si>
  <si>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</si>
  <si>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</si>
  <si>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</si>
  <si>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</si>
  <si>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</si>
  <si>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</si>
  <si>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</si>
  <si>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</si>
  <si>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</si>
  <si>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</si>
  <si>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</si>
  <si>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</si>
  <si>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</si>
  <si>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</si>
  <si>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</si>
  <si>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</si>
  <si>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</si>
  <si>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</si>
  <si>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</si>
  <si>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</si>
  <si>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</si>
  <si>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</si>
  <si>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</si>
  <si>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</si>
  <si>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</si>
  <si>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</si>
  <si>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</si>
  <si>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</si>
  <si>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</si>
  <si>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</si>
  <si>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</si>
  <si>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</si>
  <si>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</si>
  <si>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</si>
  <si>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</si>
  <si>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</si>
  <si>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</si>
  <si>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</si>
  <si>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</si>
  <si>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</si>
  <si>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</si>
  <si>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</si>
  <si>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</si>
  <si>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</si>
  <si>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</si>
  <si>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</si>
  <si>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</si>
  <si>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</si>
  <si>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</si>
  <si>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</si>
  <si>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</si>
  <si>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</si>
  <si>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</si>
  <si>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</si>
  <si>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</si>
  <si>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</si>
  <si>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</si>
  <si>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</si>
  <si>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</si>
  <si>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</si>
  <si>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</si>
  <si>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</si>
  <si>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</si>
  <si>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</si>
  <si>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</si>
  <si>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</si>
  <si>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</si>
  <si>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</si>
  <si>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</si>
  <si>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</si>
  <si>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</si>
  <si>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</si>
  <si>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</si>
  <si>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</si>
  <si>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</si>
  <si>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</si>
  <si>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</si>
  <si>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</si>
  <si>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</si>
  <si>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</si>
  <si>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</si>
  <si>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</si>
  <si>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</si>
  <si>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</si>
  <si>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</si>
  <si>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</si>
  <si>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</si>
  <si>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</si>
  <si>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</si>
  <si>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</si>
  <si>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</si>
  <si>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</si>
  <si>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</si>
  <si>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</si>
  <si>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</si>
  <si>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</si>
  <si>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</si>
  <si>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</si>
  <si>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</si>
  <si>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</si>
  <si>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</si>
  <si>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</si>
  <si>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</si>
  <si>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</si>
  <si>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</si>
  <si>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</si>
  <si>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</si>
  <si>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</si>
  <si>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</si>
  <si>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</si>
  <si>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</si>
  <si>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</si>
  <si>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</si>
  <si>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</si>
  <si>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</si>
  <si>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</si>
  <si>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</si>
  <si>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</si>
  <si>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</si>
  <si>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</si>
  <si>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</si>
  <si>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</si>
  <si>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</si>
  <si>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</si>
  <si>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</si>
  <si>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</si>
  <si>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</si>
  <si>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</si>
  <si>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</si>
  <si>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</si>
  <si>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</si>
  <si>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</si>
  <si>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</si>
  <si>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</si>
  <si>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</si>
  <si>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</si>
  <si>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</si>
  <si>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</si>
  <si>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</si>
  <si>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</si>
  <si>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</si>
  <si>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</si>
  <si>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</si>
  <si>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</si>
  <si>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</si>
  <si>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</si>
  <si>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</si>
  <si>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</si>
  <si>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</si>
  <si>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</si>
  <si>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</si>
  <si>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</si>
  <si>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</si>
  <si>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</si>
  <si>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</si>
  <si>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</si>
  <si>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</si>
  <si>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</si>
  <si>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</si>
  <si>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</si>
  <si>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</si>
  <si>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</si>
  <si>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</si>
  <si>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</si>
  <si>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</si>
  <si>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</si>
  <si>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</si>
  <si>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</si>
  <si>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</si>
  <si>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</si>
  <si>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</si>
  <si>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</si>
  <si>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</si>
  <si>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</si>
  <si>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</si>
  <si>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</si>
  <si>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</si>
  <si>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</si>
  <si>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</si>
  <si>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</si>
  <si>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</si>
  <si>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</si>
  <si>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</si>
  <si>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</si>
  <si>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</si>
  <si>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</si>
  <si>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</si>
  <si>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</si>
  <si>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</si>
  <si>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</si>
  <si>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</si>
  <si>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</si>
  <si>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</si>
  <si>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</si>
  <si>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</si>
  <si>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</si>
  <si>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</si>
  <si>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</si>
  <si>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</si>
  <si>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</si>
  <si>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</si>
  <si>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</si>
  <si>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</si>
  <si>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</si>
  <si>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</si>
  <si>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</si>
  <si>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</si>
  <si>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</si>
  <si>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</si>
  <si>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</si>
  <si>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</si>
  <si>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</si>
  <si>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</si>
  <si>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</si>
  <si>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</si>
  <si>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</si>
  <si>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</si>
  <si>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</si>
  <si>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</si>
  <si>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</si>
  <si>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</si>
  <si>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</si>
  <si>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</si>
  <si>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</si>
  <si>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</si>
  <si>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</si>
  <si>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</si>
  <si>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</si>
  <si>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</si>
  <si>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</si>
  <si>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</si>
  <si>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</si>
  <si>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</si>
  <si>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</si>
  <si>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</si>
  <si>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</si>
  <si>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</si>
  <si>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</si>
  <si>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</si>
  <si>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</si>
  <si>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</si>
  <si>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</si>
  <si>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</si>
  <si>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</si>
  <si>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</si>
  <si>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</si>
  <si>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</si>
  <si>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</si>
  <si>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</si>
  <si>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</si>
  <si>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</si>
  <si>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</si>
  <si>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</si>
  <si>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</si>
  <si>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</si>
  <si>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</si>
  <si>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</si>
  <si>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</si>
  <si>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</si>
  <si>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</si>
  <si>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</si>
  <si>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</si>
  <si>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</si>
  <si>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</si>
  <si>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</si>
  <si>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</si>
  <si>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</si>
  <si>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</si>
  <si>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</si>
  <si>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</si>
  <si>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</si>
  <si>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</si>
  <si>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</si>
  <si>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</si>
  <si>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</si>
  <si>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</si>
  <si>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</si>
  <si>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</si>
  <si>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</si>
  <si>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</si>
  <si>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</si>
  <si>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</si>
  <si>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</si>
  <si>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</si>
  <si>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</si>
  <si>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</si>
  <si>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</si>
  <si>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</si>
  <si>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</si>
  <si>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</si>
  <si>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</si>
  <si>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</si>
  <si>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</si>
  <si>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</si>
  <si>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</si>
  <si>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</si>
  <si>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</si>
  <si>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</si>
  <si>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</si>
  <si>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</si>
  <si>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</si>
  <si>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</si>
  <si>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</si>
  <si>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</si>
  <si>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</si>
  <si>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</si>
  <si>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</si>
  <si>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</si>
  <si>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</si>
  <si>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</si>
  <si>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</si>
  <si>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</si>
  <si>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</si>
  <si>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</si>
  <si>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</si>
  <si>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</si>
  <si>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</si>
  <si>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</si>
  <si>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</si>
  <si>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</si>
  <si>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</si>
  <si>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</si>
  <si>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</si>
  <si>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</si>
  <si>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</si>
  <si>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</si>
  <si>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</si>
  <si>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</si>
  <si>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</si>
  <si>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</si>
  <si>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</si>
  <si>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</si>
  <si>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</si>
  <si>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</si>
  <si>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</si>
  <si>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</si>
  <si>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</si>
  <si>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</si>
  <si>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</si>
  <si>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</si>
  <si>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</si>
  <si>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</si>
  <si>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</si>
  <si>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</si>
  <si>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</si>
  <si>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</si>
  <si>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</si>
  <si>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</si>
  <si>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</si>
  <si>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</si>
  <si>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</si>
  <si>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</si>
  <si>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</si>
  <si>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</si>
  <si>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</si>
  <si>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</si>
  <si>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</si>
  <si>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</si>
  <si>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</si>
  <si>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</si>
  <si>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</si>
  <si>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</si>
  <si>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</si>
  <si>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</si>
  <si>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</si>
  <si>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</si>
  <si>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</si>
  <si>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</si>
  <si>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</si>
  <si>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</si>
  <si>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</si>
  <si>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</si>
  <si>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</si>
  <si>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</si>
  <si>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</si>
  <si>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</si>
  <si>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</si>
  <si>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</si>
  <si>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</si>
  <si>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</si>
  <si>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</si>
  <si>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</si>
  <si>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</si>
  <si>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</si>
  <si>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</si>
  <si>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</si>
  <si>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</si>
  <si>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</si>
  <si>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</si>
  <si>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</si>
  <si>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</si>
  <si>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</si>
  <si>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</si>
  <si>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</si>
  <si>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</si>
  <si>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</si>
  <si>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</si>
  <si>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</si>
  <si>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</si>
  <si>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</si>
  <si>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</si>
  <si>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</si>
  <si>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</si>
  <si>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</si>
  <si>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</si>
  <si>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</si>
  <si>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</si>
  <si>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</si>
  <si>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</si>
  <si>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</si>
  <si>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</si>
  <si>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</si>
  <si>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</si>
  <si>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</si>
  <si>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</si>
  <si>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</si>
  <si>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</si>
  <si>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</si>
  <si>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</si>
  <si>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</si>
  <si>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</si>
  <si>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</si>
  <si>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</si>
  <si>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</si>
  <si>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</si>
  <si>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</si>
  <si>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</si>
  <si>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</si>
  <si>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</si>
  <si>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</si>
  <si>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</si>
  <si>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</si>
  <si>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</si>
  <si>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</si>
  <si>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</si>
  <si>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</si>
  <si>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</si>
  <si>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</si>
  <si>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</si>
  <si>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</si>
  <si>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</si>
  <si>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</si>
  <si>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</si>
  <si>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</si>
  <si>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</si>
  <si>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</si>
  <si>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</si>
  <si>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</si>
  <si>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</si>
  <si>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</si>
  <si>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</si>
  <si>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</si>
  <si>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</si>
  <si>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</si>
  <si>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</si>
  <si>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</si>
  <si>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</si>
  <si>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</si>
  <si>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</si>
  <si>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</si>
  <si>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</si>
  <si>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</si>
  <si>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</si>
  <si>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</si>
  <si>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</si>
  <si>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</si>
  <si>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</si>
  <si>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</si>
  <si>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</si>
  <si>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</si>
  <si>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</si>
  <si>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</si>
  <si>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</si>
  <si>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</si>
  <si>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</si>
  <si>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</si>
  <si>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</si>
  <si>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</si>
  <si>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</si>
  <si>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</si>
  <si>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</si>
  <si>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</si>
  <si>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</si>
  <si>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</si>
  <si>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</si>
  <si>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</si>
  <si>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</si>
  <si>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</si>
  <si>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</si>
  <si>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</si>
  <si>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</si>
  <si>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</si>
  <si>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</si>
  <si>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</si>
  <si>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</si>
  <si>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</si>
  <si>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</si>
  <si>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</si>
  <si>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</si>
  <si>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</si>
  <si>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</si>
  <si>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</si>
  <si>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</si>
  <si>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</si>
  <si>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</si>
  <si>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</si>
  <si>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</si>
  <si>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</si>
  <si>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</si>
  <si>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</si>
  <si>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</si>
  <si>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</si>
  <si>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</si>
  <si>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</si>
  <si>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</si>
  <si>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</si>
  <si>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</si>
  <si>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</si>
  <si>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</si>
  <si>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</si>
  <si>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</si>
  <si>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</si>
  <si>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</si>
  <si>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</si>
  <si>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</si>
  <si>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</si>
  <si>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</si>
  <si>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</si>
  <si>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</si>
  <si>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</si>
  <si>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</si>
  <si>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</si>
  <si>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</si>
  <si>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</si>
  <si>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</si>
  <si>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</si>
  <si>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</si>
  <si>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</si>
  <si>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</si>
  <si>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</si>
  <si>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</si>
  <si>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</si>
  <si>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</si>
  <si>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</si>
  <si>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</si>
  <si>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</si>
  <si>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</si>
  <si>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</si>
  <si>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</si>
  <si>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</si>
  <si>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</si>
  <si>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</si>
  <si>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</si>
  <si>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</si>
  <si>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</si>
  <si>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</si>
  <si>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</si>
  <si>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</si>
  <si>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</si>
  <si>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</si>
  <si>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</si>
  <si>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</si>
  <si>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</si>
  <si>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</si>
  <si>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</si>
  <si>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</si>
  <si>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</si>
  <si>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</si>
  <si>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</si>
  <si>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</si>
  <si>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</si>
  <si>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</si>
  <si>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</si>
  <si>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</si>
  <si>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</si>
  <si>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</si>
  <si>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</si>
  <si>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</si>
  <si>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</si>
  <si>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</si>
  <si>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</si>
  <si>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</si>
  <si>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</si>
  <si>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</si>
  <si>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</si>
  <si>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</si>
  <si>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</si>
  <si>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</si>
  <si>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</si>
  <si>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</si>
  <si>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</si>
  <si>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</si>
  <si>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</si>
  <si>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</si>
  <si>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</si>
  <si>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</si>
  <si>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</si>
  <si>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</si>
  <si>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</si>
  <si>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</si>
  <si>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</si>
  <si>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</si>
  <si>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</si>
  <si>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</si>
  <si>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</si>
  <si>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</si>
  <si>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</si>
  <si>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</si>
  <si>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</si>
  <si>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</si>
  <si>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</si>
  <si>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</si>
  <si>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</si>
  <si>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</si>
  <si>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</si>
  <si>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</si>
  <si>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</si>
  <si>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</si>
  <si>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</si>
  <si>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</si>
  <si>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</si>
  <si>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</si>
  <si>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</si>
  <si>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</si>
  <si>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</si>
  <si>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</si>
  <si>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</si>
  <si>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</si>
  <si>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</si>
  <si>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</si>
  <si>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</si>
  <si>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</si>
  <si>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</si>
  <si>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</si>
  <si>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</si>
  <si>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</si>
  <si>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</si>
  <si>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</si>
  <si>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</si>
  <si>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</si>
  <si>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</si>
  <si>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</si>
  <si>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</si>
  <si>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</si>
  <si>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</si>
  <si>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</si>
  <si>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</si>
  <si>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</si>
  <si>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</si>
  <si>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</si>
  <si>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</si>
  <si>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</si>
  <si>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</si>
  <si>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</si>
  <si>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</si>
  <si>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</si>
  <si>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</si>
  <si>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</si>
  <si>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</si>
  <si>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</si>
  <si>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</si>
  <si>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</si>
  <si>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</si>
  <si>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</si>
  <si>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</si>
  <si>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</si>
  <si>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</si>
  <si>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</si>
  <si>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</si>
  <si>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</si>
  <si>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</si>
  <si>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</si>
  <si>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</si>
  <si>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</si>
  <si>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</si>
  <si>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</si>
  <si>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</si>
  <si>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</si>
  <si>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</si>
  <si>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</si>
  <si>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</si>
  <si>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</si>
  <si>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</si>
  <si>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</si>
  <si>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</si>
  <si>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</si>
  <si>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</si>
  <si>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</si>
  <si>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</si>
  <si>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</si>
  <si>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</si>
  <si>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</si>
  <si>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</si>
  <si>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</si>
  <si>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</si>
  <si>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</si>
  <si>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</si>
  <si>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</si>
  <si>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</si>
  <si>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</si>
  <si>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</si>
  <si>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</si>
  <si>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</si>
  <si>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</si>
  <si>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</si>
  <si>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</si>
  <si>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</si>
  <si>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</si>
  <si>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</si>
  <si>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</si>
  <si>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</si>
  <si>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</si>
  <si>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</si>
  <si>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</si>
  <si>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</si>
  <si>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</si>
  <si>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</si>
  <si>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</si>
  <si>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</si>
  <si>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</si>
  <si>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</si>
  <si>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</si>
  <si>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</si>
  <si>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</si>
  <si>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</si>
  <si>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</si>
  <si>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</si>
  <si>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</si>
  <si>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</si>
  <si>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</si>
  <si>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</si>
  <si>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</si>
  <si>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</si>
  <si>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</si>
  <si>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</si>
  <si>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</si>
  <si>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</si>
  <si>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</si>
  <si>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</si>
  <si>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</si>
  <si>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</si>
  <si>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</si>
  <si>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</si>
  <si>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</si>
  <si>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</si>
  <si>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</si>
  <si>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</si>
  <si>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</si>
  <si>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</si>
  <si>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</si>
  <si>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</si>
  <si>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</si>
  <si>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</si>
  <si>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</si>
  <si>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</si>
  <si>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</si>
  <si>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</si>
  <si>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</si>
  <si>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</si>
  <si>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</si>
  <si>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</si>
  <si>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</si>
  <si>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</si>
  <si>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</si>
  <si>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</si>
  <si>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</si>
  <si>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</si>
  <si>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</si>
  <si>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</si>
  <si>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</si>
  <si>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</si>
  <si>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</si>
  <si>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</si>
  <si>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</si>
  <si>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</si>
  <si>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</si>
  <si>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</si>
  <si>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</si>
  <si>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</si>
  <si>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</si>
  <si>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</si>
  <si>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</si>
  <si>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</si>
  <si>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</si>
  <si>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</si>
  <si>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</si>
  <si>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</si>
  <si>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</si>
  <si>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</si>
  <si>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</si>
  <si>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</si>
  <si>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</si>
  <si>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</si>
  <si>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</si>
  <si>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</si>
  <si>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</si>
  <si>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</si>
  <si>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</si>
  <si>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</si>
  <si>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</si>
  <si>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</si>
  <si>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</si>
  <si>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</si>
  <si>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</si>
  <si>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</si>
  <si>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</si>
  <si>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</si>
  <si>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</si>
  <si>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</si>
  <si>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</si>
  <si>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</si>
  <si>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</si>
  <si>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</si>
  <si>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</si>
  <si>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</si>
  <si>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</si>
  <si>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</si>
  <si>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</si>
  <si>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</si>
  <si>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</si>
  <si>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</si>
  <si>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</si>
  <si>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</si>
  <si>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</si>
  <si>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</si>
  <si>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</si>
  <si>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</si>
  <si>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</si>
  <si>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</si>
  <si>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</si>
  <si>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</si>
  <si>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</si>
  <si>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</si>
  <si>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</si>
  <si>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</si>
  <si>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</si>
  <si>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</si>
  <si>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</si>
  <si>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</si>
  <si>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</si>
  <si>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</si>
  <si>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</si>
  <si>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</si>
  <si>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</si>
  <si>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</si>
  <si>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</si>
  <si>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</si>
  <si>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</si>
  <si>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</si>
  <si>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</si>
  <si>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</si>
  <si>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</si>
  <si>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</si>
  <si>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</si>
  <si>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</si>
  <si>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</si>
  <si>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</si>
  <si>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</si>
  <si>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</si>
  <si>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</si>
  <si>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</si>
  <si>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</si>
  <si>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</si>
  <si>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</si>
  <si>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</si>
  <si>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</si>
  <si>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</si>
  <si>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</si>
  <si>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</si>
  <si>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</si>
  <si>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</si>
  <si>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</si>
  <si>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</si>
  <si>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</si>
  <si>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</si>
  <si>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</si>
  <si>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</si>
  <si>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</si>
  <si>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</si>
  <si>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</si>
  <si>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</si>
  <si>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</si>
  <si>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</si>
  <si>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</si>
  <si>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</si>
  <si>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</si>
  <si>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</si>
  <si>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</si>
  <si>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</si>
  <si>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</si>
  <si>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</si>
  <si>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</si>
  <si>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</si>
  <si>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</si>
  <si>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</si>
  <si>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</si>
  <si>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</si>
  <si>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</si>
  <si>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</si>
  <si>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</si>
  <si>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</si>
  <si>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</si>
  <si>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</si>
  <si>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</si>
  <si>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</si>
  <si>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</si>
  <si>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</si>
  <si>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</si>
  <si>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</si>
  <si>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</si>
  <si>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</si>
  <si>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</si>
  <si>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</si>
  <si>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</si>
  <si>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</si>
  <si>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</si>
  <si>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</si>
  <si>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</si>
  <si>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</si>
  <si>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</si>
  <si>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</si>
  <si>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</si>
  <si>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</si>
  <si>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</si>
  <si>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</si>
  <si>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</si>
  <si>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</si>
  <si>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</si>
  <si>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</si>
  <si>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</si>
  <si>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</si>
  <si>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</si>
  <si>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</si>
  <si>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</si>
  <si>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</si>
  <si>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</si>
  <si>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</si>
  <si>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</si>
  <si>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</si>
  <si>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</si>
  <si>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</si>
  <si>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</si>
  <si>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</si>
  <si>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</si>
  <si>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</si>
  <si>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</si>
  <si>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</si>
  <si>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</si>
  <si>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</si>
  <si>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</si>
  <si>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</si>
  <si>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</si>
  <si>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</si>
  <si>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</si>
  <si>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</si>
  <si>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</si>
  <si>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</si>
  <si>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</si>
  <si>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</si>
  <si>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</si>
  <si>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</si>
  <si>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</si>
  <si>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</si>
  <si>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</si>
  <si>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</si>
  <si>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</si>
  <si>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</si>
  <si>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</si>
  <si>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</si>
  <si>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</si>
  <si>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</si>
  <si>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</si>
  <si>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</si>
  <si>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</si>
  <si>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</si>
  <si>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</si>
  <si>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</si>
  <si>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</si>
  <si>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</si>
  <si>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</si>
  <si>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</si>
  <si>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</si>
  <si>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</si>
  <si>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</si>
  <si>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</si>
  <si>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</si>
  <si>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</si>
  <si>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</si>
  <si>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</si>
  <si>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</si>
  <si>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</si>
  <si>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</si>
  <si>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</si>
  <si>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</si>
  <si>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</si>
  <si>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</si>
  <si>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</si>
  <si>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</si>
  <si>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</si>
  <si>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</si>
  <si>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</si>
  <si>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</si>
  <si>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</si>
  <si>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</si>
  <si>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</si>
  <si>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</si>
  <si>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</si>
  <si>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</si>
  <si>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</si>
  <si>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</si>
  <si>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</si>
  <si>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</si>
  <si>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</si>
  <si>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</si>
  <si>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</si>
  <si>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</si>
  <si>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</si>
  <si>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</si>
  <si>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</si>
  <si>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</si>
  <si>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</si>
  <si>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</si>
  <si>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</si>
  <si>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</si>
  <si>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</si>
  <si>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</si>
  <si>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</si>
  <si>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</si>
  <si>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</si>
  <si>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</si>
  <si>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</si>
  <si>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</si>
  <si>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</si>
  <si>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</si>
  <si>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</si>
  <si>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</si>
  <si>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</si>
  <si>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</si>
  <si>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</si>
  <si>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</si>
  <si>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</si>
  <si>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</si>
  <si>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</si>
  <si>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</si>
  <si>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</si>
  <si>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</si>
  <si>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</si>
  <si>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</si>
  <si>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</si>
  <si>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</si>
  <si>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</si>
  <si>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</si>
  <si>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</si>
  <si>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</si>
  <si>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</si>
  <si>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</si>
  <si>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</si>
  <si>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</si>
  <si>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</si>
  <si>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</si>
  <si>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</si>
  <si>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</si>
  <si>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</si>
  <si>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</si>
  <si>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</si>
  <si>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</si>
  <si>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</si>
  <si>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</si>
  <si>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</si>
  <si>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</si>
  <si>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</si>
  <si>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</si>
  <si>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</si>
  <si>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</si>
  <si>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</si>
  <si>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</si>
  <si>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</si>
  <si>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</si>
  <si>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</si>
  <si>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</si>
  <si>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</si>
  <si>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</si>
  <si>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</si>
  <si>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</si>
  <si>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</si>
  <si>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</si>
  <si>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</si>
  <si>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</si>
  <si>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</si>
  <si>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</si>
  <si>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</si>
  <si>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</si>
  <si>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</si>
  <si>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</si>
  <si>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</si>
  <si>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</si>
  <si>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</si>
  <si>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</si>
  <si>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</si>
  <si>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</si>
  <si>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</si>
  <si>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</si>
  <si>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</si>
  <si>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</si>
  <si>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</si>
  <si>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</si>
  <si>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</si>
  <si>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</si>
  <si>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</si>
  <si>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</si>
  <si>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</si>
  <si>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</si>
  <si>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</si>
  <si>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</si>
  <si>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</si>
  <si>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</si>
  <si>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</si>
  <si>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</si>
  <si>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</si>
  <si>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</si>
  <si>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</si>
  <si>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</si>
  <si>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</si>
  <si>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</si>
  <si>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</si>
  <si>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</si>
  <si>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</si>
  <si>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</si>
  <si>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</si>
  <si>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</si>
  <si>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</si>
  <si>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</si>
  <si>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</si>
  <si>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</si>
  <si>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</si>
  <si>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</si>
  <si>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</si>
  <si>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</si>
  <si>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</si>
  <si>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</si>
  <si>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</si>
  <si>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</si>
  <si>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</si>
  <si>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</si>
  <si>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</si>
  <si>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</si>
  <si>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</si>
  <si>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</si>
  <si>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</si>
  <si>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</si>
  <si>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</si>
  <si>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</si>
  <si>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</si>
  <si>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</si>
  <si>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</si>
  <si>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</si>
  <si>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</si>
  <si>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</si>
  <si>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</si>
  <si>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</si>
  <si>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</si>
  <si>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</si>
  <si>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</si>
  <si>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</si>
  <si>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</si>
  <si>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</si>
  <si>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</si>
  <si>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</si>
  <si>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</si>
  <si>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</si>
  <si>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</si>
  <si>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</si>
  <si>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</si>
  <si>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</si>
  <si>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</si>
  <si>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</si>
  <si>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</si>
  <si>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</si>
  <si>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</si>
  <si>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</si>
  <si>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</si>
  <si>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</si>
  <si>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</si>
  <si>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</si>
  <si>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</si>
  <si>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</si>
  <si>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</si>
  <si>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</si>
  <si>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</si>
  <si>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</si>
  <si>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</si>
  <si>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</si>
  <si>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</si>
  <si>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</si>
  <si>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</si>
  <si>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</si>
  <si>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</si>
  <si>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</si>
  <si>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</si>
  <si>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</si>
  <si>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</si>
  <si>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</si>
  <si>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</si>
  <si>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</si>
  <si>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</si>
  <si>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</si>
  <si>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</si>
  <si>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</si>
  <si>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</si>
  <si>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</si>
  <si>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</si>
  <si>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</si>
  <si>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</si>
  <si>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</si>
  <si>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</si>
  <si>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</si>
  <si>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</si>
  <si>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</si>
  <si>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</si>
  <si>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</si>
  <si>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</si>
  <si>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</si>
  <si>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</si>
  <si>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</si>
  <si>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</si>
  <si>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</si>
  <si>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</si>
  <si>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</si>
  <si>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</si>
  <si>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</si>
  <si>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</si>
  <si>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</si>
  <si>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</si>
  <si>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</si>
  <si>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</si>
  <si>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</si>
  <si>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</si>
  <si>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</si>
  <si>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</si>
  <si>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</si>
  <si>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</si>
  <si>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</si>
  <si>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</si>
  <si>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</si>
  <si>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</si>
  <si>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</si>
  <si>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</si>
  <si>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</si>
  <si>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</si>
  <si>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</si>
  <si>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</si>
  <si>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</si>
  <si>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</si>
  <si>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</si>
  <si>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</si>
  <si>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</si>
  <si>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</si>
  <si>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</si>
  <si>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</si>
  <si>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</si>
  <si>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</si>
  <si>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</si>
  <si>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</si>
  <si>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</si>
  <si>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</si>
  <si>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</si>
  <si>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</si>
  <si>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</si>
  <si>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</si>
  <si>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</si>
  <si>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</si>
  <si>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</si>
  <si>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</si>
  <si>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</si>
  <si>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</si>
  <si>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</si>
  <si>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</si>
  <si>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</si>
  <si>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</si>
  <si>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</si>
  <si>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</si>
  <si>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</si>
  <si>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</si>
  <si>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</si>
  <si>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</si>
  <si>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</si>
  <si>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</si>
  <si>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</si>
  <si>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</si>
  <si>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</si>
  <si>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</si>
  <si>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</si>
  <si>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</si>
  <si>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</si>
  <si>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</si>
  <si>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</si>
  <si>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</si>
  <si>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</si>
  <si>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</si>
  <si>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</si>
  <si>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</si>
  <si>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</si>
  <si>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</si>
  <si>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</si>
  <si>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</si>
  <si>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</si>
  <si>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</si>
  <si>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</si>
  <si>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</si>
  <si>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</si>
  <si>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</si>
  <si>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</si>
  <si>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</si>
  <si>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</si>
  <si>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</si>
  <si>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</si>
  <si>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</si>
  <si>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</si>
  <si>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</si>
  <si>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</si>
  <si>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</si>
  <si>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</si>
  <si>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</si>
  <si>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</si>
  <si>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</si>
  <si>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</si>
  <si>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</si>
  <si>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</si>
  <si>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</si>
  <si>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</si>
  <si>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</si>
  <si>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</si>
  <si>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</si>
  <si>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</si>
  <si>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</si>
  <si>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</si>
  <si>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</si>
  <si>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</si>
  <si>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</si>
  <si>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</si>
  <si>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</si>
  <si>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</si>
  <si>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</si>
  <si>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</si>
  <si>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</si>
  <si>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</si>
  <si>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</si>
  <si>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</si>
  <si>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</si>
  <si>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</si>
  <si>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</si>
  <si>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</si>
  <si>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</si>
  <si>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</si>
  <si>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</si>
  <si>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</si>
  <si>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</si>
  <si>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</si>
  <si>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</si>
  <si>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</si>
  <si>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</si>
  <si>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</si>
  <si>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</si>
  <si>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</si>
  <si>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</si>
  <si>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</si>
  <si>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</si>
  <si>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</si>
  <si>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</si>
  <si>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</si>
  <si>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</si>
  <si>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</si>
  <si>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</si>
  <si>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</si>
  <si>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</si>
  <si>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</si>
  <si>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</si>
  <si>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</si>
  <si>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</si>
  <si>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</si>
  <si>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</si>
  <si>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</si>
  <si>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</si>
  <si>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</si>
  <si>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</si>
  <si>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</si>
  <si>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</si>
  <si>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</si>
  <si>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</si>
  <si>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</si>
  <si>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</si>
  <si>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</si>
  <si>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</si>
  <si>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</si>
  <si>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</si>
  <si>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</si>
  <si>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</si>
  <si>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</si>
  <si>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</si>
  <si>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</si>
  <si>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</si>
  <si>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</si>
  <si>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</si>
  <si>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</si>
  <si>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</si>
  <si>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</si>
  <si>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</si>
  <si>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</si>
  <si>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</si>
  <si>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</si>
  <si>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</si>
  <si>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</si>
  <si>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</si>
  <si>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</si>
  <si>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</si>
  <si>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</si>
  <si>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</si>
  <si>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</si>
  <si>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</si>
  <si>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</si>
  <si>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</si>
  <si>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</si>
  <si>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</si>
  <si>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</si>
  <si>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</si>
  <si>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</si>
  <si>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</si>
  <si>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</si>
  <si>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</si>
  <si>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</si>
  <si>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</si>
  <si>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</si>
  <si>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</si>
  <si>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</si>
  <si>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</si>
  <si>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</si>
  <si>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</si>
  <si>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</si>
  <si>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</si>
  <si>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</si>
  <si>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</si>
  <si>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</si>
  <si>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</si>
  <si>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</si>
  <si>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</si>
  <si>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</si>
  <si>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</si>
  <si>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</si>
  <si>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</si>
  <si>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</si>
  <si>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</si>
  <si>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</si>
  <si>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</si>
  <si>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</si>
  <si>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</si>
  <si>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</si>
  <si>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</si>
  <si>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</si>
  <si>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</si>
  <si>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</si>
  <si>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</si>
  <si>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</si>
  <si>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</si>
  <si>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</si>
  <si>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</si>
  <si>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</si>
  <si>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</si>
  <si>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</si>
  <si>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</si>
  <si>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</si>
  <si>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</si>
  <si>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</si>
  <si>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</si>
  <si>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</si>
  <si>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</si>
  <si>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</si>
  <si>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</si>
  <si>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</si>
  <si>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</si>
  <si>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</si>
  <si>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</si>
  <si>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</si>
  <si>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</si>
  <si>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</si>
  <si>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</si>
  <si>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</si>
  <si>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</si>
  <si>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</si>
  <si>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</si>
  <si>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</si>
  <si>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</si>
  <si>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</si>
  <si>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</si>
  <si>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</si>
  <si>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</si>
  <si>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</si>
  <si>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</si>
  <si>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</si>
  <si>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</si>
  <si>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</si>
  <si>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</si>
  <si>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</si>
  <si>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</si>
  <si>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</si>
  <si>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</si>
  <si>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</si>
  <si>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</si>
  <si>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</si>
  <si>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</si>
  <si>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</si>
  <si>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</si>
  <si>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</si>
  <si>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</si>
  <si>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</si>
  <si>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</si>
  <si>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</si>
  <si>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</si>
  <si>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</si>
  <si>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</si>
  <si>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</si>
  <si>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</si>
  <si>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</si>
  <si>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</si>
  <si>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</si>
  <si>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</si>
  <si>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</si>
  <si>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</si>
  <si>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</si>
  <si>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</si>
  <si>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</si>
  <si>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</si>
  <si>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</si>
  <si>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</si>
  <si>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</si>
  <si>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</si>
  <si>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</si>
  <si>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</si>
  <si>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</si>
  <si>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</si>
  <si>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</si>
  <si>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</si>
  <si>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</si>
  <si>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</si>
  <si>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</si>
  <si>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</si>
  <si>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</si>
  <si>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</si>
  <si>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</si>
  <si>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</si>
  <si>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</si>
  <si>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</si>
  <si>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</si>
  <si>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</si>
  <si>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</si>
  <si>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</si>
  <si>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</si>
  <si>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</si>
  <si>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</si>
  <si>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</si>
  <si>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</si>
  <si>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</si>
  <si>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</si>
  <si>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</si>
  <si>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</si>
  <si>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</si>
  <si>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</si>
  <si>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</si>
  <si>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</si>
  <si>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</si>
  <si>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</si>
  <si>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</si>
  <si>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</si>
  <si>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</si>
  <si>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</si>
  <si>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</si>
  <si>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</si>
  <si>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</si>
  <si>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</si>
  <si>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</si>
  <si>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</si>
  <si>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</si>
  <si>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</si>
  <si>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</si>
  <si>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</si>
  <si>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</si>
  <si>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</si>
  <si>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</si>
  <si>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</si>
  <si>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</si>
  <si>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</si>
  <si>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</si>
  <si>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</si>
  <si>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</si>
  <si>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</si>
  <si>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</si>
  <si>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</si>
  <si>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</si>
  <si>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</si>
  <si>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</si>
  <si>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</si>
  <si>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</si>
  <si>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</si>
  <si>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</si>
  <si>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</si>
  <si>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</si>
  <si>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</si>
  <si>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</si>
  <si>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</si>
  <si>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</si>
  <si>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</si>
  <si>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</si>
  <si>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</si>
  <si>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</si>
  <si>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</si>
  <si>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</si>
  <si>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</si>
  <si>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</si>
  <si>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</si>
  <si>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</si>
  <si>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</si>
  <si>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</si>
  <si>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</si>
  <si>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</si>
  <si>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</si>
  <si>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</si>
  <si>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</si>
  <si>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</si>
  <si>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</si>
  <si>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</si>
  <si>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</si>
  <si>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</si>
  <si>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</si>
  <si>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</si>
  <si>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</si>
  <si>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</si>
  <si>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</si>
  <si>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</si>
  <si>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</si>
  <si>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</si>
  <si>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</si>
  <si>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</si>
  <si>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</si>
  <si>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</si>
  <si>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</si>
  <si>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</si>
  <si>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</si>
  <si>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</si>
  <si>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</si>
  <si>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</si>
  <si>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</si>
  <si>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</si>
  <si>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</si>
  <si>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</si>
  <si>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</si>
  <si>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</si>
  <si>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</si>
  <si>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</si>
  <si>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</si>
  <si>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</si>
  <si>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</si>
  <si>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</si>
  <si>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</si>
  <si>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</si>
  <si>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</si>
  <si>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</si>
  <si>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</si>
  <si>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</si>
  <si>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</si>
  <si>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</si>
  <si>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</si>
  <si>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</si>
  <si>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</si>
  <si>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</si>
  <si>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</si>
  <si>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</si>
  <si>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</si>
  <si>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</si>
  <si>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</si>
  <si>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</si>
  <si>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</si>
  <si>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</si>
  <si>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</si>
  <si>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</si>
  <si>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</si>
  <si>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</si>
  <si>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</si>
  <si>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</si>
  <si>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</si>
  <si>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</si>
  <si>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</si>
  <si>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</si>
  <si>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</si>
  <si>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</si>
  <si>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</si>
  <si>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</si>
  <si>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</si>
  <si>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</si>
  <si>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</si>
  <si>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</si>
  <si>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</si>
  <si>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</si>
  <si>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</si>
  <si>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</si>
  <si>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</si>
  <si>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</si>
  <si>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</si>
  <si>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</si>
  <si>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</si>
  <si>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</si>
  <si>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</si>
  <si>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</si>
  <si>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</si>
  <si>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</si>
  <si>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</si>
  <si>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</si>
  <si>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</si>
  <si>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</si>
  <si>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</si>
  <si>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</si>
  <si>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</si>
  <si>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</si>
  <si>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</si>
  <si>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</si>
  <si>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</si>
  <si>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</si>
  <si>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</si>
  <si>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</si>
  <si>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</si>
  <si>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</si>
  <si>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</si>
  <si>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</si>
  <si>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</si>
  <si>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</si>
  <si>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</si>
  <si>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</si>
  <si>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</si>
  <si>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</si>
  <si>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</si>
  <si>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</si>
  <si>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</si>
  <si>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</si>
  <si>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</si>
  <si>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</si>
  <si>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</si>
  <si>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</si>
  <si>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</si>
  <si>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</si>
  <si>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</si>
  <si>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</si>
  <si>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</si>
  <si>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</si>
  <si>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</si>
  <si>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</si>
  <si>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</si>
  <si>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</si>
  <si>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</si>
  <si>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</si>
  <si>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</si>
  <si>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</si>
  <si>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</si>
  <si>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</si>
  <si>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</si>
  <si>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</si>
  <si>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</si>
  <si>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</si>
  <si>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</si>
  <si>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</si>
  <si>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</si>
  <si>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</si>
  <si>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</si>
  <si>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</si>
  <si>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</si>
  <si>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</si>
  <si>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</si>
  <si>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</si>
  <si>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</si>
  <si>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</si>
  <si>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</si>
  <si>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</si>
  <si>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</si>
  <si>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</si>
  <si>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</si>
  <si>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</si>
  <si>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</si>
  <si>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</si>
  <si>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</si>
  <si>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</si>
  <si>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</si>
  <si>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</si>
  <si>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</si>
  <si>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</si>
  <si>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</si>
  <si>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</si>
  <si>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</si>
  <si>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</si>
  <si>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</si>
  <si>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</si>
  <si>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</si>
  <si>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</si>
  <si>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</si>
  <si>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</si>
  <si>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</si>
  <si>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</si>
  <si>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</si>
  <si>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</si>
  <si>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</si>
  <si>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</si>
  <si>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</si>
  <si>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</si>
  <si>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</si>
  <si>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</si>
  <si>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</si>
  <si>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</si>
  <si>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</si>
  <si>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</si>
  <si>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</si>
  <si>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</si>
  <si>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</si>
  <si>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</si>
  <si>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</si>
  <si>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</si>
  <si>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</si>
  <si>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</si>
  <si>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</si>
  <si>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</si>
  <si>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</si>
  <si>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</si>
  <si>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</si>
  <si>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</si>
  <si>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</si>
  <si>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</si>
  <si>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</si>
  <si>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</si>
  <si>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</si>
  <si>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</si>
  <si>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</si>
  <si>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</si>
  <si>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</si>
  <si>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</si>
  <si>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</si>
  <si>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</si>
  <si>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</si>
  <si>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</si>
  <si>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</si>
  <si>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</si>
  <si>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</si>
  <si>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</si>
  <si>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</si>
  <si>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</si>
  <si>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</si>
  <si>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</si>
  <si>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</si>
  <si>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</si>
  <si>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</si>
  <si>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</si>
  <si>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</si>
  <si>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</si>
  <si>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</si>
  <si>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</si>
  <si>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</si>
  <si>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</si>
  <si>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</si>
  <si>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</si>
  <si>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</si>
  <si>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</si>
  <si>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</si>
  <si>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</si>
  <si>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</si>
  <si>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</si>
  <si>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</si>
  <si>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</si>
  <si>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</si>
  <si>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</si>
  <si>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</si>
  <si>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</si>
  <si>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</si>
  <si>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</si>
  <si>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</si>
  <si>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</si>
  <si>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</si>
  <si>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</si>
  <si>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</si>
  <si>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</si>
  <si>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</si>
  <si>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</si>
  <si>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</si>
  <si>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</si>
  <si>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</si>
  <si>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</si>
  <si>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</si>
  <si>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</si>
  <si>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</si>
  <si>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</si>
  <si>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</si>
  <si>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</si>
  <si>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</si>
  <si>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</si>
  <si>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</si>
  <si>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</si>
  <si>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</si>
  <si>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</si>
  <si>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</si>
  <si>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</si>
  <si>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</si>
  <si>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</si>
  <si>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</si>
  <si>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</si>
  <si>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</si>
  <si>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</si>
  <si>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</si>
  <si>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</si>
  <si>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</si>
  <si>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</si>
  <si>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</si>
  <si>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</si>
  <si>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</si>
  <si>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</si>
  <si>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</si>
  <si>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</si>
  <si>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</si>
  <si>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</si>
  <si>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</si>
  <si>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</si>
  <si>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</si>
  <si>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</si>
  <si>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</si>
  <si>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</si>
  <si>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</si>
  <si>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</si>
  <si>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</si>
  <si>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</si>
  <si>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</si>
  <si>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</si>
  <si>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</si>
  <si>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</si>
  <si>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</si>
  <si>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</si>
  <si>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</si>
  <si>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</si>
  <si>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</si>
  <si>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</si>
  <si>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</si>
  <si>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</si>
  <si>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</si>
  <si>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</si>
  <si>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</si>
  <si>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</si>
  <si>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</si>
  <si>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</si>
  <si>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</si>
  <si>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</si>
  <si>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</si>
  <si>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</si>
  <si>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</si>
  <si>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</si>
  <si>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</si>
  <si>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</si>
  <si>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</si>
  <si>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</si>
  <si>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</si>
  <si>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</si>
  <si>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</si>
  <si>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</si>
  <si>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</si>
  <si>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</si>
  <si>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</si>
  <si>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</si>
  <si>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</si>
  <si>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</si>
  <si>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</si>
  <si>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</si>
  <si>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</si>
  <si>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</si>
  <si>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</si>
  <si>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</si>
  <si>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</si>
  <si>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</si>
  <si>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</si>
  <si>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</si>
  <si>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</si>
  <si>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</si>
  <si>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</si>
  <si>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</si>
  <si>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</si>
  <si>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</si>
  <si>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</si>
  <si>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</si>
  <si>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</si>
  <si>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</si>
  <si>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</si>
  <si>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</si>
  <si>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</si>
  <si>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</si>
  <si>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</si>
  <si>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</si>
  <si>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</si>
  <si>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</si>
  <si>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</si>
  <si>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</si>
  <si>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</si>
  <si>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</si>
  <si>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</si>
  <si>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</si>
  <si>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</si>
  <si>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</si>
  <si>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</si>
  <si>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</si>
  <si>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</si>
  <si>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</si>
  <si>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</si>
  <si>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</si>
  <si>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</si>
  <si>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</si>
  <si>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</si>
  <si>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</si>
  <si>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</si>
  <si>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</si>
  <si>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</si>
  <si>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</si>
  <si>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</si>
  <si>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</si>
  <si>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</si>
  <si>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</si>
  <si>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</si>
  <si>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</si>
  <si>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</si>
  <si>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</si>
  <si>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</si>
  <si>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</si>
  <si>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</si>
  <si>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</si>
  <si>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</si>
  <si>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</si>
  <si>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</si>
  <si>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</si>
  <si>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</si>
  <si>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</si>
  <si>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</si>
  <si>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</si>
  <si>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</si>
  <si>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</si>
  <si>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</si>
  <si>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</si>
  <si>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</si>
  <si>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</si>
  <si>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</si>
  <si>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</si>
  <si>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</si>
  <si>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</si>
  <si>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</si>
  <si>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</si>
  <si>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</si>
  <si>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</si>
  <si>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</si>
  <si>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</si>
  <si>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</si>
  <si>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</si>
  <si>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</si>
  <si>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</si>
  <si>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</si>
  <si>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</si>
  <si>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</si>
  <si>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</si>
  <si>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</si>
  <si>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</si>
  <si>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</si>
  <si>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</si>
  <si>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</si>
  <si>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</si>
  <si>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</si>
  <si>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</si>
  <si>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</si>
  <si>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</si>
  <si>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</si>
  <si>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</si>
  <si>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</si>
  <si>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</si>
  <si>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</si>
  <si>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</si>
  <si>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</si>
  <si>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</si>
  <si>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</si>
  <si>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</si>
  <si>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</si>
  <si>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</si>
  <si>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</si>
  <si>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</si>
  <si>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</si>
  <si>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</si>
  <si>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</si>
  <si>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</si>
  <si>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</si>
  <si>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</si>
  <si>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</si>
  <si>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</si>
  <si>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</si>
  <si>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</si>
  <si>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</si>
  <si>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</si>
  <si>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</si>
  <si>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</si>
  <si>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</si>
  <si>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</si>
  <si>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</si>
  <si>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</si>
  <si>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</si>
  <si>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</si>
  <si>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</si>
  <si>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</si>
  <si>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</si>
  <si>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</si>
  <si>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</si>
  <si>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</si>
  <si>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</si>
  <si>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</si>
  <si>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</si>
  <si>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</si>
  <si>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</si>
  <si>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</si>
  <si>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</si>
  <si>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</si>
  <si>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</si>
  <si>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</si>
  <si>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</si>
  <si>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</si>
  <si>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</si>
  <si>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</si>
  <si>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</si>
  <si>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</si>
  <si>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</si>
  <si>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</si>
  <si>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</si>
  <si>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</si>
  <si>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</si>
  <si>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</si>
  <si>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</si>
  <si>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</si>
  <si>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</si>
  <si>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</si>
  <si>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</si>
  <si>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</si>
  <si>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</si>
  <si>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</si>
  <si>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</si>
  <si>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</si>
  <si>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</si>
  <si>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</si>
  <si>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</si>
  <si>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</si>
  <si>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</si>
  <si>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</si>
  <si>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</si>
  <si>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</si>
  <si>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</si>
  <si>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</si>
  <si>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</si>
  <si>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</si>
  <si>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</si>
  <si>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</si>
  <si>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</si>
  <si>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</si>
  <si>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</si>
  <si>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</si>
  <si>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</si>
  <si>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</si>
  <si>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</si>
  <si>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</si>
  <si>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</si>
  <si>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</si>
  <si>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</si>
  <si>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</si>
  <si>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</si>
  <si>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</si>
  <si>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</si>
  <si>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</si>
  <si>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</si>
  <si>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</si>
  <si>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</si>
  <si>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</si>
  <si>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</si>
  <si>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</si>
  <si>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</si>
  <si>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</si>
  <si>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</si>
  <si>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</si>
  <si>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</si>
  <si>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</si>
  <si>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</si>
  <si>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</si>
  <si>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</si>
  <si>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</si>
  <si>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</si>
  <si>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</si>
  <si>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</si>
  <si>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</si>
  <si>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</si>
  <si>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</si>
  <si>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</si>
  <si>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</si>
  <si>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</si>
  <si>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</si>
  <si>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</si>
  <si>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</si>
  <si>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</si>
  <si>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</si>
  <si>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</si>
  <si>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</si>
  <si>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</si>
  <si>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</si>
  <si>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</si>
  <si>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</si>
  <si>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</si>
  <si>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</si>
  <si>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</si>
  <si>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</si>
  <si>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</si>
  <si>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</si>
  <si>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</si>
  <si>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</si>
  <si>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</si>
  <si>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</si>
  <si>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</si>
  <si>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</si>
  <si>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</si>
  <si>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</si>
  <si>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</si>
  <si>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</si>
  <si>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</si>
  <si>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</si>
  <si>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</si>
  <si>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</si>
  <si>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</si>
  <si>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</si>
  <si>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</si>
  <si>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</si>
  <si>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</si>
  <si>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</si>
  <si>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</si>
  <si>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</si>
  <si>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</si>
  <si>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</si>
  <si>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</si>
  <si>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</si>
  <si>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</si>
  <si>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</si>
  <si>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</si>
  <si>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</si>
  <si>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</si>
  <si>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</si>
  <si>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</si>
  <si>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</si>
  <si>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</si>
  <si>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</si>
  <si>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</si>
  <si>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</si>
  <si>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</si>
  <si>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</si>
  <si>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</si>
  <si>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</si>
  <si>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</si>
  <si>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</si>
  <si>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</si>
  <si>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</si>
  <si>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</si>
  <si>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</si>
  <si>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</si>
  <si>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</si>
  <si>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</si>
  <si>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</si>
  <si>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</si>
  <si>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</si>
  <si>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</si>
  <si>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</si>
  <si>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</si>
  <si>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</si>
  <si>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</si>
  <si>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</si>
  <si>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</si>
  <si>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</si>
  <si>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</si>
  <si>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</si>
  <si>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</si>
  <si>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</si>
  <si>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</si>
  <si>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</si>
  <si>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</si>
  <si>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</si>
  <si>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</si>
  <si>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</si>
  <si>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</si>
  <si>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</si>
  <si>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</si>
  <si>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</si>
  <si>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</si>
  <si>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</si>
  <si>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</si>
  <si>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</si>
  <si>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</si>
  <si>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</si>
  <si>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</si>
  <si>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</si>
  <si>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</si>
  <si>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</si>
  <si>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</si>
  <si>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</si>
  <si>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</si>
  <si>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</si>
  <si>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</si>
  <si>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</si>
  <si>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</si>
  <si>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</si>
  <si>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</si>
  <si>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</si>
  <si>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</si>
  <si>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</si>
  <si>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</si>
  <si>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</si>
  <si>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</si>
  <si>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</si>
  <si>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</si>
  <si>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</si>
  <si>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</si>
  <si>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</si>
  <si>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</si>
  <si>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</si>
  <si>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</si>
  <si>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</si>
  <si>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</si>
  <si>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</si>
  <si>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</si>
  <si>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</si>
  <si>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</si>
  <si>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</si>
  <si>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</si>
  <si>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</si>
  <si>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</si>
  <si>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</si>
  <si>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</si>
  <si>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</si>
  <si>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</si>
  <si>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</si>
  <si>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</si>
  <si>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</si>
  <si>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</si>
  <si>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</si>
  <si>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</si>
  <si>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</si>
  <si>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</si>
  <si>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</si>
  <si>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</si>
  <si>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</si>
  <si>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</si>
  <si>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</si>
  <si>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</si>
  <si>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</si>
  <si>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</si>
  <si>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</si>
  <si>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</si>
  <si>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</si>
  <si>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</si>
  <si>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</si>
  <si>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</si>
  <si>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</si>
  <si>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</si>
  <si>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</si>
  <si>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</si>
  <si>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</si>
  <si>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</si>
  <si>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</si>
  <si>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</si>
  <si>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</si>
  <si>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</si>
  <si>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</si>
  <si>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</si>
  <si>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</si>
  <si>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</si>
  <si>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</si>
  <si>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</si>
  <si>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</si>
  <si>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</si>
  <si>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</si>
  <si>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</si>
  <si>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</si>
  <si>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</si>
  <si>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</si>
  <si>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</si>
  <si>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</si>
  <si>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</si>
  <si>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</si>
  <si>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</si>
  <si>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</si>
  <si>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</si>
  <si>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</si>
  <si>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</si>
  <si>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</si>
  <si>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</si>
  <si>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</si>
  <si>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</si>
  <si>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</si>
  <si>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</si>
  <si>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</si>
  <si>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</si>
  <si>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</si>
  <si>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</si>
  <si>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</si>
  <si>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</si>
  <si>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</si>
  <si>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</si>
  <si>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</si>
  <si>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</si>
  <si>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</si>
  <si>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</si>
  <si>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</si>
  <si>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</si>
  <si>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</si>
  <si>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</si>
  <si>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</si>
  <si>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</si>
  <si>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</si>
  <si>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</si>
  <si>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</si>
  <si>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</si>
  <si>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</si>
  <si>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</si>
  <si>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</si>
  <si>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</si>
  <si>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</si>
  <si>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</si>
  <si>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</si>
  <si>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</si>
  <si>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</si>
  <si>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</si>
  <si>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</si>
  <si>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</si>
  <si>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</si>
  <si>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</si>
  <si>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</si>
  <si>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</si>
  <si>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</si>
  <si>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</si>
  <si>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</si>
  <si>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</si>
  <si>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</si>
  <si>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</si>
  <si>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</si>
  <si>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</si>
  <si>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</si>
  <si>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</si>
  <si>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</si>
  <si>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</si>
  <si>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</si>
  <si>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</si>
  <si>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</si>
  <si>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</si>
  <si>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</si>
  <si>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</si>
  <si>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</si>
  <si>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</si>
  <si>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</si>
  <si>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</si>
  <si>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</si>
  <si>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</si>
  <si>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</si>
  <si>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</si>
  <si>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</si>
  <si>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</si>
  <si>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</si>
  <si>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</si>
  <si>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</si>
  <si>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</si>
  <si>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</si>
  <si>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</si>
  <si>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</si>
  <si>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</si>
  <si>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</si>
  <si>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</si>
  <si>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</si>
  <si>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</si>
  <si>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</si>
  <si>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</si>
  <si>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</si>
  <si>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</si>
  <si>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</si>
  <si>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</si>
  <si>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</si>
  <si>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</si>
  <si>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</si>
  <si>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</si>
  <si>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</si>
  <si>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</si>
  <si>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</si>
  <si>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</si>
  <si>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</si>
  <si>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</si>
  <si>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</si>
  <si>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</si>
  <si>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</si>
  <si>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</si>
  <si>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</si>
  <si>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</si>
  <si>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</si>
  <si>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</si>
  <si>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</si>
  <si>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</si>
  <si>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</si>
  <si>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</si>
  <si>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</si>
  <si>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</si>
  <si>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</si>
  <si>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</si>
  <si>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</si>
  <si>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</si>
  <si>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</si>
  <si>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</si>
  <si>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</si>
  <si>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</si>
  <si>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</si>
  <si>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</si>
  <si>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</si>
  <si>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</si>
  <si>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</si>
  <si>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</si>
  <si>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</si>
  <si>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</si>
  <si>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</si>
  <si>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</si>
  <si>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</si>
  <si>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</si>
  <si>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</si>
  <si>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</si>
  <si>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</si>
  <si>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</si>
  <si>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</si>
  <si>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</si>
  <si>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</si>
  <si>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</si>
  <si>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</si>
  <si>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</si>
  <si>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</si>
  <si>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</si>
  <si>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</si>
  <si>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</si>
  <si>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</si>
  <si>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</si>
  <si>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</si>
  <si>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</si>
  <si>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</si>
  <si>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</si>
  <si>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</si>
  <si>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</si>
  <si>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</si>
  <si>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</si>
  <si>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</si>
  <si>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</si>
  <si>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</si>
  <si>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</si>
  <si>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</si>
  <si>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</si>
  <si>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</si>
  <si>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</si>
  <si>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</si>
  <si>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</si>
  <si>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</si>
  <si>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</si>
  <si>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</si>
  <si>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</si>
  <si>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</si>
  <si>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</si>
  <si>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</si>
  <si>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</si>
  <si>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</si>
  <si>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</si>
  <si>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</si>
  <si>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</si>
  <si>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</si>
  <si>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</si>
  <si>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</si>
  <si>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</si>
  <si>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</si>
  <si>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</si>
  <si>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</si>
  <si>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</si>
  <si>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</si>
  <si>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</si>
  <si>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</si>
  <si>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</si>
  <si>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</si>
  <si>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</si>
  <si>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</si>
  <si>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</si>
  <si>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</si>
  <si>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</si>
  <si>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</si>
  <si>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</si>
  <si>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</si>
  <si>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</si>
  <si>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</si>
  <si>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</si>
  <si>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</si>
  <si>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</si>
  <si>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</si>
  <si>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</si>
  <si>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</si>
  <si>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</si>
  <si>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</si>
  <si>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</si>
  <si>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</si>
  <si>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</si>
  <si>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</si>
  <si>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</si>
  <si>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</si>
  <si>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</si>
  <si>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</si>
  <si>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</si>
  <si>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</si>
  <si>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</si>
  <si>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</si>
  <si>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</si>
  <si>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</si>
  <si>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</si>
  <si>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</si>
  <si>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</si>
  <si>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</si>
  <si>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</si>
  <si>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</si>
  <si>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</si>
  <si>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</si>
  <si>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</si>
  <si>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</si>
  <si>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</si>
  <si>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</si>
  <si>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</si>
  <si>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</si>
  <si>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</si>
  <si>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</si>
  <si>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</si>
  <si>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</si>
  <si>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</si>
  <si>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</si>
  <si>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</si>
  <si>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</si>
  <si>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</si>
  <si>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</si>
  <si>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</si>
  <si>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</si>
  <si>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</si>
  <si>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</si>
  <si>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</si>
  <si>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</si>
  <si>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</si>
  <si>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</si>
  <si>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</si>
  <si>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</si>
  <si>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</si>
  <si>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</si>
  <si>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</si>
  <si>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</si>
  <si>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</si>
  <si>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</si>
  <si>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</si>
  <si>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</si>
  <si>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</si>
  <si>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</si>
  <si>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</si>
  <si>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</si>
  <si>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</si>
  <si>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</si>
  <si>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</si>
  <si>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</si>
  <si>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</si>
  <si>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</si>
  <si>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</si>
  <si>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</si>
  <si>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</si>
  <si>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</si>
  <si>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</si>
  <si>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</si>
  <si>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</si>
  <si>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</si>
  <si>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</si>
  <si>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</si>
  <si>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</si>
  <si>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</si>
  <si>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</si>
  <si>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</si>
  <si>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</si>
  <si>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</si>
  <si>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</si>
  <si>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</si>
  <si>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</si>
  <si>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</si>
  <si>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</si>
  <si>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</si>
  <si>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</si>
  <si>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</si>
  <si>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</si>
  <si>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</si>
  <si>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</si>
  <si>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</si>
  <si>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</si>
  <si>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</si>
  <si>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</si>
  <si>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</si>
  <si>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</si>
  <si>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</si>
  <si>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</si>
  <si>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</si>
  <si>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</si>
  <si>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</si>
  <si>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</si>
  <si>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</si>
  <si>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</si>
  <si>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</si>
  <si>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</si>
  <si>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</si>
  <si>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</si>
  <si>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</si>
  <si>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</si>
  <si>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</si>
  <si>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</si>
  <si>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</si>
  <si>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</si>
  <si>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</si>
  <si>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</si>
  <si>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</si>
  <si>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</si>
  <si>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</si>
  <si>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</si>
  <si>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</si>
  <si>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</si>
  <si>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</si>
  <si>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</si>
  <si>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</si>
  <si>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</si>
  <si>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</si>
  <si>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</si>
  <si>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</si>
  <si>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</si>
  <si>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</si>
  <si>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</si>
  <si>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</si>
  <si>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</si>
  <si>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</si>
  <si>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</si>
  <si>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</si>
  <si>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</si>
  <si>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</si>
  <si>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</si>
  <si>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</si>
  <si>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</si>
  <si>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</si>
  <si>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</si>
  <si>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</si>
  <si>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</si>
  <si>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</si>
  <si>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</si>
  <si>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</si>
  <si>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</si>
  <si>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</si>
  <si>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</si>
  <si>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</si>
  <si>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</si>
  <si>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</si>
  <si>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</si>
  <si>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</si>
  <si>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</si>
  <si>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</si>
  <si>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</si>
  <si>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</si>
  <si>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</si>
  <si>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</si>
  <si>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</si>
  <si>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</si>
  <si>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</si>
  <si>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</si>
  <si>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</si>
  <si>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</si>
  <si>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</si>
  <si>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</si>
  <si>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</si>
  <si>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</si>
  <si>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</si>
  <si>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</si>
  <si>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</si>
  <si>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</si>
  <si>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</si>
  <si>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</si>
  <si>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</si>
  <si>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</si>
  <si>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</si>
  <si>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</si>
  <si>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</si>
  <si>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</si>
  <si>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</si>
  <si>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</si>
  <si>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</si>
  <si>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</si>
  <si>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</si>
  <si>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</si>
  <si>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</si>
  <si>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</si>
  <si>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</si>
  <si>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</si>
  <si>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</si>
  <si>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</si>
  <si>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</si>
  <si>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</si>
  <si>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</si>
  <si>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</si>
  <si>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</si>
  <si>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</si>
  <si>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</si>
  <si>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</si>
  <si>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</si>
  <si>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</si>
  <si>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</si>
  <si>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</si>
  <si>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</si>
  <si>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</si>
  <si>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</si>
  <si>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</si>
  <si>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</si>
  <si>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</si>
  <si>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</si>
  <si>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</si>
  <si>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</si>
  <si>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</si>
  <si>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</si>
  <si>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</si>
  <si>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</si>
  <si>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</si>
  <si>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</si>
  <si>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</si>
  <si>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</si>
  <si>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</si>
  <si>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</si>
  <si>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</si>
  <si>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</si>
  <si>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</si>
  <si>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</si>
  <si>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</si>
  <si>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</si>
  <si>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</si>
  <si>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</si>
  <si>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</si>
  <si>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</si>
  <si>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</si>
  <si>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</si>
  <si>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</si>
  <si>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</si>
  <si>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</si>
  <si>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</si>
  <si>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</si>
  <si>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</si>
  <si>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</si>
  <si>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</si>
  <si>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</si>
  <si>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</si>
  <si>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</si>
  <si>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</si>
  <si>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</si>
  <si>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</si>
  <si>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</si>
  <si>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</si>
  <si>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</si>
  <si>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</si>
  <si>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</si>
  <si>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</si>
  <si>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</si>
  <si>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</si>
  <si>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</si>
  <si>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</si>
  <si>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</si>
  <si>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</si>
  <si>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</si>
  <si>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</si>
  <si>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</si>
  <si>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</si>
  <si>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</si>
  <si>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</si>
  <si>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</si>
  <si>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</si>
  <si>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</si>
  <si>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</si>
  <si>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</si>
  <si>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</si>
  <si>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</si>
  <si>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</si>
  <si>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</si>
  <si>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</si>
  <si>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</si>
  <si>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</si>
  <si>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</si>
  <si>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</si>
  <si>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</si>
  <si>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</si>
  <si>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</si>
  <si>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</si>
  <si>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</si>
  <si>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</si>
  <si>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</si>
  <si>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</si>
  <si>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</si>
  <si>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</si>
  <si>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</si>
  <si>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</si>
  <si>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</si>
  <si>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</si>
  <si>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</si>
  <si>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</si>
  <si>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</si>
  <si>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</si>
  <si>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</si>
  <si>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</si>
  <si>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</si>
  <si>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</si>
  <si>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</si>
  <si>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</si>
  <si>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</si>
  <si>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</si>
  <si>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</si>
  <si>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</si>
  <si>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</si>
  <si>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</si>
  <si>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</si>
  <si>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</si>
  <si>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</si>
  <si>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</si>
  <si>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</si>
  <si>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</si>
  <si>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</si>
  <si>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</si>
  <si>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</si>
  <si>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</si>
  <si>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</si>
  <si>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</si>
  <si>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</si>
  <si>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</si>
  <si>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</si>
  <si>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</si>
  <si>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</si>
  <si>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</si>
  <si>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</si>
  <si>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</si>
  <si>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</si>
  <si>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</si>
  <si>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</si>
  <si>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</si>
  <si>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</si>
  <si>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</si>
  <si>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</si>
  <si>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</si>
  <si>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</si>
  <si>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</si>
  <si>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</si>
  <si>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</si>
  <si>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</si>
  <si>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</si>
  <si>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</si>
  <si>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</si>
  <si>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</si>
  <si>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</si>
  <si>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</si>
  <si>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</si>
  <si>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</si>
  <si>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</si>
  <si>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</si>
  <si>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</si>
  <si>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</si>
  <si>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</si>
  <si>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</si>
  <si>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</si>
  <si>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</si>
  <si>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</si>
  <si>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</si>
  <si>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</si>
  <si>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</si>
  <si>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</si>
  <si>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</si>
  <si>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</si>
  <si>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</si>
  <si>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</si>
  <si>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</si>
  <si>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</si>
  <si>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</si>
  <si>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</si>
  <si>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</si>
  <si>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</si>
  <si>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</si>
  <si>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</si>
  <si>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</si>
  <si>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</si>
  <si>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</si>
  <si>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</si>
  <si>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</si>
  <si>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</si>
  <si>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</si>
  <si>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</si>
  <si>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</si>
  <si>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</si>
  <si>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</si>
  <si>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</si>
  <si>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</si>
  <si>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</si>
  <si>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</si>
  <si>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</si>
  <si>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</si>
  <si>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</si>
  <si>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</si>
  <si>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</si>
  <si>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</si>
  <si>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</si>
  <si>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</si>
  <si>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</si>
  <si>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</si>
  <si>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</si>
  <si>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</si>
  <si>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</si>
  <si>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</si>
  <si>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</si>
  <si>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</si>
  <si>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</si>
  <si>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</si>
  <si>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</si>
  <si>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</si>
  <si>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</si>
  <si>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</si>
  <si>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</si>
  <si>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</si>
  <si>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</si>
  <si>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</si>
  <si>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</si>
  <si>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</si>
  <si>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</si>
  <si>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</si>
  <si>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</si>
  <si>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</si>
  <si>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</si>
  <si>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</si>
  <si>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</si>
  <si>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</si>
  <si>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</si>
  <si>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</si>
  <si>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</si>
  <si>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</si>
  <si>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</si>
  <si>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</si>
  <si>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</si>
  <si>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</si>
  <si>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</si>
  <si>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</si>
  <si>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</si>
  <si>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</si>
  <si>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</si>
  <si>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</si>
  <si>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</si>
  <si>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</si>
  <si>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</si>
  <si>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</si>
  <si>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</si>
  <si>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</si>
  <si>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</si>
  <si>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</si>
  <si>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</si>
  <si>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</si>
  <si>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</si>
  <si>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</si>
  <si>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</si>
  <si>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</si>
  <si>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</si>
  <si>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</si>
  <si>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</si>
  <si>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</si>
  <si>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</si>
  <si>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</si>
  <si>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</si>
  <si>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</si>
  <si>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</si>
  <si>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</si>
  <si>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</si>
  <si>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</si>
  <si>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</si>
  <si>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</si>
  <si>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</si>
  <si>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</si>
  <si>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</si>
  <si>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</si>
  <si>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</si>
  <si>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</si>
  <si>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</si>
  <si>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</si>
  <si>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</si>
  <si>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</si>
  <si>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</si>
  <si>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</si>
  <si>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</si>
  <si>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</si>
  <si>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</si>
  <si>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</si>
  <si>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</si>
  <si>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</si>
  <si>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</si>
  <si>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</si>
  <si>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</si>
  <si>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</si>
  <si>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</si>
  <si>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</si>
  <si>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</si>
  <si>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</si>
  <si>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</si>
  <si>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</si>
  <si>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</si>
  <si>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</si>
  <si>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</si>
  <si>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</si>
  <si>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</si>
  <si>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</si>
  <si>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</si>
  <si>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</si>
  <si>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</si>
  <si>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</si>
  <si>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</si>
  <si>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</si>
  <si>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</si>
  <si>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</si>
  <si>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</si>
  <si>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</si>
  <si>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</si>
  <si>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</si>
  <si>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</si>
  <si>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</si>
  <si>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</si>
  <si>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</si>
  <si>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</si>
  <si>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</si>
  <si>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</si>
  <si>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</si>
  <si>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</si>
  <si>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</si>
  <si>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</si>
  <si>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</si>
  <si>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</si>
  <si>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</si>
  <si>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</si>
  <si>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</si>
  <si>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</si>
  <si>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</si>
  <si>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</si>
  <si>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</si>
  <si>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</si>
  <si>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</si>
  <si>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</si>
  <si>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</si>
  <si>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</si>
  <si>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</si>
  <si>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</si>
  <si>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</si>
  <si>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</si>
  <si>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</si>
  <si>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</si>
  <si>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</si>
  <si>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</si>
  <si>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</si>
  <si>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</si>
  <si>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</si>
  <si>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</si>
  <si>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</si>
  <si>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</si>
  <si>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</si>
  <si>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</si>
  <si>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</si>
  <si>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</si>
  <si>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</si>
  <si>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</si>
  <si>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</si>
  <si>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</si>
  <si>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</si>
  <si>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</si>
  <si>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</si>
  <si>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</si>
  <si>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</si>
  <si>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</si>
  <si>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</si>
  <si>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</si>
  <si>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</si>
  <si>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</si>
  <si>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</si>
  <si>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</si>
  <si>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</si>
  <si>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</si>
  <si>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</si>
  <si>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</si>
  <si>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</si>
  <si>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</si>
  <si>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</si>
  <si>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</si>
  <si>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</si>
  <si>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</si>
  <si>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</si>
  <si>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</si>
  <si>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</si>
  <si>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</si>
  <si>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</si>
  <si>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</si>
  <si>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</si>
  <si>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</si>
  <si>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</si>
  <si>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</si>
  <si>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</si>
  <si>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</si>
  <si>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</si>
  <si>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</si>
  <si>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</si>
  <si>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</si>
  <si>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</si>
  <si>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</si>
  <si>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</si>
  <si>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</si>
  <si>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</si>
  <si>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</si>
  <si>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</si>
  <si>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</si>
  <si>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</si>
  <si>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</si>
  <si>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</si>
  <si>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</si>
  <si>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</si>
  <si>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</si>
  <si>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</si>
  <si>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</si>
  <si>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</si>
  <si>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</si>
  <si>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</si>
  <si>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</si>
  <si>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</si>
  <si>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</si>
  <si>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</si>
  <si>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</si>
  <si>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</si>
  <si>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</si>
  <si>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</si>
  <si>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</si>
  <si>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</si>
  <si>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</si>
  <si>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</si>
  <si>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</si>
  <si>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</si>
  <si>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</si>
  <si>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</si>
  <si>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</si>
  <si>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</si>
  <si>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</si>
  <si>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</si>
  <si>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</si>
  <si>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</si>
  <si>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</si>
  <si>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</si>
  <si>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</si>
  <si>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</si>
  <si>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</si>
  <si>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</si>
  <si>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</si>
  <si>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</si>
  <si>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</si>
  <si>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</si>
  <si>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</si>
  <si>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</si>
  <si>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</si>
  <si>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</si>
  <si>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</si>
  <si>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</si>
  <si>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</si>
  <si>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</si>
  <si>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</si>
  <si>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</si>
  <si>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</si>
  <si>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</si>
  <si>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</si>
  <si>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</si>
  <si>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</si>
  <si>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</si>
  <si>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</si>
  <si>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</si>
  <si>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</si>
  <si>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</si>
  <si>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</si>
  <si>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</si>
  <si>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</si>
  <si>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</si>
  <si>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</si>
  <si>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</si>
  <si>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</si>
  <si>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</si>
  <si>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</si>
  <si>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</si>
  <si>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</si>
  <si>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</si>
  <si>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</si>
  <si>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</si>
  <si>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</si>
  <si>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</si>
  <si>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</si>
  <si>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</si>
  <si>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</si>
  <si>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</si>
  <si>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</si>
  <si>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</si>
  <si>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</si>
  <si>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</si>
  <si>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</si>
  <si>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</si>
  <si>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</si>
  <si>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</si>
  <si>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</si>
  <si>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</si>
  <si>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</si>
  <si>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</si>
  <si>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</si>
  <si>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</si>
  <si>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</si>
  <si>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</si>
  <si>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</si>
  <si>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</si>
  <si>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</si>
  <si>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</si>
  <si>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</si>
  <si>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</si>
  <si>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</si>
  <si>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</si>
  <si>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</si>
  <si>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</si>
  <si>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</si>
  <si>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</si>
  <si>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</si>
  <si>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</si>
  <si>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</si>
  <si>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</si>
  <si>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</si>
  <si>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</si>
  <si>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</si>
  <si>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</si>
  <si>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</si>
  <si>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</si>
  <si>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</si>
  <si>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</si>
  <si>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</si>
  <si>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</si>
  <si>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</si>
  <si>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</si>
  <si>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</si>
  <si>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</si>
  <si>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</si>
  <si>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</si>
  <si>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</si>
  <si>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</si>
  <si>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</si>
  <si>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</si>
  <si>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</si>
  <si>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</si>
  <si>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</si>
  <si>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</si>
  <si>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</si>
  <si>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</si>
  <si>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</si>
  <si>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</si>
  <si>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</si>
  <si>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</si>
  <si>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</si>
  <si>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</si>
  <si>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</si>
  <si>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</si>
  <si>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</si>
  <si>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</si>
  <si>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</si>
  <si>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</si>
  <si>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</si>
  <si>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</si>
  <si>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</si>
  <si>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</si>
  <si>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</si>
  <si>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</si>
  <si>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</si>
  <si>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</si>
  <si>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</si>
  <si>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</si>
  <si>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</si>
  <si>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</si>
  <si>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</si>
  <si>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</si>
  <si>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</si>
  <si>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</si>
  <si>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</si>
  <si>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</si>
  <si>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</si>
  <si>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</si>
  <si>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</si>
  <si>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</si>
  <si>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</si>
  <si>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</si>
  <si>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</si>
  <si>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</si>
  <si>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</si>
  <si>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</si>
  <si>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</si>
  <si>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</si>
  <si>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</si>
  <si>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</si>
  <si>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</si>
  <si>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</si>
  <si>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</si>
  <si>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</si>
  <si>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</si>
  <si>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</si>
  <si>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</si>
  <si>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</si>
  <si>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</si>
  <si>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</si>
  <si>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</si>
  <si>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</si>
  <si>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</si>
  <si>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</si>
  <si>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</si>
  <si>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</si>
  <si>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</si>
  <si>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</si>
  <si>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</si>
  <si>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</si>
  <si>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</si>
  <si>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</si>
  <si>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</si>
  <si>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</si>
  <si>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</si>
  <si>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</si>
  <si>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</si>
  <si>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</si>
  <si>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</si>
  <si>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</si>
  <si>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</si>
  <si>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</si>
  <si>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</si>
  <si>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</si>
  <si>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</si>
  <si>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</si>
  <si>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</si>
  <si>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</si>
  <si>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</si>
  <si>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</si>
  <si>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</si>
  <si>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</si>
  <si>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</si>
  <si>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</si>
  <si>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</si>
  <si>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</si>
  <si>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</si>
  <si>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</si>
  <si>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</si>
  <si>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</si>
  <si>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</si>
  <si>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</si>
  <si>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</si>
  <si>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</si>
  <si>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</si>
  <si>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</si>
  <si>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</si>
  <si>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</si>
  <si>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</si>
  <si>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</si>
  <si>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</si>
  <si>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</si>
  <si>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</si>
  <si>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</si>
  <si>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</si>
  <si>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</si>
  <si>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</si>
  <si>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</si>
  <si>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</si>
  <si>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</si>
  <si>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</si>
  <si>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</si>
  <si>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</si>
  <si>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</si>
  <si>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</si>
  <si>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</si>
  <si>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</si>
  <si>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</si>
  <si>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</si>
  <si>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</si>
  <si>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</si>
  <si>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</si>
  <si>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</si>
  <si>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</si>
  <si>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</si>
  <si>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</si>
  <si>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</si>
  <si>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</si>
  <si>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</si>
  <si>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</si>
  <si>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</si>
  <si>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</si>
  <si>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</si>
  <si>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</si>
  <si>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</si>
  <si>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</si>
  <si>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</si>
  <si>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</si>
  <si>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</si>
  <si>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</si>
  <si>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</si>
  <si>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</si>
  <si>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</si>
  <si>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</si>
  <si>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</si>
  <si>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</si>
  <si>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</si>
  <si>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</si>
  <si>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</si>
  <si>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</si>
  <si>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</si>
  <si>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</si>
  <si>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</si>
  <si>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</si>
  <si>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</si>
  <si>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</si>
  <si>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</si>
  <si>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</si>
  <si>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</si>
  <si>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</si>
  <si>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</si>
  <si>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</si>
  <si>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</si>
  <si>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</si>
  <si>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</si>
  <si>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</si>
  <si>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</si>
  <si>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</si>
  <si>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</si>
  <si>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</si>
  <si>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</si>
  <si>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</si>
  <si>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</si>
  <si>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</si>
  <si>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</si>
  <si>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</si>
  <si>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</si>
  <si>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</si>
  <si>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</si>
  <si>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</si>
  <si>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</si>
  <si>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</si>
  <si>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</si>
  <si>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</si>
  <si>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</si>
  <si>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</si>
  <si>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</si>
  <si>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</si>
  <si>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</si>
  <si>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</si>
  <si>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</si>
  <si>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</si>
  <si>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</si>
  <si>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</si>
  <si>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</si>
  <si>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</si>
  <si>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</si>
  <si>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</si>
  <si>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</si>
  <si>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</si>
  <si>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</si>
  <si>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</si>
  <si>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</si>
  <si>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</si>
  <si>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</si>
  <si>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</si>
  <si>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</si>
  <si>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</si>
  <si>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</si>
  <si>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</si>
  <si>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</si>
  <si>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</si>
  <si>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</si>
  <si>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</si>
  <si>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</si>
  <si>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</si>
  <si>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</si>
  <si>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</si>
  <si>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</si>
  <si>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</si>
  <si>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</si>
  <si>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</si>
  <si>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</si>
  <si>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</si>
  <si>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</si>
  <si>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</si>
  <si>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</si>
  <si>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</si>
  <si>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</si>
  <si>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</si>
  <si>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</si>
  <si>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</si>
  <si>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</si>
  <si>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</si>
  <si>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</si>
  <si>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</si>
  <si>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</si>
  <si>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</si>
  <si>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</si>
  <si>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</si>
  <si>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</si>
  <si>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</si>
  <si>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</si>
  <si>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</si>
  <si>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</si>
  <si>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</si>
  <si>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</si>
  <si>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</si>
  <si>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</si>
  <si>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</si>
  <si>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</si>
  <si>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</si>
  <si>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</si>
  <si>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</si>
  <si>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</si>
  <si>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</si>
  <si>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</si>
  <si>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</si>
  <si>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</si>
  <si>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</si>
  <si>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</si>
  <si>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</si>
  <si>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</si>
  <si>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</si>
  <si>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</si>
  <si>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</si>
  <si>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</si>
  <si>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</si>
  <si>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</si>
  <si>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</si>
  <si>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</si>
  <si>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</si>
  <si>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</si>
  <si>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</si>
  <si>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</si>
  <si>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</si>
  <si>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</si>
  <si>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</si>
  <si>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</si>
  <si>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</si>
  <si>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</si>
  <si>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</si>
  <si>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</si>
  <si>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</si>
  <si>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</si>
  <si>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</si>
  <si>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</si>
  <si>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</si>
  <si>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</si>
  <si>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</si>
  <si>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</si>
  <si>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</si>
  <si>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</si>
  <si>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</si>
  <si>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</si>
  <si>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</si>
  <si>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</si>
  <si>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</si>
  <si>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</si>
  <si>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</si>
  <si>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</si>
  <si>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</si>
  <si>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</si>
  <si>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</si>
  <si>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</si>
  <si>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</si>
  <si>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</si>
  <si>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</si>
  <si>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</si>
  <si>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</si>
  <si>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</si>
  <si>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</si>
  <si>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</si>
  <si>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</si>
  <si>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</si>
  <si>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</si>
  <si>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</si>
  <si>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</si>
  <si>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</si>
  <si>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</si>
  <si>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</si>
  <si>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</si>
  <si>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</si>
  <si>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</si>
  <si>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</si>
  <si>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</si>
  <si>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</si>
  <si>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</si>
  <si>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</si>
  <si>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</si>
  <si>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</si>
  <si>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</si>
  <si>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</si>
  <si>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</si>
  <si>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</si>
  <si>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</si>
  <si>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</si>
  <si>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</si>
  <si>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</si>
  <si>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</si>
  <si>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</si>
  <si>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</si>
  <si>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</si>
  <si>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</si>
  <si>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</si>
  <si>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</si>
  <si>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</si>
  <si>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</si>
  <si>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</si>
  <si>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</si>
  <si>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</si>
  <si>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</si>
  <si>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</si>
  <si>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</si>
  <si>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</si>
  <si>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</si>
  <si>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</si>
  <si>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</si>
  <si>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</si>
  <si>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</si>
  <si>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</si>
  <si>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</si>
  <si>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</si>
  <si>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</si>
  <si>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</si>
  <si>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</si>
  <si>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</si>
  <si>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</si>
  <si>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</si>
  <si>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</si>
  <si>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</si>
  <si>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</si>
  <si>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</si>
  <si>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</si>
  <si>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</si>
  <si>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</si>
  <si>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</si>
  <si>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</si>
  <si>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</si>
  <si>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</si>
  <si>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</si>
  <si>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</si>
  <si>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</si>
  <si>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</si>
  <si>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</si>
  <si>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</si>
  <si>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</si>
  <si>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</si>
  <si>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</si>
  <si>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</si>
  <si>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</si>
  <si>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</si>
  <si>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</si>
  <si>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</si>
  <si>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</si>
  <si>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</si>
  <si>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</si>
  <si>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</si>
  <si>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</si>
  <si>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</si>
  <si>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</si>
  <si>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</si>
  <si>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</si>
  <si>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</si>
  <si>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</si>
  <si>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</si>
  <si>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</si>
  <si>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</si>
  <si>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</si>
  <si>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</si>
  <si>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</si>
  <si>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</si>
  <si>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</si>
  <si>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</si>
  <si>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</si>
  <si>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</si>
  <si>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</si>
  <si>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</si>
  <si>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</si>
  <si>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</si>
  <si>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</si>
  <si>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</si>
  <si>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</si>
  <si>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</si>
  <si>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</si>
  <si>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</si>
  <si>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</si>
  <si>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</si>
  <si>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</si>
  <si>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</si>
  <si>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</si>
  <si>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</si>
  <si>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</si>
  <si>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</si>
  <si>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</si>
  <si>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</si>
  <si>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</si>
  <si>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</si>
  <si>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</si>
  <si>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</si>
  <si>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</si>
  <si>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</si>
  <si>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</si>
  <si>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</si>
  <si>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</si>
  <si>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</si>
  <si>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</si>
  <si>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</si>
  <si>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</si>
  <si>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</si>
  <si>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</si>
  <si>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</si>
  <si>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</si>
  <si>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</si>
  <si>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</si>
  <si>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</si>
  <si>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</si>
  <si>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</si>
  <si>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</si>
  <si>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</si>
  <si>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</si>
  <si>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</si>
  <si>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</si>
  <si>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</si>
  <si>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</si>
  <si>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</si>
  <si>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</si>
  <si>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</si>
  <si>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</si>
  <si>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</si>
  <si>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</si>
  <si>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</si>
  <si>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</si>
  <si>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</si>
  <si>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</si>
  <si>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</si>
  <si>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</si>
  <si>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</si>
  <si>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</si>
  <si>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</si>
  <si>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</si>
  <si>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</si>
  <si>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</si>
  <si>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</si>
  <si>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</si>
  <si>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</si>
  <si>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</si>
  <si>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</si>
  <si>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</si>
  <si>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</si>
  <si>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</si>
  <si>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</si>
  <si>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</si>
  <si>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</si>
  <si>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</si>
  <si>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</si>
  <si>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</si>
  <si>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</si>
  <si>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</si>
  <si>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</si>
  <si>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</si>
  <si>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</si>
  <si>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</si>
  <si>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</si>
  <si>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</si>
  <si>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</si>
  <si>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</si>
  <si>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</si>
  <si>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</si>
  <si>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</si>
  <si>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</si>
  <si>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</si>
  <si>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</si>
  <si>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</si>
  <si>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</si>
  <si>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</si>
  <si>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</si>
  <si>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</si>
  <si>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</si>
  <si>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</si>
  <si>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</si>
  <si>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</si>
  <si>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</si>
  <si>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</si>
  <si>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</si>
  <si>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</si>
  <si>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</si>
  <si>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</si>
  <si>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</si>
  <si>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</si>
  <si>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</si>
  <si>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</si>
  <si>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</si>
  <si>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</si>
  <si>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</si>
  <si>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</si>
  <si>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</si>
  <si>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</si>
  <si>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</si>
  <si>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</si>
  <si>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</si>
  <si>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</si>
  <si>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</si>
  <si>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</si>
  <si>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</si>
  <si>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</si>
  <si>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</si>
  <si>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</si>
  <si>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</si>
  <si>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</si>
  <si>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</si>
  <si>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</si>
  <si>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</si>
  <si>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</si>
  <si>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</si>
  <si>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</si>
  <si>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</si>
  <si>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</si>
  <si>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</si>
  <si>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</si>
  <si>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</si>
  <si>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</si>
  <si>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</si>
  <si>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</si>
  <si>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</si>
  <si>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</si>
  <si>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</si>
  <si>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</si>
  <si>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</si>
  <si>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</si>
  <si>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</si>
  <si>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</si>
  <si>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</si>
  <si>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</si>
  <si>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</si>
  <si>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</si>
  <si>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</si>
  <si>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</si>
  <si>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</si>
  <si>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</si>
  <si>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</si>
  <si>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</si>
  <si>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</si>
  <si>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</si>
  <si>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</si>
  <si>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</si>
  <si>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</si>
  <si>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</si>
  <si>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</si>
  <si>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</si>
  <si>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</si>
  <si>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</si>
  <si>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</si>
  <si>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</si>
  <si>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</si>
  <si>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</si>
  <si>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</si>
  <si>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</si>
  <si>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</si>
  <si>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</si>
  <si>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</si>
  <si>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</si>
  <si>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</si>
  <si>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</si>
  <si>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</si>
  <si>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</si>
  <si>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</si>
  <si>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</si>
  <si>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</si>
  <si>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</si>
  <si>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</si>
  <si>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</si>
  <si>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</si>
  <si>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</si>
  <si>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</si>
  <si>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</si>
  <si>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</si>
  <si>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</si>
  <si>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</si>
  <si>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</si>
  <si>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</si>
  <si>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</si>
  <si>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</si>
  <si>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</si>
  <si>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</si>
  <si>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</si>
  <si>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</si>
  <si>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</si>
  <si>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</si>
  <si>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</si>
  <si>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</si>
  <si>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</si>
  <si>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</si>
  <si>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</si>
  <si>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</si>
  <si>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</si>
  <si>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</si>
  <si>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</si>
  <si>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</si>
  <si>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</si>
  <si>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</si>
  <si>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</si>
  <si>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</si>
  <si>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</si>
  <si>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</si>
  <si>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</si>
  <si>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</si>
  <si>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</si>
  <si>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</si>
  <si>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</si>
  <si>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</si>
  <si>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</si>
  <si>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</si>
  <si>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</si>
  <si>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</si>
  <si>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</si>
  <si>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</si>
  <si>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</si>
  <si>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</si>
  <si>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</si>
  <si>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</si>
  <si>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</si>
  <si>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</si>
  <si>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</si>
  <si>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</si>
  <si>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</si>
  <si>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</si>
  <si>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</si>
  <si>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</si>
  <si>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</si>
  <si>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</si>
  <si>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</si>
  <si>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</si>
  <si>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</si>
  <si>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</si>
  <si>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</si>
  <si>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</si>
  <si>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</si>
  <si>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</si>
  <si>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</si>
  <si>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</si>
  <si>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</si>
  <si>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</si>
  <si>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</si>
  <si>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</si>
  <si>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</si>
  <si>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</si>
  <si>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</si>
  <si>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</si>
  <si>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</si>
  <si>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</si>
  <si>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</si>
  <si>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</si>
  <si>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</si>
  <si>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</si>
  <si>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</si>
  <si>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</si>
  <si>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</si>
  <si>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</si>
  <si>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</si>
  <si>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</si>
  <si>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</si>
  <si>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</si>
  <si>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</si>
  <si>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</si>
  <si>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</si>
  <si>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</si>
  <si>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</si>
  <si>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</si>
  <si>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</si>
  <si>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</si>
  <si>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</si>
  <si>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</si>
  <si>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</si>
  <si>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</si>
  <si>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</si>
  <si>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</si>
  <si>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</si>
  <si>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</si>
  <si>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</si>
  <si>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</si>
  <si>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</si>
  <si>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</si>
  <si>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</si>
  <si>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</si>
  <si>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</si>
  <si>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</si>
  <si>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</si>
  <si>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</si>
  <si>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</si>
  <si>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</si>
  <si>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</si>
  <si>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</si>
  <si>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</si>
  <si>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</si>
  <si>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</si>
  <si>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</si>
  <si>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</si>
  <si>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</si>
  <si>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</si>
  <si>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</si>
  <si>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</si>
  <si>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</si>
  <si>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</si>
  <si>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</si>
  <si>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</si>
  <si>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</si>
  <si>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</si>
  <si>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</si>
  <si>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</si>
  <si>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</si>
  <si>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</si>
  <si>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</si>
  <si>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</si>
  <si>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</si>
  <si>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</si>
  <si>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</si>
  <si>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</si>
  <si>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</si>
  <si>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</si>
  <si>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</si>
  <si>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</si>
  <si>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</si>
  <si>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</si>
  <si>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</si>
  <si>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</si>
  <si>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</si>
  <si>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</si>
  <si>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</si>
  <si>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</si>
  <si>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</si>
  <si>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</si>
  <si>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</si>
  <si>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</si>
  <si>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</si>
  <si>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</si>
  <si>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</si>
  <si>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</si>
  <si>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</si>
  <si>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</si>
  <si>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</si>
  <si>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</si>
  <si>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</si>
  <si>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</si>
  <si>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</si>
  <si>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</si>
  <si>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</si>
  <si>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</si>
  <si>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</si>
  <si>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</si>
  <si>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</si>
  <si>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</si>
  <si>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</si>
  <si>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</si>
  <si>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</si>
  <si>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</si>
  <si>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</si>
  <si>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</si>
  <si>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</si>
  <si>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</si>
  <si>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</si>
  <si>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</si>
  <si>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</si>
  <si>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</si>
  <si>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</si>
  <si>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</si>
  <si>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</si>
  <si>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</si>
  <si>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</si>
  <si>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</si>
  <si>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</si>
  <si>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</si>
  <si>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</si>
  <si>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</si>
  <si>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</si>
  <si>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</si>
  <si>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</si>
  <si>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</si>
  <si>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</si>
  <si>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</si>
  <si>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</si>
  <si>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</si>
  <si>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</si>
  <si>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</si>
  <si>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</si>
  <si>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</si>
  <si>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</si>
  <si>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</si>
  <si>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</si>
  <si>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</si>
  <si>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</si>
  <si>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</si>
  <si>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</si>
  <si>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</si>
  <si>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</si>
  <si>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</si>
  <si>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</si>
  <si>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</si>
  <si>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</si>
  <si>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</si>
  <si>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</si>
  <si>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</si>
  <si>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</si>
  <si>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</si>
  <si>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</si>
  <si>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</si>
  <si>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</si>
  <si>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</si>
  <si>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</si>
  <si>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</si>
  <si>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</si>
  <si>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</si>
  <si>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</si>
  <si>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</si>
  <si>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</si>
  <si>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</si>
  <si>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</si>
  <si>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</si>
  <si>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</si>
  <si>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</si>
  <si>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</si>
  <si>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</si>
  <si>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</si>
  <si>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</si>
  <si>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</si>
  <si>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</si>
  <si>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</si>
  <si>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</si>
  <si>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</si>
  <si>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</si>
  <si>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</si>
  <si>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</si>
  <si>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</si>
  <si>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</si>
  <si>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</si>
  <si>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</si>
  <si>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</si>
  <si>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</si>
  <si>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</si>
  <si>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</si>
  <si>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</si>
  <si>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</si>
  <si>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</si>
  <si>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</si>
  <si>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</si>
  <si>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</si>
  <si>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</si>
  <si>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</si>
  <si>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</si>
  <si>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</si>
  <si>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</si>
  <si>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</si>
  <si>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</si>
  <si>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</si>
  <si>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</si>
  <si>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</si>
  <si>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</si>
  <si>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</si>
  <si>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</si>
  <si>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</si>
  <si>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</si>
  <si>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</si>
  <si>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</si>
  <si>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</si>
  <si>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</si>
  <si>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</si>
  <si>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</si>
  <si>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</si>
  <si>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</si>
  <si>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</si>
  <si>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</si>
  <si>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</si>
  <si>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</si>
  <si>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</si>
  <si>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</si>
  <si>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</si>
  <si>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</si>
  <si>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</si>
  <si>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</si>
  <si>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</si>
  <si>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</si>
  <si>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</si>
  <si>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</si>
  <si>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</si>
  <si>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</si>
  <si>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</si>
  <si>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</si>
  <si>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</si>
  <si>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</si>
  <si>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</si>
  <si>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</si>
  <si>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</si>
  <si>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</si>
  <si>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</si>
  <si>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</si>
  <si>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</si>
  <si>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</si>
  <si>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</si>
  <si>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</si>
  <si>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</si>
  <si>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</si>
  <si>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</si>
  <si>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</si>
  <si>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</si>
  <si>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</si>
  <si>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</si>
  <si>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</si>
  <si>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</si>
  <si>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</si>
  <si>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</si>
  <si>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</si>
  <si>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</si>
  <si>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</si>
  <si>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</si>
  <si>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</si>
  <si>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</si>
  <si>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</si>
  <si>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</si>
  <si>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</si>
  <si>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</si>
  <si>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</si>
  <si>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</si>
  <si>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</si>
  <si>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</si>
  <si>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</si>
  <si>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</si>
  <si>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</si>
  <si>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</si>
  <si>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</si>
  <si>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</si>
  <si>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</si>
  <si>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</si>
  <si>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</si>
  <si>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</si>
  <si>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</si>
  <si>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</si>
  <si>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</si>
  <si>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</si>
  <si>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</si>
  <si>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</si>
  <si>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</si>
  <si>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</si>
  <si>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</si>
  <si>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</si>
  <si>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</si>
  <si>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</si>
  <si>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</si>
  <si>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</si>
  <si>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</si>
  <si>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</si>
  <si>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</si>
  <si>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</si>
  <si>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</si>
  <si>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</si>
  <si>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</si>
  <si>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</si>
  <si>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</si>
  <si>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</si>
  <si>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</si>
  <si>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</si>
  <si>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</si>
  <si>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</si>
  <si>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</si>
  <si>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</si>
  <si>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</si>
  <si>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</si>
  <si>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</si>
  <si>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</si>
  <si>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</si>
  <si>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</si>
  <si>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</si>
  <si>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</si>
  <si>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</si>
  <si>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</si>
  <si>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</si>
  <si>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</si>
  <si>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</si>
  <si>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</si>
  <si>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</si>
  <si>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</si>
  <si>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</si>
  <si>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</si>
  <si>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</si>
  <si>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</si>
  <si>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</si>
  <si>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</si>
  <si>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</si>
  <si>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</si>
  <si>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</si>
  <si>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</si>
  <si>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</si>
  <si>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</si>
  <si>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</si>
  <si>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</si>
  <si>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</si>
  <si>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</si>
  <si>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</si>
  <si>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</si>
  <si>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</si>
  <si>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</si>
  <si>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</si>
  <si>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</si>
  <si>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</si>
  <si>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</si>
  <si>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</si>
  <si>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</si>
  <si>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</si>
  <si>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</si>
  <si>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</si>
  <si>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</si>
  <si>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</si>
  <si>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</si>
  <si>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</si>
  <si>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</si>
  <si>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</si>
  <si>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</si>
  <si>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</si>
  <si>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</si>
  <si>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</si>
  <si>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</si>
  <si>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</si>
  <si>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</si>
  <si>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</si>
  <si>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</si>
  <si>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</si>
  <si>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</si>
  <si>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</si>
  <si>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</si>
  <si>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</si>
  <si>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</si>
  <si>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</si>
  <si>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</si>
  <si>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</si>
  <si>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</si>
  <si>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</si>
  <si>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</si>
  <si>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</si>
  <si>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</si>
  <si>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</si>
  <si>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</si>
  <si>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</si>
  <si>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</si>
  <si>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</si>
  <si>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</si>
  <si>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</si>
  <si>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</si>
  <si>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</si>
  <si>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</si>
  <si>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</si>
  <si>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</si>
  <si>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</si>
  <si>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</si>
  <si>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</si>
  <si>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</si>
  <si>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</si>
  <si>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</si>
  <si>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</si>
  <si>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</si>
  <si>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</si>
  <si>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</si>
  <si>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</si>
  <si>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</si>
  <si>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</si>
  <si>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</si>
  <si>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</si>
  <si>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</si>
  <si>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</si>
  <si>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</si>
  <si>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</si>
  <si>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</si>
  <si>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</si>
  <si>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</si>
  <si>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</si>
  <si>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</si>
  <si>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</si>
  <si>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</si>
  <si>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</si>
  <si>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</si>
  <si>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</si>
  <si>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</si>
  <si>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</si>
  <si>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</si>
  <si>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</si>
  <si>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</si>
  <si>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</si>
  <si>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</si>
  <si>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</si>
  <si>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</si>
  <si>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</si>
  <si>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</si>
  <si>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</si>
  <si>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</si>
  <si>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</si>
  <si>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</si>
  <si>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</si>
  <si>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</si>
  <si>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</si>
  <si>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</si>
  <si>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</si>
  <si>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</si>
  <si>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</si>
  <si>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</si>
  <si>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</si>
  <si>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</si>
  <si>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</si>
  <si>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</si>
  <si>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</si>
  <si>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</si>
  <si>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</si>
  <si>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</si>
  <si>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</si>
  <si>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</si>
  <si>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</si>
  <si>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</si>
  <si>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</si>
  <si>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</si>
  <si>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</si>
  <si>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</si>
  <si>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</si>
  <si>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</si>
  <si>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</si>
  <si>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</si>
  <si>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</si>
  <si>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</si>
  <si>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</si>
  <si>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</si>
  <si>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</si>
  <si>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</si>
  <si>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</si>
  <si>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</si>
  <si>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</si>
  <si>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</si>
  <si>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</si>
  <si>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</si>
  <si>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</si>
  <si>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</si>
  <si>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</si>
  <si>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</si>
  <si>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</si>
  <si>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</si>
  <si>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</si>
  <si>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</si>
  <si>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</si>
  <si>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</si>
  <si>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</si>
  <si>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</si>
  <si>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</si>
  <si>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</si>
  <si>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</si>
  <si>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</si>
  <si>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</si>
  <si>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</si>
  <si>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</si>
  <si>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</si>
  <si>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</si>
  <si>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</si>
  <si>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</si>
  <si>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</si>
  <si>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</si>
  <si>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</si>
  <si>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</si>
  <si>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</si>
  <si>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</si>
  <si>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</si>
  <si>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</si>
  <si>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</si>
  <si>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</si>
  <si>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</si>
  <si>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</si>
  <si>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</si>
  <si>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</si>
  <si>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</si>
  <si>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</si>
  <si>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</si>
  <si>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</si>
  <si>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</si>
  <si>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</si>
  <si>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</si>
  <si>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</si>
  <si>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</si>
  <si>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</si>
  <si>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</si>
  <si>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</si>
  <si>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</si>
  <si>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</si>
  <si>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</si>
  <si>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</si>
  <si>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</si>
  <si>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</si>
  <si>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</si>
  <si>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</si>
  <si>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</si>
  <si>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</si>
  <si>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</si>
  <si>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</si>
  <si>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</si>
  <si>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</si>
  <si>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</si>
  <si>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</si>
  <si>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</si>
  <si>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</si>
  <si>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</si>
  <si>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</si>
  <si>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</si>
  <si>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</si>
  <si>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</si>
  <si>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</si>
  <si>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</si>
  <si>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</si>
  <si>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</si>
  <si>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</si>
  <si>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</si>
  <si>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</si>
  <si>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</si>
  <si>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</si>
  <si>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</si>
  <si>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</si>
  <si>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</si>
  <si>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</si>
  <si>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</si>
  <si>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</si>
  <si>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</si>
  <si>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</si>
  <si>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</si>
  <si>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</si>
  <si>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</si>
  <si>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</si>
  <si>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</si>
  <si>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</si>
  <si>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</si>
  <si>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</si>
  <si>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</si>
  <si>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</si>
  <si>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</si>
  <si>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</si>
  <si>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</si>
  <si>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</si>
  <si>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</si>
  <si>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</si>
  <si>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</si>
  <si>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</si>
  <si>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</si>
  <si>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</si>
  <si>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</si>
  <si>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</si>
  <si>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</si>
  <si>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</si>
  <si>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</si>
  <si>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</si>
  <si>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</si>
  <si>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</si>
  <si>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</si>
  <si>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</si>
  <si>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</si>
  <si>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</si>
  <si>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</si>
  <si>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</si>
  <si>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</si>
  <si>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</si>
  <si>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</si>
  <si>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</si>
  <si>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</si>
  <si>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</si>
  <si>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</si>
  <si>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</si>
  <si>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</si>
  <si>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</si>
  <si>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</si>
  <si>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</si>
  <si>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</si>
  <si>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</si>
  <si>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</si>
  <si>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</si>
  <si>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</si>
  <si>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</si>
  <si>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</si>
  <si>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</si>
  <si>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</si>
  <si>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</si>
  <si>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</si>
  <si>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</si>
  <si>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</si>
  <si>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</si>
  <si>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</si>
  <si>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</si>
  <si>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</si>
  <si>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</si>
  <si>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</si>
  <si>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</si>
  <si>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</si>
  <si>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</si>
  <si>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</si>
  <si>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</si>
  <si>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</si>
  <si>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</si>
  <si>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</si>
  <si>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</si>
  <si>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</si>
  <si>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</si>
  <si>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</si>
  <si>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</si>
  <si>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</si>
  <si>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</si>
  <si>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</si>
  <si>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</si>
  <si>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</si>
  <si>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</si>
  <si>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</si>
  <si>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</si>
  <si>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</si>
  <si>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</si>
  <si>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</si>
  <si>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</si>
  <si>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</si>
  <si>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</si>
  <si>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</si>
  <si>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</si>
  <si>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</si>
  <si>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</si>
  <si>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</si>
  <si>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</si>
  <si>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</si>
  <si>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</si>
  <si>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</si>
  <si>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</si>
  <si>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</si>
  <si>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</si>
  <si>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</si>
  <si>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</si>
  <si>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</si>
  <si>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</si>
  <si>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</si>
  <si>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</si>
  <si>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</si>
  <si>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</si>
  <si>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</si>
  <si>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</si>
  <si>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</si>
  <si>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</si>
  <si>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</si>
  <si>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</si>
  <si>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</si>
  <si>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</si>
  <si>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</si>
  <si>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</si>
  <si>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</si>
  <si>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</si>
  <si>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</si>
  <si>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</si>
  <si>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</si>
  <si>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</si>
  <si>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</si>
  <si>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</si>
  <si>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</si>
  <si>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</si>
  <si>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</si>
  <si>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</si>
  <si>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</si>
  <si>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</si>
  <si>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</si>
  <si>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</si>
  <si>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</si>
  <si>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</si>
  <si>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</si>
  <si>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</si>
  <si>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</si>
  <si>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</si>
  <si>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</si>
  <si>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</si>
  <si>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</si>
  <si>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</si>
  <si>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</si>
  <si>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</si>
  <si>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</si>
  <si>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</si>
  <si>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</si>
  <si>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</si>
  <si>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</si>
  <si>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</si>
  <si>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</si>
  <si>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</si>
  <si>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</si>
  <si>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</si>
  <si>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</si>
  <si>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</si>
  <si>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</si>
  <si>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</si>
  <si>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</si>
  <si>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</si>
  <si>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</si>
  <si>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</si>
  <si>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</si>
  <si>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</si>
  <si>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</si>
  <si>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</si>
  <si>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</si>
  <si>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</si>
  <si>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</si>
  <si>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</si>
  <si>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</si>
  <si>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</si>
  <si>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</si>
  <si>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</si>
  <si>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</si>
  <si>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</si>
  <si>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</si>
  <si>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</si>
  <si>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</si>
  <si>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</si>
  <si>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</si>
  <si>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</si>
  <si>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</si>
  <si>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</si>
  <si>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</si>
  <si>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</si>
  <si>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</si>
  <si>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</si>
  <si>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</si>
  <si>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</si>
  <si>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</si>
  <si>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</si>
  <si>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</si>
  <si>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</si>
  <si>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</si>
  <si>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</si>
  <si>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</si>
  <si>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</si>
  <si>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</si>
  <si>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</si>
  <si>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</si>
  <si>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</si>
  <si>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</si>
  <si>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</si>
  <si>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</si>
  <si>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</si>
  <si>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</si>
  <si>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</si>
  <si>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</si>
  <si>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</si>
  <si>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</si>
  <si>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</si>
  <si>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</si>
  <si>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</si>
  <si>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</si>
  <si>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</si>
  <si>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</si>
  <si>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</si>
  <si>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</si>
  <si>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</si>
  <si>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</si>
  <si>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</si>
  <si>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</si>
  <si>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</si>
  <si>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</si>
  <si>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</si>
  <si>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</si>
  <si>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</si>
  <si>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</si>
  <si>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</si>
  <si>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</si>
  <si>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</si>
  <si>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</si>
  <si>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</si>
  <si>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</si>
  <si>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</si>
  <si>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</si>
  <si>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</si>
  <si>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</si>
  <si>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</si>
  <si>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</si>
  <si>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</si>
  <si>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</si>
  <si>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</si>
  <si>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</si>
  <si>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</si>
  <si>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</si>
  <si>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</si>
  <si>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</si>
  <si>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</si>
  <si>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</si>
  <si>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</si>
  <si>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</si>
  <si>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</si>
  <si>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</si>
  <si>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</si>
  <si>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</si>
  <si>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</si>
  <si>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</si>
  <si>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</si>
  <si>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</si>
  <si>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</si>
  <si>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</si>
  <si>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</si>
  <si>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</si>
  <si>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</si>
  <si>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</si>
  <si>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</si>
  <si>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</si>
  <si>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</si>
  <si>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</si>
  <si>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</si>
  <si>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</si>
  <si>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</si>
  <si>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</si>
  <si>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</si>
  <si>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</si>
  <si>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</si>
  <si>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</si>
  <si>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</si>
  <si>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</si>
  <si>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</si>
  <si>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</si>
  <si>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</si>
  <si>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</si>
  <si>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</si>
  <si>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</si>
  <si>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</si>
  <si>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</si>
  <si>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IP†Phone†7961G VoIP†phone†-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</si>
  <si>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</si>
  <si>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</si>
  <si>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</si>
  <si>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</si>
  <si>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</si>
  <si>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</si>
  <si>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</si>
  <si>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</si>
  <si>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</si>
  <si>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</si>
  <si>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</si>
  <si>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</si>
  <si>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</si>
  <si>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</si>
  <si>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</si>
  <si>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</si>
  <si>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</si>
  <si>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</si>
  <si>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</si>
  <si>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</si>
  <si>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</si>
  <si>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</si>
  <si>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</si>
  <si>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</si>
  <si>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</si>
  <si>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</si>
  <si>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</si>
  <si>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</si>
  <si>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</si>
  <si>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</si>
  <si>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</si>
  <si>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</si>
  <si>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</si>
  <si>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</si>
  <si>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</si>
  <si>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</si>
  <si>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</si>
  <si>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</si>
  <si>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</si>
  <si>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</si>
  <si>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</si>
  <si>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</si>
  <si>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</si>
  <si>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</si>
  <si>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</si>
  <si>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</si>
  <si>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</si>
  <si>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</si>
  <si>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</si>
  <si>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</si>
  <si>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</si>
  <si>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</si>
  <si>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</si>
  <si>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</si>
  <si>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</si>
  <si>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</si>
  <si>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</si>
  <si>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</si>
  <si>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</si>
  <si>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</si>
  <si>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</si>
  <si>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</si>
  <si>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</si>
  <si>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</si>
  <si>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</si>
  <si>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</si>
  <si>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</si>
  <si>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</si>
  <si>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</si>
  <si>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</si>
  <si>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</si>
  <si>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</si>
  <si>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</si>
  <si>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</si>
  <si>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</si>
  <si>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</si>
  <si>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</si>
  <si>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</si>
  <si>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</si>
  <si>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</si>
  <si>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</si>
  <si>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</si>
  <si>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</si>
  <si>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</si>
  <si>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</si>
  <si>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</si>
  <si>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</si>
  <si>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</si>
  <si>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</si>
  <si>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</si>
  <si>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</si>
  <si>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</si>
  <si>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</si>
  <si>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</si>
  <si>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</si>
  <si>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</si>
  <si>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</si>
  <si>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</si>
  <si>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</si>
  <si>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</si>
  <si>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</si>
  <si>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</si>
  <si>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</si>
  <si>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</si>
  <si>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</si>
  <si>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</si>
  <si>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</si>
  <si>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</si>
  <si>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</si>
  <si>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</si>
  <si>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</si>
  <si>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</si>
  <si>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</si>
  <si>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</si>
  <si>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</si>
  <si>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</si>
  <si>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</si>
  <si>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</si>
  <si>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</si>
  <si>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</si>
  <si>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</si>
  <si>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</si>
  <si>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</si>
  <si>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</si>
  <si>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</si>
  <si>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</si>
  <si>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</si>
  <si>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</si>
  <si>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</si>
  <si>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</si>
  <si>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</si>
  <si>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</si>
  <si>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</si>
  <si>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</si>
  <si>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</si>
  <si>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</si>
  <si>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</si>
  <si>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</si>
  <si>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</si>
  <si>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</si>
  <si>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</si>
  <si>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</si>
  <si>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</si>
  <si>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</si>
  <si>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</si>
  <si>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</si>
  <si>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</si>
  <si>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</si>
  <si>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</si>
  <si>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</si>
  <si>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</si>
  <si>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</si>
  <si>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</si>
  <si>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</si>
  <si>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</si>
  <si>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</si>
  <si>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</si>
  <si>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</si>
  <si>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</si>
  <si>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</si>
  <si>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</si>
  <si>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</si>
  <si>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</si>
  <si>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</si>
  <si>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</si>
  <si>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</si>
  <si>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</si>
  <si>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</si>
  <si>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</si>
  <si>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</si>
  <si>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</si>
  <si>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</si>
  <si>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</si>
  <si>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</si>
  <si>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</si>
  <si>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</si>
  <si>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</si>
  <si>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</si>
  <si>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</si>
  <si>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</si>
  <si>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</si>
  <si>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</si>
  <si>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</si>
  <si>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</si>
  <si>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</si>
  <si>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</si>
  <si>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</si>
  <si>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</si>
  <si>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</si>
  <si>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</si>
  <si>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</si>
  <si>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</si>
  <si>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</si>
  <si>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</si>
  <si>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</si>
  <si>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</si>
  <si>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</si>
  <si>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</si>
  <si>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</si>
  <si>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</si>
  <si>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</si>
  <si>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</si>
  <si>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</si>
  <si>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</si>
  <si>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</si>
  <si>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</si>
  <si>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</si>
  <si>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</si>
  <si>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</si>
  <si>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</si>
  <si>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</si>
  <si>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</si>
  <si>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</si>
  <si>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</si>
  <si>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</si>
  <si>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</si>
  <si>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</si>
  <si>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</si>
  <si>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</si>
  <si>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</si>
  <si>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</si>
  <si>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</si>
  <si>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</si>
  <si>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</si>
  <si>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</si>
  <si>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</si>
  <si>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</si>
  <si>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</si>
  <si>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</si>
  <si>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</si>
  <si>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</si>
  <si>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</si>
  <si>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</si>
  <si>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</si>
  <si>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</si>
  <si>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</si>
  <si>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</si>
  <si>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</si>
  <si>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</si>
  <si>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</si>
  <si>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</si>
  <si>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</si>
  <si>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</si>
  <si>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</si>
  <si>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</si>
  <si>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</si>
  <si>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</si>
  <si>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</si>
  <si>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</si>
  <si>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</si>
  <si>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</si>
  <si>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</si>
  <si>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</si>
  <si>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</si>
  <si>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</si>
  <si>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</si>
  <si>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</si>
  <si>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</si>
  <si>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</si>
  <si>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</si>
  <si>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</si>
  <si>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</si>
  <si>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</si>
  <si>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</si>
  <si>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</si>
  <si>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</si>
  <si>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</si>
  <si>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</si>
  <si>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</si>
  <si>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</si>
  <si>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</si>
  <si>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</si>
  <si>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</si>
  <si>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</si>
  <si>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</si>
  <si>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</si>
  <si>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</si>
  <si>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</si>
  <si>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</si>
  <si>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</si>
  <si>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</si>
  <si>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</si>
  <si>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</si>
  <si>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</si>
  <si>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</si>
  <si>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</si>
  <si>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</si>
  <si>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</si>
  <si>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</si>
  <si>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</si>
  <si>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</si>
  <si>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</si>
  <si>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</si>
  <si>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</si>
  <si>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</si>
  <si>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</si>
  <si>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</si>
  <si>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</si>
  <si>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</si>
  <si>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</si>
  <si>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</si>
  <si>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</si>
  <si>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</si>
  <si>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</si>
  <si>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</si>
  <si>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</si>
  <si>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</si>
  <si>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</si>
  <si>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</si>
  <si>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</si>
  <si>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</si>
  <si>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</si>
  <si>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</si>
  <si>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</si>
  <si>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</si>
  <si>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</si>
  <si>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</si>
  <si>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</si>
  <si>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</si>
  <si>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</si>
  <si>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</si>
  <si>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</si>
  <si>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</si>
  <si>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</si>
  <si>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</si>
  <si>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</si>
  <si>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</si>
  <si>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</si>
  <si>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</si>
  <si>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</si>
  <si>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</si>
  <si>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</si>
  <si>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</si>
  <si>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</si>
  <si>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</si>
  <si>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</si>
  <si>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</si>
  <si>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</si>
  <si>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</si>
  <si>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</si>
  <si>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</si>
  <si>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</si>
  <si>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</si>
  <si>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</si>
  <si>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</si>
  <si>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</si>
  <si>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</si>
  <si>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</si>
  <si>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</si>
  <si>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</si>
  <si>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</si>
  <si>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</si>
  <si>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</si>
  <si>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</si>
  <si>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</si>
  <si>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</si>
  <si>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</si>
  <si>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</si>
  <si>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</si>
  <si>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</si>
  <si>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</si>
  <si>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</si>
  <si>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</si>
  <si>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</si>
  <si>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</si>
  <si>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</si>
  <si>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</si>
  <si>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</si>
  <si>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</si>
  <si>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</si>
  <si>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</si>
  <si>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</si>
  <si>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</si>
  <si>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</si>
  <si>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</si>
  <si>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</si>
  <si>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</si>
  <si>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</si>
  <si>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</si>
  <si>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</si>
  <si>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</si>
  <si>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</si>
  <si>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</si>
  <si>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</si>
  <si>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</si>
  <si>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</si>
  <si>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</si>
  <si>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</si>
  <si>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</si>
  <si>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</si>
  <si>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</si>
  <si>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</si>
  <si>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</si>
  <si>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</si>
  <si>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</si>
  <si>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</si>
  <si>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</si>
  <si>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</si>
  <si>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</si>
  <si>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</si>
  <si>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</si>
  <si>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</si>
  <si>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</si>
  <si>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</si>
  <si>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</si>
  <si>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</si>
  <si>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</si>
  <si>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</si>
  <si>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</si>
  <si>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</si>
  <si>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</si>
  <si>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</si>
  <si>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</si>
  <si>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</si>
  <si>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</si>
  <si>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</si>
  <si>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</si>
  <si>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</si>
  <si>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</si>
  <si>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</si>
  <si>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</si>
  <si>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</si>
  <si>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</si>
  <si>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</si>
  <si>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</si>
  <si>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</si>
  <si>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</si>
  <si>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</si>
  <si>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</si>
  <si>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</si>
  <si>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</si>
  <si>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</si>
  <si>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</si>
  <si>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</si>
  <si>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</si>
  <si>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</si>
  <si>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</si>
  <si>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</si>
  <si>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</si>
  <si>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</si>
  <si>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</si>
  <si>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</si>
  <si>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</si>
  <si>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</si>
  <si>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</si>
  <si>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</si>
  <si>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</si>
  <si>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</si>
  <si>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</si>
  <si>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</si>
  <si>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</si>
  <si>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</si>
  <si>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</si>
  <si>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</si>
  <si>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</si>
  <si>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</si>
  <si>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</si>
  <si>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</si>
  <si>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</si>
  <si>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</si>
  <si>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</si>
  <si>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</si>
  <si>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</si>
  <si>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</si>
  <si>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</si>
  <si>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</si>
  <si>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</si>
  <si>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</si>
  <si>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</si>
  <si>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</si>
  <si>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</si>
  <si>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</si>
  <si>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</si>
  <si>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</si>
  <si>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</si>
  <si>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</si>
  <si>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</si>
  <si>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</si>
  <si>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</si>
  <si>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</si>
  <si>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</si>
  <si>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</si>
  <si>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</si>
  <si>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</si>
  <si>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</si>
  <si>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</si>
  <si>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</si>
  <si>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</si>
  <si>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</si>
  <si>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</si>
  <si>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</si>
  <si>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</si>
  <si>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</si>
  <si>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</si>
  <si>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</si>
  <si>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</si>
  <si>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</si>
  <si>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</si>
  <si>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</si>
  <si>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</si>
  <si>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</si>
  <si>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</si>
  <si>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</si>
  <si>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</si>
  <si>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</si>
  <si>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</si>
  <si>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</si>
  <si>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</si>
  <si>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</si>
  <si>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</si>
  <si>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</si>
  <si>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</si>
  <si>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</si>
  <si>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</si>
  <si>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</si>
  <si>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</si>
  <si>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</si>
  <si>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</si>
  <si>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</si>
  <si>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</si>
  <si>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</si>
  <si>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</si>
  <si>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</si>
  <si>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</si>
  <si>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</si>
  <si>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</si>
  <si>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</si>
  <si>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</si>
  <si>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</si>
  <si>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</si>
  <si>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</si>
  <si>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</si>
  <si>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</si>
  <si>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</si>
  <si>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</si>
  <si>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</si>
  <si>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</si>
  <si>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</si>
  <si>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</si>
  <si>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</si>
  <si>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</si>
  <si>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</si>
  <si>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</si>
  <si>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</si>
  <si>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</si>
  <si>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</si>
  <si>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</si>
  <si>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</si>
  <si>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</si>
  <si>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</si>
  <si>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</si>
  <si>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</si>
  <si>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</si>
  <si>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</si>
  <si>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</si>
  <si>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</si>
  <si>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</si>
  <si>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</si>
  <si>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</si>
  <si>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</si>
  <si>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</si>
  <si>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</si>
  <si>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</si>
  <si>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</si>
  <si>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</si>
  <si>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</si>
  <si>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</si>
  <si>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</si>
  <si>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</si>
  <si>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</si>
  <si>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</si>
  <si>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</si>
  <si>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</si>
  <si>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</si>
  <si>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</si>
  <si>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</si>
  <si>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</si>
  <si>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</si>
  <si>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</si>
  <si>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</si>
  <si>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</si>
  <si>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</si>
  <si>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</si>
  <si>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</si>
  <si>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</si>
  <si>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</si>
  <si>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</si>
  <si>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</si>
  <si>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</si>
  <si>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</si>
  <si>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</si>
  <si>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</si>
  <si>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</si>
  <si>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</si>
  <si>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</si>
  <si>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</si>
  <si>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</si>
  <si>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</si>
  <si>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</si>
  <si>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</si>
  <si>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</si>
  <si>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</si>
  <si>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</si>
  <si>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</si>
  <si>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</si>
  <si>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</si>
  <si>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</si>
  <si>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</si>
  <si>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</si>
  <si>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</si>
  <si>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</si>
  <si>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</si>
  <si>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</si>
  <si>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</si>
  <si>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</si>
  <si>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</si>
  <si>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</si>
  <si>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</si>
  <si>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</si>
  <si>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</si>
  <si>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</si>
  <si>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</si>
  <si>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</si>
  <si>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</si>
  <si>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</si>
  <si>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</si>
  <si>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</si>
  <si>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</si>
  <si>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</si>
  <si>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</si>
  <si>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</si>
  <si>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</si>
  <si>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</si>
  <si>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</si>
  <si>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</si>
  <si>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</si>
  <si>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</si>
  <si>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</si>
  <si>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</si>
  <si>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</si>
  <si>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</si>
  <si>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</si>
  <si>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</si>
  <si>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</si>
  <si>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</si>
  <si>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</si>
  <si>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</si>
  <si>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</si>
  <si>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</si>
  <si>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</si>
  <si>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</si>
  <si>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</si>
  <si>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</si>
  <si>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</si>
  <si>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</si>
  <si>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</si>
  <si>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</si>
  <si>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</si>
  <si>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</si>
  <si>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</si>
  <si>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</si>
  <si>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</si>
  <si>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</si>
  <si>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</si>
  <si>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</si>
  <si>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</si>
  <si>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</si>
  <si>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</si>
  <si>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</si>
  <si>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</si>
  <si>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</si>
  <si>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</si>
  <si>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</si>
  <si>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</si>
  <si>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</si>
  <si>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</si>
  <si>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</si>
  <si>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</si>
  <si>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</si>
  <si>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</si>
  <si>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</si>
  <si>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</si>
  <si>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</si>
  <si>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</si>
  <si>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</si>
  <si>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</si>
  <si>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</si>
  <si>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</si>
  <si>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</si>
  <si>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</si>
  <si>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</si>
  <si>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</si>
  <si>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</si>
  <si>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</si>
  <si>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</si>
  <si>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</si>
  <si>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</si>
  <si>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</si>
  <si>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</si>
  <si>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</si>
  <si>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</si>
  <si>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</si>
  <si>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</si>
  <si>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</si>
  <si>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</si>
  <si>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</si>
  <si>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</si>
  <si>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</si>
  <si>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</si>
  <si>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</si>
  <si>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</si>
  <si>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</si>
  <si>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</si>
  <si>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</si>
  <si>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</si>
  <si>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</si>
  <si>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</si>
  <si>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</si>
  <si>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</si>
  <si>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</si>
  <si>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</si>
  <si>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</si>
  <si>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</si>
  <si>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</si>
  <si>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</si>
  <si>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</si>
  <si>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</si>
  <si>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</si>
  <si>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</si>
  <si>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</si>
  <si>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</si>
  <si>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</si>
  <si>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</si>
  <si>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</si>
  <si>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</si>
  <si>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</si>
  <si>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</si>
  <si>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</si>
  <si>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</si>
  <si>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</si>
  <si>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</si>
  <si>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</si>
  <si>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</si>
  <si>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</si>
  <si>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</si>
  <si>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</si>
  <si>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</si>
  <si>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</si>
  <si>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</si>
  <si>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</si>
  <si>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</si>
  <si>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</si>
  <si>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</si>
  <si>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</si>
  <si>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</si>
  <si>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</si>
  <si>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</si>
  <si>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</si>
  <si>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</si>
  <si>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</si>
  <si>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</si>
  <si>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</si>
  <si>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</si>
  <si>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</si>
  <si>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</si>
  <si>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</si>
  <si>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</si>
  <si>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</si>
  <si>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</si>
  <si>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</si>
  <si>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</si>
  <si>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</si>
  <si>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</si>
  <si>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</si>
  <si>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</si>
  <si>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</si>
  <si>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</si>
  <si>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</si>
  <si>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</si>
  <si>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</si>
  <si>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</si>
  <si>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</si>
  <si>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</si>
  <si>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</si>
  <si>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</si>
  <si>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</si>
  <si>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</si>
  <si>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</si>
  <si>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</si>
  <si>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</si>
  <si>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</si>
  <si>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</si>
  <si>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</si>
  <si>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</si>
  <si>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</si>
  <si>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</si>
  <si>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</si>
  <si>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</si>
  <si>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</si>
  <si>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</si>
  <si>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</si>
  <si>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</si>
  <si>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</si>
  <si>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</si>
  <si>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</si>
  <si>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</si>
  <si>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</si>
  <si>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</si>
  <si>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</si>
  <si>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</si>
  <si>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</si>
  <si>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</si>
  <si>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</si>
  <si>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</si>
  <si>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</si>
  <si>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</si>
  <si>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</si>
  <si>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</si>
  <si>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</si>
  <si>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</si>
  <si>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</si>
  <si>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</si>
  <si>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</si>
  <si>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</si>
  <si>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</si>
  <si>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</si>
  <si>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</si>
  <si>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</si>
  <si>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</si>
  <si>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</si>
  <si>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</si>
  <si>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</si>
  <si>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</si>
  <si>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</si>
  <si>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</si>
  <si>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</si>
  <si>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</si>
  <si>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</si>
  <si>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</si>
  <si>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</si>
  <si>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</si>
  <si>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</si>
  <si>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</si>
  <si>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</si>
  <si>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</si>
  <si>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</si>
  <si>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</si>
  <si>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</si>
  <si>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</si>
  <si>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</si>
  <si>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</si>
  <si>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</si>
  <si>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</si>
  <si>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</si>
  <si>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</si>
  <si>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</si>
  <si>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</si>
  <si>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</si>
  <si>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</si>
  <si>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</si>
  <si>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</si>
  <si>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</si>
  <si>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</si>
  <si>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</si>
  <si>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</si>
  <si>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</si>
  <si>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</si>
  <si>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</si>
  <si>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</si>
  <si>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</si>
  <si>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</si>
  <si>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</si>
  <si>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</si>
  <si>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</si>
  <si>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</si>
  <si>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</si>
  <si>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</si>
  <si>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</si>
  <si>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</si>
  <si>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</si>
  <si>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</si>
  <si>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</si>
  <si>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</si>
  <si>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</si>
  <si>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</si>
  <si>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</si>
  <si>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</si>
  <si>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</si>
  <si>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</si>
  <si>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</si>
  <si>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</si>
  <si>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</si>
  <si>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</si>
  <si>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</si>
  <si>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</si>
  <si>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</si>
  <si>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</si>
  <si>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</si>
  <si>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</si>
  <si>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</si>
  <si>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</si>
  <si>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</si>
  <si>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</si>
  <si>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</si>
  <si>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</si>
  <si>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</si>
  <si>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</si>
  <si>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</si>
  <si>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</si>
  <si>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</si>
  <si>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</si>
  <si>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</si>
  <si>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</si>
  <si>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</si>
  <si>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</si>
  <si>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</si>
  <si>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</si>
  <si>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</si>
  <si>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</si>
  <si>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</si>
  <si>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</si>
  <si>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</si>
  <si>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</si>
  <si>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</si>
  <si>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</si>
  <si>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</si>
  <si>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</si>
  <si>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</si>
  <si>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</si>
  <si>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</si>
  <si>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</si>
  <si>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</si>
  <si>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</si>
  <si>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</si>
  <si>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</si>
  <si>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</si>
  <si>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</si>
  <si>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</si>
  <si>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</si>
  <si>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</si>
  <si>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</si>
  <si>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</si>
  <si>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</si>
  <si>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</si>
  <si>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</si>
  <si>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</si>
  <si>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</si>
  <si>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</si>
  <si>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</si>
  <si>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</si>
  <si>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</si>
  <si>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</si>
  <si>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</si>
  <si>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</si>
  <si>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</si>
  <si>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</si>
  <si>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</si>
  <si>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</si>
  <si>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</si>
  <si>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</si>
  <si>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</si>
  <si>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</si>
  <si>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</si>
  <si>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</si>
  <si>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</si>
  <si>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</si>
  <si>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</si>
  <si>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</si>
  <si>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</si>
  <si>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</si>
  <si>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</si>
  <si>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</si>
  <si>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</si>
  <si>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</si>
  <si>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</si>
  <si>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</si>
  <si>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</si>
  <si>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</si>
  <si>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</si>
  <si>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</si>
  <si>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</si>
  <si>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</si>
  <si>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</si>
  <si>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</si>
  <si>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</si>
  <si>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</si>
  <si>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</si>
  <si>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</si>
  <si>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</si>
  <si>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</si>
  <si>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</si>
  <si>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</si>
  <si>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</si>
  <si>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</si>
  <si>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</si>
  <si>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</si>
  <si>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</si>
  <si>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</si>
  <si>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</si>
  <si>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</si>
  <si>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</si>
  <si>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</si>
  <si>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</si>
  <si>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</si>
  <si>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</si>
  <si>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</si>
  <si>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</si>
  <si>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</si>
  <si>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</si>
  <si>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</si>
  <si>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</si>
  <si>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</si>
  <si>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</si>
  <si>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</si>
  <si>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</si>
  <si>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</si>
  <si>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</si>
  <si>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</si>
  <si>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</si>
  <si>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</si>
  <si>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</si>
  <si>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</si>
  <si>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</si>
  <si>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</si>
  <si>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</si>
  <si>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</si>
  <si>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</si>
  <si>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</si>
  <si>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</si>
  <si>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</si>
  <si>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</si>
  <si>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</si>
  <si>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</si>
  <si>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</si>
  <si>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</si>
  <si>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</si>
  <si>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</si>
  <si>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</si>
  <si>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</si>
  <si>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</si>
  <si>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</si>
  <si>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</si>
  <si>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</si>
  <si>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</si>
  <si>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</si>
  <si>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</si>
  <si>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</si>
  <si>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</si>
  <si>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</si>
  <si>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</si>
  <si>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</si>
  <si>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</si>
  <si>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</si>
  <si>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</si>
  <si>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</si>
  <si>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</si>
  <si>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</si>
  <si>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</si>
  <si>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</si>
  <si>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</si>
  <si>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</si>
  <si>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</si>
  <si>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</si>
  <si>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</si>
  <si>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</si>
  <si>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</si>
  <si>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</si>
  <si>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</si>
  <si>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</si>
  <si>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</si>
  <si>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</si>
  <si>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</si>
  <si>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</si>
  <si>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</si>
  <si>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</si>
  <si>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</si>
  <si>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</si>
  <si>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</si>
  <si>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</si>
  <si>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</si>
  <si>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</si>
  <si>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</si>
  <si>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</si>
  <si>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</si>
  <si>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</si>
  <si>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</si>
  <si>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</si>
  <si>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</si>
  <si>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</si>
  <si>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</si>
  <si>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</si>
  <si>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</si>
  <si>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</si>
  <si>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</si>
  <si>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</si>
  <si>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</si>
  <si>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</si>
  <si>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</si>
  <si>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</si>
  <si>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</si>
  <si>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</si>
  <si>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</si>
  <si>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</si>
  <si>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</si>
  <si>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</si>
  <si>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</si>
  <si>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</si>
  <si>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</si>
  <si>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</si>
  <si>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</si>
  <si>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</si>
  <si>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</si>
  <si>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</si>
  <si>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</si>
  <si>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</si>
  <si>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</si>
  <si>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</si>
  <si>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</si>
  <si>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</si>
  <si>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</si>
  <si>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</si>
  <si>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</si>
  <si>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</si>
  <si>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</si>
  <si>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</si>
  <si>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</si>
  <si>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</si>
  <si>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</si>
  <si>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</si>
  <si>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</si>
  <si>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</si>
  <si>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</si>
  <si>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</si>
  <si>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</si>
  <si>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</si>
  <si>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</si>
  <si>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</si>
  <si>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</si>
  <si>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</si>
  <si>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</si>
  <si>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</si>
  <si>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</si>
  <si>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</si>
  <si>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</si>
  <si>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</si>
  <si>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</si>
  <si>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</si>
  <si>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</si>
  <si>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</si>
  <si>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</si>
  <si>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</si>
  <si>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</si>
  <si>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</si>
  <si>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</si>
  <si>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</si>
  <si>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</si>
  <si>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</si>
  <si>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</si>
  <si>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</si>
  <si>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</si>
  <si>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</si>
  <si>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</si>
  <si>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</si>
  <si>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</si>
  <si>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</si>
  <si>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</si>
  <si>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</si>
  <si>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</si>
  <si>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</si>
  <si>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</si>
  <si>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</si>
  <si>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</si>
  <si>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</si>
  <si>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</si>
  <si>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</si>
  <si>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</si>
  <si>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</si>
  <si>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</si>
  <si>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</si>
  <si>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</si>
  <si>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</si>
  <si>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</si>
  <si>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</si>
  <si>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</si>
  <si>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</si>
  <si>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</si>
  <si>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</si>
  <si>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</si>
  <si>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</si>
  <si>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</si>
  <si>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</si>
  <si>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</si>
  <si>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</si>
  <si>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</si>
  <si>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</si>
  <si>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</si>
  <si>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</si>
  <si>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</si>
  <si>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</si>
  <si>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</si>
  <si>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</si>
  <si>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</si>
  <si>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</si>
  <si>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</si>
  <si>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</si>
  <si>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</si>
  <si>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</si>
  <si>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</si>
  <si>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</si>
  <si>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</si>
  <si>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</si>
  <si>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</si>
  <si>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</si>
  <si>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</si>
  <si>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</si>
  <si>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</si>
  <si>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</si>
  <si>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</si>
  <si>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</si>
  <si>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</si>
  <si>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</si>
  <si>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</si>
  <si>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</si>
  <si>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</si>
  <si>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</si>
  <si>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</si>
  <si>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</si>
  <si>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</si>
  <si>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</si>
  <si>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</si>
  <si>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</si>
  <si>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</si>
  <si>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</si>
  <si>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</si>
  <si>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</si>
  <si>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</si>
  <si>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</si>
  <si>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</si>
  <si>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</si>
  <si>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</si>
  <si>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</si>
  <si>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</si>
  <si>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</si>
  <si>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</si>
  <si>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</si>
  <si>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</si>
  <si>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</si>
  <si>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</si>
  <si>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</si>
  <si>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</si>
  <si>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</si>
  <si>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</si>
  <si>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</si>
  <si>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</si>
  <si>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</si>
  <si>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</si>
  <si>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</si>
  <si>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</si>
  <si>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</si>
  <si>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</si>
  <si>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</si>
  <si>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</si>
  <si>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</si>
  <si>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</si>
  <si>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</si>
  <si>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</si>
  <si>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</si>
  <si>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</si>
  <si>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</si>
  <si>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</si>
  <si>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</si>
  <si>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</si>
  <si>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</si>
  <si>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</si>
  <si>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</si>
  <si>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</si>
  <si>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</si>
  <si>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</si>
  <si>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</si>
  <si>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</si>
  <si>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</si>
  <si>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</si>
  <si>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</si>
  <si>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</si>
  <si>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</si>
  <si>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</si>
  <si>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</si>
  <si>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</si>
  <si>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</si>
  <si>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</si>
  <si>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</si>
  <si>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</si>
  <si>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</si>
  <si>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</si>
  <si>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</si>
  <si>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</si>
  <si>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</si>
  <si>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</si>
  <si>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</si>
  <si>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</si>
  <si>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</si>
  <si>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</si>
  <si>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</si>
  <si>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</si>
  <si>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</si>
  <si>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</si>
  <si>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</si>
  <si>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</si>
  <si>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</si>
  <si>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</si>
  <si>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</si>
  <si>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</si>
  <si>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</si>
  <si>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</si>
  <si>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</si>
  <si>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</si>
  <si>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</si>
  <si>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</si>
  <si>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</si>
  <si>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</si>
  <si>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</si>
  <si>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</si>
  <si>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</si>
  <si>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</si>
  <si>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</si>
  <si>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</si>
  <si>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</si>
  <si>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</si>
  <si>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</si>
  <si>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</si>
  <si>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</si>
  <si>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</si>
  <si>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</si>
  <si>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</si>
  <si>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</si>
  <si>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</si>
  <si>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</si>
  <si>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</si>
  <si>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</si>
  <si>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</si>
  <si>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</si>
  <si>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</si>
  <si>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</si>
  <si>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</si>
  <si>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</si>
  <si>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</si>
  <si>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</si>
  <si>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</si>
  <si>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</si>
  <si>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</si>
  <si>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</si>
  <si>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</si>
  <si>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</si>
  <si>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</si>
  <si>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</si>
  <si>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</si>
  <si>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</si>
  <si>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</si>
  <si>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</si>
  <si>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</si>
  <si>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</si>
  <si>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</si>
  <si>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</si>
  <si>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</si>
  <si>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</si>
  <si>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</si>
  <si>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</si>
  <si>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</si>
  <si>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</si>
  <si>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</si>
  <si>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</si>
  <si>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</si>
  <si>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</si>
  <si>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</si>
  <si>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</si>
  <si>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</si>
  <si>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</si>
  <si>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</si>
  <si>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</si>
  <si>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</si>
  <si>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</si>
  <si>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</si>
  <si>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</si>
  <si>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</si>
  <si>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</si>
  <si>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</si>
  <si>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</si>
  <si>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</si>
  <si>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</si>
  <si>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</si>
  <si>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</si>
  <si>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</si>
  <si>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</si>
  <si>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</si>
  <si>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</si>
  <si>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</si>
  <si>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</si>
  <si>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</si>
  <si>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</si>
  <si>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</si>
  <si>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</si>
  <si>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</si>
  <si>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</si>
  <si>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</si>
  <si>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</si>
  <si>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</si>
  <si>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</si>
  <si>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</si>
  <si>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</si>
  <si>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</si>
  <si>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</si>
  <si>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</si>
  <si>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</si>
  <si>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</si>
  <si>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</si>
  <si>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</si>
  <si>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</si>
  <si>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</si>
  <si>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</si>
  <si>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</si>
  <si>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</si>
  <si>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</si>
  <si>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</si>
  <si>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</si>
  <si>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</si>
  <si>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</si>
  <si>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</si>
  <si>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</si>
  <si>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</si>
  <si>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</si>
  <si>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</si>
  <si>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</si>
  <si>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</si>
  <si>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</si>
  <si>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</si>
  <si>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</si>
  <si>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</si>
  <si>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</si>
  <si>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</si>
  <si>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</si>
  <si>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</si>
  <si>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</si>
  <si>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</si>
  <si>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</si>
  <si>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</si>
  <si>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</si>
  <si>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</si>
  <si>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</si>
  <si>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</si>
  <si>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</si>
  <si>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</si>
  <si>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</si>
  <si>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</si>
  <si>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</si>
  <si>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</si>
  <si>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</si>
  <si>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</si>
  <si>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</si>
  <si>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</si>
  <si>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</si>
  <si>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</si>
  <si>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</si>
  <si>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</si>
  <si>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</si>
  <si>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</si>
  <si>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</si>
  <si>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</si>
  <si>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</si>
  <si>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</si>
  <si>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</si>
  <si>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</si>
  <si>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</si>
  <si>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</si>
  <si>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</si>
  <si>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</si>
  <si>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</si>
  <si>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</si>
  <si>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</si>
  <si>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</si>
  <si>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</si>
  <si>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</si>
  <si>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</si>
  <si>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</si>
  <si>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</si>
  <si>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</si>
  <si>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</si>
  <si>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</si>
  <si>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</si>
  <si>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</si>
  <si>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</si>
  <si>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</si>
  <si>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</si>
  <si>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</si>
  <si>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</si>
  <si>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</si>
  <si>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</si>
  <si>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</si>
  <si>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</si>
  <si>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</si>
  <si>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</si>
  <si>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</si>
  <si>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</si>
  <si>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</si>
  <si>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</si>
  <si>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</si>
  <si>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</si>
  <si>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</si>
  <si>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</si>
  <si>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</si>
  <si>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</si>
  <si>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</si>
  <si>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</si>
  <si>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</si>
  <si>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</si>
  <si>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</si>
  <si>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</si>
  <si>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</si>
  <si>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</si>
  <si>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</si>
  <si>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</si>
  <si>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</si>
  <si>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</si>
  <si>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</si>
  <si>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</si>
  <si>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</si>
  <si>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</si>
  <si>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</si>
  <si>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</si>
  <si>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</si>
  <si>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</si>
  <si>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</si>
  <si>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</si>
  <si>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</si>
  <si>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</si>
  <si>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</si>
  <si>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</si>
  <si>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</si>
  <si>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</si>
  <si>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</si>
  <si>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</si>
  <si>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</si>
  <si>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</si>
  <si>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</si>
  <si>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</si>
  <si>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</si>
  <si>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</si>
  <si>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</si>
  <si>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</si>
  <si>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</si>
  <si>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</si>
  <si>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</si>
  <si>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</si>
  <si>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</si>
  <si>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</si>
  <si>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</si>
  <si>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</si>
  <si>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</si>
  <si>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</si>
  <si>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</si>
  <si>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</si>
  <si>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</si>
  <si>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</si>
  <si>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</si>
  <si>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</si>
  <si>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</si>
  <si>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</si>
  <si>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</si>
  <si>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</si>
  <si>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</si>
  <si>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</si>
  <si>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</si>
  <si>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</si>
  <si>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</si>
  <si>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</si>
  <si>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</si>
  <si>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</si>
  <si>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</si>
  <si>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</si>
  <si>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</si>
  <si>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</si>
  <si>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</si>
  <si>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</si>
  <si>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</si>
  <si>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</si>
  <si>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</si>
  <si>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</si>
  <si>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</si>
  <si>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</si>
  <si>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</si>
  <si>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</si>
  <si>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</si>
  <si>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</si>
  <si>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</si>
  <si>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</si>
  <si>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</si>
  <si>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</si>
  <si>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</si>
  <si>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</si>
  <si>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</si>
  <si>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</si>
  <si>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</si>
  <si>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</si>
  <si>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</si>
  <si>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</si>
  <si>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</si>
  <si>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</si>
  <si>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</si>
  <si>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</si>
  <si>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</si>
  <si>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</si>
  <si>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</si>
  <si>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</si>
  <si>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</si>
  <si>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</si>
  <si>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</si>
  <si>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</si>
  <si>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</si>
  <si>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</si>
  <si>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</si>
  <si>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</si>
  <si>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</si>
  <si>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</si>
  <si>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</si>
  <si>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</si>
  <si>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</si>
  <si>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</si>
  <si>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</si>
  <si>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</si>
  <si>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</si>
  <si>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</si>
  <si>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</si>
  <si>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</si>
  <si>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</si>
  <si>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</si>
  <si>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</si>
  <si>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</si>
  <si>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</si>
  <si>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</si>
  <si>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</si>
  <si>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</si>
  <si>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</si>
  <si>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</si>
  <si>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</si>
  <si>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</si>
  <si>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</si>
  <si>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</si>
  <si>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</si>
  <si>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</si>
  <si>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</si>
  <si>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</si>
  <si>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</si>
  <si>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</si>
  <si>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</si>
  <si>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</si>
  <si>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</si>
  <si>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</si>
  <si>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</si>
  <si>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</si>
  <si>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</si>
  <si>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</si>
  <si>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</si>
  <si>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</si>
  <si>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</si>
  <si>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</si>
  <si>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</si>
  <si>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</si>
  <si>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</si>
  <si>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</si>
  <si>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</si>
  <si>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</si>
  <si>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</si>
  <si>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</si>
  <si>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</si>
  <si>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</si>
  <si>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</si>
  <si>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</si>
  <si>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</si>
  <si>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</si>
  <si>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</si>
  <si>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</si>
  <si>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</si>
  <si>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</si>
  <si>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</si>
  <si>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</si>
  <si>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</si>
  <si>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</si>
  <si>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</si>
  <si>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</si>
  <si>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</si>
  <si>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</si>
  <si>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</si>
  <si>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</si>
  <si>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</si>
  <si>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</si>
  <si>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</si>
  <si>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</si>
  <si>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</si>
  <si>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</si>
  <si>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</si>
  <si>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</si>
  <si>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</si>
  <si>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</si>
  <si>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</si>
  <si>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</si>
  <si>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</si>
  <si>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</si>
  <si>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</si>
  <si>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</si>
  <si>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</si>
  <si>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</si>
  <si>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</si>
  <si>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</si>
  <si>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</si>
  <si>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</si>
  <si>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</si>
  <si>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</si>
  <si>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</si>
  <si>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</si>
  <si>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</si>
  <si>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</si>
  <si>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</si>
  <si>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</si>
  <si>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</si>
  <si>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</si>
  <si>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</si>
  <si>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</si>
  <si>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</si>
  <si>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</si>
  <si>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</si>
  <si>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</si>
  <si>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</si>
  <si>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</si>
  <si>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</si>
  <si>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</si>
  <si>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</si>
  <si>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</si>
  <si>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</si>
  <si>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</si>
  <si>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</si>
  <si>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</si>
  <si>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</si>
  <si>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</si>
  <si>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</si>
  <si>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</si>
  <si>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</si>
  <si>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</si>
  <si>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</si>
  <si>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</si>
  <si>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</si>
  <si>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</si>
  <si>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</si>
  <si>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</si>
  <si>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</si>
  <si>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</si>
  <si>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</si>
  <si>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</si>
  <si>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</si>
  <si>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</si>
  <si>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</si>
  <si>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</si>
  <si>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</si>
  <si>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</si>
  <si>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</si>
  <si>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</si>
  <si>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</si>
  <si>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</si>
  <si>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</si>
  <si>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</si>
  <si>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</si>
  <si>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</si>
  <si>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</si>
  <si>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</si>
  <si>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</si>
  <si>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</si>
  <si>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</si>
  <si>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</si>
  <si>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</si>
  <si>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</si>
  <si>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</si>
  <si>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</si>
  <si>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</si>
  <si>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</si>
  <si>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</si>
  <si>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</si>
  <si>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</si>
  <si>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</si>
  <si>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</si>
  <si>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</si>
  <si>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</si>
  <si>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</si>
  <si>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</si>
  <si>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</si>
  <si>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</si>
  <si>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</si>
  <si>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</si>
  <si>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</si>
  <si>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</si>
  <si>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</si>
  <si>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</si>
  <si>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</si>
  <si>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</si>
  <si>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</si>
  <si>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</si>
  <si>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</si>
  <si>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</si>
  <si>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</si>
  <si>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</si>
  <si>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</si>
  <si>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</si>
  <si>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</si>
  <si>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</si>
  <si>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</si>
  <si>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</si>
  <si>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</si>
  <si>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</si>
  <si>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</si>
  <si>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</si>
  <si>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</si>
  <si>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</si>
  <si>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</si>
  <si>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</si>
  <si>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</si>
  <si>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</si>
  <si>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</si>
  <si>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</si>
  <si>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</si>
  <si>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</si>
  <si>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</si>
  <si>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</si>
  <si>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</si>
  <si>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</si>
  <si>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</si>
  <si>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</si>
  <si>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</si>
  <si>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</si>
  <si>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</si>
  <si>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</si>
  <si>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</si>
  <si>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</si>
  <si>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</si>
  <si>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</si>
  <si>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</si>
  <si>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</si>
  <si>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</si>
  <si>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</si>
  <si>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</si>
  <si>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</si>
  <si>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</si>
  <si>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</si>
  <si>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</si>
  <si>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</si>
  <si>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</si>
  <si>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</si>
  <si>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</si>
  <si>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</si>
  <si>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</si>
  <si>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</si>
  <si>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</si>
  <si>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</si>
  <si>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</si>
  <si>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</si>
  <si>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</si>
  <si>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</si>
  <si>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</si>
  <si>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</si>
  <si>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</si>
  <si>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</si>
  <si>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</si>
  <si>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</si>
  <si>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</si>
  <si>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</si>
  <si>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</si>
  <si>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</si>
  <si>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</si>
  <si>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</si>
  <si>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</si>
  <si>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</si>
  <si>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</si>
  <si>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</si>
  <si>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</si>
  <si>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</si>
  <si>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</si>
  <si>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</si>
  <si>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</si>
  <si>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</si>
  <si>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</si>
  <si>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</si>
  <si>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</si>
  <si>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</si>
  <si>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</si>
  <si>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</si>
  <si>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</si>
  <si>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</si>
  <si>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</si>
  <si>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</si>
  <si>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</si>
  <si>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</si>
  <si>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</si>
  <si>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</si>
  <si>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</si>
  <si>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</si>
  <si>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</si>
  <si>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</si>
  <si>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</si>
  <si>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</si>
  <si>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</si>
  <si>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</si>
  <si>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</si>
  <si>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</si>
  <si>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</si>
  <si>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</si>
  <si>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</si>
  <si>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</si>
  <si>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</si>
  <si>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</si>
  <si>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</si>
  <si>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</si>
  <si>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</si>
  <si>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</si>
  <si>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</si>
  <si>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</si>
  <si>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</si>
  <si>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</si>
  <si>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</si>
  <si>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</si>
  <si>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</si>
  <si>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</si>
  <si>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</si>
  <si>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</si>
  <si>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</si>
  <si>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</si>
  <si>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</si>
  <si>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</si>
  <si>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</si>
  <si>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</si>
  <si>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</si>
  <si>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</si>
  <si>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</si>
  <si>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</si>
  <si>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</si>
  <si>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</si>
  <si>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</si>
  <si>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</si>
  <si>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</si>
  <si>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</si>
  <si>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</si>
  <si>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</si>
  <si>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</si>
  <si>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</si>
  <si>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</si>
  <si>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</si>
  <si>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</si>
  <si>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</si>
  <si>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</si>
  <si>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</si>
  <si>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</si>
  <si>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</si>
  <si>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</si>
  <si>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</si>
  <si>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</si>
  <si>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</si>
  <si>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</si>
  <si>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</si>
  <si>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</si>
  <si>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</si>
  <si>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</si>
  <si>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</si>
  <si>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</si>
  <si>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</si>
  <si>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</si>
  <si>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</si>
  <si>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</si>
  <si>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</si>
  <si>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</si>
  <si>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</si>
  <si>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</si>
  <si>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</si>
  <si>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</si>
  <si>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</si>
  <si>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</si>
  <si>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</si>
  <si>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</si>
  <si>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</si>
  <si>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</si>
  <si>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</si>
  <si>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</si>
  <si>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</si>
  <si>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</si>
  <si>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</si>
  <si>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</si>
  <si>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</si>
  <si>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</si>
  <si>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</si>
  <si>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</si>
  <si>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</si>
  <si>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</si>
  <si>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</si>
  <si>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</si>
  <si>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</si>
  <si>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</si>
  <si>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</si>
  <si>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</si>
  <si>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</si>
  <si>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</si>
  <si>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</si>
  <si>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</si>
  <si>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</si>
  <si>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</si>
  <si>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</si>
  <si>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</si>
  <si>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</si>
  <si>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</si>
  <si>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</si>
  <si>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</si>
  <si>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</si>
  <si>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</si>
  <si>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</si>
  <si>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</si>
  <si>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</si>
  <si>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</si>
  <si>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</si>
  <si>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</si>
  <si>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</si>
  <si>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</si>
  <si>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</si>
  <si>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</si>
  <si>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</si>
  <si>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</si>
  <si>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</si>
  <si>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</si>
  <si>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</si>
  <si>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</si>
  <si>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</si>
  <si>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</si>
  <si>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</si>
  <si>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</si>
  <si>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</si>
  <si>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</si>
  <si>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</si>
  <si>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</si>
  <si>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</si>
  <si>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</si>
  <si>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</si>
  <si>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</si>
  <si>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</si>
  <si>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</si>
  <si>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</si>
  <si>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</si>
  <si>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</si>
  <si>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</si>
  <si>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</si>
  <si>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</si>
  <si>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</si>
  <si>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</si>
  <si>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</si>
  <si>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</si>
  <si>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</si>
  <si>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</si>
  <si>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</si>
  <si>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</si>
  <si>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</si>
  <si>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</si>
  <si>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</si>
  <si>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</si>
  <si>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</si>
  <si>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</si>
  <si>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</si>
  <si>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</si>
  <si>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</si>
  <si>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</si>
  <si>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</si>
  <si>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</si>
  <si>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</si>
  <si>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</si>
  <si>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</si>
  <si>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</si>
  <si>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</si>
  <si>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</si>
  <si>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</si>
  <si>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</si>
  <si>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</si>
  <si>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</si>
  <si>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</si>
  <si>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</si>
  <si>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</si>
  <si>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</si>
  <si>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</si>
  <si>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</si>
  <si>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</si>
  <si>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</si>
  <si>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</si>
  <si>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</si>
  <si>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</si>
  <si>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</si>
  <si>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</si>
  <si>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</si>
  <si>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</si>
  <si>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</si>
  <si>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</si>
  <si>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</si>
  <si>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</si>
  <si>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</si>
  <si>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</si>
  <si>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</si>
  <si>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</si>
  <si>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</si>
  <si>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</si>
  <si>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</si>
  <si>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</si>
  <si>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</si>
  <si>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</si>
  <si>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</si>
  <si>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</si>
  <si>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</si>
  <si>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</si>
  <si>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</si>
  <si>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</si>
  <si>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</si>
  <si>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</si>
  <si>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</si>
  <si>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</si>
  <si>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</si>
  <si>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</si>
  <si>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</si>
  <si>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</si>
  <si>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</si>
  <si>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</si>
  <si>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</si>
  <si>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</si>
  <si>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</si>
  <si>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</si>
  <si>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</si>
  <si>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</si>
  <si>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</si>
  <si>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</si>
  <si>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</si>
  <si>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</si>
  <si>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</si>
  <si>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</si>
  <si>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</si>
  <si>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</si>
  <si>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</si>
  <si>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</si>
  <si>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</si>
  <si>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</si>
  <si>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</si>
  <si>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</si>
  <si>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</si>
  <si>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</si>
  <si>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</si>
  <si>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</si>
  <si>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</si>
  <si>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</si>
  <si>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</si>
  <si>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</si>
  <si>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</si>
  <si>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</si>
  <si>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</si>
  <si>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</si>
  <si>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</si>
  <si>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</si>
  <si>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</si>
  <si>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</si>
  <si>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</si>
  <si>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</si>
  <si>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</si>
  <si>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</si>
  <si>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</si>
  <si>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</si>
  <si>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</si>
  <si>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</si>
  <si>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</si>
  <si>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</si>
  <si>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</si>
  <si>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</si>
  <si>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</si>
  <si>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</si>
  <si>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</si>
  <si>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</si>
  <si>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</si>
  <si>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</si>
  <si>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</si>
  <si>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</si>
  <si>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</si>
  <si>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</si>
  <si>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</si>
  <si>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</si>
  <si>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</si>
  <si>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</si>
  <si>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</si>
  <si>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</si>
  <si>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</si>
  <si>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</si>
  <si>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</si>
  <si>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</si>
  <si>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</si>
  <si>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</si>
  <si>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</si>
  <si>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</si>
  <si>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</si>
  <si>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</si>
  <si>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</si>
  <si>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</si>
  <si>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</si>
  <si>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</si>
  <si>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</si>
  <si>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</si>
  <si>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</si>
  <si>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</si>
  <si>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</si>
  <si>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</si>
  <si>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</si>
  <si>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</si>
  <si>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</si>
  <si>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</si>
  <si>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</si>
  <si>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</si>
  <si>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</si>
  <si>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</si>
  <si>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</si>
  <si>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</si>
  <si>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</si>
  <si>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</si>
  <si>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</si>
  <si>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</si>
  <si>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</si>
  <si>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</si>
  <si>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</si>
  <si>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</si>
  <si>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</si>
  <si>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</si>
  <si>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</si>
  <si>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</si>
  <si>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</si>
  <si>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</si>
  <si>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</si>
  <si>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</si>
  <si>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</si>
  <si>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</si>
  <si>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</si>
  <si>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</si>
  <si>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</si>
  <si>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</si>
  <si>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</si>
  <si>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</si>
  <si>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</si>
  <si>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</si>
  <si>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</si>
  <si>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</si>
  <si>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</si>
  <si>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</si>
  <si>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</si>
  <si>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</si>
  <si>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</si>
  <si>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</si>
  <si>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</si>
  <si>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</si>
  <si>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</si>
  <si>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</si>
  <si>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</si>
  <si>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</si>
  <si>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</si>
  <si>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</si>
  <si>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</si>
  <si>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</si>
  <si>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</si>
  <si>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</si>
  <si>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</si>
  <si>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</si>
  <si>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</si>
  <si>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</si>
  <si>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</si>
  <si>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</si>
  <si>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</si>
  <si>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</si>
  <si>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</si>
  <si>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</si>
  <si>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</si>
  <si>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</si>
  <si>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</si>
  <si>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</si>
  <si>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</si>
  <si>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</si>
  <si>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</si>
  <si>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</si>
  <si>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</si>
  <si>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</si>
  <si>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</si>
  <si>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</si>
  <si>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</si>
  <si>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</si>
  <si>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</si>
  <si>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</si>
  <si>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</si>
  <si>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</si>
  <si>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</si>
  <si>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</si>
  <si>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</si>
  <si>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</si>
  <si>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</si>
  <si>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</si>
  <si>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</si>
  <si>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</si>
  <si>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</si>
  <si>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</si>
  <si>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</si>
  <si>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</si>
  <si>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</si>
  <si>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</si>
  <si>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</si>
  <si>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</si>
  <si>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</si>
  <si>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</si>
  <si>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</si>
  <si>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</si>
  <si>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</si>
  <si>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</si>
  <si>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</si>
  <si>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</si>
  <si>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</si>
  <si>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</si>
  <si>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</si>
  <si>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</si>
  <si>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</si>
  <si>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</si>
  <si>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</si>
  <si>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</si>
  <si>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</si>
  <si>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</si>
  <si>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</si>
  <si>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</si>
  <si>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</si>
  <si>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</si>
  <si>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</si>
  <si>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</si>
  <si>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</si>
  <si>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</si>
  <si>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</si>
  <si>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</si>
  <si>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</si>
  <si>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</si>
  <si>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</si>
  <si>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</si>
  <si>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</si>
  <si>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</si>
  <si>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</si>
  <si>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</si>
  <si>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</si>
  <si>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</si>
  <si>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</si>
  <si>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</si>
  <si>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</si>
  <si>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</si>
  <si>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</si>
  <si>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</si>
  <si>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</si>
  <si>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</si>
  <si>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</si>
  <si>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</si>
  <si>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</si>
  <si>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</si>
  <si>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</si>
  <si>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</si>
  <si>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</si>
  <si>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</si>
  <si>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</si>
  <si>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</si>
  <si>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</si>
  <si>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</si>
  <si>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</si>
  <si>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</si>
  <si>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</si>
  <si>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</si>
  <si>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</si>
  <si>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</si>
  <si>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</si>
  <si>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</si>
  <si>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</si>
  <si>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</si>
  <si>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</si>
  <si>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</si>
  <si>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</si>
  <si>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</si>
  <si>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</si>
  <si>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</si>
  <si>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</si>
  <si>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</si>
  <si>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</si>
  <si>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</si>
  <si>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</si>
  <si>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</si>
  <si>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</si>
  <si>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</si>
  <si>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</si>
  <si>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</si>
  <si>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</si>
  <si>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</si>
  <si>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</si>
  <si>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</si>
  <si>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</si>
  <si>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</si>
  <si>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</si>
  <si>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</si>
  <si>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</si>
  <si>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</si>
  <si>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</si>
  <si>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</si>
  <si>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</si>
  <si>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</si>
  <si>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</si>
  <si>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</si>
  <si>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</si>
  <si>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</si>
  <si>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</si>
  <si>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</si>
  <si>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</si>
  <si>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</si>
  <si>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</si>
  <si>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</si>
  <si>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</si>
  <si>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</si>
  <si>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</si>
  <si>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</si>
  <si>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</si>
  <si>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</si>
  <si>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</si>
  <si>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</si>
  <si>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</si>
  <si>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</si>
  <si>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</si>
  <si>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</si>
  <si>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</si>
  <si>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</si>
  <si>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</si>
  <si>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</si>
  <si>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</si>
  <si>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</si>
  <si>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</si>
  <si>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</si>
  <si>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</si>
  <si>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</si>
  <si>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</si>
  <si>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</si>
  <si>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</si>
  <si>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</si>
  <si>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</si>
  <si>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</si>
  <si>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</si>
  <si>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</si>
  <si>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</si>
  <si>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</si>
  <si>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</si>
  <si>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</si>
  <si>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</si>
  <si>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</si>
  <si>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</si>
  <si>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</si>
  <si>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</si>
  <si>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</si>
  <si>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</si>
  <si>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</si>
  <si>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</si>
  <si>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</si>
  <si>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</si>
  <si>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</si>
  <si>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</si>
  <si>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</si>
  <si>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</si>
  <si>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</si>
  <si>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</si>
  <si>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</si>
  <si>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</si>
  <si>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</si>
  <si>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</si>
  <si>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</si>
  <si>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</si>
  <si>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</si>
  <si>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</si>
  <si>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</si>
  <si>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</si>
  <si>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</si>
  <si>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</si>
  <si>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</si>
  <si>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</si>
  <si>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</si>
  <si>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</si>
  <si>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</si>
  <si>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</si>
  <si>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</si>
  <si>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</si>
  <si>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</si>
  <si>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</si>
  <si>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</si>
  <si>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</si>
  <si>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</si>
  <si>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</si>
  <si>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</si>
  <si>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</si>
  <si>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</si>
  <si>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</si>
  <si>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</si>
  <si>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</si>
  <si>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</si>
  <si>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</si>
  <si>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</si>
  <si>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</si>
  <si>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</si>
  <si>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</si>
  <si>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</si>
  <si>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</si>
  <si>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</si>
  <si>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</si>
  <si>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</si>
  <si>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</si>
  <si>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</si>
  <si>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</si>
  <si>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</si>
  <si>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</si>
  <si>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</si>
  <si>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</si>
  <si>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</si>
  <si>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</si>
  <si>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</si>
  <si>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</si>
  <si>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</si>
  <si>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</si>
  <si>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</si>
  <si>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</si>
  <si>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</si>
  <si>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</si>
  <si>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</si>
  <si>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</si>
  <si>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</si>
  <si>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</si>
  <si>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</si>
  <si>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</si>
  <si>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</si>
  <si>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</si>
  <si>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</si>
  <si>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</si>
  <si>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</si>
  <si>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</si>
  <si>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</si>
  <si>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</si>
  <si>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</si>
  <si>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</si>
  <si>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</si>
  <si>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</si>
  <si>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</si>
  <si>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</si>
  <si>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</si>
  <si>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</si>
  <si>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</si>
  <si>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</si>
  <si>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</si>
  <si>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</si>
  <si>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</si>
  <si>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</si>
  <si>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</si>
  <si>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</si>
  <si>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</si>
  <si>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</si>
  <si>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</si>
  <si>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</si>
  <si>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</si>
  <si>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</si>
  <si>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</si>
  <si>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</si>
  <si>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</si>
  <si>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</si>
  <si>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</si>
  <si>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</si>
  <si>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</si>
  <si>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</si>
  <si>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</si>
  <si>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</si>
  <si>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</si>
  <si>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</si>
  <si>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</si>
  <si>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</si>
  <si>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</si>
  <si>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</si>
  <si>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</si>
  <si>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</si>
  <si>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</si>
  <si>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</si>
  <si>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</si>
  <si>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</si>
  <si>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</si>
  <si>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</si>
  <si>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</si>
  <si>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</si>
  <si>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</si>
  <si>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</si>
  <si>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</si>
  <si>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</si>
  <si>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</si>
  <si>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</si>
  <si>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</si>
  <si>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</si>
  <si>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</si>
  <si>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</si>
  <si>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</si>
  <si>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</si>
  <si>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</si>
  <si>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</si>
  <si>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</si>
  <si>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</si>
  <si>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</si>
  <si>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</si>
  <si>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</si>
  <si>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</si>
  <si>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</si>
  <si>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</si>
  <si>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</si>
  <si>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</si>
  <si>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</si>
  <si>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</si>
  <si>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</si>
  <si>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</si>
  <si>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</si>
  <si>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</si>
  <si>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</si>
  <si>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</si>
  <si>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</si>
  <si>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</si>
  <si>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</si>
  <si>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</si>
  <si>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</si>
  <si>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</si>
  <si>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</si>
  <si>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</si>
  <si>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</si>
  <si>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</si>
  <si>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</si>
  <si>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</si>
  <si>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</si>
  <si>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</si>
  <si>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</si>
  <si>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</si>
  <si>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</si>
  <si>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</si>
  <si>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</si>
  <si>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</si>
  <si>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</si>
  <si>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</si>
  <si>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</si>
  <si>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</si>
  <si>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</si>
  <si>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</si>
  <si>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</si>
  <si>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</si>
  <si>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</si>
  <si>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</si>
  <si>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</si>
  <si>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</si>
  <si>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</si>
  <si>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</si>
  <si>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</si>
  <si>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</si>
  <si>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</si>
  <si>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</si>
  <si>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</si>
  <si>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</si>
  <si>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</si>
  <si>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</si>
  <si>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</si>
  <si>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</si>
  <si>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</si>
  <si>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</si>
  <si>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</si>
  <si>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</si>
  <si>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</si>
  <si>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</si>
  <si>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</si>
  <si>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</si>
  <si>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</si>
  <si>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</si>
  <si>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</si>
  <si>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</si>
  <si>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</si>
  <si>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</si>
  <si>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</si>
  <si>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</si>
  <si>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</si>
  <si>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</si>
  <si>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</si>
  <si>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</si>
  <si>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</si>
  <si>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</si>
  <si>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</si>
  <si>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</si>
  <si>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</si>
  <si>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</si>
  <si>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</si>
  <si>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</si>
  <si>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</si>
  <si>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</si>
  <si>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</si>
  <si>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</si>
  <si>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</si>
  <si>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</si>
  <si>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</si>
  <si>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</si>
  <si>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</si>
  <si>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</si>
  <si>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</si>
  <si>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</si>
  <si>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</si>
  <si>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</si>
  <si>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</si>
  <si>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</si>
  <si>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</si>
  <si>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</si>
  <si>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</si>
  <si>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</si>
  <si>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</si>
  <si>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</si>
  <si>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</si>
  <si>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</si>
  <si>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</si>
  <si>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</si>
  <si>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</si>
  <si>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</si>
  <si>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</si>
  <si>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</si>
  <si>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</si>
  <si>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</si>
  <si>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</si>
  <si>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</si>
  <si>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</si>
  <si>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</si>
  <si>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</si>
  <si>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</si>
  <si>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</si>
  <si>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</si>
  <si>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</si>
  <si>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</si>
  <si>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</si>
  <si>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</si>
  <si>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</si>
  <si>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</si>
  <si>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</si>
  <si>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</si>
  <si>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</si>
  <si>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</si>
  <si>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</si>
  <si>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</si>
  <si>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</si>
  <si>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</si>
  <si>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</si>
  <si>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</si>
  <si>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</si>
  <si>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</si>
  <si>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</si>
  <si>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</si>
  <si>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</si>
  <si>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</si>
  <si>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</si>
  <si>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</si>
  <si>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</si>
  <si>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</si>
  <si>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</si>
  <si>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</si>
  <si>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</si>
  <si>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</si>
  <si>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</si>
  <si>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</si>
  <si>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</si>
  <si>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</si>
  <si>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</si>
  <si>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</si>
  <si>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</si>
  <si>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</si>
  <si>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</si>
  <si>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</si>
  <si>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</si>
  <si>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</si>
  <si>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</si>
  <si>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</si>
  <si>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</si>
  <si>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</si>
  <si>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</si>
  <si>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</si>
  <si>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</si>
  <si>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</si>
  <si>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</si>
  <si>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</si>
  <si>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</si>
  <si>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</si>
  <si>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</si>
  <si>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</si>
  <si>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</si>
  <si>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</si>
  <si>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</si>
  <si>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</si>
  <si>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</si>
  <si>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</si>
  <si>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</si>
  <si>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</si>
  <si>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</si>
  <si>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</si>
  <si>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</si>
  <si>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</si>
  <si>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</si>
  <si>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</si>
  <si>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</si>
  <si>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</si>
  <si>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</si>
  <si>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</si>
  <si>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</si>
  <si>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</si>
  <si>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</si>
  <si>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</si>
  <si>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</si>
  <si>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</si>
  <si>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</si>
  <si>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</si>
  <si>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</si>
  <si>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</si>
  <si>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</si>
  <si>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</si>
  <si>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</si>
  <si>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</si>
  <si>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</si>
  <si>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</si>
  <si>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</si>
  <si>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</si>
  <si>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</si>
  <si>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</si>
  <si>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</si>
  <si>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</si>
  <si>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</si>
  <si>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</si>
  <si>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</si>
  <si>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</si>
  <si>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</si>
  <si>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</si>
  <si>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</si>
  <si>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</si>
  <si>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</si>
  <si>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</si>
  <si>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</si>
  <si>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</si>
  <si>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</si>
  <si>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</si>
  <si>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</si>
  <si>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</si>
  <si>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</si>
  <si>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</si>
  <si>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</si>
  <si>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</si>
  <si>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</si>
  <si>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</si>
  <si>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</si>
  <si>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</si>
  <si>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</si>
  <si>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</si>
  <si>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</si>
  <si>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</si>
  <si>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</si>
  <si>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</si>
  <si>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</si>
  <si>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</si>
  <si>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</si>
  <si>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</si>
  <si>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</si>
  <si>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</si>
  <si>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</si>
  <si>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</si>
  <si>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</si>
  <si>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</si>
  <si>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</si>
  <si>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</si>
  <si>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</si>
  <si>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</si>
  <si>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</si>
  <si>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</si>
  <si>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</si>
  <si>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</si>
  <si>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</si>
  <si>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</si>
  <si>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</si>
  <si>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</si>
  <si>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</si>
  <si>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</si>
  <si>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</si>
  <si>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</si>
  <si>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</si>
  <si>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</si>
  <si>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</si>
  <si>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</si>
  <si>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</si>
  <si>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</si>
  <si>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</si>
  <si>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</si>
  <si>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</si>
  <si>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</si>
  <si>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</si>
  <si>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</si>
  <si>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</si>
  <si>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</si>
  <si>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</si>
  <si>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</si>
  <si>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</si>
  <si>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</si>
  <si>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</si>
  <si>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</si>
  <si>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</si>
  <si>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</si>
  <si>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</si>
  <si>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</si>
  <si>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</si>
  <si>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</si>
  <si>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</si>
  <si>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</si>
  <si>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</si>
  <si>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</si>
  <si>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</si>
  <si>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</si>
  <si>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</si>
  <si>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</si>
  <si>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</si>
  <si>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</si>
  <si>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</si>
  <si>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</si>
  <si>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</si>
  <si>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</si>
  <si>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</si>
  <si>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</si>
  <si>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</si>
  <si>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</si>
  <si>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</si>
  <si>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</si>
  <si>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</si>
  <si>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</si>
  <si>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</si>
  <si>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</si>
  <si>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</si>
  <si>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</si>
  <si>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</si>
  <si>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</si>
  <si>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</si>
  <si>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</si>
  <si>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</si>
  <si>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</si>
  <si>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</si>
  <si>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</si>
  <si>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</si>
  <si>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</si>
  <si>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</si>
  <si>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</si>
  <si>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</si>
  <si>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</si>
  <si>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</si>
  <si>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</si>
  <si>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</si>
  <si>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</si>
  <si>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</si>
  <si>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</si>
  <si>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</si>
  <si>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</si>
  <si>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</si>
  <si>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</si>
  <si>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</si>
  <si>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</si>
  <si>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</si>
  <si>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</si>
  <si>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</si>
  <si>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</si>
  <si>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</si>
  <si>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</si>
  <si>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</si>
  <si>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</si>
  <si>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</si>
  <si>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</si>
  <si>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</si>
  <si>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</si>
  <si>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</si>
  <si>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</si>
  <si>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</si>
  <si>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</si>
  <si>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</si>
  <si>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</si>
  <si>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</si>
  <si>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</si>
  <si>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</si>
  <si>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</si>
  <si>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</si>
  <si>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</si>
  <si>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</si>
  <si>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</si>
  <si>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</si>
  <si>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</si>
  <si>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</si>
  <si>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</si>
  <si>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</si>
  <si>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</si>
  <si>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</si>
  <si>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</si>
  <si>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</si>
  <si>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</si>
  <si>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</si>
  <si>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</si>
  <si>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</si>
  <si>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</si>
  <si>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</si>
  <si>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</si>
  <si>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</si>
  <si>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</si>
  <si>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</si>
  <si>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</si>
  <si>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</si>
  <si>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</si>
  <si>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</si>
  <si>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</si>
  <si>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</si>
  <si>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</si>
  <si>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</si>
  <si>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</si>
  <si>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</si>
  <si>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</si>
  <si>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</si>
  <si>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</si>
  <si>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</si>
  <si>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</si>
  <si>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</si>
  <si>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</si>
  <si>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</si>
  <si>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</si>
  <si>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</si>
  <si>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</si>
  <si>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</si>
  <si>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</si>
  <si>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</si>
  <si>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</si>
  <si>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</si>
  <si>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</si>
  <si>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</si>
  <si>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</si>
  <si>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</si>
  <si>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</si>
  <si>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</si>
  <si>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</si>
  <si>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</si>
  <si>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</si>
  <si>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</si>
  <si>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</si>
  <si>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</si>
  <si>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</si>
  <si>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</si>
  <si>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</si>
  <si>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</si>
  <si>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</si>
  <si>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</si>
  <si>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</si>
  <si>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</si>
  <si>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</si>
  <si>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</si>
  <si>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</si>
  <si>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</si>
  <si>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</si>
  <si>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</si>
  <si>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</si>
  <si>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</si>
  <si>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</si>
  <si>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</si>
  <si>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</si>
  <si>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</si>
  <si>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</si>
  <si>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</si>
  <si>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</si>
  <si>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</si>
  <si>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</si>
  <si>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</si>
  <si>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</si>
  <si>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</si>
  <si>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</si>
  <si>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</si>
  <si>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</si>
  <si>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</si>
  <si>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</si>
  <si>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</si>
  <si>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</si>
  <si>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</si>
  <si>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</si>
  <si>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</si>
  <si>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</si>
  <si>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</si>
  <si>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</si>
  <si>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</si>
  <si>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</si>
  <si>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</si>
  <si>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</si>
  <si>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</si>
  <si>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</si>
  <si>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</si>
  <si>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</si>
  <si>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</si>
  <si>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</si>
  <si>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</si>
  <si>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</si>
  <si>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</si>
  <si>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</si>
  <si>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</si>
  <si>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</si>
  <si>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</si>
  <si>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</si>
  <si>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</si>
  <si>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</si>
  <si>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</si>
  <si>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</si>
  <si>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</si>
  <si>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</si>
  <si>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</si>
  <si>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</si>
  <si>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</si>
  <si>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</si>
  <si>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</si>
  <si>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</si>
  <si>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</si>
  <si>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</si>
  <si>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</si>
  <si>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</si>
  <si>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</si>
  <si>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</si>
  <si>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</si>
  <si>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</si>
  <si>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</si>
  <si>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</si>
  <si>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</si>
  <si>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</si>
  <si>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</si>
  <si>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</si>
  <si>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</si>
  <si>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</si>
  <si>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</si>
  <si>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</si>
  <si>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</si>
  <si>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</si>
  <si>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</si>
  <si>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</si>
  <si>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</si>
  <si>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</si>
  <si>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</si>
  <si>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</si>
  <si>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</si>
  <si>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</si>
  <si>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</si>
  <si>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</si>
  <si>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</si>
  <si>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</si>
  <si>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</si>
  <si>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</si>
  <si>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</si>
  <si>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</si>
  <si>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</si>
  <si>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</si>
  <si>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</si>
  <si>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</si>
  <si>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</si>
  <si>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</si>
  <si>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</si>
  <si>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</si>
  <si>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</si>
  <si>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</si>
  <si>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</si>
  <si>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</si>
  <si>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</si>
  <si>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</si>
  <si>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</si>
  <si>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</si>
  <si>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</si>
  <si>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</si>
  <si>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</si>
  <si>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</si>
  <si>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</si>
  <si>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</si>
  <si>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</si>
  <si>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</si>
  <si>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</si>
  <si>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</si>
  <si>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</si>
  <si>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</si>
  <si>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</si>
  <si>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</si>
  <si>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</si>
  <si>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</si>
  <si>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</si>
  <si>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</si>
  <si>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</si>
  <si>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</si>
  <si>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</si>
  <si>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</si>
  <si>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</si>
  <si>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</si>
  <si>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</si>
  <si>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</si>
  <si>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</si>
  <si>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</si>
  <si>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</si>
  <si>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</si>
  <si>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</si>
  <si>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</si>
  <si>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</si>
  <si>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</si>
  <si>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</si>
  <si>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</si>
  <si>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</si>
  <si>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</si>
  <si>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</si>
  <si>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</si>
  <si>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</si>
  <si>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</si>
  <si>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</si>
  <si>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</si>
  <si>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</si>
  <si>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</si>
  <si>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</si>
  <si>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</si>
  <si>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</si>
  <si>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</si>
  <si>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</si>
  <si>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</si>
  <si>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</si>
  <si>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</si>
  <si>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</si>
  <si>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</si>
  <si>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</si>
  <si>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</si>
  <si>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</si>
  <si>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</si>
  <si>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</si>
  <si>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</si>
  <si>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</si>
  <si>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</si>
  <si>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</si>
  <si>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</si>
  <si>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</si>
  <si>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</si>
  <si>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</si>
  <si>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</si>
  <si>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</si>
  <si>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</si>
  <si>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</si>
  <si>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</si>
  <si>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</si>
  <si>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</si>
  <si>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</si>
  <si>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</si>
  <si>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</si>
  <si>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</si>
  <si>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</si>
  <si>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</si>
  <si>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</si>
  <si>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</si>
  <si>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</si>
  <si>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</si>
  <si>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</si>
  <si>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</si>
  <si>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</si>
  <si>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</si>
  <si>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</si>
  <si>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</si>
  <si>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</si>
  <si>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</si>
  <si>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</si>
  <si>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</si>
  <si>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</si>
  <si>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</si>
  <si>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</si>
  <si>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</si>
  <si>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</si>
  <si>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</si>
  <si>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</si>
  <si>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</si>
  <si>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</si>
  <si>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</si>
  <si>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</si>
  <si>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</si>
  <si>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</si>
  <si>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</si>
  <si>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</si>
  <si>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</si>
  <si>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</si>
  <si>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</si>
  <si>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</si>
  <si>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</si>
  <si>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</si>
  <si>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</si>
  <si>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</si>
  <si>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</si>
  <si>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</si>
  <si>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</si>
  <si>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</si>
  <si>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</si>
  <si>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</si>
  <si>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</si>
  <si>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</si>
  <si>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</si>
  <si>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</si>
  <si>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</si>
  <si>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</si>
  <si>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</si>
  <si>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</si>
  <si>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</si>
  <si>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</si>
  <si>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</si>
  <si>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</si>
  <si>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</si>
  <si>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</si>
  <si>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</si>
  <si>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</si>
  <si>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</si>
  <si>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</si>
  <si>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</si>
  <si>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</si>
  <si>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</si>
  <si>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</si>
  <si>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</si>
  <si>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</si>
  <si>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</si>
  <si>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</si>
  <si>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</si>
  <si>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</si>
  <si>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</si>
  <si>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</si>
  <si>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</si>
  <si>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</si>
  <si>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</si>
  <si>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</si>
  <si>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</si>
  <si>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</si>
  <si>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</si>
  <si>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</si>
  <si>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</si>
  <si>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</si>
  <si>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</si>
  <si>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</si>
  <si>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</si>
  <si>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</si>
  <si>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</si>
  <si>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</si>
  <si>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</si>
  <si>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</si>
  <si>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</si>
  <si>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</si>
  <si>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</si>
  <si>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</si>
  <si>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</si>
  <si>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</si>
  <si>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</si>
  <si>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</si>
  <si>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</si>
  <si>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</si>
  <si>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</si>
  <si>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</si>
  <si>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</si>
  <si>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</si>
  <si>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</si>
  <si>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</si>
  <si>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</si>
  <si>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</si>
  <si>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</si>
  <si>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</si>
  <si>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</si>
  <si>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</si>
  <si>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</si>
  <si>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</si>
  <si>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</si>
  <si>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</si>
  <si>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</si>
  <si>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</si>
  <si>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</si>
  <si>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</si>
  <si>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</si>
  <si>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</si>
  <si>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</si>
  <si>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</si>
  <si>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</si>
  <si>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</si>
  <si>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</si>
  <si>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</si>
  <si>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</si>
  <si>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</si>
  <si>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</si>
  <si>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</si>
  <si>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</si>
  <si>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</si>
  <si>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</si>
  <si>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</si>
  <si>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</si>
  <si>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</si>
  <si>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</si>
  <si>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</si>
  <si>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</si>
  <si>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</si>
  <si>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</si>
  <si>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</si>
  <si>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</si>
  <si>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</si>
  <si>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</si>
  <si>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</si>
  <si>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</si>
  <si>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</si>
  <si>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</si>
  <si>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</si>
  <si>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</si>
  <si>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</si>
  <si>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</si>
  <si>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</si>
  <si>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</si>
  <si>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</si>
  <si>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</si>
  <si>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</si>
  <si>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</si>
  <si>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</si>
  <si>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</si>
  <si>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</si>
  <si>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</si>
  <si>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</si>
  <si>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</si>
  <si>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</si>
  <si>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</si>
  <si>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</si>
  <si>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</si>
  <si>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</si>
  <si>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</si>
  <si>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</si>
  <si>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</si>
  <si>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</si>
  <si>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</si>
  <si>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</si>
  <si>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</si>
  <si>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</si>
  <si>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</si>
  <si>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</si>
  <si>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</si>
  <si>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</si>
  <si>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</si>
  <si>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</si>
  <si>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</si>
  <si>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</si>
  <si>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</si>
  <si>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</si>
  <si>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</si>
  <si>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</si>
  <si>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</si>
  <si>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</si>
  <si>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</si>
  <si>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</si>
  <si>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</si>
  <si>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</si>
  <si>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</si>
  <si>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</si>
  <si>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</si>
  <si>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</si>
  <si>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</si>
  <si>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</si>
  <si>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</si>
  <si>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</si>
  <si>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</si>
  <si>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</si>
  <si>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</si>
  <si>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</si>
  <si>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</si>
  <si>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</si>
  <si>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</si>
  <si>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</si>
  <si>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</si>
  <si>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</si>
  <si>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</si>
  <si>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</si>
  <si>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</si>
  <si>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</si>
  <si>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</si>
  <si>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</si>
  <si>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</si>
  <si>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</si>
  <si>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</si>
  <si>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</si>
  <si>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</si>
  <si>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</si>
  <si>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</si>
  <si>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</si>
  <si>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</si>
  <si>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</si>
  <si>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</si>
  <si>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</si>
  <si>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</si>
  <si>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</si>
  <si>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</si>
  <si>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</si>
  <si>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</si>
  <si>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</si>
  <si>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</si>
  <si>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</si>
  <si>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</si>
  <si>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</si>
  <si>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</si>
  <si>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</si>
  <si>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</si>
  <si>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</si>
  <si>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</si>
  <si>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</si>
  <si>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</si>
  <si>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</si>
  <si>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</si>
  <si>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</si>
  <si>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</si>
  <si>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</si>
  <si>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</si>
  <si>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</si>
  <si>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</si>
  <si>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</si>
  <si>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</si>
  <si>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</si>
  <si>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</si>
  <si>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</si>
  <si>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</si>
  <si>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</si>
  <si>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</si>
  <si>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</si>
  <si>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</si>
  <si>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</si>
  <si>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</si>
  <si>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</si>
  <si>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</si>
  <si>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</si>
  <si>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</si>
  <si>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</si>
  <si>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</si>
  <si>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</si>
  <si>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</si>
  <si>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</si>
  <si>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</si>
  <si>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</si>
  <si>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</si>
  <si>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</si>
  <si>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</si>
  <si>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</si>
  <si>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</si>
  <si>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</si>
  <si>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</si>
  <si>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</si>
  <si>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</si>
  <si>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</si>
  <si>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</si>
  <si>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</si>
  <si>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</si>
  <si>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</si>
  <si>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</si>
  <si>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</si>
  <si>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</si>
  <si>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</si>
  <si>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</si>
  <si>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</si>
  <si>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</si>
  <si>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</si>
  <si>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</si>
  <si>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</si>
  <si>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</si>
  <si>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</si>
  <si>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</si>
  <si>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</si>
  <si>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</si>
  <si>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</si>
  <si>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</si>
  <si>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</si>
  <si>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</si>
  <si>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</si>
  <si>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</si>
  <si>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</si>
  <si>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</si>
  <si>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</si>
  <si>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</si>
  <si>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</si>
  <si>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</si>
  <si>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</si>
  <si>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</si>
  <si>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</si>
  <si>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</si>
  <si>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</si>
  <si>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</si>
  <si>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</si>
  <si>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</si>
  <si>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</si>
  <si>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</si>
  <si>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</si>
  <si>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</si>
  <si>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</si>
  <si>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</si>
  <si>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</si>
  <si>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</si>
  <si>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</si>
  <si>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</si>
  <si>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</si>
  <si>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</si>
  <si>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</si>
  <si>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</si>
  <si>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</si>
  <si>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</si>
  <si>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</si>
  <si>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</si>
  <si>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</si>
  <si>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</si>
  <si>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</si>
  <si>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</si>
  <si>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</si>
  <si>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</si>
  <si>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</si>
  <si>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</si>
  <si>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</si>
  <si>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</si>
  <si>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</si>
  <si>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</si>
  <si>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</si>
  <si>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</si>
  <si>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</si>
  <si>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</si>
  <si>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</si>
  <si>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</si>
  <si>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</si>
  <si>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</si>
  <si>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</si>
  <si>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</si>
  <si>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</si>
  <si>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</si>
  <si>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</si>
  <si>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</si>
  <si>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</si>
  <si>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</si>
  <si>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</si>
  <si>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</si>
  <si>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</si>
  <si>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</si>
  <si>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</si>
  <si>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</si>
  <si>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</si>
  <si>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</si>
  <si>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</si>
  <si>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</si>
  <si>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</si>
  <si>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</si>
  <si>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</si>
  <si>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</si>
  <si>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</si>
  <si>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</si>
  <si>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</si>
  <si>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</si>
  <si>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</si>
  <si>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</si>
  <si>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</si>
  <si>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</si>
  <si>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</si>
  <si>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</si>
  <si>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</si>
  <si>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</si>
  <si>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</si>
  <si>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</si>
  <si>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</si>
  <si>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</si>
  <si>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</si>
  <si>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</si>
  <si>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</si>
  <si>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</si>
  <si>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</si>
  <si>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</si>
  <si>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</si>
  <si>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</si>
  <si>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</si>
  <si>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</si>
  <si>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</si>
  <si>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</si>
  <si>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</si>
  <si>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</si>
  <si>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</si>
  <si>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</si>
  <si>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</si>
  <si>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</si>
  <si>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</si>
  <si>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</si>
  <si>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</si>
  <si>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</si>
  <si>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</si>
  <si>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</si>
  <si>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</si>
  <si>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</si>
  <si>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</si>
  <si>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</si>
  <si>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</si>
  <si>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</si>
  <si>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</si>
  <si>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</si>
  <si>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</si>
  <si>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</si>
  <si>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</si>
  <si>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</si>
  <si>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</si>
  <si>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</si>
  <si>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</si>
  <si>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</si>
  <si>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</si>
  <si>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</si>
  <si>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</si>
  <si>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</si>
  <si>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</si>
  <si>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</si>
  <si>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</si>
  <si>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</si>
  <si>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</si>
  <si>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</si>
  <si>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</si>
  <si>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</si>
  <si>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</si>
  <si>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</si>
  <si>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</si>
  <si>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</si>
  <si>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</si>
  <si>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</si>
  <si>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</si>
  <si>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</si>
  <si>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</si>
  <si>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</si>
  <si>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</si>
  <si>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</si>
  <si>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</si>
  <si>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</si>
  <si>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</si>
  <si>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</si>
  <si>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</si>
  <si>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</si>
  <si>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</si>
  <si>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</si>
  <si>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</si>
  <si>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</si>
  <si>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</si>
  <si>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</si>
  <si>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</si>
  <si>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</si>
  <si>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</si>
  <si>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</si>
  <si>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</si>
  <si>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Assumed Cost % of Sales</t>
  </si>
  <si>
    <t>Cost_%</t>
  </si>
  <si>
    <t>Cost</t>
  </si>
  <si>
    <t>Margin_%</t>
  </si>
  <si>
    <t>Gross_Profit_Recalc</t>
  </si>
  <si>
    <t>KPI</t>
  </si>
  <si>
    <t>Value</t>
  </si>
  <si>
    <t>Why it matters</t>
  </si>
  <si>
    <t>Shows spending</t>
  </si>
  <si>
    <t>Shows efficiency</t>
  </si>
  <si>
    <t>Shows business size</t>
  </si>
  <si>
    <t>Total Revenue</t>
  </si>
  <si>
    <t>Total Cost</t>
  </si>
  <si>
    <t>Total Gross Profit</t>
  </si>
  <si>
    <t>Overall Margin %</t>
  </si>
  <si>
    <t>Shows profit after cost</t>
  </si>
  <si>
    <t>Year</t>
  </si>
  <si>
    <t>Row Labels</t>
  </si>
  <si>
    <t>Grand Total</t>
  </si>
  <si>
    <t>Revenue</t>
  </si>
  <si>
    <t>Revenue Growth %</t>
  </si>
  <si>
    <t>Total Profit</t>
  </si>
  <si>
    <t>Margin %</t>
  </si>
  <si>
    <t>1) West region contributes the highest revenue but has comparatively lower margins.</t>
  </si>
  <si>
    <t>2) East region shows balanced revenue and profitability.</t>
  </si>
  <si>
    <t>3) Central region may require cost optimisation.</t>
  </si>
  <si>
    <t>3)Office Supplies shows stable but moderate performance.</t>
  </si>
  <si>
    <t>2)Furniture contributes significantly to revenue but has comparatively lower margins, indicating cost pressure.</t>
  </si>
  <si>
    <t>1)Technology category generates strong profit with high margins, making it a key focus area.</t>
  </si>
  <si>
    <t>Metric</t>
  </si>
  <si>
    <t>Latest YoY Revenue 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</si>
</sst>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  <xf numFmtId="10" fontId="0" fillId="0" borderId="0" xfId="42" applyNumberFormat="1" applyFont="1"/>
    <xf numFmtId="0" fontId="0" fillId="0" borderId="0" xfId="0" applyAlignment="1">
      <alignment horizontal="left"/>
    </xf>
    <xf numFmtId="0" fontId="19" fillId="0" borderId="0" xfId="0" applyFont="1"/>
    <xf numFmtId="0" fontId="20" fillId="0" borderId="0" xfId="0" applyFont="1" applyAlignment="1">
      <alignment horizontal="center"/>
    </xf>
    <xf numFmtId="10" fontId="20" fillId="0" borderId="0" xfId="42" applyNumberFormat="1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13" formatCode="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Dashboard_Data!$B$8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Dashboard_Data!$A$9:$A$12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Dashboard_Data!$B$9:$B$12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31-6341-BA8C-8D99A1B4A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965631"/>
        <c:axId val="444966975"/>
      </c:lineChart>
      <c:catAx>
        <c:axId val="44496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66975"/>
        <c:crosses val="autoZero"/>
        <c:auto val="1"/>
        <c:lblAlgn val="ctr"/>
        <c:lblOffset val="100"/>
        <c:noMultiLvlLbl val="0"/>
      </c:catAx>
      <c:valAx>
        <c:axId val="44496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ys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Dashboard_Data!$B$15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Dashboard_Data!$A$16:$A$19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Dashboard_Data!$B$16:$B$19</c:f>
              <c:numCache>
                <c:formatCode>General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7-8A4B-8EAE-5D615233F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2903424"/>
        <c:axId val="732901184"/>
      </c:barChart>
      <c:catAx>
        <c:axId val="73290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901184"/>
        <c:crosses val="autoZero"/>
        <c:auto val="1"/>
        <c:lblAlgn val="ctr"/>
        <c:lblOffset val="100"/>
        <c:noMultiLvlLbl val="0"/>
      </c:catAx>
      <c:valAx>
        <c:axId val="73290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90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Dashboard_Data!$B$22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Dashboard_Data!$A$23:$A$25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Dashboard_Data!$B$23:$B$25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1-B640-A24F-E6A37C842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746368"/>
        <c:axId val="745882048"/>
      </c:barChart>
      <c:catAx>
        <c:axId val="7517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882048"/>
        <c:crosses val="autoZero"/>
        <c:auto val="1"/>
        <c:lblAlgn val="ctr"/>
        <c:lblOffset val="100"/>
        <c:noMultiLvlLbl val="0"/>
      </c:catAx>
      <c:valAx>
        <c:axId val="74588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74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75894</xdr:rowOff>
    </xdr:from>
    <xdr:to>
      <xdr:col>7</xdr:col>
      <xdr:colOff>0</xdr:colOff>
      <xdr:row>23</xdr:row>
      <xdr:rowOff>75894</xdr:rowOff>
    </xdr:to>
    <xdr:graphicFrame macro="">
      <xdr:nvGraphicFramePr>
        <xdr:cNvPr id="2" name="Revenue trend">
          <a:extLst>
            <a:ext uri="{FF2B5EF4-FFF2-40B4-BE49-F238E27FC236}">
              <a16:creationId xmlns:a16="http://schemas.microsoft.com/office/drawing/2014/main" id="{7BED443D-B148-5145-BBAF-29BB7EC71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8022</xdr:colOff>
      <xdr:row>26</xdr:row>
      <xdr:rowOff>54055</xdr:rowOff>
    </xdr:from>
    <xdr:to>
      <xdr:col>7</xdr:col>
      <xdr:colOff>4011</xdr:colOff>
      <xdr:row>44</xdr:row>
      <xdr:rowOff>54054</xdr:rowOff>
    </xdr:to>
    <xdr:graphicFrame macro="">
      <xdr:nvGraphicFramePr>
        <xdr:cNvPr id="4" name="Revenue by Region">
          <a:extLst>
            <a:ext uri="{FF2B5EF4-FFF2-40B4-BE49-F238E27FC236}">
              <a16:creationId xmlns:a16="http://schemas.microsoft.com/office/drawing/2014/main" id="{85D6AB39-C529-6048-BEBD-BE7A6FA6B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168315</xdr:rowOff>
    </xdr:from>
    <xdr:to>
      <xdr:col>7</xdr:col>
      <xdr:colOff>0</xdr:colOff>
      <xdr:row>66</xdr:row>
      <xdr:rowOff>168314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C9AC24-B37C-6149-BB1A-7AB3FB9B4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dik Bhagtani" refreshedDate="46051.460399305557" createdVersion="8" refreshedVersion="8" minRefreshableVersion="3" recordCount="9994" xr:uid="{3996A288-C577-114B-A038-CE2A9FA123A7}">
  <cacheSource type="worksheet">
    <worksheetSource name="Sales_Data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Cost_%" numFmtId="0">
      <sharedItems containsSemiMixedTypes="0" containsString="0" containsNumber="1" minValue="0.55000000000000004" maxValue="0.65"/>
    </cacheField>
    <cacheField name="Cost" numFmtId="0">
      <sharedItems containsSemiMixedTypes="0" containsString="0" containsNumber="1" minValue="0.26639999999999997" maxValue="12451.164000000001"/>
    </cacheField>
    <cacheField name="Gross_Profit_Recalc" numFmtId="0">
      <sharedItems containsSemiMixedTypes="0" containsString="0" containsNumber="1" minValue="0.17760000000000004" maxValue="10187.315999999999"/>
    </cacheField>
    <cacheField name="Margin_%" numFmtId="10">
      <sharedItems containsSemiMixedTypes="0" containsString="0" containsNumber="1" minValue="0.34999999999999992" maxValue="0.45"/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0.65"/>
    <n v="170.274"/>
    <n v="91.685999999999979"/>
    <n v="0.34999999999999992"/>
    <x v="0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n v="0.65"/>
    <n v="475.76100000000002"/>
    <n v="256.17900000000003"/>
    <n v="0.35000000000000003"/>
    <x v="0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n v="0.6"/>
    <n v="8.7719999999999985"/>
    <n v="5.8480000000000008"/>
    <n v="0.40000000000000008"/>
    <x v="0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n v="0.65"/>
    <n v="622.42537500000003"/>
    <n v="335.15212499999996"/>
    <n v="0.35"/>
    <x v="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0.6"/>
    <n v="13.420799999999998"/>
    <n v="8.9472000000000005"/>
    <n v="0.4"/>
    <x v="1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n v="0.65"/>
    <n v="31.759"/>
    <n v="17.100999999999999"/>
    <n v="0.35"/>
    <x v="2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n v="0.6"/>
    <n v="4.3680000000000003"/>
    <n v="2.9119999999999999"/>
    <n v="0.39999999999999997"/>
    <x v="2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n v="0.55000000000000004"/>
    <n v="498.93360000000007"/>
    <n v="408.21839999999997"/>
    <n v="0.44999999999999996"/>
    <x v="2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0.6"/>
    <n v="11.102400000000001"/>
    <n v="7.4016000000000002"/>
    <n v="0.39999999999999997"/>
    <x v="2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n v="0.6"/>
    <n v="68.94"/>
    <n v="45.960000000000008"/>
    <n v="0.4"/>
    <x v="2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n v="0.65"/>
    <n v="1109.0196000000001"/>
    <n v="597.16439999999989"/>
    <n v="0.34999999999999992"/>
    <x v="2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†phone†- Charcoal black"/>
    <n v="911.42399999999998"/>
    <n v="4"/>
    <n v="0.2"/>
    <n v="68.356800000000007"/>
    <n v="0.55000000000000004"/>
    <n v="501.28320000000002"/>
    <n v="410.14079999999996"/>
    <n v="0.44999999999999996"/>
    <x v="2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0.6"/>
    <n v="9.3311999999999991"/>
    <n v="6.2208000000000006"/>
    <n v="0.4"/>
    <x v="3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n v="0.6"/>
    <n v="244.78559999999999"/>
    <n v="163.19040000000001"/>
    <n v="0.4"/>
    <x v="0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n v="0.6"/>
    <n v="41.286000000000001"/>
    <n v="27.524000000000001"/>
    <n v="0.4"/>
    <x v="1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n v="0.6"/>
    <n v="1.5264"/>
    <n v="1.0176000000000001"/>
    <n v="0.4"/>
    <x v="1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n v="0.6"/>
    <n v="399.52799999999996"/>
    <n v="266.35200000000003"/>
    <n v="0.40000000000000008"/>
    <x v="2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n v="0.6"/>
    <n v="33.299999999999997"/>
    <n v="22.200000000000003"/>
    <n v="0.40000000000000008"/>
    <x v="2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n v="0.6"/>
    <n v="5.1360000000000001"/>
    <n v="3.4240000000000004"/>
    <n v="0.4"/>
    <x v="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n v="0.55000000000000004"/>
    <n v="117.414"/>
    <n v="96.065999999999988"/>
    <n v="0.44999999999999996"/>
    <x v="2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n v="0.6"/>
    <n v="13.632"/>
    <n v="9.0879999999999992"/>
    <n v="0.39999999999999997"/>
    <x v="2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n v="0.6"/>
    <n v="11.676"/>
    <n v="7.7840000000000007"/>
    <n v="0.4"/>
    <x v="0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n v="0.6"/>
    <n v="36.204000000000001"/>
    <n v="24.136000000000003"/>
    <n v="0.4"/>
    <x v="0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n v="0.65"/>
    <n v="46.391800000000003"/>
    <n v="24.980199999999996"/>
    <n v="0.35"/>
    <x v="3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n v="0.65"/>
    <n v="679.00950000000012"/>
    <n v="365.62049999999999"/>
    <n v="0.35"/>
    <x v="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n v="0.6"/>
    <n v="6.9887999999999995"/>
    <n v="4.6592000000000002"/>
    <n v="0.4"/>
    <x v="0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†8GB Mini TravelDrive USB 2.0†Flash Drive"/>
    <n v="90.57"/>
    <n v="3"/>
    <n v="0"/>
    <n v="11.774100000000001"/>
    <n v="0.55000000000000004"/>
    <n v="49.813499999999998"/>
    <n v="40.756499999999996"/>
    <n v="0.45"/>
    <x v="0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n v="0.65"/>
    <n v="2004.2294999999999"/>
    <n v="1079.2004999999999"/>
    <n v="0.35"/>
    <x v="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0.6"/>
    <n v="5.7708000000000004"/>
    <n v="3.8472"/>
    <n v="0.39999999999999997"/>
    <x v="1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n v="0.65"/>
    <n v="80.73"/>
    <n v="43.47"/>
    <n v="0.35"/>
    <x v="1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0.6"/>
    <n v="1.9583999999999997"/>
    <n v="1.3056000000000001"/>
    <n v="0.40000000000000008"/>
    <x v="1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0.6"/>
    <n v="51.782400000000003"/>
    <n v="34.521599999999999"/>
    <n v="0.39999999999999997"/>
    <x v="1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0.6"/>
    <n v="4.1147999999999998"/>
    <n v="2.7431999999999999"/>
    <n v="0.4"/>
    <x v="1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0.6"/>
    <n v="9.4559999999999995"/>
    <n v="6.3040000000000003"/>
    <n v="0.4"/>
    <x v="1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n v="0.6"/>
    <n v="17.683199999999999"/>
    <n v="11.788800000000002"/>
    <n v="0.4"/>
    <x v="3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n v="0.55000000000000004"/>
    <n v="603.64920000000006"/>
    <n v="493.89480000000003"/>
    <n v="0.45"/>
    <x v="0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n v="0.65"/>
    <n v="124.098"/>
    <n v="66.821999999999989"/>
    <n v="0.35"/>
    <x v="0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0.6"/>
    <n v="67.996799999999993"/>
    <n v="45.33120000000001"/>
    <n v="0.40000000000000008"/>
    <x v="1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0.65"/>
    <n v="346.05948000000001"/>
    <n v="186.33971999999994"/>
    <n v="0.34999999999999992"/>
    <x v="1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n v="0.65"/>
    <n v="137.83770000000001"/>
    <n v="74.22029999999998"/>
    <n v="0.34999999999999992"/>
    <x v="1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n v="0.55000000000000004"/>
    <n v="204.14240000000001"/>
    <n v="167.0256"/>
    <n v="0.45"/>
    <x v="1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n v="0.55000000000000004"/>
    <n v="80.942400000000006"/>
    <n v="66.2256"/>
    <n v="0.44999999999999996"/>
    <x v="3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n v="0.6"/>
    <n v="46.727999999999994"/>
    <n v="31.152000000000001"/>
    <n v="0.4"/>
    <x v="0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0.6"/>
    <n v="57.369599999999998"/>
    <n v="38.246400000000001"/>
    <n v="0.4"/>
    <x v="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0.55000000000000004"/>
    <n v="25.289000000000001"/>
    <n v="20.690999999999995"/>
    <n v="0.44999999999999996"/>
    <x v="0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n v="0.6"/>
    <n v="10.476000000000001"/>
    <n v="6.984"/>
    <n v="0.39999999999999997"/>
    <x v="0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n v="0.6"/>
    <n v="127.176"/>
    <n v="84.784000000000006"/>
    <n v="0.4"/>
    <x v="2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†8gb Micro Traveldrive Usb 2.0†Flash Drive"/>
    <n v="45"/>
    <n v="3"/>
    <n v="0"/>
    <n v="4.95"/>
    <n v="0.55000000000000004"/>
    <n v="24.750000000000004"/>
    <n v="20.249999999999996"/>
    <n v="0.4499999999999999"/>
    <x v="0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0.55000000000000004"/>
    <n v="11.990000000000002"/>
    <n v="9.8099999999999987"/>
    <n v="0.4499999999999999"/>
    <x v="0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0.6"/>
    <n v="22.931999999999999"/>
    <n v="15.288"/>
    <n v="0.4"/>
    <x v="1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n v="0.6"/>
    <n v="45.108000000000004"/>
    <n v="30.072000000000003"/>
    <n v="0.4"/>
    <x v="1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0.65"/>
    <n v="4.0040000000000004"/>
    <n v="2.1559999999999997"/>
    <n v="0.34999999999999992"/>
    <x v="1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n v="0.65"/>
    <n v="58.493499999999997"/>
    <n v="31.496499999999997"/>
    <n v="0.35"/>
    <x v="1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0.6"/>
    <n v="9.1559999999999988"/>
    <n v="6.104000000000001"/>
    <n v="0.40000000000000008"/>
    <x v="0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0.55000000000000004"/>
    <n v="566.47250000000008"/>
    <n v="463.47749999999996"/>
    <n v="0.44999999999999996"/>
    <x v="0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n v="0.6"/>
    <n v="125.136"/>
    <n v="83.424000000000007"/>
    <n v="0.4"/>
    <x v="0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n v="0.6"/>
    <n v="19.439999999999998"/>
    <n v="12.96"/>
    <n v="0.4"/>
    <x v="0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n v="0.65"/>
    <n v="207.61650000000003"/>
    <n v="111.79349999999999"/>
    <n v="0.35"/>
    <x v="0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0.6"/>
    <n v="8.7360000000000007"/>
    <n v="5.8239999999999998"/>
    <n v="0.39999999999999997"/>
    <x v="0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†8gb Micro Traveldrive Usb 2.0†Flash Drive"/>
    <n v="30"/>
    <n v="2"/>
    <n v="0"/>
    <n v="3.3"/>
    <n v="0.55000000000000004"/>
    <n v="16.5"/>
    <n v="13.5"/>
    <n v="0.45"/>
    <x v="0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0.6"/>
    <n v="29.087999999999997"/>
    <n v="19.391999999999999"/>
    <n v="0.4"/>
    <x v="0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0.6"/>
    <n v="1.008"/>
    <n v="0.67199999999999993"/>
    <n v="0.39999999999999997"/>
    <x v="0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n v="0.55000000000000004"/>
    <n v="7.6890000000000009"/>
    <n v="6.2909999999999995"/>
    <n v="0.44999999999999996"/>
    <x v="1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0.6"/>
    <n v="15.494400000000001"/>
    <n v="10.329600000000001"/>
    <n v="0.4"/>
    <x v="1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0.6"/>
    <n v="88.037999999999997"/>
    <n v="58.691999999999993"/>
    <n v="0.39999999999999997"/>
    <x v="1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n v="0.65"/>
    <n v="51.844000000000008"/>
    <n v="27.915999999999997"/>
    <n v="0.34999999999999992"/>
    <x v="1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n v="0.65"/>
    <n v="138.52475000000001"/>
    <n v="74.590249999999997"/>
    <n v="0.35"/>
    <x v="1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0.6"/>
    <n v="667.81439999999986"/>
    <n v="445.20960000000002"/>
    <n v="0.40000000000000008"/>
    <x v="2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n v="0.55000000000000004"/>
    <n v="92.382400000000004"/>
    <n v="75.585599999999985"/>
    <n v="0.44999999999999996"/>
    <x v="2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0.6"/>
    <n v="45.527999999999999"/>
    <n v="30.351999999999997"/>
    <n v="0.39999999999999997"/>
    <x v="0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0.6"/>
    <n v="2.7695999999999996"/>
    <n v="1.8464"/>
    <n v="0.4"/>
    <x v="0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n v="0.6"/>
    <n v="11.43"/>
    <n v="7.620000000000001"/>
    <n v="0.4"/>
    <x v="3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n v="0.65"/>
    <n v="540.75840000000005"/>
    <n v="291.17759999999998"/>
    <n v="0.35"/>
    <x v="1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0.65"/>
    <n v="63.076000000000008"/>
    <n v="33.963999999999999"/>
    <n v="0.35"/>
    <x v="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0.6"/>
    <n v="43.670400000000001"/>
    <n v="29.113600000000005"/>
    <n v="0.4"/>
    <x v="1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n v="0.6"/>
    <n v="0.74880000000000002"/>
    <n v="0.49919999999999998"/>
    <n v="0.39999999999999997"/>
    <x v="3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0.65"/>
    <n v="6.3102"/>
    <n v="3.3978000000000002"/>
    <n v="0.35000000000000003"/>
    <x v="3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n v="0.6"/>
    <n v="16.343999999999998"/>
    <n v="10.896000000000001"/>
    <n v="0.40000000000000008"/>
    <x v="3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n v="0.65"/>
    <n v="12.545000000000002"/>
    <n v="6.754999999999999"/>
    <n v="0.34999999999999992"/>
    <x v="2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0.6"/>
    <n v="124.89599999999999"/>
    <n v="83.26400000000001"/>
    <n v="0.40000000000000008"/>
    <x v="0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0.6"/>
    <n v="10.043999999999999"/>
    <n v="6.6959999999999997"/>
    <n v="0.4"/>
    <x v="0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n v="0.6"/>
    <n v="8.94"/>
    <n v="5.9600000000000009"/>
    <n v="0.4"/>
    <x v="2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n v="0.6"/>
    <n v="12.834"/>
    <n v="8.5560000000000009"/>
    <n v="0.4"/>
    <x v="2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0.6"/>
    <n v="120.5904"/>
    <n v="80.393600000000006"/>
    <n v="0.4"/>
    <x v="1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0.6"/>
    <n v="138.22559999999999"/>
    <n v="92.150400000000019"/>
    <n v="0.40000000000000008"/>
    <x v="3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n v="0.65"/>
    <n v="196.274"/>
    <n v="105.68599999999998"/>
    <n v="0.35"/>
    <x v="3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†LS21 Speaker System - PC Multimedia - 2.1-CH - Wired"/>
    <n v="19.989999999999998"/>
    <n v="1"/>
    <n v="0"/>
    <n v="6.7965999999999998"/>
    <n v="0.55000000000000004"/>
    <n v="10.9945"/>
    <n v="8.9954999999999981"/>
    <n v="0.44999999999999996"/>
    <x v="3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0.6"/>
    <n v="3.6959999999999997"/>
    <n v="2.4640000000000004"/>
    <n v="0.40000000000000008"/>
    <x v="3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n v="0.6"/>
    <n v="95.020799999999994"/>
    <n v="63.347200000000001"/>
    <n v="0.4"/>
    <x v="0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n v="0.6"/>
    <n v="12.06"/>
    <n v="8.0400000000000009"/>
    <n v="0.4"/>
    <x v="0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n v="0.55000000000000004"/>
    <n v="40.471200000000003"/>
    <n v="33.1128"/>
    <n v="0.44999999999999996"/>
    <x v="0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n v="0.6"/>
    <n v="3.8879999999999999"/>
    <n v="2.5920000000000005"/>
    <n v="0.40000000000000008"/>
    <x v="0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n v="0.6"/>
    <n v="7.7759999999999998"/>
    <n v="5.1840000000000011"/>
    <n v="0.40000000000000008"/>
    <x v="1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n v="0.65"/>
    <n v="34.671000000000006"/>
    <n v="18.668999999999997"/>
    <n v="0.34999999999999992"/>
    <x v="1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0.6"/>
    <n v="19.776"/>
    <n v="13.184000000000001"/>
    <n v="0.4"/>
    <x v="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n v="0.6"/>
    <n v="3.4092000000000002"/>
    <n v="2.2728000000000002"/>
    <n v="0.4"/>
    <x v="3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0.65"/>
    <n v="62.744500000000002"/>
    <n v="33.785499999999999"/>
    <n v="0.35"/>
    <x v="3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0.6"/>
    <n v="30.787199999999999"/>
    <n v="20.524799999999999"/>
    <n v="0.4"/>
    <x v="3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n v="0.6"/>
    <n v="46.727999999999994"/>
    <n v="31.152000000000001"/>
    <n v="0.4"/>
    <x v="0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n v="0.6"/>
    <n v="38.774399999999993"/>
    <n v="25.849600000000002"/>
    <n v="0.40000000000000008"/>
    <x v="0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n v="0.55000000000000004"/>
    <n v="52.786800000000007"/>
    <n v="43.189199999999992"/>
    <n v="0.4499999999999999"/>
    <x v="0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n v="0.6"/>
    <n v="1.0728"/>
    <n v="0.71520000000000006"/>
    <n v="0.4"/>
    <x v="0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0.6"/>
    <n v="14.352"/>
    <n v="9.5680000000000014"/>
    <n v="0.4"/>
    <x v="0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n v="0.55000000000000004"/>
    <n v="131.39279999999999"/>
    <n v="107.50319999999999"/>
    <n v="0.45"/>
    <x v="1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0.65"/>
    <n v="66.534000000000006"/>
    <n v="35.825999999999993"/>
    <n v="0.34999999999999992"/>
    <x v="1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n v="0.6"/>
    <n v="22.129199999999997"/>
    <n v="14.752800000000001"/>
    <n v="0.4"/>
    <x v="1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n v="0.55000000000000004"/>
    <n v="40.761600000000001"/>
    <n v="33.350399999999993"/>
    <n v="0.44999999999999996"/>
    <x v="3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n v="0.55000000000000004"/>
    <n v="15.395600000000002"/>
    <n v="12.596399999999999"/>
    <n v="0.44999999999999996"/>
    <x v="3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0.6"/>
    <n v="1.9823999999999997"/>
    <n v="1.3216000000000001"/>
    <n v="0.40000000000000008"/>
    <x v="3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†Gaming G510s - Keyboard"/>
    <n v="339.96"/>
    <n v="5"/>
    <n v="0.2"/>
    <n v="67.992000000000004"/>
    <n v="0.55000000000000004"/>
    <n v="186.97800000000001"/>
    <n v="152.98199999999997"/>
    <n v="0.44999999999999996"/>
    <x v="1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n v="0.65"/>
    <n v="27.274000000000001"/>
    <n v="14.686"/>
    <n v="0.35"/>
    <x v="3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n v="0.6"/>
    <n v="45.575999999999993"/>
    <n v="30.384"/>
    <n v="0.4"/>
    <x v="0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n v="0.6"/>
    <n v="16.343999999999998"/>
    <n v="10.896000000000001"/>
    <n v="0.40000000000000008"/>
    <x v="0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0.6"/>
    <n v="24.057599999999997"/>
    <n v="16.038399999999999"/>
    <n v="0.4"/>
    <x v="2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n v="0.6"/>
    <n v="2.8319999999999999"/>
    <n v="1.8879999999999999"/>
    <n v="0.4"/>
    <x v="2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0.6"/>
    <n v="14.385599999999998"/>
    <n v="9.5904000000000007"/>
    <n v="0.4"/>
    <x v="2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0.6"/>
    <n v="78.278399999999991"/>
    <n v="52.185600000000008"/>
    <n v="0.40000000000000008"/>
    <x v="2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n v="0.65"/>
    <n v="511.89449999999999"/>
    <n v="275.63549999999998"/>
    <n v="0.35"/>
    <x v="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0.6"/>
    <n v="94.676400000000001"/>
    <n v="63.11760000000001"/>
    <n v="0.4"/>
    <x v="1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n v="0.65"/>
    <n v="30.576000000000001"/>
    <n v="16.463999999999999"/>
    <n v="0.35"/>
    <x v="0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0.6"/>
    <n v="18.503999999999998"/>
    <n v="12.336000000000002"/>
    <n v="0.40000000000000008"/>
    <x v="0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0.6"/>
    <n v="135.93600000000001"/>
    <n v="90.623999999999995"/>
    <n v="0.39999999999999997"/>
    <x v="0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0.6"/>
    <n v="69.012"/>
    <n v="46.007999999999996"/>
    <n v="0.39999999999999997"/>
    <x v="0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0.55000000000000004"/>
    <n v="37.422000000000004"/>
    <n v="30.618000000000002"/>
    <n v="0.45"/>
    <x v="0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n v="0.65"/>
    <n v="390.36270000000002"/>
    <n v="210.19529999999997"/>
    <n v="0.35"/>
    <x v="2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n v="0.65"/>
    <n v="401.50500000000005"/>
    <n v="216.19499999999999"/>
    <n v="0.35"/>
    <x v="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n v="0.6"/>
    <n v="1.4327999999999999"/>
    <n v="0.95520000000000005"/>
    <n v="0.4"/>
    <x v="3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n v="0.6"/>
    <n v="146.39519999999999"/>
    <n v="97.596800000000002"/>
    <n v="0.4"/>
    <x v="3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n v="0.65"/>
    <n v="52.925600000000003"/>
    <n v="28.498400000000004"/>
    <n v="0.35000000000000003"/>
    <x v="0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n v="0.65"/>
    <n v="155.06399999999999"/>
    <n v="83.496000000000009"/>
    <n v="0.35000000000000003"/>
    <x v="0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n v="0.55000000000000004"/>
    <n v="32.983499999999999"/>
    <n v="26.986499999999999"/>
    <n v="0.45"/>
    <x v="3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0.6"/>
    <n v="46.982399999999998"/>
    <n v="31.321600000000004"/>
    <n v="0.4"/>
    <x v="3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0.6"/>
    <n v="12.8736"/>
    <n v="8.5823999999999998"/>
    <n v="0.4"/>
    <x v="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0.6"/>
    <n v="12.023999999999999"/>
    <n v="8.016"/>
    <n v="0.4"/>
    <x v="0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n v="0.6"/>
    <n v="21.263999999999999"/>
    <n v="14.175999999999998"/>
    <n v="0.39999999999999997"/>
    <x v="0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n v="0.6"/>
    <n v="6.9119999999999999"/>
    <n v="4.6079999999999997"/>
    <n v="0.39999999999999997"/>
    <x v="0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n v="0.6"/>
    <n v="2.4119999999999995"/>
    <n v="1.6080000000000001"/>
    <n v="0.40000000000000008"/>
    <x v="0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n v="0.6"/>
    <n v="45.705599999999997"/>
    <n v="30.470400000000005"/>
    <n v="0.40000000000000008"/>
    <x v="0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n v="0.6"/>
    <n v="39.527999999999999"/>
    <n v="26.351999999999997"/>
    <n v="0.39999999999999997"/>
    <x v="0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n v="0.65"/>
    <n v="28.027999999999999"/>
    <n v="15.091999999999999"/>
    <n v="0.35"/>
    <x v="0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n v="0.65"/>
    <n v="53.82"/>
    <n v="28.979999999999997"/>
    <n v="0.35"/>
    <x v="0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0.6"/>
    <n v="5.2919999999999998"/>
    <n v="3.5280000000000005"/>
    <n v="0.4"/>
    <x v="3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n v="0.6"/>
    <n v="6.5159999999999991"/>
    <n v="4.3440000000000003"/>
    <n v="0.4"/>
    <x v="3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0.6"/>
    <n v="86.219999999999985"/>
    <n v="57.480000000000004"/>
    <n v="0.40000000000000008"/>
    <x v="3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n v="0.6"/>
    <n v="503.65799999999996"/>
    <n v="335.77199999999999"/>
    <n v="0.4"/>
    <x v="3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n v="0.6"/>
    <n v="403.15799999999996"/>
    <n v="268.77199999999999"/>
    <n v="0.4"/>
    <x v="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n v="0.65"/>
    <n v="61.027200000000008"/>
    <n v="32.860799999999998"/>
    <n v="0.35"/>
    <x v="2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†Phone Headset†with In-line Volume - M214C"/>
    <n v="384.45"/>
    <n v="11"/>
    <n v="0"/>
    <n v="103.8015"/>
    <n v="0.55000000000000004"/>
    <n v="211.44750000000002"/>
    <n v="173.00249999999997"/>
    <n v="0.44999999999999996"/>
    <x v="0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n v="0.55000000000000004"/>
    <n v="82.483500000000006"/>
    <n v="67.486499999999992"/>
    <n v="0.44999999999999996"/>
    <x v="0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n v="0.65"/>
    <n v="1268.6959999999999"/>
    <n v="683.14400000000001"/>
    <n v="0.35000000000000003"/>
    <x v="0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0.6"/>
    <n v="102.93"/>
    <n v="68.62"/>
    <n v="0.4"/>
    <x v="0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0.6"/>
    <n v="94.751999999999995"/>
    <n v="63.167999999999992"/>
    <n v="0.39999999999999997"/>
    <x v="0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†Headset"/>
    <n v="203.184"/>
    <n v="2"/>
    <n v="0.2"/>
    <n v="15.238799999999999"/>
    <n v="0.55000000000000004"/>
    <n v="111.75120000000001"/>
    <n v="91.432799999999986"/>
    <n v="0.44999999999999996"/>
    <x v="0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n v="0.6"/>
    <n v="35.027999999999999"/>
    <n v="23.352000000000004"/>
    <n v="0.4"/>
    <x v="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n v="0.6"/>
    <n v="63.311999999999998"/>
    <n v="42.207999999999998"/>
    <n v="0.4"/>
    <x v="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n v="0.6"/>
    <n v="48.527999999999999"/>
    <n v="32.351999999999997"/>
    <n v="0.39999999999999997"/>
    <x v="1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n v="0.6"/>
    <n v="3.9779999999999998"/>
    <n v="2.6520000000000001"/>
    <n v="0.4"/>
    <x v="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n v="0.65"/>
    <n v="297.41919999999999"/>
    <n v="160.14879999999999"/>
    <n v="0.35"/>
    <x v="2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n v="0.6"/>
    <n v="8.7719999999999985"/>
    <n v="5.8480000000000008"/>
    <n v="0.40000000000000008"/>
    <x v="0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n v="0.55000000000000004"/>
    <n v="519.7115"/>
    <n v="425.21849999999995"/>
    <n v="0.44999999999999996"/>
    <x v="0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0.6"/>
    <n v="3.5880000000000001"/>
    <n v="2.3920000000000003"/>
    <n v="0.4"/>
    <x v="0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n v="0.55000000000000004"/>
    <n v="29.911200000000001"/>
    <n v="24.472799999999999"/>
    <n v="0.45"/>
    <x v="1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n v="0.6"/>
    <n v="17.04"/>
    <n v="11.36"/>
    <n v="0.4"/>
    <x v="0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n v="0.6"/>
    <n v="16.608000000000001"/>
    <n v="11.071999999999999"/>
    <n v="0.39999999999999997"/>
    <x v="0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0.6"/>
    <n v="5.9615999999999998"/>
    <n v="3.9744000000000002"/>
    <n v="0.4"/>
    <x v="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n v="0.55000000000000004"/>
    <n v="4487.9736000000003"/>
    <n v="3671.9784"/>
    <n v="0.44999999999999996"/>
    <x v="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n v="0.6"/>
    <n v="165.55679999999998"/>
    <n v="110.37120000000002"/>
    <n v="0.40000000000000008"/>
    <x v="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n v="0.65"/>
    <n v="1131.039"/>
    <n v="609.02099999999996"/>
    <n v="0.35"/>
    <x v="2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n v="0.6"/>
    <n v="19.238399999999999"/>
    <n v="12.825600000000001"/>
    <n v="0.4"/>
    <x v="2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n v="0.6"/>
    <n v="106.788"/>
    <n v="71.191999999999993"/>
    <n v="0.39999999999999997"/>
    <x v="2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n v="0.55000000000000004"/>
    <n v="79.186800000000005"/>
    <n v="64.789199999999994"/>
    <n v="0.44999999999999996"/>
    <x v="2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î x 11î"/>
    <n v="20.94"/>
    <n v="3"/>
    <n v="0"/>
    <n v="9.8417999999999992"/>
    <n v="0.6"/>
    <n v="12.564"/>
    <n v="8.3760000000000012"/>
    <n v="0.4"/>
    <x v="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n v="0.6"/>
    <n v="66.575999999999993"/>
    <n v="44.384"/>
    <n v="0.4"/>
    <x v="2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n v="0.65"/>
    <n v="221.09360000000001"/>
    <n v="119.0504"/>
    <n v="0.35"/>
    <x v="2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n v="0.6"/>
    <n v="31.468799999999998"/>
    <n v="20.979200000000002"/>
    <n v="0.4"/>
    <x v="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n v="0.6"/>
    <n v="12.096"/>
    <n v="8.0640000000000001"/>
    <n v="0.4"/>
    <x v="2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n v="0.6"/>
    <n v="58.358399999999996"/>
    <n v="38.9056"/>
    <n v="0.4"/>
    <x v="3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n v="0.65"/>
    <n v="257.92130000000003"/>
    <n v="138.88069999999999"/>
    <n v="0.35"/>
    <x v="1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0.6"/>
    <n v="9.5280000000000005"/>
    <n v="6.3520000000000003"/>
    <n v="0.4"/>
    <x v="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0.6"/>
    <n v="1.9679999999999997"/>
    <n v="1.3120000000000001"/>
    <n v="0.4"/>
    <x v="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n v="0.6"/>
    <n v="14.889599999999998"/>
    <n v="9.926400000000001"/>
    <n v="0.40000000000000008"/>
    <x v="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†Secure+ Hardware Encrypted USB 2.0†Flash Drive; 16GB"/>
    <n v="408.74400000000003"/>
    <n v="7"/>
    <n v="0.2"/>
    <n v="76.639499999999998"/>
    <n v="0.55000000000000004"/>
    <n v="224.80920000000003"/>
    <n v="183.9348"/>
    <n v="0.44999999999999996"/>
    <x v="2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n v="0.55000000000000004"/>
    <n v="277.178"/>
    <n v="226.78199999999998"/>
    <n v="0.44999999999999996"/>
    <x v="2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n v="0.55000000000000004"/>
    <n v="82.472499999999997"/>
    <n v="67.477499999999992"/>
    <n v="0.44999999999999996"/>
    <x v="2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0.55000000000000004"/>
    <n v="15.950000000000001"/>
    <n v="13.049999999999999"/>
    <n v="0.44999999999999996"/>
    <x v="2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0.6"/>
    <n v="4.2960000000000003"/>
    <n v="2.8639999999999999"/>
    <n v="0.39999999999999997"/>
    <x v="0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n v="0.55000000000000004"/>
    <n v="97.240000000000009"/>
    <n v="79.56"/>
    <n v="0.45"/>
    <x v="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n v="0.6"/>
    <n v="22.334399999999999"/>
    <n v="14.889599999999998"/>
    <n v="0.39999999999999997"/>
    <x v="0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n v="0.6"/>
    <n v="12.009599999999999"/>
    <n v="8.0063999999999993"/>
    <n v="0.4"/>
    <x v="0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n v="0.65"/>
    <n v="584.4384"/>
    <n v="314.69759999999997"/>
    <n v="0.35"/>
    <x v="1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0.55000000000000004"/>
    <n v="39.468000000000004"/>
    <n v="32.292000000000002"/>
    <n v="0.45"/>
    <x v="1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0.6"/>
    <n v="31.103999999999999"/>
    <n v="20.736000000000004"/>
    <n v="0.40000000000000008"/>
    <x v="1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0.65"/>
    <n v="407.12880000000001"/>
    <n v="219.22319999999996"/>
    <n v="0.35"/>
    <x v="1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0.6"/>
    <n v="11.94"/>
    <n v="7.9599999999999991"/>
    <n v="0.39999999999999997"/>
    <x v="1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n v="0.6"/>
    <n v="8.5679999999999996"/>
    <n v="5.7119999999999997"/>
    <n v="0.4"/>
    <x v="1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0.6"/>
    <n v="4.4447999999999999"/>
    <n v="2.9632000000000005"/>
    <n v="0.4"/>
    <x v="2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0.6"/>
    <n v="3.6288"/>
    <n v="2.4192"/>
    <n v="0.4"/>
    <x v="2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0.6"/>
    <n v="27.755999999999997"/>
    <n v="18.504000000000001"/>
    <n v="0.4"/>
    <x v="3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0.6"/>
    <n v="1.7676000000000001"/>
    <n v="1.1784000000000001"/>
    <n v="0.4"/>
    <x v="3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0.6"/>
    <n v="9.6335999999999995"/>
    <n v="6.4224000000000014"/>
    <n v="0.40000000000000008"/>
    <x v="3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0.6"/>
    <n v="13.0464"/>
    <n v="8.6975999999999996"/>
    <n v="0.39999999999999997"/>
    <x v="3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0.65"/>
    <n v="142.1875"/>
    <n v="76.5625"/>
    <n v="0.35"/>
    <x v="2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0.6"/>
    <n v="1.56"/>
    <n v="1.04"/>
    <n v="0.4"/>
    <x v="2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n v="0.6"/>
    <n v="39.770400000000002"/>
    <n v="26.513600000000004"/>
    <n v="0.4"/>
    <x v="3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n v="0.65"/>
    <n v="22.859200000000001"/>
    <n v="12.308799999999998"/>
    <n v="0.34999999999999992"/>
    <x v="3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n v="0.55000000000000004"/>
    <n v="244.6224"/>
    <n v="200.14559999999997"/>
    <n v="0.44999999999999996"/>
    <x v="3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n v="0.6"/>
    <n v="50.351999999999997"/>
    <n v="33.568000000000005"/>
    <n v="0.40000000000000008"/>
    <x v="3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n v="0.55000000000000004"/>
    <n v="72.588999999999999"/>
    <n v="59.390999999999991"/>
    <n v="0.44999999999999996"/>
    <x v="3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0.6"/>
    <n v="9.5519999999999996"/>
    <n v="6.3680000000000003"/>
    <n v="0.4"/>
    <x v="3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n v="0.6"/>
    <n v="31.373999999999999"/>
    <n v="20.916"/>
    <n v="0.4"/>
    <x v="3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n v="0.6"/>
    <n v="55.193999999999996"/>
    <n v="36.795999999999999"/>
    <n v="0.4"/>
    <x v="3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n v="0.55000000000000004"/>
    <n v="11.440000000000001"/>
    <n v="9.36"/>
    <n v="0.44999999999999996"/>
    <x v="1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0.6"/>
    <n v="14.208"/>
    <n v="9.4719999999999995"/>
    <n v="0.39999999999999997"/>
    <x v="1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n v="0.65"/>
    <n v="294.09250000000003"/>
    <n v="158.35749999999996"/>
    <n v="0.34999999999999992"/>
    <x v="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n v="0.55000000000000004"/>
    <n v="34.640100000000004"/>
    <n v="28.341899999999995"/>
    <n v="0.44999999999999996"/>
    <x v="1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n v="0.55000000000000004"/>
    <n v="653.40000000000009"/>
    <n v="534.59999999999991"/>
    <n v="0.4499999999999999"/>
    <x v="1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n v="0.55000000000000004"/>
    <n v="49.271200000000007"/>
    <n v="40.312799999999996"/>
    <n v="0.44999999999999996"/>
    <x v="1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n v="0.6"/>
    <n v="55.835999999999999"/>
    <n v="37.224000000000004"/>
    <n v="0.4"/>
    <x v="0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n v="0.55000000000000004"/>
    <n v="166.30680000000001"/>
    <n v="136.06919999999997"/>
    <n v="0.4499999999999999"/>
    <x v="0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0.6"/>
    <n v="3.3503999999999996"/>
    <n v="2.2336"/>
    <n v="0.4"/>
    <x v="1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n v="0.6"/>
    <n v="13.622400000000001"/>
    <n v="9.0815999999999999"/>
    <n v="0.39999999999999997"/>
    <x v="1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0.6"/>
    <n v="11.865599999999999"/>
    <n v="7.910400000000001"/>
    <n v="0.40000000000000008"/>
    <x v="1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n v="0.65"/>
    <n v="47.257599999999996"/>
    <n v="25.446399999999997"/>
    <n v="0.35"/>
    <x v="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n v="0.55000000000000004"/>
    <n v="263.99340000000001"/>
    <n v="215.99459999999999"/>
    <n v="0.44999999999999996"/>
    <x v="1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0.6"/>
    <n v="16.300799999999999"/>
    <n v="10.8672"/>
    <n v="0.4"/>
    <x v="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n v="0.6"/>
    <n v="1.32"/>
    <n v="0.88000000000000012"/>
    <n v="0.4"/>
    <x v="1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n v="0.65"/>
    <n v="404.59250000000003"/>
    <n v="217.85750000000002"/>
    <n v="0.35"/>
    <x v="1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n v="0.6"/>
    <n v="13.188000000000001"/>
    <n v="8.7919999999999998"/>
    <n v="0.39999999999999997"/>
    <x v="1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n v="0.65"/>
    <n v="105.01920000000001"/>
    <n v="56.5488"/>
    <n v="0.35"/>
    <x v="1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n v="0.65"/>
    <n v="253.30240000000003"/>
    <n v="136.39359999999999"/>
    <n v="0.35"/>
    <x v="1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0.6"/>
    <n v="11.188799999999999"/>
    <n v="7.4592000000000009"/>
    <n v="0.40000000000000008"/>
    <x v="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n v="0.65"/>
    <n v="152.00900000000001"/>
    <n v="81.850999999999999"/>
    <n v="0.35"/>
    <x v="3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n v="0.65"/>
    <n v="403.39942500000001"/>
    <n v="217.21507500000001"/>
    <n v="0.35000000000000003"/>
    <x v="3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0.6"/>
    <n v="3.1968000000000001"/>
    <n v="2.1312000000000002"/>
    <n v="0.4"/>
    <x v="3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0.65"/>
    <n v="167.74680000000001"/>
    <n v="90.325199999999995"/>
    <n v="0.35"/>
    <x v="3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†P710e Mobile Speakerphone"/>
    <n v="617.976"/>
    <n v="3"/>
    <n v="0.2"/>
    <n v="-7.7247000000000003"/>
    <n v="0.55000000000000004"/>
    <n v="339.88680000000005"/>
    <n v="278.08919999999995"/>
    <n v="0.4499999999999999"/>
    <x v="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0.6"/>
    <n v="6.3360000000000003"/>
    <n v="4.2240000000000002"/>
    <n v="0.4"/>
    <x v="3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n v="0.6"/>
    <n v="15.552"/>
    <n v="10.368000000000002"/>
    <n v="0.40000000000000008"/>
    <x v="0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0.65"/>
    <n v="272.79200000000003"/>
    <n v="146.88799999999998"/>
    <n v="0.34999999999999992"/>
    <x v="0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n v="0.65"/>
    <n v="7.5972000000000008"/>
    <n v="4.0907999999999998"/>
    <n v="0.35"/>
    <x v="0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n v="0.55000000000000004"/>
    <n v="17.591200000000001"/>
    <n v="14.392800000000001"/>
    <n v="0.45"/>
    <x v="0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n v="0.65"/>
    <n v="115.19625000000001"/>
    <n v="62.028749999999988"/>
    <n v="0.34999999999999992"/>
    <x v="0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n v="0.65"/>
    <n v="2.6286"/>
    <n v="1.4153999999999995"/>
    <n v="0.34999999999999992"/>
    <x v="0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n v="0.6"/>
    <n v="4.4447999999999999"/>
    <n v="2.9632000000000005"/>
    <n v="0.4"/>
    <x v="0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n v="0.65"/>
    <n v="1301.2090000000001"/>
    <n v="700.65099999999984"/>
    <n v="0.34999999999999992"/>
    <x v="2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n v="0.6"/>
    <n v="100.032"/>
    <n v="66.688000000000002"/>
    <n v="0.4"/>
    <x v="2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0.6"/>
    <n v="28.728000000000002"/>
    <n v="19.152000000000001"/>
    <n v="0.4"/>
    <x v="2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n v="0.6"/>
    <n v="901.94999999999993"/>
    <n v="601.30000000000007"/>
    <n v="0.4"/>
    <x v="2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n v="0.6"/>
    <n v="15.552"/>
    <n v="10.368000000000002"/>
    <n v="0.40000000000000008"/>
    <x v="2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0.65"/>
    <n v="209.01919999999998"/>
    <n v="112.5488"/>
    <n v="0.35000000000000003"/>
    <x v="0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n v="0.6"/>
    <n v="4.5659999999999998"/>
    <n v="3.0440000000000005"/>
    <n v="0.4"/>
    <x v="0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†P710e Mobile Speakerphone"/>
    <n v="3347.37"/>
    <n v="13"/>
    <n v="0"/>
    <n v="636.00030000000004"/>
    <n v="0.55000000000000004"/>
    <n v="1841.0535"/>
    <n v="1506.3164999999999"/>
    <n v="0.45"/>
    <x v="0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0.6"/>
    <n v="48.347999999999999"/>
    <n v="32.231999999999999"/>
    <n v="0.4"/>
    <x v="0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0.6"/>
    <n v="217.15200000000002"/>
    <n v="144.768"/>
    <n v="0.39999999999999997"/>
    <x v="0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n v="0.65"/>
    <n v="7.8857999999999997"/>
    <n v="4.2462"/>
    <n v="0.35000000000000003"/>
    <x v="1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n v="0.6"/>
    <n v="49.420799999999993"/>
    <n v="32.947200000000002"/>
    <n v="0.40000000000000008"/>
    <x v="1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n v="0.6"/>
    <n v="32.351999999999997"/>
    <n v="21.568000000000005"/>
    <n v="0.40000000000000008"/>
    <x v="1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†speaker phone"/>
    <n v="647.904"/>
    <n v="6"/>
    <n v="0.2"/>
    <n v="56.691600000000001"/>
    <n v="0.55000000000000004"/>
    <n v="356.34720000000004"/>
    <n v="291.55679999999995"/>
    <n v="0.44999999999999996"/>
    <x v="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n v="0.55000000000000004"/>
    <n v="11.203500000000002"/>
    <n v="9.1664999999999992"/>
    <n v="0.44999999999999996"/>
    <x v="3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0.6"/>
    <n v="132.93"/>
    <n v="88.62"/>
    <n v="0.4"/>
    <x v="3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0.6"/>
    <n v="10.511999999999999"/>
    <n v="7.0080000000000009"/>
    <n v="0.40000000000000008"/>
    <x v="3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0.6"/>
    <n v="0.97440000000000004"/>
    <n v="0.64960000000000007"/>
    <n v="0.4"/>
    <x v="3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n v="0.55000000000000004"/>
    <n v="1682.9901000000002"/>
    <n v="1376.9918999999998"/>
    <n v="0.4499999999999999"/>
    <x v="2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n v="0.55000000000000004"/>
    <n v="1385.9769000000001"/>
    <n v="1133.9811"/>
    <n v="0.44999999999999996"/>
    <x v="2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0.55000000000000004"/>
    <n v="180.5232"/>
    <n v="147.70079999999999"/>
    <n v="0.44999999999999996"/>
    <x v="0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n v="0.55000000000000004"/>
    <n v="43.945000000000007"/>
    <n v="35.954999999999998"/>
    <n v="0.44999999999999996"/>
    <x v="1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n v="0.6"/>
    <n v="8.4095999999999993"/>
    <n v="5.6064000000000007"/>
    <n v="0.40000000000000008"/>
    <x v="3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0.6"/>
    <n v="4.5359999999999996"/>
    <n v="3.024"/>
    <n v="0.4"/>
    <x v="0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0.6"/>
    <n v="22.3248"/>
    <n v="14.883199999999999"/>
    <n v="0.39999999999999997"/>
    <x v="3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6"/>
    <n v="34.5456"/>
    <n v="23.0304"/>
    <n v="0.4"/>
    <x v="3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n v="0.6"/>
    <n v="435.50400000000002"/>
    <n v="290.33600000000001"/>
    <n v="0.4"/>
    <x v="3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n v="0.55000000000000004"/>
    <n v="115.46150000000002"/>
    <n v="94.468499999999992"/>
    <n v="0.44999999999999996"/>
    <x v="1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n v="0.65"/>
    <n v="3.4320000000000004"/>
    <n v="1.8479999999999999"/>
    <n v="0.35"/>
    <x v="1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n v="0.6"/>
    <n v="6.5519999999999996"/>
    <n v="4.3680000000000003"/>
    <n v="0.4"/>
    <x v="1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0.6"/>
    <n v="5.2919999999999998"/>
    <n v="3.5280000000000005"/>
    <n v="0.4"/>
    <x v="3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n v="0.6"/>
    <n v="3.5880000000000001"/>
    <n v="2.3920000000000003"/>
    <n v="0.4"/>
    <x v="3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ìImportant Messageî Note Pad, Neon Colors, 50 Sheets/Pad"/>
    <n v="11.648"/>
    <n v="2"/>
    <n v="0.2"/>
    <n v="4.0768000000000004"/>
    <n v="0.6"/>
    <n v="6.9887999999999995"/>
    <n v="4.6592000000000002"/>
    <n v="0.4"/>
    <x v="3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0.6"/>
    <n v="10.905599999999998"/>
    <n v="7.2704000000000004"/>
    <n v="0.40000000000000008"/>
    <x v="3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0.6"/>
    <n v="35.827199999999998"/>
    <n v="23.884800000000006"/>
    <n v="0.40000000000000008"/>
    <x v="3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0.6"/>
    <n v="14.904"/>
    <n v="9.9359999999999999"/>
    <n v="0.4"/>
    <x v="3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n v="0.6"/>
    <n v="1.248"/>
    <n v="0.83200000000000007"/>
    <n v="0.4"/>
    <x v="1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0.55000000000000004"/>
    <n v="612.92000000000007"/>
    <n v="501.48"/>
    <n v="0.44999999999999996"/>
    <x v="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n v="0.65"/>
    <n v="675.24599999999998"/>
    <n v="363.59399999999994"/>
    <n v="0.35"/>
    <x v="1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n v="0.6"/>
    <n v="85.055999999999997"/>
    <n v="56.703999999999994"/>
    <n v="0.39999999999999997"/>
    <x v="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n v="0.55000000000000004"/>
    <n v="131.89000000000001"/>
    <n v="107.91"/>
    <n v="0.44999999999999996"/>
    <x v="1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n v="0.6"/>
    <n v="18.662399999999998"/>
    <n v="12.441600000000001"/>
    <n v="0.4"/>
    <x v="1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0.6"/>
    <n v="152.4348"/>
    <n v="101.6232"/>
    <n v="0.4"/>
    <x v="0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0.6"/>
    <n v="116.71679999999999"/>
    <n v="77.811199999999999"/>
    <n v="0.4"/>
    <x v="0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0.6"/>
    <n v="576.88800000000003"/>
    <n v="384.59199999999998"/>
    <n v="0.39999999999999997"/>
    <x v="0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0.6"/>
    <n v="11.457599999999999"/>
    <n v="7.6384000000000007"/>
    <n v="0.4"/>
    <x v="0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0.6"/>
    <n v="11.097599999999998"/>
    <n v="7.3984000000000005"/>
    <n v="0.40000000000000008"/>
    <x v="0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n v="0.55000000000000004"/>
    <n v="140.7912"/>
    <n v="115.19280000000001"/>
    <n v="0.45"/>
    <x v="0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n v="0.65"/>
    <n v="56.530500000000004"/>
    <n v="30.439499999999995"/>
    <n v="0.35"/>
    <x v="0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0.65"/>
    <n v="195.2704"/>
    <n v="105.1456"/>
    <n v="0.35000000000000003"/>
    <x v="2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n v="0.65"/>
    <n v="149.72880000000001"/>
    <n v="80.623199999999997"/>
    <n v="0.35"/>
    <x v="2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n v="0.65"/>
    <n v="141.9288"/>
    <n v="76.423200000000008"/>
    <n v="0.35000000000000003"/>
    <x v="2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n v="0.6"/>
    <n v="47.16"/>
    <n v="31.439999999999998"/>
    <n v="0.4"/>
    <x v="2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n v="0.6"/>
    <n v="16.531199999999998"/>
    <n v="11.020800000000001"/>
    <n v="0.40000000000000008"/>
    <x v="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n v="0.6"/>
    <n v="19.439999999999998"/>
    <n v="12.96"/>
    <n v="0.4"/>
    <x v="0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0.6"/>
    <n v="649.48799999999994"/>
    <n v="432.99200000000008"/>
    <n v="0.40000000000000008"/>
    <x v="0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0.6"/>
    <n v="34.145999999999994"/>
    <n v="22.764000000000003"/>
    <n v="0.40000000000000008"/>
    <x v="0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0.65"/>
    <n v="50.44"/>
    <n v="27.159999999999997"/>
    <n v="0.35"/>
    <x v="0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0.6"/>
    <n v="8.5679999999999996"/>
    <n v="5.7119999999999997"/>
    <n v="0.4"/>
    <x v="0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n v="0.65"/>
    <n v="142.39875000000001"/>
    <n v="76.676249999999982"/>
    <n v="0.34999999999999992"/>
    <x v="3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n v="0.65"/>
    <n v="17.420000000000002"/>
    <n v="9.379999999999999"/>
    <n v="0.35"/>
    <x v="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  <n v="0.6"/>
    <n v="5.9039999999999999"/>
    <n v="3.9359999999999999"/>
    <n v="0.4"/>
    <x v="2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0.6"/>
    <n v="27.287999999999997"/>
    <n v="18.192"/>
    <n v="0.4"/>
    <x v="2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0.6"/>
    <n v="173.51999999999998"/>
    <n v="115.68"/>
    <n v="0.4"/>
    <x v="2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0.6"/>
    <n v="2.9339999999999997"/>
    <n v="1.956"/>
    <n v="0.4"/>
    <x v="3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0.65"/>
    <n v="9.8384"/>
    <n v="5.2975999999999992"/>
    <n v="0.35"/>
    <x v="0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0.65"/>
    <n v="303.39920000000001"/>
    <n v="163.36879999999996"/>
    <n v="0.34999999999999992"/>
    <x v="0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n v="0.65"/>
    <n v="9.9008000000000003"/>
    <n v="5.3311999999999991"/>
    <n v="0.35"/>
    <x v="0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0.6"/>
    <n v="3.7584"/>
    <n v="2.5056000000000003"/>
    <n v="0.4"/>
    <x v="0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n v="0.65"/>
    <n v="56.901000000000003"/>
    <n v="30.639000000000003"/>
    <n v="0.35000000000000003"/>
    <x v="2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n v="0.55000000000000004"/>
    <n v="98.111199999999997"/>
    <n v="80.272799999999989"/>
    <n v="0.44999999999999996"/>
    <x v="2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0.6"/>
    <n v="9.3311999999999991"/>
    <n v="6.2208000000000006"/>
    <n v="0.4"/>
    <x v="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0.6"/>
    <n v="59.481599999999993"/>
    <n v="39.654400000000003"/>
    <n v="0.4"/>
    <x v="2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n v="0.65"/>
    <n v="88.323300000000003"/>
    <n v="47.558700000000002"/>
    <n v="0.35"/>
    <x v="2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0.55000000000000004"/>
    <n v="2195.5890000000004"/>
    <n v="1796.3909999999996"/>
    <n v="0.4499999999999999"/>
    <x v="2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0.55000000000000004"/>
    <n v="151.76700000000002"/>
    <n v="124.17299999999997"/>
    <n v="0.4499999999999999"/>
    <x v="2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0.55000000000000004"/>
    <n v="198.00000000000003"/>
    <n v="161.99999999999997"/>
    <n v="0.4499999999999999"/>
    <x v="2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0.6"/>
    <n v="26.141999999999999"/>
    <n v="17.428000000000001"/>
    <n v="0.4"/>
    <x v="2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0.6"/>
    <n v="4.2960000000000003"/>
    <n v="2.8639999999999999"/>
    <n v="0.39999999999999997"/>
    <x v="2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0.6"/>
    <n v="150.91200000000001"/>
    <n v="100.608"/>
    <n v="0.4"/>
    <x v="0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0.55000000000000004"/>
    <n v="54.994500000000002"/>
    <n v="44.995499999999993"/>
    <n v="0.44999999999999996"/>
    <x v="0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n v="0.65"/>
    <n v="10.3948"/>
    <n v="5.5972000000000008"/>
    <n v="0.35000000000000003"/>
    <x v="3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0.55000000000000004"/>
    <n v="159.99390000000002"/>
    <n v="130.9041"/>
    <n v="0.44999999999999996"/>
    <x v="0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0.6"/>
    <n v="32.534399999999998"/>
    <n v="21.689599999999999"/>
    <n v="0.4"/>
    <x v="0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ìPillow Softî Series Mid Back Swivel/Tilt Chairs"/>
    <n v="786.74400000000003"/>
    <n v="4"/>
    <n v="0.3"/>
    <n v="-258.5016"/>
    <n v="0.65"/>
    <n v="511.38360000000006"/>
    <n v="275.36039999999997"/>
    <n v="0.34999999999999992"/>
    <x v="0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0.6"/>
    <n v="60.143999999999991"/>
    <n v="40.096000000000004"/>
    <n v="0.40000000000000008"/>
    <x v="0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0.6"/>
    <n v="22.6584"/>
    <n v="15.105600000000003"/>
    <n v="0.4"/>
    <x v="0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n v="0.55000000000000004"/>
    <n v="45.54"/>
    <n v="37.26"/>
    <n v="0.45"/>
    <x v="0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0.6"/>
    <n v="12.4344"/>
    <n v="8.2896000000000001"/>
    <n v="0.4"/>
    <x v="0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0.6"/>
    <n v="2.9375999999999998"/>
    <n v="1.9584000000000001"/>
    <n v="0.4"/>
    <x v="0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n v="0.6"/>
    <n v="2.8512"/>
    <n v="1.9007999999999998"/>
    <n v="0.39999999999999997"/>
    <x v="1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n v="0.55000000000000004"/>
    <n v="527.99120000000005"/>
    <n v="431.99279999999999"/>
    <n v="0.44999999999999996"/>
    <x v="1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n v="0.6"/>
    <n v="8.6207999999999991"/>
    <n v="5.7472000000000012"/>
    <n v="0.40000000000000008"/>
    <x v="1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n v="0.6"/>
    <n v="4.6271999999999993"/>
    <n v="3.0848000000000004"/>
    <n v="0.40000000000000008"/>
    <x v="2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n v="0.65"/>
    <n v="453.92880000000002"/>
    <n v="244.42319999999995"/>
    <n v="0.34999999999999992"/>
    <x v="2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0.6"/>
    <n v="2.976"/>
    <n v="1.984"/>
    <n v="0.4"/>
    <x v="1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0.6"/>
    <n v="10.713600000000001"/>
    <n v="7.1424000000000003"/>
    <n v="0.39999999999999997"/>
    <x v="2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0.6"/>
    <n v="305.98200000000003"/>
    <n v="203.988"/>
    <n v="0.39999999999999997"/>
    <x v="2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0.6"/>
    <n v="18.595199999999998"/>
    <n v="12.396800000000002"/>
    <n v="0.40000000000000008"/>
    <x v="2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0.55000000000000004"/>
    <n v="39.560400000000001"/>
    <n v="32.367599999999996"/>
    <n v="0.44999999999999996"/>
    <x v="2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n v="0.6"/>
    <n v="53.279999999999994"/>
    <n v="35.520000000000003"/>
    <n v="0.4"/>
    <x v="1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0.55000000000000004"/>
    <n v="26.386800000000001"/>
    <n v="21.589199999999998"/>
    <n v="0.44999999999999996"/>
    <x v="3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0.6"/>
    <n v="4.5359999999999996"/>
    <n v="3.024"/>
    <n v="0.4"/>
    <x v="3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0.6"/>
    <n v="14.735999999999999"/>
    <n v="9.8239999999999998"/>
    <n v="0.4"/>
    <x v="3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0.6"/>
    <n v="7.7759999999999998"/>
    <n v="5.1840000000000011"/>
    <n v="0.40000000000000008"/>
    <x v="3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0.55000000000000004"/>
    <n v="3.7345000000000002"/>
    <n v="3.0554999999999999"/>
    <n v="0.44999999999999996"/>
    <x v="0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0.6"/>
    <n v="14.735999999999999"/>
    <n v="9.8239999999999998"/>
    <n v="0.4"/>
    <x v="0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0.6"/>
    <n v="1.8288"/>
    <n v="1.2192000000000001"/>
    <n v="0.4"/>
    <x v="0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0.6"/>
    <n v="29.471999999999998"/>
    <n v="19.648"/>
    <n v="0.4"/>
    <x v="0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0.6"/>
    <n v="2613.1007999999997"/>
    <n v="1742.0672"/>
    <n v="0.4"/>
    <x v="0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n v="0.65"/>
    <n v="252.6576"/>
    <n v="136.04640000000001"/>
    <n v="0.35000000000000003"/>
    <x v="0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0.6"/>
    <n v="4.9559999999999995"/>
    <n v="3.3040000000000003"/>
    <n v="0.4"/>
    <x v="0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0.6"/>
    <n v="10.223999999999998"/>
    <n v="6.8160000000000007"/>
    <n v="0.40000000000000008"/>
    <x v="0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î x 11î"/>
    <n v="34.4"/>
    <n v="5"/>
    <n v="0"/>
    <n v="15.824"/>
    <n v="0.6"/>
    <n v="20.639999999999997"/>
    <n v="13.760000000000002"/>
    <n v="0.40000000000000008"/>
    <x v="0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0.6"/>
    <n v="21.744"/>
    <n v="14.496000000000002"/>
    <n v="0.4"/>
    <x v="0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0.6"/>
    <n v="388.70400000000001"/>
    <n v="259.13600000000002"/>
    <n v="0.4"/>
    <x v="3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0.6"/>
    <n v="12.42"/>
    <n v="8.2799999999999994"/>
    <n v="0.39999999999999997"/>
    <x v="3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0.6"/>
    <n v="12.42"/>
    <n v="8.2799999999999994"/>
    <n v="0.39999999999999997"/>
    <x v="3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0.65"/>
    <n v="317.61990000000003"/>
    <n v="171.02609999999999"/>
    <n v="0.35"/>
    <x v="3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n v="0.6"/>
    <n v="3.3359999999999999"/>
    <n v="2.2239999999999998"/>
    <n v="0.39999999999999997"/>
    <x v="3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0.65"/>
    <n v="30.628"/>
    <n v="16.491999999999997"/>
    <n v="0.35"/>
    <x v="3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n v="0.6"/>
    <n v="127.176"/>
    <n v="84.784000000000006"/>
    <n v="0.4"/>
    <x v="2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ìSnapî Scratch Pad Binder Tool for Ring Binders"/>
    <n v="23.2"/>
    <n v="4"/>
    <n v="0"/>
    <n v="10.44"/>
    <n v="0.6"/>
    <n v="13.92"/>
    <n v="9.2799999999999994"/>
    <n v="0.39999999999999997"/>
    <x v="0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0.6"/>
    <n v="4.4160000000000004"/>
    <n v="2.944"/>
    <n v="0.39999999999999997"/>
    <x v="0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0.6"/>
    <n v="62.874000000000002"/>
    <n v="41.916000000000004"/>
    <n v="0.4"/>
    <x v="0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n v="0.65"/>
    <n v="678.54800000000012"/>
    <n v="365.37199999999996"/>
    <n v="0.34999999999999992"/>
    <x v="0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n v="0.6"/>
    <n v="15.552"/>
    <n v="10.368000000000002"/>
    <n v="0.40000000000000008"/>
    <x v="3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n v="0.6"/>
    <n v="32.054400000000001"/>
    <n v="21.369599999999998"/>
    <n v="0.39999999999999997"/>
    <x v="3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n v="0.6"/>
    <n v="4.8959999999999999"/>
    <n v="3.2640000000000002"/>
    <n v="0.4"/>
    <x v="2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†Smart WiFi Router"/>
    <n v="1023.936"/>
    <n v="8"/>
    <n v="0.2"/>
    <n v="179.18879999999999"/>
    <n v="0.55000000000000004"/>
    <n v="563.16480000000001"/>
    <n v="460.77120000000002"/>
    <n v="0.45"/>
    <x v="2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  <n v="0.6"/>
    <n v="5.5439999999999996"/>
    <n v="3.6960000000000006"/>
    <n v="0.40000000000000008"/>
    <x v="2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n v="0.55000000000000004"/>
    <n v="263.47200000000004"/>
    <n v="215.56799999999998"/>
    <n v="0.44999999999999996"/>
    <x v="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n v="0.6"/>
    <n v="59.481599999999993"/>
    <n v="39.654400000000003"/>
    <n v="0.4"/>
    <x v="0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n v="0.65"/>
    <n v="967.47559999999999"/>
    <n v="520.94839999999999"/>
    <n v="0.35"/>
    <x v="3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n v="0.6"/>
    <n v="5.1911999999999994"/>
    <n v="3.4607999999999999"/>
    <n v="0.4"/>
    <x v="1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n v="0.6"/>
    <n v="14.299200000000001"/>
    <n v="9.5327999999999999"/>
    <n v="0.39999999999999997"/>
    <x v="1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n v="0.6"/>
    <n v="7.3056000000000001"/>
    <n v="4.8704000000000001"/>
    <n v="0.4"/>
    <x v="1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0.6"/>
    <n v="30.576000000000001"/>
    <n v="20.384"/>
    <n v="0.4"/>
    <x v="0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0.6"/>
    <n v="29.721599999999999"/>
    <n v="19.814400000000003"/>
    <n v="0.4"/>
    <x v="0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0.55000000000000004"/>
    <n v="23.045000000000002"/>
    <n v="18.854999999999997"/>
    <n v="0.44999999999999996"/>
    <x v="1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n v="0.65"/>
    <n v="244.04737499999999"/>
    <n v="131.41012499999999"/>
    <n v="0.35"/>
    <x v="1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n v="0.55000000000000004"/>
    <n v="46.186800000000005"/>
    <n v="37.789199999999994"/>
    <n v="0.44999999999999996"/>
    <x v="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0.55000000000000004"/>
    <n v="265.28700000000003"/>
    <n v="217.05299999999994"/>
    <n v="0.4499999999999999"/>
    <x v="1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n v="0.65"/>
    <n v="1.9239999999999999"/>
    <n v="1.036"/>
    <n v="0.35000000000000003"/>
    <x v="1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0.6"/>
    <n v="1.5744"/>
    <n v="1.0496000000000001"/>
    <n v="0.4"/>
    <x v="2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0.6"/>
    <n v="14.016"/>
    <n v="9.3439999999999994"/>
    <n v="0.39999999999999997"/>
    <x v="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†LS21 Speaker System - PC Multimedia - 2.1-CH - Wired"/>
    <n v="39.979999999999997"/>
    <n v="2"/>
    <n v="0"/>
    <n v="13.5932"/>
    <n v="0.55000000000000004"/>
    <n v="21.989000000000001"/>
    <n v="17.990999999999996"/>
    <n v="0.44999999999999996"/>
    <x v="3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n v="0.55000000000000004"/>
    <n v="135.5112"/>
    <n v="110.87279999999998"/>
    <n v="0.44999999999999996"/>
    <x v="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0.55000000000000004"/>
    <n v="989.98350000000005"/>
    <n v="809.98649999999998"/>
    <n v="0.44999999999999996"/>
    <x v="2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n v="0.6"/>
    <n v="7.4771999999999998"/>
    <n v="4.9847999999999999"/>
    <n v="0.4"/>
    <x v="2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n v="0.6"/>
    <n v="45.475200000000001"/>
    <n v="30.316800000000001"/>
    <n v="0.4"/>
    <x v="3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0.6"/>
    <n v="29.975999999999999"/>
    <n v="19.984000000000002"/>
    <n v="0.4"/>
    <x v="3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0.6"/>
    <n v="7.7759999999999998"/>
    <n v="5.1840000000000011"/>
    <n v="0.40000000000000008"/>
    <x v="3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n v="0.6"/>
    <n v="42.072000000000003"/>
    <n v="28.048000000000002"/>
    <n v="0.4"/>
    <x v="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n v="0.6"/>
    <n v="21.571199999999997"/>
    <n v="14.380800000000001"/>
    <n v="0.4"/>
    <x v="0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0.65"/>
    <n v="1557.5726400000001"/>
    <n v="838.69296000000008"/>
    <n v="0.35000000000000003"/>
    <x v="0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0.6"/>
    <n v="78.681599999999989"/>
    <n v="52.454400000000007"/>
    <n v="0.40000000000000008"/>
    <x v="0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n v="0.55000000000000004"/>
    <n v="31.671200000000006"/>
    <n v="25.912799999999997"/>
    <n v="0.4499999999999999"/>
    <x v="0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0.6"/>
    <n v="5.7407999999999992"/>
    <n v="3.8272000000000004"/>
    <n v="0.40000000000000008"/>
    <x v="2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0.6"/>
    <n v="23.443200000000001"/>
    <n v="15.628800000000002"/>
    <n v="0.4"/>
    <x v="2"/>
  </r>
  <r>
    <n v="405"/>
    <s v="CA-2017-117933"/>
    <d v="2017-12-24T00:00:00"/>
    <d v="2017-12-29T00:00:00"/>
    <s v="Standard Class"/>
    <s v="RF-19840"/>
    <s v="Roy Franzˆ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0.6"/>
    <n v="21.545999999999996"/>
    <n v="14.364000000000001"/>
    <n v="0.40000000000000008"/>
    <x v="3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n v="0.55000000000000004"/>
    <n v="98.972499999999997"/>
    <n v="80.977499999999992"/>
    <n v="0.45"/>
    <x v="3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0.55000000000000004"/>
    <n v="659.98680000000013"/>
    <n v="539.98919999999998"/>
    <n v="0.44999999999999996"/>
    <x v="3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0.6"/>
    <n v="16.29"/>
    <n v="10.86"/>
    <n v="0.4"/>
    <x v="3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n v="0.65"/>
    <n v="652.61559999999997"/>
    <n v="351.40840000000003"/>
    <n v="0.35000000000000003"/>
    <x v="3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0.6"/>
    <n v="5.8079999999999998"/>
    <n v="3.8719999999999999"/>
    <n v="0.4"/>
    <x v="3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n v="0.6"/>
    <n v="17.010000000000002"/>
    <n v="11.34"/>
    <n v="0.39999999999999997"/>
    <x v="3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0.6"/>
    <n v="33.587999999999994"/>
    <n v="22.392000000000003"/>
    <n v="0.40000000000000008"/>
    <x v="3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n v="0.65"/>
    <n v="868.93885"/>
    <n v="467.89014999999995"/>
    <n v="0.35"/>
    <x v="3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n v="0.65"/>
    <n v="73.819199999999995"/>
    <n v="39.748800000000003"/>
    <n v="0.35000000000000003"/>
    <x v="3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n v="0.6"/>
    <n v="83.916000000000011"/>
    <n v="55.944000000000003"/>
    <n v="0.39999999999999997"/>
    <x v="3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n v="0.65"/>
    <n v="199.63840000000002"/>
    <n v="107.49760000000001"/>
    <n v="0.35"/>
    <x v="3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n v="0.6"/>
    <n v="57.552"/>
    <n v="38.368000000000002"/>
    <n v="0.4"/>
    <x v="3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n v="0.65"/>
    <n v="249.47000000000003"/>
    <n v="134.32999999999998"/>
    <n v="0.34999999999999992"/>
    <x v="0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0.6"/>
    <n v="3.468"/>
    <n v="2.3120000000000003"/>
    <n v="0.4"/>
    <x v="3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n v="0.6"/>
    <n v="5.5919999999999996"/>
    <n v="3.7280000000000006"/>
    <n v="0.40000000000000008"/>
    <x v="3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n v="0.6"/>
    <n v="9.15"/>
    <n v="6.1"/>
    <n v="0.39999999999999997"/>
    <x v="3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†6101 Series -†Keyboard†- Black"/>
    <n v="196.75200000000001"/>
    <n v="6"/>
    <n v="0.2"/>
    <n v="56.566200000000002"/>
    <n v="0.55000000000000004"/>
    <n v="108.21360000000001"/>
    <n v="88.538399999999996"/>
    <n v="0.44999999999999996"/>
    <x v="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n v="0.65"/>
    <n v="36.764000000000003"/>
    <n v="19.795999999999999"/>
    <n v="0.35"/>
    <x v="3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0.6"/>
    <n v="19.62"/>
    <n v="13.080000000000002"/>
    <n v="0.4"/>
    <x v="3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0.65"/>
    <n v="563.16"/>
    <n v="303.24"/>
    <n v="0.35000000000000003"/>
    <x v="3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0.65"/>
    <n v="18.46"/>
    <n v="9.9399999999999977"/>
    <n v="0.34999999999999992"/>
    <x v="3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0.6"/>
    <n v="172.75200000000001"/>
    <n v="115.16800000000001"/>
    <n v="0.4"/>
    <x v="3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0.55000000000000004"/>
    <n v="38.494500000000002"/>
    <n v="31.495499999999993"/>
    <n v="0.44999999999999996"/>
    <x v="2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n v="0.6"/>
    <n v="4.0031999999999996"/>
    <n v="2.6688000000000001"/>
    <n v="0.4"/>
    <x v="3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0.6"/>
    <n v="113.75279999999999"/>
    <n v="75.8352"/>
    <n v="0.4"/>
    <x v="0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†Secure+ Hardware Encrypted USB 2.0†Flash Drive; 16GB"/>
    <n v="408.74400000000003"/>
    <n v="7"/>
    <n v="0.2"/>
    <n v="76.639499999999998"/>
    <n v="0.55000000000000004"/>
    <n v="224.80920000000003"/>
    <n v="183.9348"/>
    <n v="0.44999999999999996"/>
    <x v="0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†Secure+ Hardware Encrypted USB 2.0†Flash Drive; 16GB"/>
    <n v="291.95999999999998"/>
    <n v="5"/>
    <n v="0.2"/>
    <n v="54.7425"/>
    <n v="0.55000000000000004"/>
    <n v="160.578"/>
    <n v="131.38199999999998"/>
    <n v="0.44999999999999996"/>
    <x v="0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0.6"/>
    <n v="2.8607999999999998"/>
    <n v="1.9072"/>
    <n v="0.4"/>
    <x v="0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0.6"/>
    <n v="428.58"/>
    <n v="285.71999999999997"/>
    <n v="0.39999999999999997"/>
    <x v="0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0.6"/>
    <n v="2.8872"/>
    <n v="1.9248000000000003"/>
    <n v="0.4"/>
    <x v="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n v="0.55000000000000004"/>
    <n v="136.29000000000002"/>
    <n v="111.50999999999999"/>
    <n v="0.44999999999999996"/>
    <x v="2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0.55000000000000004"/>
    <n v="554.38845000000003"/>
    <n v="453.59055000000001"/>
    <n v="0.45"/>
    <x v="0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n v="0.6"/>
    <n v="188.09279999999998"/>
    <n v="125.39520000000002"/>
    <n v="0.40000000000000008"/>
    <x v="0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n v="0.6"/>
    <n v="19.123200000000001"/>
    <n v="12.748799999999999"/>
    <n v="0.39999999999999997"/>
    <x v="3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n v="0.65"/>
    <n v="135.09990000000002"/>
    <n v="72.746099999999984"/>
    <n v="0.34999999999999992"/>
    <x v="3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n v="0.65"/>
    <n v="7.9430000000000005"/>
    <n v="4.2770000000000001"/>
    <n v="0.35"/>
    <x v="0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n v="0.6"/>
    <n v="116.964"/>
    <n v="77.975999999999999"/>
    <n v="0.4"/>
    <x v="0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n v="0.6"/>
    <n v="42.57"/>
    <n v="28.380000000000003"/>
    <n v="0.4"/>
    <x v="0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0.6"/>
    <n v="54.815999999999995"/>
    <n v="36.544000000000004"/>
    <n v="0.4"/>
    <x v="0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n v="0.65"/>
    <n v="157.911"/>
    <n v="85.028999999999996"/>
    <n v="0.35"/>
    <x v="0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n v="0.6"/>
    <n v="13.23"/>
    <n v="8.82"/>
    <n v="0.4"/>
    <x v="0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0.65"/>
    <n v="1.8915000000000002"/>
    <n v="1.0185"/>
    <n v="0.35"/>
    <x v="3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0.6"/>
    <n v="35.712000000000003"/>
    <n v="23.808"/>
    <n v="0.39999999999999997"/>
    <x v="0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0.6"/>
    <n v="97.164000000000001"/>
    <n v="64.775999999999996"/>
    <n v="0.39999999999999997"/>
    <x v="0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0.6"/>
    <n v="158.328"/>
    <n v="105.55199999999999"/>
    <n v="0.39999999999999997"/>
    <x v="0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0.6"/>
    <n v="18.288"/>
    <n v="12.192"/>
    <n v="0.4"/>
    <x v="0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0.6"/>
    <n v="5.9039999999999999"/>
    <n v="3.9359999999999999"/>
    <n v="0.4"/>
    <x v="0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0.55000000000000004"/>
    <n v="19.315999999999999"/>
    <n v="15.803999999999998"/>
    <n v="0.45"/>
    <x v="0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n v="0.65"/>
    <n v="184.8366"/>
    <n v="99.527399999999972"/>
    <n v="0.34999999999999992"/>
    <x v="3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0.6"/>
    <n v="399.2448"/>
    <n v="266.16320000000002"/>
    <n v="0.4"/>
    <x v="3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n v="0.55000000000000004"/>
    <n v="35.134000000000007"/>
    <n v="28.745999999999995"/>
    <n v="0.4499999999999999"/>
    <x v="0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n v="0.65"/>
    <n v="84.219200000000015"/>
    <n v="45.348799999999997"/>
    <n v="0.34999999999999992"/>
    <x v="2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0.65"/>
    <n v="485.91270000000003"/>
    <n v="261.64529999999996"/>
    <n v="0.35"/>
    <x v="0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0.6"/>
    <n v="5.3568000000000007"/>
    <n v="3.5712000000000002"/>
    <n v="0.39999999999999997"/>
    <x v="0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0.6"/>
    <n v="62.351999999999997"/>
    <n v="41.568000000000005"/>
    <n v="0.4"/>
    <x v="1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n v="0.55000000000000004"/>
    <n v="494.95050000000003"/>
    <n v="404.95949999999993"/>
    <n v="0.44999999999999996"/>
    <x v="1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n v="0.6"/>
    <n v="30.787199999999999"/>
    <n v="20.524799999999999"/>
    <n v="0.4"/>
    <x v="1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n v="0.65"/>
    <n v="15.314"/>
    <n v="8.2459999999999987"/>
    <n v="0.35"/>
    <x v="0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n v="0.65"/>
    <n v="827.20950000000005"/>
    <n v="445.42050000000006"/>
    <n v="0.35000000000000003"/>
    <x v="0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n v="0.6"/>
    <n v="17.090999999999998"/>
    <n v="11.394000000000002"/>
    <n v="0.40000000000000008"/>
    <x v="0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n v="0.6"/>
    <n v="111.2256"/>
    <n v="74.150400000000005"/>
    <n v="0.4"/>
    <x v="0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0.6"/>
    <n v="46.963200000000001"/>
    <n v="31.308800000000005"/>
    <n v="0.4"/>
    <x v="0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n v="0.65"/>
    <n v="165.58360000000002"/>
    <n v="89.160399999999981"/>
    <n v="0.34999999999999992"/>
    <x v="1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n v="0.65"/>
    <n v="133.46632"/>
    <n v="71.866479999999996"/>
    <n v="0.35"/>
    <x v="3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n v="0.6"/>
    <n v="2.8728000000000002"/>
    <n v="1.9152"/>
    <n v="0.39999999999999997"/>
    <x v="0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0.6"/>
    <n v="33.287999999999997"/>
    <n v="22.192"/>
    <n v="0.4"/>
    <x v="1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n v="0.6"/>
    <n v="204.55199999999999"/>
    <n v="136.36800000000002"/>
    <n v="0.40000000000000008"/>
    <x v="2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n v="0.65"/>
    <n v="144.7329"/>
    <n v="77.933099999999996"/>
    <n v="0.35"/>
    <x v="2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n v="0.55000000000000004"/>
    <n v="387.18240000000003"/>
    <n v="316.78559999999993"/>
    <n v="0.4499999999999999"/>
    <x v="2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n v="0.6"/>
    <n v="55.511999999999993"/>
    <n v="37.008000000000003"/>
    <n v="0.4"/>
    <x v="2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n v="0.6"/>
    <n v="37.589999999999996"/>
    <n v="25.060000000000002"/>
    <n v="0.4"/>
    <x v="2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n v="0.6"/>
    <n v="56.91"/>
    <n v="37.94"/>
    <n v="0.4"/>
    <x v="2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n v="0.55000000000000004"/>
    <n v="52.668000000000006"/>
    <n v="43.091999999999999"/>
    <n v="0.44999999999999996"/>
    <x v="0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0.65"/>
    <n v="26.130000000000003"/>
    <n v="14.07"/>
    <n v="0.35"/>
    <x v="0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0.6"/>
    <n v="8.8199999999999985"/>
    <n v="5.8800000000000008"/>
    <n v="0.40000000000000008"/>
    <x v="0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0.6"/>
    <n v="422.55"/>
    <n v="281.7"/>
    <n v="0.39999999999999997"/>
    <x v="0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†USB 2.0 Swivel†Flash Drive†USB†flash drive†- 4 GB - Pink"/>
    <n v="9.09"/>
    <n v="3"/>
    <n v="0"/>
    <n v="1.9089"/>
    <n v="0.55000000000000004"/>
    <n v="4.9995000000000003"/>
    <n v="4.0904999999999996"/>
    <n v="0.44999999999999996"/>
    <x v="2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0.6"/>
    <n v="3.5760000000000001"/>
    <n v="2.3839999999999999"/>
    <n v="0.39999999999999997"/>
    <x v="2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0.55000000000000004"/>
    <n v="87.989000000000004"/>
    <n v="71.990999999999985"/>
    <n v="0.44999999999999996"/>
    <x v="2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0.6"/>
    <n v="17.760000000000002"/>
    <n v="11.84"/>
    <n v="0.39999999999999997"/>
    <x v="3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n v="0.65"/>
    <n v="334.20724999999999"/>
    <n v="179.95774999999998"/>
    <n v="0.35"/>
    <x v="3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n v="0.55000000000000004"/>
    <n v="153.97800000000001"/>
    <n v="125.98199999999997"/>
    <n v="0.44999999999999996"/>
    <x v="3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n v="0.55000000000000004"/>
    <n v="1504.7736000000002"/>
    <n v="1231.1784"/>
    <n v="0.44999999999999996"/>
    <x v="2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n v="0.55000000000000004"/>
    <n v="4.3956"/>
    <n v="3.5964"/>
    <n v="0.45"/>
    <x v="2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n v="0.55000000000000004"/>
    <n v="35.191200000000002"/>
    <n v="28.7928"/>
    <n v="0.44999999999999996"/>
    <x v="2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n v="0.6"/>
    <n v="42.220799999999997"/>
    <n v="28.147199999999998"/>
    <n v="0.4"/>
    <x v="2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0.6"/>
    <n v="269.48999999999995"/>
    <n v="179.66000000000003"/>
    <n v="0.40000000000000008"/>
    <x v="2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0.6"/>
    <n v="6.6420000000000003"/>
    <n v="4.4279999999999999"/>
    <n v="0.39999999999999997"/>
    <x v="2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n v="0.55000000000000004"/>
    <n v="51.689000000000007"/>
    <n v="42.290999999999997"/>
    <n v="0.44999999999999996"/>
    <x v="0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n v="0.65"/>
    <n v="123.42330000000001"/>
    <n v="66.458699999999993"/>
    <n v="0.35"/>
    <x v="0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0.6"/>
    <n v="63.251999999999995"/>
    <n v="42.168000000000006"/>
    <n v="0.40000000000000008"/>
    <x v="1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n v="0.6"/>
    <n v="71.769599999999997"/>
    <n v="47.846400000000003"/>
    <n v="0.4"/>
    <x v="0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0.65"/>
    <n v="166.244"/>
    <n v="89.515999999999991"/>
    <n v="0.35"/>
    <x v="0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n v="0.65"/>
    <n v="157.01920000000001"/>
    <n v="84.5488"/>
    <n v="0.35"/>
    <x v="0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n v="0.65"/>
    <n v="45.045000000000002"/>
    <n v="24.254999999999995"/>
    <n v="0.34999999999999992"/>
    <x v="0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n v="0.6"/>
    <n v="13.572000000000001"/>
    <n v="9.048"/>
    <n v="0.39999999999999997"/>
    <x v="0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n v="0.6"/>
    <n v="8.9711999999999996"/>
    <n v="5.9808000000000003"/>
    <n v="0.4"/>
    <x v="0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n v="0.65"/>
    <n v="521.01919999999996"/>
    <n v="280.54880000000003"/>
    <n v="0.35000000000000003"/>
    <x v="0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n v="0.6"/>
    <n v="1.4256"/>
    <n v="0.95039999999999991"/>
    <n v="0.39999999999999997"/>
    <x v="0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0.6"/>
    <n v="19.6752"/>
    <n v="13.116800000000001"/>
    <n v="0.4"/>
    <x v="0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0.6"/>
    <n v="9.5519999999999996"/>
    <n v="6.3680000000000003"/>
    <n v="0.4"/>
    <x v="3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0.6"/>
    <n v="1.6440000000000001"/>
    <n v="1.0960000000000001"/>
    <n v="0.4"/>
    <x v="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0.6"/>
    <n v="5.0039999999999996"/>
    <n v="3.3360000000000003"/>
    <n v="0.4"/>
    <x v="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0.6"/>
    <n v="28.044"/>
    <n v="18.696000000000002"/>
    <n v="0.4"/>
    <x v="1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0.6"/>
    <n v="3812.97"/>
    <n v="2541.98"/>
    <n v="0.4"/>
    <x v="1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n v="0.65"/>
    <n v="82.094999999999999"/>
    <n v="44.204999999999998"/>
    <n v="0.35"/>
    <x v="3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n v="0.55000000000000004"/>
    <n v="20.922000000000001"/>
    <n v="17.117999999999999"/>
    <n v="0.44999999999999996"/>
    <x v="3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0.6"/>
    <n v="4.2911999999999999"/>
    <n v="2.8608000000000002"/>
    <n v="0.4"/>
    <x v="0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n v="0.6"/>
    <n v="3.9779999999999998"/>
    <n v="2.6520000000000001"/>
    <n v="0.4"/>
    <x v="3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n v="0.6"/>
    <n v="3.528"/>
    <n v="2.3519999999999999"/>
    <n v="0.39999999999999997"/>
    <x v="3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n v="0.55000000000000004"/>
    <n v="1649.9725000000001"/>
    <n v="1349.9774999999997"/>
    <n v="0.44999999999999996"/>
    <x v="3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n v="0.6"/>
    <n v="30.87"/>
    <n v="20.580000000000002"/>
    <n v="0.4"/>
    <x v="3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n v="0.6"/>
    <n v="7.1760000000000002"/>
    <n v="4.7840000000000007"/>
    <n v="0.4"/>
    <x v="3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n v="0.6"/>
    <n v="675.61199999999997"/>
    <n v="450.40800000000002"/>
    <n v="0.4"/>
    <x v="3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0.55000000000000004"/>
    <n v="10.115600000000001"/>
    <n v="8.2763999999999989"/>
    <n v="0.44999999999999996"/>
    <x v="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0.6"/>
    <n v="77.740800000000007"/>
    <n v="51.827200000000005"/>
    <n v="0.4"/>
    <x v="1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n v="0.6"/>
    <n v="8.4672000000000001"/>
    <n v="5.6448"/>
    <n v="0.4"/>
    <x v="1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n v="0.65"/>
    <n v="137.137"/>
    <n v="73.842999999999989"/>
    <n v="0.35"/>
    <x v="3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n v="0.55000000000000004"/>
    <n v="30.346800000000002"/>
    <n v="24.8292"/>
    <n v="0.45"/>
    <x v="0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†16GB Mini TravelDrive USB 2.0†Flash Drive"/>
    <n v="66.260000000000005"/>
    <n v="2"/>
    <n v="0"/>
    <n v="27.166599999999999"/>
    <n v="0.55000000000000004"/>
    <n v="36.443000000000005"/>
    <n v="29.817"/>
    <n v="0.44999999999999996"/>
    <x v="0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0.6"/>
    <n v="13.319999999999999"/>
    <n v="8.8800000000000008"/>
    <n v="0.4"/>
    <x v="1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n v="0.65"/>
    <n v="444.56880000000001"/>
    <n v="239.38319999999999"/>
    <n v="0.35"/>
    <x v="3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0.65"/>
    <n v="29.702400000000001"/>
    <n v="15.993599999999997"/>
    <n v="0.35"/>
    <x v="3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0.6"/>
    <n v="21.801599999999997"/>
    <n v="14.534400000000002"/>
    <n v="0.40000000000000008"/>
    <x v="1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0.6"/>
    <n v="399.74880000000002"/>
    <n v="266.49920000000003"/>
    <n v="0.4"/>
    <x v="1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6"/>
    <n v="31.507199999999997"/>
    <n v="21.004800000000003"/>
    <n v="0.40000000000000008"/>
    <x v="1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n v="0.65"/>
    <n v="123.968"/>
    <n v="66.751999999999995"/>
    <n v="0.35"/>
    <x v="1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n v="0.65"/>
    <n v="31.160999999999998"/>
    <n v="16.779"/>
    <n v="0.35000000000000003"/>
    <x v="3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n v="0.55000000000000004"/>
    <n v="538.97250000000008"/>
    <n v="440.97749999999996"/>
    <n v="0.44999999999999996"/>
    <x v="0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0.6"/>
    <n v="13.65"/>
    <n v="9.1"/>
    <n v="0.39999999999999997"/>
    <x v="0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0.6"/>
    <n v="10.0608"/>
    <n v="6.7072000000000003"/>
    <n v="0.4"/>
    <x v="0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n v="0.6"/>
    <n v="25.569599999999998"/>
    <n v="17.046400000000002"/>
    <n v="0.40000000000000008"/>
    <x v="3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0.6"/>
    <n v="6.4512"/>
    <n v="4.3008000000000006"/>
    <n v="0.4"/>
    <x v="1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0.6"/>
    <n v="91.763999999999996"/>
    <n v="61.176000000000002"/>
    <n v="0.4"/>
    <x v="1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n v="0.65"/>
    <n v="184.54800000000003"/>
    <n v="99.371999999999986"/>
    <n v="0.34999999999999992"/>
    <x v="1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n v="0.55000000000000004"/>
    <n v="257.89499999999998"/>
    <n v="211.005"/>
    <n v="0.45"/>
    <x v="2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n v="0.55000000000000004"/>
    <n v="209.4752"/>
    <n v="171.38879999999997"/>
    <n v="0.44999999999999996"/>
    <x v="0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0.6"/>
    <n v="388.06559999999996"/>
    <n v="258.71039999999999"/>
    <n v="0.4"/>
    <x v="1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n v="0.55000000000000004"/>
    <n v="31.961600000000004"/>
    <n v="26.150399999999998"/>
    <n v="0.44999999999999996"/>
    <x v="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†Office Telephone†- Titanium"/>
    <n v="100.792"/>
    <n v="1"/>
    <n v="0.2"/>
    <n v="6.2995000000000001"/>
    <n v="0.55000000000000004"/>
    <n v="55.435600000000008"/>
    <n v="45.356399999999994"/>
    <n v="0.44999999999999996"/>
    <x v="2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0.65"/>
    <n v="42.972799999999999"/>
    <n v="23.139199999999995"/>
    <n v="0.35"/>
    <x v="2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0.6"/>
    <n v="24.768000000000001"/>
    <n v="16.512"/>
    <n v="0.4"/>
    <x v="3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0.6"/>
    <n v="8.016"/>
    <n v="5.3439999999999994"/>
    <n v="0.39999999999999997"/>
    <x v="3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n v="0.6"/>
    <n v="150.16319999999999"/>
    <n v="100.1088"/>
    <n v="0.4"/>
    <x v="1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n v="0.6"/>
    <n v="6.8184000000000005"/>
    <n v="4.5456000000000003"/>
    <n v="0.4"/>
    <x v="1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n v="0.6"/>
    <n v="5.2320000000000002"/>
    <n v="3.4880000000000004"/>
    <n v="0.4"/>
    <x v="1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0.65"/>
    <n v="729.01920000000007"/>
    <n v="392.54879999999991"/>
    <n v="0.34999999999999992"/>
    <x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n v="0.65"/>
    <n v="22.427599999999998"/>
    <n v="12.0764"/>
    <n v="0.35000000000000003"/>
    <x v="3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0.6"/>
    <n v="6.4943999999999997"/>
    <n v="4.3296000000000001"/>
    <n v="0.4"/>
    <x v="3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n v="0.6"/>
    <n v="777.46799999999996"/>
    <n v="518.31200000000001"/>
    <n v="0.4"/>
    <x v="3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0.6"/>
    <n v="11.673599999999999"/>
    <n v="7.7824000000000009"/>
    <n v="0.40000000000000008"/>
    <x v="2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0.6"/>
    <n v="12.42"/>
    <n v="8.2799999999999994"/>
    <n v="0.39999999999999997"/>
    <x v="0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ìJust In Timeî Height-Adjustable Multi-Task Work Tables"/>
    <n v="1335.68"/>
    <n v="4"/>
    <n v="0.2"/>
    <n v="-217.048"/>
    <n v="0.65"/>
    <n v="868.19200000000012"/>
    <n v="467.48799999999994"/>
    <n v="0.34999999999999992"/>
    <x v="0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  <n v="0.6"/>
    <n v="19.439999999999998"/>
    <n v="12.96"/>
    <n v="0.4"/>
    <x v="0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n v="0.65"/>
    <n v="27.69"/>
    <n v="14.91"/>
    <n v="0.35"/>
    <x v="3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0.6"/>
    <n v="50.433599999999998"/>
    <n v="33.622399999999999"/>
    <n v="0.4"/>
    <x v="3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0.6"/>
    <n v="7.8"/>
    <n v="5.2"/>
    <n v="0.4"/>
    <x v="2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0.65"/>
    <n v="8.5332000000000008"/>
    <n v="4.5947999999999993"/>
    <n v="0.34999999999999992"/>
    <x v="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0.6"/>
    <n v="2.3759999999999999"/>
    <n v="1.5840000000000001"/>
    <n v="0.4"/>
    <x v="1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0.6"/>
    <n v="1.5659999999999998"/>
    <n v="1.044"/>
    <n v="0.4"/>
    <x v="1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n v="0.55000000000000004"/>
    <n v="205.9068"/>
    <n v="168.46919999999997"/>
    <n v="0.44999999999999996"/>
    <x v="3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0.6"/>
    <n v="55.103999999999999"/>
    <n v="36.736000000000004"/>
    <n v="0.4"/>
    <x v="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n v="0.6"/>
    <n v="48.652799999999992"/>
    <n v="32.435200000000002"/>
    <n v="0.40000000000000008"/>
    <x v="3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0.6"/>
    <n v="11.664"/>
    <n v="7.7760000000000016"/>
    <n v="0.40000000000000008"/>
    <x v="3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n v="0.65"/>
    <n v="293.24880000000002"/>
    <n v="157.90319999999997"/>
    <n v="0.34999999999999992"/>
    <x v="3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0.6"/>
    <n v="43.47"/>
    <n v="28.980000000000004"/>
    <n v="0.4"/>
    <x v="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0.6"/>
    <n v="8.3759999999999994"/>
    <n v="5.5840000000000014"/>
    <n v="0.40000000000000008"/>
    <x v="3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0.6"/>
    <n v="19.958400000000001"/>
    <n v="13.305600000000002"/>
    <n v="0.4"/>
    <x v="3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n v="0.55000000000000004"/>
    <n v="8.1675000000000004"/>
    <n v="6.6824999999999992"/>
    <n v="0.44999999999999996"/>
    <x v="3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0.6"/>
    <n v="5.2919999999999998"/>
    <n v="3.5280000000000005"/>
    <n v="0.4"/>
    <x v="0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n v="0.6"/>
    <n v="96.432000000000002"/>
    <n v="64.287999999999997"/>
    <n v="0.39999999999999997"/>
    <x v="1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n v="0.6"/>
    <n v="11.952"/>
    <n v="7.9680000000000017"/>
    <n v="0.40000000000000008"/>
    <x v="1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n v="0.6"/>
    <n v="4.38"/>
    <n v="2.92"/>
    <n v="0.4"/>
    <x v="1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n v="0.6"/>
    <n v="41.827199999999998"/>
    <n v="27.884800000000006"/>
    <n v="0.40000000000000008"/>
    <x v="3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0.65"/>
    <n v="5.7148000000000003"/>
    <n v="3.0771999999999995"/>
    <n v="0.34999999999999992"/>
    <x v="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n v="0.6"/>
    <n v="30.911999999999999"/>
    <n v="20.608000000000004"/>
    <n v="0.40000000000000008"/>
    <x v="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n v="0.55000000000000004"/>
    <n v="258.70679999999999"/>
    <n v="211.66919999999999"/>
    <n v="0.45"/>
    <x v="3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n v="0.55000000000000004"/>
    <n v="58.071200000000005"/>
    <n v="47.512799999999999"/>
    <n v="0.44999999999999996"/>
    <x v="3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n v="0.6"/>
    <n v="18.691199999999998"/>
    <n v="12.460800000000003"/>
    <n v="0.40000000000000008"/>
    <x v="3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0.6"/>
    <n v="4.0697999999999999"/>
    <n v="2.7132000000000005"/>
    <n v="0.40000000000000008"/>
    <x v="3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†Headset"/>
    <n v="406.36799999999999"/>
    <n v="4"/>
    <n v="0.2"/>
    <n v="30.477599999999999"/>
    <n v="0.55000000000000004"/>
    <n v="223.50240000000002"/>
    <n v="182.86559999999997"/>
    <n v="0.44999999999999996"/>
    <x v="3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n v="0.65"/>
    <n v="46.137000000000008"/>
    <n v="24.842999999999996"/>
    <n v="0.34999999999999992"/>
    <x v="1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0.6"/>
    <n v="176.958"/>
    <n v="117.97200000000001"/>
    <n v="0.4"/>
    <x v="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n v="0.55000000000000004"/>
    <n v="46.631200000000007"/>
    <n v="38.152799999999999"/>
    <n v="0.44999999999999996"/>
    <x v="0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n v="0.6"/>
    <n v="12.441599999999999"/>
    <n v="8.2944000000000013"/>
    <n v="0.40000000000000008"/>
    <x v="0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n v="0.6"/>
    <n v="10.092600000000001"/>
    <n v="6.7284000000000006"/>
    <n v="0.4"/>
    <x v="0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n v="0.6"/>
    <n v="6.2207999999999997"/>
    <n v="4.1472000000000007"/>
    <n v="0.40000000000000008"/>
    <x v="0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n v="0.6"/>
    <n v="5.6063999999999998"/>
    <n v="3.7375999999999996"/>
    <n v="0.39999999999999997"/>
    <x v="2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n v="0.55000000000000004"/>
    <n v="17.16"/>
    <n v="14.04"/>
    <n v="0.44999999999999996"/>
    <x v="2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n v="0.6"/>
    <n v="45.672000000000004"/>
    <n v="30.448"/>
    <n v="0.39999999999999997"/>
    <x v="2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0.55000000000000004"/>
    <n v="659.98680000000013"/>
    <n v="539.98919999999998"/>
    <n v="0.44999999999999996"/>
    <x v="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n v="0.55000000000000004"/>
    <n v="245.27800000000002"/>
    <n v="200.68199999999996"/>
    <n v="0.44999999999999996"/>
    <x v="2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n v="0.65"/>
    <n v="213.04400000000001"/>
    <n v="114.71599999999998"/>
    <n v="0.34999999999999992"/>
    <x v="2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0.6"/>
    <n v="6.9791999999999996"/>
    <n v="4.6528"/>
    <n v="0.4"/>
    <x v="0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n v="0.55000000000000004"/>
    <n v="79.190100000000001"/>
    <n v="64.791899999999998"/>
    <n v="0.45"/>
    <x v="0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n v="0.55000000000000004"/>
    <n v="271.90680000000003"/>
    <n v="222.46919999999994"/>
    <n v="0.4499999999999999"/>
    <x v="0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0.6"/>
    <n v="3.504"/>
    <n v="2.3359999999999999"/>
    <n v="0.39999999999999997"/>
    <x v="0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0.6"/>
    <n v="85.665599999999998"/>
    <n v="57.110400000000013"/>
    <n v="0.40000000000000008"/>
    <x v="2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0.65"/>
    <n v="29.702400000000001"/>
    <n v="15.993599999999997"/>
    <n v="0.35"/>
    <x v="2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0.6"/>
    <n v="4.3308"/>
    <n v="2.8872"/>
    <n v="0.4"/>
    <x v="2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0.6"/>
    <n v="25.912800000000001"/>
    <n v="17.275200000000002"/>
    <n v="0.4"/>
    <x v="2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0.6"/>
    <n v="79.142399999999995"/>
    <n v="52.761600000000001"/>
    <n v="0.4"/>
    <x v="2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0.6"/>
    <n v="1.9691999999999998"/>
    <n v="1.3128000000000002"/>
    <n v="0.40000000000000008"/>
    <x v="2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0.6"/>
    <n v="12.700799999999999"/>
    <n v="8.4672000000000001"/>
    <n v="0.4"/>
    <x v="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n v="0.55000000000000004"/>
    <n v="30.353400000000004"/>
    <n v="24.834599999999998"/>
    <n v="0.44999999999999996"/>
    <x v="2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n v="0.55000000000000004"/>
    <n v="203.26680000000002"/>
    <n v="166.3092"/>
    <n v="0.45"/>
    <x v="0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n v="0.6"/>
    <n v="9.4271999999999991"/>
    <n v="6.2848000000000006"/>
    <n v="0.4"/>
    <x v="0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6"/>
    <n v="5.0688000000000004"/>
    <n v="3.3792"/>
    <n v="0.39999999999999997"/>
    <x v="0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n v="0.55000000000000004"/>
    <n v="400.92030000000005"/>
    <n v="328.02569999999997"/>
    <n v="0.44999999999999996"/>
    <x v="0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n v="0.55000000000000004"/>
    <n v="65.966999999999999"/>
    <n v="53.972999999999999"/>
    <n v="0.45"/>
    <x v="3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0.6"/>
    <n v="2.1888000000000001"/>
    <n v="1.4592000000000001"/>
    <n v="0.4"/>
    <x v="3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n v="0.65"/>
    <n v="26.311999999999998"/>
    <n v="14.167999999999999"/>
    <n v="0.35000000000000003"/>
    <x v="3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n v="0.65"/>
    <n v="6.4610000000000003"/>
    <n v="3.4789999999999992"/>
    <n v="0.34999999999999992"/>
    <x v="3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0.6"/>
    <n v="64.454400000000007"/>
    <n v="42.9696"/>
    <n v="0.39999999999999997"/>
    <x v="3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n v="0.55000000000000004"/>
    <n v="20.8505"/>
    <n v="17.059499999999996"/>
    <n v="0.44999999999999996"/>
    <x v="3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n v="0.65"/>
    <n v="57.213000000000001"/>
    <n v="30.806999999999995"/>
    <n v="0.35"/>
    <x v="3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n v="0.6"/>
    <n v="5.2139999999999995"/>
    <n v="3.476"/>
    <n v="0.4"/>
    <x v="2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n v="0.65"/>
    <n v="196.274"/>
    <n v="105.68599999999998"/>
    <n v="0.35"/>
    <x v="1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0.6"/>
    <n v="333.12600000000003"/>
    <n v="222.084"/>
    <n v="0.39999999999999997"/>
    <x v="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n v="0.6"/>
    <n v="314.08800000000002"/>
    <n v="209.392"/>
    <n v="0.39999999999999997"/>
    <x v="1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n v="0.6"/>
    <n v="97.091999999999999"/>
    <n v="64.727999999999994"/>
    <n v="0.39999999999999997"/>
    <x v="1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n v="0.65"/>
    <n v="23.114000000000001"/>
    <n v="12.446000000000002"/>
    <n v="0.35000000000000003"/>
    <x v="3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n v="0.6"/>
    <n v="58.295999999999992"/>
    <n v="38.864000000000004"/>
    <n v="0.40000000000000008"/>
    <x v="3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0.6"/>
    <n v="9.1440000000000001"/>
    <n v="6.0960000000000001"/>
    <n v="0.4"/>
    <x v="3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0.6"/>
    <n v="7.9379999999999997"/>
    <n v="5.2920000000000007"/>
    <n v="0.4"/>
    <x v="3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n v="0.6"/>
    <n v="146.03039999999999"/>
    <n v="97.3536"/>
    <n v="0.4"/>
    <x v="0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†32GB Pocket Pro USB 3.0†Flash Drive†- 32 GB - Black - 1 P ..."/>
    <n v="119.8"/>
    <n v="5"/>
    <n v="0.2"/>
    <n v="29.95"/>
    <n v="0.55000000000000004"/>
    <n v="65.89"/>
    <n v="53.91"/>
    <n v="0.44999999999999996"/>
    <x v="0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n v="0.55000000000000004"/>
    <n v="165.42240000000001"/>
    <n v="135.34559999999996"/>
    <n v="0.4499999999999999"/>
    <x v="0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n v="0.55000000000000004"/>
    <n v="9.8339999999999996"/>
    <n v="8.0459999999999994"/>
    <n v="0.45"/>
    <x v="3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n v="0.6"/>
    <n v="141.56639999999999"/>
    <n v="94.377600000000001"/>
    <n v="0.4"/>
    <x v="3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n v="0.65"/>
    <n v="255.411"/>
    <n v="137.529"/>
    <n v="0.35"/>
    <x v="1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n v="0.6"/>
    <n v="11.3292"/>
    <n v="7.5528000000000013"/>
    <n v="0.4"/>
    <x v="0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n v="0.6"/>
    <n v="73.396799999999999"/>
    <n v="48.931200000000004"/>
    <n v="0.4"/>
    <x v="0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n v="0.65"/>
    <n v="681.98"/>
    <n v="367.22"/>
    <n v="0.35000000000000003"/>
    <x v="0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n v="0.6"/>
    <n v="9.2543999999999986"/>
    <n v="6.1696000000000009"/>
    <n v="0.40000000000000008"/>
    <x v="0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n v="0.65"/>
    <n v="12.246"/>
    <n v="6.5939999999999994"/>
    <n v="0.35"/>
    <x v="0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0.6"/>
    <n v="198.23999999999998"/>
    <n v="132.16"/>
    <n v="0.4"/>
    <x v="3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n v="0.6"/>
    <n v="15.75"/>
    <n v="10.5"/>
    <n v="0.4"/>
    <x v="3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†16GB Mini TravelDrive USB 2.0†Flash Drive"/>
    <n v="132.52000000000001"/>
    <n v="4"/>
    <n v="0"/>
    <n v="54.333199999999998"/>
    <n v="0.55000000000000004"/>
    <n v="72.88600000000001"/>
    <n v="59.634"/>
    <n v="0.44999999999999996"/>
    <x v="3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0.6"/>
    <n v="3.8879999999999999"/>
    <n v="2.5920000000000005"/>
    <n v="0.40000000000000008"/>
    <x v="3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n v="0.6"/>
    <n v="125.58"/>
    <n v="83.720000000000013"/>
    <n v="0.4"/>
    <x v="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n v="0.6"/>
    <n v="18.936"/>
    <n v="12.623999999999999"/>
    <n v="0.39999999999999997"/>
    <x v="0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n v="0.6"/>
    <n v="18.086399999999998"/>
    <n v="12.057600000000001"/>
    <n v="0.4"/>
    <x v="0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n v="0.65"/>
    <n v="9.620000000000001"/>
    <n v="5.18"/>
    <n v="0.35"/>
    <x v="0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n v="0.55000000000000004"/>
    <n v="166.30680000000001"/>
    <n v="136.06919999999997"/>
    <n v="0.4499999999999999"/>
    <x v="0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n v="0.55000000000000004"/>
    <n v="173.8"/>
    <n v="142.19999999999999"/>
    <n v="0.44999999999999996"/>
    <x v="0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0.6"/>
    <n v="227.64"/>
    <n v="151.76"/>
    <n v="0.4"/>
    <x v="0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0.6"/>
    <n v="58.691999999999993"/>
    <n v="39.128"/>
    <n v="0.4"/>
    <x v="3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n v="0.55000000000000004"/>
    <n v="56.716000000000008"/>
    <n v="46.403999999999996"/>
    <n v="0.44999999999999996"/>
    <x v="3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0.6"/>
    <n v="68.131200000000007"/>
    <n v="45.4208"/>
    <n v="0.39999999999999997"/>
    <x v="0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0.6"/>
    <n v="1.9907999999999999"/>
    <n v="1.3272000000000002"/>
    <n v="0.4"/>
    <x v="0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0.6"/>
    <n v="80.572800000000001"/>
    <n v="53.71520000000001"/>
    <n v="0.4"/>
    <x v="0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n v="0.65"/>
    <n v="455.89179999999999"/>
    <n v="245.48019999999997"/>
    <n v="0.35"/>
    <x v="0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0.6"/>
    <n v="1.3847999999999998"/>
    <n v="0.92320000000000002"/>
    <n v="0.4"/>
    <x v="0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n v="0.6"/>
    <n v="599.65919999999994"/>
    <n v="399.77280000000007"/>
    <n v="0.40000000000000008"/>
    <x v="1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n v="0.6"/>
    <n v="434.44800000000004"/>
    <n v="289.63200000000001"/>
    <n v="0.39999999999999997"/>
    <x v="1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n v="0.65"/>
    <n v="597.21024999999997"/>
    <n v="321.57474999999999"/>
    <n v="0.35000000000000003"/>
    <x v="1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n v="0.6"/>
    <n v="1.6344000000000001"/>
    <n v="1.0896000000000001"/>
    <n v="0.4"/>
    <x v="1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n v="0.6"/>
    <n v="275.96999999999997"/>
    <n v="183.98000000000002"/>
    <n v="0.4"/>
    <x v="0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0.6"/>
    <n v="6.444"/>
    <n v="4.2960000000000003"/>
    <n v="0.4"/>
    <x v="0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n v="0.6"/>
    <n v="14.256"/>
    <n v="9.5040000000000013"/>
    <n v="0.4"/>
    <x v="3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n v="0.6"/>
    <n v="51.0336"/>
    <n v="34.022399999999998"/>
    <n v="0.39999999999999997"/>
    <x v="3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†Speaker Phone"/>
    <n v="381.57600000000002"/>
    <n v="3"/>
    <n v="0.2"/>
    <n v="28.618200000000002"/>
    <n v="0.55000000000000004"/>
    <n v="209.86680000000004"/>
    <n v="171.70919999999998"/>
    <n v="0.4499999999999999"/>
    <x v="3"/>
  </r>
  <r>
    <n v="669"/>
    <s v="CA-2014-156314"/>
    <d v="2014-12-24T00:00:00"/>
    <d v="2014-12-26T00:00:00"/>
    <s v="First Class"/>
    <s v="RP-19390"/>
    <s v="Resi Pˆ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0.65"/>
    <n v="19.734000000000002"/>
    <n v="10.625999999999998"/>
    <n v="0.34999999999999992"/>
    <x v="2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n v="0.65"/>
    <n v="15.5844"/>
    <n v="8.3915999999999986"/>
    <n v="0.35"/>
    <x v="3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n v="0.65"/>
    <n v="70.801249999999996"/>
    <n v="38.123750000000001"/>
    <n v="0.35000000000000003"/>
    <x v="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0.6"/>
    <n v="21.811199999999996"/>
    <n v="14.540800000000001"/>
    <n v="0.40000000000000008"/>
    <x v="3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0.6"/>
    <n v="11.735999999999999"/>
    <n v="7.8239999999999998"/>
    <n v="0.4"/>
    <x v="3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0.6"/>
    <n v="36.863999999999997"/>
    <n v="24.576000000000001"/>
    <n v="0.4"/>
    <x v="3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ÈsumÈ Paper, 24lb."/>
    <n v="38.9"/>
    <n v="5"/>
    <n v="0"/>
    <n v="17.504999999999999"/>
    <n v="0.6"/>
    <n v="23.34"/>
    <n v="15.559999999999999"/>
    <n v="0.39999999999999997"/>
    <x v="3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†16GB Mini TravelDrive USB 2.0†Flash Drive"/>
    <n v="99.39"/>
    <n v="3"/>
    <n v="0"/>
    <n v="40.749899999999997"/>
    <n v="0.55000000000000004"/>
    <n v="54.664500000000004"/>
    <n v="44.725499999999997"/>
    <n v="0.44999999999999996"/>
    <x v="3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n v="0.6"/>
    <n v="1.6128"/>
    <n v="1.0752000000000002"/>
    <n v="0.4"/>
    <x v="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0.55000000000000004"/>
    <n v="15.2988"/>
    <n v="12.517199999999999"/>
    <n v="0.44999999999999996"/>
    <x v="3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n v="0.65"/>
    <n v="53.640599999999999"/>
    <n v="28.883400000000002"/>
    <n v="0.35000000000000003"/>
    <x v="3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n v="0.6"/>
    <n v="109.79639999999999"/>
    <n v="73.197600000000008"/>
    <n v="0.4"/>
    <x v="3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0.6"/>
    <n v="8.6112000000000002"/>
    <n v="5.7408000000000001"/>
    <n v="0.4"/>
    <x v="0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0.6"/>
    <n v="38.975999999999992"/>
    <n v="25.984000000000002"/>
    <n v="0.40000000000000008"/>
    <x v="0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0.6"/>
    <n v="41.16"/>
    <n v="27.439999999999998"/>
    <n v="0.4"/>
    <x v="0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n v="0.55000000000000004"/>
    <n v="4399.9890000000005"/>
    <n v="3599.9909999999991"/>
    <n v="0.4499999999999999"/>
    <x v="3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0.6"/>
    <n v="100.464"/>
    <n v="66.975999999999999"/>
    <n v="0.4"/>
    <x v="3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†Smart WiFi Router"/>
    <n v="479.97"/>
    <n v="3"/>
    <n v="0"/>
    <n v="163.18979999999999"/>
    <n v="0.55000000000000004"/>
    <n v="263.98350000000005"/>
    <n v="215.98649999999998"/>
    <n v="0.44999999999999996"/>
    <x v="2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0.6"/>
    <n v="8.7719999999999985"/>
    <n v="5.8480000000000008"/>
    <n v="0.40000000000000008"/>
    <x v="2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0.6"/>
    <n v="11.664"/>
    <n v="7.7760000000000016"/>
    <n v="0.40000000000000008"/>
    <x v="2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n v="0.65"/>
    <n v="124.78960000000001"/>
    <n v="67.194400000000002"/>
    <n v="0.35"/>
    <x v="3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n v="0.65"/>
    <n v="67.606500000000011"/>
    <n v="36.403499999999994"/>
    <n v="0.34999999999999992"/>
    <x v="2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†phone†- Charcoal black"/>
    <n v="284.82"/>
    <n v="1"/>
    <n v="0"/>
    <n v="74.053200000000004"/>
    <n v="0.55000000000000004"/>
    <n v="156.65100000000001"/>
    <n v="128.16899999999998"/>
    <n v="0.44999999999999996"/>
    <x v="2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0.6"/>
    <n v="22.104000000000003"/>
    <n v="14.736000000000001"/>
    <n v="0.39999999999999997"/>
    <x v="2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†Flash Drive Imation†Corp"/>
    <n v="166.24"/>
    <n v="1"/>
    <n v="0"/>
    <n v="24.936"/>
    <n v="0.55000000000000004"/>
    <n v="91.432000000000016"/>
    <n v="74.807999999999993"/>
    <n v="0.44999999999999996"/>
    <x v="1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n v="0.6"/>
    <n v="20.04"/>
    <n v="13.36"/>
    <n v="0.4"/>
    <x v="1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0.6"/>
    <n v="118.96319999999999"/>
    <n v="79.308800000000005"/>
    <n v="0.4"/>
    <x v="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0.6"/>
    <n v="28.416"/>
    <n v="18.943999999999999"/>
    <n v="0.39999999999999997"/>
    <x v="1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0.6"/>
    <n v="120.5904"/>
    <n v="80.393600000000006"/>
    <n v="0.4"/>
    <x v="1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0.6"/>
    <n v="58.617599999999996"/>
    <n v="39.078400000000002"/>
    <n v="0.4"/>
    <x v="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0.6"/>
    <n v="1.6176000000000001"/>
    <n v="1.0784"/>
    <n v="0.39999999999999997"/>
    <x v="1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0.6"/>
    <n v="11.152800000000001"/>
    <n v="7.4352"/>
    <n v="0.39999999999999997"/>
    <x v="1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0.6"/>
    <n v="2.9375999999999998"/>
    <n v="1.9584000000000001"/>
    <n v="0.4"/>
    <x v="1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n v="0.65"/>
    <n v="9.7967999999999993"/>
    <n v="5.2751999999999999"/>
    <n v="0.35000000000000003"/>
    <x v="3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n v="0.65"/>
    <n v="136.422"/>
    <n v="73.457999999999998"/>
    <n v="0.35"/>
    <x v="0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n v="0.65"/>
    <n v="240.44280000000001"/>
    <n v="129.46919999999997"/>
    <n v="0.34999999999999992"/>
    <x v="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n v="0.6"/>
    <n v="6.2207999999999997"/>
    <n v="4.1472000000000007"/>
    <n v="0.40000000000000008"/>
    <x v="2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0.6"/>
    <n v="100.104"/>
    <n v="66.736000000000004"/>
    <n v="0.4"/>
    <x v="2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n v="0.55000000000000004"/>
    <n v="8.3688000000000002"/>
    <n v="6.8471999999999991"/>
    <n v="0.44999999999999996"/>
    <x v="2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n v="0.55000000000000004"/>
    <n v="65.978000000000009"/>
    <n v="53.981999999999985"/>
    <n v="0.4499999999999999"/>
    <x v="2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n v="0.65"/>
    <n v="574.548"/>
    <n v="309.37199999999996"/>
    <n v="0.35"/>
    <x v="2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0.6"/>
    <n v="28.032"/>
    <n v="18.687999999999999"/>
    <n v="0.39999999999999997"/>
    <x v="2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0.6"/>
    <n v="33.287999999999997"/>
    <n v="22.192"/>
    <n v="0.4"/>
    <x v="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0.6"/>
    <n v="14.668799999999999"/>
    <n v="9.7792000000000012"/>
    <n v="0.4"/>
    <x v="3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n v="0.6"/>
    <n v="168.80399999999997"/>
    <n v="112.536"/>
    <n v="0.4"/>
    <x v="3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n v="0.55000000000000004"/>
    <n v="169.38900000000001"/>
    <n v="138.59100000000001"/>
    <n v="0.45"/>
    <x v="3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n v="0.55000000000000004"/>
    <n v="164.98350000000002"/>
    <n v="134.98650000000001"/>
    <n v="0.44999999999999996"/>
    <x v="3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n v="0.6"/>
    <n v="11.952"/>
    <n v="7.9680000000000017"/>
    <n v="0.40000000000000008"/>
    <x v="2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n v="0.65"/>
    <n v="6.4610000000000003"/>
    <n v="3.4789999999999992"/>
    <n v="0.34999999999999992"/>
    <x v="2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n v="0.65"/>
    <n v="66.986400000000003"/>
    <n v="36.069599999999994"/>
    <n v="0.35"/>
    <x v="3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n v="0.6"/>
    <n v="35.884799999999998"/>
    <n v="23.923200000000001"/>
    <n v="0.4"/>
    <x v="2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n v="0.65"/>
    <n v="47.657999999999994"/>
    <n v="25.661999999999999"/>
    <n v="0.35000000000000003"/>
    <x v="2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0.6"/>
    <n v="88.091999999999999"/>
    <n v="58.727999999999994"/>
    <n v="0.39999999999999997"/>
    <x v="0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n v="0.65"/>
    <n v="1074.4110000000001"/>
    <n v="578.529"/>
    <n v="0.35"/>
    <x v="0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n v="0.6"/>
    <n v="177.822"/>
    <n v="118.548"/>
    <n v="0.4"/>
    <x v="0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n v="0.65"/>
    <n v="84.447999999999993"/>
    <n v="45.471999999999994"/>
    <n v="0.35"/>
    <x v="2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0.6"/>
    <n v="27.3504"/>
    <n v="18.233600000000003"/>
    <n v="0.4"/>
    <x v="0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0.6"/>
    <n v="10.540800000000001"/>
    <n v="7.0272000000000006"/>
    <n v="0.4"/>
    <x v="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n v="0.55000000000000004"/>
    <n v="30.7956"/>
    <n v="25.196399999999997"/>
    <n v="0.44999999999999996"/>
    <x v="3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0.6"/>
    <n v="109.63199999999999"/>
    <n v="73.088000000000008"/>
    <n v="0.4"/>
    <x v="0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n v="0.65"/>
    <n v="260.02080000000001"/>
    <n v="140.01119999999997"/>
    <n v="0.35"/>
    <x v="0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0.6"/>
    <n v="20.178000000000001"/>
    <n v="13.452000000000002"/>
    <n v="0.4"/>
    <x v="0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0.65"/>
    <n v="352.7199"/>
    <n v="189.92609999999996"/>
    <n v="0.35"/>
    <x v="0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n v="0.6"/>
    <n v="3.78"/>
    <n v="2.52"/>
    <n v="0.4"/>
    <x v="0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n v="0.6"/>
    <n v="145.76399999999998"/>
    <n v="97.176000000000016"/>
    <n v="0.40000000000000008"/>
    <x v="3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†Illuminated - Keyboard"/>
    <n v="179.97"/>
    <n v="3"/>
    <n v="0"/>
    <n v="86.385599999999997"/>
    <n v="0.55000000000000004"/>
    <n v="98.983500000000006"/>
    <n v="80.986499999999992"/>
    <n v="0.44999999999999996"/>
    <x v="3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0.6"/>
    <n v="59.817599999999999"/>
    <n v="39.878399999999999"/>
    <n v="0.4"/>
    <x v="3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n v="0.6"/>
    <n v="16.761599999999998"/>
    <n v="11.174400000000002"/>
    <n v="0.40000000000000008"/>
    <x v="3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0.65"/>
    <n v="55.237000000000002"/>
    <n v="29.743000000000002"/>
    <n v="0.35000000000000003"/>
    <x v="3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0.6"/>
    <n v="11.231999999999999"/>
    <n v="7.4879999999999995"/>
    <n v="0.4"/>
    <x v="3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n v="0.55000000000000004"/>
    <n v="27.489000000000001"/>
    <n v="22.490999999999996"/>
    <n v="0.44999999999999996"/>
    <x v="2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n v="0.6"/>
    <n v="7.0704000000000002"/>
    <n v="4.7136000000000005"/>
    <n v="0.4"/>
    <x v="2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n v="0.6"/>
    <n v="163.64159999999998"/>
    <n v="109.09440000000001"/>
    <n v="0.4"/>
    <x v="2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n v="0.6"/>
    <n v="2.1240000000000001"/>
    <n v="1.4159999999999999"/>
    <n v="0.39999999999999997"/>
    <x v="2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n v="0.6"/>
    <n v="30.911999999999999"/>
    <n v="20.608000000000004"/>
    <n v="0.40000000000000008"/>
    <x v="0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n v="0.6"/>
    <n v="2.1168"/>
    <n v="1.4112"/>
    <n v="0.4"/>
    <x v="0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n v="0.6"/>
    <n v="2.7743999999999995"/>
    <n v="1.8496000000000001"/>
    <n v="0.40000000000000008"/>
    <x v="0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n v="0.6"/>
    <n v="33.1008"/>
    <n v="22.0672"/>
    <n v="0.4"/>
    <x v="0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n v="0.65"/>
    <n v="368.62800000000004"/>
    <n v="198.49199999999996"/>
    <n v="0.34999999999999992"/>
    <x v="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n v="0.6"/>
    <n v="215.59199999999998"/>
    <n v="143.72800000000001"/>
    <n v="0.4"/>
    <x v="2"/>
  </r>
  <r>
    <n v="749"/>
    <s v="CA-2016-150889"/>
    <d v="2016-03-20T00:00:00"/>
    <d v="2016-03-22T00:00:00"/>
    <s v="Second Class"/>
    <s v="PB-19105"/>
    <s v="Peter B¸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n v="0.55000000000000004"/>
    <n v="6.595600000000001"/>
    <n v="5.3963999999999999"/>
    <n v="0.44999999999999996"/>
    <x v="0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n v="0.6"/>
    <n v="34.83"/>
    <n v="23.22"/>
    <n v="0.4"/>
    <x v="3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0.65"/>
    <n v="102.53100000000001"/>
    <n v="55.209000000000003"/>
    <n v="0.35"/>
    <x v="3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n v="0.6"/>
    <n v="34.187999999999995"/>
    <n v="22.792000000000002"/>
    <n v="0.4"/>
    <x v="3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0.6"/>
    <n v="1.728"/>
    <n v="1.1519999999999999"/>
    <n v="0.39999999999999997"/>
    <x v="3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n v="0.55000000000000004"/>
    <n v="659.98680000000013"/>
    <n v="539.98919999999998"/>
    <n v="0.44999999999999996"/>
    <x v="0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0.65"/>
    <n v="51.948"/>
    <n v="27.972000000000001"/>
    <n v="0.35000000000000003"/>
    <x v="1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0.65"/>
    <n v="249.2347"/>
    <n v="134.20329999999998"/>
    <n v="0.35"/>
    <x v="0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n v="0.6"/>
    <n v="14.735999999999999"/>
    <n v="9.8239999999999998"/>
    <n v="0.4"/>
    <x v="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†32GB Pocket Pro USB 3.0†Flash Drive†- 32 GB - Black - 1 P ..."/>
    <n v="119.8"/>
    <n v="4"/>
    <n v="0"/>
    <n v="47.92"/>
    <n v="0.55000000000000004"/>
    <n v="65.89"/>
    <n v="53.91"/>
    <n v="0.44999999999999996"/>
    <x v="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0.6"/>
    <n v="7.8767999999999994"/>
    <n v="5.2512000000000008"/>
    <n v="0.40000000000000008"/>
    <x v="3"/>
  </r>
  <r>
    <n v="760"/>
    <s v="CA-2017-133333"/>
    <d v="2017-09-18T00:00:00"/>
    <d v="2017-09-22T00:00:00"/>
    <s v="Standard Class"/>
    <s v="BF-11020"/>
    <s v="Barry Franzˆ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0.6"/>
    <n v="13.632"/>
    <n v="9.0879999999999992"/>
    <n v="0.39999999999999997"/>
    <x v="3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n v="0.6"/>
    <n v="34.991999999999997"/>
    <n v="23.328000000000003"/>
    <n v="0.4"/>
    <x v="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0.6"/>
    <n v="7.4340000000000002"/>
    <n v="4.9560000000000004"/>
    <n v="0.4"/>
    <x v="3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n v="0.55000000000000004"/>
    <n v="59.390100000000004"/>
    <n v="48.591899999999995"/>
    <n v="0.44999999999999996"/>
    <x v="1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0.6"/>
    <n v="6.8159999999999998"/>
    <n v="4.5439999999999996"/>
    <n v="0.39999999999999997"/>
    <x v="2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0.6"/>
    <n v="30.563999999999997"/>
    <n v="20.376000000000001"/>
    <n v="0.4"/>
    <x v="2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0.55000000000000004"/>
    <n v="355.70700000000005"/>
    <n v="291.03299999999996"/>
    <n v="0.44999999999999996"/>
    <x v="2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0.6"/>
    <n v="3.3839999999999999"/>
    <n v="2.2559999999999998"/>
    <n v="0.39999999999999997"/>
    <x v="2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n v="0.6"/>
    <n v="343.548"/>
    <n v="229.03200000000004"/>
    <n v="0.4"/>
    <x v="2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n v="0.65"/>
    <n v="202.072"/>
    <n v="108.80799999999999"/>
    <n v="0.35"/>
    <x v="2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n v="0.65"/>
    <n v="417.27400000000006"/>
    <n v="224.68599999999998"/>
    <n v="0.34999999999999992"/>
    <x v="0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0.6"/>
    <n v="10.968"/>
    <n v="7.3120000000000012"/>
    <n v="0.4"/>
    <x v="3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0.55000000000000004"/>
    <n v="113.85000000000001"/>
    <n v="93.149999999999991"/>
    <n v="0.44999999999999996"/>
    <x v="3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0.6"/>
    <n v="19.41"/>
    <n v="12.940000000000001"/>
    <n v="0.4"/>
    <x v="3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0.6"/>
    <n v="4.6259999999999994"/>
    <n v="3.0840000000000005"/>
    <n v="0.40000000000000008"/>
    <x v="3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0.6"/>
    <n v="24.179999999999996"/>
    <n v="16.12"/>
    <n v="0.40000000000000008"/>
    <x v="3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n v="0.65"/>
    <n v="22.477"/>
    <n v="12.102999999999998"/>
    <n v="0.35"/>
    <x v="3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0.6"/>
    <n v="19.655999999999999"/>
    <n v="13.103999999999999"/>
    <n v="0.4"/>
    <x v="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0.65"/>
    <n v="353.60520000000002"/>
    <n v="190.40280000000001"/>
    <n v="0.35"/>
    <x v="1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n v="0.6"/>
    <n v="35.963999999999999"/>
    <n v="23.975999999999999"/>
    <n v="0.4"/>
    <x v="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0.6"/>
    <n v="14.352"/>
    <n v="9.5680000000000014"/>
    <n v="0.4"/>
    <x v="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n v="0.6"/>
    <n v="2.5680000000000001"/>
    <n v="1.7120000000000002"/>
    <n v="0.4"/>
    <x v="1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0.6"/>
    <n v="19.242000000000001"/>
    <n v="12.827999999999999"/>
    <n v="0.39999999999999997"/>
    <x v="1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†8gb Micro Traveldrive Usb 2.0†Flash Drive"/>
    <n v="24"/>
    <n v="2"/>
    <n v="0.2"/>
    <n v="-2.7"/>
    <n v="0.55000000000000004"/>
    <n v="13.200000000000001"/>
    <n v="10.799999999999999"/>
    <n v="0.44999999999999996"/>
    <x v="1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0.65"/>
    <n v="23.068500000000004"/>
    <n v="12.421499999999998"/>
    <n v="0.34999999999999992"/>
    <x v="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n v="0.55000000000000004"/>
    <n v="26.391200000000001"/>
    <n v="21.5928"/>
    <n v="0.45"/>
    <x v="1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0.6"/>
    <n v="112.014"/>
    <n v="74.676000000000002"/>
    <n v="0.4"/>
    <x v="1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0.6"/>
    <n v="10.473599999999999"/>
    <n v="6.9824000000000002"/>
    <n v="0.4"/>
    <x v="3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n v="0.65"/>
    <n v="226.8032"/>
    <n v="122.12479999999999"/>
    <n v="0.35"/>
    <x v="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0.6"/>
    <n v="86.376000000000005"/>
    <n v="57.584000000000003"/>
    <n v="0.4"/>
    <x v="1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0.6"/>
    <n v="9.2519999999999989"/>
    <n v="6.168000000000001"/>
    <n v="0.40000000000000008"/>
    <x v="1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0.6"/>
    <n v="25.823999999999998"/>
    <n v="17.216000000000001"/>
    <n v="0.4"/>
    <x v="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n v="0.65"/>
    <n v="216.411"/>
    <n v="116.529"/>
    <n v="0.35"/>
    <x v="1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0.55000000000000004"/>
    <n v="750.17800000000011"/>
    <n v="613.78199999999993"/>
    <n v="0.44999999999999996"/>
    <x v="0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0.6"/>
    <n v="5.976"/>
    <n v="3.9840000000000009"/>
    <n v="0.40000000000000008"/>
    <x v="2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0.6"/>
    <n v="13.031999999999998"/>
    <n v="8.6880000000000006"/>
    <n v="0.4"/>
    <x v="2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0.6"/>
    <n v="12.096"/>
    <n v="8.0640000000000001"/>
    <n v="0.4"/>
    <x v="3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0.6"/>
    <n v="79.673999999999992"/>
    <n v="53.116"/>
    <n v="0.4"/>
    <x v="1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0.6"/>
    <n v="7.7759999999999998"/>
    <n v="5.1840000000000011"/>
    <n v="0.40000000000000008"/>
    <x v="1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0.6"/>
    <n v="12.935999999999998"/>
    <n v="8.6240000000000006"/>
    <n v="0.4"/>
    <x v="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n v="0.65"/>
    <n v="184.54800000000003"/>
    <n v="99.371999999999986"/>
    <n v="0.34999999999999992"/>
    <x v="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n v="0.65"/>
    <n v="14.4495"/>
    <n v="7.7805"/>
    <n v="0.35"/>
    <x v="3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†speaker phone"/>
    <n v="215.96799999999999"/>
    <n v="2"/>
    <n v="0.2"/>
    <n v="18.897200000000002"/>
    <n v="0.55000000000000004"/>
    <n v="118.78240000000001"/>
    <n v="97.18559999999998"/>
    <n v="0.4499999999999999"/>
    <x v="3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0.6"/>
    <n v="213.19199999999998"/>
    <n v="142.12800000000001"/>
    <n v="0.4"/>
    <x v="0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0.6"/>
    <n v="7.7759999999999998"/>
    <n v="5.1840000000000011"/>
    <n v="0.40000000000000008"/>
    <x v="0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n v="0.65"/>
    <n v="11.882000000000001"/>
    <n v="6.3979999999999997"/>
    <n v="0.35"/>
    <x v="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n v="0.6"/>
    <n v="25.9056"/>
    <n v="17.270400000000002"/>
    <n v="0.4"/>
    <x v="2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†speaker phone"/>
    <n v="1983.9680000000001"/>
    <n v="4"/>
    <n v="0.2"/>
    <n v="247.99600000000001"/>
    <n v="0.55000000000000004"/>
    <n v="1091.1824000000001"/>
    <n v="892.78559999999993"/>
    <n v="0.44999999999999996"/>
    <x v="2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0.65"/>
    <n v="18.46"/>
    <n v="9.9399999999999977"/>
    <n v="0.34999999999999992"/>
    <x v="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n v="0.55000000000000004"/>
    <n v="82.483500000000006"/>
    <n v="67.486499999999992"/>
    <n v="0.44999999999999996"/>
    <x v="1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n v="0.6"/>
    <n v="6.9119999999999999"/>
    <n v="4.6079999999999997"/>
    <n v="0.39999999999999997"/>
    <x v="2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0.65"/>
    <n v="844.0575"/>
    <n v="454.49249999999995"/>
    <n v="0.35"/>
    <x v="2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n v="0.6"/>
    <n v="128.35199999999998"/>
    <n v="85.568000000000012"/>
    <n v="0.40000000000000008"/>
    <x v="2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n v="0.55000000000000004"/>
    <n v="14.179000000000002"/>
    <n v="11.600999999999999"/>
    <n v="0.44999999999999996"/>
    <x v="2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n v="0.65"/>
    <n v="11.882000000000001"/>
    <n v="6.3979999999999997"/>
    <n v="0.35"/>
    <x v="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n v="0.55000000000000004"/>
    <n v="769.96150000000011"/>
    <n v="629.96849999999995"/>
    <n v="0.44999999999999996"/>
    <x v="3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n v="0.6"/>
    <n v="31.103999999999999"/>
    <n v="20.736000000000004"/>
    <n v="0.40000000000000008"/>
    <x v="1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0.6"/>
    <n v="3.2063999999999999"/>
    <n v="2.1376000000000004"/>
    <n v="0.4"/>
    <x v="0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0.6"/>
    <n v="24.883199999999999"/>
    <n v="16.588800000000003"/>
    <n v="0.40000000000000008"/>
    <x v="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0.6"/>
    <n v="1.9008"/>
    <n v="1.2672000000000001"/>
    <n v="0.4"/>
    <x v="2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0.65"/>
    <n v="798.50225"/>
    <n v="429.96274999999991"/>
    <n v="0.35"/>
    <x v="2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0.6"/>
    <n v="18.651599999999998"/>
    <n v="12.4344"/>
    <n v="0.4"/>
    <x v="2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0.6"/>
    <n v="201.31199999999998"/>
    <n v="134.208"/>
    <n v="0.4"/>
    <x v="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n v="0.55000000000000004"/>
    <n v="131.98350000000002"/>
    <n v="107.98649999999998"/>
    <n v="0.4499999999999999"/>
    <x v="3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0.6"/>
    <n v="5.8920000000000003"/>
    <n v="3.9279999999999999"/>
    <n v="0.39999999999999997"/>
    <x v="3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n v="0.55000000000000004"/>
    <n v="37.29"/>
    <n v="30.509999999999998"/>
    <n v="0.45"/>
    <x v="2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n v="0.55000000000000004"/>
    <n v="92.383500000000012"/>
    <n v="75.586499999999987"/>
    <n v="0.4499999999999999"/>
    <x v="2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0.6"/>
    <n v="21"/>
    <n v="14"/>
    <n v="0.4"/>
    <x v="3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n v="0.6"/>
    <n v="22.344000000000001"/>
    <n v="14.896000000000001"/>
    <n v="0.4"/>
    <x v="3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0.6"/>
    <n v="9.1679999999999993"/>
    <n v="6.1120000000000001"/>
    <n v="0.4"/>
    <x v="3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n v="0.65"/>
    <n v="196.274"/>
    <n v="105.68599999999998"/>
    <n v="0.35"/>
    <x v="3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0.6"/>
    <n v="108.396"/>
    <n v="72.263999999999996"/>
    <n v="0.39999999999999997"/>
    <x v="3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n v="0.55000000000000004"/>
    <n v="105.589"/>
    <n v="86.390999999999991"/>
    <n v="0.44999999999999996"/>
    <x v="3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n v="0.55000000000000004"/>
    <n v="36.294499999999999"/>
    <n v="29.695499999999996"/>
    <n v="0.44999999999999996"/>
    <x v="3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0.6"/>
    <n v="21.1296"/>
    <n v="14.086400000000001"/>
    <n v="0.4"/>
    <x v="0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0.6"/>
    <n v="14.217600000000001"/>
    <n v="9.4784000000000006"/>
    <n v="0.4"/>
    <x v="0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n v="0.55000000000000004"/>
    <n v="146.01125000000002"/>
    <n v="119.46375"/>
    <n v="0.44999999999999996"/>
    <x v="0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n v="0.6"/>
    <n v="30.710399999999996"/>
    <n v="20.473600000000001"/>
    <n v="0.4"/>
    <x v="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î x 11î"/>
    <n v="9.6639999999999997"/>
    <n v="2"/>
    <n v="0.2"/>
    <n v="3.2616000000000001"/>
    <n v="0.6"/>
    <n v="5.7984"/>
    <n v="3.8655999999999997"/>
    <n v="0.39999999999999997"/>
    <x v="3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0.55000000000000004"/>
    <n v="11.589600000000001"/>
    <n v="9.4823999999999984"/>
    <n v="0.44999999999999996"/>
    <x v="0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0.6"/>
    <n v="36.270000000000003"/>
    <n v="24.18"/>
    <n v="0.39999999999999997"/>
    <x v="1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0.6"/>
    <n v="6.9119999999999999"/>
    <n v="4.6079999999999997"/>
    <n v="0.39999999999999997"/>
    <x v="1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n v="0.65"/>
    <n v="120.9312"/>
    <n v="65.116799999999998"/>
    <n v="0.35"/>
    <x v="1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n v="0.6"/>
    <n v="22.463999999999999"/>
    <n v="14.975999999999999"/>
    <n v="0.4"/>
    <x v="0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n v="0.6"/>
    <n v="16.185599999999997"/>
    <n v="10.790400000000002"/>
    <n v="0.40000000000000008"/>
    <x v="0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n v="0.6"/>
    <n v="6.8159999999999998"/>
    <n v="4.5439999999999996"/>
    <n v="0.39999999999999997"/>
    <x v="0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n v="0.6"/>
    <n v="8.7719999999999985"/>
    <n v="5.8480000000000008"/>
    <n v="0.40000000000000008"/>
    <x v="0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0.55000000000000004"/>
    <n v="46.046000000000006"/>
    <n v="37.673999999999992"/>
    <n v="0.4499999999999999"/>
    <x v="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n v="0.65"/>
    <n v="187.161"/>
    <n v="100.779"/>
    <n v="0.35"/>
    <x v="1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n v="0.65"/>
    <n v="31.782400000000003"/>
    <n v="17.113599999999998"/>
    <n v="0.35"/>
    <x v="3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n v="0.55000000000000004"/>
    <n v="63.448000000000008"/>
    <n v="51.911999999999992"/>
    <n v="0.44999999999999996"/>
    <x v="2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n v="0.6"/>
    <n v="3.0960000000000001"/>
    <n v="2.0640000000000001"/>
    <n v="0.4"/>
    <x v="0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0.6"/>
    <n v="23.327999999999999"/>
    <n v="15.552000000000003"/>
    <n v="0.40000000000000008"/>
    <x v="0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0.6"/>
    <n v="111.52799999999999"/>
    <n v="74.352000000000004"/>
    <n v="0.4"/>
    <x v="0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n v="0.65"/>
    <n v="28.899000000000001"/>
    <n v="15.561"/>
    <n v="0.35"/>
    <x v="0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0.6"/>
    <n v="145.76399999999998"/>
    <n v="97.176000000000016"/>
    <n v="0.40000000000000008"/>
    <x v="0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0.6"/>
    <n v="23.975999999999999"/>
    <n v="15.984000000000002"/>
    <n v="0.4"/>
    <x v="2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0.6"/>
    <n v="61.379999999999995"/>
    <n v="40.92"/>
    <n v="0.4"/>
    <x v="2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0.6"/>
    <n v="12.815999999999999"/>
    <n v="8.5440000000000005"/>
    <n v="0.4"/>
    <x v="2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0.6"/>
    <n v="4.5659999999999998"/>
    <n v="3.0440000000000005"/>
    <n v="0.4"/>
    <x v="3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0.6"/>
    <n v="4.2960000000000003"/>
    <n v="2.8639999999999999"/>
    <n v="0.39999999999999997"/>
    <x v="3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6"/>
    <n v="4.4160000000000004"/>
    <n v="2.944"/>
    <n v="0.39999999999999997"/>
    <x v="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0.6"/>
    <n v="13.860000000000001"/>
    <n v="9.24"/>
    <n v="0.39999999999999997"/>
    <x v="2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†MX Performance Wireless Mouse"/>
    <n v="191.47200000000001"/>
    <n v="6"/>
    <n v="0.2"/>
    <n v="40.687800000000003"/>
    <n v="0.55000000000000004"/>
    <n v="105.30960000000002"/>
    <n v="86.162399999999991"/>
    <n v="0.44999999999999996"/>
    <x v="0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0.6"/>
    <n v="3.1488"/>
    <n v="2.0992000000000002"/>
    <n v="0.4"/>
    <x v="0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†Headset†-†headset†- Full size, Binaural"/>
    <n v="59.183999999999997"/>
    <n v="2"/>
    <n v="0.2"/>
    <n v="5.1786000000000003"/>
    <n v="0.55000000000000004"/>
    <n v="32.551200000000001"/>
    <n v="26.632799999999996"/>
    <n v="0.44999999999999996"/>
    <x v="0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0.6"/>
    <n v="1.734"/>
    <n v="1.1560000000000001"/>
    <n v="0.4"/>
    <x v="2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0.65"/>
    <n v="33.761000000000003"/>
    <n v="18.178999999999995"/>
    <n v="0.34999999999999992"/>
    <x v="2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6"/>
    <n v="9.5616000000000003"/>
    <n v="6.3743999999999996"/>
    <n v="0.39999999999999997"/>
    <x v="0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0.6"/>
    <n v="26.945999999999998"/>
    <n v="17.963999999999999"/>
    <n v="0.4"/>
    <x v="2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0.6"/>
    <n v="684.88199999999995"/>
    <n v="456.58800000000008"/>
    <n v="0.40000000000000008"/>
    <x v="0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n v="0.55000000000000004"/>
    <n v="154.43010000000001"/>
    <n v="126.35189999999997"/>
    <n v="0.44999999999999996"/>
    <x v="0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0.6"/>
    <n v="20.663999999999998"/>
    <n v="13.776"/>
    <n v="0.4"/>
    <x v="1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0.6"/>
    <n v="6.8159999999999998"/>
    <n v="4.5439999999999996"/>
    <n v="0.39999999999999997"/>
    <x v="2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0.6"/>
    <n v="63.806399999999996"/>
    <n v="42.537599999999998"/>
    <n v="0.4"/>
    <x v="2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0.6"/>
    <n v="115.29599999999999"/>
    <n v="76.864000000000004"/>
    <n v="0.4"/>
    <x v="3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65"/>
    <n v="209.68349999999998"/>
    <n v="112.90649999999999"/>
    <n v="0.35000000000000003"/>
    <x v="0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n v="0.55000000000000004"/>
    <n v="16.494500000000002"/>
    <n v="13.495499999999996"/>
    <n v="0.4499999999999999"/>
    <x v="0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n v="0.55000000000000004"/>
    <n v="204.58350000000004"/>
    <n v="167.38649999999998"/>
    <n v="0.4499999999999999"/>
    <x v="0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0.6"/>
    <n v="3.5352000000000001"/>
    <n v="2.3568000000000002"/>
    <n v="0.4"/>
    <x v="2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0.6"/>
    <n v="41.083199999999998"/>
    <n v="27.388799999999996"/>
    <n v="0.39999999999999997"/>
    <x v="3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n v="0.65"/>
    <n v="807.8850000000001"/>
    <n v="435.01499999999999"/>
    <n v="0.35"/>
    <x v="3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0.6"/>
    <n v="18.503999999999998"/>
    <n v="12.336000000000002"/>
    <n v="0.40000000000000008"/>
    <x v="1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n v="0.6"/>
    <n v="8.0879999999999992"/>
    <n v="5.3920000000000012"/>
    <n v="0.40000000000000008"/>
    <x v="3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n v="0.65"/>
    <n v="20.41"/>
    <n v="10.989999999999998"/>
    <n v="0.35"/>
    <x v="0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n v="0.65"/>
    <n v="11.349"/>
    <n v="6.1110000000000007"/>
    <n v="0.35000000000000003"/>
    <x v="2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n v="0.6"/>
    <n v="8.3664000000000005"/>
    <n v="5.5776000000000003"/>
    <n v="0.4"/>
    <x v="1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n v="0.6"/>
    <n v="50.256"/>
    <n v="33.504000000000005"/>
    <n v="0.4"/>
    <x v="3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0.6"/>
    <n v="22.595999999999997"/>
    <n v="15.064"/>
    <n v="0.4"/>
    <x v="3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0.6"/>
    <n v="20.808"/>
    <n v="13.872"/>
    <n v="0.4"/>
    <x v="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0.55000000000000004"/>
    <n v="82.472499999999997"/>
    <n v="67.477499999999992"/>
    <n v="0.44999999999999996"/>
    <x v="3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n v="0.6"/>
    <n v="30.787199999999999"/>
    <n v="20.524799999999999"/>
    <n v="0.4"/>
    <x v="3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0.6"/>
    <n v="2.7239999999999998"/>
    <n v="1.8160000000000003"/>
    <n v="0.40000000000000008"/>
    <x v="3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n v="0.6"/>
    <n v="9.5519999999999996"/>
    <n v="6.3680000000000003"/>
    <n v="0.4"/>
    <x v="3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n v="0.55000000000000004"/>
    <n v="299.15600000000001"/>
    <n v="244.76399999999995"/>
    <n v="0.44999999999999996"/>
    <x v="3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n v="0.6"/>
    <n v="93.49199999999999"/>
    <n v="62.328000000000003"/>
    <n v="0.4"/>
    <x v="0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n v="0.6"/>
    <n v="42.004799999999996"/>
    <n v="28.0032"/>
    <n v="0.4"/>
    <x v="0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n v="0.6"/>
    <n v="9.3887999999999998"/>
    <n v="6.2591999999999999"/>
    <n v="0.4"/>
    <x v="0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n v="0.6"/>
    <n v="62.16"/>
    <n v="41.44"/>
    <n v="0.4"/>
    <x v="2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0.6"/>
    <n v="28.175999999999998"/>
    <n v="18.784000000000002"/>
    <n v="0.4"/>
    <x v="3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0.6"/>
    <n v="5.3423999999999996"/>
    <n v="3.5616000000000003"/>
    <n v="0.4"/>
    <x v="0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0.6"/>
    <n v="6.2639999999999993"/>
    <n v="4.1760000000000002"/>
    <n v="0.4"/>
    <x v="3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n v="0.6"/>
    <n v="11.001599999999998"/>
    <n v="7.3344000000000005"/>
    <n v="0.40000000000000008"/>
    <x v="3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n v="0.55000000000000004"/>
    <n v="178.18680000000001"/>
    <n v="145.78919999999999"/>
    <n v="0.44999999999999996"/>
    <x v="3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0.6"/>
    <n v="12.023999999999999"/>
    <n v="8.016"/>
    <n v="0.4"/>
    <x v="0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n v="0.6"/>
    <n v="38.975999999999992"/>
    <n v="25.984000000000002"/>
    <n v="0.40000000000000008"/>
    <x v="0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n v="0.6"/>
    <n v="7.7759999999999998"/>
    <n v="5.1840000000000011"/>
    <n v="0.40000000000000008"/>
    <x v="0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n v="0.65"/>
    <n v="210.03840000000002"/>
    <n v="113.0976"/>
    <n v="0.35"/>
    <x v="3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n v="0.55000000000000004"/>
    <n v="50.011500000000005"/>
    <n v="40.918500000000002"/>
    <n v="0.45"/>
    <x v="3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0.6"/>
    <n v="31.665600000000001"/>
    <n v="21.110400000000002"/>
    <n v="0.4"/>
    <x v="3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0.55000000000000004"/>
    <n v="659.89"/>
    <n v="539.91"/>
    <n v="0.45"/>
    <x v="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†iVDR EX 500GB Cartridge"/>
    <n v="1928.78"/>
    <n v="7"/>
    <n v="0"/>
    <n v="829.37540000000001"/>
    <n v="0.55000000000000004"/>
    <n v="1060.8290000000002"/>
    <n v="867.95099999999979"/>
    <n v="0.4499999999999999"/>
    <x v="3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n v="0.6"/>
    <n v="211.428"/>
    <n v="140.952"/>
    <n v="0.4"/>
    <x v="3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n v="0.65"/>
    <n v="14.43"/>
    <n v="7.77"/>
    <n v="0.35"/>
    <x v="1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0.65"/>
    <n v="30.510999999999999"/>
    <n v="16.428999999999998"/>
    <n v="0.35"/>
    <x v="3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n v="0.55000000000000004"/>
    <n v="79.051500000000004"/>
    <n v="64.678499999999985"/>
    <n v="0.44999999999999996"/>
    <x v="3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0.65"/>
    <n v="64.946700000000007"/>
    <n v="34.971299999999999"/>
    <n v="0.35"/>
    <x v="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n v="0.65"/>
    <n v="518.66359999999997"/>
    <n v="279.28039999999999"/>
    <n v="0.35"/>
    <x v="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n v="0.6"/>
    <n v="5.1407999999999996"/>
    <n v="3.4272"/>
    <n v="0.4"/>
    <x v="2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n v="0.6"/>
    <n v="89.611199999999997"/>
    <n v="59.740800000000007"/>
    <n v="0.4"/>
    <x v="0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n v="0.6"/>
    <n v="7.7952000000000004"/>
    <n v="5.1968000000000005"/>
    <n v="0.4"/>
    <x v="0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0.6"/>
    <n v="14.735999999999999"/>
    <n v="9.8239999999999998"/>
    <n v="0.4"/>
    <x v="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n v="0.55000000000000004"/>
    <n v="46.827000000000005"/>
    <n v="38.312999999999995"/>
    <n v="0.44999999999999996"/>
    <x v="1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0.55000000000000004"/>
    <n v="12.0945"/>
    <n v="9.8954999999999984"/>
    <n v="0.44999999999999996"/>
    <x v="1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0.6"/>
    <n v="243.96"/>
    <n v="162.64000000000001"/>
    <n v="0.4"/>
    <x v="1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0.6"/>
    <n v="504.94079999999997"/>
    <n v="336.62720000000002"/>
    <n v="0.4"/>
    <x v="0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0.6"/>
    <n v="9.3311999999999991"/>
    <n v="6.2208000000000006"/>
    <n v="0.4"/>
    <x v="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n v="0.55000000000000004"/>
    <n v="138.60000000000002"/>
    <n v="113.39999999999998"/>
    <n v="0.4499999999999999"/>
    <x v="2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n v="0.6"/>
    <n v="27.720000000000002"/>
    <n v="18.48"/>
    <n v="0.39999999999999997"/>
    <x v="1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0.6"/>
    <n v="17.303999999999998"/>
    <n v="11.536000000000001"/>
    <n v="0.4"/>
    <x v="1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0.6"/>
    <n v="8.7552000000000003"/>
    <n v="5.8368000000000002"/>
    <n v="0.4"/>
    <x v="3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0.6"/>
    <n v="53.913599999999995"/>
    <n v="35.942399999999999"/>
    <n v="0.4"/>
    <x v="3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n v="0.6"/>
    <n v="8.3231999999999999"/>
    <n v="5.5488"/>
    <n v="0.4"/>
    <x v="3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0.6"/>
    <n v="7.3151999999999999"/>
    <n v="4.8768000000000002"/>
    <n v="0.4"/>
    <x v="3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n v="0.6"/>
    <n v="27.033599999999996"/>
    <n v="18.022400000000001"/>
    <n v="0.4"/>
    <x v="0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0.6"/>
    <n v="17.8308"/>
    <n v="11.8872"/>
    <n v="0.4"/>
    <x v="0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0.6"/>
    <n v="9.3311999999999991"/>
    <n v="6.2208000000000006"/>
    <n v="0.4"/>
    <x v="0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n v="0.6"/>
    <n v="268.61759999999998"/>
    <n v="179.07840000000004"/>
    <n v="0.40000000000000008"/>
    <x v="0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†Smart WiFi Router"/>
    <n v="159.99"/>
    <n v="1"/>
    <n v="0"/>
    <n v="54.396599999999999"/>
    <n v="0.55000000000000004"/>
    <n v="87.994500000000016"/>
    <n v="71.995499999999993"/>
    <n v="0.44999999999999996"/>
    <x v="3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n v="0.6"/>
    <n v="7.7759999999999998"/>
    <n v="5.1840000000000011"/>
    <n v="0.40000000000000008"/>
    <x v="1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0.6"/>
    <n v="80.687999999999988"/>
    <n v="53.792000000000002"/>
    <n v="0.4"/>
    <x v="1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0.6"/>
    <n v="10.272"/>
    <n v="6.8480000000000008"/>
    <n v="0.4"/>
    <x v="0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0.6"/>
    <n v="3.6576"/>
    <n v="2.4384000000000001"/>
    <n v="0.4"/>
    <x v="0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n v="0.65"/>
    <n v="724.27679999999998"/>
    <n v="389.99519999999995"/>
    <n v="0.35"/>
    <x v="0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  <n v="0.6"/>
    <n v="19.439999999999998"/>
    <n v="12.96"/>
    <n v="0.4"/>
    <x v="1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n v="0.6"/>
    <n v="324.34200000000004"/>
    <n v="216.22800000000001"/>
    <n v="0.39999999999999997"/>
    <x v="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0.6"/>
    <n v="100.65599999999999"/>
    <n v="67.103999999999999"/>
    <n v="0.4"/>
    <x v="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n v="0.65"/>
    <n v="255.55725000000001"/>
    <n v="137.60775000000001"/>
    <n v="0.35000000000000003"/>
    <x v="1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0.65"/>
    <n v="335.71720000000005"/>
    <n v="180.77080000000001"/>
    <n v="0.35"/>
    <x v="3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0.65"/>
    <n v="654.70079999999996"/>
    <n v="352.53120000000001"/>
    <n v="0.35000000000000003"/>
    <x v="3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0.65"/>
    <n v="1342.4580000000001"/>
    <n v="722.86200000000008"/>
    <n v="0.35000000000000003"/>
    <x v="3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0.6"/>
    <n v="9.3311999999999991"/>
    <n v="6.2208000000000006"/>
    <n v="0.4"/>
    <x v="3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0.6"/>
    <n v="15.2064"/>
    <n v="10.137600000000001"/>
    <n v="0.4"/>
    <x v="3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n v="0.65"/>
    <n v="16.556800000000003"/>
    <n v="8.9151999999999987"/>
    <n v="0.34999999999999992"/>
    <x v="3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n v="0.6"/>
    <n v="16.300799999999999"/>
    <n v="10.8672"/>
    <n v="0.4"/>
    <x v="3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n v="0.65"/>
    <n v="51.25432"/>
    <n v="27.598480000000002"/>
    <n v="0.35000000000000003"/>
    <x v="3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n v="0.6"/>
    <n v="104.28"/>
    <n v="69.52000000000001"/>
    <n v="0.4"/>
    <x v="3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†Headset†-†headset†- Full size, Binaural"/>
    <n v="29.591999999999999"/>
    <n v="1"/>
    <n v="0.2"/>
    <n v="2.5893000000000002"/>
    <n v="0.55000000000000004"/>
    <n v="16.275600000000001"/>
    <n v="13.316399999999998"/>
    <n v="0.44999999999999996"/>
    <x v="3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n v="0.6"/>
    <n v="2.8512"/>
    <n v="1.9007999999999998"/>
    <n v="0.39999999999999997"/>
    <x v="3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n v="0.6"/>
    <n v="9.3311999999999991"/>
    <n v="6.2208000000000006"/>
    <n v="0.4"/>
    <x v="3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0.65"/>
    <n v="132.99"/>
    <n v="71.609999999999985"/>
    <n v="0.34999999999999992"/>
    <x v="1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0.65"/>
    <n v="209.01919999999998"/>
    <n v="112.5488"/>
    <n v="0.35000000000000003"/>
    <x v="3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0.6"/>
    <n v="3.7439999999999998"/>
    <n v="2.4960000000000004"/>
    <n v="0.40000000000000008"/>
    <x v="1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0.6"/>
    <n v="13.127999999999998"/>
    <n v="8.7520000000000007"/>
    <n v="0.4"/>
    <x v="0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0.6"/>
    <n v="2.7647999999999997"/>
    <n v="1.8431999999999999"/>
    <n v="0.4"/>
    <x v="2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0.6"/>
    <n v="5.8920000000000003"/>
    <n v="3.9279999999999999"/>
    <n v="0.39999999999999997"/>
    <x v="3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0.6"/>
    <n v="21.581999999999997"/>
    <n v="14.388000000000002"/>
    <n v="0.40000000000000008"/>
    <x v="3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0.6"/>
    <n v="7.7759999999999998"/>
    <n v="5.1840000000000011"/>
    <n v="0.40000000000000008"/>
    <x v="3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0.6"/>
    <n v="114.96"/>
    <n v="76.64"/>
    <n v="0.4"/>
    <x v="3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0.6"/>
    <n v="5.1840000000000002"/>
    <n v="3.4560000000000004"/>
    <n v="0.4"/>
    <x v="3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0.6"/>
    <n v="301.08600000000001"/>
    <n v="200.72399999999999"/>
    <n v="0.39999999999999997"/>
    <x v="3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n v="0.65"/>
    <n v="82.617599999999996"/>
    <n v="44.486400000000003"/>
    <n v="0.35000000000000003"/>
    <x v="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n v="0.55000000000000004"/>
    <n v="68.31"/>
    <n v="55.89"/>
    <n v="0.45"/>
    <x v="2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0.6"/>
    <n v="11.152800000000001"/>
    <n v="7.4352"/>
    <n v="0.39999999999999997"/>
    <x v="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0.6"/>
    <n v="18.043199999999999"/>
    <n v="12.0288"/>
    <n v="0.4"/>
    <x v="2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n v="0.55000000000000004"/>
    <n v="88.511500000000012"/>
    <n v="72.418499999999995"/>
    <n v="0.44999999999999996"/>
    <x v="3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0.6"/>
    <n v="45.475200000000001"/>
    <n v="30.316800000000001"/>
    <n v="0.4"/>
    <x v="3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n v="0.6"/>
    <n v="0.64800000000000002"/>
    <n v="0.43200000000000005"/>
    <n v="0.4"/>
    <x v="3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n v="0.55000000000000004"/>
    <n v="1682.9901000000002"/>
    <n v="1376.9918999999998"/>
    <n v="0.4499999999999999"/>
    <x v="3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0.6"/>
    <n v="1.9691999999999998"/>
    <n v="1.3128000000000002"/>
    <n v="0.40000000000000008"/>
    <x v="0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n v="0.6"/>
    <n v="20.412000000000003"/>
    <n v="13.608000000000001"/>
    <n v="0.39999999999999997"/>
    <x v="1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n v="0.65"/>
    <n v="389.53980000000001"/>
    <n v="209.75220000000002"/>
    <n v="0.35000000000000003"/>
    <x v="0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n v="0.6"/>
    <n v="2.0351999999999997"/>
    <n v="1.3568000000000002"/>
    <n v="0.40000000000000008"/>
    <x v="2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n v="0.55000000000000004"/>
    <n v="307.99120000000005"/>
    <n v="251.99279999999999"/>
    <n v="0.44999999999999996"/>
    <x v="2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n v="0.65"/>
    <n v="392.548"/>
    <n v="211.37199999999996"/>
    <n v="0.35"/>
    <x v="2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n v="0.6"/>
    <n v="4.7808000000000002"/>
    <n v="3.1871999999999998"/>
    <n v="0.39999999999999997"/>
    <x v="3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n v="0.6"/>
    <n v="16.780799999999999"/>
    <n v="11.187200000000001"/>
    <n v="0.4"/>
    <x v="3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n v="0.55000000000000004"/>
    <n v="185.0805"/>
    <n v="151.42949999999999"/>
    <n v="0.44999999999999996"/>
    <x v="3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n v="0.6"/>
    <n v="0.66720000000000002"/>
    <n v="0.44480000000000008"/>
    <n v="0.4"/>
    <x v="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0.65"/>
    <n v="338.03249999999997"/>
    <n v="182.01749999999998"/>
    <n v="0.35"/>
    <x v="3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0.6"/>
    <n v="10.781999999999998"/>
    <n v="7.1880000000000006"/>
    <n v="0.40000000000000008"/>
    <x v="3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n v="0.65"/>
    <n v="758.49800000000005"/>
    <n v="408.42200000000003"/>
    <n v="0.35"/>
    <x v="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0.6"/>
    <n v="8.7744"/>
    <n v="5.8496000000000006"/>
    <n v="0.4"/>
    <x v="0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0.6"/>
    <n v="6.1379999999999999"/>
    <n v="4.0920000000000005"/>
    <n v="0.4"/>
    <x v="0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0.6"/>
    <n v="92.94"/>
    <n v="61.960000000000008"/>
    <n v="0.4"/>
    <x v="0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0.6"/>
    <n v="1629.5579999999998"/>
    <n v="1086.3720000000001"/>
    <n v="0.40000000000000008"/>
    <x v="2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0.55000000000000004"/>
    <n v="339.88350000000003"/>
    <n v="278.0865"/>
    <n v="0.44999999999999996"/>
    <x v="2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0.6"/>
    <n v="6.4020000000000001"/>
    <n v="4.2679999999999998"/>
    <n v="0.39999999999999997"/>
    <x v="1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0.6"/>
    <n v="21.978000000000002"/>
    <n v="14.652000000000001"/>
    <n v="0.4"/>
    <x v="1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65"/>
    <n v="15.665000000000001"/>
    <n v="8.4350000000000005"/>
    <n v="0.35"/>
    <x v="1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n v="0.65"/>
    <n v="21.5215"/>
    <n v="11.5885"/>
    <n v="0.35"/>
    <x v="1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0.6"/>
    <n v="26.412000000000003"/>
    <n v="17.608000000000001"/>
    <n v="0.39999999999999997"/>
    <x v="0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0.55000000000000004"/>
    <n v="1270.3075000000001"/>
    <n v="1039.3425"/>
    <n v="0.44999999999999996"/>
    <x v="1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0.65"/>
    <n v="709.00829999999996"/>
    <n v="381.77369999999996"/>
    <n v="0.35"/>
    <x v="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0.6"/>
    <n v="11.664"/>
    <n v="7.7760000000000016"/>
    <n v="0.40000000000000008"/>
    <x v="1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n v="0.6"/>
    <n v="290.78999999999996"/>
    <n v="193.86"/>
    <n v="0.4"/>
    <x v="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0.6"/>
    <n v="69.177599999999998"/>
    <n v="46.118400000000008"/>
    <n v="0.4"/>
    <x v="1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n v="0.6"/>
    <n v="4.2480000000000002"/>
    <n v="2.8319999999999999"/>
    <n v="0.39999999999999997"/>
    <x v="1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n v="0.6"/>
    <n v="2.6405999999999996"/>
    <n v="1.7604000000000002"/>
    <n v="0.40000000000000008"/>
    <x v="1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n v="0.6"/>
    <n v="26.849999999999998"/>
    <n v="17.900000000000002"/>
    <n v="0.4"/>
    <x v="3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n v="0.55000000000000004"/>
    <n v="52.791200000000003"/>
    <n v="43.192799999999991"/>
    <n v="0.44999999999999996"/>
    <x v="3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n v="0.65"/>
    <n v="98.618000000000009"/>
    <n v="53.10199999999999"/>
    <n v="0.34999999999999992"/>
    <x v="2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n v="0.65"/>
    <n v="100.91250000000001"/>
    <n v="54.337499999999991"/>
    <n v="0.34999999999999992"/>
    <x v="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n v="0.6"/>
    <n v="8.4179999999999993"/>
    <n v="5.6120000000000001"/>
    <n v="0.4"/>
    <x v="3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n v="0.65"/>
    <n v="1051.9404999999999"/>
    <n v="566.42949999999996"/>
    <n v="0.35"/>
    <x v="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0.55000000000000004"/>
    <n v="54.78"/>
    <n v="44.819999999999993"/>
    <n v="0.44999999999999996"/>
    <x v="1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  <n v="0.6"/>
    <n v="19.439999999999998"/>
    <n v="12.96"/>
    <n v="0.4"/>
    <x v="1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0.65"/>
    <n v="9.0740000000000016"/>
    <n v="4.8859999999999992"/>
    <n v="0.34999999999999992"/>
    <x v="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0.65"/>
    <n v="101.283"/>
    <n v="54.536999999999992"/>
    <n v="0.35"/>
    <x v="1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n v="0.55000000000000004"/>
    <n v="68.722500000000011"/>
    <n v="56.227499999999992"/>
    <n v="0.4499999999999999"/>
    <x v="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0.6"/>
    <n v="360.98999999999995"/>
    <n v="240.66000000000003"/>
    <n v="0.40000000000000008"/>
    <x v="1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n v="0.6"/>
    <n v="13.643999999999998"/>
    <n v="9.0960000000000001"/>
    <n v="0.4"/>
    <x v="1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0.65"/>
    <n v="823.89449999999999"/>
    <n v="443.63549999999998"/>
    <n v="0.35"/>
    <x v="1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0.55000000000000004"/>
    <n v="758.95600000000013"/>
    <n v="620.96399999999994"/>
    <n v="0.44999999999999996"/>
    <x v="1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0.6"/>
    <n v="3.7248000000000001"/>
    <n v="2.4832000000000001"/>
    <n v="0.4"/>
    <x v="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0.6"/>
    <n v="7.0847999999999995"/>
    <n v="4.7232000000000003"/>
    <n v="0.4"/>
    <x v="3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n v="0.6"/>
    <n v="9.3311999999999991"/>
    <n v="6.2208000000000006"/>
    <n v="0.4"/>
    <x v="0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0.6"/>
    <n v="37.987199999999994"/>
    <n v="25.324800000000003"/>
    <n v="0.40000000000000008"/>
    <x v="0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0.55000000000000004"/>
    <n v="8.5733999999999995"/>
    <n v="7.0145999999999997"/>
    <n v="0.45"/>
    <x v="0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0.6"/>
    <n v="106.32"/>
    <n v="70.88"/>
    <n v="0.4"/>
    <x v="2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n v="0.55000000000000004"/>
    <n v="108.88350000000001"/>
    <n v="89.086499999999987"/>
    <n v="0.44999999999999996"/>
    <x v="2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0.65"/>
    <n v="555.71100000000001"/>
    <n v="299.22900000000004"/>
    <n v="0.35000000000000003"/>
    <x v="2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n v="0.65"/>
    <n v="80.671500000000009"/>
    <n v="43.438499999999991"/>
    <n v="0.34999999999999992"/>
    <x v="2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n v="0.6"/>
    <n v="8.64"/>
    <n v="5.76"/>
    <n v="0.39999999999999997"/>
    <x v="2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0.6"/>
    <n v="9.4176000000000002"/>
    <n v="6.2783999999999995"/>
    <n v="0.39999999999999997"/>
    <x v="0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0.6"/>
    <n v="1.5768"/>
    <n v="1.0512000000000001"/>
    <n v="0.4"/>
    <x v="0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0.6"/>
    <n v="8.6562000000000001"/>
    <n v="5.7707999999999995"/>
    <n v="0.39999999999999997"/>
    <x v="0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n v="0.65"/>
    <n v="56.303000000000004"/>
    <n v="30.317"/>
    <n v="0.35"/>
    <x v="0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0.6"/>
    <n v="21.974399999999999"/>
    <n v="14.649600000000003"/>
    <n v="0.40000000000000008"/>
    <x v="1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0.6"/>
    <n v="14.380799999999999"/>
    <n v="9.5872000000000011"/>
    <n v="0.4"/>
    <x v="3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n v="0.6"/>
    <n v="17.236799999999999"/>
    <n v="11.491200000000003"/>
    <n v="0.40000000000000008"/>
    <x v="3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n v="0.65"/>
    <n v="453.154"/>
    <n v="244.00599999999997"/>
    <n v="0.35"/>
    <x v="0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n v="0.55000000000000004"/>
    <n v="17.523"/>
    <n v="14.337"/>
    <n v="0.45"/>
    <x v="0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0.65"/>
    <n v="469.52879999999999"/>
    <n v="252.82319999999999"/>
    <n v="0.35"/>
    <x v="0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n v="0.6"/>
    <n v="5.3039999999999994"/>
    <n v="3.5360000000000005"/>
    <n v="0.40000000000000008"/>
    <x v="3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n v="0.6"/>
    <n v="35.078399999999995"/>
    <n v="23.385600000000004"/>
    <n v="0.40000000000000008"/>
    <x v="3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n v="0.65"/>
    <n v="165.49260000000001"/>
    <n v="89.111400000000003"/>
    <n v="0.35"/>
    <x v="3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0.55000000000000004"/>
    <n v="750.17800000000011"/>
    <n v="613.78199999999993"/>
    <n v="0.44999999999999996"/>
    <x v="0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0.65"/>
    <n v="66.534000000000006"/>
    <n v="35.825999999999993"/>
    <n v="0.34999999999999992"/>
    <x v="0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n v="0.55000000000000004"/>
    <n v="612.42719999999997"/>
    <n v="501.07679999999993"/>
    <n v="0.44999999999999996"/>
    <x v="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0.55000000000000004"/>
    <n v="54.994500000000002"/>
    <n v="44.995499999999993"/>
    <n v="0.44999999999999996"/>
    <x v="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n v="0.65"/>
    <n v="109.5016"/>
    <n v="58.962400000000002"/>
    <n v="0.35000000000000003"/>
    <x v="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0.6"/>
    <n v="4.032"/>
    <n v="2.6879999999999997"/>
    <n v="0.39999999999999997"/>
    <x v="1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n v="0.65"/>
    <n v="183.87719999999999"/>
    <n v="99.010799999999989"/>
    <n v="0.35"/>
    <x v="1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0.6"/>
    <n v="6.6959999999999997"/>
    <n v="4.4640000000000004"/>
    <n v="0.4"/>
    <x v="1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n v="0.65"/>
    <n v="70.460000000000008"/>
    <n v="37.94"/>
    <n v="0.35"/>
    <x v="1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0.6"/>
    <n v="49.406399999999998"/>
    <n v="32.937599999999996"/>
    <n v="0.39999999999999997"/>
    <x v="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0.6"/>
    <n v="5.452799999999999"/>
    <n v="3.6352000000000002"/>
    <n v="0.40000000000000008"/>
    <x v="1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n v="0.6"/>
    <n v="11.961599999999999"/>
    <n v="7.974400000000001"/>
    <n v="0.40000000000000008"/>
    <x v="3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n v="0.6"/>
    <n v="39.340799999999994"/>
    <n v="26.227200000000003"/>
    <n v="0.40000000000000008"/>
    <x v="3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0.6"/>
    <n v="2.6496"/>
    <n v="1.7664000000000004"/>
    <n v="0.40000000000000008"/>
    <x v="0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n v="0.65"/>
    <n v="70.0518"/>
    <n v="37.720200000000006"/>
    <n v="0.35000000000000003"/>
    <x v="1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0.6"/>
    <n v="27.1296"/>
    <n v="18.086400000000001"/>
    <n v="0.4"/>
    <x v="1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n v="0.6"/>
    <n v="6.2496"/>
    <n v="4.1664000000000003"/>
    <n v="0.4"/>
    <x v="1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0.6"/>
    <n v="4.7231999999999994"/>
    <n v="3.1488000000000005"/>
    <n v="0.40000000000000008"/>
    <x v="1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n v="0.55000000000000004"/>
    <n v="65.330100000000002"/>
    <n v="53.451899999999995"/>
    <n v="0.44999999999999996"/>
    <x v="1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0.6"/>
    <n v="0.86879999999999991"/>
    <n v="0.57920000000000005"/>
    <n v="0.4"/>
    <x v="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0.6"/>
    <n v="33.281999999999996"/>
    <n v="22.188000000000002"/>
    <n v="0.40000000000000008"/>
    <x v="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n v="0.65"/>
    <n v="126.65120000000002"/>
    <n v="68.196799999999996"/>
    <n v="0.35"/>
    <x v="0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n v="0.6"/>
    <n v="1.0464"/>
    <n v="0.6976"/>
    <n v="0.4"/>
    <x v="3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0.6"/>
    <n v="15.105599999999999"/>
    <n v="10.070399999999999"/>
    <n v="0.4"/>
    <x v="1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n v="0.6"/>
    <n v="11.676"/>
    <n v="7.7840000000000007"/>
    <n v="0.4"/>
    <x v="1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n v="0.6"/>
    <n v="17.683199999999999"/>
    <n v="11.788800000000002"/>
    <n v="0.4"/>
    <x v="0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0.6"/>
    <n v="5.1840000000000002"/>
    <n v="3.4560000000000004"/>
    <n v="0.4"/>
    <x v="3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n v="0.6"/>
    <n v="3.7619999999999996"/>
    <n v="2.508"/>
    <n v="0.4"/>
    <x v="0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n v="0.6"/>
    <n v="2.6208"/>
    <n v="1.7472000000000003"/>
    <n v="0.4"/>
    <x v="0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n v="0.55000000000000004"/>
    <n v="17.591200000000001"/>
    <n v="14.392800000000001"/>
    <n v="0.45"/>
    <x v="0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n v="0.6"/>
    <n v="24.528000000000002"/>
    <n v="16.352"/>
    <n v="0.39999999999999997"/>
    <x v="0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n v="0.6"/>
    <n v="71.975999999999999"/>
    <n v="47.983999999999995"/>
    <n v="0.39999999999999997"/>
    <x v="3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n v="0.6"/>
    <n v="18.864000000000001"/>
    <n v="12.576000000000001"/>
    <n v="0.4"/>
    <x v="3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0.6"/>
    <n v="4.1280000000000001"/>
    <n v="2.7519999999999998"/>
    <n v="0.39999999999999997"/>
    <x v="3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n v="0.6"/>
    <n v="11.952"/>
    <n v="7.9680000000000017"/>
    <n v="0.40000000000000008"/>
    <x v="1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n v="0.65"/>
    <n v="719.49150000000009"/>
    <n v="387.41849999999999"/>
    <n v="0.35"/>
    <x v="1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0.65"/>
    <n v="543.78480000000002"/>
    <n v="292.80719999999997"/>
    <n v="0.35"/>
    <x v="0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0.6"/>
    <n v="15.827999999999999"/>
    <n v="10.552"/>
    <n v="0.4"/>
    <x v="0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0.6"/>
    <n v="217.75200000000001"/>
    <n v="145.16800000000001"/>
    <n v="0.4"/>
    <x v="0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n v="0.55000000000000004"/>
    <n v="2694.9615000000003"/>
    <n v="2204.9684999999999"/>
    <n v="0.44999999999999996"/>
    <x v="0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n v="0.6"/>
    <n v="3.8879999999999999"/>
    <n v="2.5920000000000005"/>
    <n v="0.40000000000000008"/>
    <x v="0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n v="0.55000000000000004"/>
    <n v="39.586800000000004"/>
    <n v="32.389199999999995"/>
    <n v="0.44999999999999996"/>
    <x v="0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n v="0.6"/>
    <n v="1.89"/>
    <n v="1.26"/>
    <n v="0.4"/>
    <x v="0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n v="0.65"/>
    <n v="20.7896"/>
    <n v="11.194400000000002"/>
    <n v="0.35000000000000003"/>
    <x v="3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n v="0.55000000000000004"/>
    <n v="39.591200000000001"/>
    <n v="32.392799999999994"/>
    <n v="0.44999999999999996"/>
    <x v="3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n v="0.6"/>
    <n v="72.09"/>
    <n v="48.06"/>
    <n v="0.4"/>
    <x v="1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n v="0.55000000000000004"/>
    <n v="120.55120000000001"/>
    <n v="98.632799999999989"/>
    <n v="0.44999999999999996"/>
    <x v="1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n v="0.6"/>
    <n v="17.34"/>
    <n v="11.559999999999999"/>
    <n v="0.39999999999999997"/>
    <x v="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0.6"/>
    <n v="213.57599999999999"/>
    <n v="142.38399999999999"/>
    <n v="0.39999999999999997"/>
    <x v="1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0.6"/>
    <n v="208.9248"/>
    <n v="139.28320000000002"/>
    <n v="0.4"/>
    <x v="3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0.6"/>
    <n v="21.470399999999998"/>
    <n v="14.313600000000001"/>
    <n v="0.4"/>
    <x v="3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n v="0.65"/>
    <n v="291.096"/>
    <n v="156.74399999999997"/>
    <n v="0.35"/>
    <x v="2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0.6"/>
    <n v="4.2240000000000002"/>
    <n v="2.8159999999999998"/>
    <n v="0.39999999999999997"/>
    <x v="0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0.65"/>
    <n v="5.6745000000000001"/>
    <n v="3.0555000000000003"/>
    <n v="0.35000000000000003"/>
    <x v="0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n v="0.55000000000000004"/>
    <n v="16.109500000000001"/>
    <n v="13.180499999999999"/>
    <n v="0.44999999999999996"/>
    <x v="0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0.6"/>
    <n v="5.1840000000000002"/>
    <n v="3.4560000000000004"/>
    <n v="0.4"/>
    <x v="0"/>
  </r>
  <r>
    <n v="1103"/>
    <s v="US-2017-145863"/>
    <d v="2017-04-21T00:00:00"/>
    <d v="2017-04-27T00:00:00"/>
    <s v="Standard Class"/>
    <s v="RP-19390"/>
    <s v="Resi Pˆ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n v="0.6"/>
    <n v="1.6163999999999998"/>
    <n v="1.0776000000000001"/>
    <n v="0.4"/>
    <x v="3"/>
  </r>
  <r>
    <n v="1104"/>
    <s v="US-2017-145863"/>
    <d v="2017-04-21T00:00:00"/>
    <d v="2017-04-27T00:00:00"/>
    <s v="Standard Class"/>
    <s v="RP-19390"/>
    <s v="Resi Pˆ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n v="0.6"/>
    <n v="1.7604"/>
    <n v="1.1736000000000002"/>
    <n v="0.4"/>
    <x v="3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n v="0.6"/>
    <n v="13.752000000000001"/>
    <n v="9.168000000000001"/>
    <n v="0.4"/>
    <x v="0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n v="0.6"/>
    <n v="60.422399999999996"/>
    <n v="40.281599999999997"/>
    <n v="0.4"/>
    <x v="0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0.65"/>
    <n v="1.5131999999999999"/>
    <n v="0.81479999999999997"/>
    <n v="0.35000000000000003"/>
    <x v="0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n v="0.6"/>
    <n v="6.4679999999999991"/>
    <n v="4.3120000000000003"/>
    <n v="0.4"/>
    <x v="0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n v="0.6"/>
    <n v="35.020800000000001"/>
    <n v="23.347200000000001"/>
    <n v="0.4"/>
    <x v="0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0.6"/>
    <n v="24.5808"/>
    <n v="16.387200000000004"/>
    <n v="0.40000000000000008"/>
    <x v="0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n v="0.55000000000000004"/>
    <n v="39.578000000000003"/>
    <n v="32.381999999999991"/>
    <n v="0.4499999999999999"/>
    <x v="0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n v="0.6"/>
    <n v="6.2207999999999997"/>
    <n v="4.1472000000000007"/>
    <n v="0.40000000000000008"/>
    <x v="0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n v="0.6"/>
    <n v="0.71519999999999995"/>
    <n v="0.4768"/>
    <n v="0.4"/>
    <x v="0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n v="0.6"/>
    <n v="28.003199999999996"/>
    <n v="18.668800000000001"/>
    <n v="0.4"/>
    <x v="3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n v="0.65"/>
    <n v="77.891450000000006"/>
    <n v="41.941549999999992"/>
    <n v="0.34999999999999992"/>
    <x v="3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†Illuminated - Keyboard"/>
    <n v="119.98"/>
    <n v="2"/>
    <n v="0"/>
    <n v="57.590400000000002"/>
    <n v="0.55000000000000004"/>
    <n v="65.989000000000004"/>
    <n v="53.991"/>
    <n v="0.44999999999999996"/>
    <x v="3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0.6"/>
    <n v="3.78"/>
    <n v="2.52"/>
    <n v="0.4"/>
    <x v="0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0.6"/>
    <n v="167.93999999999997"/>
    <n v="111.96000000000001"/>
    <n v="0.40000000000000008"/>
    <x v="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n v="0.55000000000000004"/>
    <n v="340.97250000000003"/>
    <n v="278.97750000000002"/>
    <n v="0.45"/>
    <x v="1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0.6"/>
    <n v="2.6160000000000001"/>
    <n v="1.7440000000000002"/>
    <n v="0.4"/>
    <x v="1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0.6"/>
    <n v="9.1679999999999993"/>
    <n v="6.1120000000000001"/>
    <n v="0.4"/>
    <x v="1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0.55000000000000004"/>
    <n v="384.9615"/>
    <n v="314.96849999999995"/>
    <n v="0.44999999999999996"/>
    <x v="2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0.6"/>
    <n v="13.776"/>
    <n v="9.1840000000000011"/>
    <n v="0.4"/>
    <x v="2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n v="0.65"/>
    <n v="25.090000000000003"/>
    <n v="13.509999999999998"/>
    <n v="0.34999999999999992"/>
    <x v="2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n v="0.6"/>
    <n v="3.9779999999999998"/>
    <n v="2.6520000000000001"/>
    <n v="0.4"/>
    <x v="2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0.6"/>
    <n v="14.004"/>
    <n v="9.3360000000000003"/>
    <n v="0.4"/>
    <x v="2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n v="0.65"/>
    <n v="694.16100000000006"/>
    <n v="373.779"/>
    <n v="0.35"/>
    <x v="2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n v="0.6"/>
    <n v="6.0960000000000001"/>
    <n v="4.0640000000000001"/>
    <n v="0.4"/>
    <x v="1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0.6"/>
    <n v="61.127999999999993"/>
    <n v="40.752000000000002"/>
    <n v="0.4"/>
    <x v="1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n v="0.65"/>
    <n v="223.54800000000003"/>
    <n v="120.37199999999999"/>
    <n v="0.34999999999999992"/>
    <x v="0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0.6"/>
    <n v="24.594000000000001"/>
    <n v="16.396000000000001"/>
    <n v="0.4"/>
    <x v="0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0.6"/>
    <n v="38.339999999999996"/>
    <n v="25.560000000000002"/>
    <n v="0.4"/>
    <x v="0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0.6"/>
    <n v="11.664"/>
    <n v="7.7760000000000016"/>
    <n v="0.40000000000000008"/>
    <x v="0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0.6"/>
    <n v="74.764799999999994"/>
    <n v="49.84320000000001"/>
    <n v="0.40000000000000008"/>
    <x v="0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0.6"/>
    <n v="4.5359999999999996"/>
    <n v="3.024"/>
    <n v="0.4"/>
    <x v="0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0.6"/>
    <n v="51.134399999999999"/>
    <n v="34.089600000000004"/>
    <n v="0.4"/>
    <x v="0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0.6"/>
    <n v="172.51199999999997"/>
    <n v="115.00800000000001"/>
    <n v="0.40000000000000008"/>
    <x v="0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0.6"/>
    <n v="22.608000000000001"/>
    <n v="15.071999999999999"/>
    <n v="0.39999999999999997"/>
    <x v="0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0.6"/>
    <n v="11.988"/>
    <n v="7.9920000000000009"/>
    <n v="0.4"/>
    <x v="0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0.6"/>
    <n v="12.347999999999999"/>
    <n v="8.2319999999999993"/>
    <n v="0.4"/>
    <x v="0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0.6"/>
    <n v="10.427999999999999"/>
    <n v="6.952"/>
    <n v="0.4"/>
    <x v="0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0.65"/>
    <n v="132.99"/>
    <n v="71.609999999999985"/>
    <n v="0.34999999999999992"/>
    <x v="2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0.6"/>
    <n v="5.2320000000000002"/>
    <n v="3.4880000000000004"/>
    <n v="0.4"/>
    <x v="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n v="0.6"/>
    <n v="3.8879999999999999"/>
    <n v="2.5920000000000005"/>
    <n v="0.40000000000000008"/>
    <x v="2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n v="0.55000000000000004"/>
    <n v="377.47600000000006"/>
    <n v="308.84399999999999"/>
    <n v="0.44999999999999996"/>
    <x v="2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n v="0.6"/>
    <n v="37.308"/>
    <n v="24.872"/>
    <n v="0.4"/>
    <x v="2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n v="0.6"/>
    <n v="386.44560000000001"/>
    <n v="257.63040000000001"/>
    <n v="0.4"/>
    <x v="1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n v="0.6"/>
    <n v="3.504"/>
    <n v="2.3359999999999999"/>
    <n v="0.39999999999999997"/>
    <x v="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n v="0.6"/>
    <n v="7.6559999999999997"/>
    <n v="5.1040000000000001"/>
    <n v="0.4"/>
    <x v="1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n v="0.55000000000000004"/>
    <n v="6.0225"/>
    <n v="4.9274999999999993"/>
    <n v="0.44999999999999996"/>
    <x v="1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0.55000000000000004"/>
    <n v="329.98900000000003"/>
    <n v="269.99099999999999"/>
    <n v="0.44999999999999996"/>
    <x v="1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n v="0.65"/>
    <n v="5.4288000000000007"/>
    <n v="2.9231999999999996"/>
    <n v="0.34999999999999992"/>
    <x v="1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n v="0.6"/>
    <n v="2.1840000000000002"/>
    <n v="1.456"/>
    <n v="0.39999999999999997"/>
    <x v="0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n v="0.6"/>
    <n v="95.860799999999998"/>
    <n v="63.907200000000003"/>
    <n v="0.4"/>
    <x v="0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0.6"/>
    <n v="73.488"/>
    <n v="48.992000000000004"/>
    <n v="0.4"/>
    <x v="2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n v="0.65"/>
    <n v="1458.912"/>
    <n v="785.56799999999998"/>
    <n v="0.35"/>
    <x v="2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0.6"/>
    <n v="37.386000000000003"/>
    <n v="24.923999999999999"/>
    <n v="0.39999999999999997"/>
    <x v="2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n v="0.65"/>
    <n v="295.815"/>
    <n v="159.28500000000003"/>
    <n v="0.35000000000000003"/>
    <x v="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n v="0.65"/>
    <n v="126.86960000000001"/>
    <n v="68.314399999999992"/>
    <n v="0.35"/>
    <x v="0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n v="0.6"/>
    <n v="217.76399999999998"/>
    <n v="145.17600000000002"/>
    <n v="0.4"/>
    <x v="3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0.6"/>
    <n v="6.9239999999999995"/>
    <n v="4.6159999999999997"/>
    <n v="0.4"/>
    <x v="3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n v="0.6"/>
    <n v="32.363999999999997"/>
    <n v="21.576000000000001"/>
    <n v="0.4"/>
    <x v="2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0.55000000000000004"/>
    <n v="5.4945000000000004"/>
    <n v="4.4954999999999998"/>
    <n v="0.44999999999999996"/>
    <x v="2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0.6"/>
    <n v="75.456000000000003"/>
    <n v="50.304000000000002"/>
    <n v="0.4"/>
    <x v="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0.6"/>
    <n v="15.192"/>
    <n v="10.128"/>
    <n v="0.4"/>
    <x v="2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n v="0.6"/>
    <n v="28.08"/>
    <n v="18.72"/>
    <n v="0.4"/>
    <x v="2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n v="0.55000000000000004"/>
    <n v="246.36150000000004"/>
    <n v="201.56849999999997"/>
    <n v="0.44999999999999996"/>
    <x v="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0.65"/>
    <n v="71.162000000000006"/>
    <n v="38.317999999999998"/>
    <n v="0.35"/>
    <x v="3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.6"/>
    <n v="163.76399999999998"/>
    <n v="109.17600000000002"/>
    <n v="0.40000000000000008"/>
    <x v="3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0.6"/>
    <n v="11.664"/>
    <n v="7.7760000000000016"/>
    <n v="0.40000000000000008"/>
    <x v="3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0.6"/>
    <n v="19.152000000000001"/>
    <n v="12.768000000000001"/>
    <n v="0.4"/>
    <x v="3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0.6"/>
    <n v="13.427999999999999"/>
    <n v="8.952"/>
    <n v="0.4"/>
    <x v="2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n v="0.6"/>
    <n v="9.911999999999999"/>
    <n v="6.6080000000000005"/>
    <n v="0.4"/>
    <x v="2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n v="0.6"/>
    <n v="3.1055999999999999"/>
    <n v="2.0704000000000002"/>
    <n v="0.4"/>
    <x v="1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0.6"/>
    <n v="30.0672"/>
    <n v="20.044800000000002"/>
    <n v="0.4"/>
    <x v="1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0.6"/>
    <n v="16.757999999999999"/>
    <n v="11.172000000000001"/>
    <n v="0.4"/>
    <x v="0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0.6"/>
    <n v="6.9359999999999999"/>
    <n v="4.6240000000000006"/>
    <n v="0.4"/>
    <x v="2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n v="0.65"/>
    <n v="112.125"/>
    <n v="60.375"/>
    <n v="0.35"/>
    <x v="0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n v="0.55000000000000004"/>
    <n v="98.983500000000006"/>
    <n v="80.986499999999992"/>
    <n v="0.44999999999999996"/>
    <x v="0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0.55000000000000004"/>
    <n v="142.28280000000004"/>
    <n v="116.41319999999999"/>
    <n v="0.4499999999999999"/>
    <x v="0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0.55000000000000004"/>
    <n v="727.61150000000009"/>
    <n v="595.31849999999997"/>
    <n v="0.44999999999999996"/>
    <x v="2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0.6"/>
    <n v="2.2559999999999998"/>
    <n v="1.504"/>
    <n v="0.4"/>
    <x v="2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0.6"/>
    <n v="13.0464"/>
    <n v="8.6975999999999996"/>
    <n v="0.39999999999999997"/>
    <x v="3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n v="0.55000000000000004"/>
    <n v="4.3559999999999999"/>
    <n v="3.5640000000000001"/>
    <n v="0.45"/>
    <x v="3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n v="0.6"/>
    <n v="7.2576000000000001"/>
    <n v="4.8384"/>
    <n v="0.4"/>
    <x v="2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n v="0.6"/>
    <n v="291.52799999999996"/>
    <n v="194.35200000000003"/>
    <n v="0.40000000000000008"/>
    <x v="2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n v="0.6"/>
    <n v="15.552"/>
    <n v="10.368000000000002"/>
    <n v="0.40000000000000008"/>
    <x v="2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n v="0.6"/>
    <n v="118.548"/>
    <n v="79.032000000000011"/>
    <n v="0.4"/>
    <x v="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0.6"/>
    <n v="49.152000000000001"/>
    <n v="32.768000000000001"/>
    <n v="0.4"/>
    <x v="3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†Telephone"/>
    <n v="889.53599999999994"/>
    <n v="8"/>
    <n v="0.2"/>
    <n v="66.715199999999996"/>
    <n v="0.55000000000000004"/>
    <n v="489.2448"/>
    <n v="400.29119999999995"/>
    <n v="0.44999999999999996"/>
    <x v="3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0.65"/>
    <n v="579.94560000000001"/>
    <n v="312.27840000000003"/>
    <n v="0.35000000000000003"/>
    <x v="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0.6"/>
    <n v="134.35199999999998"/>
    <n v="89.568000000000012"/>
    <n v="0.40000000000000008"/>
    <x v="3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n v="0.6"/>
    <n v="13.872"/>
    <n v="9.2480000000000011"/>
    <n v="0.4"/>
    <x v="3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0.6"/>
    <n v="9.3311999999999991"/>
    <n v="6.2208000000000006"/>
    <n v="0.4"/>
    <x v="1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n v="0.65"/>
    <n v="10.2128"/>
    <n v="5.4992000000000001"/>
    <n v="0.35000000000000003"/>
    <x v="1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0.6"/>
    <n v="14.8032"/>
    <n v="9.8688000000000002"/>
    <n v="0.4"/>
    <x v="1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n v="0.65"/>
    <n v="36.379200000000004"/>
    <n v="19.588799999999999"/>
    <n v="0.35"/>
    <x v="1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n v="0.55000000000000004"/>
    <n v="237.56040000000002"/>
    <n v="194.36759999999998"/>
    <n v="0.44999999999999996"/>
    <x v="0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n v="0.65"/>
    <n v="62.389600000000002"/>
    <n v="33.594399999999993"/>
    <n v="0.34999999999999992"/>
    <x v="0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n v="0.6"/>
    <n v="653.27519999999993"/>
    <n v="435.51679999999999"/>
    <n v="0.4"/>
    <x v="0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0.65"/>
    <n v="353.60520000000002"/>
    <n v="190.40280000000001"/>
    <n v="0.35"/>
    <x v="0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n v="0.6"/>
    <n v="1.1232"/>
    <n v="0.74880000000000013"/>
    <n v="0.4"/>
    <x v="0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0.65"/>
    <n v="555.3288"/>
    <n v="299.02319999999997"/>
    <n v="0.35"/>
    <x v="0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n v="0.6"/>
    <n v="356.14079999999996"/>
    <n v="237.42720000000003"/>
    <n v="0.40000000000000008"/>
    <x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n v="0.6"/>
    <n v="202.82400000000001"/>
    <n v="135.21600000000001"/>
    <n v="0.4"/>
    <x v="0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n v="0.55000000000000004"/>
    <n v="149.578"/>
    <n v="122.38199999999998"/>
    <n v="0.44999999999999996"/>
    <x v="3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6"/>
    <n v="6.726"/>
    <n v="4.4840000000000009"/>
    <n v="0.4"/>
    <x v="0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0.6"/>
    <n v="5.4863999999999997"/>
    <n v="3.6576000000000004"/>
    <n v="0.4"/>
    <x v="0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0.6"/>
    <n v="8.4420000000000002"/>
    <n v="5.6280000000000001"/>
    <n v="0.4"/>
    <x v="0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n v="0.6"/>
    <n v="25.116"/>
    <n v="16.744"/>
    <n v="0.4"/>
    <x v="0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0.6"/>
    <n v="5.1264000000000003"/>
    <n v="3.4176000000000002"/>
    <n v="0.4"/>
    <x v="0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n v="0.65"/>
    <n v="376.4384"/>
    <n v="202.69759999999997"/>
    <n v="0.35"/>
    <x v="0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n v="0.65"/>
    <n v="91.891800000000018"/>
    <n v="49.480199999999996"/>
    <n v="0.34999999999999992"/>
    <x v="3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0.6"/>
    <n v="1.8215999999999999"/>
    <n v="1.2144000000000001"/>
    <n v="0.4"/>
    <x v="3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0.6"/>
    <n v="2.7018"/>
    <n v="1.8012000000000001"/>
    <n v="0.4"/>
    <x v="3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0.6"/>
    <n v="2.8031999999999999"/>
    <n v="1.8687999999999998"/>
    <n v="0.39999999999999997"/>
    <x v="3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n v="0.55000000000000004"/>
    <n v="52.734000000000002"/>
    <n v="43.145999999999994"/>
    <n v="0.44999999999999996"/>
    <x v="3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0.65"/>
    <n v="11.065600000000002"/>
    <n v="5.9583999999999993"/>
    <n v="0.34999999999999992"/>
    <x v="3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0.55000000000000004"/>
    <n v="142.28280000000004"/>
    <n v="116.41319999999999"/>
    <n v="0.4499999999999999"/>
    <x v="3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n v="0.55000000000000004"/>
    <n v="1062.5769"/>
    <n v="869.38110000000006"/>
    <n v="0.45"/>
    <x v="3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n v="0.6"/>
    <n v="149.85"/>
    <n v="99.9"/>
    <n v="0.4"/>
    <x v="2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n v="0.55000000000000004"/>
    <n v="140.76480000000001"/>
    <n v="115.1712"/>
    <n v="0.44999999999999996"/>
    <x v="2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n v="0.65"/>
    <n v="73.96350000000001"/>
    <n v="39.826499999999996"/>
    <n v="0.34999999999999992"/>
    <x v="0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n v="0.55000000000000004"/>
    <n v="42.982500000000009"/>
    <n v="35.167499999999997"/>
    <n v="0.4499999999999999"/>
    <x v="0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0.6"/>
    <n v="1.0367999999999999"/>
    <n v="0.69120000000000004"/>
    <n v="0.4"/>
    <x v="0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0.6"/>
    <n v="24.336000000000002"/>
    <n v="16.224"/>
    <n v="0.39999999999999997"/>
    <x v="0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0.6"/>
    <n v="109.764"/>
    <n v="73.176000000000002"/>
    <n v="0.4"/>
    <x v="0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0.6"/>
    <n v="116.316"/>
    <n v="77.544000000000011"/>
    <n v="0.4"/>
    <x v="0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0.6"/>
    <n v="9.1679999999999993"/>
    <n v="6.1120000000000001"/>
    <n v="0.4"/>
    <x v="3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n v="0.65"/>
    <n v="5.6745000000000001"/>
    <n v="3.0555000000000003"/>
    <n v="0.35000000000000003"/>
    <x v="3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n v="0.6"/>
    <n v="3.4079999999999999"/>
    <n v="2.2719999999999998"/>
    <n v="0.39999999999999997"/>
    <x v="3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0.6"/>
    <n v="1.6679999999999999"/>
    <n v="1.1119999999999999"/>
    <n v="0.39999999999999997"/>
    <x v="1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0.6"/>
    <n v="47.975999999999992"/>
    <n v="31.984000000000002"/>
    <n v="0.40000000000000008"/>
    <x v="1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n v="0.55000000000000004"/>
    <n v="461.99340000000007"/>
    <n v="377.99459999999999"/>
    <n v="0.44999999999999996"/>
    <x v="0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n v="0.65"/>
    <n v="31.168800000000001"/>
    <n v="16.783199999999997"/>
    <n v="0.35"/>
    <x v="0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0.6"/>
    <n v="22.454999999999998"/>
    <n v="14.969999999999999"/>
    <n v="0.4"/>
    <x v="0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n v="0.65"/>
    <n v="41.5792"/>
    <n v="22.388800000000003"/>
    <n v="0.35000000000000003"/>
    <x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n v="0.65"/>
    <n v="107.2812"/>
    <n v="57.766800000000003"/>
    <n v="0.35000000000000003"/>
    <x v="0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0.65"/>
    <n v="8.0274999999999999"/>
    <n v="4.3224999999999998"/>
    <n v="0.35"/>
    <x v="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0.6"/>
    <n v="24.581999999999997"/>
    <n v="16.388000000000002"/>
    <n v="0.40000000000000008"/>
    <x v="2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0.6"/>
    <n v="13.776"/>
    <n v="9.1840000000000011"/>
    <n v="0.4"/>
    <x v="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0.55000000000000004"/>
    <n v="12.100000000000001"/>
    <n v="9.8999999999999986"/>
    <n v="0.44999999999999996"/>
    <x v="0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0.6"/>
    <n v="239.01119999999997"/>
    <n v="159.3408"/>
    <n v="0.4"/>
    <x v="0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0.6"/>
    <n v="5.2320000000000002"/>
    <n v="3.4880000000000004"/>
    <n v="0.4"/>
    <x v="0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0.6"/>
    <n v="29.213999999999999"/>
    <n v="19.475999999999999"/>
    <n v="0.4"/>
    <x v="3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n v="0.65"/>
    <n v="497.04720000000003"/>
    <n v="267.64079999999996"/>
    <n v="0.34999999999999992"/>
    <x v="2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n v="0.65"/>
    <n v="2347.0511999999999"/>
    <n v="1263.7968000000001"/>
    <n v="0.35000000000000003"/>
    <x v="2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n v="0.65"/>
    <n v="165.73342500000001"/>
    <n v="89.241074999999995"/>
    <n v="0.35"/>
    <x v="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n v="0.6"/>
    <n v="23.291999999999998"/>
    <n v="15.528000000000002"/>
    <n v="0.40000000000000008"/>
    <x v="3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0.65"/>
    <n v="742.25970000000007"/>
    <n v="399.67830000000004"/>
    <n v="0.35"/>
    <x v="3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0.6"/>
    <n v="1022.7359999999999"/>
    <n v="681.82400000000007"/>
    <n v="0.40000000000000008"/>
    <x v="3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0.6"/>
    <n v="1.92"/>
    <n v="1.2800000000000002"/>
    <n v="0.40000000000000008"/>
    <x v="3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0.55000000000000004"/>
    <n v="604.97800000000007"/>
    <n v="494.98199999999997"/>
    <n v="0.44999999999999996"/>
    <x v="1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0.6"/>
    <n v="3.1488"/>
    <n v="2.0992000000000002"/>
    <n v="0.4"/>
    <x v="3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n v="0.55000000000000004"/>
    <n v="19.750499999999999"/>
    <n v="16.159499999999998"/>
    <n v="0.44999999999999996"/>
    <x v="3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n v="0.65"/>
    <n v="4.3524000000000003"/>
    <n v="2.3435999999999995"/>
    <n v="0.34999999999999992"/>
    <x v="3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n v="0.65"/>
    <n v="28.5168"/>
    <n v="15.3552"/>
    <n v="0.35"/>
    <x v="3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0.6"/>
    <n v="16.729199999999999"/>
    <n v="11.152800000000003"/>
    <n v="0.40000000000000008"/>
    <x v="0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0.6"/>
    <n v="324.02879999999999"/>
    <n v="216.01920000000001"/>
    <n v="0.4"/>
    <x v="0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n v="0.55000000000000004"/>
    <n v="140.62400000000002"/>
    <n v="115.05599999999998"/>
    <n v="0.4499999999999999"/>
    <x v="0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n v="0.55000000000000004"/>
    <n v="475.13400000000001"/>
    <n v="388.74599999999998"/>
    <n v="0.44999999999999996"/>
    <x v="3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0.6"/>
    <n v="10.569599999999999"/>
    <n v="7.0464000000000002"/>
    <n v="0.4"/>
    <x v="0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0.6"/>
    <n v="10.4832"/>
    <n v="6.9888000000000012"/>
    <n v="0.4"/>
    <x v="3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†Phone Headset†with In-line Volume - M214C"/>
    <n v="69.900000000000006"/>
    <n v="2"/>
    <n v="0"/>
    <n v="18.873000000000001"/>
    <n v="0.55000000000000004"/>
    <n v="38.445000000000007"/>
    <n v="31.454999999999998"/>
    <n v="0.44999999999999996"/>
    <x v="0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n v="0.65"/>
    <n v="27.202500000000001"/>
    <n v="14.647500000000001"/>
    <n v="0.35000000000000003"/>
    <x v="0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n v="0.6"/>
    <n v="3.9420000000000002"/>
    <n v="2.6280000000000001"/>
    <n v="0.4"/>
    <x v="3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n v="0.6"/>
    <n v="85.716000000000008"/>
    <n v="57.144000000000005"/>
    <n v="0.4"/>
    <x v="2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n v="0.65"/>
    <n v="189.9768"/>
    <n v="102.29519999999999"/>
    <n v="0.35"/>
    <x v="2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n v="0.65"/>
    <n v="19.063200000000002"/>
    <n v="10.264799999999997"/>
    <n v="0.34999999999999992"/>
    <x v="3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æî x 11î"/>
    <n v="12.48"/>
    <n v="2"/>
    <n v="0"/>
    <n v="5.6159999999999997"/>
    <n v="0.6"/>
    <n v="7.4879999999999995"/>
    <n v="4.9920000000000009"/>
    <n v="0.40000000000000008"/>
    <x v="3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n v="0.6"/>
    <n v="61.401599999999995"/>
    <n v="40.934400000000004"/>
    <n v="0.4"/>
    <x v="0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n v="0.6"/>
    <n v="29.275199999999998"/>
    <n v="19.516800000000003"/>
    <n v="0.40000000000000008"/>
    <x v="0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n v="0.6"/>
    <n v="26.908799999999999"/>
    <n v="17.9392"/>
    <n v="0.4"/>
    <x v="0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n v="0.6"/>
    <n v="6.2207999999999997"/>
    <n v="4.1472000000000007"/>
    <n v="0.40000000000000008"/>
    <x v="0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n v="0.65"/>
    <n v="252.4795"/>
    <n v="135.95050000000001"/>
    <n v="0.35000000000000003"/>
    <x v="0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n v="0.6"/>
    <n v="8.6112000000000002"/>
    <n v="5.7408000000000001"/>
    <n v="0.4"/>
    <x v="0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0.55000000000000004"/>
    <n v="35.195599999999999"/>
    <n v="28.796399999999998"/>
    <n v="0.45"/>
    <x v="0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n v="0.6"/>
    <n v="51.811199999999999"/>
    <n v="34.540800000000004"/>
    <n v="0.4"/>
    <x v="0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0.55000000000000004"/>
    <n v="18.133500000000002"/>
    <n v="14.836499999999997"/>
    <n v="0.44999999999999996"/>
    <x v="2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n v="0.55000000000000004"/>
    <n v="46.134"/>
    <n v="37.745999999999995"/>
    <n v="0.44999999999999996"/>
    <x v="2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n v="0.55000000000000004"/>
    <n v="153.12"/>
    <n v="125.27999999999997"/>
    <n v="0.44999999999999996"/>
    <x v="0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0.6"/>
    <n v="9.0719999999999992"/>
    <n v="6.048"/>
    <n v="0.4"/>
    <x v="3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0.6"/>
    <n v="10.458"/>
    <n v="6.9719999999999995"/>
    <n v="0.39999999999999997"/>
    <x v="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0.6"/>
    <n v="150.98399999999998"/>
    <n v="100.65600000000001"/>
    <n v="0.4"/>
    <x v="3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n v="0.6"/>
    <n v="1.6631999999999998"/>
    <n v="1.1088"/>
    <n v="0.4"/>
    <x v="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0.6"/>
    <n v="8.94"/>
    <n v="5.9600000000000009"/>
    <n v="0.4"/>
    <x v="0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0.6"/>
    <n v="9.2880000000000003"/>
    <n v="6.1920000000000002"/>
    <n v="0.4"/>
    <x v="1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n v="0.65"/>
    <n v="25.922000000000004"/>
    <n v="13.957999999999998"/>
    <n v="0.34999999999999992"/>
    <x v="0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0.6"/>
    <n v="7.3151999999999999"/>
    <n v="4.8768000000000002"/>
    <n v="0.4"/>
    <x v="0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0.6"/>
    <n v="12.491999999999999"/>
    <n v="8.3280000000000012"/>
    <n v="0.40000000000000008"/>
    <x v="0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n v="0.6"/>
    <n v="7.9295999999999989"/>
    <n v="5.2864000000000004"/>
    <n v="0.40000000000000008"/>
    <x v="0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  <n v="0.6"/>
    <n v="19.439999999999998"/>
    <n v="12.96"/>
    <n v="0.4"/>
    <x v="0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n v="0.6"/>
    <n v="19.763999999999999"/>
    <n v="13.175999999999998"/>
    <n v="0.39999999999999997"/>
    <x v="1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0.6"/>
    <n v="68.52"/>
    <n v="45.680000000000007"/>
    <n v="0.4"/>
    <x v="1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0.6"/>
    <n v="1.8479999999999999"/>
    <n v="1.2320000000000002"/>
    <n v="0.40000000000000008"/>
    <x v="1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0.6"/>
    <n v="507.43679999999995"/>
    <n v="338.2912"/>
    <n v="0.4"/>
    <x v="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0.6"/>
    <n v="8.3423999999999996"/>
    <n v="5.5616000000000003"/>
    <n v="0.4"/>
    <x v="3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n v="0.6"/>
    <n v="12.431999999999999"/>
    <n v="8.2880000000000003"/>
    <n v="0.4"/>
    <x v="3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n v="0.55000000000000004"/>
    <n v="63.222500000000004"/>
    <n v="51.727499999999999"/>
    <n v="0.44999999999999996"/>
    <x v="0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n v="0.6"/>
    <n v="16.175999999999998"/>
    <n v="10.784000000000002"/>
    <n v="0.40000000000000008"/>
    <x v="1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n v="0.65"/>
    <n v="372.29399999999998"/>
    <n v="200.46600000000001"/>
    <n v="0.35000000000000003"/>
    <x v="0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n v="0.65"/>
    <n v="186.14699999999999"/>
    <n v="100.233"/>
    <n v="0.35000000000000003"/>
    <x v="0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n v="0.65"/>
    <n v="40.274000000000001"/>
    <n v="21.686"/>
    <n v="0.35"/>
    <x v="1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n v="0.65"/>
    <n v="15.593499999999999"/>
    <n v="8.3964999999999996"/>
    <n v="0.35000000000000003"/>
    <x v="3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55000000000000004"/>
    <n v="158.38350000000003"/>
    <n v="129.5865"/>
    <n v="0.44999999999999996"/>
    <x v="3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†Headset†with"/>
    <n v="419.94400000000002"/>
    <n v="7"/>
    <n v="0.2"/>
    <n v="52.493000000000002"/>
    <n v="0.55000000000000004"/>
    <n v="230.96920000000003"/>
    <n v="188.97479999999999"/>
    <n v="0.44999999999999996"/>
    <x v="0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0.6"/>
    <n v="28.055999999999997"/>
    <n v="18.704000000000001"/>
    <n v="0.4"/>
    <x v="0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n v="0.6"/>
    <n v="10.6272"/>
    <n v="7.0847999999999995"/>
    <n v="0.39999999999999997"/>
    <x v="0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n v="0.6"/>
    <n v="13.068"/>
    <n v="8.7120000000000015"/>
    <n v="0.4"/>
    <x v="0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n v="0.6"/>
    <n v="97.164000000000001"/>
    <n v="64.775999999999996"/>
    <n v="0.39999999999999997"/>
    <x v="0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n v="0.65"/>
    <n v="105.01920000000001"/>
    <n v="56.5488"/>
    <n v="0.35"/>
    <x v="0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n v="0.6"/>
    <n v="2.214"/>
    <n v="1.476"/>
    <n v="0.4"/>
    <x v="0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0.6"/>
    <n v="73.272000000000006"/>
    <n v="48.847999999999999"/>
    <n v="0.39999999999999997"/>
    <x v="0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n v="0.65"/>
    <n v="100.99180000000001"/>
    <n v="54.380200000000002"/>
    <n v="0.35"/>
    <x v="0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n v="0.6"/>
    <n v="23.327999999999999"/>
    <n v="15.552000000000003"/>
    <n v="0.40000000000000008"/>
    <x v="0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n v="0.65"/>
    <n v="119.49600000000001"/>
    <n v="64.343999999999994"/>
    <n v="0.35"/>
    <x v="0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n v="0.6"/>
    <n v="347.58"/>
    <n v="231.71999999999997"/>
    <n v="0.39999999999999997"/>
    <x v="0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n v="0.55000000000000004"/>
    <n v="7.8100000000000005"/>
    <n v="6.3899999999999988"/>
    <n v="0.44999999999999996"/>
    <x v="3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n v="0.55000000000000004"/>
    <n v="316.75600000000003"/>
    <n v="259.16399999999993"/>
    <n v="0.4499999999999999"/>
    <x v="2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0.6"/>
    <n v="3.1103999999999998"/>
    <n v="2.0736000000000003"/>
    <n v="0.40000000000000008"/>
    <x v="2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0.6"/>
    <n v="3.1374"/>
    <n v="2.0916000000000001"/>
    <n v="0.4"/>
    <x v="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0.6"/>
    <n v="171.3312"/>
    <n v="114.22080000000003"/>
    <n v="0.40000000000000008"/>
    <x v="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0.6"/>
    <n v="43.68"/>
    <n v="29.119999999999997"/>
    <n v="0.39999999999999997"/>
    <x v="3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0.6"/>
    <n v="6.4896000000000003"/>
    <n v="4.3264000000000005"/>
    <n v="0.4"/>
    <x v="3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0.6"/>
    <n v="27.755999999999997"/>
    <n v="18.504000000000001"/>
    <n v="0.4"/>
    <x v="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n v="0.6"/>
    <n v="10.476000000000001"/>
    <n v="6.984"/>
    <n v="0.39999999999999997"/>
    <x v="2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0.65"/>
    <n v="33.196800000000003"/>
    <n v="17.8752"/>
    <n v="0.35"/>
    <x v="1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0.6"/>
    <n v="6.8039999999999994"/>
    <n v="4.5360000000000005"/>
    <n v="0.4"/>
    <x v="0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n v="0.6"/>
    <n v="52.752000000000002"/>
    <n v="35.167999999999999"/>
    <n v="0.39999999999999997"/>
    <x v="3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0.65"/>
    <n v="24.0825"/>
    <n v="12.967499999999998"/>
    <n v="0.35"/>
    <x v="0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0.55000000000000004"/>
    <n v="1.6335000000000002"/>
    <n v="1.3365"/>
    <n v="0.44999999999999996"/>
    <x v="3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0.6"/>
    <n v="16.463999999999999"/>
    <n v="10.976000000000003"/>
    <n v="0.40000000000000008"/>
    <x v="3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n v="0.6"/>
    <n v="0.64800000000000002"/>
    <n v="0.43200000000000005"/>
    <n v="0.4"/>
    <x v="2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0.6"/>
    <n v="4.7759999999999998"/>
    <n v="3.1840000000000002"/>
    <n v="0.4"/>
    <x v="2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n v="0.6"/>
    <n v="84.441599999999994"/>
    <n v="56.294399999999996"/>
    <n v="0.4"/>
    <x v="2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0.6"/>
    <n v="331.53599999999994"/>
    <n v="221.024"/>
    <n v="0.4"/>
    <x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n v="0.65"/>
    <n v="16.3215"/>
    <n v="8.7884999999999991"/>
    <n v="0.35"/>
    <x v="3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n v="0.65"/>
    <n v="19.357000000000003"/>
    <n v="10.422999999999998"/>
    <n v="0.34999999999999992"/>
    <x v="3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0.55000000000000004"/>
    <n v="372.66900000000004"/>
    <n v="304.911"/>
    <n v="0.44999999999999996"/>
    <x v="3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0.6"/>
    <n v="45.024000000000001"/>
    <n v="30.016000000000005"/>
    <n v="0.4"/>
    <x v="3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n v="0.55000000000000004"/>
    <n v="382.63500000000005"/>
    <n v="313.065"/>
    <n v="0.44999999999999996"/>
    <x v="3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0.6"/>
    <n v="9.395999999999999"/>
    <n v="6.2640000000000011"/>
    <n v="0.40000000000000008"/>
    <x v="3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0.6"/>
    <n v="17.3124"/>
    <n v="11.541599999999999"/>
    <n v="0.39999999999999997"/>
    <x v="3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0.6"/>
    <n v="28.692"/>
    <n v="19.128"/>
    <n v="0.4"/>
    <x v="1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0.6"/>
    <n v="7.83"/>
    <n v="5.2200000000000006"/>
    <n v="0.4"/>
    <x v="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n v="0.6"/>
    <n v="56.268000000000001"/>
    <n v="37.512"/>
    <n v="0.4"/>
    <x v="2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î x 11î"/>
    <n v="47.18"/>
    <n v="7"/>
    <n v="0"/>
    <n v="23.59"/>
    <n v="0.6"/>
    <n v="28.308"/>
    <n v="18.872"/>
    <n v="0.4"/>
    <x v="2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n v="0.6"/>
    <n v="11.808"/>
    <n v="7.8719999999999999"/>
    <n v="0.4"/>
    <x v="2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0.6"/>
    <n v="32.04"/>
    <n v="21.36"/>
    <n v="0.4"/>
    <x v="2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0.6"/>
    <n v="21.528000000000002"/>
    <n v="14.352"/>
    <n v="0.39999999999999997"/>
    <x v="2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n v="0.65"/>
    <n v="167.88135"/>
    <n v="90.397649999999999"/>
    <n v="0.35"/>
    <x v="2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0.6"/>
    <n v="18.84"/>
    <n v="12.559999999999999"/>
    <n v="0.39999999999999997"/>
    <x v="0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n v="0.55000000000000004"/>
    <n v="101.17800000000001"/>
    <n v="82.781999999999996"/>
    <n v="0.44999999999999996"/>
    <x v="3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0.6"/>
    <n v="10.565999999999999"/>
    <n v="7.0440000000000005"/>
    <n v="0.4"/>
    <x v="3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0.65"/>
    <n v="195.58760000000001"/>
    <n v="105.31639999999999"/>
    <n v="0.35"/>
    <x v="3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0.6"/>
    <n v="132.46559999999999"/>
    <n v="88.310400000000016"/>
    <n v="0.40000000000000008"/>
    <x v="2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n v="0.6"/>
    <n v="168.85439999999997"/>
    <n v="112.56960000000001"/>
    <n v="0.40000000000000008"/>
    <x v="2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0.6"/>
    <n v="47.484000000000002"/>
    <n v="31.655999999999999"/>
    <n v="0.39999999999999997"/>
    <x v="0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0.65"/>
    <n v="1.2922"/>
    <n v="0.69579999999999997"/>
    <n v="0.35"/>
    <x v="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0.65"/>
    <n v="94.619200000000006"/>
    <n v="50.948800000000006"/>
    <n v="0.35000000000000003"/>
    <x v="2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0.6"/>
    <n v="73.953599999999994"/>
    <n v="49.302400000000006"/>
    <n v="0.4"/>
    <x v="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n v="0.6"/>
    <n v="14.208"/>
    <n v="9.4719999999999995"/>
    <n v="0.39999999999999997"/>
    <x v="3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n v="0.55000000000000004"/>
    <n v="170.26680000000002"/>
    <n v="139.3092"/>
    <n v="0.44999999999999996"/>
    <x v="3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n v="0.6"/>
    <n v="23.032799999999998"/>
    <n v="15.3552"/>
    <n v="0.4"/>
    <x v="3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n v="0.55000000000000004"/>
    <n v="52.796700000000001"/>
    <n v="43.197299999999998"/>
    <n v="0.45"/>
    <x v="3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n v="0.55000000000000004"/>
    <n v="131.9736"/>
    <n v="107.97839999999999"/>
    <n v="0.44999999999999996"/>
    <x v="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  <n v="0.55000000000000004"/>
    <n v="110.87120000000002"/>
    <n v="90.712799999999987"/>
    <n v="0.44999999999999996"/>
    <x v="3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ìPillow Softî Series Mid Back Swivel/Tilt Chairs"/>
    <n v="899.13599999999997"/>
    <n v="4"/>
    <n v="0.2"/>
    <n v="-146.1096"/>
    <n v="0.65"/>
    <n v="584.4384"/>
    <n v="314.69759999999997"/>
    <n v="0.35"/>
    <x v="3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n v="0.65"/>
    <n v="94.835000000000008"/>
    <n v="51.064999999999998"/>
    <n v="0.35"/>
    <x v="3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0.65"/>
    <n v="383.53770000000003"/>
    <n v="206.52029999999996"/>
    <n v="0.34999999999999992"/>
    <x v="1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n v="0.6"/>
    <n v="8.4239999999999995"/>
    <n v="5.6159999999999997"/>
    <n v="0.4"/>
    <x v="1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n v="0.55000000000000004"/>
    <n v="26.994"/>
    <n v="22.085999999999999"/>
    <n v="0.45"/>
    <x v="3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n v="0.6"/>
    <n v="17.760000000000002"/>
    <n v="11.84"/>
    <n v="0.39999999999999997"/>
    <x v="2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n v="0.6"/>
    <n v="10.252800000000001"/>
    <n v="6.8352000000000004"/>
    <n v="0.4"/>
    <x v="2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n v="0.65"/>
    <n v="593.28750000000002"/>
    <n v="319.46249999999998"/>
    <n v="0.35"/>
    <x v="1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n v="0.6"/>
    <n v="653.85"/>
    <n v="435.9"/>
    <n v="0.39999999999999997"/>
    <x v="2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0.6"/>
    <n v="268.70399999999995"/>
    <n v="179.13600000000002"/>
    <n v="0.40000000000000008"/>
    <x v="2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n v="0.6"/>
    <n v="9.8399999999999981"/>
    <n v="6.5600000000000005"/>
    <n v="0.40000000000000008"/>
    <x v="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n v="0.55000000000000004"/>
    <n v="219.97800000000001"/>
    <n v="179.98199999999997"/>
    <n v="0.44999999999999996"/>
    <x v="2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n v="0.6"/>
    <n v="95.34"/>
    <n v="63.56"/>
    <n v="0.4"/>
    <x v="2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n v="0.6"/>
    <n v="7.9103999999999992"/>
    <n v="5.2736000000000001"/>
    <n v="0.4"/>
    <x v="2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n v="0.65"/>
    <n v="54.568800000000003"/>
    <n v="29.383199999999995"/>
    <n v="0.34999999999999992"/>
    <x v="0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0.6"/>
    <n v="48.588000000000001"/>
    <n v="32.392000000000003"/>
    <n v="0.4"/>
    <x v="0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0.6"/>
    <n v="209.30399999999997"/>
    <n v="139.536"/>
    <n v="0.4"/>
    <x v="0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0.6"/>
    <n v="5.669999999999999"/>
    <n v="3.7800000000000002"/>
    <n v="0.40000000000000008"/>
    <x v="0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0.65"/>
    <n v="12.246"/>
    <n v="6.5939999999999994"/>
    <n v="0.35"/>
    <x v="0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n v="0.65"/>
    <n v="155.98699999999999"/>
    <n v="83.992999999999995"/>
    <n v="0.35"/>
    <x v="0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0.6"/>
    <n v="100.776"/>
    <n v="67.184000000000012"/>
    <n v="0.40000000000000008"/>
    <x v="0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†Phone Headset†with In-line Volume - M214C"/>
    <n v="104.85"/>
    <n v="3"/>
    <n v="0"/>
    <n v="28.3095"/>
    <n v="0.55000000000000004"/>
    <n v="57.667500000000004"/>
    <n v="47.18249999999999"/>
    <n v="0.44999999999999996"/>
    <x v="0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n v="0.55000000000000004"/>
    <n v="266.65649999999999"/>
    <n v="218.17349999999999"/>
    <n v="0.45"/>
    <x v="0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.6"/>
    <n v="73.781999999999996"/>
    <n v="49.188000000000002"/>
    <n v="0.4"/>
    <x v="0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0.6"/>
    <n v="92.664000000000001"/>
    <n v="61.775999999999996"/>
    <n v="0.39999999999999997"/>
    <x v="0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0.6"/>
    <n v="205.422"/>
    <n v="136.94800000000001"/>
    <n v="0.4"/>
    <x v="0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0.6"/>
    <n v="5.7311999999999994"/>
    <n v="3.8208000000000002"/>
    <n v="0.4"/>
    <x v="3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n v="0.65"/>
    <n v="424.09250000000003"/>
    <n v="228.35750000000002"/>
    <n v="0.35"/>
    <x v="3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0.65"/>
    <n v="43.319249999999997"/>
    <n v="23.325749999999999"/>
    <n v="0.35000000000000003"/>
    <x v="3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0.6"/>
    <n v="10.329600000000001"/>
    <n v="6.8864000000000001"/>
    <n v="0.39999999999999997"/>
    <x v="0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0.6"/>
    <n v="6.9359999999999999"/>
    <n v="4.6240000000000006"/>
    <n v="0.4"/>
    <x v="0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n v="0.55000000000000004"/>
    <n v="48.620000000000005"/>
    <n v="39.78"/>
    <n v="0.45"/>
    <x v="0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0.6"/>
    <n v="3.8879999999999999"/>
    <n v="2.5920000000000005"/>
    <n v="0.40000000000000008"/>
    <x v="0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0.55000000000000004"/>
    <n v="11.990000000000002"/>
    <n v="9.8099999999999987"/>
    <n v="0.4499999999999999"/>
    <x v="0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0.6"/>
    <n v="151.07399999999998"/>
    <n v="100.71600000000001"/>
    <n v="0.4"/>
    <x v="0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n v="0.65"/>
    <n v="133.36439999999999"/>
    <n v="71.811599999999999"/>
    <n v="0.35000000000000003"/>
    <x v="0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n v="0.6"/>
    <n v="251.64"/>
    <n v="167.76"/>
    <n v="0.4"/>
    <x v="0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0.6"/>
    <n v="6.1824000000000003"/>
    <n v="4.1215999999999999"/>
    <n v="0.39999999999999997"/>
    <x v="2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n v="0.65"/>
    <n v="100.59660000000001"/>
    <n v="54.167400000000001"/>
    <n v="0.35"/>
    <x v="2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†Secure+ Hardware Encrypted USB 2.0†Flash Drive; 16GB"/>
    <n v="116.78400000000001"/>
    <n v="2"/>
    <n v="0.2"/>
    <n v="21.896999999999998"/>
    <n v="0.55000000000000004"/>
    <n v="64.231200000000015"/>
    <n v="52.552799999999991"/>
    <n v="0.4499999999999999"/>
    <x v="2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0.6"/>
    <n v="45.288000000000004"/>
    <n v="30.192"/>
    <n v="0.39999999999999997"/>
    <x v="0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n v="0.65"/>
    <n v="25.986999999999998"/>
    <n v="13.992999999999999"/>
    <n v="0.35"/>
    <x v="0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n v="0.65"/>
    <n v="255.55725000000001"/>
    <n v="137.60775000000001"/>
    <n v="0.35000000000000003"/>
    <x v="0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n v="0.6"/>
    <n v="14.208"/>
    <n v="9.4719999999999995"/>
    <n v="0.39999999999999997"/>
    <x v="3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0.65"/>
    <n v="265.20389999999998"/>
    <n v="142.8021"/>
    <n v="0.35000000000000003"/>
    <x v="0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n v="0.65"/>
    <n v="107.432"/>
    <n v="57.847999999999999"/>
    <n v="0.35"/>
    <x v="0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0.6"/>
    <n v="200.86079999999998"/>
    <n v="133.90719999999999"/>
    <n v="0.4"/>
    <x v="2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n v="0.55000000000000004"/>
    <n v="131.98350000000002"/>
    <n v="107.98649999999998"/>
    <n v="0.4499999999999999"/>
    <x v="3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n v="0.65"/>
    <n v="24.531000000000002"/>
    <n v="13.209"/>
    <n v="0.35"/>
    <x v="3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n v="0.55000000000000004"/>
    <n v="520.4892000000001"/>
    <n v="425.85479999999995"/>
    <n v="0.44999999999999996"/>
    <x v="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n v="0.55000000000000004"/>
    <n v="83.16"/>
    <n v="68.039999999999992"/>
    <n v="0.44999999999999996"/>
    <x v="1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n v="0.65"/>
    <n v="3.2032000000000003"/>
    <n v="1.7247999999999997"/>
    <n v="0.34999999999999992"/>
    <x v="1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0.6"/>
    <n v="51.763200000000005"/>
    <n v="34.508800000000001"/>
    <n v="0.39999999999999997"/>
    <x v="1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n v="0.6"/>
    <n v="43.552799999999998"/>
    <n v="29.035199999999996"/>
    <n v="0.39999999999999997"/>
    <x v="1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0.6"/>
    <n v="36.403199999999998"/>
    <n v="24.268799999999999"/>
    <n v="0.4"/>
    <x v="1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n v="0.6"/>
    <n v="46.218600000000002"/>
    <n v="30.812400000000004"/>
    <n v="0.4"/>
    <x v="1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n v="0.6"/>
    <n v="71.942399999999992"/>
    <n v="47.961600000000004"/>
    <n v="0.4"/>
    <x v="1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n v="0.55000000000000004"/>
    <n v="145.178"/>
    <n v="118.78199999999998"/>
    <n v="0.44999999999999996"/>
    <x v="1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n v="0.6"/>
    <n v="218.18880000000001"/>
    <n v="145.45920000000001"/>
    <n v="0.4"/>
    <x v="1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n v="0.6"/>
    <n v="5.8367999999999993"/>
    <n v="3.8912000000000004"/>
    <n v="0.40000000000000008"/>
    <x v="1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n v="0.6"/>
    <n v="8.85"/>
    <n v="5.9"/>
    <n v="0.4"/>
    <x v="1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n v="0.6"/>
    <n v="17.88"/>
    <n v="11.920000000000002"/>
    <n v="0.4"/>
    <x v="1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0.6"/>
    <n v="256.452"/>
    <n v="170.96800000000002"/>
    <n v="0.4"/>
    <x v="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n v="0.55000000000000004"/>
    <n v="121.41360000000002"/>
    <n v="99.338399999999993"/>
    <n v="0.44999999999999996"/>
    <x v="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0.6"/>
    <n v="91.655999999999992"/>
    <n v="61.103999999999999"/>
    <n v="0.4"/>
    <x v="2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0.6"/>
    <n v="4.3619999999999992"/>
    <n v="2.9080000000000004"/>
    <n v="0.40000000000000008"/>
    <x v="2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n v="0.65"/>
    <n v="1182.9089999999999"/>
    <n v="636.95100000000002"/>
    <n v="0.35000000000000003"/>
    <x v="2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0.6"/>
    <n v="20.34"/>
    <n v="13.559999999999999"/>
    <n v="0.39999999999999997"/>
    <x v="0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0.6"/>
    <n v="18.662399999999998"/>
    <n v="12.441600000000001"/>
    <n v="0.4"/>
    <x v="3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0.6"/>
    <n v="3.1488"/>
    <n v="2.0992000000000002"/>
    <n v="0.4"/>
    <x v="3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n v="0.55000000000000004"/>
    <n v="145.13400000000001"/>
    <n v="118.74599999999998"/>
    <n v="0.44999999999999996"/>
    <x v="1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n v="0.65"/>
    <n v="1594.7294999999999"/>
    <n v="858.70049999999992"/>
    <n v="0.35"/>
    <x v="1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0.6"/>
    <n v="17.82"/>
    <n v="11.879999999999999"/>
    <n v="0.39999999999999997"/>
    <x v="3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0.6"/>
    <n v="23.975999999999999"/>
    <n v="15.984000000000002"/>
    <n v="0.4"/>
    <x v="3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n v="0.6"/>
    <n v="22.003199999999996"/>
    <n v="14.668800000000001"/>
    <n v="0.40000000000000008"/>
    <x v="3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î x 11î"/>
    <n v="13.76"/>
    <n v="2"/>
    <n v="0"/>
    <n v="6.3296000000000001"/>
    <n v="0.6"/>
    <n v="8.2560000000000002"/>
    <n v="5.5039999999999996"/>
    <n v="0.39999999999999997"/>
    <x v="3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n v="0.6"/>
    <n v="83.654399999999995"/>
    <n v="55.769600000000011"/>
    <n v="0.40000000000000008"/>
    <x v="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n v="0.55000000000000004"/>
    <n v="1088.9604000000002"/>
    <n v="890.96759999999995"/>
    <n v="0.44999999999999996"/>
    <x v="0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n v="0.6"/>
    <n v="98.841599999999985"/>
    <n v="65.894400000000005"/>
    <n v="0.40000000000000008"/>
    <x v="3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n v="0.65"/>
    <n v="305.69630000000001"/>
    <n v="164.60570000000001"/>
    <n v="0.35000000000000003"/>
    <x v="3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n v="0.55000000000000004"/>
    <n v="26.391200000000001"/>
    <n v="21.5928"/>
    <n v="0.45"/>
    <x v="3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0.6"/>
    <n v="1.5011999999999999"/>
    <n v="1.0007999999999999"/>
    <n v="0.4"/>
    <x v="2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n v="0.55000000000000004"/>
    <n v="48.813600000000001"/>
    <n v="39.938399999999994"/>
    <n v="0.44999999999999996"/>
    <x v="1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n v="0.6"/>
    <n v="1.2149999999999999"/>
    <n v="0.81"/>
    <n v="0.4"/>
    <x v="1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0.6"/>
    <n v="42.588000000000001"/>
    <n v="28.392000000000003"/>
    <n v="0.4"/>
    <x v="0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0.6"/>
    <n v="55.008000000000003"/>
    <n v="36.672000000000004"/>
    <n v="0.4"/>
    <x v="0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0.6"/>
    <n v="20.25"/>
    <n v="13.5"/>
    <n v="0.4"/>
    <x v="0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0.55000000000000004"/>
    <n v="1672.0000000000002"/>
    <n v="1367.9999999999998"/>
    <n v="0.4499999999999999"/>
    <x v="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0.6"/>
    <n v="54.72"/>
    <n v="36.480000000000004"/>
    <n v="0.4"/>
    <x v="3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n v="0.65"/>
    <n v="294.411"/>
    <n v="158.529"/>
    <n v="0.35"/>
    <x v="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ìSnapî Scratch Pad Binder Tool for Ring Binders"/>
    <n v="52.2"/>
    <n v="9"/>
    <n v="0"/>
    <n v="23.49"/>
    <n v="0.6"/>
    <n v="31.32"/>
    <n v="20.880000000000003"/>
    <n v="0.4"/>
    <x v="1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n v="0.6"/>
    <n v="9.5616000000000003"/>
    <n v="6.3743999999999996"/>
    <n v="0.39999999999999997"/>
    <x v="0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0.65"/>
    <n v="17.849"/>
    <n v="9.6110000000000007"/>
    <n v="0.35000000000000003"/>
    <x v="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0.6"/>
    <n v="33.254399999999997"/>
    <n v="22.169600000000003"/>
    <n v="0.40000000000000008"/>
    <x v="1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n v="0.65"/>
    <n v="158.60390000000001"/>
    <n v="85.40209999999999"/>
    <n v="0.35"/>
    <x v="0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0.55000000000000004"/>
    <n v="87.991200000000006"/>
    <n v="71.992800000000003"/>
    <n v="0.45"/>
    <x v="0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n v="0.65"/>
    <n v="666.06539999999995"/>
    <n v="358.65059999999994"/>
    <n v="0.35"/>
    <x v="0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0.6"/>
    <n v="2.2080000000000002"/>
    <n v="1.472"/>
    <n v="0.39999999999999997"/>
    <x v="0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n v="0.65"/>
    <n v="78.894400000000005"/>
    <n v="42.4816"/>
    <n v="0.35"/>
    <x v="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n v="0.55000000000000004"/>
    <n v="52.786800000000007"/>
    <n v="43.189199999999992"/>
    <n v="0.4499999999999999"/>
    <x v="2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n v="0.55000000000000004"/>
    <n v="140.7824"/>
    <n v="115.18559999999999"/>
    <n v="0.45"/>
    <x v="1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n v="0.65"/>
    <n v="567.41100000000006"/>
    <n v="305.529"/>
    <n v="0.35"/>
    <x v="3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n v="0.6"/>
    <n v="24.923999999999999"/>
    <n v="16.616"/>
    <n v="0.4"/>
    <x v="3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n v="0.6"/>
    <n v="7.7759999999999998"/>
    <n v="5.1840000000000011"/>
    <n v="0.40000000000000008"/>
    <x v="3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0.6"/>
    <n v="4.1087999999999996"/>
    <n v="2.7392000000000003"/>
    <n v="0.40000000000000008"/>
    <x v="1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0.6"/>
    <n v="5.202"/>
    <n v="3.468"/>
    <n v="0.4"/>
    <x v="3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0.65"/>
    <n v="4.3472"/>
    <n v="2.3407999999999998"/>
    <n v="0.35"/>
    <x v="1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0.6"/>
    <n v="10.368"/>
    <n v="6.9120000000000008"/>
    <n v="0.4"/>
    <x v="0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0.6"/>
    <n v="10.6272"/>
    <n v="7.0847999999999995"/>
    <n v="0.39999999999999997"/>
    <x v="0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0.6"/>
    <n v="17.346"/>
    <n v="11.564"/>
    <n v="0.4"/>
    <x v="3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0.6"/>
    <n v="31.281600000000001"/>
    <n v="20.854400000000002"/>
    <n v="0.4"/>
    <x v="0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n v="0.55000000000000004"/>
    <n v="17.5824"/>
    <n v="14.3856"/>
    <n v="0.45"/>
    <x v="3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n v="0.6"/>
    <n v="15.552"/>
    <n v="10.368000000000002"/>
    <n v="0.40000000000000008"/>
    <x v="0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n v="0.6"/>
    <n v="24.276"/>
    <n v="16.184000000000001"/>
    <n v="0.4"/>
    <x v="0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n v="0.6"/>
    <n v="20.321999999999999"/>
    <n v="13.547999999999998"/>
    <n v="0.39999999999999997"/>
    <x v="0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0.6"/>
    <n v="5.8367999999999993"/>
    <n v="3.8912000000000004"/>
    <n v="0.40000000000000008"/>
    <x v="3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0.6"/>
    <n v="2.0543999999999998"/>
    <n v="1.3696000000000002"/>
    <n v="0.40000000000000008"/>
    <x v="3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n v="0.55000000000000004"/>
    <n v="97.350000000000009"/>
    <n v="79.649999999999991"/>
    <n v="0.44999999999999996"/>
    <x v="0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0.6"/>
    <n v="2.2559999999999998"/>
    <n v="1.504"/>
    <n v="0.4"/>
    <x v="2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n v="0.55000000000000004"/>
    <n v="667.06640000000004"/>
    <n v="545.78159999999991"/>
    <n v="0.44999999999999996"/>
    <x v="1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n v="0.55000000000000004"/>
    <n v="49.483500000000006"/>
    <n v="40.486499999999992"/>
    <n v="0.4499999999999999"/>
    <x v="1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n v="0.65"/>
    <n v="27.69"/>
    <n v="14.91"/>
    <n v="0.35"/>
    <x v="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0.6"/>
    <n v="3.024"/>
    <n v="2.016"/>
    <n v="0.4"/>
    <x v="2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0.6"/>
    <n v="37.775999999999996"/>
    <n v="25.184000000000005"/>
    <n v="0.40000000000000008"/>
    <x v="3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0.6"/>
    <n v="3.528"/>
    <n v="2.3519999999999999"/>
    <n v="0.39999999999999997"/>
    <x v="3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0.65"/>
    <n v="635.23980000000006"/>
    <n v="342.05219999999997"/>
    <n v="0.35"/>
    <x v="3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n v="0.65"/>
    <n v="6.2660000000000009"/>
    <n v="3.3739999999999997"/>
    <n v="0.34999999999999992"/>
    <x v="3"/>
  </r>
  <r>
    <n v="1495"/>
    <s v="CA-2014-123925"/>
    <d v="2014-12-17T00:00:00"/>
    <d v="2014-12-19T00:00:00"/>
    <s v="Second Class"/>
    <s v="RF-19840"/>
    <s v="Roy Franzˆ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0.6"/>
    <n v="24.029999999999998"/>
    <n v="16.02"/>
    <n v="0.4"/>
    <x v="2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n v="0.6"/>
    <n v="6.1151999999999997"/>
    <n v="4.0768000000000004"/>
    <n v="0.4"/>
    <x v="3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n v="0.6"/>
    <n v="10.070399999999999"/>
    <n v="6.7135999999999996"/>
    <n v="0.4"/>
    <x v="3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n v="0.6"/>
    <n v="7.871999999999999"/>
    <n v="5.2480000000000002"/>
    <n v="0.4"/>
    <x v="3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n v="0.6"/>
    <n v="10.895999999999999"/>
    <n v="7.2640000000000011"/>
    <n v="0.40000000000000008"/>
    <x v="0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0.6"/>
    <n v="9.6335999999999995"/>
    <n v="6.4224000000000014"/>
    <n v="0.40000000000000008"/>
    <x v="3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n v="0.6"/>
    <n v="133.83359999999999"/>
    <n v="89.222400000000022"/>
    <n v="0.40000000000000008"/>
    <x v="3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0.6"/>
    <n v="324.02879999999999"/>
    <n v="216.01920000000001"/>
    <n v="0.4"/>
    <x v="3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0.55000000000000004"/>
    <n v="18.436000000000003"/>
    <n v="15.084"/>
    <n v="0.44999999999999996"/>
    <x v="0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n v="0.65"/>
    <n v="6.4610000000000003"/>
    <n v="3.4789999999999992"/>
    <n v="0.34999999999999992"/>
    <x v="0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0.6"/>
    <n v="4.032"/>
    <n v="2.6879999999999997"/>
    <n v="0.39999999999999997"/>
    <x v="1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n v="0.65"/>
    <n v="653.23440000000005"/>
    <n v="351.74159999999995"/>
    <n v="0.34999999999999992"/>
    <x v="1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0.6"/>
    <n v="10.728"/>
    <n v="7.1519999999999992"/>
    <n v="0.39999999999999997"/>
    <x v="3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n v="0.55000000000000004"/>
    <n v="217.8"/>
    <n v="178.2"/>
    <n v="0.44999999999999996"/>
    <x v="0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n v="0.6"/>
    <n v="20.7"/>
    <n v="13.8"/>
    <n v="0.4"/>
    <x v="3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0.65"/>
    <n v="5.4340000000000002"/>
    <n v="2.9259999999999993"/>
    <n v="0.34999999999999992"/>
    <x v="3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n v="0.6"/>
    <n v="231.36"/>
    <n v="154.24"/>
    <n v="0.4"/>
    <x v="3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n v="0.6"/>
    <n v="21.492000000000001"/>
    <n v="14.327999999999999"/>
    <n v="0.39999999999999997"/>
    <x v="3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n v="0.6"/>
    <n v="120.0384"/>
    <n v="80.025599999999997"/>
    <n v="0.4"/>
    <x v="3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n v="0.6"/>
    <n v="12.827999999999999"/>
    <n v="8.5519999999999996"/>
    <n v="0.4"/>
    <x v="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n v="0.6"/>
    <n v="4.0463999999999993"/>
    <n v="2.6976000000000004"/>
    <n v="0.40000000000000008"/>
    <x v="3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n v="0.65"/>
    <n v="41.395900000000005"/>
    <n v="22.290099999999995"/>
    <n v="0.34999999999999992"/>
    <x v="3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ìJust In Timeî Height-Adjustable Multi-Task Work Tables"/>
    <n v="1669.6"/>
    <n v="4"/>
    <n v="0"/>
    <n v="116.872"/>
    <n v="0.65"/>
    <n v="1085.24"/>
    <n v="584.3599999999999"/>
    <n v="0.35"/>
    <x v="3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n v="0.6"/>
    <n v="50.304000000000002"/>
    <n v="33.536000000000001"/>
    <n v="0.4"/>
    <x v="2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n v="0.6"/>
    <n v="7.9631999999999996"/>
    <n v="5.3088000000000006"/>
    <n v="0.4"/>
    <x v="2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0.6"/>
    <n v="12.801599999999999"/>
    <n v="8.5343999999999998"/>
    <n v="0.4"/>
    <x v="3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n v="0.6"/>
    <n v="9.911999999999999"/>
    <n v="6.6080000000000005"/>
    <n v="0.4"/>
    <x v="3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n v="0.65"/>
    <n v="133.97280000000001"/>
    <n v="72.139199999999988"/>
    <n v="0.35"/>
    <x v="1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n v="0.6"/>
    <n v="11.952"/>
    <n v="7.9680000000000017"/>
    <n v="0.40000000000000008"/>
    <x v="1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n v="0.6"/>
    <n v="118.96319999999999"/>
    <n v="79.308800000000005"/>
    <n v="0.4"/>
    <x v="1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n v="0.6"/>
    <n v="148.26240000000001"/>
    <n v="98.8416"/>
    <n v="0.39999999999999997"/>
    <x v="1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0.6"/>
    <n v="51.782400000000003"/>
    <n v="34.521599999999999"/>
    <n v="0.39999999999999997"/>
    <x v="1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0.6"/>
    <n v="2.496"/>
    <n v="1.6640000000000001"/>
    <n v="0.4"/>
    <x v="0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n v="0.65"/>
    <n v="7.5712000000000002"/>
    <n v="4.0767999999999995"/>
    <n v="0.35"/>
    <x v="0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0.6"/>
    <n v="15.707999999999998"/>
    <n v="10.472000000000001"/>
    <n v="0.40000000000000008"/>
    <x v="1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n v="0.6"/>
    <n v="4.38"/>
    <n v="2.92"/>
    <n v="0.4"/>
    <x v="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0.6"/>
    <n v="44.611200000000004"/>
    <n v="29.7408"/>
    <n v="0.39999999999999997"/>
    <x v="1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n v="0.6"/>
    <n v="6.4463999999999997"/>
    <n v="4.2976000000000001"/>
    <n v="0.4"/>
    <x v="3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n v="0.6"/>
    <n v="5.0255999999999998"/>
    <n v="3.3503999999999996"/>
    <n v="0.39999999999999997"/>
    <x v="3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0.6"/>
    <n v="127.72799999999999"/>
    <n v="85.152000000000001"/>
    <n v="0.4"/>
    <x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n v="0.65"/>
    <n v="132.58895000000001"/>
    <n v="71.394049999999993"/>
    <n v="0.35"/>
    <x v="3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0.6"/>
    <n v="24.443999999999999"/>
    <n v="16.296000000000003"/>
    <n v="0.40000000000000008"/>
    <x v="0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0.6"/>
    <n v="7.0019999999999998"/>
    <n v="4.6680000000000001"/>
    <n v="0.4"/>
    <x v="0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n v="0.55000000000000004"/>
    <n v="21.994500000000002"/>
    <n v="17.9955"/>
    <n v="0.44999999999999996"/>
    <x v="3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n v="0.6"/>
    <n v="9.7680000000000007"/>
    <n v="6.5120000000000005"/>
    <n v="0.4"/>
    <x v="3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n v="0.65"/>
    <n v="508.91100000000006"/>
    <n v="274.029"/>
    <n v="0.35"/>
    <x v="3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0.6"/>
    <n v="145.488"/>
    <n v="96.99199999999999"/>
    <n v="0.39999999999999997"/>
    <x v="3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n v="0.65"/>
    <n v="5.4080000000000004"/>
    <n v="2.9119999999999999"/>
    <n v="0.35"/>
    <x v="2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0.6"/>
    <n v="6.2784000000000004"/>
    <n v="4.1856"/>
    <n v="0.39999999999999997"/>
    <x v="2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0.6"/>
    <n v="49.7376"/>
    <n v="33.1584"/>
    <n v="0.4"/>
    <x v="2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0.6"/>
    <n v="20.544"/>
    <n v="13.696000000000002"/>
    <n v="0.4"/>
    <x v="2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0.65"/>
    <n v="1022.7672000000001"/>
    <n v="550.72079999999994"/>
    <n v="0.34999999999999992"/>
    <x v="2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n v="0.6"/>
    <n v="201.31199999999998"/>
    <n v="134.208"/>
    <n v="0.4"/>
    <x v="1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n v="0.6"/>
    <n v="14.347199999999999"/>
    <n v="9.5648"/>
    <n v="0.4"/>
    <x v="1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n v="0.6"/>
    <n v="16.233599999999999"/>
    <n v="10.822400000000002"/>
    <n v="0.40000000000000008"/>
    <x v="1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n v="0.55000000000000004"/>
    <n v="307.99560000000002"/>
    <n v="251.99639999999994"/>
    <n v="0.4499999999999999"/>
    <x v="2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0.6"/>
    <n v="5.5943999999999994"/>
    <n v="3.7296000000000005"/>
    <n v="0.40000000000000008"/>
    <x v="3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0.6"/>
    <n v="67.175999999999988"/>
    <n v="44.784000000000006"/>
    <n v="0.40000000000000008"/>
    <x v="0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n v="0.6"/>
    <n v="12.935999999999998"/>
    <n v="8.6240000000000006"/>
    <n v="0.4"/>
    <x v="2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0.6"/>
    <n v="74.849999999999994"/>
    <n v="49.900000000000006"/>
    <n v="0.4"/>
    <x v="3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0.6"/>
    <n v="3.1680000000000001"/>
    <n v="2.1120000000000001"/>
    <n v="0.4"/>
    <x v="1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0.55000000000000004"/>
    <n v="50.578000000000003"/>
    <n v="41.381999999999991"/>
    <n v="0.44999999999999996"/>
    <x v="3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0.6"/>
    <n v="5.6063999999999998"/>
    <n v="3.7375999999999996"/>
    <n v="0.39999999999999997"/>
    <x v="0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0.6"/>
    <n v="47.616"/>
    <n v="31.744"/>
    <n v="0.4"/>
    <x v="0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n v="0.65"/>
    <n v="111.77400000000002"/>
    <n v="60.185999999999993"/>
    <n v="0.34999999999999992"/>
    <x v="1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0.6"/>
    <n v="21.211199999999998"/>
    <n v="14.140799999999999"/>
    <n v="0.4"/>
    <x v="0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0.6"/>
    <n v="11.339999999999998"/>
    <n v="7.5600000000000005"/>
    <n v="0.40000000000000008"/>
    <x v="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  <n v="0.6"/>
    <n v="1.6679999999999999"/>
    <n v="1.1119999999999999"/>
    <n v="0.39999999999999997"/>
    <x v="3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n v="0.65"/>
    <n v="679.00950000000012"/>
    <n v="365.62049999999999"/>
    <n v="0.35"/>
    <x v="3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0.6"/>
    <n v="6.8112000000000004"/>
    <n v="4.5407999999999999"/>
    <n v="0.39999999999999997"/>
    <x v="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0.6"/>
    <n v="212.93999999999997"/>
    <n v="141.96"/>
    <n v="0.4"/>
    <x v="2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n v="0.55000000000000004"/>
    <n v="249.46680000000003"/>
    <n v="204.10919999999999"/>
    <n v="0.44999999999999996"/>
    <x v="1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n v="0.55000000000000004"/>
    <n v="11.814000000000002"/>
    <n v="9.6659999999999986"/>
    <n v="0.4499999999999999"/>
    <x v="1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n v="0.6"/>
    <n v="5.2704000000000004"/>
    <n v="3.5136000000000003"/>
    <n v="0.4"/>
    <x v="1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0.6"/>
    <n v="73.781999999999996"/>
    <n v="49.188000000000002"/>
    <n v="0.4"/>
    <x v="3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0.6"/>
    <n v="7.7039999999999997"/>
    <n v="5.1360000000000001"/>
    <n v="0.4"/>
    <x v="3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0.65"/>
    <n v="392.548"/>
    <n v="211.37199999999996"/>
    <n v="0.35"/>
    <x v="2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0.6"/>
    <n v="13.103999999999999"/>
    <n v="8.7360000000000007"/>
    <n v="0.4"/>
    <x v="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n v="0.55000000000000004"/>
    <n v="16.494500000000002"/>
    <n v="13.495499999999996"/>
    <n v="0.4499999999999999"/>
    <x v="2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n v="0.65"/>
    <n v="247.93600000000001"/>
    <n v="133.50399999999999"/>
    <n v="0.35"/>
    <x v="2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n v="0.55000000000000004"/>
    <n v="22.374000000000002"/>
    <n v="18.305999999999997"/>
    <n v="0.44999999999999996"/>
    <x v="2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n v="0.65"/>
    <n v="496.13200000000001"/>
    <n v="267.14799999999997"/>
    <n v="0.35"/>
    <x v="2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n v="0.6"/>
    <n v="14.3712"/>
    <n v="9.5808000000000018"/>
    <n v="0.4"/>
    <x v="0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0.6"/>
    <n v="2.988"/>
    <n v="1.9920000000000004"/>
    <n v="0.40000000000000008"/>
    <x v="0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0.6"/>
    <n v="102.52799999999999"/>
    <n v="68.352000000000004"/>
    <n v="0.4"/>
    <x v="0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n v="0.55000000000000004"/>
    <n v="169.38900000000001"/>
    <n v="138.59100000000001"/>
    <n v="0.45"/>
    <x v="1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0.65"/>
    <n v="248.82390000000001"/>
    <n v="133.98209999999997"/>
    <n v="0.34999999999999992"/>
    <x v="1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0.6"/>
    <n v="25.175999999999998"/>
    <n v="16.784000000000002"/>
    <n v="0.40000000000000008"/>
    <x v="1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0.6"/>
    <n v="730.54079999999999"/>
    <n v="487.02719999999999"/>
    <n v="0.4"/>
    <x v="1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n v="0.65"/>
    <n v="30.576000000000001"/>
    <n v="16.463999999999999"/>
    <n v="0.35"/>
    <x v="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0.65"/>
    <n v="4.0040000000000004"/>
    <n v="2.1559999999999997"/>
    <n v="0.34999999999999992"/>
    <x v="1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n v="0.55000000000000004"/>
    <n v="538.97250000000008"/>
    <n v="440.97749999999996"/>
    <n v="0.44999999999999996"/>
    <x v="1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0.6"/>
    <n v="86.219999999999985"/>
    <n v="57.480000000000004"/>
    <n v="0.40000000000000008"/>
    <x v="1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0.6"/>
    <n v="6.39"/>
    <n v="4.2600000000000007"/>
    <n v="0.40000000000000008"/>
    <x v="1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n v="0.55000000000000004"/>
    <n v="136.29000000000002"/>
    <n v="111.50999999999999"/>
    <n v="0.44999999999999996"/>
    <x v="1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0.6"/>
    <n v="6.5760000000000005"/>
    <n v="4.3840000000000003"/>
    <n v="0.4"/>
    <x v="0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n v="0.6"/>
    <n v="20.0928"/>
    <n v="13.395199999999999"/>
    <n v="0.39999999999999997"/>
    <x v="0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n v="0.6"/>
    <n v="4.823999999999999"/>
    <n v="3.2160000000000002"/>
    <n v="0.40000000000000008"/>
    <x v="0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†Telephone"/>
    <n v="201.56800000000001"/>
    <n v="4"/>
    <n v="0.2"/>
    <n v="22.676400000000001"/>
    <n v="0.55000000000000004"/>
    <n v="110.86240000000002"/>
    <n v="90.70559999999999"/>
    <n v="0.4499999999999999"/>
    <x v="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n v="0.6"/>
    <n v="8.0640000000000001"/>
    <n v="5.3759999999999994"/>
    <n v="0.39999999999999997"/>
    <x v="2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n v="0.65"/>
    <n v="233.3877"/>
    <n v="125.6703"/>
    <n v="0.35"/>
    <x v="1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n v="0.65"/>
    <n v="31.194800000000001"/>
    <n v="16.797199999999997"/>
    <n v="0.34999999999999992"/>
    <x v="3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n v="0.65"/>
    <n v="355.745"/>
    <n v="191.55499999999995"/>
    <n v="0.34999999999999992"/>
    <x v="3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n v="0.6"/>
    <n v="10.137600000000001"/>
    <n v="6.7584"/>
    <n v="0.39999999999999997"/>
    <x v="3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n v="0.6"/>
    <n v="4.0031999999999996"/>
    <n v="2.6688000000000001"/>
    <n v="0.4"/>
    <x v="3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n v="0.6"/>
    <n v="59.481599999999993"/>
    <n v="39.654400000000003"/>
    <n v="0.4"/>
    <x v="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n v="0.65"/>
    <n v="10.3948"/>
    <n v="5.5972000000000008"/>
    <n v="0.35000000000000003"/>
    <x v="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n v="0.65"/>
    <n v="137.774"/>
    <n v="74.186000000000007"/>
    <n v="0.35000000000000003"/>
    <x v="0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0.6"/>
    <n v="4.0031999999999996"/>
    <n v="2.6688000000000001"/>
    <n v="0.4"/>
    <x v="0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0.6"/>
    <n v="93.563999999999993"/>
    <n v="62.376000000000005"/>
    <n v="0.4"/>
    <x v="3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n v="0.55000000000000004"/>
    <n v="21.978000000000002"/>
    <n v="17.981999999999999"/>
    <n v="0.44999999999999996"/>
    <x v="0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n v="0.6"/>
    <n v="3.2759999999999998"/>
    <n v="2.1840000000000002"/>
    <n v="0.4"/>
    <x v="0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n v="0.6"/>
    <n v="43.92"/>
    <n v="29.28"/>
    <n v="0.4"/>
    <x v="0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n v="0.6"/>
    <n v="3.504"/>
    <n v="2.3359999999999999"/>
    <n v="0.39999999999999997"/>
    <x v="0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0.6"/>
    <n v="13.632"/>
    <n v="9.0879999999999992"/>
    <n v="0.39999999999999997"/>
    <x v="0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n v="0.6"/>
    <n v="5.6016000000000004"/>
    <n v="3.7343999999999999"/>
    <n v="0.39999999999999997"/>
    <x v="0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n v="0.65"/>
    <n v="188.93290000000002"/>
    <n v="101.73309999999998"/>
    <n v="0.34999999999999992"/>
    <x v="2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n v="0.55000000000000004"/>
    <n v="110.87120000000002"/>
    <n v="90.712799999999987"/>
    <n v="0.44999999999999996"/>
    <x v="2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n v="0.55000000000000004"/>
    <n v="46.191200000000002"/>
    <n v="37.792799999999993"/>
    <n v="0.44999999999999996"/>
    <x v="2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n v="0.6"/>
    <n v="600.01199999999994"/>
    <n v="400.00800000000004"/>
    <n v="0.4"/>
    <x v="3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n v="0.55000000000000004"/>
    <n v="46.186800000000005"/>
    <n v="37.789199999999994"/>
    <n v="0.44999999999999996"/>
    <x v="0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n v="0.6"/>
    <n v="2.25"/>
    <n v="1.5"/>
    <n v="0.4"/>
    <x v="1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n v="0.6"/>
    <n v="24.84"/>
    <n v="16.559999999999999"/>
    <n v="0.39999999999999997"/>
    <x v="1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n v="0.6"/>
    <n v="17.873999999999999"/>
    <n v="11.916"/>
    <n v="0.4"/>
    <x v="1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0.6"/>
    <n v="35.687999999999995"/>
    <n v="23.792000000000002"/>
    <n v="0.4"/>
    <x v="0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0.6"/>
    <n v="4.0140000000000002"/>
    <n v="2.6760000000000002"/>
    <n v="0.4"/>
    <x v="0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0.65"/>
    <n v="128.99900000000002"/>
    <n v="69.460999999999984"/>
    <n v="0.34999999999999992"/>
    <x v="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0.6"/>
    <n v="471.88799999999998"/>
    <n v="314.59200000000004"/>
    <n v="0.4"/>
    <x v="3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n v="0.6"/>
    <n v="13.900799999999998"/>
    <n v="9.2672000000000008"/>
    <n v="0.4"/>
    <x v="3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0.55000000000000004"/>
    <n v="27.500000000000004"/>
    <n v="22.499999999999996"/>
    <n v="0.44999999999999996"/>
    <x v="3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n v="0.55000000000000004"/>
    <n v="371.77800000000008"/>
    <n v="304.18199999999996"/>
    <n v="0.4499999999999999"/>
    <x v="1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0.55000000000000004"/>
    <n v="696.21749999999997"/>
    <n v="569.63249999999994"/>
    <n v="0.44999999999999996"/>
    <x v="1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0.6"/>
    <n v="313.95"/>
    <n v="209.3"/>
    <n v="0.4"/>
    <x v="1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n v="0.65"/>
    <n v="336.375"/>
    <n v="181.125"/>
    <n v="0.35"/>
    <x v="1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n v="0.65"/>
    <n v="11.648000000000001"/>
    <n v="6.2720000000000002"/>
    <n v="0.35"/>
    <x v="3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0.6"/>
    <n v="24.753599999999999"/>
    <n v="16.502400000000002"/>
    <n v="0.4"/>
    <x v="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0.6"/>
    <n v="603.6336"/>
    <n v="402.42240000000004"/>
    <n v="0.4"/>
    <x v="0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0.6"/>
    <n v="6.4127999999999998"/>
    <n v="4.2752000000000008"/>
    <n v="0.4"/>
    <x v="0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n v="0.6"/>
    <n v="6.2207999999999997"/>
    <n v="4.1472000000000007"/>
    <n v="0.40000000000000008"/>
    <x v="0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0.6"/>
    <n v="15.071999999999999"/>
    <n v="10.048000000000002"/>
    <n v="0.40000000000000008"/>
    <x v="0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n v="0.55000000000000004"/>
    <n v="31.961600000000004"/>
    <n v="26.150399999999998"/>
    <n v="0.44999999999999996"/>
    <x v="0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n v="0.6"/>
    <n v="9.3311999999999991"/>
    <n v="6.2208000000000006"/>
    <n v="0.4"/>
    <x v="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0.6"/>
    <n v="401.44800000000004"/>
    <n v="267.63200000000001"/>
    <n v="0.39999999999999997"/>
    <x v="2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n v="0.55000000000000004"/>
    <n v="241.08480000000003"/>
    <n v="197.25119999999998"/>
    <n v="0.44999999999999996"/>
    <x v="2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0.6"/>
    <n v="11.664"/>
    <n v="7.7760000000000016"/>
    <n v="0.40000000000000008"/>
    <x v="0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0.6"/>
    <n v="5.7839999999999998"/>
    <n v="3.8560000000000008"/>
    <n v="0.40000000000000008"/>
    <x v="0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0.6"/>
    <n v="7.6199999999999992"/>
    <n v="5.08"/>
    <n v="0.4"/>
    <x v="0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n v="0.65"/>
    <n v="26.890499999999999"/>
    <n v="14.479499999999998"/>
    <n v="0.35"/>
    <x v="0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n v="0.6"/>
    <n v="7.5743999999999998"/>
    <n v="5.0496000000000008"/>
    <n v="0.4"/>
    <x v="2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n v="0.6"/>
    <n v="748.58400000000006"/>
    <n v="499.05600000000004"/>
    <n v="0.4"/>
    <x v="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n v="0.55000000000000004"/>
    <n v="1732.4615000000001"/>
    <n v="1417.4684999999997"/>
    <n v="0.44999999999999996"/>
    <x v="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n v="0.6"/>
    <n v="125.82"/>
    <n v="83.88"/>
    <n v="0.4"/>
    <x v="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n v="0.55000000000000004"/>
    <n v="19.448"/>
    <n v="15.911999999999999"/>
    <n v="0.44999999999999996"/>
    <x v="1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n v="0.6"/>
    <n v="1.9008"/>
    <n v="1.2672000000000001"/>
    <n v="0.4"/>
    <x v="1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0.6"/>
    <n v="72.662399999999991"/>
    <n v="48.441600000000008"/>
    <n v="0.40000000000000008"/>
    <x v="1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n v="0.55000000000000004"/>
    <n v="25.241700000000002"/>
    <n v="20.652299999999997"/>
    <n v="0.44999999999999996"/>
    <x v="1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0.6"/>
    <n v="65.951999999999998"/>
    <n v="43.968000000000004"/>
    <n v="0.4"/>
    <x v="2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0.6"/>
    <n v="8.016"/>
    <n v="5.3439999999999994"/>
    <n v="0.39999999999999997"/>
    <x v="2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0.6"/>
    <n v="101.80800000000001"/>
    <n v="67.872"/>
    <n v="0.39999999999999997"/>
    <x v="3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†16GB Mini TravelDrive USB 2.0†Flash Drive"/>
    <n v="132.52000000000001"/>
    <n v="4"/>
    <n v="0"/>
    <n v="54.333199999999998"/>
    <n v="0.55000000000000004"/>
    <n v="72.88600000000001"/>
    <n v="59.634"/>
    <n v="0.44999999999999996"/>
    <x v="3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n v="0.6"/>
    <n v="1.776"/>
    <n v="1.1839999999999999"/>
    <n v="0.39999999999999997"/>
    <x v="3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n v="0.6"/>
    <n v="5.0688000000000004"/>
    <n v="3.3792"/>
    <n v="0.39999999999999997"/>
    <x v="3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n v="0.6"/>
    <n v="57.564"/>
    <n v="38.375999999999998"/>
    <n v="0.39999999999999997"/>
    <x v="3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n v="0.65"/>
    <n v="22.613500000000002"/>
    <n v="12.176499999999997"/>
    <n v="0.34999999999999992"/>
    <x v="2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n v="0.55000000000000004"/>
    <n v="88.426800000000014"/>
    <n v="72.349199999999996"/>
    <n v="0.44999999999999996"/>
    <x v="3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n v="0.6"/>
    <n v="53.251199999999997"/>
    <n v="35.500799999999998"/>
    <n v="0.4"/>
    <x v="3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n v="0.6"/>
    <n v="8.3423999999999996"/>
    <n v="5.5616000000000003"/>
    <n v="0.4"/>
    <x v="3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n v="0.55000000000000004"/>
    <n v="372.66900000000004"/>
    <n v="304.911"/>
    <n v="0.44999999999999996"/>
    <x v="3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0.6"/>
    <n v="8.3376000000000001"/>
    <n v="5.5584000000000007"/>
    <n v="0.4"/>
    <x v="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n v="0.6"/>
    <n v="25.152000000000001"/>
    <n v="16.768000000000001"/>
    <n v="0.4"/>
    <x v="0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n v="0.55000000000000004"/>
    <n v="163.66680000000002"/>
    <n v="133.9092"/>
    <n v="0.44999999999999996"/>
    <x v="0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6"/>
    <n v="2.6064000000000003"/>
    <n v="1.7376"/>
    <n v="0.39999999999999997"/>
    <x v="0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n v="0.55000000000000004"/>
    <n v="52.245600000000003"/>
    <n v="42.746400000000001"/>
    <n v="0.45"/>
    <x v="0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n v="0.6"/>
    <n v="44.611200000000004"/>
    <n v="29.7408"/>
    <n v="0.39999999999999997"/>
    <x v="0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n v="0.6"/>
    <n v="8.4239999999999995"/>
    <n v="5.6159999999999997"/>
    <n v="0.4"/>
    <x v="0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n v="0.65"/>
    <n v="661.76760000000002"/>
    <n v="356.33640000000003"/>
    <n v="0.35000000000000003"/>
    <x v="1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n v="0.55000000000000004"/>
    <n v="9.1740000000000013"/>
    <n v="7.5059999999999985"/>
    <n v="0.4499999999999999"/>
    <x v="3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n v="0.55000000000000004"/>
    <n v="32.219000000000001"/>
    <n v="26.360999999999997"/>
    <n v="0.44999999999999996"/>
    <x v="0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n v="0.55000000000000004"/>
    <n v="92.382400000000004"/>
    <n v="75.585599999999985"/>
    <n v="0.44999999999999996"/>
    <x v="3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0.6"/>
    <n v="117.97199999999999"/>
    <n v="78.64800000000001"/>
    <n v="0.4"/>
    <x v="1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n v="0.65"/>
    <n v="14.2584"/>
    <n v="7.6776"/>
    <n v="0.35"/>
    <x v="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n v="0.6"/>
    <n v="3.9527999999999999"/>
    <n v="2.6352000000000002"/>
    <n v="0.4"/>
    <x v="1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n v="0.6"/>
    <n v="62.567999999999998"/>
    <n v="41.712000000000003"/>
    <n v="0.4"/>
    <x v="0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n v="0.6"/>
    <n v="10.764000000000001"/>
    <n v="7.1760000000000002"/>
    <n v="0.39999999999999997"/>
    <x v="0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0.6"/>
    <n v="38.870400000000004"/>
    <n v="25.913600000000002"/>
    <n v="0.4"/>
    <x v="2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n v="0.55000000000000004"/>
    <n v="17.810100000000002"/>
    <n v="14.571899999999996"/>
    <n v="0.4499999999999999"/>
    <x v="2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n v="0.65"/>
    <n v="27.539200000000001"/>
    <n v="14.828800000000001"/>
    <n v="0.35000000000000003"/>
    <x v="2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n v="0.55000000000000004"/>
    <n v="219.74700000000004"/>
    <n v="179.79299999999998"/>
    <n v="0.4499999999999999"/>
    <x v="2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n v="0.6"/>
    <n v="11.382"/>
    <n v="7.5879999999999992"/>
    <n v="0.39999999999999997"/>
    <x v="0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n v="0.65"/>
    <n v="9.6330000000000009"/>
    <n v="5.1869999999999994"/>
    <n v="0.35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0.6"/>
    <n v="59.567999999999998"/>
    <n v="39.712000000000003"/>
    <n v="0.4"/>
    <x v="3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0.6"/>
    <n v="0.71279999999999999"/>
    <n v="0.47519999999999996"/>
    <n v="0.39999999999999997"/>
    <x v="3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0.6"/>
    <n v="4.5107999999999997"/>
    <n v="3.0072000000000001"/>
    <n v="0.4"/>
    <x v="3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0.6"/>
    <n v="6.2207999999999997"/>
    <n v="4.1472000000000007"/>
    <n v="0.40000000000000008"/>
    <x v="3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n v="0.65"/>
    <n v="202.072"/>
    <n v="108.80799999999999"/>
    <n v="0.35"/>
    <x v="3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n v="0.65"/>
    <n v="554.50980000000004"/>
    <n v="298.58219999999994"/>
    <n v="0.34999999999999992"/>
    <x v="2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0.6"/>
    <n v="20.07"/>
    <n v="13.380000000000003"/>
    <n v="0.4"/>
    <x v="3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0.6"/>
    <n v="6.24"/>
    <n v="4.16"/>
    <n v="0.4"/>
    <x v="3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n v="0.65"/>
    <n v="14.222"/>
    <n v="7.6579999999999995"/>
    <n v="0.35"/>
    <x v="0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n v="0.55000000000000004"/>
    <n v="7.4888000000000003"/>
    <n v="6.1271999999999993"/>
    <n v="0.44999999999999996"/>
    <x v="0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n v="0.55000000000000004"/>
    <n v="35.178000000000004"/>
    <n v="28.781999999999996"/>
    <n v="0.44999999999999996"/>
    <x v="1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0.6"/>
    <n v="8.6760000000000002"/>
    <n v="5.7840000000000007"/>
    <n v="0.4"/>
    <x v="1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0.55000000000000004"/>
    <n v="57.739000000000004"/>
    <n v="47.241"/>
    <n v="0.44999999999999996"/>
    <x v="1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n v="0.6"/>
    <n v="64.175999999999988"/>
    <n v="42.784000000000006"/>
    <n v="0.40000000000000008"/>
    <x v="1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n v="0.6"/>
    <n v="12.935999999999998"/>
    <n v="8.6240000000000006"/>
    <n v="0.4"/>
    <x v="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n v="0.65"/>
    <n v="335.322"/>
    <n v="180.55799999999999"/>
    <n v="0.35"/>
    <x v="2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0.6"/>
    <n v="7.0847999999999995"/>
    <n v="4.7232000000000003"/>
    <n v="0.4"/>
    <x v="1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n v="0.65"/>
    <n v="1255.1759999999999"/>
    <n v="675.86400000000003"/>
    <n v="0.35000000000000003"/>
    <x v="1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0.6"/>
    <n v="5.976"/>
    <n v="3.9840000000000009"/>
    <n v="0.40000000000000008"/>
    <x v="1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n v="0.6"/>
    <n v="7.4099999999999993"/>
    <n v="4.9400000000000004"/>
    <n v="0.4"/>
    <x v="2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n v="0.6"/>
    <n v="5.8212000000000002"/>
    <n v="3.8807999999999998"/>
    <n v="0.39999999999999997"/>
    <x v="0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0.6"/>
    <n v="6.9659999999999993"/>
    <n v="4.6440000000000001"/>
    <n v="0.4"/>
    <x v="1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n v="0.6"/>
    <n v="26.315999999999999"/>
    <n v="17.544"/>
    <n v="0.4"/>
    <x v="3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n v="0.55000000000000004"/>
    <n v="81.664000000000001"/>
    <n v="66.815999999999988"/>
    <n v="0.44999999999999996"/>
    <x v="3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0.6"/>
    <n v="4.452"/>
    <n v="2.968"/>
    <n v="0.4"/>
    <x v="3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n v="0.65"/>
    <n v="46.794800000000002"/>
    <n v="25.197200000000002"/>
    <n v="0.35000000000000003"/>
    <x v="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n v="0.6"/>
    <n v="11.94"/>
    <n v="7.9599999999999991"/>
    <n v="0.39999999999999997"/>
    <x v="3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n v="0.6"/>
    <n v="1021.2719999999999"/>
    <n v="680.84799999999996"/>
    <n v="0.4"/>
    <x v="3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n v="0.6"/>
    <n v="8.5823999999999998"/>
    <n v="5.7216000000000005"/>
    <n v="0.4"/>
    <x v="1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0.65"/>
    <n v="497.65625"/>
    <n v="267.96875"/>
    <n v="0.35"/>
    <x v="3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n v="0.65"/>
    <n v="199.9829"/>
    <n v="107.6831"/>
    <n v="0.35"/>
    <x v="3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0.6"/>
    <n v="4.6271999999999993"/>
    <n v="3.0848000000000004"/>
    <n v="0.40000000000000008"/>
    <x v="0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0.6"/>
    <n v="145.74"/>
    <n v="97.16"/>
    <n v="0.39999999999999997"/>
    <x v="0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0.6"/>
    <n v="272.94"/>
    <n v="181.95999999999998"/>
    <n v="0.39999999999999997"/>
    <x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n v="0.65"/>
    <n v="23.348000000000003"/>
    <n v="12.571999999999999"/>
    <n v="0.35"/>
    <x v="0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n v="0.65"/>
    <n v="25.844000000000001"/>
    <n v="13.915999999999997"/>
    <n v="0.34999999999999992"/>
    <x v="0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0.6"/>
    <n v="28.6464"/>
    <n v="19.0976"/>
    <n v="0.4"/>
    <x v="0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n v="0.55000000000000004"/>
    <n v="87.991200000000006"/>
    <n v="71.992800000000003"/>
    <n v="0.45"/>
    <x v="1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n v="0.55000000000000004"/>
    <n v="140.7824"/>
    <n v="115.18559999999999"/>
    <n v="0.45"/>
    <x v="1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n v="0.65"/>
    <n v="233.3877"/>
    <n v="125.6703"/>
    <n v="0.35"/>
    <x v="1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n v="0.6"/>
    <n v="260.6112"/>
    <n v="173.74079999999998"/>
    <n v="0.39999999999999997"/>
    <x v="1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0.6"/>
    <n v="2.1311999999999998"/>
    <n v="1.4208000000000003"/>
    <n v="0.40000000000000008"/>
    <x v="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0.6"/>
    <n v="53.299199999999992"/>
    <n v="35.532800000000002"/>
    <n v="0.4"/>
    <x v="1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0.65"/>
    <n v="681.42750000000001"/>
    <n v="366.9224999999999"/>
    <n v="0.34999999999999992"/>
    <x v="3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0.55000000000000004"/>
    <n v="55.000000000000007"/>
    <n v="44.999999999999993"/>
    <n v="0.44999999999999996"/>
    <x v="0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0.6"/>
    <n v="4.6979999999999995"/>
    <n v="3.1320000000000006"/>
    <n v="0.40000000000000008"/>
    <x v="0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0.6"/>
    <n v="57.753599999999999"/>
    <n v="38.502400000000002"/>
    <n v="0.4"/>
    <x v="2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0.6"/>
    <n v="6.4127999999999998"/>
    <n v="4.2752000000000008"/>
    <n v="0.4"/>
    <x v="2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0.6"/>
    <n v="202.82400000000001"/>
    <n v="135.21600000000001"/>
    <n v="0.4"/>
    <x v="0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n v="0.6"/>
    <n v="92.543999999999997"/>
    <n v="61.696000000000012"/>
    <n v="0.40000000000000008"/>
    <x v="0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0.6"/>
    <n v="20.908799999999999"/>
    <n v="13.9392"/>
    <n v="0.4"/>
    <x v="3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0.55000000000000004"/>
    <n v="12.100000000000001"/>
    <n v="9.8999999999999986"/>
    <n v="0.44999999999999996"/>
    <x v="3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0.6"/>
    <n v="2.6208"/>
    <n v="1.7472000000000003"/>
    <n v="0.4"/>
    <x v="3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6"/>
    <n v="18.864000000000001"/>
    <n v="12.576000000000001"/>
    <n v="0.4"/>
    <x v="1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n v="0.55000000000000004"/>
    <n v="9.8450000000000006"/>
    <n v="8.0549999999999979"/>
    <n v="0.4499999999999999"/>
    <x v="1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0.55000000000000004"/>
    <n v="71.197500000000005"/>
    <n v="58.252499999999984"/>
    <n v="0.4499999999999999"/>
    <x v="1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0.6"/>
    <n v="12.527999999999999"/>
    <n v="8.3520000000000003"/>
    <n v="0.4"/>
    <x v="2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0.6"/>
    <n v="12.441599999999999"/>
    <n v="8.2944000000000013"/>
    <n v="0.40000000000000008"/>
    <x v="3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n v="0.65"/>
    <n v="4.6592000000000002"/>
    <n v="2.5087999999999999"/>
    <n v="0.35"/>
    <x v="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0.6"/>
    <n v="6.7007999999999992"/>
    <n v="4.4672000000000001"/>
    <n v="0.4"/>
    <x v="3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n v="0.55000000000000004"/>
    <n v="243.32"/>
    <n v="199.07999999999998"/>
    <n v="0.45"/>
    <x v="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0.6"/>
    <n v="8.016"/>
    <n v="5.3439999999999994"/>
    <n v="0.39999999999999997"/>
    <x v="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0.6"/>
    <n v="6.7391999999999994"/>
    <n v="4.4927999999999999"/>
    <n v="0.4"/>
    <x v="0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0.6"/>
    <n v="6.1631999999999998"/>
    <n v="4.1088000000000005"/>
    <n v="0.4"/>
    <x v="0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n v="0.6"/>
    <n v="6.2207999999999997"/>
    <n v="4.1472000000000007"/>
    <n v="0.40000000000000008"/>
    <x v="2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n v="0.6"/>
    <n v="3.7439999999999998"/>
    <n v="2.4960000000000004"/>
    <n v="0.40000000000000008"/>
    <x v="2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n v="0.65"/>
    <n v="134.52529999999999"/>
    <n v="72.436700000000002"/>
    <n v="0.35000000000000003"/>
    <x v="1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n v="0.65"/>
    <n v="6.1490000000000009"/>
    <n v="3.3109999999999999"/>
    <n v="0.35"/>
    <x v="3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n v="0.6"/>
    <n v="335.77199999999999"/>
    <n v="223.84800000000001"/>
    <n v="0.4"/>
    <x v="3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0.6"/>
    <n v="65.951999999999998"/>
    <n v="43.968000000000004"/>
    <n v="0.4"/>
    <x v="3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n v="0.6"/>
    <n v="5.1360000000000001"/>
    <n v="3.4240000000000004"/>
    <n v="0.4"/>
    <x v="3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0.6"/>
    <n v="216.4272"/>
    <n v="144.28479999999999"/>
    <n v="0.39999999999999997"/>
    <x v="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n v="0.55000000000000004"/>
    <n v="945.12000000000012"/>
    <n v="773.28"/>
    <n v="0.44999999999999996"/>
    <x v="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0.6"/>
    <n v="24.940799999999999"/>
    <n v="16.627199999999998"/>
    <n v="0.39999999999999997"/>
    <x v="1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n v="0.55000000000000004"/>
    <n v="25.775200000000002"/>
    <n v="21.088799999999996"/>
    <n v="0.44999999999999996"/>
    <x v="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0.6"/>
    <n v="11.7216"/>
    <n v="7.8144000000000009"/>
    <n v="0.4"/>
    <x v="2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0.65"/>
    <n v="267.36579999999998"/>
    <n v="143.96620000000001"/>
    <n v="0.35000000000000003"/>
    <x v="1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n v="0.6"/>
    <n v="17.251199999999997"/>
    <n v="11.500800000000002"/>
    <n v="0.40000000000000008"/>
    <x v="1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0.65"/>
    <n v="190.57935000000001"/>
    <n v="102.61965000000001"/>
    <n v="0.35000000000000003"/>
    <x v="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0.6"/>
    <n v="21.036000000000001"/>
    <n v="14.024000000000001"/>
    <n v="0.4"/>
    <x v="0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0.6"/>
    <n v="2.4779999999999998"/>
    <n v="1.6520000000000001"/>
    <n v="0.4"/>
    <x v="0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n v="0.65"/>
    <n v="71.37"/>
    <n v="38.429999999999993"/>
    <n v="0.34999999999999992"/>
    <x v="0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0.6"/>
    <n v="5.8920000000000003"/>
    <n v="3.9279999999999999"/>
    <n v="0.39999999999999997"/>
    <x v="0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0.6"/>
    <n v="4.5864000000000003"/>
    <n v="3.0575999999999999"/>
    <n v="0.39999999999999997"/>
    <x v="2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0.6"/>
    <n v="30.879000000000001"/>
    <n v="20.586000000000002"/>
    <n v="0.4"/>
    <x v="2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0.6"/>
    <n v="4.1856"/>
    <n v="2.7904"/>
    <n v="0.4"/>
    <x v="3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n v="0.6"/>
    <n v="7.3331999999999997"/>
    <n v="4.8887999999999998"/>
    <n v="0.4"/>
    <x v="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n v="0.6"/>
    <n v="58.790399999999991"/>
    <n v="39.193600000000004"/>
    <n v="0.40000000000000008"/>
    <x v="0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n v="0.55000000000000004"/>
    <n v="34.32"/>
    <n v="28.08"/>
    <n v="0.44999999999999996"/>
    <x v="0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0.6"/>
    <n v="12.516"/>
    <n v="8.3439999999999994"/>
    <n v="0.39999999999999997"/>
    <x v="2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0.6"/>
    <n v="298.56599999999997"/>
    <n v="199.04400000000004"/>
    <n v="0.40000000000000008"/>
    <x v="2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0.6"/>
    <n v="3.2039999999999997"/>
    <n v="2.1360000000000001"/>
    <n v="0.4"/>
    <x v="2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n v="0.6"/>
    <n v="1.89"/>
    <n v="1.26"/>
    <n v="0.4"/>
    <x v="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n v="0.6"/>
    <n v="221.346"/>
    <n v="147.56400000000002"/>
    <n v="0.4"/>
    <x v="1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0.6"/>
    <n v="8.8199999999999985"/>
    <n v="5.8800000000000008"/>
    <n v="0.40000000000000008"/>
    <x v="1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n v="0.55000000000000004"/>
    <n v="32.983499999999999"/>
    <n v="26.986499999999999"/>
    <n v="0.45"/>
    <x v="0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0.6"/>
    <n v="50.015999999999998"/>
    <n v="33.344000000000001"/>
    <n v="0.4"/>
    <x v="0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0.6"/>
    <n v="3.948"/>
    <n v="2.6320000000000001"/>
    <n v="0.4"/>
    <x v="1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0.6"/>
    <n v="73.763999999999996"/>
    <n v="49.176000000000002"/>
    <n v="0.4"/>
    <x v="1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0.6"/>
    <n v="131.904"/>
    <n v="87.936000000000007"/>
    <n v="0.4"/>
    <x v="3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n v="0.55000000000000004"/>
    <n v="53.988"/>
    <n v="44.171999999999997"/>
    <n v="0.45"/>
    <x v="3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0.6"/>
    <n v="19.823999999999998"/>
    <n v="13.216000000000001"/>
    <n v="0.4"/>
    <x v="3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n v="0.55000000000000004"/>
    <n v="47.833500000000001"/>
    <n v="39.136499999999998"/>
    <n v="0.45"/>
    <x v="3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n v="0.55000000000000004"/>
    <n v="74.233500000000006"/>
    <n v="60.736499999999992"/>
    <n v="0.44999999999999996"/>
    <x v="1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n v="0.55000000000000004"/>
    <n v="384.98900000000003"/>
    <n v="314.99099999999999"/>
    <n v="0.44999999999999996"/>
    <x v="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†LTO Ultrium - 800 GB"/>
    <n v="139.94999999999999"/>
    <n v="5"/>
    <n v="0"/>
    <n v="26.590499999999999"/>
    <n v="0.55000000000000004"/>
    <n v="76.972499999999997"/>
    <n v="62.977499999999992"/>
    <n v="0.44999999999999996"/>
    <x v="1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0.6"/>
    <n v="29.363999999999997"/>
    <n v="19.576000000000001"/>
    <n v="0.4"/>
    <x v="2"/>
  </r>
  <r>
    <n v="1792"/>
    <s v="CA-2014-120474"/>
    <d v="2014-12-01T00:00:00"/>
    <d v="2014-12-03T00:00:00"/>
    <s v="First Class"/>
    <s v="RP-19390"/>
    <s v="Resi Pˆ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0.65"/>
    <n v="1825.0960000000002"/>
    <n v="982.74399999999991"/>
    <n v="0.35"/>
    <x v="2"/>
  </r>
  <r>
    <n v="1793"/>
    <s v="CA-2014-120474"/>
    <d v="2014-12-01T00:00:00"/>
    <d v="2014-12-03T00:00:00"/>
    <s v="First Class"/>
    <s v="RP-19390"/>
    <s v="Resi Pˆ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n v="0.6"/>
    <n v="27.983999999999998"/>
    <n v="18.656000000000002"/>
    <n v="0.4"/>
    <x v="2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n v="0.6"/>
    <n v="36.249599999999994"/>
    <n v="24.166400000000003"/>
    <n v="0.40000000000000008"/>
    <x v="2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n v="0.6"/>
    <n v="64.763999999999996"/>
    <n v="43.176000000000002"/>
    <n v="0.4"/>
    <x v="0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0.6"/>
    <n v="38.304000000000002"/>
    <n v="25.536000000000001"/>
    <n v="0.4"/>
    <x v="3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n v="0.55000000000000004"/>
    <n v="191.38350000000003"/>
    <n v="156.5865"/>
    <n v="0.44999999999999996"/>
    <x v="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0.6"/>
    <n v="22.204800000000002"/>
    <n v="14.8032"/>
    <n v="0.39999999999999997"/>
    <x v="3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0.65"/>
    <n v="140.17250000000001"/>
    <n v="75.477499999999992"/>
    <n v="0.35"/>
    <x v="0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n v="0.6"/>
    <n v="6.7007999999999992"/>
    <n v="4.4672000000000001"/>
    <n v="0.4"/>
    <x v="0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n v="0.6"/>
    <n v="32.371199999999995"/>
    <n v="21.580800000000004"/>
    <n v="0.40000000000000008"/>
    <x v="0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0.65"/>
    <n v="2.7170000000000001"/>
    <n v="1.4629999999999996"/>
    <n v="0.34999999999999992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0.6"/>
    <n v="3.3641999999999999"/>
    <n v="2.2428000000000003"/>
    <n v="0.4"/>
    <x v="3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0.6"/>
    <n v="2798.2415999999998"/>
    <n v="1865.4944"/>
    <n v="0.4"/>
    <x v="3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n v="0.55000000000000004"/>
    <n v="43.991199999999999"/>
    <n v="35.992799999999995"/>
    <n v="0.44999999999999996"/>
    <x v="3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n v="0.55000000000000004"/>
    <n v="1416.7692000000002"/>
    <n v="1159.1747999999998"/>
    <n v="0.4499999999999999"/>
    <x v="0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n v="0.6"/>
    <n v="27.215999999999998"/>
    <n v="18.144000000000002"/>
    <n v="0.4"/>
    <x v="0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n v="0.55000000000000004"/>
    <n v="139.83200000000002"/>
    <n v="114.40799999999999"/>
    <n v="0.44999999999999996"/>
    <x v="0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n v="0.55000000000000004"/>
    <n v="38.461500000000008"/>
    <n v="31.468499999999999"/>
    <n v="0.44999999999999996"/>
    <x v="0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n v="0.65"/>
    <n v="10.5014"/>
    <n v="5.6545999999999985"/>
    <n v="0.34999999999999992"/>
    <x v="0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n v="0.6"/>
    <n v="32.889600000000002"/>
    <n v="21.926400000000001"/>
    <n v="0.4"/>
    <x v="0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n v="0.65"/>
    <n v="936.84500000000003"/>
    <n v="504.45499999999993"/>
    <n v="0.35"/>
    <x v="2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n v="0.65"/>
    <n v="50.44"/>
    <n v="27.159999999999997"/>
    <n v="0.35"/>
    <x v="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0.65"/>
    <n v="3.0263999999999998"/>
    <n v="1.6295999999999999"/>
    <n v="0.35000000000000003"/>
    <x v="3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n v="0.65"/>
    <n v="110.58840000000001"/>
    <n v="59.547599999999989"/>
    <n v="0.34999999999999992"/>
    <x v="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0.6"/>
    <n v="4.4279999999999999"/>
    <n v="2.952"/>
    <n v="0.4"/>
    <x v="1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n v="0.6"/>
    <n v="5.556"/>
    <n v="3.7039999999999997"/>
    <n v="0.39999999999999997"/>
    <x v="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0.6"/>
    <n v="5.976"/>
    <n v="3.9840000000000009"/>
    <n v="0.40000000000000008"/>
    <x v="1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n v="0.6"/>
    <n v="45.359999999999992"/>
    <n v="30.240000000000002"/>
    <n v="0.40000000000000008"/>
    <x v="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n v="0.65"/>
    <n v="19.058"/>
    <n v="10.262"/>
    <n v="0.35000000000000003"/>
    <x v="2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0.6"/>
    <n v="55.238399999999992"/>
    <n v="36.825600000000001"/>
    <n v="0.4"/>
    <x v="0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n v="0.6"/>
    <n v="4.1856"/>
    <n v="2.7904"/>
    <n v="0.4"/>
    <x v="0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0.65"/>
    <n v="40.922699999999999"/>
    <n v="22.035299999999999"/>
    <n v="0.35"/>
    <x v="0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n v="0.6"/>
    <n v="3.1103999999999998"/>
    <n v="2.0736000000000003"/>
    <n v="0.40000000000000008"/>
    <x v="0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n v="0.6"/>
    <n v="18.791999999999998"/>
    <n v="12.528000000000002"/>
    <n v="0.40000000000000008"/>
    <x v="0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n v="0.65"/>
    <n v="7.6959999999999997"/>
    <n v="4.1440000000000001"/>
    <n v="0.35000000000000003"/>
    <x v="0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n v="0.65"/>
    <n v="14.8096"/>
    <n v="7.9743999999999993"/>
    <n v="0.35"/>
    <x v="0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n v="0.55000000000000004"/>
    <n v="620.38680000000011"/>
    <n v="507.58920000000001"/>
    <n v="0.44999999999999996"/>
    <x v="0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0.6"/>
    <n v="23.327999999999999"/>
    <n v="15.552000000000003"/>
    <n v="0.40000000000000008"/>
    <x v="1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n v="0.55000000000000004"/>
    <n v="428.88780000000008"/>
    <n v="350.90819999999997"/>
    <n v="0.4499999999999999"/>
    <x v="2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n v="0.55000000000000004"/>
    <n v="791.95600000000013"/>
    <n v="647.96399999999994"/>
    <n v="0.44999999999999996"/>
    <x v="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n v="0.65"/>
    <n v="170.37150000000003"/>
    <n v="91.738499999999988"/>
    <n v="0.34999999999999992"/>
    <x v="3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n v="0.65"/>
    <n v="134.55000000000001"/>
    <n v="72.449999999999989"/>
    <n v="0.34999999999999992"/>
    <x v="1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n v="0.55000000000000004"/>
    <n v="791.9901000000001"/>
    <n v="647.99189999999987"/>
    <n v="0.4499999999999999"/>
    <x v="3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n v="0.6"/>
    <n v="21.772799999999997"/>
    <n v="14.5152"/>
    <n v="0.4"/>
    <x v="3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0.6"/>
    <n v="12.839999999999998"/>
    <n v="8.56"/>
    <n v="0.4"/>
    <x v="2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0.6"/>
    <n v="747.51599999999996"/>
    <n v="498.34399999999994"/>
    <n v="0.39999999999999997"/>
    <x v="3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0.6"/>
    <n v="10.526400000000001"/>
    <n v="7.0175999999999998"/>
    <n v="0.39999999999999997"/>
    <x v="2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n v="0.65"/>
    <n v="28.683199999999999"/>
    <n v="15.444800000000001"/>
    <n v="0.35000000000000003"/>
    <x v="2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0.6"/>
    <n v="37.752000000000002"/>
    <n v="25.167999999999999"/>
    <n v="0.39999999999999997"/>
    <x v="2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0.6"/>
    <n v="46.982399999999998"/>
    <n v="31.321600000000004"/>
    <n v="0.4"/>
    <x v="2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0.65"/>
    <n v="91.526499999999999"/>
    <n v="49.283500000000004"/>
    <n v="0.35000000000000003"/>
    <x v="0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n v="0.6"/>
    <n v="24.057599999999997"/>
    <n v="16.038399999999999"/>
    <n v="0.4"/>
    <x v="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0.65"/>
    <n v="26.509599999999999"/>
    <n v="14.2744"/>
    <n v="0.35000000000000003"/>
    <x v="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†8GB Mini TravelDrive USB 2.0†Flash Drive"/>
    <n v="90.57"/>
    <n v="3"/>
    <n v="0"/>
    <n v="11.774100000000001"/>
    <n v="0.55000000000000004"/>
    <n v="49.813499999999998"/>
    <n v="40.756499999999996"/>
    <n v="0.45"/>
    <x v="3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0.6"/>
    <n v="24.047999999999998"/>
    <n v="16.032"/>
    <n v="0.4"/>
    <x v="3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n v="0.65"/>
    <n v="24.492000000000001"/>
    <n v="13.187999999999999"/>
    <n v="0.35"/>
    <x v="3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n v="0.65"/>
    <n v="235.52879999999999"/>
    <n v="126.82319999999999"/>
    <n v="0.35"/>
    <x v="3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n v="0.6"/>
    <n v="4.3103999999999996"/>
    <n v="2.8736000000000006"/>
    <n v="0.40000000000000008"/>
    <x v="3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n v="0.6"/>
    <n v="20.855999999999998"/>
    <n v="13.904"/>
    <n v="0.4"/>
    <x v="1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†Flash Drive Imation†Corp"/>
    <n v="831.2"/>
    <n v="5"/>
    <n v="0"/>
    <n v="124.68"/>
    <n v="0.55000000000000004"/>
    <n v="457.16000000000008"/>
    <n v="374.03999999999996"/>
    <n v="0.44999999999999996"/>
    <x v="1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n v="0.6"/>
    <n v="15.839999999999998"/>
    <n v="10.56"/>
    <n v="0.4"/>
    <x v="1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n v="0.6"/>
    <n v="64.05"/>
    <n v="42.7"/>
    <n v="0.4"/>
    <x v="1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n v="0.6"/>
    <n v="58.691999999999993"/>
    <n v="39.128"/>
    <n v="0.4"/>
    <x v="1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0.6"/>
    <n v="84.84"/>
    <n v="56.56"/>
    <n v="0.4"/>
    <x v="1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n v="0.6"/>
    <n v="8.7119999999999997"/>
    <n v="5.8079999999999998"/>
    <n v="0.4"/>
    <x v="2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n v="0.6"/>
    <n v="76.751999999999995"/>
    <n v="51.168000000000006"/>
    <n v="0.4"/>
    <x v="3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n v="0.6"/>
    <n v="20.544"/>
    <n v="13.696000000000002"/>
    <n v="0.4"/>
    <x v="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0.6"/>
    <n v="82.572000000000003"/>
    <n v="55.048000000000002"/>
    <n v="0.4"/>
    <x v="1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†Telephone†ZL1810"/>
    <n v="100.49"/>
    <n v="1"/>
    <n v="0"/>
    <n v="25.122499999999999"/>
    <n v="0.55000000000000004"/>
    <n v="55.269500000000001"/>
    <n v="45.220499999999994"/>
    <n v="0.44999999999999996"/>
    <x v="1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0.65"/>
    <n v="167.41919999999999"/>
    <n v="90.148799999999994"/>
    <n v="0.35"/>
    <x v="3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n v="0.55000000000000004"/>
    <n v="65.978000000000009"/>
    <n v="53.981999999999985"/>
    <n v="0.4499999999999999"/>
    <x v="3"/>
  </r>
  <r>
    <n v="1863"/>
    <s v="CA-2014-151078"/>
    <d v="2014-11-12T00:00:00"/>
    <d v="2014-11-12T00:00:00"/>
    <s v="Same Day"/>
    <s v="RF-19840"/>
    <s v="Roy Franzˆ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n v="0.6"/>
    <n v="29.779199999999996"/>
    <n v="19.852800000000002"/>
    <n v="0.40000000000000008"/>
    <x v="2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n v="0.65"/>
    <n v="472.84250000000003"/>
    <n v="254.60750000000002"/>
    <n v="0.35"/>
    <x v="0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n v="0.65"/>
    <n v="16.224"/>
    <n v="8.7360000000000007"/>
    <n v="0.35000000000000003"/>
    <x v="0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n v="0.55000000000000004"/>
    <n v="203.93010000000001"/>
    <n v="166.85189999999997"/>
    <n v="0.44999999999999996"/>
    <x v="3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n v="0.65"/>
    <n v="127.6925"/>
    <n v="68.757499999999993"/>
    <n v="0.35"/>
    <x v="3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0.6"/>
    <n v="18.662399999999998"/>
    <n v="12.441600000000001"/>
    <n v="0.4"/>
    <x v="1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0.6"/>
    <n v="46.953600000000002"/>
    <n v="31.302399999999999"/>
    <n v="0.39999999999999997"/>
    <x v="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n v="0.6"/>
    <n v="3.8879999999999999"/>
    <n v="2.5920000000000005"/>
    <n v="0.40000000000000008"/>
    <x v="0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0.6"/>
    <n v="59.519999999999996"/>
    <n v="39.680000000000007"/>
    <n v="0.40000000000000008"/>
    <x v="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n v="0.65"/>
    <n v="521.01919999999996"/>
    <n v="280.54880000000003"/>
    <n v="0.35000000000000003"/>
    <x v="2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n v="0.65"/>
    <n v="177.35120000000001"/>
    <n v="95.496800000000007"/>
    <n v="0.35000000000000003"/>
    <x v="2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n v="0.65"/>
    <n v="46.137000000000008"/>
    <n v="24.842999999999996"/>
    <n v="0.34999999999999992"/>
    <x v="3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0.6"/>
    <n v="9.7343999999999991"/>
    <n v="6.4896000000000011"/>
    <n v="0.40000000000000008"/>
    <x v="2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n v="0.65"/>
    <n v="114.9096"/>
    <n v="61.874399999999994"/>
    <n v="0.35"/>
    <x v="0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n v="0.55000000000000004"/>
    <n v="258.70679999999999"/>
    <n v="211.66919999999999"/>
    <n v="0.45"/>
    <x v="3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n v="0.65"/>
    <n v="255.8192"/>
    <n v="137.74879999999999"/>
    <n v="0.35"/>
    <x v="3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n v="0.55000000000000004"/>
    <n v="166.30680000000001"/>
    <n v="136.06919999999997"/>
    <n v="0.4499999999999999"/>
    <x v="3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0.6"/>
    <n v="41.245200000000004"/>
    <n v="27.4968"/>
    <n v="0.39999999999999997"/>
    <x v="3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0.6"/>
    <n v="17.603999999999999"/>
    <n v="11.736000000000001"/>
    <n v="0.4"/>
    <x v="1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n v="0.65"/>
    <n v="249.34455000000003"/>
    <n v="134.26245"/>
    <n v="0.35"/>
    <x v="1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0.6"/>
    <n v="338.03999999999996"/>
    <n v="225.36"/>
    <n v="0.4"/>
    <x v="1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0.6"/>
    <n v="130.2336"/>
    <n v="86.822400000000016"/>
    <n v="0.40000000000000008"/>
    <x v="0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n v="0.6"/>
    <n v="3.5999999999999996"/>
    <n v="2.4000000000000004"/>
    <n v="0.40000000000000008"/>
    <x v="3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0.65"/>
    <n v="20.513999999999999"/>
    <n v="11.045999999999999"/>
    <n v="0.35"/>
    <x v="0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0.6"/>
    <n v="4.2623999999999995"/>
    <n v="2.8416000000000006"/>
    <n v="0.40000000000000008"/>
    <x v="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0.6"/>
    <n v="239.01119999999997"/>
    <n v="159.3408"/>
    <n v="0.4"/>
    <x v="2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0.6"/>
    <n v="73.075199999999995"/>
    <n v="48.716800000000006"/>
    <n v="0.4"/>
    <x v="2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n v="0.65"/>
    <n v="266.23349999999999"/>
    <n v="143.35649999999998"/>
    <n v="0.35"/>
    <x v="2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0.6"/>
    <n v="6.3360000000000003"/>
    <n v="4.2240000000000002"/>
    <n v="0.4"/>
    <x v="2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0.6"/>
    <n v="2.028"/>
    <n v="1.3519999999999999"/>
    <n v="0.39999999999999997"/>
    <x v="2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0.6"/>
    <n v="4.6943999999999999"/>
    <n v="3.1295999999999999"/>
    <n v="0.4"/>
    <x v="3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n v="0.6"/>
    <n v="14.870399999999998"/>
    <n v="9.9136000000000006"/>
    <n v="0.4"/>
    <x v="0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0.6"/>
    <n v="20.79"/>
    <n v="13.86"/>
    <n v="0.4"/>
    <x v="3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n v="0.6"/>
    <n v="292.79039999999998"/>
    <n v="195.1936"/>
    <n v="0.4"/>
    <x v="1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n v="0.6"/>
    <n v="1076.3879999999999"/>
    <n v="717.5920000000001"/>
    <n v="0.40000000000000008"/>
    <x v="3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0.6"/>
    <n v="17.884799999999998"/>
    <n v="11.923200000000001"/>
    <n v="0.4"/>
    <x v="2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0.6"/>
    <n v="303.10559999999998"/>
    <n v="202.07040000000001"/>
    <n v="0.4"/>
    <x v="2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n v="0.65"/>
    <n v="113.13802500000001"/>
    <n v="60.920474999999996"/>
    <n v="0.35"/>
    <x v="2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n v="0.6"/>
    <n v="115.128"/>
    <n v="76.751999999999995"/>
    <n v="0.39999999999999997"/>
    <x v="0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n v="0.55000000000000004"/>
    <n v="8.1289999999999996"/>
    <n v="6.6509999999999998"/>
    <n v="0.45"/>
    <x v="0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n v="0.6"/>
    <n v="3.1103999999999998"/>
    <n v="2.0736000000000003"/>
    <n v="0.40000000000000008"/>
    <x v="3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n v="0.65"/>
    <n v="311.012"/>
    <n v="167.46800000000002"/>
    <n v="0.35000000000000003"/>
    <x v="3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n v="0.55000000000000004"/>
    <n v="15.620000000000001"/>
    <n v="12.779999999999998"/>
    <n v="0.44999999999999996"/>
    <x v="3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n v="0.6"/>
    <n v="545.47199999999998"/>
    <n v="363.64800000000002"/>
    <n v="0.4"/>
    <x v="3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0.6"/>
    <n v="1.7711999999999999"/>
    <n v="1.1808000000000001"/>
    <n v="0.4"/>
    <x v="0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0.6"/>
    <n v="16.210799999999999"/>
    <n v="10.807200000000002"/>
    <n v="0.40000000000000008"/>
    <x v="0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n v="0.65"/>
    <n v="88.99799999999999"/>
    <n v="47.921999999999997"/>
    <n v="0.35000000000000003"/>
    <x v="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n v="0.65"/>
    <n v="12.324000000000002"/>
    <n v="6.6359999999999992"/>
    <n v="0.34999999999999992"/>
    <x v="3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†16GB Mini TravelDrive USB 2.0†Flash Drive"/>
    <n v="99.39"/>
    <n v="3"/>
    <n v="0"/>
    <n v="40.749899999999997"/>
    <n v="0.55000000000000004"/>
    <n v="54.664500000000004"/>
    <n v="44.725499999999997"/>
    <n v="0.44999999999999996"/>
    <x v="0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n v="0.6"/>
    <n v="164.33760000000001"/>
    <n v="109.55840000000001"/>
    <n v="0.4"/>
    <x v="3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n v="0.55000000000000004"/>
    <n v="328.42259999999999"/>
    <n v="268.70939999999996"/>
    <n v="0.44999999999999996"/>
    <x v="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0.55000000000000004"/>
    <n v="82.472499999999997"/>
    <n v="67.477499999999992"/>
    <n v="0.44999999999999996"/>
    <x v="2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0.6"/>
    <n v="2.7647999999999997"/>
    <n v="1.8431999999999999"/>
    <n v="0.4"/>
    <x v="3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n v="0.6"/>
    <n v="9.3168000000000006"/>
    <n v="6.2111999999999998"/>
    <n v="0.39999999999999997"/>
    <x v="3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0.6"/>
    <n v="7.1711999999999998"/>
    <n v="4.7808000000000002"/>
    <n v="0.4"/>
    <x v="3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0.6"/>
    <n v="6.99"/>
    <n v="4.66"/>
    <n v="0.4"/>
    <x v="1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0.55000000000000004"/>
    <n v="164.94499999999999"/>
    <n v="134.95499999999998"/>
    <n v="0.44999999999999996"/>
    <x v="1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0.6"/>
    <n v="537.55199999999991"/>
    <n v="358.36800000000005"/>
    <n v="0.40000000000000008"/>
    <x v="3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n v="0.65"/>
    <n v="300.66660000000002"/>
    <n v="161.8974"/>
    <n v="0.35"/>
    <x v="3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0.6"/>
    <n v="9.0047999999999995"/>
    <n v="6.0031999999999996"/>
    <n v="0.4"/>
    <x v="1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n v="0.55000000000000004"/>
    <n v="475.00200000000001"/>
    <n v="388.63799999999998"/>
    <n v="0.44999999999999996"/>
    <x v="0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n v="0.6"/>
    <n v="28.569599999999998"/>
    <n v="19.046400000000002"/>
    <n v="0.4"/>
    <x v="0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  <n v="0.6"/>
    <n v="55.763999999999996"/>
    <n v="37.176000000000002"/>
    <n v="0.4"/>
    <x v="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0.55000000000000004"/>
    <n v="109.989"/>
    <n v="89.990999999999985"/>
    <n v="0.44999999999999996"/>
    <x v="3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n v="0.55000000000000004"/>
    <n v="97.614000000000004"/>
    <n v="79.865999999999985"/>
    <n v="0.44999999999999996"/>
    <x v="0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0.6"/>
    <n v="53.260799999999996"/>
    <n v="35.507200000000005"/>
    <n v="0.4"/>
    <x v="3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n v="0.6"/>
    <n v="3.8879999999999999"/>
    <n v="2.5920000000000005"/>
    <n v="0.40000000000000008"/>
    <x v="3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n v="0.6"/>
    <n v="27.905999999999999"/>
    <n v="18.603999999999999"/>
    <n v="0.4"/>
    <x v="3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n v="0.55000000000000004"/>
    <n v="362.98680000000002"/>
    <n v="296.98919999999998"/>
    <n v="0.44999999999999996"/>
    <x v="3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n v="0.55000000000000004"/>
    <n v="149.59560000000002"/>
    <n v="122.3964"/>
    <n v="0.44999999999999996"/>
    <x v="0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n v="0.65"/>
    <n v="94.731000000000009"/>
    <n v="51.009"/>
    <n v="0.35"/>
    <x v="3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n v="0.65"/>
    <n v="10.01"/>
    <n v="5.3900000000000006"/>
    <n v="0.35000000000000003"/>
    <x v="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n v="0.6"/>
    <n v="146.72999999999999"/>
    <n v="97.820000000000022"/>
    <n v="0.40000000000000008"/>
    <x v="3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0.55000000000000004"/>
    <n v="91.388000000000005"/>
    <n v="74.771999999999991"/>
    <n v="0.44999999999999996"/>
    <x v="3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n v="0.65"/>
    <n v="9.5745000000000005"/>
    <n v="5.1555"/>
    <n v="0.35"/>
    <x v="1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n v="0.6"/>
    <n v="11.9808"/>
    <n v="7.9871999999999996"/>
    <n v="0.39999999999999997"/>
    <x v="0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n v="0.6"/>
    <n v="20.0928"/>
    <n v="13.395199999999999"/>
    <n v="0.39999999999999997"/>
    <x v="0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0.6"/>
    <n v="5.2416"/>
    <n v="3.4944000000000006"/>
    <n v="0.4"/>
    <x v="0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n v="0.65"/>
    <n v="430.87200000000001"/>
    <n v="232.00799999999998"/>
    <n v="0.35"/>
    <x v="0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n v="0.6"/>
    <n v="28.416"/>
    <n v="18.943999999999999"/>
    <n v="0.39999999999999997"/>
    <x v="3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n v="0.6"/>
    <n v="16.463999999999999"/>
    <n v="10.976000000000003"/>
    <n v="0.40000000000000008"/>
    <x v="3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n v="0.6"/>
    <n v="1.944"/>
    <n v="1.2960000000000003"/>
    <n v="0.40000000000000008"/>
    <x v="3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0.55000000000000004"/>
    <n v="52.782400000000003"/>
    <n v="43.185600000000001"/>
    <n v="0.45"/>
    <x v="0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n v="0.6"/>
    <n v="6.2207999999999997"/>
    <n v="4.1472000000000007"/>
    <n v="0.40000000000000008"/>
    <x v="0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n v="0.6"/>
    <n v="13.860000000000001"/>
    <n v="9.24"/>
    <n v="0.39999999999999997"/>
    <x v="3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n v="0.65"/>
    <n v="7.5009999999999994"/>
    <n v="4.0389999999999997"/>
    <n v="0.35"/>
    <x v="3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n v="0.65"/>
    <n v="165.4419"/>
    <n v="89.084100000000007"/>
    <n v="0.35000000000000003"/>
    <x v="3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0.6"/>
    <n v="7.7880000000000003"/>
    <n v="5.1920000000000002"/>
    <n v="0.4"/>
    <x v="3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0.6"/>
    <n v="15.859199999999998"/>
    <n v="10.572800000000001"/>
    <n v="0.40000000000000008"/>
    <x v="3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n v="0.55000000000000004"/>
    <n v="108.88350000000001"/>
    <n v="89.086499999999987"/>
    <n v="0.44999999999999996"/>
    <x v="3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0.6"/>
    <n v="11.339999999999998"/>
    <n v="7.5600000000000005"/>
    <n v="0.40000000000000008"/>
    <x v="3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0.65"/>
    <n v="833.56650000000013"/>
    <n v="448.84349999999995"/>
    <n v="0.34999999999999992"/>
    <x v="3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0.6"/>
    <n v="2.952"/>
    <n v="1.968"/>
    <n v="0.4"/>
    <x v="3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n v="0.55000000000000004"/>
    <n v="130.9"/>
    <n v="107.1"/>
    <n v="0.44999999999999996"/>
    <x v="3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n v="0.55000000000000004"/>
    <n v="92.383500000000012"/>
    <n v="75.586499999999987"/>
    <n v="0.4499999999999999"/>
    <x v="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0.6"/>
    <n v="10.272"/>
    <n v="6.8480000000000008"/>
    <n v="0.4"/>
    <x v="3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n v="0.6"/>
    <n v="9.7199999999999989"/>
    <n v="6.48"/>
    <n v="0.4"/>
    <x v="3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n v="0.6"/>
    <n v="20.394000000000002"/>
    <n v="13.596"/>
    <n v="0.39999999999999997"/>
    <x v="3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n v="0.55000000000000004"/>
    <n v="163.26750000000001"/>
    <n v="133.58250000000001"/>
    <n v="0.45"/>
    <x v="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†Clip USB†flash drive†- 8 GB"/>
    <n v="112.8"/>
    <n v="6"/>
    <n v="0"/>
    <n v="6.7679999999999998"/>
    <n v="0.55000000000000004"/>
    <n v="62.040000000000006"/>
    <n v="50.759999999999991"/>
    <n v="0.44999999999999996"/>
    <x v="3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0.6"/>
    <n v="8.2260000000000009"/>
    <n v="5.484"/>
    <n v="0.39999999999999997"/>
    <x v="3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n v="0.6"/>
    <n v="14.939999999999998"/>
    <n v="9.9600000000000009"/>
    <n v="0.40000000000000008"/>
    <x v="3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n v="0.6"/>
    <n v="171.774"/>
    <n v="114.51600000000002"/>
    <n v="0.4"/>
    <x v="3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n v="0.6"/>
    <n v="14.507999999999999"/>
    <n v="9.6720000000000006"/>
    <n v="0.4"/>
    <x v="3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n v="0.55000000000000004"/>
    <n v="155.08350000000002"/>
    <n v="126.88650000000001"/>
    <n v="0.45"/>
    <x v="3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0.6"/>
    <n v="41.699999999999996"/>
    <n v="27.800000000000004"/>
    <n v="0.40000000000000008"/>
    <x v="3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0.6"/>
    <n v="99.86399999999999"/>
    <n v="66.576000000000008"/>
    <n v="0.40000000000000008"/>
    <x v="3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†Secure+ Hardware Encrypted USB 2.0†Flash Drive; 16GB"/>
    <n v="291.95999999999998"/>
    <n v="4"/>
    <n v="0"/>
    <n v="102.18600000000001"/>
    <n v="0.55000000000000004"/>
    <n v="160.578"/>
    <n v="131.38199999999998"/>
    <n v="0.44999999999999996"/>
    <x v="3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n v="0.6"/>
    <n v="3.8448000000000002"/>
    <n v="2.5632000000000001"/>
    <n v="0.4"/>
    <x v="3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†Secure+ Hardware Encrypted USB 2.0†Flash Drive; 16GB"/>
    <n v="408.74400000000003"/>
    <n v="7"/>
    <n v="0.2"/>
    <n v="76.639499999999998"/>
    <n v="0.55000000000000004"/>
    <n v="224.80920000000003"/>
    <n v="183.9348"/>
    <n v="0.44999999999999996"/>
    <x v="3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n v="0.6"/>
    <n v="3.0623999999999998"/>
    <n v="2.0416000000000003"/>
    <n v="0.40000000000000008"/>
    <x v="2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n v="0.6"/>
    <n v="1.7375999999999998"/>
    <n v="1.1584000000000001"/>
    <n v="0.4"/>
    <x v="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n v="0.55000000000000004"/>
    <n v="19.258800000000001"/>
    <n v="15.757199999999997"/>
    <n v="0.44999999999999996"/>
    <x v="2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n v="0.6"/>
    <n v="165.58200000000002"/>
    <n v="110.38800000000001"/>
    <n v="0.39999999999999997"/>
    <x v="2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n v="0.55000000000000004"/>
    <n v="767.22250000000008"/>
    <n v="627.72749999999996"/>
    <n v="0.44999999999999996"/>
    <x v="2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n v="0.65"/>
    <n v="354.822"/>
    <n v="191.05799999999999"/>
    <n v="0.35"/>
    <x v="2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n v="0.6"/>
    <n v="3.1488"/>
    <n v="2.0992000000000002"/>
    <n v="0.4"/>
    <x v="1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n v="0.65"/>
    <n v="606.79840000000002"/>
    <n v="326.73759999999993"/>
    <n v="0.34999999999999992"/>
    <x v="0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n v="0.6"/>
    <n v="25.785599999999999"/>
    <n v="17.1904"/>
    <n v="0.4"/>
    <x v="0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0.6"/>
    <n v="2.2559999999999998"/>
    <n v="1.504"/>
    <n v="0.4"/>
    <x v="1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†Headset"/>
    <n v="479.96"/>
    <n v="4"/>
    <n v="0"/>
    <n v="134.3888"/>
    <n v="0.55000000000000004"/>
    <n v="263.97800000000001"/>
    <n v="215.98199999999997"/>
    <n v="0.44999999999999996"/>
    <x v="2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n v="0.6"/>
    <n v="192.52799999999999"/>
    <n v="128.352"/>
    <n v="0.4"/>
    <x v="2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n v="0.65"/>
    <n v="15.522"/>
    <n v="8.3579999999999988"/>
    <n v="0.35"/>
    <x v="2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n v="0.6"/>
    <n v="16.056000000000001"/>
    <n v="10.704000000000001"/>
    <n v="0.4"/>
    <x v="2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n v="0.55000000000000004"/>
    <n v="791.98680000000013"/>
    <n v="647.98919999999998"/>
    <n v="0.44999999999999996"/>
    <x v="0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n v="0.6"/>
    <n v="10.331999999999999"/>
    <n v="6.8879999999999999"/>
    <n v="0.4"/>
    <x v="1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n v="0.65"/>
    <n v="665.84700000000009"/>
    <n v="358.53300000000002"/>
    <n v="0.35"/>
    <x v="1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0.6"/>
    <n v="15.731999999999999"/>
    <n v="10.488"/>
    <n v="0.4"/>
    <x v="1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0.6"/>
    <n v="10.404"/>
    <n v="6.9359999999999999"/>
    <n v="0.4"/>
    <x v="1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0.6"/>
    <n v="2.9736000000000002"/>
    <n v="1.9824000000000002"/>
    <n v="0.4"/>
    <x v="3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n v="0.6"/>
    <n v="42.624000000000002"/>
    <n v="28.416000000000004"/>
    <n v="0.4"/>
    <x v="3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n v="0.6"/>
    <n v="3.2063999999999999"/>
    <n v="2.1376000000000004"/>
    <n v="0.4"/>
    <x v="3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0.6"/>
    <n v="6.7824"/>
    <n v="4.5216000000000003"/>
    <n v="0.4"/>
    <x v="3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n v="0.6"/>
    <n v="176.77199999999999"/>
    <n v="117.84800000000001"/>
    <n v="0.4"/>
    <x v="3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n v="0.65"/>
    <n v="5.6888000000000005"/>
    <n v="3.0632000000000001"/>
    <n v="0.35"/>
    <x v="3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n v="0.6"/>
    <n v="9"/>
    <n v="6"/>
    <n v="0.4"/>
    <x v="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n v="0.55000000000000004"/>
    <n v="88.885500000000022"/>
    <n v="72.724499999999992"/>
    <n v="0.4499999999999999"/>
    <x v="2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n v="0.55000000000000004"/>
    <n v="79.722499999999997"/>
    <n v="65.227499999999992"/>
    <n v="0.44999999999999996"/>
    <x v="2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n v="0.55000000000000004"/>
    <n v="109.9725"/>
    <n v="89.977499999999992"/>
    <n v="0.45"/>
    <x v="3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n v="0.6"/>
    <n v="25.116"/>
    <n v="16.744"/>
    <n v="0.4"/>
    <x v="3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n v="0.6"/>
    <n v="57.564"/>
    <n v="38.375999999999998"/>
    <n v="0.39999999999999997"/>
    <x v="3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n v="0.65"/>
    <n v="197.89250000000001"/>
    <n v="106.55749999999998"/>
    <n v="0.34999999999999992"/>
    <x v="3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n v="0.6"/>
    <n v="6.8184000000000005"/>
    <n v="4.5456000000000003"/>
    <n v="0.4"/>
    <x v="3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n v="0.6"/>
    <n v="17.808"/>
    <n v="11.872"/>
    <n v="0.4"/>
    <x v="2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n v="0.55000000000000004"/>
    <n v="26.141500000000004"/>
    <n v="21.388499999999997"/>
    <n v="0.4499999999999999"/>
    <x v="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n v="0.65"/>
    <n v="119.19180000000001"/>
    <n v="64.180199999999999"/>
    <n v="0.35"/>
    <x v="3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0.6"/>
    <n v="2.5344000000000002"/>
    <n v="1.6896"/>
    <n v="0.39999999999999997"/>
    <x v="2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n v="0.6"/>
    <n v="199.83359999999999"/>
    <n v="133.22239999999999"/>
    <n v="0.4"/>
    <x v="2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ÈsumÈ Paper, 24lb."/>
    <n v="24.896000000000001"/>
    <n v="4"/>
    <n v="0.2"/>
    <n v="7.78"/>
    <n v="0.6"/>
    <n v="14.9376"/>
    <n v="9.958400000000001"/>
    <n v="0.4"/>
    <x v="2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0.55000000000000004"/>
    <n v="87.991200000000006"/>
    <n v="71.992800000000003"/>
    <n v="0.45"/>
    <x v="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0.6"/>
    <n v="27.8064"/>
    <n v="18.537600000000001"/>
    <n v="0.4"/>
    <x v="1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0.65"/>
    <n v="228.13700000000003"/>
    <n v="122.84299999999999"/>
    <n v="0.35"/>
    <x v="0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0.6"/>
    <n v="7.8479999999999999"/>
    <n v="5.2320000000000002"/>
    <n v="0.4"/>
    <x v="0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0.6"/>
    <n v="540.048"/>
    <n v="360.03200000000004"/>
    <n v="0.4"/>
    <x v="0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0.6"/>
    <n v="10.540800000000001"/>
    <n v="7.0272000000000006"/>
    <n v="0.4"/>
    <x v="1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n v="0.6"/>
    <n v="8.7719999999999985"/>
    <n v="5.8480000000000008"/>
    <n v="0.40000000000000008"/>
    <x v="1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0.6"/>
    <n v="20.015999999999998"/>
    <n v="13.344000000000001"/>
    <n v="0.4"/>
    <x v="1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n v="0.6"/>
    <n v="24.084"/>
    <n v="16.056000000000001"/>
    <n v="0.4"/>
    <x v="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0.6"/>
    <n v="963.73799999999994"/>
    <n v="642.49200000000008"/>
    <n v="0.4"/>
    <x v="0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6"/>
    <n v="10.223999999999998"/>
    <n v="6.8160000000000007"/>
    <n v="0.40000000000000008"/>
    <x v="0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0.6"/>
    <n v="29.718"/>
    <n v="19.812000000000001"/>
    <n v="0.4"/>
    <x v="0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n v="0.65"/>
    <n v="567.00800000000004"/>
    <n v="305.31200000000001"/>
    <n v="0.35"/>
    <x v="0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n v="0.6"/>
    <n v="143.47200000000001"/>
    <n v="95.647999999999996"/>
    <n v="0.39999999999999997"/>
    <x v="3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0.65"/>
    <n v="92.274000000000015"/>
    <n v="49.685999999999993"/>
    <n v="0.34999999999999992"/>
    <x v="1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0.6"/>
    <n v="19.814399999999999"/>
    <n v="13.209600000000002"/>
    <n v="0.4"/>
    <x v="0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n v="0.6"/>
    <n v="40.281599999999997"/>
    <n v="26.854399999999998"/>
    <n v="0.4"/>
    <x v="0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0.6"/>
    <n v="8.8379999999999992"/>
    <n v="5.8920000000000012"/>
    <n v="0.40000000000000008"/>
    <x v="1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0.6"/>
    <n v="62.94"/>
    <n v="41.960000000000008"/>
    <n v="0.40000000000000008"/>
    <x v="1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0.6"/>
    <n v="36.623999999999995"/>
    <n v="24.416000000000004"/>
    <n v="0.40000000000000008"/>
    <x v="1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0.6"/>
    <n v="6.5699999999999994"/>
    <n v="4.38"/>
    <n v="0.4"/>
    <x v="1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n v="0.6"/>
    <n v="5.6351999999999993"/>
    <n v="3.7568000000000001"/>
    <n v="0.4"/>
    <x v="0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n v="0.6"/>
    <n v="5.5967999999999991"/>
    <n v="3.7312000000000003"/>
    <n v="0.40000000000000008"/>
    <x v="0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0.6"/>
    <n v="4.9559999999999995"/>
    <n v="3.3040000000000003"/>
    <n v="0.4"/>
    <x v="3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n v="0.65"/>
    <n v="175.48050000000003"/>
    <n v="94.489499999999992"/>
    <n v="0.34999999999999992"/>
    <x v="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n v="0.6"/>
    <n v="17.423999999999999"/>
    <n v="11.616"/>
    <n v="0.4"/>
    <x v="1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n v="0.6"/>
    <n v="8.7719999999999985"/>
    <n v="5.8480000000000008"/>
    <n v="0.40000000000000008"/>
    <x v="1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n v="0.6"/>
    <n v="7.1711999999999998"/>
    <n v="4.7808000000000002"/>
    <n v="0.4"/>
    <x v="1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n v="0.6"/>
    <n v="2.7215999999999996"/>
    <n v="1.8144"/>
    <n v="0.4"/>
    <x v="1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n v="0.6"/>
    <n v="5.4935999999999998"/>
    <n v="3.6624000000000008"/>
    <n v="0.40000000000000008"/>
    <x v="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n v="0.65"/>
    <n v="48.984000000000002"/>
    <n v="26.375999999999998"/>
    <n v="0.35"/>
    <x v="1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n v="0.6"/>
    <n v="34.502399999999994"/>
    <n v="23.001600000000003"/>
    <n v="0.40000000000000008"/>
    <x v="1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0.6"/>
    <n v="23.318399999999997"/>
    <n v="15.5456"/>
    <n v="0.4"/>
    <x v="3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n v="0.6"/>
    <n v="9.3311999999999991"/>
    <n v="6.2208000000000006"/>
    <n v="0.4"/>
    <x v="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0.6"/>
    <n v="97.583999999999989"/>
    <n v="65.055999999999997"/>
    <n v="0.4"/>
    <x v="0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n v="0.55000000000000004"/>
    <n v="328.35"/>
    <n v="268.64999999999998"/>
    <n v="0.44999999999999996"/>
    <x v="0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0.6"/>
    <n v="33.287999999999997"/>
    <n v="22.192"/>
    <n v="0.4"/>
    <x v="0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n v="0.65"/>
    <n v="188.37"/>
    <n v="101.43"/>
    <n v="0.35000000000000003"/>
    <x v="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0.6"/>
    <n v="1.5011999999999999"/>
    <n v="1.0007999999999999"/>
    <n v="0.4"/>
    <x v="1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0.6"/>
    <n v="3.8879999999999999"/>
    <n v="2.5920000000000005"/>
    <n v="0.40000000000000008"/>
    <x v="1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n v="0.65"/>
    <n v="221.96720000000002"/>
    <n v="119.52079999999998"/>
    <n v="0.34999999999999992"/>
    <x v="1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0.6"/>
    <n v="6.6719999999999997"/>
    <n v="4.4479999999999995"/>
    <n v="0.39999999999999997"/>
    <x v="1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n v="0.65"/>
    <n v="16.473600000000001"/>
    <n v="8.8704000000000001"/>
    <n v="0.35"/>
    <x v="1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0.65"/>
    <n v="11.2515"/>
    <n v="6.0584999999999987"/>
    <n v="0.34999999999999992"/>
    <x v="0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n v="0.55000000000000004"/>
    <n v="109.9725"/>
    <n v="89.977499999999992"/>
    <n v="0.45"/>
    <x v="3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n v="0.65"/>
    <n v="1031.3485000000001"/>
    <n v="555.3415"/>
    <n v="0.35"/>
    <x v="3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†Gaming G510s - Keyboard"/>
    <n v="84.99"/>
    <n v="1"/>
    <n v="0"/>
    <n v="30.596399999999999"/>
    <n v="0.55000000000000004"/>
    <n v="46.744500000000002"/>
    <n v="38.245499999999993"/>
    <n v="0.44999999999999996"/>
    <x v="3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n v="0.65"/>
    <n v="267.67"/>
    <n v="144.13"/>
    <n v="0.35"/>
    <x v="3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0.6"/>
    <n v="6.8039999999999994"/>
    <n v="4.5360000000000005"/>
    <n v="0.4"/>
    <x v="2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n v="0.6"/>
    <n v="48.18"/>
    <n v="32.119999999999997"/>
    <n v="0.39999999999999997"/>
    <x v="2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n v="0.6"/>
    <n v="9.5808"/>
    <n v="6.3872"/>
    <n v="0.4"/>
    <x v="2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n v="0.6"/>
    <n v="38.843999999999994"/>
    <n v="25.896000000000001"/>
    <n v="0.4"/>
    <x v="2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6"/>
    <n v="11.577599999999999"/>
    <n v="7.7184000000000008"/>
    <n v="0.40000000000000008"/>
    <x v="2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n v="0.6"/>
    <n v="243.38399999999999"/>
    <n v="162.256"/>
    <n v="0.4"/>
    <x v="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n v="0.65"/>
    <n v="95.128800000000012"/>
    <n v="51.223199999999991"/>
    <n v="0.34999999999999992"/>
    <x v="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†LTO Ultrium - 800 GB"/>
    <n v="251.91"/>
    <n v="9"/>
    <n v="0"/>
    <n v="47.862900000000003"/>
    <n v="0.55000000000000004"/>
    <n v="138.5505"/>
    <n v="113.3595"/>
    <n v="0.45"/>
    <x v="2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n v="0.6"/>
    <n v="7.4340000000000002"/>
    <n v="4.9560000000000004"/>
    <n v="0.4"/>
    <x v="2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n v="0.55000000000000004"/>
    <n v="109.97800000000001"/>
    <n v="89.981999999999999"/>
    <n v="0.44999999999999996"/>
    <x v="1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n v="0.65"/>
    <n v="462.04079999999999"/>
    <n v="248.7912"/>
    <n v="0.35000000000000003"/>
    <x v="1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0.6"/>
    <n v="1.1646000000000001"/>
    <n v="0.77639999999999998"/>
    <n v="0.39999999999999997"/>
    <x v="0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n v="0.65"/>
    <n v="184.54800000000003"/>
    <n v="99.371999999999986"/>
    <n v="0.34999999999999992"/>
    <x v="3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0.6"/>
    <n v="4.3872"/>
    <n v="2.9248000000000003"/>
    <n v="0.4"/>
    <x v="0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n v="0.55000000000000004"/>
    <n v="32.983499999999999"/>
    <n v="26.986499999999999"/>
    <n v="0.45"/>
    <x v="3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†headset†- Convertible, Monaural"/>
    <n v="761.54399999999998"/>
    <n v="7"/>
    <n v="0.2"/>
    <n v="66.635099999999994"/>
    <n v="0.55000000000000004"/>
    <n v="418.8492"/>
    <n v="342.69479999999999"/>
    <n v="0.45"/>
    <x v="3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n v="0.65"/>
    <n v="37.830000000000005"/>
    <n v="20.369999999999997"/>
    <n v="0.34999999999999992"/>
    <x v="2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0.6"/>
    <n v="23.939999999999998"/>
    <n v="15.96"/>
    <n v="0.4"/>
    <x v="3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0.6"/>
    <n v="54.515999999999998"/>
    <n v="36.344000000000001"/>
    <n v="0.4"/>
    <x v="3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0.6"/>
    <n v="56.91"/>
    <n v="37.94"/>
    <n v="0.4"/>
    <x v="3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0.6"/>
    <n v="63.739199999999997"/>
    <n v="42.492800000000003"/>
    <n v="0.4"/>
    <x v="1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n v="0.55000000000000004"/>
    <n v="61.591200000000001"/>
    <n v="50.392799999999994"/>
    <n v="0.44999999999999996"/>
    <x v="1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n v="0.65"/>
    <n v="5.0128000000000004"/>
    <n v="2.6991999999999994"/>
    <n v="0.34999999999999992"/>
    <x v="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æî x 11î"/>
    <n v="37.44"/>
    <n v="6"/>
    <n v="0"/>
    <n v="16.847999999999999"/>
    <n v="0.6"/>
    <n v="22.463999999999999"/>
    <n v="14.975999999999999"/>
    <n v="0.4"/>
    <x v="3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n v="0.6"/>
    <n v="14.208"/>
    <n v="9.4719999999999995"/>
    <n v="0.39999999999999997"/>
    <x v="2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0.6"/>
    <n v="73.272000000000006"/>
    <n v="48.847999999999999"/>
    <n v="0.39999999999999997"/>
    <x v="0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n v="0.6"/>
    <n v="11.069999999999999"/>
    <n v="7.3800000000000008"/>
    <n v="0.40000000000000008"/>
    <x v="0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n v="0.6"/>
    <n v="194.93999999999997"/>
    <n v="129.96"/>
    <n v="0.40000000000000008"/>
    <x v="0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0.6"/>
    <n v="88.037999999999997"/>
    <n v="58.691999999999993"/>
    <n v="0.39999999999999997"/>
    <x v="0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0.6"/>
    <n v="2.3759999999999999"/>
    <n v="1.5840000000000001"/>
    <n v="0.4"/>
    <x v="0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n v="0.6"/>
    <n v="3.456"/>
    <n v="2.3039999999999998"/>
    <n v="0.39999999999999997"/>
    <x v="1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0.6"/>
    <n v="15.93"/>
    <n v="10.620000000000001"/>
    <n v="0.4"/>
    <x v="3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n v="0.65"/>
    <n v="201.78795"/>
    <n v="108.65504999999999"/>
    <n v="0.35"/>
    <x v="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n v="0.65"/>
    <n v="311.935"/>
    <n v="167.96499999999997"/>
    <n v="0.35"/>
    <x v="2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n v="0.6"/>
    <n v="7.7279999999999998"/>
    <n v="5.152000000000001"/>
    <n v="0.40000000000000008"/>
    <x v="1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0.6"/>
    <n v="7.871999999999999"/>
    <n v="5.2480000000000002"/>
    <n v="0.4"/>
    <x v="1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0.6"/>
    <n v="307.10399999999998"/>
    <n v="204.73599999999999"/>
    <n v="0.4"/>
    <x v="0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0.6"/>
    <n v="55.175999999999995"/>
    <n v="36.783999999999999"/>
    <n v="0.4"/>
    <x v="0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0.6"/>
    <n v="5.0039999999999996"/>
    <n v="3.3360000000000003"/>
    <n v="0.4"/>
    <x v="0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n v="0.6"/>
    <n v="22.608000000000001"/>
    <n v="15.071999999999999"/>
    <n v="0.39999999999999997"/>
    <x v="3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n v="0.55000000000000004"/>
    <n v="153.96920000000003"/>
    <n v="125.97479999999999"/>
    <n v="0.44999999999999996"/>
    <x v="3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n v="0.6"/>
    <n v="381.84480000000002"/>
    <n v="254.56319999999999"/>
    <n v="0.39999999999999997"/>
    <x v="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n v="0.6"/>
    <n v="49.900800000000004"/>
    <n v="33.267200000000003"/>
    <n v="0.4"/>
    <x v="2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n v="0.65"/>
    <n v="168.43840000000003"/>
    <n v="90.697599999999994"/>
    <n v="0.34999999999999992"/>
    <x v="2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0.6"/>
    <n v="133.15199999999999"/>
    <n v="88.768000000000001"/>
    <n v="0.4"/>
    <x v="3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55000000000000004"/>
    <n v="14.3"/>
    <n v="11.7"/>
    <n v="0.44999999999999996"/>
    <x v="3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0.6"/>
    <n v="9.3311999999999991"/>
    <n v="6.2208000000000006"/>
    <n v="0.4"/>
    <x v="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  <n v="0.6"/>
    <n v="0.52559999999999996"/>
    <n v="0.35040000000000004"/>
    <n v="0.40000000000000008"/>
    <x v="2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0.6"/>
    <n v="11.988"/>
    <n v="7.9920000000000009"/>
    <n v="0.4"/>
    <x v="1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n v="0.6"/>
    <n v="239.01119999999997"/>
    <n v="159.3408"/>
    <n v="0.4"/>
    <x v="1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n v="0.6"/>
    <n v="3.024"/>
    <n v="2.016"/>
    <n v="0.4"/>
    <x v="1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n v="0.6"/>
    <n v="10.469999999999999"/>
    <n v="6.98"/>
    <n v="0.4"/>
    <x v="1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n v="0.65"/>
    <n v="210.03840000000002"/>
    <n v="113.0976"/>
    <n v="0.35"/>
    <x v="1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n v="0.6"/>
    <n v="17.82"/>
    <n v="11.879999999999999"/>
    <n v="0.39999999999999997"/>
    <x v="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†phone"/>
    <n v="1295.8399999999999"/>
    <n v="4"/>
    <n v="0.2"/>
    <n v="145.78200000000001"/>
    <n v="0.55000000000000004"/>
    <n v="712.71199999999999"/>
    <n v="583.12799999999993"/>
    <n v="0.44999999999999996"/>
    <x v="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n v="0.6"/>
    <n v="28.104000000000003"/>
    <n v="18.736000000000001"/>
    <n v="0.39999999999999997"/>
    <x v="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n v="0.65"/>
    <n v="276.79145000000005"/>
    <n v="149.04154999999997"/>
    <n v="0.34999999999999992"/>
    <x v="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n v="0.65"/>
    <n v="136.28549999999998"/>
    <n v="73.384500000000003"/>
    <n v="0.35000000000000003"/>
    <x v="1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0.6"/>
    <n v="95.927999999999997"/>
    <n v="63.951999999999998"/>
    <n v="0.4"/>
    <x v="0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n v="0.6"/>
    <n v="3.1680000000000001"/>
    <n v="2.1120000000000001"/>
    <n v="0.4"/>
    <x v="3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n v="0.6"/>
    <n v="537.55199999999991"/>
    <n v="358.36800000000005"/>
    <n v="0.40000000000000008"/>
    <x v="3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0.6"/>
    <n v="1.6847999999999999"/>
    <n v="1.1232"/>
    <n v="0.4"/>
    <x v="3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n v="0.65"/>
    <n v="140.3844"/>
    <n v="75.5916"/>
    <n v="0.35"/>
    <x v="3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n v="0.65"/>
    <n v="157.274"/>
    <n v="84.686000000000007"/>
    <n v="0.35000000000000003"/>
    <x v="3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n v="0.6"/>
    <n v="16.631999999999998"/>
    <n v="11.088000000000001"/>
    <n v="0.40000000000000008"/>
    <x v="3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0.6"/>
    <n v="62.808"/>
    <n v="41.872000000000007"/>
    <n v="0.4"/>
    <x v="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0.55000000000000004"/>
    <n v="34.626899999999999"/>
    <n v="28.331099999999999"/>
    <n v="0.45"/>
    <x v="3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n v="0.55000000000000004"/>
    <n v="47.506800000000005"/>
    <n v="38.869199999999999"/>
    <n v="0.44999999999999996"/>
    <x v="2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n v="0.65"/>
    <n v="42.213600000000007"/>
    <n v="22.730399999999996"/>
    <n v="0.34999999999999992"/>
    <x v="1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0.6"/>
    <n v="12.441599999999999"/>
    <n v="8.2944000000000013"/>
    <n v="0.40000000000000008"/>
    <x v="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0.6"/>
    <n v="19.968"/>
    <n v="13.312000000000001"/>
    <n v="0.4"/>
    <x v="2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0.6"/>
    <n v="23.112000000000002"/>
    <n v="15.408000000000001"/>
    <n v="0.4"/>
    <x v="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n v="0.65"/>
    <n v="90.909000000000006"/>
    <n v="48.951000000000008"/>
    <n v="0.35000000000000003"/>
    <x v="2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0.6"/>
    <n v="11.79"/>
    <n v="7.8599999999999994"/>
    <n v="0.4"/>
    <x v="1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0.6"/>
    <n v="91.794600000000003"/>
    <n v="61.196400000000011"/>
    <n v="0.4"/>
    <x v="1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0.6"/>
    <n v="6.3503999999999996"/>
    <n v="4.2336"/>
    <n v="0.4"/>
    <x v="1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n v="0.55000000000000004"/>
    <n v="52.206000000000003"/>
    <n v="42.713999999999999"/>
    <n v="0.44999999999999996"/>
    <x v="1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n v="0.65"/>
    <n v="9.5939999999999994"/>
    <n v="5.1660000000000004"/>
    <n v="0.35000000000000003"/>
    <x v="1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0.6"/>
    <n v="2.1936"/>
    <n v="1.4624000000000001"/>
    <n v="0.4"/>
    <x v="1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0.6"/>
    <n v="88.091999999999999"/>
    <n v="58.727999999999994"/>
    <n v="0.39999999999999997"/>
    <x v="3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0.6"/>
    <n v="89.726399999999998"/>
    <n v="59.817600000000013"/>
    <n v="0.40000000000000008"/>
    <x v="2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0.6"/>
    <n v="10.284000000000001"/>
    <n v="6.8559999999999999"/>
    <n v="0.39999999999999997"/>
    <x v="2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0.65"/>
    <n v="644.64660000000003"/>
    <n v="347.11739999999998"/>
    <n v="0.35"/>
    <x v="2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0.6"/>
    <n v="18.288"/>
    <n v="12.192"/>
    <n v="0.4"/>
    <x v="0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0.55000000000000004"/>
    <n v="13.1934"/>
    <n v="10.794599999999999"/>
    <n v="0.44999999999999996"/>
    <x v="0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0.6"/>
    <n v="10.012799999999999"/>
    <n v="6.6752000000000002"/>
    <n v="0.4"/>
    <x v="0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0.65"/>
    <n v="274.33769999999998"/>
    <n v="147.72030000000001"/>
    <n v="0.35000000000000003"/>
    <x v="0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0.6"/>
    <n v="22.852799999999998"/>
    <n v="15.235200000000003"/>
    <n v="0.40000000000000008"/>
    <x v="0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0.6"/>
    <n v="152.6112"/>
    <n v="101.74080000000001"/>
    <n v="0.4"/>
    <x v="0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n v="0.65"/>
    <n v="28.151500000000002"/>
    <n v="15.1585"/>
    <n v="0.35"/>
    <x v="2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n v="0.55000000000000004"/>
    <n v="46.722500000000004"/>
    <n v="38.227499999999999"/>
    <n v="0.44999999999999996"/>
    <x v="3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n v="0.65"/>
    <n v="151.48769999999999"/>
    <n v="81.570300000000003"/>
    <n v="0.35000000000000003"/>
    <x v="3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n v="0.55000000000000004"/>
    <n v="61.484500000000011"/>
    <n v="50.305499999999995"/>
    <n v="0.44999999999999996"/>
    <x v="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0.6"/>
    <n v="8.9639999999999986"/>
    <n v="5.9760000000000009"/>
    <n v="0.40000000000000008"/>
    <x v="1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0.6"/>
    <n v="8.4960000000000004"/>
    <n v="5.6639999999999997"/>
    <n v="0.39999999999999997"/>
    <x v="0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n v="0.65"/>
    <n v="14.695200000000002"/>
    <n v="7.9127999999999989"/>
    <n v="0.34999999999999992"/>
    <x v="0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0.6"/>
    <n v="12.888"/>
    <n v="8.5920000000000005"/>
    <n v="0.4"/>
    <x v="0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n v="0.6"/>
    <n v="301.08600000000001"/>
    <n v="200.72399999999999"/>
    <n v="0.39999999999999997"/>
    <x v="2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n v="0.6"/>
    <n v="97.164000000000001"/>
    <n v="64.775999999999996"/>
    <n v="0.39999999999999997"/>
    <x v="2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0.6"/>
    <n v="10.713600000000001"/>
    <n v="7.1424000000000003"/>
    <n v="0.39999999999999997"/>
    <x v="3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n v="0.6"/>
    <n v="5.2847999999999997"/>
    <n v="3.5232000000000001"/>
    <n v="0.4"/>
    <x v="0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n v="0.65"/>
    <n v="51.599600000000002"/>
    <n v="27.784399999999998"/>
    <n v="0.35"/>
    <x v="0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n v="0.6"/>
    <n v="20.747999999999998"/>
    <n v="13.832000000000001"/>
    <n v="0.4"/>
    <x v="0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n v="0.6"/>
    <n v="188.73"/>
    <n v="125.82000000000002"/>
    <n v="0.40000000000000008"/>
    <x v="3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n v="0.55000000000000004"/>
    <n v="105.58680000000001"/>
    <n v="86.389199999999988"/>
    <n v="0.44999999999999996"/>
    <x v="0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n v="0.6"/>
    <n v="4.9728000000000003"/>
    <n v="3.3151999999999999"/>
    <n v="0.39999999999999997"/>
    <x v="0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0.65"/>
    <n v="90.947999999999993"/>
    <n v="48.971999999999994"/>
    <n v="0.35"/>
    <x v="0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n v="0.6"/>
    <n v="9.5231999999999992"/>
    <n v="6.3488000000000007"/>
    <n v="0.4"/>
    <x v="0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n v="0.6"/>
    <n v="3.7715999999999994"/>
    <n v="2.5144000000000002"/>
    <n v="0.40000000000000008"/>
    <x v="0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n v="0.6"/>
    <n v="8.4095999999999993"/>
    <n v="5.6064000000000007"/>
    <n v="0.40000000000000008"/>
    <x v="3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0.55000000000000004"/>
    <n v="39.586800000000004"/>
    <n v="32.389199999999995"/>
    <n v="0.44999999999999996"/>
    <x v="3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n v="0.55000000000000004"/>
    <n v="59.390100000000004"/>
    <n v="48.591899999999995"/>
    <n v="0.44999999999999996"/>
    <x v="3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n v="0.65"/>
    <n v="198.45280000000002"/>
    <n v="106.85919999999999"/>
    <n v="0.34999999999999992"/>
    <x v="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n v="0.6"/>
    <n v="11.851199999999999"/>
    <n v="7.9008000000000003"/>
    <n v="0.4"/>
    <x v="2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n v="0.6"/>
    <n v="5.5583999999999998"/>
    <n v="3.7055999999999996"/>
    <n v="0.39999999999999997"/>
    <x v="0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0.6"/>
    <n v="37.075200000000002"/>
    <n v="24.716799999999999"/>
    <n v="0.39999999999999997"/>
    <x v="1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0.6"/>
    <n v="27.407999999999998"/>
    <n v="18.272000000000002"/>
    <n v="0.4"/>
    <x v="0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n v="0.6"/>
    <n v="36.071999999999996"/>
    <n v="24.048000000000002"/>
    <n v="0.4"/>
    <x v="0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n v="0.6"/>
    <n v="25.032"/>
    <n v="16.687999999999999"/>
    <n v="0.39999999999999997"/>
    <x v="0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0.6"/>
    <n v="42.959999999999994"/>
    <n v="28.64"/>
    <n v="0.4"/>
    <x v="0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0.6"/>
    <n v="51.139199999999995"/>
    <n v="34.092800000000004"/>
    <n v="0.40000000000000008"/>
    <x v="0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0.6"/>
    <n v="26.639999999999997"/>
    <n v="17.760000000000002"/>
    <n v="0.4"/>
    <x v="0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0.65"/>
    <n v="287.79660000000001"/>
    <n v="154.9674"/>
    <n v="0.35"/>
    <x v="0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n v="0.55000000000000004"/>
    <n v="2199.9724999999999"/>
    <n v="1799.9775"/>
    <n v="0.45"/>
    <x v="0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n v="0.55000000000000004"/>
    <n v="109.9725"/>
    <n v="89.977499999999992"/>
    <n v="0.45"/>
    <x v="0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n v="0.65"/>
    <n v="41.392000000000003"/>
    <n v="22.287999999999997"/>
    <n v="0.34999999999999992"/>
    <x v="0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n v="0.6"/>
    <n v="32.937599999999996"/>
    <n v="21.958400000000005"/>
    <n v="0.40000000000000008"/>
    <x v="3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n v="0.55000000000000004"/>
    <n v="15.950000000000001"/>
    <n v="13.049999999999999"/>
    <n v="0.44999999999999996"/>
    <x v="0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0.6"/>
    <n v="42.047999999999995"/>
    <n v="28.032000000000004"/>
    <n v="0.40000000000000008"/>
    <x v="3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0.65"/>
    <n v="78.844999999999999"/>
    <n v="42.454999999999998"/>
    <n v="0.35"/>
    <x v="3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n v="0.55000000000000004"/>
    <n v="799.96950000000004"/>
    <n v="654.52049999999997"/>
    <n v="0.44999999999999996"/>
    <x v="3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0.6"/>
    <n v="36.485999999999997"/>
    <n v="24.324000000000005"/>
    <n v="0.40000000000000008"/>
    <x v="0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0.6"/>
    <n v="92.131199999999993"/>
    <n v="61.4208"/>
    <n v="0.4"/>
    <x v="0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0.6"/>
    <n v="39.204000000000001"/>
    <n v="26.136000000000003"/>
    <n v="0.4"/>
    <x v="0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n v="0.6"/>
    <n v="74.352000000000004"/>
    <n v="49.567999999999998"/>
    <n v="0.39999999999999997"/>
    <x v="0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n v="0.6"/>
    <n v="21.06"/>
    <n v="14.040000000000003"/>
    <n v="0.40000000000000008"/>
    <x v="0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n v="0.55000000000000004"/>
    <n v="24.612500000000001"/>
    <n v="20.137499999999999"/>
    <n v="0.45"/>
    <x v="0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0.6"/>
    <n v="2.8223999999999996"/>
    <n v="1.8816000000000002"/>
    <n v="0.40000000000000008"/>
    <x v="0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0.6"/>
    <n v="8.8019999999999996"/>
    <n v="5.8680000000000003"/>
    <n v="0.4"/>
    <x v="2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0.6"/>
    <n v="9.3311999999999991"/>
    <n v="6.2208000000000006"/>
    <n v="0.4"/>
    <x v="1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0.6"/>
    <n v="3.1392000000000002"/>
    <n v="2.0928"/>
    <n v="0.39999999999999997"/>
    <x v="1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n v="0.65"/>
    <n v="14.43"/>
    <n v="7.77"/>
    <n v="0.35"/>
    <x v="2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n v="0.55000000000000004"/>
    <n v="485.06150000000002"/>
    <n v="396.86849999999993"/>
    <n v="0.44999999999999996"/>
    <x v="2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0.6"/>
    <n v="3.6576"/>
    <n v="2.4384000000000001"/>
    <n v="0.4"/>
    <x v="1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0.65"/>
    <n v="124.68299999999999"/>
    <n v="67.137"/>
    <n v="0.35000000000000003"/>
    <x v="1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0.65"/>
    <n v="13.067600000000001"/>
    <n v="7.0363999999999987"/>
    <n v="0.34999999999999992"/>
    <x v="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0.6"/>
    <n v="40.536000000000001"/>
    <n v="27.024000000000001"/>
    <n v="0.4"/>
    <x v="0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n v="0.6"/>
    <n v="17.959199999999999"/>
    <n v="11.972799999999999"/>
    <n v="0.4"/>
    <x v="2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0.55000000000000004"/>
    <n v="21.049600000000002"/>
    <n v="17.222399999999997"/>
    <n v="0.44999999999999996"/>
    <x v="2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0.6"/>
    <n v="9.911999999999999"/>
    <n v="6.6080000000000005"/>
    <n v="0.4"/>
    <x v="1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n v="0.55000000000000004"/>
    <n v="458.11150000000004"/>
    <n v="374.81849999999991"/>
    <n v="0.4499999999999999"/>
    <x v="2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0.6"/>
    <n v="26.279999999999998"/>
    <n v="17.52"/>
    <n v="0.4"/>
    <x v="2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0.6"/>
    <n v="100.37519999999999"/>
    <n v="66.916800000000009"/>
    <n v="0.40000000000000008"/>
    <x v="0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0.65"/>
    <n v="17.823"/>
    <n v="9.5970000000000013"/>
    <n v="0.35000000000000003"/>
    <x v="3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n v="0.6"/>
    <n v="0.86399999999999999"/>
    <n v="0.57599999999999996"/>
    <n v="0.39999999999999997"/>
    <x v="3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n v="0.6"/>
    <n v="37.065600000000003"/>
    <n v="24.7104"/>
    <n v="0.39999999999999997"/>
    <x v="3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n v="0.6"/>
    <n v="145.17599999999999"/>
    <n v="96.78400000000002"/>
    <n v="0.40000000000000008"/>
    <x v="3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n v="0.65"/>
    <n v="70.595200000000006"/>
    <n v="38.012799999999999"/>
    <n v="0.35"/>
    <x v="3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0.6"/>
    <n v="1.6895999999999998"/>
    <n v="1.1264000000000001"/>
    <n v="0.4"/>
    <x v="2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n v="0.6"/>
    <n v="5.9904000000000002"/>
    <n v="3.9935999999999998"/>
    <n v="0.39999999999999997"/>
    <x v="3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0.6"/>
    <n v="8.9879999999999995"/>
    <n v="5.9920000000000009"/>
    <n v="0.4"/>
    <x v="3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n v="0.55000000000000004"/>
    <n v="630.08000000000004"/>
    <n v="515.51999999999987"/>
    <n v="0.4499999999999999"/>
    <x v="3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†phone"/>
    <n v="485.94"/>
    <n v="2"/>
    <n v="0.4"/>
    <n v="-89.088999999999999"/>
    <n v="0.55000000000000004"/>
    <n v="267.267"/>
    <n v="218.673"/>
    <n v="0.45"/>
    <x v="1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0.6"/>
    <n v="22.425599999999999"/>
    <n v="14.950399999999998"/>
    <n v="0.39999999999999997"/>
    <x v="1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n v="0.65"/>
    <n v="45.945900000000009"/>
    <n v="24.740099999999998"/>
    <n v="0.34999999999999992"/>
    <x v="1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0.6"/>
    <n v="32.889600000000002"/>
    <n v="21.926400000000001"/>
    <n v="0.4"/>
    <x v="3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n v="0.65"/>
    <n v="46.991100000000003"/>
    <n v="25.302899999999994"/>
    <n v="0.34999999999999992"/>
    <x v="0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n v="0.6"/>
    <n v="1.7375999999999998"/>
    <n v="1.1584000000000001"/>
    <n v="0.4"/>
    <x v="3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  <n v="0.55000000000000004"/>
    <n v="68.635600000000011"/>
    <n v="56.156399999999991"/>
    <n v="0.4499999999999999"/>
    <x v="3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n v="0.65"/>
    <n v="214.88220000000001"/>
    <n v="115.70580000000001"/>
    <n v="0.35000000000000003"/>
    <x v="0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n v="0.6"/>
    <n v="404.14079999999996"/>
    <n v="269.42720000000003"/>
    <n v="0.40000000000000008"/>
    <x v="2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n v="0.6"/>
    <n v="31.787999999999997"/>
    <n v="21.192"/>
    <n v="0.4"/>
    <x v="2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n v="0.65"/>
    <n v="342.19250000000005"/>
    <n v="184.25749999999999"/>
    <n v="0.35"/>
    <x v="3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n v="0.6"/>
    <n v="137.35199999999998"/>
    <n v="91.568000000000012"/>
    <n v="0.40000000000000008"/>
    <x v="3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n v="0.55000000000000004"/>
    <n v="175.98240000000001"/>
    <n v="143.98560000000001"/>
    <n v="0.45"/>
    <x v="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n v="0.55000000000000004"/>
    <n v="112.76650000000001"/>
    <n v="92.263499999999993"/>
    <n v="0.44999999999999996"/>
    <x v="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n v="0.6"/>
    <n v="114.51600000000001"/>
    <n v="76.344000000000008"/>
    <n v="0.4"/>
    <x v="1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n v="0.6"/>
    <n v="14.591999999999999"/>
    <n v="9.7280000000000015"/>
    <n v="0.40000000000000008"/>
    <x v="1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n v="0.6"/>
    <n v="26.639999999999997"/>
    <n v="17.760000000000002"/>
    <n v="0.4"/>
    <x v="0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n v="0.65"/>
    <n v="28.86"/>
    <n v="15.54"/>
    <n v="0.35"/>
    <x v="3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0.6"/>
    <n v="610.0752"/>
    <n v="406.71680000000003"/>
    <n v="0.4"/>
    <x v="0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n v="0.6"/>
    <n v="22.881600000000002"/>
    <n v="15.2544"/>
    <n v="0.39999999999999997"/>
    <x v="0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n v="0.55000000000000004"/>
    <n v="272.24010000000004"/>
    <n v="222.74189999999999"/>
    <n v="0.44999999999999996"/>
    <x v="0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0.6"/>
    <n v="33.936"/>
    <n v="22.624000000000002"/>
    <n v="0.4"/>
    <x v="3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n v="0.6"/>
    <n v="3.3359999999999999"/>
    <n v="2.2239999999999998"/>
    <n v="0.39999999999999997"/>
    <x v="3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n v="0.6"/>
    <n v="5.4119999999999999"/>
    <n v="3.6079999999999997"/>
    <n v="0.39999999999999997"/>
    <x v="3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0.6"/>
    <n v="5.1719999999999997"/>
    <n v="3.4479999999999995"/>
    <n v="0.39999999999999997"/>
    <x v="3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n v="0.55000000000000004"/>
    <n v="362.98680000000002"/>
    <n v="296.98919999999998"/>
    <n v="0.44999999999999996"/>
    <x v="3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0.6"/>
    <n v="8.016"/>
    <n v="5.3439999999999994"/>
    <n v="0.39999999999999997"/>
    <x v="1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n v="0.6"/>
    <n v="25.032"/>
    <n v="16.687999999999999"/>
    <n v="0.39999999999999997"/>
    <x v="1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0.6"/>
    <n v="6.9119999999999999"/>
    <n v="4.6079999999999997"/>
    <n v="0.39999999999999997"/>
    <x v="1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0.6"/>
    <n v="324.86400000000003"/>
    <n v="216.57600000000002"/>
    <n v="0.4"/>
    <x v="1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0.6"/>
    <n v="11.664"/>
    <n v="7.7760000000000016"/>
    <n v="0.40000000000000008"/>
    <x v="1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0.6"/>
    <n v="86.219999999999985"/>
    <n v="57.480000000000004"/>
    <n v="0.40000000000000008"/>
    <x v="0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n v="0.6"/>
    <n v="25.956"/>
    <n v="17.303999999999998"/>
    <n v="0.39999999999999997"/>
    <x v="1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n v="0.6"/>
    <n v="26.135999999999999"/>
    <n v="17.424000000000003"/>
    <n v="0.4"/>
    <x v="1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n v="0.55000000000000004"/>
    <n v="240.81750000000002"/>
    <n v="197.0325"/>
    <n v="0.44999999999999996"/>
    <x v="0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0.65"/>
    <n v="71.162000000000006"/>
    <n v="38.317999999999998"/>
    <n v="0.35"/>
    <x v="0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n v="0.65"/>
    <n v="788.42400000000009"/>
    <n v="424.53599999999994"/>
    <n v="0.34999999999999992"/>
    <x v="3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0.6"/>
    <n v="11.123999999999999"/>
    <n v="7.4160000000000004"/>
    <n v="0.4"/>
    <x v="3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0.6"/>
    <n v="3"/>
    <n v="2"/>
    <n v="0.4"/>
    <x v="1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n v="0.55000000000000004"/>
    <n v="204.58350000000004"/>
    <n v="167.38649999999998"/>
    <n v="0.4499999999999999"/>
    <x v="1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†Flash Drive Imation†Corp"/>
    <n v="166.24"/>
    <n v="1"/>
    <n v="0"/>
    <n v="24.936"/>
    <n v="0.55000000000000004"/>
    <n v="91.432000000000016"/>
    <n v="74.807999999999993"/>
    <n v="0.44999999999999996"/>
    <x v="1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n v="0.65"/>
    <n v="233.98050000000003"/>
    <n v="125.98949999999999"/>
    <n v="0.35"/>
    <x v="3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n v="0.55000000000000004"/>
    <n v="274.98900000000003"/>
    <n v="224.99099999999999"/>
    <n v="0.44999999999999996"/>
    <x v="0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0.6"/>
    <n v="3.1680000000000001"/>
    <n v="2.1120000000000001"/>
    <n v="0.4"/>
    <x v="0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0.6"/>
    <n v="4.9559999999999995"/>
    <n v="3.3040000000000003"/>
    <n v="0.4"/>
    <x v="0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0.6"/>
    <n v="4.7808000000000002"/>
    <n v="3.1871999999999998"/>
    <n v="0.39999999999999997"/>
    <x v="3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n v="0.6"/>
    <n v="7.7759999999999998"/>
    <n v="5.1840000000000011"/>
    <n v="0.40000000000000008"/>
    <x v="3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0.6"/>
    <n v="3.8879999999999999"/>
    <n v="2.5920000000000005"/>
    <n v="0.40000000000000008"/>
    <x v="3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0.6"/>
    <n v="4.1903999999999995"/>
    <n v="2.7936000000000005"/>
    <n v="0.40000000000000008"/>
    <x v="3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0.6"/>
    <n v="28.776"/>
    <n v="19.184000000000001"/>
    <n v="0.4"/>
    <x v="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n v="0.6"/>
    <n v="119.84399999999999"/>
    <n v="79.896000000000015"/>
    <n v="0.40000000000000008"/>
    <x v="1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n v="0.65"/>
    <n v="282.91899999999998"/>
    <n v="152.34100000000001"/>
    <n v="0.35000000000000003"/>
    <x v="1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n v="0.55000000000000004"/>
    <n v="615.99120000000005"/>
    <n v="503.99279999999987"/>
    <n v="0.4499999999999999"/>
    <x v="1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n v="0.65"/>
    <n v="93.230800000000002"/>
    <n v="50.201199999999986"/>
    <n v="0.34999999999999992"/>
    <x v="2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n v="0.65"/>
    <n v="79.528800000000004"/>
    <n v="42.8232"/>
    <n v="0.35"/>
    <x v="2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0.6"/>
    <n v="183.72"/>
    <n v="122.47999999999999"/>
    <n v="0.39999999999999997"/>
    <x v="2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n v="0.65"/>
    <n v="55.887000000000008"/>
    <n v="30.092999999999996"/>
    <n v="0.34999999999999992"/>
    <x v="2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n v="0.55000000000000004"/>
    <n v="123.17800000000001"/>
    <n v="100.782"/>
    <n v="0.44999999999999996"/>
    <x v="2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n v="0.65"/>
    <n v="63.419200000000004"/>
    <n v="34.148799999999994"/>
    <n v="0.34999999999999992"/>
    <x v="3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n v="0.65"/>
    <n v="399.27680000000004"/>
    <n v="214.99520000000001"/>
    <n v="0.35"/>
    <x v="3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n v="0.65"/>
    <n v="129.98699999999999"/>
    <n v="69.992999999999995"/>
    <n v="0.35"/>
    <x v="3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î x 11î"/>
    <n v="48.16"/>
    <n v="7"/>
    <n v="0"/>
    <n v="22.153600000000001"/>
    <n v="0.6"/>
    <n v="28.895999999999997"/>
    <n v="19.263999999999999"/>
    <n v="0.4"/>
    <x v="0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0.55000000000000004"/>
    <n v="13.156000000000002"/>
    <n v="10.763999999999999"/>
    <n v="0.44999999999999996"/>
    <x v="1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n v="0.6"/>
    <n v="36.413999999999994"/>
    <n v="24.276000000000003"/>
    <n v="0.40000000000000008"/>
    <x v="1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0.6"/>
    <n v="8.6112000000000002"/>
    <n v="5.7408000000000001"/>
    <n v="0.4"/>
    <x v="0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0.6"/>
    <n v="21.023999999999997"/>
    <n v="14.016000000000002"/>
    <n v="0.40000000000000008"/>
    <x v="3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0.6"/>
    <n v="10.488"/>
    <n v="6.9920000000000009"/>
    <n v="0.4"/>
    <x v="3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n v="0.6"/>
    <n v="9.8399999999999981"/>
    <n v="6.5600000000000005"/>
    <n v="0.40000000000000008"/>
    <x v="3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0.65"/>
    <n v="580.43700000000001"/>
    <n v="312.54300000000001"/>
    <n v="0.35"/>
    <x v="3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55000000000000004"/>
    <n v="158.38350000000003"/>
    <n v="129.5865"/>
    <n v="0.44999999999999996"/>
    <x v="1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n v="0.65"/>
    <n v="386.99700000000001"/>
    <n v="208.38299999999998"/>
    <n v="0.35"/>
    <x v="1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0.6"/>
    <n v="7.7759999999999998"/>
    <n v="5.1840000000000011"/>
    <n v="0.40000000000000008"/>
    <x v="1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0.55000000000000004"/>
    <n v="2.7225000000000001"/>
    <n v="2.2275"/>
    <n v="0.45"/>
    <x v="1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0.65"/>
    <n v="118.2675"/>
    <n v="63.68249999999999"/>
    <n v="0.35"/>
    <x v="3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0.6"/>
    <n v="8.1120000000000001"/>
    <n v="5.4079999999999995"/>
    <n v="0.39999999999999997"/>
    <x v="1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0.65"/>
    <n v="168.80500000000001"/>
    <n v="90.894999999999982"/>
    <n v="0.34999999999999992"/>
    <x v="1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n v="0.55000000000000004"/>
    <n v="23.622500000000002"/>
    <n v="19.327500000000001"/>
    <n v="0.45"/>
    <x v="1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0.55000000000000004"/>
    <n v="769.96150000000011"/>
    <n v="629.96849999999995"/>
    <n v="0.44999999999999996"/>
    <x v="1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†Office Telephone†- Titanium"/>
    <n v="503.96"/>
    <n v="4"/>
    <n v="0"/>
    <n v="125.99"/>
    <n v="0.55000000000000004"/>
    <n v="277.178"/>
    <n v="226.78199999999998"/>
    <n v="0.44999999999999996"/>
    <x v="1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0.6"/>
    <n v="7.6319999999999997"/>
    <n v="5.088000000000001"/>
    <n v="0.40000000000000008"/>
    <x v="2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0.6"/>
    <n v="6.9119999999999999"/>
    <n v="4.6079999999999997"/>
    <n v="0.39999999999999997"/>
    <x v="2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n v="0.55000000000000004"/>
    <n v="173.8"/>
    <n v="142.19999999999999"/>
    <n v="0.44999999999999996"/>
    <x v="0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0.65"/>
    <n v="470.548"/>
    <n v="253.37199999999996"/>
    <n v="0.35"/>
    <x v="3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0.6"/>
    <n v="63.791999999999994"/>
    <n v="42.527999999999999"/>
    <n v="0.4"/>
    <x v="3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n v="0.65"/>
    <n v="91.891800000000018"/>
    <n v="49.480199999999996"/>
    <n v="0.34999999999999992"/>
    <x v="0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n v="0.6"/>
    <n v="16.329599999999999"/>
    <n v="10.886400000000002"/>
    <n v="0.40000000000000008"/>
    <x v="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n v="0.55000000000000004"/>
    <n v="214.91250000000002"/>
    <n v="175.83749999999998"/>
    <n v="0.44999999999999996"/>
    <x v="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n v="0.65"/>
    <n v="182.51479999999998"/>
    <n v="98.277199999999993"/>
    <n v="0.35000000000000003"/>
    <x v="3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n v="0.6"/>
    <n v="41.068799999999996"/>
    <n v="27.379199999999997"/>
    <n v="0.4"/>
    <x v="3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n v="0.6"/>
    <n v="52.824000000000005"/>
    <n v="35.216000000000001"/>
    <n v="0.39999999999999997"/>
    <x v="3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  <n v="0.6"/>
    <n v="9.5231999999999992"/>
    <n v="6.3488000000000007"/>
    <n v="0.4"/>
    <x v="3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n v="0.6"/>
    <n v="129.3552"/>
    <n v="86.236800000000017"/>
    <n v="0.40000000000000008"/>
    <x v="3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n v="0.6"/>
    <n v="8.7719999999999985"/>
    <n v="5.8480000000000008"/>
    <n v="0.40000000000000008"/>
    <x v="3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n v="0.6"/>
    <n v="249.79199999999997"/>
    <n v="166.52800000000002"/>
    <n v="0.40000000000000008"/>
    <x v="3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0.6"/>
    <n v="25.8"/>
    <n v="17.2"/>
    <n v="0.39999999999999997"/>
    <x v="3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n v="0.65"/>
    <n v="118.911"/>
    <n v="64.028999999999996"/>
    <n v="0.35"/>
    <x v="3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0.6"/>
    <n v="36.497999999999998"/>
    <n v="24.332000000000001"/>
    <n v="0.4"/>
    <x v="3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n v="0.55000000000000004"/>
    <n v="214.48350000000002"/>
    <n v="175.48650000000001"/>
    <n v="0.45"/>
    <x v="3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0.6"/>
    <n v="116.59199999999998"/>
    <n v="77.728000000000009"/>
    <n v="0.40000000000000008"/>
    <x v="1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†Secure†Drive†+ Hardware Encrypted USB†flash drive†- 16 GB"/>
    <n v="265.93"/>
    <n v="7"/>
    <n v="0"/>
    <n v="63.8232"/>
    <n v="0.55000000000000004"/>
    <n v="146.26150000000001"/>
    <n v="119.66849999999999"/>
    <n v="0.44999999999999996"/>
    <x v="3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0.6"/>
    <n v="56.843999999999994"/>
    <n v="37.896000000000001"/>
    <n v="0.4"/>
    <x v="1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n v="0.6"/>
    <n v="36.384"/>
    <n v="24.256"/>
    <n v="0.4"/>
    <x v="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0.6"/>
    <n v="45.779999999999994"/>
    <n v="30.520000000000003"/>
    <n v="0.40000000000000008"/>
    <x v="1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0.6"/>
    <n v="218.88"/>
    <n v="145.92000000000002"/>
    <n v="0.4"/>
    <x v="1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0.6"/>
    <n v="47.923200000000001"/>
    <n v="31.948799999999999"/>
    <n v="0.39999999999999997"/>
    <x v="1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n v="0.65"/>
    <n v="30.1496"/>
    <n v="16.234400000000001"/>
    <n v="0.35000000000000003"/>
    <x v="1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0.6"/>
    <n v="7.7759999999999998"/>
    <n v="5.1840000000000011"/>
    <n v="0.40000000000000008"/>
    <x v="1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n v="0.6"/>
    <n v="8.6112000000000002"/>
    <n v="5.7408000000000001"/>
    <n v="0.4"/>
    <x v="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n v="0.65"/>
    <n v="355.63839999999999"/>
    <n v="191.49759999999998"/>
    <n v="0.35"/>
    <x v="1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n v="0.6"/>
    <n v="25.175999999999998"/>
    <n v="16.784000000000002"/>
    <n v="0.40000000000000008"/>
    <x v="0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n v="0.6"/>
    <n v="25.02"/>
    <n v="16.680000000000003"/>
    <n v="0.40000000000000008"/>
    <x v="0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0.6"/>
    <n v="166.43999999999997"/>
    <n v="110.96000000000001"/>
    <n v="0.40000000000000008"/>
    <x v="3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n v="0.6"/>
    <n v="3.468"/>
    <n v="2.3120000000000003"/>
    <n v="0.4"/>
    <x v="3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0.6"/>
    <n v="41.529599999999995"/>
    <n v="27.686399999999999"/>
    <n v="0.4"/>
    <x v="2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0.6"/>
    <n v="6.5159999999999991"/>
    <n v="4.3440000000000003"/>
    <n v="0.4"/>
    <x v="3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0.6"/>
    <n v="256.07400000000001"/>
    <n v="170.71600000000001"/>
    <n v="0.4"/>
    <x v="3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0.6"/>
    <n v="15.552"/>
    <n v="10.368000000000002"/>
    <n v="0.40000000000000008"/>
    <x v="2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0.6"/>
    <n v="27.552"/>
    <n v="18.368000000000002"/>
    <n v="0.4"/>
    <x v="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0.6"/>
    <n v="6.4320000000000004"/>
    <n v="4.2880000000000003"/>
    <n v="0.4"/>
    <x v="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n v="0.6"/>
    <n v="25.116"/>
    <n v="16.744"/>
    <n v="0.4"/>
    <x v="0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0.65"/>
    <n v="41.080000000000005"/>
    <n v="22.119999999999997"/>
    <n v="0.34999999999999992"/>
    <x v="2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†Secure†Drive†+ Hardware Encrypted USB†flash drive†- 16 GB"/>
    <n v="113.97"/>
    <n v="3"/>
    <n v="0"/>
    <n v="27.352799999999998"/>
    <n v="0.55000000000000004"/>
    <n v="62.683500000000002"/>
    <n v="51.286499999999997"/>
    <n v="0.44999999999999996"/>
    <x v="2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n v="0.6"/>
    <n v="74.131200000000007"/>
    <n v="49.4208"/>
    <n v="0.39999999999999997"/>
    <x v="2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n v="0.6"/>
    <n v="294.19200000000001"/>
    <n v="196.12799999999999"/>
    <n v="0.39999999999999997"/>
    <x v="0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n v="0.6"/>
    <n v="42.047999999999995"/>
    <n v="28.032000000000004"/>
    <n v="0.40000000000000008"/>
    <x v="0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n v="0.6"/>
    <n v="0.76319999999999999"/>
    <n v="0.50880000000000003"/>
    <n v="0.4"/>
    <x v="0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0.65"/>
    <n v="362.43025000000006"/>
    <n v="195.15474999999998"/>
    <n v="0.34999999999999992"/>
    <x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n v="0.6"/>
    <n v="5.4143999999999997"/>
    <n v="3.6095999999999995"/>
    <n v="0.39999999999999997"/>
    <x v="3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n v="0.6"/>
    <n v="41.6736"/>
    <n v="27.782400000000003"/>
    <n v="0.4"/>
    <x v="3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0.6"/>
    <n v="6.5159999999999991"/>
    <n v="4.3440000000000003"/>
    <n v="0.4"/>
    <x v="3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n v="0.6"/>
    <n v="47.681999999999995"/>
    <n v="31.788000000000004"/>
    <n v="0.40000000000000008"/>
    <x v="3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0.6"/>
    <n v="6.048"/>
    <n v="4.032"/>
    <n v="0.4"/>
    <x v="3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n v="0.65"/>
    <n v="1009.34015"/>
    <n v="543.49084999999991"/>
    <n v="0.35"/>
    <x v="1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0.6"/>
    <n v="82.344000000000008"/>
    <n v="54.896000000000001"/>
    <n v="0.39999999999999997"/>
    <x v="1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n v="0.55000000000000004"/>
    <n v="20.080500000000001"/>
    <n v="16.429499999999997"/>
    <n v="0.44999999999999996"/>
    <x v="1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n v="0.55000000000000004"/>
    <n v="131.98680000000002"/>
    <n v="107.98919999999998"/>
    <n v="0.44999999999999996"/>
    <x v="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n v="0.65"/>
    <n v="1026.8349000000001"/>
    <n v="552.91110000000003"/>
    <n v="0.35"/>
    <x v="2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0.65"/>
    <n v="696.52440000000001"/>
    <n v="375.05160000000001"/>
    <n v="0.35"/>
    <x v="2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n v="0.65"/>
    <n v="399.04020000000003"/>
    <n v="214.86779999999999"/>
    <n v="0.35"/>
    <x v="2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0.6"/>
    <n v="20.916"/>
    <n v="13.943999999999999"/>
    <n v="0.39999999999999997"/>
    <x v="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0.6"/>
    <n v="93.023999999999987"/>
    <n v="62.016000000000005"/>
    <n v="0.40000000000000008"/>
    <x v="2"/>
  </r>
  <r>
    <n v="2363"/>
    <s v="CA-2017-136497"/>
    <d v="2017-04-16T00:00:00"/>
    <d v="2017-04-20T00:00:00"/>
    <s v="Standard Class"/>
    <s v="RF-19840"/>
    <s v="Roy Franzˆ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0.6"/>
    <n v="8.2260000000000009"/>
    <n v="5.484"/>
    <n v="0.39999999999999997"/>
    <x v="3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n v="0.65"/>
    <n v="83.122"/>
    <n v="44.757999999999996"/>
    <n v="0.35"/>
    <x v="0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0.6"/>
    <n v="96.191999999999993"/>
    <n v="64.128"/>
    <n v="0.4"/>
    <x v="0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0.6"/>
    <n v="27.599999999999998"/>
    <n v="18.400000000000002"/>
    <n v="0.4"/>
    <x v="0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n v="0.65"/>
    <n v="78.462800000000001"/>
    <n v="42.249200000000002"/>
    <n v="0.35000000000000003"/>
    <x v="2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0.6"/>
    <n v="13.872"/>
    <n v="9.2480000000000011"/>
    <n v="0.4"/>
    <x v="3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0.65"/>
    <n v="346.25759999999997"/>
    <n v="186.44639999999998"/>
    <n v="0.35"/>
    <x v="0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0.6"/>
    <n v="2.9472"/>
    <n v="1.9647999999999999"/>
    <n v="0.39999999999999997"/>
    <x v="0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n v="0.55000000000000004"/>
    <n v="138.60000000000002"/>
    <n v="113.39999999999998"/>
    <n v="0.4499999999999999"/>
    <x v="3"/>
  </r>
  <r>
    <n v="2372"/>
    <s v="CA-2016-159940"/>
    <d v="2016-07-07T00:00:00"/>
    <d v="2016-07-11T00:00:00"/>
    <s v="Second Class"/>
    <s v="BF-11020"/>
    <s v="Barry Franzˆ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n v="0.65"/>
    <n v="39.187199999999997"/>
    <n v="21.1008"/>
    <n v="0.35000000000000003"/>
    <x v="0"/>
  </r>
  <r>
    <n v="2373"/>
    <s v="CA-2016-159940"/>
    <d v="2016-07-07T00:00:00"/>
    <d v="2016-07-11T00:00:00"/>
    <s v="Second Class"/>
    <s v="BF-11020"/>
    <s v="Barry Franzˆ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n v="0.6"/>
    <n v="1.5791999999999999"/>
    <n v="1.0528000000000002"/>
    <n v="0.40000000000000008"/>
    <x v="0"/>
  </r>
  <r>
    <n v="2374"/>
    <s v="CA-2016-159940"/>
    <d v="2016-07-07T00:00:00"/>
    <d v="2016-07-11T00:00:00"/>
    <s v="Second Class"/>
    <s v="BF-11020"/>
    <s v="Barry Franzˆ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n v="0.6"/>
    <n v="14.2128"/>
    <n v="9.4751999999999992"/>
    <n v="0.39999999999999997"/>
    <x v="0"/>
  </r>
  <r>
    <n v="2375"/>
    <s v="CA-2016-159940"/>
    <d v="2016-07-07T00:00:00"/>
    <d v="2016-07-11T00:00:00"/>
    <s v="Second Class"/>
    <s v="BF-11020"/>
    <s v="Barry Franzˆ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n v="0.65"/>
    <n v="164.6918"/>
    <n v="88.680200000000013"/>
    <n v="0.35000000000000003"/>
    <x v="0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0.6"/>
    <n v="3.4019999999999997"/>
    <n v="2.2680000000000002"/>
    <n v="0.4"/>
    <x v="3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0.6"/>
    <n v="46.065599999999996"/>
    <n v="30.7104"/>
    <n v="0.4"/>
    <x v="2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0.6"/>
    <n v="5.5103999999999997"/>
    <n v="3.6735999999999995"/>
    <n v="0.39999999999999997"/>
    <x v="2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0.6"/>
    <n v="19.649999999999999"/>
    <n v="13.100000000000001"/>
    <n v="0.4"/>
    <x v="1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0.6"/>
    <n v="4.3296000000000001"/>
    <n v="2.8864000000000001"/>
    <n v="0.4"/>
    <x v="0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0.6"/>
    <n v="29.740799999999997"/>
    <n v="19.827200000000001"/>
    <n v="0.4"/>
    <x v="0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n v="0.65"/>
    <n v="35.562800000000003"/>
    <n v="19.1492"/>
    <n v="0.35"/>
    <x v="0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0.6"/>
    <n v="105.624"/>
    <n v="70.415999999999997"/>
    <n v="0.4"/>
    <x v="3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n v="0.6"/>
    <n v="9.6120000000000001"/>
    <n v="6.4079999999999995"/>
    <n v="0.39999999999999997"/>
    <x v="3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n v="0.6"/>
    <n v="111.55199999999999"/>
    <n v="74.367999999999995"/>
    <n v="0.4"/>
    <x v="3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n v="0.55000000000000004"/>
    <n v="116.14240000000001"/>
    <n v="95.025599999999997"/>
    <n v="0.44999999999999996"/>
    <x v="3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n v="0.55000000000000004"/>
    <n v="263.99119999999999"/>
    <n v="215.99279999999999"/>
    <n v="0.45"/>
    <x v="3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n v="0.6"/>
    <n v="4.7160000000000002"/>
    <n v="3.1440000000000001"/>
    <n v="0.4"/>
    <x v="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0.6"/>
    <n v="14.668799999999999"/>
    <n v="9.7792000000000012"/>
    <n v="0.4"/>
    <x v="1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0.6"/>
    <n v="3.8879999999999999"/>
    <n v="2.5920000000000005"/>
    <n v="0.40000000000000008"/>
    <x v="1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0.6"/>
    <n v="25.116"/>
    <n v="16.744"/>
    <n v="0.4"/>
    <x v="1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†VX Revolution Cordless Laser Mouse for Notebooks (Black)"/>
    <n v="1619.91"/>
    <n v="9"/>
    <n v="0"/>
    <n v="97.194599999999994"/>
    <n v="0.55000000000000004"/>
    <n v="890.95050000000015"/>
    <n v="728.95949999999993"/>
    <n v="0.44999999999999996"/>
    <x v="1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n v="0.65"/>
    <n v="74.048000000000002"/>
    <n v="39.872"/>
    <n v="0.35"/>
    <x v="1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0.6"/>
    <n v="23.808"/>
    <n v="15.872"/>
    <n v="0.4"/>
    <x v="0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†Clip USB†flash drive†- 8 GB"/>
    <n v="37.6"/>
    <n v="2"/>
    <n v="0"/>
    <n v="2.2559999999999998"/>
    <n v="0.55000000000000004"/>
    <n v="20.680000000000003"/>
    <n v="16.919999999999998"/>
    <n v="0.44999999999999996"/>
    <x v="1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†32GB Pocket Pro USB 3.0†Flash Drive†- 32 GB - Black - 1 P ..."/>
    <n v="59.9"/>
    <n v="2"/>
    <n v="0"/>
    <n v="23.96"/>
    <n v="0.55000000000000004"/>
    <n v="32.945"/>
    <n v="26.954999999999998"/>
    <n v="0.44999999999999996"/>
    <x v="1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0.6"/>
    <n v="22.2"/>
    <n v="14.8"/>
    <n v="0.4"/>
    <x v="1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0.6"/>
    <n v="3.456"/>
    <n v="2.3039999999999998"/>
    <n v="0.39999999999999997"/>
    <x v="3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n v="0.6"/>
    <n v="10.007999999999999"/>
    <n v="6.6720000000000006"/>
    <n v="0.4"/>
    <x v="3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0.6"/>
    <n v="377.28599999999994"/>
    <n v="251.524"/>
    <n v="0.4"/>
    <x v="3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0.6"/>
    <n v="33.869999999999997"/>
    <n v="22.580000000000005"/>
    <n v="0.40000000000000008"/>
    <x v="3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n v="0.6"/>
    <n v="56.52"/>
    <n v="37.68"/>
    <n v="0.39999999999999997"/>
    <x v="3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n v="0.6"/>
    <n v="17.04"/>
    <n v="11.36"/>
    <n v="0.4"/>
    <x v="3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n v="0.65"/>
    <n v="621.83212000000003"/>
    <n v="334.83267999999998"/>
    <n v="0.35"/>
    <x v="0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n v="0.55000000000000004"/>
    <n v="613.7505000000001"/>
    <n v="502.15949999999998"/>
    <n v="0.44999999999999996"/>
    <x v="3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n v="0.55000000000000004"/>
    <n v="70.809200000000004"/>
    <n v="57.934799999999996"/>
    <n v="0.44999999999999996"/>
    <x v="3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n v="0.55000000000000004"/>
    <n v="43.956000000000003"/>
    <n v="35.963999999999999"/>
    <n v="0.44999999999999996"/>
    <x v="3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n v="0.6"/>
    <n v="14.52"/>
    <n v="9.68"/>
    <n v="0.4"/>
    <x v="3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0.55000000000000004"/>
    <n v="197.98680000000002"/>
    <n v="161.98919999999998"/>
    <n v="0.44999999999999996"/>
    <x v="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n v="0.65"/>
    <n v="137.696"/>
    <n v="74.144000000000005"/>
    <n v="0.35000000000000003"/>
    <x v="3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0.6"/>
    <n v="3.4079999999999999"/>
    <n v="2.2719999999999998"/>
    <n v="0.39999999999999997"/>
    <x v="2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n v="0.6"/>
    <n v="4.5119999999999996"/>
    <n v="3.008"/>
    <n v="0.4"/>
    <x v="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0.6"/>
    <n v="7.1760000000000002"/>
    <n v="4.7840000000000007"/>
    <n v="0.4"/>
    <x v="2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n v="0.65"/>
    <n v="408.89159999999998"/>
    <n v="220.17239999999998"/>
    <n v="0.35"/>
    <x v="2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n v="0.65"/>
    <n v="490.39250000000004"/>
    <n v="264.0575"/>
    <n v="0.35"/>
    <x v="0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n v="0.65"/>
    <n v="196.274"/>
    <n v="105.68599999999998"/>
    <n v="0.35"/>
    <x v="1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n v="0.55000000000000004"/>
    <n v="327.25"/>
    <n v="267.75"/>
    <n v="0.45"/>
    <x v="3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n v="0.6"/>
    <n v="47.923200000000001"/>
    <n v="31.948799999999999"/>
    <n v="0.39999999999999997"/>
    <x v="3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n v="0.55000000000000004"/>
    <n v="1318.0200000000002"/>
    <n v="1078.3799999999999"/>
    <n v="0.44999999999999996"/>
    <x v="0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n v="0.6"/>
    <n v="38.136000000000003"/>
    <n v="25.423999999999999"/>
    <n v="0.39999999999999997"/>
    <x v="3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0.55000000000000004"/>
    <n v="54.994500000000002"/>
    <n v="44.995499999999993"/>
    <n v="0.44999999999999996"/>
    <x v="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0.6"/>
    <n v="138.22559999999999"/>
    <n v="92.150400000000019"/>
    <n v="0.40000000000000008"/>
    <x v="0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î x 11î"/>
    <n v="9.6639999999999997"/>
    <n v="2"/>
    <n v="0.2"/>
    <n v="3.2616000000000001"/>
    <n v="0.6"/>
    <n v="5.7984"/>
    <n v="3.8655999999999997"/>
    <n v="0.39999999999999997"/>
    <x v="0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n v="0.55000000000000004"/>
    <n v="87.41040000000001"/>
    <n v="71.517599999999987"/>
    <n v="0.44999999999999996"/>
    <x v="3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0.6"/>
    <n v="7.8137999999999996"/>
    <n v="5.2092000000000001"/>
    <n v="0.4"/>
    <x v="3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n v="0.65"/>
    <n v="177.489"/>
    <n v="95.570999999999998"/>
    <n v="0.35"/>
    <x v="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0.6"/>
    <n v="23.587199999999999"/>
    <n v="15.724799999999998"/>
    <n v="0.39999999999999997"/>
    <x v="3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n v="0.6"/>
    <n v="0.80640000000000001"/>
    <n v="0.53760000000000008"/>
    <n v="0.4"/>
    <x v="0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n v="0.6"/>
    <n v="4.9631999999999996"/>
    <n v="3.3088000000000006"/>
    <n v="0.40000000000000008"/>
    <x v="0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n v="0.65"/>
    <n v="8.1536000000000008"/>
    <n v="4.3903999999999996"/>
    <n v="0.35"/>
    <x v="0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n v="0.6"/>
    <n v="35.087999999999994"/>
    <n v="23.392000000000003"/>
    <n v="0.40000000000000008"/>
    <x v="3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n v="0.65"/>
    <n v="4.8100000000000005"/>
    <n v="2.59"/>
    <n v="0.35"/>
    <x v="3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0.65"/>
    <n v="238.4109"/>
    <n v="128.3751"/>
    <n v="0.35000000000000003"/>
    <x v="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n v="0.55000000000000004"/>
    <n v="29.902400000000004"/>
    <n v="24.465599999999998"/>
    <n v="0.44999999999999996"/>
    <x v="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0.6"/>
    <n v="20.376000000000001"/>
    <n v="13.584"/>
    <n v="0.39999999999999997"/>
    <x v="1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0.6"/>
    <n v="495.666"/>
    <n v="330.44400000000002"/>
    <n v="0.4"/>
    <x v="1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0.65"/>
    <n v="354.80250000000001"/>
    <n v="191.04750000000001"/>
    <n v="0.35000000000000003"/>
    <x v="3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n v="0.65"/>
    <n v="94.887"/>
    <n v="51.092999999999989"/>
    <n v="0.35"/>
    <x v="2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n v="0.6"/>
    <n v="21.4848"/>
    <n v="14.3232"/>
    <n v="0.4"/>
    <x v="2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n v="0.65"/>
    <n v="5.1375999999999999"/>
    <n v="2.7664"/>
    <n v="0.35"/>
    <x v="3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0.55000000000000004"/>
    <n v="189.75000000000003"/>
    <n v="155.24999999999997"/>
    <n v="0.4499999999999999"/>
    <x v="0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n v="0.65"/>
    <n v="113.2859"/>
    <n v="61.000100000000003"/>
    <n v="0.35000000000000003"/>
    <x v="0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0.6"/>
    <n v="397.70400000000001"/>
    <n v="265.13600000000002"/>
    <n v="0.4"/>
    <x v="0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n v="0.55000000000000004"/>
    <n v="52.305"/>
    <n v="42.794999999999995"/>
    <n v="0.44999999999999996"/>
    <x v="0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0.6"/>
    <n v="16.128"/>
    <n v="10.751999999999999"/>
    <n v="0.39999999999999997"/>
    <x v="0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0.55000000000000004"/>
    <n v="141.88900000000001"/>
    <n v="116.09100000000001"/>
    <n v="0.45"/>
    <x v="0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n v="0.6"/>
    <n v="10.488"/>
    <n v="6.9920000000000009"/>
    <n v="0.4"/>
    <x v="1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n v="0.65"/>
    <n v="320.34275000000002"/>
    <n v="172.49224999999996"/>
    <n v="0.34999999999999992"/>
    <x v="0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0.6"/>
    <n v="161.69399999999999"/>
    <n v="107.79600000000002"/>
    <n v="0.40000000000000008"/>
    <x v="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n v="0.6"/>
    <n v="17.472000000000001"/>
    <n v="11.648"/>
    <n v="0.39999999999999997"/>
    <x v="0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n v="0.6"/>
    <n v="11.25"/>
    <n v="7.5"/>
    <n v="0.4"/>
    <x v="3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n v="0.55000000000000004"/>
    <n v="65.835000000000008"/>
    <n v="53.864999999999995"/>
    <n v="0.44999999999999996"/>
    <x v="3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0.6"/>
    <n v="5.4863999999999997"/>
    <n v="3.6576000000000004"/>
    <n v="0.4"/>
    <x v="3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0.55000000000000004"/>
    <n v="31.383000000000003"/>
    <n v="25.677"/>
    <n v="0.44999999999999996"/>
    <x v="3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n v="0.55000000000000004"/>
    <n v="39.380000000000003"/>
    <n v="32.219999999999992"/>
    <n v="0.4499999999999999"/>
    <x v="3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0.6"/>
    <n v="64.463999999999999"/>
    <n v="42.975999999999999"/>
    <n v="0.4"/>
    <x v="3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0.6"/>
    <n v="4.3859999999999992"/>
    <n v="2.9240000000000004"/>
    <n v="0.40000000000000008"/>
    <x v="3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0.6"/>
    <n v="35.46"/>
    <n v="23.64"/>
    <n v="0.4"/>
    <x v="3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0.6"/>
    <n v="27.917999999999999"/>
    <n v="18.612000000000002"/>
    <n v="0.4"/>
    <x v="3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0.6"/>
    <n v="58.704000000000001"/>
    <n v="39.136000000000003"/>
    <n v="0.4"/>
    <x v="3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0.6"/>
    <n v="17.981999999999999"/>
    <n v="11.988"/>
    <n v="0.4"/>
    <x v="1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n v="0.6"/>
    <n v="59.011200000000002"/>
    <n v="39.340800000000002"/>
    <n v="0.4"/>
    <x v="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0.6"/>
    <n v="50.351999999999997"/>
    <n v="33.568000000000005"/>
    <n v="0.40000000000000008"/>
    <x v="3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0.6"/>
    <n v="8.7744"/>
    <n v="5.8496000000000006"/>
    <n v="0.4"/>
    <x v="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n v="0.55000000000000004"/>
    <n v="75.344500000000011"/>
    <n v="61.645499999999998"/>
    <n v="0.44999999999999996"/>
    <x v="3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n v="0.6"/>
    <n v="1.89"/>
    <n v="1.26"/>
    <n v="0.4"/>
    <x v="3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0.6"/>
    <n v="5.4659999999999993"/>
    <n v="3.6440000000000001"/>
    <n v="0.4"/>
    <x v="3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0.6"/>
    <n v="342.86400000000003"/>
    <n v="228.57600000000002"/>
    <n v="0.4"/>
    <x v="3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n v="0.6"/>
    <n v="19.439999999999998"/>
    <n v="12.96"/>
    <n v="0.4"/>
    <x v="3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0.6"/>
    <n v="10.145999999999999"/>
    <n v="6.7640000000000011"/>
    <n v="0.40000000000000008"/>
    <x v="3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n v="0.65"/>
    <n v="9.2767999999999997"/>
    <n v="4.9952000000000005"/>
    <n v="0.35000000000000003"/>
    <x v="0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n v="0.65"/>
    <n v="293.23840000000001"/>
    <n v="157.89760000000001"/>
    <n v="0.35000000000000003"/>
    <x v="0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0.6"/>
    <n v="38.918399999999998"/>
    <n v="25.945600000000006"/>
    <n v="0.40000000000000008"/>
    <x v="0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n v="0.65"/>
    <n v="141.42959999999999"/>
    <n v="76.15440000000001"/>
    <n v="0.35000000000000003"/>
    <x v="0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0.55000000000000004"/>
    <n v="45.622500000000002"/>
    <n v="37.327500000000001"/>
    <n v="0.45"/>
    <x v="0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n v="0.6"/>
    <n v="52.625999999999998"/>
    <n v="35.083999999999996"/>
    <n v="0.39999999999999997"/>
    <x v="0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n v="0.6"/>
    <n v="660.88800000000003"/>
    <n v="440.59199999999998"/>
    <n v="0.39999999999999997"/>
    <x v="0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0.65"/>
    <n v="859.52880000000005"/>
    <n v="462.82320000000004"/>
    <n v="0.35000000000000003"/>
    <x v="3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n v="0.6"/>
    <n v="3.2759999999999998"/>
    <n v="2.1840000000000002"/>
    <n v="0.4"/>
    <x v="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n v="0.6"/>
    <n v="6.710399999999999"/>
    <n v="4.4736000000000002"/>
    <n v="0.4"/>
    <x v="3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0.6"/>
    <n v="92.150400000000005"/>
    <n v="61.433599999999998"/>
    <n v="0.39999999999999997"/>
    <x v="3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n v="0.6"/>
    <n v="602.17200000000003"/>
    <n v="401.44799999999998"/>
    <n v="0.39999999999999997"/>
    <x v="3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n v="0.55000000000000004"/>
    <n v="19.342400000000001"/>
    <n v="15.825599999999998"/>
    <n v="0.44999999999999996"/>
    <x v="3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n v="0.65"/>
    <n v="739.53750000000002"/>
    <n v="398.21249999999998"/>
    <n v="0.35"/>
    <x v="3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n v="0.6"/>
    <n v="59.808"/>
    <n v="39.872000000000007"/>
    <n v="0.4"/>
    <x v="3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n v="0.6"/>
    <n v="3.3359999999999999"/>
    <n v="2.2239999999999998"/>
    <n v="0.39999999999999997"/>
    <x v="3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0.6"/>
    <n v="51.311999999999998"/>
    <n v="34.207999999999998"/>
    <n v="0.4"/>
    <x v="1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0.6"/>
    <n v="5.9039999999999999"/>
    <n v="3.9359999999999999"/>
    <n v="0.4"/>
    <x v="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0.6"/>
    <n v="12.023999999999999"/>
    <n v="8.016"/>
    <n v="0.4"/>
    <x v="1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55000000000000004"/>
    <n v="347.57800000000003"/>
    <n v="284.38200000000001"/>
    <n v="0.44999999999999996"/>
    <x v="1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0.6"/>
    <n v="14.352"/>
    <n v="9.5680000000000014"/>
    <n v="0.4"/>
    <x v="1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n v="0.6"/>
    <n v="54.143999999999998"/>
    <n v="36.095999999999997"/>
    <n v="0.39999999999999997"/>
    <x v="2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n v="0.55000000000000004"/>
    <n v="2501.8455000000004"/>
    <n v="2046.9645"/>
    <n v="0.44999999999999996"/>
    <x v="2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n v="0.65"/>
    <n v="195.6045"/>
    <n v="105.32550000000001"/>
    <n v="0.35000000000000003"/>
    <x v="0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n v="0.55000000000000004"/>
    <n v="395.97800000000007"/>
    <n v="323.98199999999997"/>
    <n v="0.44999999999999996"/>
    <x v="0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n v="0.65"/>
    <n v="421.09600000000006"/>
    <n v="226.74399999999997"/>
    <n v="0.34999999999999992"/>
    <x v="2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n v="0.6"/>
    <n v="38.502000000000002"/>
    <n v="25.667999999999999"/>
    <n v="0.39999999999999997"/>
    <x v="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n v="0.6"/>
    <n v="74.675999999999988"/>
    <n v="49.784000000000006"/>
    <n v="0.40000000000000008"/>
    <x v="1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n v="0.6"/>
    <n v="5.7504"/>
    <n v="3.8335999999999997"/>
    <n v="0.39999999999999997"/>
    <x v="0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n v="0.6"/>
    <n v="22.564799999999998"/>
    <n v="15.043199999999999"/>
    <n v="0.4"/>
    <x v="3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n v="0.6"/>
    <n v="7.3343999999999996"/>
    <n v="4.8896000000000006"/>
    <n v="0.4"/>
    <x v="3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n v="0.6"/>
    <n v="1.3823999999999999"/>
    <n v="0.92159999999999997"/>
    <n v="0.4"/>
    <x v="3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n v="0.6"/>
    <n v="5.6159999999999997"/>
    <n v="3.7439999999999998"/>
    <n v="0.4"/>
    <x v="3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0.6"/>
    <n v="4.4279999999999999"/>
    <n v="2.952"/>
    <n v="0.4"/>
    <x v="0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n v="0.6"/>
    <n v="32.231999999999999"/>
    <n v="21.488"/>
    <n v="0.4"/>
    <x v="2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n v="0.6"/>
    <n v="4912.5899999999992"/>
    <n v="3275.0600000000004"/>
    <n v="0.40000000000000008"/>
    <x v="2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n v="0.65"/>
    <n v="50.648000000000003"/>
    <n v="27.271999999999998"/>
    <n v="0.35"/>
    <x v="2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n v="0.6"/>
    <n v="19.670399999999997"/>
    <n v="13.113600000000002"/>
    <n v="0.40000000000000008"/>
    <x v="1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n v="0.55000000000000004"/>
    <n v="108.22680000000001"/>
    <n v="88.549199999999999"/>
    <n v="0.44999999999999996"/>
    <x v="3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n v="0.55000000000000004"/>
    <n v="263.96700000000004"/>
    <n v="215.97299999999996"/>
    <n v="0.4499999999999999"/>
    <x v="3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0.6"/>
    <n v="670.75200000000007"/>
    <n v="447.16800000000001"/>
    <n v="0.39999999999999997"/>
    <x v="0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0.55000000000000004"/>
    <n v="58.575000000000003"/>
    <n v="47.924999999999997"/>
    <n v="0.44999999999999996"/>
    <x v="1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0.6"/>
    <n v="27.395999999999997"/>
    <n v="18.263999999999999"/>
    <n v="0.4"/>
    <x v="3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n v="0.55000000000000004"/>
    <n v="52.782400000000003"/>
    <n v="43.185600000000001"/>
    <n v="0.45"/>
    <x v="0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n v="0.65"/>
    <n v="31.194800000000001"/>
    <n v="16.797199999999997"/>
    <n v="0.34999999999999992"/>
    <x v="0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0.6"/>
    <n v="158.59199999999998"/>
    <n v="105.72800000000001"/>
    <n v="0.4"/>
    <x v="2"/>
  </r>
  <r>
    <n v="2517"/>
    <s v="CA-2014-128888"/>
    <d v="2014-11-15T00:00:00"/>
    <d v="2014-11-22T00:00:00"/>
    <s v="Standard Class"/>
    <s v="PB-19105"/>
    <s v="Peter B¸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n v="0.6"/>
    <n v="362.79359999999997"/>
    <n v="241.86239999999998"/>
    <n v="0.4"/>
    <x v="2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n v="0.65"/>
    <n v="84.45450000000001"/>
    <n v="45.475499999999997"/>
    <n v="0.35"/>
    <x v="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0.6"/>
    <n v="12.096"/>
    <n v="8.0640000000000001"/>
    <n v="0.4"/>
    <x v="0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0.6"/>
    <n v="17.675999999999998"/>
    <n v="11.784000000000002"/>
    <n v="0.40000000000000008"/>
    <x v="0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n v="0.6"/>
    <n v="521.154"/>
    <n v="347.43600000000004"/>
    <n v="0.4"/>
    <x v="0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n v="0.6"/>
    <n v="7.7759999999999998"/>
    <n v="5.1840000000000011"/>
    <n v="0.40000000000000008"/>
    <x v="0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0.55000000000000004"/>
    <n v="3.0250000000000004"/>
    <n v="2.4749999999999996"/>
    <n v="0.44999999999999996"/>
    <x v="0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n v="0.6"/>
    <n v="72.959999999999994"/>
    <n v="48.64"/>
    <n v="0.4"/>
    <x v="0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n v="0.6"/>
    <n v="25.2288"/>
    <n v="16.819200000000002"/>
    <n v="0.4"/>
    <x v="1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n v="0.55000000000000004"/>
    <n v="14.018400000000002"/>
    <n v="11.469599999999998"/>
    <n v="0.44999999999999996"/>
    <x v="1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n v="0.6"/>
    <n v="4.1399999999999997"/>
    <n v="2.7600000000000007"/>
    <n v="0.40000000000000008"/>
    <x v="1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n v="0.6"/>
    <n v="5.7887999999999993"/>
    <n v="3.8592000000000004"/>
    <n v="0.40000000000000008"/>
    <x v="1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n v="0.6"/>
    <n v="4.7808000000000002"/>
    <n v="3.1871999999999998"/>
    <n v="0.39999999999999997"/>
    <x v="1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0.6"/>
    <n v="6.2207999999999997"/>
    <n v="4.1472000000000007"/>
    <n v="0.40000000000000008"/>
    <x v="2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0.6"/>
    <n v="68.52"/>
    <n v="45.680000000000007"/>
    <n v="0.4"/>
    <x v="2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0.6"/>
    <n v="10.776"/>
    <n v="7.1840000000000011"/>
    <n v="0.4"/>
    <x v="2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0.6"/>
    <n v="7.6019999999999994"/>
    <n v="5.0680000000000005"/>
    <n v="0.4"/>
    <x v="2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†Gaming G510s - Keyboard"/>
    <n v="339.96"/>
    <n v="4"/>
    <n v="0"/>
    <n v="122.3856"/>
    <n v="0.55000000000000004"/>
    <n v="186.97800000000001"/>
    <n v="152.98199999999997"/>
    <n v="0.44999999999999996"/>
    <x v="2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0.6"/>
    <n v="1080.9792"/>
    <n v="720.65280000000007"/>
    <n v="0.4"/>
    <x v="3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0.55000000000000004"/>
    <n v="25.476000000000003"/>
    <n v="20.843999999999998"/>
    <n v="0.44999999999999996"/>
    <x v="1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0.65"/>
    <n v="118.29089999999999"/>
    <n v="63.695099999999996"/>
    <n v="0.35"/>
    <x v="1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0.55000000000000004"/>
    <n v="237.58680000000001"/>
    <n v="194.38919999999999"/>
    <n v="0.44999999999999996"/>
    <x v="1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n v="0.55000000000000004"/>
    <n v="85.453500000000005"/>
    <n v="69.916499999999999"/>
    <n v="0.44999999999999996"/>
    <x v="1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ìPillow Softî Series Mid Back Swivel/Tilt Chairs"/>
    <n v="1348.704"/>
    <n v="6"/>
    <n v="0.2"/>
    <n v="-219.1644"/>
    <n v="0.65"/>
    <n v="876.6576"/>
    <n v="472.04639999999995"/>
    <n v="0.35"/>
    <x v="1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0.65"/>
    <n v="455.09880000000004"/>
    <n v="245.0532"/>
    <n v="0.35"/>
    <x v="1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n v="0.65"/>
    <n v="72.727200000000011"/>
    <n v="39.160799999999995"/>
    <n v="0.34999999999999992"/>
    <x v="0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0.6"/>
    <n v="86.371200000000002"/>
    <n v="57.580799999999996"/>
    <n v="0.39999999999999997"/>
    <x v="2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n v="0.65"/>
    <n v="113.06100000000001"/>
    <n v="60.878999999999991"/>
    <n v="0.35"/>
    <x v="0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0.6"/>
    <n v="8.8559999999999999"/>
    <n v="5.9039999999999999"/>
    <n v="0.4"/>
    <x v="0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n v="0.6"/>
    <n v="123.55199999999999"/>
    <n v="82.367999999999995"/>
    <n v="0.4"/>
    <x v="3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n v="0.65"/>
    <n v="66.841449999999995"/>
    <n v="35.991550000000004"/>
    <n v="0.35000000000000003"/>
    <x v="3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0.6"/>
    <n v="1.3823999999999999"/>
    <n v="0.92159999999999997"/>
    <n v="0.4"/>
    <x v="1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n v="0.55000000000000004"/>
    <n v="1033.9780000000001"/>
    <n v="845.98199999999997"/>
    <n v="0.44999999999999996"/>
    <x v="1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n v="0.6"/>
    <n v="187.81440000000001"/>
    <n v="125.20959999999999"/>
    <n v="0.39999999999999997"/>
    <x v="1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n v="0.6"/>
    <n v="3.024"/>
    <n v="2.016"/>
    <n v="0.4"/>
    <x v="1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n v="0.65"/>
    <n v="534.22199999999998"/>
    <n v="287.65800000000002"/>
    <n v="0.35000000000000003"/>
    <x v="3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0.6"/>
    <n v="13.176"/>
    <n v="8.7840000000000007"/>
    <n v="0.4"/>
    <x v="3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0.6"/>
    <n v="15.552"/>
    <n v="10.368000000000002"/>
    <n v="0.40000000000000008"/>
    <x v="0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n v="0.55000000000000004"/>
    <n v="388.04920000000004"/>
    <n v="317.49479999999994"/>
    <n v="0.4499999999999999"/>
    <x v="0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0.55000000000000004"/>
    <n v="27.500000000000004"/>
    <n v="22.499999999999996"/>
    <n v="0.44999999999999996"/>
    <x v="1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n v="0.65"/>
    <n v="33.6128"/>
    <n v="18.099200000000003"/>
    <n v="0.35000000000000003"/>
    <x v="0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0.6"/>
    <n v="4.1951999999999998"/>
    <n v="2.7968000000000002"/>
    <n v="0.4"/>
    <x v="1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n v="0.65"/>
    <n v="914.45899999999995"/>
    <n v="492.40099999999995"/>
    <n v="0.35"/>
    <x v="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n v="0.6"/>
    <n v="9.4499999999999993"/>
    <n v="6.3000000000000007"/>
    <n v="0.4"/>
    <x v="1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n v="0.6"/>
    <n v="193.86"/>
    <n v="129.24"/>
    <n v="0.4"/>
    <x v="1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0.6"/>
    <n v="5.5295999999999994"/>
    <n v="3.6863999999999999"/>
    <n v="0.4"/>
    <x v="1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n v="0.6"/>
    <n v="6.2207999999999997"/>
    <n v="4.1472000000000007"/>
    <n v="0.40000000000000008"/>
    <x v="1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†KT800P2 -†Keyboard†- Black"/>
    <n v="15.02"/>
    <n v="1"/>
    <n v="0"/>
    <n v="2.7035999999999998"/>
    <n v="0.55000000000000004"/>
    <n v="8.261000000000001"/>
    <n v="6.7589999999999986"/>
    <n v="0.4499999999999999"/>
    <x v="1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0.6"/>
    <n v="20.291999999999998"/>
    <n v="13.528000000000002"/>
    <n v="0.40000000000000008"/>
    <x v="1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n v="0.55000000000000004"/>
    <n v="39.050000000000004"/>
    <n v="31.949999999999996"/>
    <n v="0.44999999999999996"/>
    <x v="3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n v="0.6"/>
    <n v="15.071999999999999"/>
    <n v="10.048000000000002"/>
    <n v="0.40000000000000008"/>
    <x v="3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n v="0.65"/>
    <n v="1732.653"/>
    <n v="932.96699999999987"/>
    <n v="0.35"/>
    <x v="3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0.6"/>
    <n v="286.84799999999996"/>
    <n v="191.23200000000003"/>
    <n v="0.40000000000000008"/>
    <x v="3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0.55000000000000004"/>
    <n v="90.41340000000001"/>
    <n v="73.974599999999995"/>
    <n v="0.44999999999999996"/>
    <x v="3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0.6"/>
    <n v="7.9487999999999994"/>
    <n v="5.2991999999999999"/>
    <n v="0.4"/>
    <x v="3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n v="0.6"/>
    <n v="1.7471999999999999"/>
    <n v="1.1648000000000001"/>
    <n v="0.4"/>
    <x v="3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n v="0.55000000000000004"/>
    <n v="769.9692"/>
    <n v="629.97479999999996"/>
    <n v="0.45"/>
    <x v="0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n v="0.65"/>
    <n v="342.19250000000005"/>
    <n v="184.25749999999999"/>
    <n v="0.35"/>
    <x v="3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0.6"/>
    <n v="9.7379999999999995"/>
    <n v="6.4920000000000009"/>
    <n v="0.4"/>
    <x v="2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0.6"/>
    <n v="191.93999999999997"/>
    <n v="127.96000000000001"/>
    <n v="0.40000000000000008"/>
    <x v="2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0.6"/>
    <n v="6.8159999999999998"/>
    <n v="4.5439999999999996"/>
    <n v="0.39999999999999997"/>
    <x v="2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0.6"/>
    <n v="405.072"/>
    <n v="270.048"/>
    <n v="0.4"/>
    <x v="2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n v="0.65"/>
    <n v="40.832999999999998"/>
    <n v="21.987000000000002"/>
    <n v="0.35000000000000003"/>
    <x v="2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0.6"/>
    <n v="293.952"/>
    <n v="195.96800000000002"/>
    <n v="0.4"/>
    <x v="2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0.6"/>
    <n v="11.664"/>
    <n v="7.7760000000000016"/>
    <n v="0.40000000000000008"/>
    <x v="2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0.6"/>
    <n v="10.007999999999999"/>
    <n v="6.6720000000000006"/>
    <n v="0.4"/>
    <x v="2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0.55000000000000004"/>
    <n v="85.44250000000001"/>
    <n v="69.907499999999985"/>
    <n v="0.4499999999999999"/>
    <x v="2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n v="0.65"/>
    <n v="8.0730000000000004"/>
    <n v="4.3469999999999995"/>
    <n v="0.35"/>
    <x v="2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0.55000000000000004"/>
    <n v="103.389"/>
    <n v="84.590999999999994"/>
    <n v="0.45"/>
    <x v="2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n v="0.6"/>
    <n v="3.9647999999999994"/>
    <n v="2.6432000000000002"/>
    <n v="0.40000000000000008"/>
    <x v="1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n v="0.6"/>
    <n v="149.142"/>
    <n v="99.427999999999997"/>
    <n v="0.4"/>
    <x v="3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n v="0.65"/>
    <n v="14.4495"/>
    <n v="7.7805"/>
    <n v="0.35"/>
    <x v="3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n v="0.6"/>
    <n v="3.5880000000000001"/>
    <n v="2.3920000000000003"/>
    <n v="0.4"/>
    <x v="0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n v="0.55000000000000004"/>
    <n v="135.39240000000001"/>
    <n v="110.7756"/>
    <n v="0.44999999999999996"/>
    <x v="0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n v="0.65"/>
    <n v="9.1883999999999997"/>
    <n v="4.9475999999999996"/>
    <n v="0.35"/>
    <x v="0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0.65"/>
    <n v="390.95550000000003"/>
    <n v="210.5145"/>
    <n v="0.35"/>
    <x v="0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0.55000000000000004"/>
    <n v="43.505000000000003"/>
    <n v="35.594999999999992"/>
    <n v="0.44999999999999996"/>
    <x v="3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0.6"/>
    <n v="196.70399999999998"/>
    <n v="131.136"/>
    <n v="0.4"/>
    <x v="3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0.6"/>
    <n v="108.57600000000001"/>
    <n v="72.384"/>
    <n v="0.39999999999999997"/>
    <x v="3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0.6"/>
    <n v="548.98199999999997"/>
    <n v="365.98800000000006"/>
    <n v="0.4"/>
    <x v="3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n v="0.55000000000000004"/>
    <n v="323.38350000000003"/>
    <n v="264.5865"/>
    <n v="0.44999999999999996"/>
    <x v="3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n v="0.6"/>
    <n v="318.20400000000001"/>
    <n v="212.13600000000002"/>
    <n v="0.4"/>
    <x v="3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n v="0.6"/>
    <n v="8.9639999999999986"/>
    <n v="5.9760000000000009"/>
    <n v="0.40000000000000008"/>
    <x v="3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n v="0.6"/>
    <n v="73.164000000000001"/>
    <n v="48.775999999999996"/>
    <n v="0.39999999999999997"/>
    <x v="3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0.6"/>
    <n v="73.625999999999991"/>
    <n v="49.084000000000003"/>
    <n v="0.4"/>
    <x v="3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0.6"/>
    <n v="8.9639999999999986"/>
    <n v="5.9760000000000009"/>
    <n v="0.40000000000000008"/>
    <x v="0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n v="0.55000000000000004"/>
    <n v="742.41750000000002"/>
    <n v="607.43249999999989"/>
    <n v="0.44999999999999996"/>
    <x v="0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n v="0.65"/>
    <n v="88.909599999999998"/>
    <n v="47.874399999999994"/>
    <n v="0.35"/>
    <x v="0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0.65"/>
    <n v="39.728000000000002"/>
    <n v="21.391999999999996"/>
    <n v="0.34999999999999992"/>
    <x v="0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0.6"/>
    <n v="0.70020000000000004"/>
    <n v="0.46679999999999999"/>
    <n v="0.39999999999999997"/>
    <x v="2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n v="0.6"/>
    <n v="10.193999999999999"/>
    <n v="6.7959999999999994"/>
    <n v="0.4"/>
    <x v="0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†KT400U2 -†Keyboard†- Black"/>
    <n v="24.672000000000001"/>
    <n v="3"/>
    <n v="0.2"/>
    <n v="0"/>
    <n v="0.55000000000000004"/>
    <n v="13.569600000000001"/>
    <n v="11.102399999999999"/>
    <n v="0.44999999999999996"/>
    <x v="2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0.6"/>
    <n v="1.512"/>
    <n v="1.008"/>
    <n v="0.4"/>
    <x v="2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n v="0.65"/>
    <n v="792.17774999999995"/>
    <n v="426.55724999999995"/>
    <n v="0.35"/>
    <x v="2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0.6"/>
    <n v="3.5423999999999998"/>
    <n v="2.3616000000000001"/>
    <n v="0.4"/>
    <x v="2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n v="0.6"/>
    <n v="9.4176000000000002"/>
    <n v="6.2783999999999995"/>
    <n v="0.39999999999999997"/>
    <x v="2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n v="0.65"/>
    <n v="3.9624000000000001"/>
    <n v="2.1335999999999999"/>
    <n v="0.35"/>
    <x v="2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n v="0.65"/>
    <n v="27.019199999999998"/>
    <n v="14.5488"/>
    <n v="0.35000000000000003"/>
    <x v="0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n v="0.65"/>
    <n v="149.68200000000002"/>
    <n v="80.597999999999985"/>
    <n v="0.34999999999999992"/>
    <x v="2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0.6"/>
    <n v="10.972799999999999"/>
    <n v="7.3152000000000008"/>
    <n v="0.4"/>
    <x v="2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0.6"/>
    <n v="3.468"/>
    <n v="2.3120000000000003"/>
    <n v="0.4"/>
    <x v="3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n v="0.6"/>
    <n v="73.007999999999996"/>
    <n v="48.672000000000011"/>
    <n v="0.40000000000000008"/>
    <x v="3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n v="0.6"/>
    <n v="2.5019999999999998"/>
    <n v="1.6680000000000001"/>
    <n v="0.4"/>
    <x v="3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0.55000000000000004"/>
    <n v="36.872000000000007"/>
    <n v="30.167999999999999"/>
    <n v="0.44999999999999996"/>
    <x v="3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0.6"/>
    <n v="22.391999999999999"/>
    <n v="14.928000000000001"/>
    <n v="0.4"/>
    <x v="3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n v="0.6"/>
    <n v="11.069999999999999"/>
    <n v="7.3800000000000008"/>
    <n v="0.40000000000000008"/>
    <x v="3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n v="0.6"/>
    <n v="15.552"/>
    <n v="10.368000000000002"/>
    <n v="0.40000000000000008"/>
    <x v="2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n v="0.55000000000000004"/>
    <n v="6159.9824000000008"/>
    <n v="5039.9856"/>
    <n v="0.44999999999999996"/>
    <x v="3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0.55000000000000004"/>
    <n v="1319.78"/>
    <n v="1079.82"/>
    <n v="0.45"/>
    <x v="3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0.6"/>
    <n v="38.339999999999996"/>
    <n v="25.560000000000002"/>
    <n v="0.4"/>
    <x v="3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n v="0.55000000000000004"/>
    <n v="29.144500000000004"/>
    <n v="23.845499999999998"/>
    <n v="0.44999999999999996"/>
    <x v="3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n v="0.55000000000000004"/>
    <n v="33.475200000000001"/>
    <n v="27.388799999999996"/>
    <n v="0.44999999999999996"/>
    <x v="3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n v="0.55000000000000004"/>
    <n v="359.14725000000004"/>
    <n v="293.84774999999996"/>
    <n v="0.44999999999999996"/>
    <x v="3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0.6"/>
    <n v="6.7320000000000002"/>
    <n v="4.4880000000000004"/>
    <n v="0.4"/>
    <x v="3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  <n v="0.6"/>
    <n v="8.9639999999999986"/>
    <n v="5.9760000000000009"/>
    <n v="0.40000000000000008"/>
    <x v="1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n v="0.65"/>
    <n v="25.974"/>
    <n v="13.986000000000001"/>
    <n v="0.35000000000000003"/>
    <x v="3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0.65"/>
    <n v="27.705600000000004"/>
    <n v="14.918399999999998"/>
    <n v="0.34999999999999992"/>
    <x v="3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n v="0.65"/>
    <n v="143.62400000000002"/>
    <n v="77.335999999999984"/>
    <n v="0.34999999999999992"/>
    <x v="3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n v="0.65"/>
    <n v="3.2032000000000003"/>
    <n v="1.7247999999999997"/>
    <n v="0.34999999999999992"/>
    <x v="1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0.6"/>
    <n v="4.3380000000000001"/>
    <n v="2.8920000000000003"/>
    <n v="0.4"/>
    <x v="1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n v="0.6"/>
    <n v="193.86"/>
    <n v="129.24"/>
    <n v="0.4"/>
    <x v="1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0.6"/>
    <n v="11.423999999999999"/>
    <n v="7.6159999999999997"/>
    <n v="0.4"/>
    <x v="3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0.6"/>
    <n v="7.8767999999999994"/>
    <n v="5.2512000000000008"/>
    <n v="0.40000000000000008"/>
    <x v="3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0.6"/>
    <n v="38.484000000000002"/>
    <n v="25.655999999999999"/>
    <n v="0.39999999999999997"/>
    <x v="3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n v="0.65"/>
    <n v="557.85599999999999"/>
    <n v="300.38400000000001"/>
    <n v="0.35000000000000003"/>
    <x v="3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0.55000000000000004"/>
    <n v="16.494500000000002"/>
    <n v="13.495499999999996"/>
    <n v="0.4499999999999999"/>
    <x v="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n v="0.6"/>
    <n v="111.6288"/>
    <n v="74.419200000000004"/>
    <n v="0.4"/>
    <x v="0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n v="0.55000000000000004"/>
    <n v="20.235600000000002"/>
    <n v="16.5564"/>
    <n v="0.44999999999999996"/>
    <x v="0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0.65"/>
    <n v="12.105599999999999"/>
    <n v="6.5183999999999997"/>
    <n v="0.35000000000000003"/>
    <x v="0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n v="0.65"/>
    <n v="37.4985"/>
    <n v="20.191499999999998"/>
    <n v="0.35"/>
    <x v="2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0.6"/>
    <n v="25.686"/>
    <n v="17.124000000000002"/>
    <n v="0.4"/>
    <x v="2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  <n v="0.6"/>
    <n v="7.7759999999999998"/>
    <n v="5.1840000000000011"/>
    <n v="0.40000000000000008"/>
    <x v="2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n v="0.65"/>
    <n v="534.22199999999998"/>
    <n v="287.65800000000002"/>
    <n v="0.35000000000000003"/>
    <x v="2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†Phone Headset†with In-line Volume - M214C"/>
    <n v="104.85"/>
    <n v="3"/>
    <n v="0"/>
    <n v="28.3095"/>
    <n v="0.55000000000000004"/>
    <n v="57.667500000000004"/>
    <n v="47.18249999999999"/>
    <n v="0.44999999999999996"/>
    <x v="2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n v="0.65"/>
    <n v="276.222375"/>
    <n v="148.73512499999998"/>
    <n v="0.35"/>
    <x v="0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n v="0.6"/>
    <n v="6.4655999999999993"/>
    <n v="4.3104000000000005"/>
    <n v="0.4"/>
    <x v="3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0.6"/>
    <n v="7.0704000000000002"/>
    <n v="4.7136000000000005"/>
    <n v="0.4"/>
    <x v="3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0.6"/>
    <n v="98.927999999999997"/>
    <n v="65.951999999999998"/>
    <n v="0.4"/>
    <x v="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n v="0.65"/>
    <n v="840.41100000000006"/>
    <n v="452.529"/>
    <n v="0.35"/>
    <x v="3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n v="0.6"/>
    <n v="15.350399999999999"/>
    <n v="10.233600000000001"/>
    <n v="0.4"/>
    <x v="3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n v="0.6"/>
    <n v="157.04400000000001"/>
    <n v="104.696"/>
    <n v="0.39999999999999997"/>
    <x v="3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n v="0.6"/>
    <n v="8.64"/>
    <n v="5.76"/>
    <n v="0.39999999999999997"/>
    <x v="3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n v="0.6"/>
    <n v="6.5159999999999991"/>
    <n v="4.3440000000000003"/>
    <n v="0.4"/>
    <x v="0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n v="0.65"/>
    <n v="574.49600000000009"/>
    <n v="309.34399999999994"/>
    <n v="0.34999999999999992"/>
    <x v="1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0.55000000000000004"/>
    <n v="1088.9395000000002"/>
    <n v="890.95049999999992"/>
    <n v="0.44999999999999996"/>
    <x v="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0.6"/>
    <n v="47.975999999999992"/>
    <n v="31.984000000000002"/>
    <n v="0.40000000000000008"/>
    <x v="3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0.6"/>
    <n v="5.2559999999999993"/>
    <n v="3.5040000000000004"/>
    <n v="0.40000000000000008"/>
    <x v="3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n v="0.6"/>
    <n v="2.3904000000000001"/>
    <n v="1.5935999999999999"/>
    <n v="0.39999999999999997"/>
    <x v="0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n v="0.65"/>
    <n v="240.90300000000002"/>
    <n v="129.71699999999998"/>
    <n v="0.35"/>
    <x v="0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0.6"/>
    <n v="1.6452"/>
    <n v="1.0968"/>
    <n v="0.4"/>
    <x v="0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†16GB Mini TravelDrive USB 2.0†Flash Drive"/>
    <n v="79.512"/>
    <n v="3"/>
    <n v="0.2"/>
    <n v="20.8719"/>
    <n v="0.55000000000000004"/>
    <n v="43.7316"/>
    <n v="35.7804"/>
    <n v="0.45"/>
    <x v="0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n v="0.6"/>
    <n v="17.011199999999999"/>
    <n v="11.340800000000002"/>
    <n v="0.40000000000000008"/>
    <x v="0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n v="0.65"/>
    <n v="26.509599999999999"/>
    <n v="14.2744"/>
    <n v="0.35000000000000003"/>
    <x v="1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n v="0.6"/>
    <n v="63.575999999999993"/>
    <n v="42.384"/>
    <n v="0.4"/>
    <x v="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0.6"/>
    <n v="99.86399999999999"/>
    <n v="66.576000000000008"/>
    <n v="0.40000000000000008"/>
    <x v="2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n v="0.65"/>
    <n v="510.822"/>
    <n v="275.05799999999999"/>
    <n v="0.35"/>
    <x v="2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0.6"/>
    <n v="15.719999999999999"/>
    <n v="10.48"/>
    <n v="0.4"/>
    <x v="2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0.6"/>
    <n v="795.50999999999988"/>
    <n v="530.34"/>
    <n v="0.40000000000000008"/>
    <x v="2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0.6"/>
    <n v="99.86399999999999"/>
    <n v="66.576000000000008"/>
    <n v="0.40000000000000008"/>
    <x v="3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0.6"/>
    <n v="5.2559999999999993"/>
    <n v="3.5040000000000004"/>
    <n v="0.40000000000000008"/>
    <x v="3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0.6"/>
    <n v="26.150400000000001"/>
    <n v="17.433600000000002"/>
    <n v="0.4"/>
    <x v="3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n v="0.6"/>
    <n v="6.6527999999999992"/>
    <n v="4.4352"/>
    <n v="0.4"/>
    <x v="2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n v="0.6"/>
    <n v="15.0984"/>
    <n v="10.065600000000002"/>
    <n v="0.4"/>
    <x v="2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n v="0.6"/>
    <n v="8.64"/>
    <n v="5.76"/>
    <n v="0.39999999999999997"/>
    <x v="3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n v="0.55000000000000004"/>
    <n v="340.97250000000003"/>
    <n v="278.97750000000002"/>
    <n v="0.45"/>
    <x v="3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0.6"/>
    <n v="53.711999999999996"/>
    <n v="35.808"/>
    <n v="0.4"/>
    <x v="3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n v="0.55000000000000004"/>
    <n v="193.03515000000002"/>
    <n v="157.93785"/>
    <n v="0.44999999999999996"/>
    <x v="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0.55000000000000004"/>
    <n v="90.744500000000016"/>
    <n v="74.245499999999993"/>
    <n v="0.44999999999999996"/>
    <x v="3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n v="0.6"/>
    <n v="187.53120000000001"/>
    <n v="125.02080000000001"/>
    <n v="0.4"/>
    <x v="3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0.6"/>
    <n v="57.571199999999997"/>
    <n v="38.380800000000001"/>
    <n v="0.4"/>
    <x v="0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0.6"/>
    <n v="1.9224000000000001"/>
    <n v="1.2816000000000001"/>
    <n v="0.4"/>
    <x v="0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n v="0.6"/>
    <n v="2.3879999999999999"/>
    <n v="1.5920000000000001"/>
    <n v="0.4"/>
    <x v="0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n v="0.6"/>
    <n v="9.42"/>
    <n v="6.2799999999999994"/>
    <n v="0.39999999999999997"/>
    <x v="1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n v="0.6"/>
    <n v="3.1488"/>
    <n v="2.0992000000000002"/>
    <n v="0.4"/>
    <x v="2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0.6"/>
    <n v="3.2075999999999998"/>
    <n v="2.1384000000000003"/>
    <n v="0.4"/>
    <x v="3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n v="0.6"/>
    <n v="9.2880000000000003"/>
    <n v="6.1920000000000002"/>
    <n v="0.4"/>
    <x v="0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0.55000000000000004"/>
    <n v="59.716799999999999"/>
    <n v="48.859199999999994"/>
    <n v="0.44999999999999996"/>
    <x v="0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0.65"/>
    <n v="71.435000000000002"/>
    <n v="38.465000000000003"/>
    <n v="0.35000000000000003"/>
    <x v="0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n v="0.65"/>
    <n v="9.9996000000000009"/>
    <n v="5.3843999999999994"/>
    <n v="0.35"/>
    <x v="2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0.6"/>
    <n v="18.211199999999998"/>
    <n v="12.140800000000002"/>
    <n v="0.40000000000000008"/>
    <x v="0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n v="0.55000000000000004"/>
    <n v="451.71500000000003"/>
    <n v="369.58499999999992"/>
    <n v="0.44999999999999996"/>
    <x v="2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n v="0.55000000000000004"/>
    <n v="12451.164000000001"/>
    <n v="10187.315999999999"/>
    <n v="0.44999999999999996"/>
    <x v="2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0.6"/>
    <n v="12.8256"/>
    <n v="8.5504000000000016"/>
    <n v="0.4"/>
    <x v="2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0.6"/>
    <n v="4.8095999999999997"/>
    <n v="3.2064000000000004"/>
    <n v="0.4"/>
    <x v="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n v="0.65"/>
    <n v="19.999200000000002"/>
    <n v="10.768799999999999"/>
    <n v="0.35"/>
    <x v="2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0.6"/>
    <n v="11.361599999999999"/>
    <n v="7.5744000000000007"/>
    <n v="0.4"/>
    <x v="2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n v="0.65"/>
    <n v="79.528800000000004"/>
    <n v="42.8232"/>
    <n v="0.35"/>
    <x v="2"/>
  </r>
  <r>
    <n v="2704"/>
    <s v="CA-2014-143413"/>
    <d v="2014-05-24T00:00:00"/>
    <d v="2014-05-30T00:00:00"/>
    <s v="Standard Class"/>
    <s v="RP-19390"/>
    <s v="Resi Pˆ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0.6"/>
    <n v="69.768000000000001"/>
    <n v="46.512"/>
    <n v="0.4"/>
    <x v="2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n v="0.55000000000000004"/>
    <n v="72.930000000000007"/>
    <n v="59.669999999999987"/>
    <n v="0.4499999999999999"/>
    <x v="3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0.6"/>
    <n v="10.007999999999999"/>
    <n v="6.6720000000000006"/>
    <n v="0.4"/>
    <x v="3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0.6"/>
    <n v="11.664"/>
    <n v="7.7760000000000016"/>
    <n v="0.40000000000000008"/>
    <x v="3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n v="0.6"/>
    <n v="115.29599999999999"/>
    <n v="76.864000000000004"/>
    <n v="0.4"/>
    <x v="3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n v="0.65"/>
    <n v="147.78400000000002"/>
    <n v="79.575999999999993"/>
    <n v="0.34999999999999992"/>
    <x v="1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n v="0.55000000000000004"/>
    <n v="1055.9868000000001"/>
    <n v="863.98919999999998"/>
    <n v="0.44999999999999996"/>
    <x v="1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0.6"/>
    <n v="7.6967999999999996"/>
    <n v="5.1311999999999998"/>
    <n v="0.4"/>
    <x v="1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n v="0.65"/>
    <n v="29.827200000000001"/>
    <n v="16.060799999999997"/>
    <n v="0.34999999999999992"/>
    <x v="3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0.6"/>
    <n v="36.071999999999996"/>
    <n v="24.048000000000002"/>
    <n v="0.4"/>
    <x v="3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0.55000000000000004"/>
    <n v="166.30680000000001"/>
    <n v="136.06919999999997"/>
    <n v="0.4499999999999999"/>
    <x v="2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n v="0.6"/>
    <n v="8.34"/>
    <n v="5.5600000000000005"/>
    <n v="0.4"/>
    <x v="1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0.55000000000000004"/>
    <n v="71.489000000000004"/>
    <n v="58.490999999999985"/>
    <n v="0.4499999999999999"/>
    <x v="2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0.55000000000000004"/>
    <n v="39.589000000000006"/>
    <n v="32.390999999999998"/>
    <n v="0.44999999999999996"/>
    <x v="3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n v="0.55000000000000004"/>
    <n v="207.88350000000003"/>
    <n v="170.0865"/>
    <n v="0.44999999999999996"/>
    <x v="2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n v="0.6"/>
    <n v="74.616"/>
    <n v="49.744"/>
    <n v="0.4"/>
    <x v="3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n v="0.65"/>
    <n v="15.5844"/>
    <n v="8.3915999999999986"/>
    <n v="0.35"/>
    <x v="2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0.6"/>
    <n v="5.0255999999999998"/>
    <n v="3.3503999999999996"/>
    <n v="0.39999999999999997"/>
    <x v="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0.6"/>
    <n v="34.944000000000003"/>
    <n v="23.295999999999999"/>
    <n v="0.39999999999999997"/>
    <x v="2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0.6"/>
    <n v="48.72"/>
    <n v="32.480000000000004"/>
    <n v="0.4"/>
    <x v="0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n v="0.6"/>
    <n v="8.67"/>
    <n v="5.7799999999999994"/>
    <n v="0.39999999999999997"/>
    <x v="2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n v="0.6"/>
    <n v="57.388799999999996"/>
    <n v="38.2592"/>
    <n v="0.4"/>
    <x v="2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†Headset"/>
    <n v="359.97"/>
    <n v="5"/>
    <n v="0.4"/>
    <n v="-71.994"/>
    <n v="0.55000000000000004"/>
    <n v="197.98350000000002"/>
    <n v="161.98650000000001"/>
    <n v="0.45"/>
    <x v="3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0.65"/>
    <n v="227.72879999999998"/>
    <n v="122.6232"/>
    <n v="0.35000000000000003"/>
    <x v="3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0.6"/>
    <n v="0.98459999999999992"/>
    <n v="0.65640000000000009"/>
    <n v="0.40000000000000008"/>
    <x v="3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0.55000000000000004"/>
    <n v="346.4769"/>
    <n v="283.48109999999997"/>
    <n v="0.44999999999999996"/>
    <x v="3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n v="0.6"/>
    <n v="3.9779999999999998"/>
    <n v="2.6520000000000001"/>
    <n v="0.4"/>
    <x v="3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n v="0.55000000000000004"/>
    <n v="439.97800000000007"/>
    <n v="359.98199999999997"/>
    <n v="0.44999999999999996"/>
    <x v="3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0.65"/>
    <n v="69.894500000000008"/>
    <n v="37.635499999999993"/>
    <n v="0.34999999999999992"/>
    <x v="3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†Headset†-†headset†- Full size, Binaural"/>
    <n v="73.98"/>
    <n v="2"/>
    <n v="0"/>
    <n v="19.974599999999999"/>
    <n v="0.55000000000000004"/>
    <n v="40.689000000000007"/>
    <n v="33.290999999999997"/>
    <n v="0.44999999999999996"/>
    <x v="2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0.6"/>
    <n v="3.3479999999999999"/>
    <n v="2.2320000000000002"/>
    <n v="0.4"/>
    <x v="2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n v="0.6"/>
    <n v="29.471999999999998"/>
    <n v="19.648"/>
    <n v="0.4"/>
    <x v="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n v="0.55000000000000004"/>
    <n v="207.88350000000003"/>
    <n v="170.0865"/>
    <n v="0.44999999999999996"/>
    <x v="1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î x 11î"/>
    <n v="42.28"/>
    <n v="7"/>
    <n v="0"/>
    <n v="19.871600000000001"/>
    <n v="0.6"/>
    <n v="25.367999999999999"/>
    <n v="16.912000000000003"/>
    <n v="0.40000000000000008"/>
    <x v="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n v="0.65"/>
    <n v="194.98050000000003"/>
    <n v="104.98949999999999"/>
    <n v="0.34999999999999992"/>
    <x v="1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0.55000000000000004"/>
    <n v="49.489000000000004"/>
    <n v="40.491"/>
    <n v="0.44999999999999996"/>
    <x v="1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0.6"/>
    <n v="286.34399999999999"/>
    <n v="190.89600000000002"/>
    <n v="0.4"/>
    <x v="3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n v="0.55000000000000004"/>
    <n v="14.289000000000001"/>
    <n v="11.690999999999999"/>
    <n v="0.44999999999999996"/>
    <x v="3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n v="0.6"/>
    <n v="28.032"/>
    <n v="18.687999999999999"/>
    <n v="0.39999999999999997"/>
    <x v="0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n v="0.65"/>
    <n v="22.971000000000004"/>
    <n v="12.369"/>
    <n v="0.35"/>
    <x v="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0.65"/>
    <n v="167.46600000000001"/>
    <n v="90.173999999999978"/>
    <n v="0.34999999999999992"/>
    <x v="1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n v="0.55000000000000004"/>
    <n v="69.286799999999999"/>
    <n v="56.6892"/>
    <n v="0.45"/>
    <x v="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0.55000000000000004"/>
    <n v="43.995600000000003"/>
    <n v="35.996400000000001"/>
    <n v="0.45"/>
    <x v="3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0.65"/>
    <n v="455.03640000000001"/>
    <n v="245.01960000000003"/>
    <n v="0.35000000000000003"/>
    <x v="2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n v="0.55000000000000004"/>
    <n v="14.942400000000001"/>
    <n v="12.225599999999998"/>
    <n v="0.44999999999999996"/>
    <x v="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0.6"/>
    <n v="4.9356"/>
    <n v="3.2904000000000009"/>
    <n v="0.40000000000000008"/>
    <x v="1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0.65"/>
    <n v="380.60880000000003"/>
    <n v="204.94319999999999"/>
    <n v="0.35"/>
    <x v="2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n v="0.6"/>
    <n v="253.96799999999996"/>
    <n v="169.31200000000001"/>
    <n v="0.40000000000000008"/>
    <x v="2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n v="0.65"/>
    <n v="146.44239999999999"/>
    <n v="78.8536"/>
    <n v="0.35000000000000003"/>
    <x v="2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6"/>
    <n v="3.3359999999999999"/>
    <n v="2.2239999999999998"/>
    <n v="0.39999999999999997"/>
    <x v="1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0.55000000000000004"/>
    <n v="177.85350000000003"/>
    <n v="145.51649999999998"/>
    <n v="0.44999999999999996"/>
    <x v="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n v="0.55000000000000004"/>
    <n v="431.17800000000005"/>
    <n v="352.78199999999998"/>
    <n v="0.44999999999999996"/>
    <x v="1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n v="0.6"/>
    <n v="868.59"/>
    <n v="579.06000000000006"/>
    <n v="0.4"/>
    <x v="1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0.6"/>
    <n v="7.1760000000000002"/>
    <n v="4.7840000000000007"/>
    <n v="0.4"/>
    <x v="1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n v="0.55000000000000004"/>
    <n v="131.98350000000002"/>
    <n v="107.98649999999998"/>
    <n v="0.4499999999999999"/>
    <x v="0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n v="0.65"/>
    <n v="49.998000000000005"/>
    <n v="26.921999999999997"/>
    <n v="0.35"/>
    <x v="0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0.6"/>
    <n v="288.79199999999997"/>
    <n v="192.52800000000002"/>
    <n v="0.4"/>
    <x v="0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n v="0.6"/>
    <n v="29.04"/>
    <n v="19.36"/>
    <n v="0.4"/>
    <x v="2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n v="0.55000000000000004"/>
    <n v="0.54449999999999998"/>
    <n v="0.44550000000000001"/>
    <n v="0.45"/>
    <x v="3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0.6"/>
    <n v="61.103999999999999"/>
    <n v="40.736000000000004"/>
    <n v="0.4"/>
    <x v="3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0.6"/>
    <n v="6.1992000000000003"/>
    <n v="4.1328000000000005"/>
    <n v="0.4"/>
    <x v="3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0.6"/>
    <n v="18.693000000000001"/>
    <n v="12.462"/>
    <n v="0.39999999999999997"/>
    <x v="3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0.6"/>
    <n v="5.3568000000000007"/>
    <n v="3.5712000000000002"/>
    <n v="0.39999999999999997"/>
    <x v="3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0.6"/>
    <n v="20.630399999999998"/>
    <n v="13.753600000000002"/>
    <n v="0.40000000000000008"/>
    <x v="3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0.6"/>
    <n v="1154.4960000000001"/>
    <n v="769.66399999999999"/>
    <n v="0.39999999999999997"/>
    <x v="3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n v="0.6"/>
    <n v="19.315200000000001"/>
    <n v="12.876799999999999"/>
    <n v="0.39999999999999997"/>
    <x v="1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n v="0.55000000000000004"/>
    <n v="27.566000000000003"/>
    <n v="22.553999999999995"/>
    <n v="0.4499999999999999"/>
    <x v="1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0.55000000000000004"/>
    <n v="26.386800000000001"/>
    <n v="21.589199999999998"/>
    <n v="0.44999999999999996"/>
    <x v="1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n v="0.6"/>
    <n v="32.699999999999996"/>
    <n v="21.800000000000004"/>
    <n v="0.40000000000000008"/>
    <x v="0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n v="0.65"/>
    <n v="12.4176"/>
    <n v="6.686399999999999"/>
    <n v="0.35"/>
    <x v="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0.6"/>
    <n v="29.663999999999998"/>
    <n v="19.776"/>
    <n v="0.4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n v="0.6"/>
    <n v="6.2207999999999997"/>
    <n v="4.1472000000000007"/>
    <n v="0.40000000000000008"/>
    <x v="3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n v="0.6"/>
    <n v="92.664000000000001"/>
    <n v="61.775999999999996"/>
    <n v="0.39999999999999997"/>
    <x v="0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n v="0.6"/>
    <n v="36.590400000000002"/>
    <n v="24.393599999999999"/>
    <n v="0.39999999999999997"/>
    <x v="1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0.65"/>
    <n v="127.05290000000001"/>
    <n v="68.4131"/>
    <n v="0.35"/>
    <x v="1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n v="0.65"/>
    <n v="15.391999999999999"/>
    <n v="8.2880000000000003"/>
    <n v="0.35000000000000003"/>
    <x v="3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n v="0.55000000000000004"/>
    <n v="1.3068"/>
    <n v="1.0691999999999999"/>
    <n v="0.45"/>
    <x v="3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n v="0.6"/>
    <n v="35.520000000000003"/>
    <n v="23.68"/>
    <n v="0.39999999999999997"/>
    <x v="3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n v="0.6"/>
    <n v="13.2"/>
    <n v="8.8000000000000007"/>
    <n v="0.4"/>
    <x v="3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0.55000000000000004"/>
    <n v="141.88900000000001"/>
    <n v="116.09100000000001"/>
    <n v="0.45"/>
    <x v="0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n v="0.55000000000000004"/>
    <n v="13.1934"/>
    <n v="10.794599999999999"/>
    <n v="0.44999999999999996"/>
    <x v="0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n v="0.55000000000000004"/>
    <n v="13.1868"/>
    <n v="10.789199999999999"/>
    <n v="0.45"/>
    <x v="0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0.65"/>
    <n v="390.9984"/>
    <n v="210.53759999999994"/>
    <n v="0.34999999999999992"/>
    <x v="1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n v="0.6"/>
    <n v="4.74"/>
    <n v="3.16"/>
    <n v="0.4"/>
    <x v="1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n v="0.65"/>
    <n v="37.933999999999997"/>
    <n v="20.426000000000002"/>
    <n v="0.35000000000000003"/>
    <x v="2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n v="0.6"/>
    <n v="9.8783999999999992"/>
    <n v="6.5855999999999995"/>
    <n v="0.4"/>
    <x v="2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n v="0.65"/>
    <n v="25.974"/>
    <n v="13.986000000000001"/>
    <n v="0.35000000000000003"/>
    <x v="2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n v="0.6"/>
    <n v="15.576000000000001"/>
    <n v="10.384"/>
    <n v="0.4"/>
    <x v="2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n v="0.6"/>
    <n v="21.762"/>
    <n v="14.508000000000003"/>
    <n v="0.4"/>
    <x v="2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n v="0.6"/>
    <n v="3.8879999999999999"/>
    <n v="2.5920000000000005"/>
    <n v="0.40000000000000008"/>
    <x v="2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n v="0.55000000000000004"/>
    <n v="591.29840000000002"/>
    <n v="483.78959999999995"/>
    <n v="0.44999999999999996"/>
    <x v="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n v="0.55000000000000004"/>
    <n v="241.10240000000002"/>
    <n v="197.26559999999998"/>
    <n v="0.44999999999999996"/>
    <x v="2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0.6"/>
    <n v="10.8528"/>
    <n v="7.2352000000000007"/>
    <n v="0.4"/>
    <x v="2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0.65"/>
    <n v="200.52435000000003"/>
    <n v="107.97465"/>
    <n v="0.35"/>
    <x v="2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0.6"/>
    <n v="8.016"/>
    <n v="5.3439999999999994"/>
    <n v="0.39999999999999997"/>
    <x v="3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0.6"/>
    <n v="23.975999999999999"/>
    <n v="15.984000000000002"/>
    <n v="0.4"/>
    <x v="3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0.6"/>
    <n v="87.509999999999991"/>
    <n v="58.34"/>
    <n v="0.4"/>
    <x v="3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n v="0.55000000000000004"/>
    <n v="431.17800000000005"/>
    <n v="352.78199999999998"/>
    <n v="0.44999999999999996"/>
    <x v="0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n v="0.6"/>
    <n v="4.7279999999999998"/>
    <n v="3.1520000000000001"/>
    <n v="0.4"/>
    <x v="1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0.65"/>
    <n v="26.890499999999999"/>
    <n v="14.479499999999998"/>
    <n v="0.35"/>
    <x v="3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n v="0.6"/>
    <n v="7.7039999999999997"/>
    <n v="5.1360000000000001"/>
    <n v="0.4"/>
    <x v="1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n v="0.6"/>
    <n v="15.407999999999999"/>
    <n v="10.272"/>
    <n v="0.4"/>
    <x v="1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n v="0.65"/>
    <n v="30.885400000000001"/>
    <n v="16.630599999999998"/>
    <n v="0.35"/>
    <x v="1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n v="0.6"/>
    <n v="5.6520000000000001"/>
    <n v="3.7679999999999998"/>
    <n v="0.39999999999999997"/>
    <x v="1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n v="0.6"/>
    <n v="7.7759999999999998"/>
    <n v="5.1840000000000011"/>
    <n v="0.40000000000000008"/>
    <x v="1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n v="0.65"/>
    <n v="458.185"/>
    <n v="246.71499999999997"/>
    <n v="0.35"/>
    <x v="1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0.65"/>
    <n v="365.01920000000001"/>
    <n v="196.54879999999997"/>
    <n v="0.35"/>
    <x v="1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n v="0.6"/>
    <n v="107.892"/>
    <n v="71.927999999999997"/>
    <n v="0.4"/>
    <x v="1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n v="0.65"/>
    <n v="120.62700000000001"/>
    <n v="64.953000000000003"/>
    <n v="0.35"/>
    <x v="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0.65"/>
    <n v="139.17150000000001"/>
    <n v="74.938500000000005"/>
    <n v="0.35"/>
    <x v="1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n v="0.55000000000000004"/>
    <n v="549.97800000000007"/>
    <n v="449.98199999999997"/>
    <n v="0.44999999999999996"/>
    <x v="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n v="0.65"/>
    <n v="424.8075"/>
    <n v="228.74249999999995"/>
    <n v="0.34999999999999992"/>
    <x v="1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0.6"/>
    <n v="68.759999999999991"/>
    <n v="45.84"/>
    <n v="0.4"/>
    <x v="1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n v="0.65"/>
    <n v="39.481000000000002"/>
    <n v="21.259"/>
    <n v="0.35"/>
    <x v="1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0.65"/>
    <n v="80.834000000000003"/>
    <n v="43.525999999999996"/>
    <n v="0.35"/>
    <x v="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0.6"/>
    <n v="653.25599999999997"/>
    <n v="435.50400000000002"/>
    <n v="0.4"/>
    <x v="1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n v="0.6"/>
    <n v="4.032"/>
    <n v="2.6879999999999997"/>
    <n v="0.39999999999999997"/>
    <x v="0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n v="0.65"/>
    <n v="194.20440000000002"/>
    <n v="104.57159999999999"/>
    <n v="0.35"/>
    <x v="0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n v="0.55000000000000004"/>
    <n v="166.30680000000001"/>
    <n v="136.06919999999997"/>
    <n v="0.4499999999999999"/>
    <x v="0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n v="0.6"/>
    <n v="5.3568000000000007"/>
    <n v="3.5712000000000002"/>
    <n v="0.39999999999999997"/>
    <x v="3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n v="0.6"/>
    <n v="28.5504"/>
    <n v="19.033600000000003"/>
    <n v="0.4"/>
    <x v="3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n v="0.6"/>
    <n v="20.275200000000002"/>
    <n v="13.5168"/>
    <n v="0.39999999999999997"/>
    <x v="2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n v="0.65"/>
    <n v="195.34632000000002"/>
    <n v="105.18647999999999"/>
    <n v="0.35"/>
    <x v="2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n v="0.6"/>
    <n v="1.6344000000000001"/>
    <n v="1.0896000000000001"/>
    <n v="0.4"/>
    <x v="2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n v="0.6"/>
    <n v="1.9583999999999997"/>
    <n v="1.3056000000000001"/>
    <n v="0.40000000000000008"/>
    <x v="2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0.6"/>
    <n v="65.001599999999996"/>
    <n v="43.334400000000002"/>
    <n v="0.4"/>
    <x v="0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0.6"/>
    <n v="33.552"/>
    <n v="22.368000000000002"/>
    <n v="0.4"/>
    <x v="0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0.6"/>
    <n v="46.982399999999998"/>
    <n v="31.321600000000004"/>
    <n v="0.4"/>
    <x v="0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n v="0.6"/>
    <n v="266.35199999999998"/>
    <n v="177.56800000000004"/>
    <n v="0.40000000000000008"/>
    <x v="2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0.55000000000000004"/>
    <n v="85.786799999999999"/>
    <n v="70.1892"/>
    <n v="0.45"/>
    <x v="2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0.6"/>
    <n v="9.282"/>
    <n v="6.1880000000000006"/>
    <n v="0.4"/>
    <x v="3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0.6"/>
    <n v="4.2960000000000003"/>
    <n v="2.8639999999999999"/>
    <n v="0.39999999999999997"/>
    <x v="3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n v="0.6"/>
    <n v="6.5339999999999998"/>
    <n v="4.3560000000000008"/>
    <n v="0.4"/>
    <x v="3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0.6"/>
    <n v="11.664"/>
    <n v="7.7760000000000016"/>
    <n v="0.40000000000000008"/>
    <x v="3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n v="0.6"/>
    <n v="72.959999999999994"/>
    <n v="48.64"/>
    <n v="0.4"/>
    <x v="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n v="0.55000000000000004"/>
    <n v="382.63500000000005"/>
    <n v="313.065"/>
    <n v="0.44999999999999996"/>
    <x v="0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0.6"/>
    <n v="72.197999999999993"/>
    <n v="48.132000000000005"/>
    <n v="0.4"/>
    <x v="1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n v="0.65"/>
    <n v="740.94800000000009"/>
    <n v="398.97199999999998"/>
    <n v="0.35"/>
    <x v="2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0.6"/>
    <n v="137.72640000000001"/>
    <n v="91.817599999999999"/>
    <n v="0.39999999999999997"/>
    <x v="3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n v="0.6"/>
    <n v="86.236800000000002"/>
    <n v="57.491200000000006"/>
    <n v="0.4"/>
    <x v="3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†KT800P2 -†Keyboard†- Black"/>
    <n v="36.048000000000002"/>
    <n v="3"/>
    <n v="0.2"/>
    <n v="-0.9012"/>
    <n v="0.55000000000000004"/>
    <n v="19.826400000000003"/>
    <n v="16.221599999999999"/>
    <n v="0.44999999999999996"/>
    <x v="3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n v="0.65"/>
    <n v="549.56720000000007"/>
    <n v="295.92079999999999"/>
    <n v="0.35"/>
    <x v="0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0.6"/>
    <n v="30.563999999999997"/>
    <n v="20.376000000000001"/>
    <n v="0.4"/>
    <x v="3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0.6"/>
    <n v="457.5564"/>
    <n v="305.03760000000005"/>
    <n v="0.4"/>
    <x v="3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0.65"/>
    <n v="36.582000000000001"/>
    <n v="19.698"/>
    <n v="0.35"/>
    <x v="3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0.6"/>
    <n v="1614.5819999999999"/>
    <n v="1076.3879999999999"/>
    <n v="0.4"/>
    <x v="3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0.6"/>
    <n v="4.4603999999999999"/>
    <n v="2.9736000000000002"/>
    <n v="0.4"/>
    <x v="0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0.6"/>
    <n v="38.870400000000004"/>
    <n v="25.913600000000002"/>
    <n v="0.4"/>
    <x v="0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n v="0.6"/>
    <n v="16.896000000000001"/>
    <n v="11.263999999999999"/>
    <n v="0.39999999999999997"/>
    <x v="3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n v="0.65"/>
    <n v="9.7370000000000001"/>
    <n v="5.2430000000000003"/>
    <n v="0.35000000000000003"/>
    <x v="0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n v="0.65"/>
    <n v="13.208"/>
    <n v="7.1120000000000001"/>
    <n v="0.35"/>
    <x v="0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0.6"/>
    <n v="24.173999999999999"/>
    <n v="16.116"/>
    <n v="0.4"/>
    <x v="3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0.6"/>
    <n v="12.138"/>
    <n v="8.0920000000000005"/>
    <n v="0.4"/>
    <x v="3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n v="0.65"/>
    <n v="1042.0383999999999"/>
    <n v="561.09760000000006"/>
    <n v="0.35000000000000003"/>
    <x v="0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n v="0.65"/>
    <n v="146.44239999999999"/>
    <n v="78.8536"/>
    <n v="0.35000000000000003"/>
    <x v="0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n v="0.55000000000000004"/>
    <n v="37.29"/>
    <n v="30.509999999999998"/>
    <n v="0.45"/>
    <x v="3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n v="0.55000000000000004"/>
    <n v="207.88350000000003"/>
    <n v="170.0865"/>
    <n v="0.44999999999999996"/>
    <x v="3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n v="0.65"/>
    <n v="1058.7329999999999"/>
    <n v="570.08699999999999"/>
    <n v="0.35000000000000003"/>
    <x v="3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0.6"/>
    <n v="172.15799999999999"/>
    <n v="114.77200000000002"/>
    <n v="0.40000000000000008"/>
    <x v="3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0.6"/>
    <n v="12.441599999999999"/>
    <n v="8.2944000000000013"/>
    <n v="0.40000000000000008"/>
    <x v="3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6"/>
    <n v="18.864000000000001"/>
    <n v="12.576000000000001"/>
    <n v="0.4"/>
    <x v="3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n v="0.6"/>
    <n v="50.274000000000001"/>
    <n v="33.516000000000005"/>
    <n v="0.4"/>
    <x v="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n v="0.6"/>
    <n v="35.712000000000003"/>
    <n v="23.808"/>
    <n v="0.39999999999999997"/>
    <x v="3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n v="0.6"/>
    <n v="19.152000000000001"/>
    <n v="12.768000000000001"/>
    <n v="0.4"/>
    <x v="3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0.6"/>
    <n v="8.8320000000000007"/>
    <n v="5.8879999999999999"/>
    <n v="0.39999999999999997"/>
    <x v="0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0.6"/>
    <n v="23.3856"/>
    <n v="15.590399999999999"/>
    <n v="0.39999999999999997"/>
    <x v="0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n v="0.65"/>
    <n v="11.107200000000001"/>
    <n v="5.9808000000000003"/>
    <n v="0.35"/>
    <x v="3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n v="0.6"/>
    <n v="44.611200000000004"/>
    <n v="29.7408"/>
    <n v="0.39999999999999997"/>
    <x v="2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n v="0.65"/>
    <n v="204.3288"/>
    <n v="110.02319999999997"/>
    <n v="0.34999999999999992"/>
    <x v="2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0.6"/>
    <n v="2.5559999999999996"/>
    <n v="1.7040000000000002"/>
    <n v="0.40000000000000008"/>
    <x v="3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n v="0.6"/>
    <n v="486.76799999999997"/>
    <n v="324.512"/>
    <n v="0.4"/>
    <x v="3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0.6"/>
    <n v="3.6179999999999999"/>
    <n v="2.4120000000000004"/>
    <n v="0.4"/>
    <x v="3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n v="0.65"/>
    <n v="99.819200000000009"/>
    <n v="53.748800000000003"/>
    <n v="0.35"/>
    <x v="0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n v="0.65"/>
    <n v="658.7672"/>
    <n v="354.72080000000005"/>
    <n v="0.35000000000000003"/>
    <x v="0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0.6"/>
    <n v="31.404"/>
    <n v="20.936000000000003"/>
    <n v="0.4"/>
    <x v="0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0.6"/>
    <n v="2.7959999999999998"/>
    <n v="1.8640000000000003"/>
    <n v="0.40000000000000008"/>
    <x v="0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†Gaming G510s - Keyboard"/>
    <n v="254.97"/>
    <n v="3"/>
    <n v="0"/>
    <n v="91.789199999999994"/>
    <n v="0.55000000000000004"/>
    <n v="140.23350000000002"/>
    <n v="114.73649999999998"/>
    <n v="0.4499999999999999"/>
    <x v="0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0.6"/>
    <n v="15.263999999999999"/>
    <n v="10.176000000000002"/>
    <n v="0.40000000000000008"/>
    <x v="0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0.6"/>
    <n v="16.757999999999999"/>
    <n v="11.172000000000001"/>
    <n v="0.4"/>
    <x v="0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n v="0.6"/>
    <n v="5.31"/>
    <n v="3.54"/>
    <n v="0.4"/>
    <x v="2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0.65"/>
    <n v="4.524"/>
    <n v="2.4359999999999999"/>
    <n v="0.35"/>
    <x v="0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0.6"/>
    <n v="10.473599999999999"/>
    <n v="6.9824000000000002"/>
    <n v="0.4"/>
    <x v="0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n v="0.65"/>
    <n v="200.14800000000002"/>
    <n v="107.77199999999999"/>
    <n v="0.35"/>
    <x v="0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n v="0.6"/>
    <n v="3.9779999999999998"/>
    <n v="2.6520000000000001"/>
    <n v="0.4"/>
    <x v="3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n v="0.6"/>
    <n v="7.7759999999999998"/>
    <n v="5.1840000000000011"/>
    <n v="0.40000000000000008"/>
    <x v="3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  <n v="0.6"/>
    <n v="19.439999999999998"/>
    <n v="12.96"/>
    <n v="0.4"/>
    <x v="3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n v="0.6"/>
    <n v="14.31"/>
    <n v="9.5400000000000009"/>
    <n v="0.4"/>
    <x v="3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n v="0.65"/>
    <n v="33.774000000000001"/>
    <n v="18.186"/>
    <n v="0.35"/>
    <x v="2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0.6"/>
    <n v="10.764000000000001"/>
    <n v="7.1760000000000002"/>
    <n v="0.39999999999999997"/>
    <x v="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0.6"/>
    <n v="6.9359999999999999"/>
    <n v="4.6240000000000006"/>
    <n v="0.4"/>
    <x v="3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n v="0.6"/>
    <n v="15.839999999999998"/>
    <n v="10.56"/>
    <n v="0.4"/>
    <x v="3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n v="0.65"/>
    <n v="44.902000000000001"/>
    <n v="24.177999999999997"/>
    <n v="0.35"/>
    <x v="3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0.55000000000000004"/>
    <n v="19.734000000000002"/>
    <n v="16.146000000000001"/>
    <n v="0.45"/>
    <x v="3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0.6"/>
    <n v="29.79"/>
    <n v="19.86"/>
    <n v="0.4"/>
    <x v="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n v="0.55000000000000004"/>
    <n v="527.98239999999998"/>
    <n v="431.98559999999998"/>
    <n v="0.45"/>
    <x v="0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n v="0.65"/>
    <n v="265.47430000000003"/>
    <n v="142.9477"/>
    <n v="0.35"/>
    <x v="1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n v="0.55000000000000004"/>
    <n v="263.99119999999999"/>
    <n v="215.99279999999999"/>
    <n v="0.45"/>
    <x v="1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n v="0.6"/>
    <n v="7.56"/>
    <n v="5.04"/>
    <n v="0.4"/>
    <x v="1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0.6"/>
    <n v="110.79599999999999"/>
    <n v="73.864000000000004"/>
    <n v="0.4"/>
    <x v="3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n v="0.6"/>
    <n v="13.872"/>
    <n v="9.2480000000000011"/>
    <n v="0.4"/>
    <x v="0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n v="0.6"/>
    <n v="22.478399999999997"/>
    <n v="14.985600000000002"/>
    <n v="0.40000000000000008"/>
    <x v="0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n v="0.65"/>
    <n v="350.77770000000004"/>
    <n v="188.88029999999998"/>
    <n v="0.34999999999999992"/>
    <x v="0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0.6"/>
    <n v="186.072"/>
    <n v="124.048"/>
    <n v="0.4"/>
    <x v="2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  <n v="0.6"/>
    <n v="5.1360000000000001"/>
    <n v="3.4240000000000004"/>
    <n v="0.4"/>
    <x v="3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n v="0.6"/>
    <n v="31.439999999999998"/>
    <n v="20.96"/>
    <n v="0.4"/>
    <x v="3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n v="0.6"/>
    <n v="8.9639999999999986"/>
    <n v="5.9760000000000009"/>
    <n v="0.40000000000000008"/>
    <x v="3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n v="0.6"/>
    <n v="6.7320000000000002"/>
    <n v="4.4880000000000004"/>
    <n v="0.4"/>
    <x v="3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0.6"/>
    <n v="232.2816"/>
    <n v="154.85440000000003"/>
    <n v="0.4"/>
    <x v="1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0.6"/>
    <n v="24.84"/>
    <n v="16.559999999999999"/>
    <n v="0.39999999999999997"/>
    <x v="2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0.6"/>
    <n v="21"/>
    <n v="14"/>
    <n v="0.4"/>
    <x v="2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0.6"/>
    <n v="23.731199999999998"/>
    <n v="15.820800000000002"/>
    <n v="0.40000000000000008"/>
    <x v="2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0.55000000000000004"/>
    <n v="74.646000000000001"/>
    <n v="61.073999999999998"/>
    <n v="0.45"/>
    <x v="1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n v="0.6"/>
    <n v="7.5359999999999996"/>
    <n v="5.0240000000000009"/>
    <n v="0.40000000000000008"/>
    <x v="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n v="0.55000000000000004"/>
    <n v="145.178"/>
    <n v="118.78199999999998"/>
    <n v="0.44999999999999996"/>
    <x v="1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n v="0.6"/>
    <n v="3.5711999999999997"/>
    <n v="2.3808000000000002"/>
    <n v="0.4"/>
    <x v="3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0.6"/>
    <n v="9.48"/>
    <n v="6.32"/>
    <n v="0.4"/>
    <x v="0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n v="0.65"/>
    <n v="9.3391999999999999"/>
    <n v="5.0288000000000004"/>
    <n v="0.35000000000000003"/>
    <x v="0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0.65"/>
    <n v="45.791199999999996"/>
    <n v="24.656799999999997"/>
    <n v="0.35"/>
    <x v="0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n v="0.6"/>
    <n v="77.58"/>
    <n v="51.720000000000013"/>
    <n v="0.40000000000000008"/>
    <x v="3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n v="0.6"/>
    <n v="2.3292000000000002"/>
    <n v="1.5528"/>
    <n v="0.39999999999999997"/>
    <x v="1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n v="0.6"/>
    <n v="3.6479999999999997"/>
    <n v="2.4320000000000004"/>
    <n v="0.40000000000000008"/>
    <x v="2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0.6"/>
    <n v="11.94"/>
    <n v="7.9599999999999991"/>
    <n v="0.39999999999999997"/>
    <x v="2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0.65"/>
    <n v="45.961500000000001"/>
    <n v="24.748499999999993"/>
    <n v="0.34999999999999992"/>
    <x v="2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n v="0.65"/>
    <n v="12.246"/>
    <n v="6.5939999999999994"/>
    <n v="0.35"/>
    <x v="3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0.6"/>
    <n v="5.1840000000000002"/>
    <n v="3.4560000000000004"/>
    <n v="0.4"/>
    <x v="3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0.6"/>
    <n v="979.91280000000006"/>
    <n v="653.27520000000004"/>
    <n v="0.4"/>
    <x v="3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0.65"/>
    <n v="12.844000000000001"/>
    <n v="6.9160000000000004"/>
    <n v="0.35"/>
    <x v="3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n v="0.6"/>
    <n v="3.9647999999999994"/>
    <n v="2.6432000000000002"/>
    <n v="0.40000000000000008"/>
    <x v="1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n v="0.6"/>
    <n v="4.3680000000000003"/>
    <n v="2.9119999999999999"/>
    <n v="0.39999999999999997"/>
    <x v="1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n v="0.65"/>
    <n v="94.1096"/>
    <n v="50.674399999999991"/>
    <n v="0.35"/>
    <x v="1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n v="0.55000000000000004"/>
    <n v="86.235600000000005"/>
    <n v="70.556399999999996"/>
    <n v="0.44999999999999996"/>
    <x v="0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n v="0.55000000000000004"/>
    <n v="237.58680000000001"/>
    <n v="194.38919999999999"/>
    <n v="0.44999999999999996"/>
    <x v="0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n v="0.6"/>
    <n v="21.533999999999999"/>
    <n v="14.356000000000002"/>
    <n v="0.4"/>
    <x v="0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n v="0.6"/>
    <n v="28.3248"/>
    <n v="18.883199999999999"/>
    <n v="0.39999999999999997"/>
    <x v="0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n v="0.6"/>
    <n v="148.84800000000001"/>
    <n v="99.231999999999999"/>
    <n v="0.39999999999999997"/>
    <x v="0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n v="0.6"/>
    <n v="113.82"/>
    <n v="75.88"/>
    <n v="0.4"/>
    <x v="0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n v="0.6"/>
    <n v="35.884799999999998"/>
    <n v="23.923200000000001"/>
    <n v="0.4"/>
    <x v="0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n v="0.65"/>
    <n v="59.143499999999996"/>
    <n v="31.846499999999999"/>
    <n v="0.35000000000000003"/>
    <x v="3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n v="0.65"/>
    <n v="992.26400000000001"/>
    <n v="534.29599999999994"/>
    <n v="0.35"/>
    <x v="3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n v="0.65"/>
    <n v="239.83050000000003"/>
    <n v="129.1395"/>
    <n v="0.35"/>
    <x v="3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0.6"/>
    <n v="183.006"/>
    <n v="122.00399999999999"/>
    <n v="0.39999999999999997"/>
    <x v="3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n v="0.65"/>
    <n v="12.154999999999999"/>
    <n v="6.5449999999999999"/>
    <n v="0.35000000000000003"/>
    <x v="3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0.65"/>
    <n v="24.888500000000001"/>
    <n v="13.401499999999999"/>
    <n v="0.35"/>
    <x v="0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n v="0.65"/>
    <n v="17.0625"/>
    <n v="9.1875"/>
    <n v="0.35"/>
    <x v="3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0.6"/>
    <n v="38.975999999999992"/>
    <n v="25.984000000000002"/>
    <n v="0.40000000000000008"/>
    <x v="3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n v="0.6"/>
    <n v="26.220000000000002"/>
    <n v="17.48"/>
    <n v="0.39999999999999997"/>
    <x v="3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n v="0.55000000000000004"/>
    <n v="22.880000000000003"/>
    <n v="18.72"/>
    <n v="0.44999999999999996"/>
    <x v="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n v="0.6"/>
    <n v="13.872"/>
    <n v="9.2480000000000011"/>
    <n v="0.4"/>
    <x v="3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n v="0.65"/>
    <n v="74.027200000000008"/>
    <n v="39.860799999999998"/>
    <n v="0.35"/>
    <x v="3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0.65"/>
    <n v="73.819199999999995"/>
    <n v="39.748800000000003"/>
    <n v="0.35000000000000003"/>
    <x v="3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n v="0.55000000000000004"/>
    <n v="4.3559999999999999"/>
    <n v="3.5640000000000001"/>
    <n v="0.45"/>
    <x v="3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n v="0.55000000000000004"/>
    <n v="369.59120000000007"/>
    <n v="302.39279999999997"/>
    <n v="0.4499999999999999"/>
    <x v="3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n v="0.55000000000000004"/>
    <n v="21.994500000000002"/>
    <n v="17.9955"/>
    <n v="0.44999999999999996"/>
    <x v="0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n v="0.65"/>
    <n v="124.56989999999999"/>
    <n v="67.076099999999997"/>
    <n v="0.35000000000000003"/>
    <x v="3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0.6"/>
    <n v="1.3878000000000001"/>
    <n v="0.92520000000000002"/>
    <n v="0.39999999999999997"/>
    <x v="3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n v="0.6"/>
    <n v="11.961599999999999"/>
    <n v="7.974400000000001"/>
    <n v="0.40000000000000008"/>
    <x v="1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n v="0.6"/>
    <n v="27.552"/>
    <n v="18.368000000000002"/>
    <n v="0.4"/>
    <x v="1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n v="0.6"/>
    <n v="12.203999999999999"/>
    <n v="8.136000000000001"/>
    <n v="0.40000000000000008"/>
    <x v="3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0.6"/>
    <n v="23.568000000000001"/>
    <n v="15.712"/>
    <n v="0.39999999999999997"/>
    <x v="3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n v="0.65"/>
    <n v="53.019199999999998"/>
    <n v="28.5488"/>
    <n v="0.35000000000000003"/>
    <x v="3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n v="0.65"/>
    <n v="63.169600000000003"/>
    <n v="34.014399999999995"/>
    <n v="0.35"/>
    <x v="3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n v="0.6"/>
    <n v="14.591999999999999"/>
    <n v="9.7280000000000015"/>
    <n v="0.40000000000000008"/>
    <x v="3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n v="0.65"/>
    <n v="12.324000000000002"/>
    <n v="6.6359999999999992"/>
    <n v="0.34999999999999992"/>
    <x v="3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n v="0.65"/>
    <n v="21.418800000000001"/>
    <n v="11.533199999999997"/>
    <n v="0.34999999999999992"/>
    <x v="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n v="0.6"/>
    <n v="18.009599999999999"/>
    <n v="12.006399999999999"/>
    <n v="0.4"/>
    <x v="2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0.6"/>
    <n v="299.75040000000001"/>
    <n v="199.83359999999999"/>
    <n v="0.39999999999999997"/>
    <x v="3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0.6"/>
    <n v="18.662399999999998"/>
    <n v="12.441600000000001"/>
    <n v="0.4"/>
    <x v="3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0.6"/>
    <n v="7.9631999999999996"/>
    <n v="5.3088000000000006"/>
    <n v="0.4"/>
    <x v="3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n v="0.65"/>
    <n v="18.376799999999999"/>
    <n v="9.8951999999999991"/>
    <n v="0.35"/>
    <x v="3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0.6"/>
    <n v="155.48160000000001"/>
    <n v="103.65440000000001"/>
    <n v="0.4"/>
    <x v="3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n v="0.6"/>
    <n v="6.48"/>
    <n v="4.32"/>
    <n v="0.4"/>
    <x v="3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n v="0.65"/>
    <n v="158.60390000000001"/>
    <n v="85.40209999999999"/>
    <n v="0.35"/>
    <x v="1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  <n v="0.6"/>
    <n v="9.5616000000000003"/>
    <n v="6.3743999999999996"/>
    <n v="0.39999999999999997"/>
    <x v="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n v="0.65"/>
    <n v="122.55880000000001"/>
    <n v="65.993199999999987"/>
    <n v="0.34999999999999992"/>
    <x v="3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0.6"/>
    <n v="13.547999999999998"/>
    <n v="9.032"/>
    <n v="0.4"/>
    <x v="3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n v="0.65"/>
    <n v="354.86100000000005"/>
    <n v="191.07900000000001"/>
    <n v="0.35"/>
    <x v="2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0.6"/>
    <n v="12.441599999999999"/>
    <n v="8.2944000000000013"/>
    <n v="0.40000000000000008"/>
    <x v="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n v="0.65"/>
    <n v="28.142400000000002"/>
    <n v="15.153599999999997"/>
    <n v="0.34999999999999992"/>
    <x v="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n v="0.65"/>
    <n v="80.038399999999996"/>
    <n v="43.0976"/>
    <n v="0.35000000000000003"/>
    <x v="2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n v="0.6"/>
    <n v="6.7583999999999991"/>
    <n v="4.5056000000000003"/>
    <n v="0.4"/>
    <x v="2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n v="0.6"/>
    <n v="32.054400000000001"/>
    <n v="21.369599999999998"/>
    <n v="0.39999999999999997"/>
    <x v="2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n v="0.65"/>
    <n v="179.0685"/>
    <n v="96.421500000000009"/>
    <n v="0.35000000000000003"/>
    <x v="2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n v="0.65"/>
    <n v="16.224"/>
    <n v="8.7360000000000007"/>
    <n v="0.35000000000000003"/>
    <x v="0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0.6"/>
    <n v="11.616"/>
    <n v="7.7439999999999998"/>
    <n v="0.4"/>
    <x v="0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n v="0.6"/>
    <n v="760.59"/>
    <n v="507.06000000000006"/>
    <n v="0.4"/>
    <x v="0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n v="0.55000000000000004"/>
    <n v="7.1445000000000007"/>
    <n v="5.8454999999999995"/>
    <n v="0.44999999999999996"/>
    <x v="0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0.6"/>
    <n v="11.135999999999999"/>
    <n v="7.4239999999999995"/>
    <n v="0.4"/>
    <x v="0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n v="0.6"/>
    <n v="269.48999999999995"/>
    <n v="179.66000000000003"/>
    <n v="0.40000000000000008"/>
    <x v="0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n v="0.6"/>
    <n v="18.748799999999999"/>
    <n v="12.499200000000002"/>
    <n v="0.4"/>
    <x v="0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0.6"/>
    <n v="36.863999999999997"/>
    <n v="24.576000000000001"/>
    <n v="0.4"/>
    <x v="0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n v="0.6"/>
    <n v="537.55199999999991"/>
    <n v="358.36800000000005"/>
    <n v="0.40000000000000008"/>
    <x v="3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n v="0.6"/>
    <n v="33.216000000000001"/>
    <n v="22.143999999999998"/>
    <n v="0.39999999999999997"/>
    <x v="0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0.6"/>
    <n v="33.552"/>
    <n v="22.368000000000002"/>
    <n v="0.4"/>
    <x v="2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0.6"/>
    <n v="14.9376"/>
    <n v="9.958400000000001"/>
    <n v="0.4"/>
    <x v="2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n v="0.65"/>
    <n v="2.5895999999999999"/>
    <n v="1.3944000000000001"/>
    <n v="0.35000000000000003"/>
    <x v="2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0.55000000000000004"/>
    <n v="52.782400000000003"/>
    <n v="43.185600000000001"/>
    <n v="0.45"/>
    <x v="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n v="0.55000000000000004"/>
    <n v="113.84505000000001"/>
    <n v="93.145949999999999"/>
    <n v="0.44999999999999996"/>
    <x v="2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0.6"/>
    <n v="26.649599999999996"/>
    <n v="17.766400000000001"/>
    <n v="0.4"/>
    <x v="2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0.6"/>
    <n v="5.4036"/>
    <n v="3.6024000000000003"/>
    <n v="0.4"/>
    <x v="2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0.6"/>
    <n v="11.4"/>
    <n v="7.6"/>
    <n v="0.39999999999999997"/>
    <x v="1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0.6"/>
    <n v="20.025599999999997"/>
    <n v="13.3504"/>
    <n v="0.4"/>
    <x v="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0.6"/>
    <n v="124.48799999999999"/>
    <n v="82.992000000000004"/>
    <n v="0.4"/>
    <x v="0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n v="0.6"/>
    <n v="55.008000000000003"/>
    <n v="36.672000000000004"/>
    <n v="0.4"/>
    <x v="2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n v="0.6"/>
    <n v="542.93999999999994"/>
    <n v="361.96000000000004"/>
    <n v="0.40000000000000008"/>
    <x v="3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n v="0.6"/>
    <n v="20.563199999999998"/>
    <n v="13.7088"/>
    <n v="0.4"/>
    <x v="2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0.65"/>
    <n v="124.68299999999999"/>
    <n v="67.137"/>
    <n v="0.35000000000000003"/>
    <x v="0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0.6"/>
    <n v="146.328"/>
    <n v="97.551999999999992"/>
    <n v="0.39999999999999997"/>
    <x v="0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n v="0.6"/>
    <n v="7.2179999999999991"/>
    <n v="4.8120000000000003"/>
    <n v="0.4"/>
    <x v="3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n v="0.55000000000000004"/>
    <n v="1402.4917500000001"/>
    <n v="1147.49325"/>
    <n v="0.44999999999999996"/>
    <x v="3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n v="0.6"/>
    <n v="12.9564"/>
    <n v="8.6376000000000008"/>
    <n v="0.4"/>
    <x v="3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n v="0.6"/>
    <n v="5.3784000000000001"/>
    <n v="3.5856000000000003"/>
    <n v="0.4"/>
    <x v="3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n v="0.6"/>
    <n v="12.441599999999999"/>
    <n v="8.2944000000000013"/>
    <n v="0.40000000000000008"/>
    <x v="3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0.65"/>
    <n v="223.74300000000002"/>
    <n v="120.477"/>
    <n v="0.35"/>
    <x v="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n v="0.6"/>
    <n v="436.37760000000003"/>
    <n v="290.91840000000002"/>
    <n v="0.4"/>
    <x v="0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n v="0.65"/>
    <n v="14.695200000000002"/>
    <n v="7.9127999999999989"/>
    <n v="0.34999999999999992"/>
    <x v="0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n v="0.55000000000000004"/>
    <n v="366.52000000000004"/>
    <n v="299.87999999999994"/>
    <n v="0.4499999999999999"/>
    <x v="0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n v="0.6"/>
    <n v="3.024"/>
    <n v="2.016"/>
    <n v="0.4"/>
    <x v="1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  <n v="0.6"/>
    <n v="55.763999999999996"/>
    <n v="37.176000000000002"/>
    <n v="0.4"/>
    <x v="1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n v="0.65"/>
    <n v="43.348500000000001"/>
    <n v="23.341499999999996"/>
    <n v="0.35"/>
    <x v="1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0.6"/>
    <n v="55.008000000000003"/>
    <n v="36.672000000000004"/>
    <n v="0.4"/>
    <x v="1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n v="0.65"/>
    <n v="213.02632"/>
    <n v="114.70648"/>
    <n v="0.35"/>
    <x v="3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0.6"/>
    <n v="31.363199999999999"/>
    <n v="20.908799999999999"/>
    <n v="0.4"/>
    <x v="1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0.6"/>
    <n v="10.764000000000001"/>
    <n v="7.1760000000000002"/>
    <n v="0.39999999999999997"/>
    <x v="1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n v="0.65"/>
    <n v="165.3288"/>
    <n v="89.023200000000003"/>
    <n v="0.35000000000000003"/>
    <x v="3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n v="0.6"/>
    <n v="4.9728000000000003"/>
    <n v="3.3151999999999999"/>
    <n v="0.39999999999999997"/>
    <x v="2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n v="0.65"/>
    <n v="328.185"/>
    <n v="176.71499999999997"/>
    <n v="0.35"/>
    <x v="3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n v="0.55000000000000004"/>
    <n v="221.74240000000003"/>
    <n v="181.42559999999997"/>
    <n v="0.44999999999999996"/>
    <x v="0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n v="0.65"/>
    <n v="126.30800000000001"/>
    <n v="68.011999999999986"/>
    <n v="0.34999999999999992"/>
    <x v="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n v="0.6"/>
    <n v="15.593999999999998"/>
    <n v="10.396000000000001"/>
    <n v="0.40000000000000008"/>
    <x v="1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n v="0.65"/>
    <n v="126.83840000000001"/>
    <n v="68.297599999999989"/>
    <n v="0.34999999999999992"/>
    <x v="0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0.6"/>
    <n v="12.441599999999999"/>
    <n v="8.2944000000000013"/>
    <n v="0.40000000000000008"/>
    <x v="3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n v="0.55000000000000004"/>
    <n v="29.535000000000004"/>
    <n v="24.164999999999999"/>
    <n v="0.44999999999999996"/>
    <x v="1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0.6"/>
    <n v="21.755999999999997"/>
    <n v="14.504000000000001"/>
    <n v="0.40000000000000008"/>
    <x v="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0.6"/>
    <n v="33.779999999999994"/>
    <n v="22.520000000000003"/>
    <n v="0.40000000000000008"/>
    <x v="1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n v="0.6"/>
    <n v="19.439999999999998"/>
    <n v="12.96"/>
    <n v="0.4"/>
    <x v="1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n v="0.65"/>
    <n v="18.954000000000001"/>
    <n v="10.206"/>
    <n v="0.35"/>
    <x v="1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0.65"/>
    <n v="111.33720000000001"/>
    <n v="59.950800000000001"/>
    <n v="0.35"/>
    <x v="3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n v="0.65"/>
    <n v="10.868"/>
    <n v="5.8519999999999985"/>
    <n v="0.34999999999999992"/>
    <x v="0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n v="0.6"/>
    <n v="7.7759999999999998"/>
    <n v="5.1840000000000011"/>
    <n v="0.40000000000000008"/>
    <x v="3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0.6"/>
    <n v="13.308"/>
    <n v="8.8719999999999999"/>
    <n v="0.4"/>
    <x v="3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n v="0.65"/>
    <n v="1335.2768000000001"/>
    <n v="718.99519999999984"/>
    <n v="0.34999999999999992"/>
    <x v="3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0.55000000000000004"/>
    <n v="562.63350000000003"/>
    <n v="460.3365"/>
    <n v="0.45"/>
    <x v="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n v="0.6"/>
    <n v="8.34"/>
    <n v="5.5600000000000005"/>
    <n v="0.4"/>
    <x v="3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n v="0.6"/>
    <n v="15.827999999999999"/>
    <n v="10.552"/>
    <n v="0.4"/>
    <x v="3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0.6"/>
    <n v="25.9056"/>
    <n v="17.270400000000002"/>
    <n v="0.4"/>
    <x v="2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n v="0.65"/>
    <n v="267.67"/>
    <n v="144.13"/>
    <n v="0.35"/>
    <x v="3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0.55000000000000004"/>
    <n v="198.00000000000003"/>
    <n v="161.99999999999997"/>
    <n v="0.4499999999999999"/>
    <x v="3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n v="0.65"/>
    <n v="27.274000000000001"/>
    <n v="14.686"/>
    <n v="0.35"/>
    <x v="3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0.6"/>
    <n v="136.70400000000001"/>
    <n v="91.135999999999996"/>
    <n v="0.39999999999999997"/>
    <x v="3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n v="0.6"/>
    <n v="22.763999999999999"/>
    <n v="15.175999999999998"/>
    <n v="0.39999999999999997"/>
    <x v="3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0.55000000000000004"/>
    <n v="284.84500000000003"/>
    <n v="233.05499999999995"/>
    <n v="0.4499999999999999"/>
    <x v="0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0.6"/>
    <n v="3.1680000000000001"/>
    <n v="2.1120000000000001"/>
    <n v="0.4"/>
    <x v="0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n v="0.55000000000000004"/>
    <n v="1539.9780000000001"/>
    <n v="1259.982"/>
    <n v="0.45"/>
    <x v="1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n v="0.6"/>
    <n v="5.3760000000000003"/>
    <n v="3.5840000000000005"/>
    <n v="0.4"/>
    <x v="3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n v="0.6"/>
    <n v="18.899999999999999"/>
    <n v="12.600000000000001"/>
    <n v="0.4"/>
    <x v="3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0.65"/>
    <n v="19.864000000000001"/>
    <n v="10.695999999999998"/>
    <n v="0.34999999999999992"/>
    <x v="3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n v="0.65"/>
    <n v="15.8392"/>
    <n v="8.5287999999999986"/>
    <n v="0.35"/>
    <x v="3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n v="0.55000000000000004"/>
    <n v="65.986800000000002"/>
    <n v="53.989199999999997"/>
    <n v="0.44999999999999996"/>
    <x v="0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n v="0.6"/>
    <n v="16.128"/>
    <n v="10.751999999999999"/>
    <n v="0.39999999999999997"/>
    <x v="3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n v="0.55000000000000004"/>
    <n v="46.183500000000002"/>
    <n v="37.786499999999997"/>
    <n v="0.44999999999999996"/>
    <x v="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n v="0.55000000000000004"/>
    <n v="57.733500000000006"/>
    <n v="47.236499999999992"/>
    <n v="0.44999999999999996"/>
    <x v="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n v="0.6"/>
    <n v="54.48"/>
    <n v="36.32"/>
    <n v="0.4"/>
    <x v="3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0.55000000000000004"/>
    <n v="77.404799999999994"/>
    <n v="63.331199999999995"/>
    <n v="0.45"/>
    <x v="3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n v="0.55000000000000004"/>
    <n v="118.2225"/>
    <n v="96.727499999999992"/>
    <n v="0.45"/>
    <x v="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n v="0.6"/>
    <n v="27.215999999999998"/>
    <n v="18.144000000000002"/>
    <n v="0.4"/>
    <x v="3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n v="0.6"/>
    <n v="172.94399999999999"/>
    <n v="115.29600000000002"/>
    <n v="0.40000000000000008"/>
    <x v="3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.6"/>
    <n v="398.36160000000001"/>
    <n v="265.57440000000003"/>
    <n v="0.4"/>
    <x v="3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0.6"/>
    <n v="1760.598"/>
    <n v="1173.732"/>
    <n v="0.4"/>
    <x v="2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n v="0.65"/>
    <n v="80.866500000000002"/>
    <n v="43.543499999999995"/>
    <n v="0.35"/>
    <x v="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0.6"/>
    <n v="34.65"/>
    <n v="23.1"/>
    <n v="0.4"/>
    <x v="2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n v="0.6"/>
    <n v="68.675999999999988"/>
    <n v="45.784000000000006"/>
    <n v="0.40000000000000008"/>
    <x v="0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0.65"/>
    <n v="78.432900000000004"/>
    <n v="42.233099999999993"/>
    <n v="0.35"/>
    <x v="1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n v="0.6"/>
    <n v="205.71839999999997"/>
    <n v="137.1456"/>
    <n v="0.4"/>
    <x v="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n v="0.65"/>
    <n v="10.881"/>
    <n v="5.8589999999999982"/>
    <n v="0.34999999999999992"/>
    <x v="2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n v="0.65"/>
    <n v="637.89179999999999"/>
    <n v="343.48019999999997"/>
    <n v="0.35"/>
    <x v="2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n v="0.6"/>
    <n v="19.103999999999999"/>
    <n v="12.736000000000001"/>
    <n v="0.4"/>
    <x v="2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n v="0.6"/>
    <n v="7.7759999999999998"/>
    <n v="5.1840000000000011"/>
    <n v="0.40000000000000008"/>
    <x v="3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0.55000000000000004"/>
    <n v="23.746800000000004"/>
    <n v="19.429199999999998"/>
    <n v="0.44999999999999996"/>
    <x v="3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0.6"/>
    <n v="35.003999999999998"/>
    <n v="23.336000000000006"/>
    <n v="0.40000000000000008"/>
    <x v="3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0.55000000000000004"/>
    <n v="296.98350000000005"/>
    <n v="242.98649999999998"/>
    <n v="0.44999999999999996"/>
    <x v="3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0.6"/>
    <n v="2.3567999999999998"/>
    <n v="1.5712000000000002"/>
    <n v="0.4"/>
    <x v="2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n v="0.6"/>
    <n v="151.6704"/>
    <n v="101.11359999999999"/>
    <n v="0.39999999999999997"/>
    <x v="3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n v="0.55000000000000004"/>
    <n v="70.391199999999998"/>
    <n v="57.592799999999997"/>
    <n v="0.45"/>
    <x v="3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n v="0.65"/>
    <n v="2.5895999999999999"/>
    <n v="1.3944000000000001"/>
    <n v="0.35000000000000003"/>
    <x v="3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n v="0.6"/>
    <n v="7.7952000000000004"/>
    <n v="5.1968000000000005"/>
    <n v="0.4"/>
    <x v="3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n v="0.65"/>
    <n v="39.65"/>
    <n v="21.35"/>
    <n v="0.35000000000000003"/>
    <x v="3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0.55000000000000004"/>
    <n v="369.56150000000002"/>
    <n v="302.36849999999993"/>
    <n v="0.4499999999999999"/>
    <x v="3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0.6"/>
    <n v="268.71600000000001"/>
    <n v="179.14400000000001"/>
    <n v="0.4"/>
    <x v="0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0.55000000000000004"/>
    <n v="263.97250000000003"/>
    <n v="215.97749999999996"/>
    <n v="0.44999999999999996"/>
    <x v="0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0.6"/>
    <n v="99.86399999999999"/>
    <n v="66.576000000000008"/>
    <n v="0.40000000000000008"/>
    <x v="0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n v="0.6"/>
    <n v="19.007999999999999"/>
    <n v="12.672000000000001"/>
    <n v="0.4"/>
    <x v="1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n v="0.6"/>
    <n v="6.2207999999999997"/>
    <n v="4.1472000000000007"/>
    <n v="0.40000000000000008"/>
    <x v="1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n v="0.6"/>
    <n v="7.2191999999999998"/>
    <n v="4.8128000000000002"/>
    <n v="0.4"/>
    <x v="1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n v="0.6"/>
    <n v="3.4607999999999999"/>
    <n v="2.3071999999999999"/>
    <n v="0.4"/>
    <x v="1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0.6"/>
    <n v="19.871999999999996"/>
    <n v="13.248000000000001"/>
    <n v="0.40000000000000008"/>
    <x v="3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n v="0.65"/>
    <n v="143.17264"/>
    <n v="77.092960000000005"/>
    <n v="0.35000000000000003"/>
    <x v="3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0.6"/>
    <n v="6.4655999999999993"/>
    <n v="4.3104000000000005"/>
    <n v="0.4"/>
    <x v="3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n v="0.65"/>
    <n v="157.52880000000002"/>
    <n v="84.823199999999986"/>
    <n v="0.34999999999999992"/>
    <x v="3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0.6"/>
    <n v="417.09599999999995"/>
    <n v="278.06400000000002"/>
    <n v="0.4"/>
    <x v="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0.65"/>
    <n v="143.637"/>
    <n v="77.342999999999989"/>
    <n v="0.35"/>
    <x v="3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0.6"/>
    <n v="7.7742000000000004"/>
    <n v="5.1828000000000003"/>
    <n v="0.4"/>
    <x v="0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0.6"/>
    <n v="15.407999999999999"/>
    <n v="10.272"/>
    <n v="0.4"/>
    <x v="3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n v="0.6"/>
    <n v="9.4271999999999991"/>
    <n v="6.2848000000000006"/>
    <n v="0.4"/>
    <x v="0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n v="0.6"/>
    <n v="179.07839999999999"/>
    <n v="119.38560000000001"/>
    <n v="0.4"/>
    <x v="3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n v="0.6"/>
    <n v="13.157999999999999"/>
    <n v="8.7720000000000002"/>
    <n v="0.4"/>
    <x v="0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n v="0.6"/>
    <n v="145.76399999999998"/>
    <n v="97.176000000000016"/>
    <n v="0.40000000000000008"/>
    <x v="0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n v="0.6"/>
    <n v="4.5839999999999996"/>
    <n v="3.056"/>
    <n v="0.4"/>
    <x v="0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n v="0.6"/>
    <n v="31.103999999999999"/>
    <n v="20.736000000000004"/>
    <n v="0.40000000000000008"/>
    <x v="0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n v="0.6"/>
    <n v="159.102"/>
    <n v="106.06800000000001"/>
    <n v="0.4"/>
    <x v="0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n v="0.55000000000000004"/>
    <n v="460.68000000000006"/>
    <n v="376.91999999999996"/>
    <n v="0.44999999999999996"/>
    <x v="0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0.6"/>
    <n v="81.540000000000006"/>
    <n v="54.36"/>
    <n v="0.39999999999999997"/>
    <x v="0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0.6"/>
    <n v="20.808"/>
    <n v="13.872"/>
    <n v="0.4"/>
    <x v="0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n v="0.65"/>
    <n v="346.25759999999997"/>
    <n v="186.44639999999998"/>
    <n v="0.35"/>
    <x v="0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n v="0.6"/>
    <n v="25.86"/>
    <n v="17.240000000000002"/>
    <n v="0.4"/>
    <x v="0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n v="0.6"/>
    <n v="9.5280000000000005"/>
    <n v="6.3520000000000003"/>
    <n v="0.4"/>
    <x v="0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ìPillow Softî Series Mid Back Swivel/Tilt Chairs"/>
    <n v="1123.92"/>
    <n v="5"/>
    <n v="0.2"/>
    <n v="-182.637"/>
    <n v="0.65"/>
    <n v="730.54800000000012"/>
    <n v="393.37199999999996"/>
    <n v="0.34999999999999992"/>
    <x v="1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  <n v="0.55000000000000004"/>
    <n v="137.27120000000002"/>
    <n v="112.31279999999998"/>
    <n v="0.4499999999999999"/>
    <x v="1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n v="0.65"/>
    <n v="31.636800000000001"/>
    <n v="17.035199999999996"/>
    <n v="0.34999999999999992"/>
    <x v="1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0.6"/>
    <n v="36.460799999999999"/>
    <n v="24.307200000000002"/>
    <n v="0.4"/>
    <x v="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0.6"/>
    <n v="47.16"/>
    <n v="31.439999999999998"/>
    <n v="0.4"/>
    <x v="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0.6"/>
    <n v="2.2607999999999997"/>
    <n v="1.5072000000000001"/>
    <n v="0.4"/>
    <x v="1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0.6"/>
    <n v="621.97439999999995"/>
    <n v="414.64960000000008"/>
    <n v="0.40000000000000008"/>
    <x v="1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0.6"/>
    <n v="338.28479999999996"/>
    <n v="225.52320000000003"/>
    <n v="0.40000000000000008"/>
    <x v="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n v="0.55000000000000004"/>
    <n v="142.19040000000001"/>
    <n v="116.33760000000001"/>
    <n v="0.45"/>
    <x v="3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0.6"/>
    <n v="29.471999999999998"/>
    <n v="19.648"/>
    <n v="0.4"/>
    <x v="3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n v="0.65"/>
    <n v="28.899000000000001"/>
    <n v="15.561"/>
    <n v="0.35"/>
    <x v="2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n v="0.65"/>
    <n v="157.01920000000001"/>
    <n v="84.5488"/>
    <n v="0.35"/>
    <x v="2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n v="0.55000000000000004"/>
    <n v="217.25000000000003"/>
    <n v="177.74999999999997"/>
    <n v="0.44999999999999996"/>
    <x v="2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n v="0.55000000000000004"/>
    <n v="344.94240000000002"/>
    <n v="282.22559999999999"/>
    <n v="0.44999999999999996"/>
    <x v="2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n v="0.65"/>
    <n v="8.6319999999999997"/>
    <n v="4.6479999999999997"/>
    <n v="0.35"/>
    <x v="2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0.6"/>
    <n v="7.6032000000000002"/>
    <n v="5.0688000000000004"/>
    <n v="0.4"/>
    <x v="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n v="0.6"/>
    <n v="18.335999999999999"/>
    <n v="12.224"/>
    <n v="0.4"/>
    <x v="3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0.6"/>
    <n v="46.7712"/>
    <n v="31.180799999999998"/>
    <n v="0.39999999999999997"/>
    <x v="3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n v="0.55000000000000004"/>
    <n v="37.395600000000009"/>
    <n v="30.596399999999996"/>
    <n v="0.4499999999999999"/>
    <x v="3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0.6"/>
    <n v="7.3343999999999996"/>
    <n v="4.8896000000000006"/>
    <n v="0.4"/>
    <x v="3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†LTO Ultrium - 800 GB"/>
    <n v="44.783999999999999"/>
    <n v="2"/>
    <n v="0.2"/>
    <n v="-0.55979999999999996"/>
    <n v="0.55000000000000004"/>
    <n v="24.6312"/>
    <n v="20.152799999999999"/>
    <n v="0.45"/>
    <x v="3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n v="0.65"/>
    <n v="14.8512"/>
    <n v="7.9967999999999986"/>
    <n v="0.35"/>
    <x v="3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0.6"/>
    <n v="123.858"/>
    <n v="82.572000000000003"/>
    <n v="0.4"/>
    <x v="1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n v="0.6"/>
    <n v="126.23519999999999"/>
    <n v="84.156800000000004"/>
    <n v="0.4"/>
    <x v="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n v="0.55000000000000004"/>
    <n v="65.978000000000009"/>
    <n v="53.981999999999985"/>
    <n v="0.4499999999999999"/>
    <x v="3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0.6"/>
    <n v="6.3647999999999998"/>
    <n v="4.2432000000000007"/>
    <n v="0.40000000000000008"/>
    <x v="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n v="0.65"/>
    <n v="226.07130000000001"/>
    <n v="121.73070000000001"/>
    <n v="0.35000000000000003"/>
    <x v="0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n v="0.65"/>
    <n v="626.03840000000002"/>
    <n v="337.09759999999994"/>
    <n v="0.35"/>
    <x v="3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†Headset†-†headset†- Full size, Binaural"/>
    <n v="88.775999999999996"/>
    <n v="3"/>
    <n v="0.2"/>
    <n v="7.7679"/>
    <n v="0.55000000000000004"/>
    <n v="48.826799999999999"/>
    <n v="39.949199999999998"/>
    <n v="0.45"/>
    <x v="3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n v="0.6"/>
    <n v="19.439999999999998"/>
    <n v="12.96"/>
    <n v="0.4"/>
    <x v="2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n v="0.6"/>
    <n v="19.439999999999998"/>
    <n v="12.96"/>
    <n v="0.4"/>
    <x v="0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n v="0.6"/>
    <n v="18.63"/>
    <n v="12.420000000000002"/>
    <n v="0.4"/>
    <x v="2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n v="0.55000000000000004"/>
    <n v="1113.9480000000001"/>
    <n v="911.41199999999981"/>
    <n v="0.4499999999999999"/>
    <x v="1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n v="0.55000000000000004"/>
    <n v="989.99670000000003"/>
    <n v="809.99729999999988"/>
    <n v="0.44999999999999996"/>
    <x v="1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n v="0.55000000000000004"/>
    <n v="56.093400000000003"/>
    <n v="45.894599999999997"/>
    <n v="0.44999999999999996"/>
    <x v="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n v="0.65"/>
    <n v="170.86159999999998"/>
    <n v="92.002399999999994"/>
    <n v="0.35000000000000003"/>
    <x v="1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0.6"/>
    <n v="441.58800000000002"/>
    <n v="294.392"/>
    <n v="0.39999999999999997"/>
    <x v="3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n v="0.6"/>
    <n v="55.814399999999999"/>
    <n v="37.209600000000002"/>
    <n v="0.4"/>
    <x v="2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n v="0.65"/>
    <n v="184.8366"/>
    <n v="99.527399999999972"/>
    <n v="0.34999999999999992"/>
    <x v="1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55000000000000004"/>
    <n v="14.3"/>
    <n v="11.7"/>
    <n v="0.44999999999999996"/>
    <x v="1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n v="0.6"/>
    <n v="40.583999999999996"/>
    <n v="27.056000000000004"/>
    <n v="0.40000000000000008"/>
    <x v="0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n v="0.55000000000000004"/>
    <n v="65.986800000000002"/>
    <n v="53.989199999999997"/>
    <n v="0.44999999999999996"/>
    <x v="0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n v="0.6"/>
    <n v="3.1079999999999997"/>
    <n v="2.0720000000000001"/>
    <n v="0.4"/>
    <x v="2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0.6"/>
    <n v="9.3360000000000003"/>
    <n v="6.2240000000000002"/>
    <n v="0.4"/>
    <x v="2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n v="0.6"/>
    <n v="47.01"/>
    <n v="31.339999999999996"/>
    <n v="0.39999999999999997"/>
    <x v="2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n v="0.6"/>
    <n v="35.712000000000003"/>
    <n v="23.808"/>
    <n v="0.39999999999999997"/>
    <x v="2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n v="0.6"/>
    <n v="23.112000000000002"/>
    <n v="15.408000000000001"/>
    <n v="0.4"/>
    <x v="2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n v="0.55000000000000004"/>
    <n v="131.99120000000002"/>
    <n v="107.99279999999999"/>
    <n v="0.44999999999999996"/>
    <x v="2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n v="0.6"/>
    <n v="11.610000000000001"/>
    <n v="7.74"/>
    <n v="0.39999999999999997"/>
    <x v="2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0.65"/>
    <n v="43.550000000000004"/>
    <n v="23.449999999999996"/>
    <n v="0.34999999999999992"/>
    <x v="0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n v="0.65"/>
    <n v="253.67680000000001"/>
    <n v="136.59519999999998"/>
    <n v="0.34999999999999992"/>
    <x v="0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n v="0.6"/>
    <n v="37.315199999999997"/>
    <n v="24.876800000000003"/>
    <n v="0.4"/>
    <x v="0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0.6"/>
    <n v="14.327999999999999"/>
    <n v="9.5519999999999996"/>
    <n v="0.4"/>
    <x v="3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n v="0.6"/>
    <n v="1.9008"/>
    <n v="1.2672000000000001"/>
    <n v="0.4"/>
    <x v="0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0.65"/>
    <n v="343.47949999999997"/>
    <n v="184.95049999999998"/>
    <n v="0.35"/>
    <x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n v="0.6"/>
    <n v="8.0351999999999997"/>
    <n v="5.3567999999999998"/>
    <n v="0.4"/>
    <x v="0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0.6"/>
    <n v="109.116"/>
    <n v="72.744000000000014"/>
    <n v="0.4"/>
    <x v="3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0.65"/>
    <n v="117.3822"/>
    <n v="63.205799999999996"/>
    <n v="0.35"/>
    <x v="3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n v="0.55000000000000004"/>
    <n v="26.391200000000001"/>
    <n v="21.5928"/>
    <n v="0.45"/>
    <x v="3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.6"/>
    <n v="11.256"/>
    <n v="7.5040000000000013"/>
    <n v="0.4"/>
    <x v="3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n v="0.65"/>
    <n v="13.611000000000001"/>
    <n v="7.3290000000000006"/>
    <n v="0.35000000000000003"/>
    <x v="3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n v="0.65"/>
    <n v="38.142000000000003"/>
    <n v="20.537999999999997"/>
    <n v="0.34999999999999992"/>
    <x v="3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0.6"/>
    <n v="152.94"/>
    <n v="101.96000000000001"/>
    <n v="0.4"/>
    <x v="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0.6"/>
    <n v="5.7839999999999998"/>
    <n v="3.8560000000000008"/>
    <n v="0.40000000000000008"/>
    <x v="3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†iVDR EX 500GB Cartridge"/>
    <n v="826.62"/>
    <n v="3"/>
    <n v="0"/>
    <n v="355.44659999999999"/>
    <n v="0.55000000000000004"/>
    <n v="454.64100000000002"/>
    <n v="371.97899999999998"/>
    <n v="0.44999999999999996"/>
    <x v="3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0.6"/>
    <n v="979.88400000000001"/>
    <n v="653.25600000000009"/>
    <n v="0.4"/>
    <x v="3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n v="0.6"/>
    <n v="326.62799999999999"/>
    <n v="217.75200000000001"/>
    <n v="0.4"/>
    <x v="3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n v="0.6"/>
    <n v="15.627599999999999"/>
    <n v="10.4184"/>
    <n v="0.4"/>
    <x v="2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n v="0.6"/>
    <n v="44.611200000000004"/>
    <n v="29.7408"/>
    <n v="0.39999999999999997"/>
    <x v="2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0.55000000000000004"/>
    <n v="38.461500000000008"/>
    <n v="31.468499999999999"/>
    <n v="0.44999999999999996"/>
    <x v="3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n v="0.6"/>
    <n v="2.25"/>
    <n v="1.5"/>
    <n v="0.4"/>
    <x v="3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0.6"/>
    <n v="12.556800000000001"/>
    <n v="8.3712"/>
    <n v="0.39999999999999997"/>
    <x v="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0.6"/>
    <n v="7.6032000000000002"/>
    <n v="5.0688000000000004"/>
    <n v="0.4"/>
    <x v="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n v="0.55000000000000004"/>
    <n v="36.294499999999999"/>
    <n v="29.695499999999996"/>
    <n v="0.44999999999999996"/>
    <x v="3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n v="0.6"/>
    <n v="3.8220000000000001"/>
    <n v="2.548"/>
    <n v="0.4"/>
    <x v="3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n v="0.6"/>
    <n v="2.1888000000000001"/>
    <n v="1.4592000000000001"/>
    <n v="0.4"/>
    <x v="2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n v="0.6"/>
    <n v="18.662399999999998"/>
    <n v="12.441600000000001"/>
    <n v="0.4"/>
    <x v="2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0.6"/>
    <n v="14.004"/>
    <n v="9.3360000000000003"/>
    <n v="0.4"/>
    <x v="0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n v="0.55000000000000004"/>
    <n v="16.483499999999999"/>
    <n v="13.486499999999999"/>
    <n v="0.45"/>
    <x v="3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n v="0.6"/>
    <n v="2.0196000000000001"/>
    <n v="1.3464"/>
    <n v="0.4"/>
    <x v="1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n v="0.55000000000000004"/>
    <n v="52.782400000000003"/>
    <n v="43.185600000000001"/>
    <n v="0.45"/>
    <x v="2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0.6"/>
    <n v="11.2224"/>
    <n v="7.4816000000000003"/>
    <n v="0.4"/>
    <x v="3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n v="0.65"/>
    <n v="97.000799999999998"/>
    <n v="52.231200000000001"/>
    <n v="0.35000000000000003"/>
    <x v="2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0.6"/>
    <n v="9.5616000000000003"/>
    <n v="6.3743999999999996"/>
    <n v="0.39999999999999997"/>
    <x v="2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n v="0.55000000000000004"/>
    <n v="330.84480000000002"/>
    <n v="270.69119999999992"/>
    <n v="0.4499999999999999"/>
    <x v="2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0.55000000000000004"/>
    <n v="6.0445000000000002"/>
    <n v="4.9455"/>
    <n v="0.45"/>
    <x v="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n v="0.65"/>
    <n v="25.922000000000004"/>
    <n v="13.957999999999998"/>
    <n v="0.34999999999999992"/>
    <x v="2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ÈsumÈ Paper, 24lb."/>
    <n v="62.24"/>
    <n v="8"/>
    <n v="0"/>
    <n v="28.007999999999999"/>
    <n v="0.6"/>
    <n v="37.344000000000001"/>
    <n v="24.896000000000001"/>
    <n v="0.4"/>
    <x v="2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0.65"/>
    <n v="34.580000000000005"/>
    <n v="18.619999999999997"/>
    <n v="0.34999999999999992"/>
    <x v="2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0.6"/>
    <n v="23.904"/>
    <n v="15.936000000000003"/>
    <n v="0.40000000000000008"/>
    <x v="2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n v="0.55000000000000004"/>
    <n v="192.4725"/>
    <n v="157.47749999999999"/>
    <n v="0.45"/>
    <x v="0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n v="0.55000000000000004"/>
    <n v="207.86040000000003"/>
    <n v="170.06759999999997"/>
    <n v="0.4499999999999999"/>
    <x v="0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n v="0.6"/>
    <n v="8.0351999999999997"/>
    <n v="5.3567999999999998"/>
    <n v="0.4"/>
    <x v="3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n v="0.6"/>
    <n v="6.7367999999999997"/>
    <n v="4.4912000000000001"/>
    <n v="0.4"/>
    <x v="3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0.6"/>
    <n v="124.34399999999999"/>
    <n v="82.896000000000015"/>
    <n v="0.40000000000000008"/>
    <x v="2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0.6"/>
    <n v="0.90239999999999998"/>
    <n v="0.60160000000000002"/>
    <n v="0.4"/>
    <x v="0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0.6"/>
    <n v="20.908799999999999"/>
    <n v="13.9392"/>
    <n v="0.4"/>
    <x v="0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n v="0.6"/>
    <n v="45.108000000000004"/>
    <n v="30.072000000000003"/>
    <n v="0.4"/>
    <x v="3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n v="0.55000000000000004"/>
    <n v="82.483500000000006"/>
    <n v="67.486499999999992"/>
    <n v="0.44999999999999996"/>
    <x v="2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0.6"/>
    <n v="558.7056"/>
    <n v="372.47040000000004"/>
    <n v="0.4"/>
    <x v="3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n v="0.55000000000000004"/>
    <n v="236.98400000000001"/>
    <n v="193.89599999999999"/>
    <n v="0.44999999999999996"/>
    <x v="3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0.6"/>
    <n v="56.91"/>
    <n v="37.94"/>
    <n v="0.4"/>
    <x v="1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0.6"/>
    <n v="30.671999999999997"/>
    <n v="20.448"/>
    <n v="0.4"/>
    <x v="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0.55000000000000004"/>
    <n v="49.500000000000007"/>
    <n v="40.499999999999993"/>
    <n v="0.4499999999999999"/>
    <x v="1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0.6"/>
    <n v="5.6447999999999992"/>
    <n v="3.7632000000000003"/>
    <n v="0.40000000000000008"/>
    <x v="2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n v="0.6"/>
    <n v="2.8031999999999999"/>
    <n v="1.8687999999999998"/>
    <n v="0.39999999999999997"/>
    <x v="2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n v="0.55000000000000004"/>
    <n v="175.12"/>
    <n v="143.27999999999997"/>
    <n v="0.44999999999999996"/>
    <x v="2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0.6"/>
    <n v="7.6608000000000001"/>
    <n v="5.1072000000000006"/>
    <n v="0.4"/>
    <x v="2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n v="0.6"/>
    <n v="9.2159999999999993"/>
    <n v="6.1440000000000001"/>
    <n v="0.4"/>
    <x v="2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n v="0.55000000000000004"/>
    <n v="126.70680000000002"/>
    <n v="103.66919999999999"/>
    <n v="0.44999999999999996"/>
    <x v="2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n v="0.55000000000000004"/>
    <n v="3.9380000000000006"/>
    <n v="3.2219999999999995"/>
    <n v="0.4499999999999999"/>
    <x v="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0.6"/>
    <n v="225.20399999999998"/>
    <n v="150.136"/>
    <n v="0.4"/>
    <x v="2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0.65"/>
    <n v="74.685000000000002"/>
    <n v="40.215000000000003"/>
    <n v="0.35000000000000003"/>
    <x v="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n v="0.6"/>
    <n v="15.627599999999999"/>
    <n v="10.4184"/>
    <n v="0.4"/>
    <x v="3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n v="0.6"/>
    <n v="1.7375999999999998"/>
    <n v="1.1584000000000001"/>
    <n v="0.4"/>
    <x v="3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n v="0.6"/>
    <n v="19.526399999999999"/>
    <n v="13.017599999999998"/>
    <n v="0.39999999999999997"/>
    <x v="3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n v="0.6"/>
    <n v="2.3904000000000001"/>
    <n v="1.5935999999999999"/>
    <n v="0.39999999999999997"/>
    <x v="0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n v="0.65"/>
    <n v="118.16805000000001"/>
    <n v="63.628949999999989"/>
    <n v="0.34999999999999992"/>
    <x v="0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0.6"/>
    <n v="26.963999999999999"/>
    <n v="17.975999999999999"/>
    <n v="0.4"/>
    <x v="0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0.6"/>
    <n v="27.345600000000001"/>
    <n v="18.230399999999999"/>
    <n v="0.39999999999999997"/>
    <x v="0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n v="0.65"/>
    <n v="206.9795"/>
    <n v="111.45050000000001"/>
    <n v="0.35000000000000003"/>
    <x v="0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n v="0.55000000000000004"/>
    <n v="67.606000000000009"/>
    <n v="55.313999999999993"/>
    <n v="0.44999999999999996"/>
    <x v="0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n v="0.65"/>
    <n v="4.5941999999999998"/>
    <n v="2.4737999999999998"/>
    <n v="0.35"/>
    <x v="0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0.6"/>
    <n v="33.869999999999997"/>
    <n v="22.580000000000005"/>
    <n v="0.40000000000000008"/>
    <x v="0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n v="0.6"/>
    <n v="8.0808"/>
    <n v="5.3872"/>
    <n v="0.4"/>
    <x v="3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n v="0.55000000000000004"/>
    <n v="120.89000000000001"/>
    <n v="98.91"/>
    <n v="0.44999999999999996"/>
    <x v="3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n v="0.65"/>
    <n v="206.08770000000001"/>
    <n v="110.97029999999998"/>
    <n v="0.34999999999999992"/>
    <x v="3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n v="0.55000000000000004"/>
    <n v="26.994"/>
    <n v="22.085999999999999"/>
    <n v="0.45"/>
    <x v="3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n v="0.6"/>
    <n v="194.93999999999997"/>
    <n v="129.96"/>
    <n v="0.40000000000000008"/>
    <x v="3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n v="0.6"/>
    <n v="10.943999999999999"/>
    <n v="7.2959999999999994"/>
    <n v="0.4"/>
    <x v="3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n v="0.65"/>
    <n v="74.027200000000008"/>
    <n v="39.860799999999998"/>
    <n v="0.35"/>
    <x v="0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n v="0.55000000000000004"/>
    <n v="58.071200000000005"/>
    <n v="47.512799999999999"/>
    <n v="0.44999999999999996"/>
    <x v="0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n v="0.6"/>
    <n v="14.91"/>
    <n v="9.9400000000000013"/>
    <n v="0.4"/>
    <x v="0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0.65"/>
    <n v="39.202799999999996"/>
    <n v="21.109200000000001"/>
    <n v="0.35000000000000003"/>
    <x v="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n v="0.6"/>
    <n v="4.2336"/>
    <n v="2.8224"/>
    <n v="0.4"/>
    <x v="3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n v="0.55000000000000004"/>
    <n v="14.951200000000002"/>
    <n v="12.232799999999999"/>
    <n v="0.44999999999999996"/>
    <x v="3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†speaker phone"/>
    <n v="107.98399999999999"/>
    <n v="1"/>
    <n v="0.2"/>
    <n v="9.4486000000000008"/>
    <n v="0.55000000000000004"/>
    <n v="59.391200000000005"/>
    <n v="48.59279999999999"/>
    <n v="0.4499999999999999"/>
    <x v="0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n v="0.6"/>
    <n v="11.577599999999999"/>
    <n v="7.7184000000000008"/>
    <n v="0.40000000000000008"/>
    <x v="0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0.6"/>
    <n v="2.7647999999999997"/>
    <n v="1.8431999999999999"/>
    <n v="0.4"/>
    <x v="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n v="0.65"/>
    <n v="51.983100000000007"/>
    <n v="27.990899999999996"/>
    <n v="0.34999999999999992"/>
    <x v="0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0.6"/>
    <n v="1.7676000000000001"/>
    <n v="1.1784000000000001"/>
    <n v="0.4"/>
    <x v="0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n v="0.6"/>
    <n v="1.8815999999999999"/>
    <n v="1.2544000000000002"/>
    <n v="0.4"/>
    <x v="0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n v="0.6"/>
    <n v="12.441599999999999"/>
    <n v="8.2944000000000013"/>
    <n v="0.40000000000000008"/>
    <x v="2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n v="0.55000000000000004"/>
    <n v="54.989000000000004"/>
    <n v="44.991"/>
    <n v="0.44999999999999996"/>
    <x v="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n v="0.6"/>
    <n v="440.37"/>
    <n v="293.58000000000004"/>
    <n v="0.4"/>
    <x v="2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n v="0.6"/>
    <n v="144.864"/>
    <n v="96.575999999999993"/>
    <n v="0.39999999999999997"/>
    <x v="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n v="0.6"/>
    <n v="6.048"/>
    <n v="4.032"/>
    <n v="0.4"/>
    <x v="0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0.6"/>
    <n v="169.14239999999998"/>
    <n v="112.76160000000002"/>
    <n v="0.40000000000000008"/>
    <x v="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0.6"/>
    <n v="120.85919999999999"/>
    <n v="80.572800000000001"/>
    <n v="0.4"/>
    <x v="2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n v="0.55000000000000004"/>
    <n v="74.789000000000001"/>
    <n v="61.190999999999988"/>
    <n v="0.44999999999999996"/>
    <x v="2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†Headset"/>
    <n v="44.95"/>
    <n v="1"/>
    <n v="0"/>
    <n v="12.586"/>
    <n v="0.55000000000000004"/>
    <n v="24.722500000000004"/>
    <n v="20.227499999999999"/>
    <n v="0.44999999999999996"/>
    <x v="2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n v="0.55000000000000004"/>
    <n v="1.6335000000000002"/>
    <n v="1.3365"/>
    <n v="0.44999999999999996"/>
    <x v="2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n v="0.6"/>
    <n v="3.9239999999999999"/>
    <n v="2.6160000000000001"/>
    <n v="0.4"/>
    <x v="2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n v="0.55000000000000004"/>
    <n v="4.3559999999999999"/>
    <n v="3.5640000000000001"/>
    <n v="0.45"/>
    <x v="1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n v="0.65"/>
    <n v="132.548"/>
    <n v="71.371999999999986"/>
    <n v="0.35"/>
    <x v="1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0.55000000000000004"/>
    <n v="1847.9736000000003"/>
    <n v="1511.9784"/>
    <n v="0.44999999999999996"/>
    <x v="3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n v="0.6"/>
    <n v="10.943999999999999"/>
    <n v="7.2959999999999994"/>
    <n v="0.4"/>
    <x v="3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n v="0.6"/>
    <n v="16.667999999999999"/>
    <n v="11.112000000000002"/>
    <n v="0.40000000000000008"/>
    <x v="3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0.6"/>
    <n v="13.776"/>
    <n v="9.1840000000000011"/>
    <n v="0.4"/>
    <x v="2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n v="0.55000000000000004"/>
    <n v="15.9445"/>
    <n v="13.045499999999999"/>
    <n v="0.44999999999999996"/>
    <x v="2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0.6"/>
    <n v="7.7759999999999998"/>
    <n v="5.1840000000000011"/>
    <n v="0.40000000000000008"/>
    <x v="2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0.6"/>
    <n v="13.776"/>
    <n v="9.1840000000000011"/>
    <n v="0.4"/>
    <x v="2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0.6"/>
    <n v="2498.4299999999998"/>
    <n v="1665.6200000000003"/>
    <n v="0.40000000000000008"/>
    <x v="2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0.55000000000000004"/>
    <n v="26.391200000000001"/>
    <n v="21.5928"/>
    <n v="0.45"/>
    <x v="2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0.6"/>
    <n v="2.7743999999999995"/>
    <n v="1.8496000000000001"/>
    <n v="0.40000000000000008"/>
    <x v="2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n v="0.65"/>
    <n v="9.9060000000000006"/>
    <n v="5.3339999999999996"/>
    <n v="0.35"/>
    <x v="2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0.6"/>
    <n v="38.354399999999998"/>
    <n v="25.569600000000001"/>
    <n v="0.4"/>
    <x v="2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  <n v="0.6"/>
    <n v="3.9359999999999995"/>
    <n v="2.6240000000000001"/>
    <n v="0.4"/>
    <x v="3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n v="0.6"/>
    <n v="7.8659999999999997"/>
    <n v="5.2439999999999998"/>
    <n v="0.4"/>
    <x v="3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n v="0.55000000000000004"/>
    <n v="271.90680000000003"/>
    <n v="222.46919999999994"/>
    <n v="0.4499999999999999"/>
    <x v="1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n v="0.6"/>
    <n v="17.52"/>
    <n v="11.68"/>
    <n v="0.4"/>
    <x v="1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n v="0.55000000000000004"/>
    <n v="136.86750000000001"/>
    <n v="111.98249999999999"/>
    <n v="0.44999999999999996"/>
    <x v="1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n v="0.55000000000000004"/>
    <n v="19.932000000000002"/>
    <n v="16.308"/>
    <n v="0.44999999999999996"/>
    <x v="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n v="0.6"/>
    <n v="7.008"/>
    <n v="4.6719999999999997"/>
    <n v="0.39999999999999997"/>
    <x v="0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n v="0.6"/>
    <n v="7.1459999999999999"/>
    <n v="4.7640000000000002"/>
    <n v="0.4"/>
    <x v="2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0.65"/>
    <n v="2.262"/>
    <n v="1.218"/>
    <n v="0.35"/>
    <x v="2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n v="0.6"/>
    <n v="18.576000000000001"/>
    <n v="12.384"/>
    <n v="0.4"/>
    <x v="2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n v="0.55000000000000004"/>
    <n v="937.68950000000018"/>
    <n v="767.20049999999992"/>
    <n v="0.4499999999999999"/>
    <x v="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n v="0.6"/>
    <n v="11.516399999999999"/>
    <n v="7.6776"/>
    <n v="0.4"/>
    <x v="1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n v="0.6"/>
    <n v="73.075199999999995"/>
    <n v="48.716800000000006"/>
    <n v="0.4"/>
    <x v="1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n v="0.55000000000000004"/>
    <n v="1055.9868000000001"/>
    <n v="863.98919999999998"/>
    <n v="0.44999999999999996"/>
    <x v="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0.6"/>
    <n v="30.598199999999999"/>
    <n v="20.398800000000001"/>
    <n v="0.4"/>
    <x v="2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0.6"/>
    <n v="46.075200000000002"/>
    <n v="30.716799999999999"/>
    <n v="0.39999999999999997"/>
    <x v="2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n v="0.55000000000000004"/>
    <n v="296.98020000000008"/>
    <n v="242.98379999999997"/>
    <n v="0.4499999999999999"/>
    <x v="2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0.65"/>
    <n v="39.202799999999996"/>
    <n v="21.109200000000001"/>
    <n v="0.35000000000000003"/>
    <x v="2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0.6"/>
    <n v="1.1663999999999999"/>
    <n v="0.77760000000000007"/>
    <n v="0.4"/>
    <x v="2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n v="0.6"/>
    <n v="7.7904"/>
    <n v="5.1936"/>
    <n v="0.4"/>
    <x v="2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†headset†- Convertible, Monaural"/>
    <n v="217.584"/>
    <n v="2"/>
    <n v="0.2"/>
    <n v="19.038599999999999"/>
    <n v="0.55000000000000004"/>
    <n v="119.67120000000001"/>
    <n v="97.91279999999999"/>
    <n v="0.44999999999999996"/>
    <x v="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n v="0.55000000000000004"/>
    <n v="180.82680000000002"/>
    <n v="147.94919999999999"/>
    <n v="0.44999999999999996"/>
    <x v="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n v="0.6"/>
    <n v="1.3715999999999999"/>
    <n v="0.9144000000000001"/>
    <n v="0.4"/>
    <x v="2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0.55000000000000004"/>
    <n v="26.391200000000001"/>
    <n v="21.5928"/>
    <n v="0.45"/>
    <x v="2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0.6"/>
    <n v="15.2064"/>
    <n v="10.137600000000001"/>
    <n v="0.4"/>
    <x v="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0.6"/>
    <n v="139.44"/>
    <n v="92.960000000000008"/>
    <n v="0.4"/>
    <x v="0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n v="0.65"/>
    <n v="56.192500000000003"/>
    <n v="30.2575"/>
    <n v="0.35"/>
    <x v="0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n v="0.65"/>
    <n v="392.548"/>
    <n v="211.37199999999996"/>
    <n v="0.35"/>
    <x v="2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0.6"/>
    <n v="49.188000000000002"/>
    <n v="32.792000000000002"/>
    <n v="0.4"/>
    <x v="2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n v="0.65"/>
    <n v="176.64660000000001"/>
    <n v="95.117400000000004"/>
    <n v="0.35"/>
    <x v="3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0.6"/>
    <n v="8.6255999999999986"/>
    <n v="5.7504000000000008"/>
    <n v="0.40000000000000008"/>
    <x v="3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n v="0.65"/>
    <n v="222.274"/>
    <n v="119.68599999999998"/>
    <n v="0.35"/>
    <x v="3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0.6"/>
    <n v="108.80999999999999"/>
    <n v="72.540000000000006"/>
    <n v="0.4"/>
    <x v="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n v="0.6"/>
    <n v="5.1840000000000002"/>
    <n v="3.4560000000000004"/>
    <n v="0.4"/>
    <x v="1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0.6"/>
    <n v="26.107199999999999"/>
    <n v="17.404800000000002"/>
    <n v="0.4"/>
    <x v="2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n v="0.65"/>
    <n v="430.87200000000001"/>
    <n v="232.00799999999998"/>
    <n v="0.35"/>
    <x v="2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n v="0.6"/>
    <n v="15.552"/>
    <n v="10.368000000000002"/>
    <n v="0.40000000000000008"/>
    <x v="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0.6"/>
    <n v="41.363999999999997"/>
    <n v="27.576000000000001"/>
    <n v="0.4"/>
    <x v="1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0.65"/>
    <n v="83.733000000000004"/>
    <n v="45.086999999999989"/>
    <n v="0.34999999999999992"/>
    <x v="1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n v="0.6"/>
    <n v="538.19399999999996"/>
    <n v="358.79600000000005"/>
    <n v="0.40000000000000008"/>
    <x v="2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n v="0.6"/>
    <n v="0.74039999999999995"/>
    <n v="0.49360000000000004"/>
    <n v="0.4"/>
    <x v="2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n v="0.6"/>
    <n v="40.536000000000001"/>
    <n v="27.024000000000001"/>
    <n v="0.4"/>
    <x v="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n v="0.6"/>
    <n v="13.031999999999998"/>
    <n v="8.6880000000000006"/>
    <n v="0.4"/>
    <x v="2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0.6"/>
    <n v="157.4016"/>
    <n v="104.93440000000001"/>
    <n v="0.4"/>
    <x v="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n v="0.55000000000000004"/>
    <n v="81.664000000000001"/>
    <n v="66.815999999999988"/>
    <n v="0.44999999999999996"/>
    <x v="2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†Telephone†ZL1810"/>
    <n v="241.17599999999999"/>
    <n v="3"/>
    <n v="0.2"/>
    <n v="15.073499999999999"/>
    <n v="0.55000000000000004"/>
    <n v="132.64680000000001"/>
    <n v="108.52919999999997"/>
    <n v="0.4499999999999999"/>
    <x v="2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n v="0.55000000000000004"/>
    <n v="125.38680000000001"/>
    <n v="102.58919999999999"/>
    <n v="0.44999999999999996"/>
    <x v="3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n v="0.55000000000000004"/>
    <n v="28.974000000000004"/>
    <n v="23.705999999999996"/>
    <n v="0.4499999999999999"/>
    <x v="3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n v="0.65"/>
    <n v="1.3208"/>
    <n v="0.71120000000000005"/>
    <n v="0.35000000000000003"/>
    <x v="3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n v="0.6"/>
    <n v="10.272"/>
    <n v="6.8480000000000008"/>
    <n v="0.4"/>
    <x v="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n v="0.55000000000000004"/>
    <n v="237.58240000000004"/>
    <n v="194.38559999999998"/>
    <n v="0.44999999999999996"/>
    <x v="3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n v="0.65"/>
    <n v="84.447999999999993"/>
    <n v="45.471999999999994"/>
    <n v="0.35"/>
    <x v="3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n v="0.65"/>
    <n v="369.67320000000001"/>
    <n v="199.05479999999994"/>
    <n v="0.34999999999999992"/>
    <x v="3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0.6"/>
    <n v="70.2864"/>
    <n v="46.857600000000005"/>
    <n v="0.4"/>
    <x v="3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0.6"/>
    <n v="122.11199999999999"/>
    <n v="81.408000000000015"/>
    <n v="0.40000000000000008"/>
    <x v="3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n v="0.6"/>
    <n v="31.049999999999997"/>
    <n v="20.700000000000003"/>
    <n v="0.40000000000000008"/>
    <x v="3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0.6"/>
    <n v="73.781999999999996"/>
    <n v="49.188000000000002"/>
    <n v="0.4"/>
    <x v="0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0.65"/>
    <n v="158.99975000000001"/>
    <n v="85.615250000000003"/>
    <n v="0.35"/>
    <x v="0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n v="0.55000000000000004"/>
    <n v="32.983499999999999"/>
    <n v="26.986499999999999"/>
    <n v="0.45"/>
    <x v="0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0.6"/>
    <n v="48.923999999999999"/>
    <n v="32.616000000000007"/>
    <n v="0.40000000000000008"/>
    <x v="0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0.6"/>
    <n v="7.008"/>
    <n v="4.6719999999999997"/>
    <n v="0.39999999999999997"/>
    <x v="0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0.6"/>
    <n v="17.399999999999999"/>
    <n v="11.600000000000001"/>
    <n v="0.4"/>
    <x v="0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n v="0.6"/>
    <n v="30.479999999999997"/>
    <n v="20.32"/>
    <n v="0.4"/>
    <x v="1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n v="0.6"/>
    <n v="9.6180000000000003"/>
    <n v="6.4120000000000008"/>
    <n v="0.4"/>
    <x v="3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n v="0.6"/>
    <n v="9.4271999999999991"/>
    <n v="6.2848000000000006"/>
    <n v="0.4"/>
    <x v="0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n v="0.55000000000000004"/>
    <n v="49.483500000000006"/>
    <n v="40.486499999999992"/>
    <n v="0.4499999999999999"/>
    <x v="0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n v="0.65"/>
    <n v="283.39935000000003"/>
    <n v="152.59965"/>
    <n v="0.35"/>
    <x v="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n v="0.55000000000000004"/>
    <n v="46.191200000000002"/>
    <n v="37.792799999999993"/>
    <n v="0.44999999999999996"/>
    <x v="2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n v="0.55000000000000004"/>
    <n v="197.98900000000003"/>
    <n v="161.99099999999999"/>
    <n v="0.44999999999999996"/>
    <x v="2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n v="0.65"/>
    <n v="45.864000000000004"/>
    <n v="24.695999999999998"/>
    <n v="0.35"/>
    <x v="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0.6"/>
    <n v="12.527999999999999"/>
    <n v="8.3520000000000003"/>
    <n v="0.4"/>
    <x v="2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0.6"/>
    <n v="2.286"/>
    <n v="1.524"/>
    <n v="0.4"/>
    <x v="2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n v="0.6"/>
    <n v="43.804799999999993"/>
    <n v="29.203200000000002"/>
    <n v="0.40000000000000008"/>
    <x v="3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n v="0.6"/>
    <n v="1.9248000000000001"/>
    <n v="1.2832000000000001"/>
    <n v="0.4"/>
    <x v="0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n v="0.55000000000000004"/>
    <n v="14.396800000000001"/>
    <n v="11.779199999999998"/>
    <n v="0.44999999999999996"/>
    <x v="0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0.6"/>
    <n v="18.263999999999999"/>
    <n v="12.176000000000002"/>
    <n v="0.4"/>
    <x v="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n v="0.65"/>
    <n v="22.932000000000002"/>
    <n v="12.347999999999999"/>
    <n v="0.35"/>
    <x v="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0.6"/>
    <n v="11.664"/>
    <n v="7.7760000000000016"/>
    <n v="0.40000000000000008"/>
    <x v="1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0.6"/>
    <n v="22.728000000000002"/>
    <n v="15.152000000000001"/>
    <n v="0.4"/>
    <x v="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n v="0.65"/>
    <n v="6.2088000000000001"/>
    <n v="3.3431999999999995"/>
    <n v="0.35"/>
    <x v="0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n v="0.65"/>
    <n v="188.93290000000002"/>
    <n v="101.73309999999998"/>
    <n v="0.34999999999999992"/>
    <x v="2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n v="0.6"/>
    <n v="6.2207999999999997"/>
    <n v="4.1472000000000007"/>
    <n v="0.40000000000000008"/>
    <x v="2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n v="0.6"/>
    <n v="8.6112000000000002"/>
    <n v="5.7408000000000001"/>
    <n v="0.4"/>
    <x v="2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n v="0.65"/>
    <n v="92.274000000000015"/>
    <n v="49.685999999999993"/>
    <n v="0.34999999999999992"/>
    <x v="1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n v="0.6"/>
    <n v="39.628799999999998"/>
    <n v="26.419200000000004"/>
    <n v="0.4"/>
    <x v="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†P710e Mobile Speakerphone"/>
    <n v="1287.45"/>
    <n v="5"/>
    <n v="0"/>
    <n v="244.6155"/>
    <n v="0.55000000000000004"/>
    <n v="708.09750000000008"/>
    <n v="579.35249999999996"/>
    <n v="0.44999999999999996"/>
    <x v="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0.6"/>
    <n v="15.494400000000001"/>
    <n v="10.329600000000001"/>
    <n v="0.4"/>
    <x v="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0.6"/>
    <n v="96.576000000000008"/>
    <n v="64.384"/>
    <n v="0.39999999999999997"/>
    <x v="3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n v="0.65"/>
    <n v="18.486000000000001"/>
    <n v="9.9540000000000006"/>
    <n v="0.35000000000000003"/>
    <x v="1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n v="0.65"/>
    <n v="236.86650000000003"/>
    <n v="127.54349999999999"/>
    <n v="0.35"/>
    <x v="1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n v="0.55000000000000004"/>
    <n v="21.978000000000002"/>
    <n v="17.981999999999999"/>
    <n v="0.44999999999999996"/>
    <x v="1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0.65"/>
    <n v="235.14660000000001"/>
    <n v="126.6174"/>
    <n v="0.35"/>
    <x v="1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n v="0.6"/>
    <n v="67.003199999999993"/>
    <n v="44.668800000000005"/>
    <n v="0.40000000000000008"/>
    <x v="0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n v="0.6"/>
    <n v="8.2655999999999992"/>
    <n v="5.5104000000000006"/>
    <n v="0.40000000000000008"/>
    <x v="3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  <n v="0.6"/>
    <n v="6.1631999999999998"/>
    <n v="4.1088000000000005"/>
    <n v="0.4"/>
    <x v="3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n v="0.65"/>
    <n v="15.6312"/>
    <n v="8.4167999999999985"/>
    <n v="0.35"/>
    <x v="3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0.6"/>
    <n v="1.7375999999999998"/>
    <n v="1.1584000000000001"/>
    <n v="0.4"/>
    <x v="3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0.6"/>
    <n v="10.764000000000001"/>
    <n v="7.1760000000000002"/>
    <n v="0.39999999999999997"/>
    <x v="1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n v="0.65"/>
    <n v="249.7131"/>
    <n v="134.46089999999998"/>
    <n v="0.35"/>
    <x v="1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0.55000000000000004"/>
    <n v="989.86250000000007"/>
    <n v="809.88749999999993"/>
    <n v="0.44999999999999996"/>
    <x v="1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0.6"/>
    <n v="348.40320000000003"/>
    <n v="232.2688"/>
    <n v="0.39999999999999997"/>
    <x v="3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0.6"/>
    <n v="11.361599999999999"/>
    <n v="7.5744000000000007"/>
    <n v="0.4"/>
    <x v="3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†Telephone"/>
    <n v="222.38399999999999"/>
    <n v="2"/>
    <n v="0.2"/>
    <n v="16.678799999999999"/>
    <n v="0.55000000000000004"/>
    <n v="122.3112"/>
    <n v="100.07279999999999"/>
    <n v="0.44999999999999996"/>
    <x v="3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0.6"/>
    <n v="30.272399999999998"/>
    <n v="20.181600000000003"/>
    <n v="0.40000000000000008"/>
    <x v="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n v="0.65"/>
    <n v="100.59660000000001"/>
    <n v="54.167400000000001"/>
    <n v="0.35"/>
    <x v="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  <n v="0.6"/>
    <n v="4.1087999999999996"/>
    <n v="2.7392000000000003"/>
    <n v="0.40000000000000008"/>
    <x v="3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n v="0.55000000000000004"/>
    <n v="600.14239999999995"/>
    <n v="491.02559999999994"/>
    <n v="0.45"/>
    <x v="2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0.55000000000000004"/>
    <n v="120.54240000000001"/>
    <n v="98.625599999999991"/>
    <n v="0.44999999999999996"/>
    <x v="2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n v="0.6"/>
    <n v="4.1567999999999996"/>
    <n v="2.7712000000000003"/>
    <n v="0.40000000000000008"/>
    <x v="2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0.6"/>
    <n v="24.019199999999998"/>
    <n v="16.012799999999999"/>
    <n v="0.4"/>
    <x v="3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n v="0.6"/>
    <n v="266.35199999999998"/>
    <n v="177.56800000000004"/>
    <n v="0.40000000000000008"/>
    <x v="3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n v="0.6"/>
    <n v="101.994"/>
    <n v="67.996000000000009"/>
    <n v="0.4"/>
    <x v="3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n v="0.6"/>
    <n v="15.552"/>
    <n v="10.368000000000002"/>
    <n v="0.40000000000000008"/>
    <x v="3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†Headset†-†headset†- Full size, Binaural"/>
    <n v="36.99"/>
    <n v="1"/>
    <n v="0"/>
    <n v="9.9872999999999994"/>
    <n v="0.55000000000000004"/>
    <n v="20.344500000000004"/>
    <n v="16.645499999999998"/>
    <n v="0.44999999999999996"/>
    <x v="2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0.6"/>
    <n v="377.46"/>
    <n v="251.64000000000004"/>
    <n v="0.40000000000000008"/>
    <x v="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0.6"/>
    <n v="116.36999999999999"/>
    <n v="77.58"/>
    <n v="0.4"/>
    <x v="2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n v="0.6"/>
    <n v="3.2759999999999998"/>
    <n v="2.1840000000000002"/>
    <n v="0.4"/>
    <x v="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n v="0.65"/>
    <n v="14.487200000000001"/>
    <n v="7.8007999999999988"/>
    <n v="0.34999999999999992"/>
    <x v="1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0.65"/>
    <n v="42.525600000000004"/>
    <n v="22.898400000000002"/>
    <n v="0.35"/>
    <x v="3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n v="0.6"/>
    <n v="46.727999999999994"/>
    <n v="31.152000000000001"/>
    <n v="0.4"/>
    <x v="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0.65"/>
    <n v="182.89180000000002"/>
    <n v="98.480199999999996"/>
    <n v="0.35"/>
    <x v="2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0.65"/>
    <n v="182.89180000000002"/>
    <n v="98.480199999999996"/>
    <n v="0.35"/>
    <x v="2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0.6"/>
    <n v="4.4927999999999999"/>
    <n v="2.9952000000000005"/>
    <n v="0.4"/>
    <x v="2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n v="0.65"/>
    <n v="14.5184"/>
    <n v="7.8175999999999988"/>
    <n v="0.35"/>
    <x v="2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n v="0.6"/>
    <n v="6.2207999999999997"/>
    <n v="4.1472000000000007"/>
    <n v="0.40000000000000008"/>
    <x v="3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n v="0.6"/>
    <n v="39.474000000000004"/>
    <n v="26.316000000000003"/>
    <n v="0.4"/>
    <x v="0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n v="0.6"/>
    <n v="163.19039999999998"/>
    <n v="108.7936"/>
    <n v="0.4"/>
    <x v="0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n v="0.6"/>
    <n v="7.056"/>
    <n v="4.7039999999999997"/>
    <n v="0.39999999999999997"/>
    <x v="0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0.6"/>
    <n v="46.511999999999993"/>
    <n v="31.008000000000003"/>
    <n v="0.40000000000000008"/>
    <x v="0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n v="0.6"/>
    <n v="29.183999999999997"/>
    <n v="19.456000000000003"/>
    <n v="0.40000000000000008"/>
    <x v="0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0.6"/>
    <n v="1.0860000000000001"/>
    <n v="0.72399999999999998"/>
    <n v="0.39999999999999997"/>
    <x v="0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0.6"/>
    <n v="4.9559999999999995"/>
    <n v="3.3040000000000003"/>
    <n v="0.4"/>
    <x v="0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n v="0.6"/>
    <n v="26.135999999999999"/>
    <n v="17.424000000000003"/>
    <n v="0.4"/>
    <x v="1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n v="0.6"/>
    <n v="3.504"/>
    <n v="2.3359999999999999"/>
    <n v="0.39999999999999997"/>
    <x v="1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n v="0.65"/>
    <n v="176.64660000000001"/>
    <n v="95.117400000000004"/>
    <n v="0.35"/>
    <x v="1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0.6"/>
    <n v="157.34399999999999"/>
    <n v="104.89600000000002"/>
    <n v="0.4"/>
    <x v="0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0.6"/>
    <n v="109.63199999999999"/>
    <n v="73.088000000000008"/>
    <n v="0.4"/>
    <x v="0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†Clip USB†flash drive†- 8 GB"/>
    <n v="131.6"/>
    <n v="7"/>
    <n v="0"/>
    <n v="7.8959999999999999"/>
    <n v="0.55000000000000004"/>
    <n v="72.38000000000001"/>
    <n v="59.219999999999985"/>
    <n v="0.4499999999999999"/>
    <x v="0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n v="0.6"/>
    <n v="13.632"/>
    <n v="9.0879999999999992"/>
    <n v="0.39999999999999997"/>
    <x v="0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n v="0.55000000000000004"/>
    <n v="307.12"/>
    <n v="251.27999999999997"/>
    <n v="0.44999999999999996"/>
    <x v="0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n v="0.6"/>
    <n v="9.1440000000000001"/>
    <n v="6.0960000000000001"/>
    <n v="0.4"/>
    <x v="1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n v="0.65"/>
    <n v="915.26499999999999"/>
    <n v="492.83499999999992"/>
    <n v="0.35"/>
    <x v="1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6"/>
    <n v="19.7376"/>
    <n v="13.1584"/>
    <n v="0.4"/>
    <x v="3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n v="0.65"/>
    <n v="139.84620000000001"/>
    <n v="75.301799999999986"/>
    <n v="0.34999999999999992"/>
    <x v="3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0.6"/>
    <n v="18.576000000000001"/>
    <n v="12.384"/>
    <n v="0.4"/>
    <x v="3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n v="0.6"/>
    <n v="17.873999999999999"/>
    <n v="11.916"/>
    <n v="0.4"/>
    <x v="3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n v="0.65"/>
    <n v="83.785000000000011"/>
    <n v="45.114999999999995"/>
    <n v="0.34999999999999992"/>
    <x v="3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n v="0.6"/>
    <n v="36.071999999999996"/>
    <n v="24.048000000000002"/>
    <n v="0.4"/>
    <x v="3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n v="0.6"/>
    <n v="14.889599999999998"/>
    <n v="9.926400000000001"/>
    <n v="0.40000000000000008"/>
    <x v="3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n v="0.6"/>
    <n v="8.9855999999999998"/>
    <n v="5.9904000000000011"/>
    <n v="0.4"/>
    <x v="3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n v="0.6"/>
    <n v="9.048"/>
    <n v="6.032"/>
    <n v="0.4"/>
    <x v="1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n v="0.65"/>
    <n v="15.7872"/>
    <n v="8.5007999999999999"/>
    <n v="0.35"/>
    <x v="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n v="0.65"/>
    <n v="10.524800000000001"/>
    <n v="5.6671999999999993"/>
    <n v="0.35"/>
    <x v="3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n v="0.65"/>
    <n v="163.15389999999999"/>
    <n v="87.852100000000007"/>
    <n v="0.35000000000000003"/>
    <x v="3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n v="0.6"/>
    <n v="32.5152"/>
    <n v="21.6768"/>
    <n v="0.4"/>
    <x v="3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0.6"/>
    <n v="2.5824000000000003"/>
    <n v="1.7216"/>
    <n v="0.39999999999999997"/>
    <x v="1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ÈsumÈ Paper, 24lb."/>
    <n v="108.92"/>
    <n v="14"/>
    <n v="0"/>
    <n v="49.014000000000003"/>
    <n v="0.6"/>
    <n v="65.352000000000004"/>
    <n v="43.567999999999998"/>
    <n v="0.39999999999999997"/>
    <x v="2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0.6"/>
    <n v="10.043999999999999"/>
    <n v="6.6959999999999997"/>
    <n v="0.4"/>
    <x v="3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0.6"/>
    <n v="1502.8439999999998"/>
    <n v="1001.896"/>
    <n v="0.4"/>
    <x v="3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0.6"/>
    <n v="50.870400000000004"/>
    <n v="33.913600000000002"/>
    <n v="0.4"/>
    <x v="0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0.6"/>
    <n v="17.939999999999998"/>
    <n v="11.96"/>
    <n v="0.4"/>
    <x v="1"/>
  </r>
  <r>
    <n v="3447"/>
    <s v="CA-2016-158869"/>
    <d v="2016-08-06T00:00:00"/>
    <d v="2016-08-07T00:00:00"/>
    <s v="First Class"/>
    <s v="AH-10690"/>
    <s v="Anna H‰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0.6"/>
    <n v="42.527999999999999"/>
    <n v="28.351999999999997"/>
    <n v="0.39999999999999997"/>
    <x v="0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0.6"/>
    <n v="2.2559999999999998"/>
    <n v="1.504"/>
    <n v="0.4"/>
    <x v="3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n v="0.6"/>
    <n v="16.3584"/>
    <n v="10.9056"/>
    <n v="0.4"/>
    <x v="0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n v="0.6"/>
    <n v="33.989999999999995"/>
    <n v="22.660000000000004"/>
    <n v="0.40000000000000008"/>
    <x v="2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n v="0.6"/>
    <n v="8.9819999999999993"/>
    <n v="5.9880000000000013"/>
    <n v="0.40000000000000008"/>
    <x v="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n v="0.6"/>
    <n v="2.4119999999999995"/>
    <n v="1.6080000000000001"/>
    <n v="0.40000000000000008"/>
    <x v="2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†phone"/>
    <n v="471.92"/>
    <n v="2"/>
    <n v="0.2"/>
    <n v="29.495000000000001"/>
    <n v="0.55000000000000004"/>
    <n v="259.55600000000004"/>
    <n v="212.36399999999998"/>
    <n v="0.44999999999999996"/>
    <x v="2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0.6"/>
    <n v="35.231999999999999"/>
    <n v="23.488"/>
    <n v="0.4"/>
    <x v="1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0.6"/>
    <n v="3.0960000000000001"/>
    <n v="2.0640000000000001"/>
    <n v="0.4"/>
    <x v="1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n v="0.6"/>
    <n v="9.8975999999999988"/>
    <n v="6.5983999999999998"/>
    <n v="0.4"/>
    <x v="0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n v="0.55000000000000004"/>
    <n v="39.586800000000004"/>
    <n v="32.389199999999995"/>
    <n v="0.44999999999999996"/>
    <x v="3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0.65"/>
    <n v="14.632800000000001"/>
    <n v="7.8791999999999991"/>
    <n v="0.35"/>
    <x v="3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0.6"/>
    <n v="2.0663999999999998"/>
    <n v="1.3776000000000002"/>
    <n v="0.40000000000000008"/>
    <x v="3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0.6"/>
    <n v="322.91639999999995"/>
    <n v="215.27760000000001"/>
    <n v="0.4"/>
    <x v="3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0.55000000000000004"/>
    <n v="26.391200000000001"/>
    <n v="21.5928"/>
    <n v="0.45"/>
    <x v="3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n v="0.55000000000000004"/>
    <n v="271.0224"/>
    <n v="221.74559999999997"/>
    <n v="0.44999999999999996"/>
    <x v="3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0.6"/>
    <n v="172.07400000000001"/>
    <n v="114.71600000000001"/>
    <n v="0.4"/>
    <x v="1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n v="0.6"/>
    <n v="3.048"/>
    <n v="2.032"/>
    <n v="0.4"/>
    <x v="0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0.55000000000000004"/>
    <n v="26.395600000000002"/>
    <n v="21.596399999999996"/>
    <n v="0.44999999999999996"/>
    <x v="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0.6"/>
    <n v="37.176000000000002"/>
    <n v="24.783999999999999"/>
    <n v="0.39999999999999997"/>
    <x v="1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n v="0.65"/>
    <n v="235.274"/>
    <n v="126.68599999999998"/>
    <n v="0.35"/>
    <x v="1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0.6"/>
    <n v="167.292"/>
    <n v="111.52799999999999"/>
    <n v="0.39999999999999997"/>
    <x v="1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n v="0.65"/>
    <n v="86.697000000000003"/>
    <n v="46.682999999999993"/>
    <n v="0.35"/>
    <x v="0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0.6"/>
    <n v="28.771199999999997"/>
    <n v="19.180800000000001"/>
    <n v="0.4"/>
    <x v="1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n v="0.65"/>
    <n v="10.881"/>
    <n v="5.8589999999999982"/>
    <n v="0.34999999999999992"/>
    <x v="0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0.6"/>
    <n v="6.5087999999999999"/>
    <n v="4.3392000000000008"/>
    <n v="0.4"/>
    <x v="3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n v="0.55000000000000004"/>
    <n v="10.199200000000001"/>
    <n v="8.3447999999999993"/>
    <n v="0.44999999999999996"/>
    <x v="3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0.65"/>
    <n v="117.637"/>
    <n v="63.342999999999989"/>
    <n v="0.35"/>
    <x v="3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n v="0.55000000000000004"/>
    <n v="54.989000000000004"/>
    <n v="44.991"/>
    <n v="0.44999999999999996"/>
    <x v="3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n v="0.55000000000000004"/>
    <n v="19.222500000000004"/>
    <n v="15.727499999999999"/>
    <n v="0.44999999999999996"/>
    <x v="0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n v="0.6"/>
    <n v="91.2"/>
    <n v="60.8"/>
    <n v="0.39999999999999997"/>
    <x v="0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†KT400U2 -†Keyboard†- Black"/>
    <n v="92.52"/>
    <n v="9"/>
    <n v="0"/>
    <n v="18.504000000000001"/>
    <n v="0.55000000000000004"/>
    <n v="50.886000000000003"/>
    <n v="41.633999999999993"/>
    <n v="0.44999999999999996"/>
    <x v="2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n v="0.6"/>
    <n v="5.1360000000000001"/>
    <n v="3.4240000000000004"/>
    <n v="0.4"/>
    <x v="0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n v="0.6"/>
    <n v="27.215999999999998"/>
    <n v="18.144000000000002"/>
    <n v="0.4"/>
    <x v="0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n v="0.65"/>
    <n v="924.08159999999998"/>
    <n v="497.58240000000001"/>
    <n v="0.35000000000000003"/>
    <x v="0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n v="0.65"/>
    <n v="5.8240000000000007"/>
    <n v="3.1360000000000001"/>
    <n v="0.35"/>
    <x v="2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n v="0.55000000000000004"/>
    <n v="318.97250000000003"/>
    <n v="260.97750000000002"/>
    <n v="0.45"/>
    <x v="2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n v="0.65"/>
    <n v="18.928000000000001"/>
    <n v="10.192"/>
    <n v="0.35"/>
    <x v="2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0.65"/>
    <n v="781.91100000000006"/>
    <n v="421.029"/>
    <n v="0.35"/>
    <x v="2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0.6"/>
    <n v="4.7519999999999998"/>
    <n v="3.1680000000000001"/>
    <n v="0.4"/>
    <x v="0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n v="0.55000000000000004"/>
    <n v="19.905600000000003"/>
    <n v="16.286399999999997"/>
    <n v="0.4499999999999999"/>
    <x v="0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0.6"/>
    <n v="88.310400000000001"/>
    <n v="58.873599999999996"/>
    <n v="0.39999999999999997"/>
    <x v="3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n v="0.65"/>
    <n v="265.47430000000003"/>
    <n v="142.9477"/>
    <n v="0.35"/>
    <x v="1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n v="0.65"/>
    <n v="248.37539999999998"/>
    <n v="133.7406"/>
    <n v="0.35000000000000003"/>
    <x v="1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n v="0.6"/>
    <n v="41.16"/>
    <n v="27.439999999999998"/>
    <n v="0.4"/>
    <x v="1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n v="0.6"/>
    <n v="261.30239999999998"/>
    <n v="174.20160000000004"/>
    <n v="0.40000000000000008"/>
    <x v="1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î x 11î"/>
    <n v="11.167999999999999"/>
    <n v="2"/>
    <n v="0.2"/>
    <n v="3.7692000000000001"/>
    <n v="0.6"/>
    <n v="6.7007999999999992"/>
    <n v="4.4672000000000001"/>
    <n v="0.4"/>
    <x v="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†E03601U1 -†Keyboard†- Beige"/>
    <n v="72"/>
    <n v="4"/>
    <n v="0"/>
    <n v="12.96"/>
    <n v="0.55000000000000004"/>
    <n v="39.6"/>
    <n v="32.4"/>
    <n v="0.44999999999999996"/>
    <x v="3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†Flash Drive Imation†Corp"/>
    <n v="655.9"/>
    <n v="5"/>
    <n v="0"/>
    <n v="275.47800000000001"/>
    <n v="0.55000000000000004"/>
    <n v="360.745"/>
    <n v="295.15499999999997"/>
    <n v="0.44999999999999996"/>
    <x v="3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n v="0.65"/>
    <n v="392.548"/>
    <n v="211.37199999999996"/>
    <n v="0.35"/>
    <x v="3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n v="0.65"/>
    <n v="333.46559999999999"/>
    <n v="179.55840000000001"/>
    <n v="0.35000000000000003"/>
    <x v="0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n v="0.6"/>
    <n v="292.75200000000001"/>
    <n v="195.16800000000001"/>
    <n v="0.4"/>
    <x v="0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0.6"/>
    <n v="9.1440000000000001"/>
    <n v="6.0960000000000001"/>
    <n v="0.4"/>
    <x v="0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n v="0.55000000000000004"/>
    <n v="115.48350000000001"/>
    <n v="94.486499999999992"/>
    <n v="0.44999999999999996"/>
    <x v="0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0.6"/>
    <n v="37.763999999999996"/>
    <n v="25.176000000000002"/>
    <n v="0.4"/>
    <x v="0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n v="0.6"/>
    <n v="15.552"/>
    <n v="10.368000000000002"/>
    <n v="0.40000000000000008"/>
    <x v="0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n v="0.6"/>
    <n v="6.2207999999999997"/>
    <n v="4.1472000000000007"/>
    <n v="0.40000000000000008"/>
    <x v="3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†MX Performance Wireless Mouse"/>
    <n v="95.736000000000004"/>
    <n v="3"/>
    <n v="0.2"/>
    <n v="20.343900000000001"/>
    <n v="0.55000000000000004"/>
    <n v="52.654800000000009"/>
    <n v="43.081199999999995"/>
    <n v="0.44999999999999996"/>
    <x v="3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0.6"/>
    <n v="540.048"/>
    <n v="360.03200000000004"/>
    <n v="0.4"/>
    <x v="0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  <n v="0.55000000000000004"/>
    <n v="110.87120000000002"/>
    <n v="90.712799999999987"/>
    <n v="0.44999999999999996"/>
    <x v="2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n v="0.6"/>
    <n v="2.0351999999999997"/>
    <n v="1.3568000000000002"/>
    <n v="0.40000000000000008"/>
    <x v="2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n v="0.65"/>
    <n v="125.49263999999999"/>
    <n v="67.572959999999995"/>
    <n v="0.35"/>
    <x v="2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n v="0.6"/>
    <n v="9.3311999999999991"/>
    <n v="6.2208000000000006"/>
    <n v="0.4"/>
    <x v="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n v="0.6"/>
    <n v="6.9887999999999995"/>
    <n v="4.6592000000000002"/>
    <n v="0.4"/>
    <x v="2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n v="0.55000000000000004"/>
    <n v="230.34000000000003"/>
    <n v="188.45999999999998"/>
    <n v="0.44999999999999996"/>
    <x v="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n v="0.6"/>
    <n v="305.69279999999998"/>
    <n v="203.79520000000002"/>
    <n v="0.4"/>
    <x v="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n v="0.65"/>
    <n v="536.36310000000003"/>
    <n v="288.81089999999995"/>
    <n v="0.34999999999999992"/>
    <x v="3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0.6"/>
    <n v="10.656000000000001"/>
    <n v="7.104000000000001"/>
    <n v="0.4"/>
    <x v="3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n v="0.6"/>
    <n v="4.1471999999999998"/>
    <n v="2.7648000000000001"/>
    <n v="0.4"/>
    <x v="3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n v="0.55000000000000004"/>
    <n v="36.465000000000003"/>
    <n v="29.834999999999994"/>
    <n v="0.4499999999999999"/>
    <x v="0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0.6"/>
    <n v="18.489599999999999"/>
    <n v="12.3264"/>
    <n v="0.4"/>
    <x v="0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n v="0.55000000000000004"/>
    <n v="24.6312"/>
    <n v="20.152799999999999"/>
    <n v="0.45"/>
    <x v="0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0.6"/>
    <n v="341.72159999999997"/>
    <n v="227.81439999999998"/>
    <n v="0.4"/>
    <x v="0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n v="0.65"/>
    <n v="517.67624999999998"/>
    <n v="278.74874999999997"/>
    <n v="0.35"/>
    <x v="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n v="0.6"/>
    <n v="7.6992000000000003"/>
    <n v="5.1328000000000005"/>
    <n v="0.4"/>
    <x v="1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n v="0.6"/>
    <n v="24.276"/>
    <n v="16.184000000000001"/>
    <n v="0.4"/>
    <x v="0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†speaker phone"/>
    <n v="404.94"/>
    <n v="3"/>
    <n v="0"/>
    <n v="109.3338"/>
    <n v="0.55000000000000004"/>
    <n v="222.71700000000001"/>
    <n v="182.22299999999998"/>
    <n v="0.44999999999999996"/>
    <x v="0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0.55000000000000004"/>
    <n v="63.800000000000004"/>
    <n v="52.199999999999996"/>
    <n v="0.44999999999999996"/>
    <x v="0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n v="0.55000000000000004"/>
    <n v="361.65360000000004"/>
    <n v="295.89839999999998"/>
    <n v="0.44999999999999996"/>
    <x v="0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n v="0.55000000000000004"/>
    <n v="329.98350000000005"/>
    <n v="269.98649999999998"/>
    <n v="0.44999999999999996"/>
    <x v="3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n v="0.55000000000000004"/>
    <n v="21.433500000000002"/>
    <n v="17.536499999999997"/>
    <n v="0.4499999999999999"/>
    <x v="3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0.6"/>
    <n v="27.504000000000001"/>
    <n v="18.336000000000002"/>
    <n v="0.4"/>
    <x v="3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0.55000000000000004"/>
    <n v="21.032000000000004"/>
    <n v="17.207999999999998"/>
    <n v="0.44999999999999996"/>
    <x v="0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n v="0.55000000000000004"/>
    <n v="47.942400000000006"/>
    <n v="39.2256"/>
    <n v="0.44999999999999996"/>
    <x v="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  <n v="0.6"/>
    <n v="12.839999999999998"/>
    <n v="8.56"/>
    <n v="0.4"/>
    <x v="0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6"/>
    <n v="32.94"/>
    <n v="21.96"/>
    <n v="0.4"/>
    <x v="0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n v="0.55000000000000004"/>
    <n v="158.38240000000002"/>
    <n v="129.5856"/>
    <n v="0.44999999999999996"/>
    <x v="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n v="0.6"/>
    <n v="7.871999999999999"/>
    <n v="5.2480000000000002"/>
    <n v="0.4"/>
    <x v="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n v="0.6"/>
    <n v="6.45"/>
    <n v="4.3"/>
    <n v="0.39999999999999997"/>
    <x v="2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0.6"/>
    <n v="6.9719999999999995"/>
    <n v="4.6479999999999997"/>
    <n v="0.4"/>
    <x v="2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0.6"/>
    <n v="24.443999999999999"/>
    <n v="16.296000000000003"/>
    <n v="0.40000000000000008"/>
    <x v="0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0.6"/>
    <n v="49.949999999999996"/>
    <n v="33.300000000000004"/>
    <n v="0.40000000000000008"/>
    <x v="2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0.6"/>
    <n v="5.669999999999999"/>
    <n v="3.7800000000000002"/>
    <n v="0.40000000000000008"/>
    <x v="2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0.6"/>
    <n v="12.389999999999999"/>
    <n v="8.26"/>
    <n v="0.4"/>
    <x v="2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n v="0.6"/>
    <n v="27.215999999999998"/>
    <n v="18.144000000000002"/>
    <n v="0.4"/>
    <x v="2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0.65"/>
    <n v="3.4788000000000001"/>
    <n v="1.8732000000000002"/>
    <n v="0.35000000000000003"/>
    <x v="0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n v="0.65"/>
    <n v="64.591800000000006"/>
    <n v="34.780199999999994"/>
    <n v="0.34999999999999992"/>
    <x v="0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0.6"/>
    <n v="1.6032"/>
    <n v="1.0688000000000002"/>
    <n v="0.4"/>
    <x v="0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n v="0.6"/>
    <n v="17.203199999999999"/>
    <n v="11.468800000000002"/>
    <n v="0.4"/>
    <x v="3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n v="0.6"/>
    <n v="17.587199999999999"/>
    <n v="11.724800000000002"/>
    <n v="0.4"/>
    <x v="3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0.6"/>
    <n v="63.588000000000001"/>
    <n v="42.392000000000003"/>
    <n v="0.4"/>
    <x v="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0.6"/>
    <n v="21.036000000000001"/>
    <n v="14.024000000000001"/>
    <n v="0.4"/>
    <x v="3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n v="0.65"/>
    <n v="22.061"/>
    <n v="11.878999999999998"/>
    <n v="0.35"/>
    <x v="3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0.6"/>
    <n v="18"/>
    <n v="12"/>
    <n v="0.4"/>
    <x v="3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n v="0.6"/>
    <n v="27.316799999999997"/>
    <n v="18.211200000000002"/>
    <n v="0.4"/>
    <x v="0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0.65"/>
    <n v="548.67539999999997"/>
    <n v="295.44060000000002"/>
    <n v="0.35000000000000003"/>
    <x v="0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†Headset"/>
    <n v="812.73599999999999"/>
    <n v="8"/>
    <n v="0.2"/>
    <n v="60.955199999999998"/>
    <n v="0.55000000000000004"/>
    <n v="447.00480000000005"/>
    <n v="365.73119999999994"/>
    <n v="0.44999999999999996"/>
    <x v="0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0.6"/>
    <n v="4.4855999999999998"/>
    <n v="2.9904000000000002"/>
    <n v="0.4"/>
    <x v="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0.6"/>
    <n v="198.23999999999998"/>
    <n v="132.16"/>
    <n v="0.4"/>
    <x v="2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n v="0.55000000000000004"/>
    <n v="332.61360000000002"/>
    <n v="272.13839999999993"/>
    <n v="0.4499999999999999"/>
    <x v="2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n v="0.6"/>
    <n v="27.215999999999998"/>
    <n v="18.144000000000002"/>
    <n v="0.4"/>
    <x v="3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0.6"/>
    <n v="6.0767999999999995"/>
    <n v="4.0512000000000006"/>
    <n v="0.40000000000000008"/>
    <x v="3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n v="0.6"/>
    <n v="13.075200000000001"/>
    <n v="8.716800000000001"/>
    <n v="0.4"/>
    <x v="3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n v="0.55000000000000004"/>
    <n v="241.89000000000001"/>
    <n v="197.91"/>
    <n v="0.44999999999999996"/>
    <x v="3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0.6"/>
    <n v="4.9535999999999998"/>
    <n v="3.3024000000000004"/>
    <n v="0.4"/>
    <x v="3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0.6"/>
    <n v="15.335999999999999"/>
    <n v="10.224"/>
    <n v="0.4"/>
    <x v="3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0.6"/>
    <n v="2.6208"/>
    <n v="1.7472000000000003"/>
    <n v="0.4"/>
    <x v="3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0.6"/>
    <n v="6.9119999999999999"/>
    <n v="4.6079999999999997"/>
    <n v="0.39999999999999997"/>
    <x v="3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n v="0.6"/>
    <n v="7.7759999999999998"/>
    <n v="5.1840000000000011"/>
    <n v="0.40000000000000008"/>
    <x v="0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n v="0.6"/>
    <n v="2.3759999999999999"/>
    <n v="1.5840000000000001"/>
    <n v="0.4"/>
    <x v="0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0.6"/>
    <n v="946.76400000000001"/>
    <n v="631.17600000000004"/>
    <n v="0.4"/>
    <x v="3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0.65"/>
    <n v="9.7552000000000003"/>
    <n v="5.2527999999999988"/>
    <n v="0.34999999999999992"/>
    <x v="0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n v="0.55000000000000004"/>
    <n v="32.989000000000004"/>
    <n v="26.990999999999993"/>
    <n v="0.4499999999999999"/>
    <x v="3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n v="0.55000000000000004"/>
    <n v="1317.36"/>
    <n v="1077.8399999999999"/>
    <n v="0.45"/>
    <x v="3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n v="0.55000000000000004"/>
    <n v="928.29000000000008"/>
    <n v="759.50999999999988"/>
    <n v="0.44999999999999996"/>
    <x v="3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n v="0.55000000000000004"/>
    <n v="4.3956"/>
    <n v="3.5964"/>
    <n v="0.45"/>
    <x v="3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n v="0.6"/>
    <n v="3.1103999999999998"/>
    <n v="2.0736000000000003"/>
    <n v="0.40000000000000008"/>
    <x v="3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0.6"/>
    <n v="7.008"/>
    <n v="4.6719999999999997"/>
    <n v="0.39999999999999997"/>
    <x v="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0.6"/>
    <n v="62.879999999999995"/>
    <n v="41.92"/>
    <n v="0.4"/>
    <x v="3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î x 11î"/>
    <n v="14.496"/>
    <n v="3"/>
    <n v="0.2"/>
    <n v="4.8924000000000003"/>
    <n v="0.6"/>
    <n v="8.6975999999999996"/>
    <n v="5.7984000000000009"/>
    <n v="0.4"/>
    <x v="1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n v="0.6"/>
    <n v="2.8703999999999996"/>
    <n v="1.9136000000000002"/>
    <n v="0.40000000000000008"/>
    <x v="0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n v="0.6"/>
    <n v="2.8380000000000001"/>
    <n v="1.8920000000000003"/>
    <n v="0.4"/>
    <x v="0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0.6"/>
    <n v="4.734"/>
    <n v="3.1559999999999997"/>
    <n v="0.39999999999999997"/>
    <x v="0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0.6"/>
    <n v="39.299999999999997"/>
    <n v="26.200000000000003"/>
    <n v="0.4"/>
    <x v="0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n v="0.65"/>
    <n v="1579.5519999999999"/>
    <n v="850.52800000000002"/>
    <n v="0.35000000000000003"/>
    <x v="0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n v="0.6"/>
    <n v="62.91"/>
    <n v="41.94"/>
    <n v="0.4"/>
    <x v="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0.6"/>
    <n v="2.34"/>
    <n v="1.56"/>
    <n v="0.4"/>
    <x v="1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0.65"/>
    <n v="521.274"/>
    <n v="280.68600000000004"/>
    <n v="0.35000000000000003"/>
    <x v="1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n v="0.65"/>
    <n v="124.77400000000002"/>
    <n v="67.185999999999993"/>
    <n v="0.34999999999999992"/>
    <x v="1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0.6"/>
    <n v="1.5659999999999998"/>
    <n v="1.044"/>
    <n v="0.4"/>
    <x v="1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0.6"/>
    <n v="3.5760000000000001"/>
    <n v="2.3839999999999999"/>
    <n v="0.39999999999999997"/>
    <x v="3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n v="0.55000000000000004"/>
    <n v="643.33170000000007"/>
    <n v="526.36229999999989"/>
    <n v="0.4499999999999999"/>
    <x v="3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0.6"/>
    <n v="999.37199999999984"/>
    <n v="666.24800000000005"/>
    <n v="0.40000000000000008"/>
    <x v="3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0.6"/>
    <n v="1.728"/>
    <n v="1.1519999999999999"/>
    <n v="0.39999999999999997"/>
    <x v="3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n v="0.6"/>
    <n v="866.37599999999998"/>
    <n v="577.58400000000006"/>
    <n v="0.4"/>
    <x v="3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n v="0.6"/>
    <n v="1.752"/>
    <n v="1.1679999999999999"/>
    <n v="0.39999999999999997"/>
    <x v="2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0.6"/>
    <n v="279.108"/>
    <n v="186.072"/>
    <n v="0.4"/>
    <x v="0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0.6"/>
    <n v="13.456799999999999"/>
    <n v="8.9712000000000014"/>
    <n v="0.4"/>
    <x v="0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0.6"/>
    <n v="22.512"/>
    <n v="15.008000000000003"/>
    <n v="0.4"/>
    <x v="0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0.6"/>
    <n v="1.5744"/>
    <n v="1.0496000000000001"/>
    <n v="0.4"/>
    <x v="3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0.6"/>
    <n v="9.3311999999999991"/>
    <n v="6.2208000000000006"/>
    <n v="0.4"/>
    <x v="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0.55000000000000004"/>
    <n v="35.587200000000003"/>
    <n v="29.116799999999991"/>
    <n v="0.4499999999999999"/>
    <x v="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n v="0.65"/>
    <n v="11.356800000000002"/>
    <n v="6.1151999999999997"/>
    <n v="0.35"/>
    <x v="2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n v="0.55000000000000004"/>
    <n v="74.533799999999999"/>
    <n v="60.982199999999992"/>
    <n v="0.44999999999999996"/>
    <x v="2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n v="0.55000000000000004"/>
    <n v="237.56040000000002"/>
    <n v="194.36759999999998"/>
    <n v="0.44999999999999996"/>
    <x v="3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ÈsumÈ Paper, 24lb."/>
    <n v="12.448"/>
    <n v="2"/>
    <n v="0.2"/>
    <n v="3.89"/>
    <n v="0.6"/>
    <n v="7.4687999999999999"/>
    <n v="4.9792000000000005"/>
    <n v="0.4"/>
    <x v="2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n v="0.65"/>
    <n v="427.65449999999998"/>
    <n v="230.27549999999997"/>
    <n v="0.35"/>
    <x v="2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0.6"/>
    <n v="166.43999999999997"/>
    <n v="110.96000000000001"/>
    <n v="0.40000000000000008"/>
    <x v="3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0.65"/>
    <n v="16.353999999999999"/>
    <n v="8.8060000000000009"/>
    <n v="0.35000000000000003"/>
    <x v="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n v="0.65"/>
    <n v="59.748000000000005"/>
    <n v="32.171999999999997"/>
    <n v="0.35"/>
    <x v="3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0.6"/>
    <n v="17.603999999999999"/>
    <n v="11.736000000000001"/>
    <n v="0.4"/>
    <x v="0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0.6"/>
    <n v="83.664000000000001"/>
    <n v="55.775999999999996"/>
    <n v="0.39999999999999997"/>
    <x v="2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0.6"/>
    <n v="4.1471999999999998"/>
    <n v="2.7648000000000001"/>
    <n v="0.4"/>
    <x v="2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0.6"/>
    <n v="16.2576"/>
    <n v="10.8384"/>
    <n v="0.4"/>
    <x v="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0.6"/>
    <n v="106.5408"/>
    <n v="71.027200000000008"/>
    <n v="0.4"/>
    <x v="2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n v="0.55000000000000004"/>
    <n v="32.128799999999998"/>
    <n v="26.287199999999999"/>
    <n v="0.45"/>
    <x v="0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0.6"/>
    <n v="9.8688000000000002"/>
    <n v="6.5792000000000002"/>
    <n v="0.4"/>
    <x v="1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0.55000000000000004"/>
    <n v="20.231200000000001"/>
    <n v="16.552799999999998"/>
    <n v="0.44999999999999996"/>
    <x v="1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n v="0.65"/>
    <n v="466.77539999999999"/>
    <n v="251.34059999999999"/>
    <n v="0.35"/>
    <x v="3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n v="0.6"/>
    <n v="19.0656"/>
    <n v="12.7104"/>
    <n v="0.4"/>
    <x v="3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0.6"/>
    <n v="5.7329999999999997"/>
    <n v="3.8220000000000001"/>
    <n v="0.4"/>
    <x v="0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n v="0.6"/>
    <n v="292.79039999999998"/>
    <n v="195.1936"/>
    <n v="0.4"/>
    <x v="3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n v="0.55000000000000004"/>
    <n v="3.0579999999999998"/>
    <n v="2.5019999999999998"/>
    <n v="0.45"/>
    <x v="3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n v="0.6"/>
    <n v="130.70999999999998"/>
    <n v="87.140000000000015"/>
    <n v="0.40000000000000008"/>
    <x v="3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0.6"/>
    <n v="24.465600000000002"/>
    <n v="16.310400000000001"/>
    <n v="0.4"/>
    <x v="0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n v="0.55000000000000004"/>
    <n v="35.1648"/>
    <n v="28.7712"/>
    <n v="0.45"/>
    <x v="0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n v="0.65"/>
    <n v="92.56"/>
    <n v="49.84"/>
    <n v="0.35000000000000003"/>
    <x v="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0.6"/>
    <n v="4.2960000000000003"/>
    <n v="2.8639999999999999"/>
    <n v="0.39999999999999997"/>
    <x v="2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n v="0.65"/>
    <n v="442.91520000000003"/>
    <n v="238.49279999999999"/>
    <n v="0.35"/>
    <x v="3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0.6"/>
    <n v="2.1120000000000001"/>
    <n v="1.4079999999999999"/>
    <n v="0.39999999999999997"/>
    <x v="3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n v="0.6"/>
    <n v="3.3479999999999999"/>
    <n v="2.2320000000000002"/>
    <n v="0.4"/>
    <x v="3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n v="0.55000000000000004"/>
    <n v="19.976000000000003"/>
    <n v="16.343999999999998"/>
    <n v="0.44999999999999996"/>
    <x v="3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0.6"/>
    <n v="1236.4464"/>
    <n v="824.2976000000001"/>
    <n v="0.4"/>
    <x v="2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0.6"/>
    <n v="31.363199999999999"/>
    <n v="20.908799999999999"/>
    <n v="0.4"/>
    <x v="3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0.6"/>
    <n v="127.88159999999999"/>
    <n v="85.254400000000004"/>
    <n v="0.4"/>
    <x v="3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n v="0.6"/>
    <n v="41.711999999999996"/>
    <n v="27.808"/>
    <n v="0.4"/>
    <x v="3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n v="0.6"/>
    <n v="458.06400000000002"/>
    <n v="305.37600000000003"/>
    <n v="0.4"/>
    <x v="3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0.6"/>
    <n v="5.5295999999999994"/>
    <n v="3.6863999999999999"/>
    <n v="0.4"/>
    <x v="0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n v="0.55000000000000004"/>
    <n v="23.076900000000002"/>
    <n v="18.881099999999996"/>
    <n v="0.44999999999999996"/>
    <x v="0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0.6"/>
    <n v="53.7408"/>
    <n v="35.827199999999998"/>
    <n v="0.39999999999999997"/>
    <x v="0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0.6"/>
    <n v="13.348800000000001"/>
    <n v="8.8992000000000004"/>
    <n v="0.4"/>
    <x v="0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0.6"/>
    <n v="200.928"/>
    <n v="133.952"/>
    <n v="0.4"/>
    <x v="0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n v="0.65"/>
    <n v="96.387200000000007"/>
    <n v="51.900800000000004"/>
    <n v="0.35"/>
    <x v="0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0.6"/>
    <n v="2.7743999999999995"/>
    <n v="1.8496000000000001"/>
    <n v="0.40000000000000008"/>
    <x v="0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n v="0.55000000000000004"/>
    <n v="98.406000000000006"/>
    <n v="80.513999999999982"/>
    <n v="0.44999999999999996"/>
    <x v="0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0.6"/>
    <n v="41.9328"/>
    <n v="27.955200000000005"/>
    <n v="0.4"/>
    <x v="0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n v="0.6"/>
    <n v="292.79039999999998"/>
    <n v="195.1936"/>
    <n v="0.4"/>
    <x v="2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n v="0.6"/>
    <n v="28.38"/>
    <n v="18.919999999999998"/>
    <n v="0.39999999999999997"/>
    <x v="2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0.6"/>
    <n v="2.4779999999999998"/>
    <n v="1.6520000000000001"/>
    <n v="0.4"/>
    <x v="2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0.6"/>
    <n v="93.072000000000003"/>
    <n v="62.048000000000002"/>
    <n v="0.4"/>
    <x v="2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n v="0.6"/>
    <n v="3.8879999999999999"/>
    <n v="2.5920000000000005"/>
    <n v="0.40000000000000008"/>
    <x v="2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n v="0.6"/>
    <n v="9.3119999999999994"/>
    <n v="6.2080000000000002"/>
    <n v="0.4"/>
    <x v="2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0.6"/>
    <n v="1.7676000000000001"/>
    <n v="1.1784000000000001"/>
    <n v="0.4"/>
    <x v="1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n v="0.6"/>
    <n v="33.062399999999997"/>
    <n v="22.041600000000003"/>
    <n v="0.40000000000000008"/>
    <x v="1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n v="0.55000000000000004"/>
    <n v="57.684000000000005"/>
    <n v="47.195999999999991"/>
    <n v="0.44999999999999996"/>
    <x v="3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0.6"/>
    <n v="20.82"/>
    <n v="13.880000000000003"/>
    <n v="0.4"/>
    <x v="3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n v="0.6"/>
    <n v="20.231999999999999"/>
    <n v="13.488"/>
    <n v="0.4"/>
    <x v="3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n v="0.6"/>
    <n v="8.9639999999999986"/>
    <n v="5.9760000000000009"/>
    <n v="0.40000000000000008"/>
    <x v="3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0.6"/>
    <n v="383.238"/>
    <n v="255.49200000000002"/>
    <n v="0.4"/>
    <x v="3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0.6"/>
    <n v="68.140799999999999"/>
    <n v="45.427199999999999"/>
    <n v="0.4"/>
    <x v="3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†Swivel†Flash Drive†USB†flash drive†- 8 GB"/>
    <n v="9.0960000000000001"/>
    <n v="1"/>
    <n v="0.2"/>
    <n v="1.7055"/>
    <n v="0.55000000000000004"/>
    <n v="5.0028000000000006"/>
    <n v="4.0931999999999995"/>
    <n v="0.44999999999999996"/>
    <x v="3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0.6"/>
    <n v="5.2128000000000005"/>
    <n v="3.4752000000000001"/>
    <n v="0.39999999999999997"/>
    <x v="1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n v="0.65"/>
    <n v="20.071999999999999"/>
    <n v="10.808"/>
    <n v="0.35000000000000003"/>
    <x v="1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0.65"/>
    <n v="4.1652000000000005"/>
    <n v="2.2427999999999999"/>
    <n v="0.35"/>
    <x v="1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n v="0.6"/>
    <n v="20.279999999999998"/>
    <n v="13.52"/>
    <n v="0.4"/>
    <x v="0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n v="0.55000000000000004"/>
    <n v="207.88350000000003"/>
    <n v="170.0865"/>
    <n v="0.44999999999999996"/>
    <x v="0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0.55000000000000004"/>
    <n v="142.39500000000001"/>
    <n v="116.50499999999997"/>
    <n v="0.4499999999999999"/>
    <x v="3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0.6"/>
    <n v="14.735999999999999"/>
    <n v="9.8239999999999998"/>
    <n v="0.4"/>
    <x v="3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n v="0.6"/>
    <n v="16.732800000000001"/>
    <n v="11.155200000000001"/>
    <n v="0.4"/>
    <x v="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0.6"/>
    <n v="3.8736000000000002"/>
    <n v="2.5824000000000003"/>
    <n v="0.4"/>
    <x v="2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n v="0.55000000000000004"/>
    <n v="28.974000000000004"/>
    <n v="23.705999999999996"/>
    <n v="0.4499999999999999"/>
    <x v="2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n v="0.6"/>
    <n v="8.3279999999999994"/>
    <n v="5.5520000000000014"/>
    <n v="0.40000000000000008"/>
    <x v="2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n v="0.55000000000000004"/>
    <n v="57.156000000000006"/>
    <n v="46.763999999999996"/>
    <n v="0.44999999999999996"/>
    <x v="2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  <n v="0.6"/>
    <n v="6.9119999999999999"/>
    <n v="4.6079999999999997"/>
    <n v="0.39999999999999997"/>
    <x v="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n v="0.6"/>
    <n v="6.2207999999999997"/>
    <n v="4.1472000000000007"/>
    <n v="0.40000000000000008"/>
    <x v="2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n v="0.6"/>
    <n v="23.443200000000001"/>
    <n v="15.628800000000002"/>
    <n v="0.4"/>
    <x v="2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0.6"/>
    <n v="5.3231999999999999"/>
    <n v="3.5488"/>
    <n v="0.4"/>
    <x v="0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0.6"/>
    <n v="72.662399999999991"/>
    <n v="48.441600000000008"/>
    <n v="0.40000000000000008"/>
    <x v="0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n v="0.65"/>
    <n v="82.791800000000009"/>
    <n v="44.580199999999991"/>
    <n v="0.34999999999999992"/>
    <x v="3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0.6"/>
    <n v="28.771199999999997"/>
    <n v="19.180800000000001"/>
    <n v="0.4"/>
    <x v="3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n v="0.65"/>
    <n v="28.899000000000001"/>
    <n v="15.561"/>
    <n v="0.35"/>
    <x v="1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0.6"/>
    <n v="9.48"/>
    <n v="6.32"/>
    <n v="0.4"/>
    <x v="1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n v="0.55000000000000004"/>
    <n v="255.73350000000005"/>
    <n v="209.23649999999998"/>
    <n v="0.4499999999999999"/>
    <x v="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n v="0.65"/>
    <n v="118.27400000000002"/>
    <n v="63.685999999999993"/>
    <n v="0.34999999999999992"/>
    <x v="1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0.6"/>
    <n v="7.4340000000000002"/>
    <n v="4.9560000000000004"/>
    <n v="0.4"/>
    <x v="1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0.6"/>
    <n v="50.454000000000001"/>
    <n v="33.636000000000003"/>
    <n v="0.4"/>
    <x v="1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0.6"/>
    <n v="47.616"/>
    <n v="31.744"/>
    <n v="0.4"/>
    <x v="1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0.6"/>
    <n v="92.016000000000005"/>
    <n v="61.344000000000008"/>
    <n v="0.4"/>
    <x v="1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0.6"/>
    <n v="26.207999999999998"/>
    <n v="17.472000000000001"/>
    <n v="0.4"/>
    <x v="1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0.6"/>
    <n v="58.925999999999995"/>
    <n v="39.283999999999999"/>
    <n v="0.4"/>
    <x v="1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n v="0.6"/>
    <n v="5.9039999999999999"/>
    <n v="3.9359999999999999"/>
    <n v="0.4"/>
    <x v="0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0.6"/>
    <n v="1.6163999999999998"/>
    <n v="1.0776000000000001"/>
    <n v="0.4"/>
    <x v="0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0.6"/>
    <n v="15.2064"/>
    <n v="10.137600000000001"/>
    <n v="0.4"/>
    <x v="3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n v="0.6"/>
    <n v="26.352"/>
    <n v="17.568000000000001"/>
    <n v="0.4"/>
    <x v="3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n v="0.55000000000000004"/>
    <n v="32.996700000000004"/>
    <n v="26.997299999999996"/>
    <n v="0.44999999999999996"/>
    <x v="1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0.55000000000000004"/>
    <n v="241.99560000000002"/>
    <n v="197.99639999999999"/>
    <n v="0.44999999999999996"/>
    <x v="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n v="0.55000000000000004"/>
    <n v="48.378"/>
    <n v="39.581999999999994"/>
    <n v="0.44999999999999996"/>
    <x v="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0.65"/>
    <n v="10.0672"/>
    <n v="5.4207999999999998"/>
    <n v="0.35"/>
    <x v="1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0.6"/>
    <n v="139.77600000000001"/>
    <n v="93.183999999999997"/>
    <n v="0.39999999999999997"/>
    <x v="0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0.6"/>
    <n v="39.923999999999999"/>
    <n v="26.616000000000007"/>
    <n v="0.40000000000000008"/>
    <x v="0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0.6"/>
    <n v="25.956"/>
    <n v="17.303999999999998"/>
    <n v="0.39999999999999997"/>
    <x v="0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0.65"/>
    <n v="92.274000000000015"/>
    <n v="49.685999999999993"/>
    <n v="0.34999999999999992"/>
    <x v="1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n v="0.6"/>
    <n v="47.64"/>
    <n v="31.760000000000005"/>
    <n v="0.4"/>
    <x v="2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†6101 Series -†Keyboard†- Black"/>
    <n v="163.96"/>
    <n v="4"/>
    <n v="0"/>
    <n v="70.502799999999993"/>
    <n v="0.55000000000000004"/>
    <n v="90.178000000000011"/>
    <n v="73.781999999999996"/>
    <n v="0.44999999999999996"/>
    <x v="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n v="0.65"/>
    <n v="24.654500000000002"/>
    <n v="13.275499999999997"/>
    <n v="0.34999999999999992"/>
    <x v="3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0.65"/>
    <n v="9.8591999999999995"/>
    <n v="5.3087999999999997"/>
    <n v="0.35"/>
    <x v="0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0.6"/>
    <n v="14.868"/>
    <n v="9.9120000000000008"/>
    <n v="0.4"/>
    <x v="1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0.6"/>
    <n v="11.484"/>
    <n v="7.6560000000000006"/>
    <n v="0.4"/>
    <x v="1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0.55000000000000004"/>
    <n v="494.98350000000005"/>
    <n v="404.98649999999998"/>
    <n v="0.44999999999999996"/>
    <x v="1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n v="0.6"/>
    <n v="19.439999999999998"/>
    <n v="12.96"/>
    <n v="0.4"/>
    <x v="1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n v="0.6"/>
    <n v="14.299200000000001"/>
    <n v="9.5327999999999999"/>
    <n v="0.39999999999999997"/>
    <x v="3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n v="0.65"/>
    <n v="4.1392000000000007"/>
    <n v="2.2287999999999997"/>
    <n v="0.34999999999999992"/>
    <x v="2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0.6"/>
    <n v="20.505600000000001"/>
    <n v="13.670400000000001"/>
    <n v="0.4"/>
    <x v="2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n v="0.55000000000000004"/>
    <n v="3.0491999999999999"/>
    <n v="2.4947999999999997"/>
    <n v="0.44999999999999996"/>
    <x v="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n v="0.65"/>
    <n v="331.65600000000001"/>
    <n v="178.584"/>
    <n v="0.35"/>
    <x v="3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6"/>
    <n v="122.96999999999998"/>
    <n v="81.98"/>
    <n v="0.4"/>
    <x v="3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n v="0.55000000000000004"/>
    <n v="6.3470000000000004"/>
    <n v="5.1929999999999987"/>
    <n v="0.4499999999999999"/>
    <x v="3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n v="0.65"/>
    <n v="105.69"/>
    <n v="56.91"/>
    <n v="0.35"/>
    <x v="3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0.6"/>
    <n v="27.407999999999998"/>
    <n v="18.272000000000002"/>
    <n v="0.4"/>
    <x v="2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n v="0.65"/>
    <n v="392.548"/>
    <n v="211.37199999999996"/>
    <n v="0.35"/>
    <x v="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n v="0.6"/>
    <n v="14.13"/>
    <n v="9.42"/>
    <n v="0.39999999999999997"/>
    <x v="3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0.6"/>
    <n v="3.024"/>
    <n v="2.016"/>
    <n v="0.4"/>
    <x v="0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n v="0.55000000000000004"/>
    <n v="137.4725"/>
    <n v="112.47749999999999"/>
    <n v="0.45"/>
    <x v="0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n v="0.6"/>
    <n v="20.04"/>
    <n v="13.36"/>
    <n v="0.4"/>
    <x v="0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n v="0.65"/>
    <n v="12.298000000000002"/>
    <n v="6.6219999999999999"/>
    <n v="0.35"/>
    <x v="0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0.6"/>
    <n v="9.2519999999999989"/>
    <n v="6.168000000000001"/>
    <n v="0.40000000000000008"/>
    <x v="0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n v="0.6"/>
    <n v="21.427200000000003"/>
    <n v="14.284800000000001"/>
    <n v="0.39999999999999997"/>
    <x v="3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n v="0.6"/>
    <n v="331.19099999999997"/>
    <n v="220.79400000000004"/>
    <n v="0.40000000000000008"/>
    <x v="2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n v="0.6"/>
    <n v="4.2336"/>
    <n v="2.8224"/>
    <n v="0.4"/>
    <x v="3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0.6"/>
    <n v="11.231999999999999"/>
    <n v="7.4879999999999995"/>
    <n v="0.4"/>
    <x v="0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0.6"/>
    <n v="216.22799999999998"/>
    <n v="144.15200000000002"/>
    <n v="0.4"/>
    <x v="0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n v="0.6"/>
    <n v="6.6959999999999997"/>
    <n v="4.4640000000000004"/>
    <n v="0.4"/>
    <x v="0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0.6"/>
    <n v="8.9639999999999986"/>
    <n v="5.9760000000000009"/>
    <n v="0.40000000000000008"/>
    <x v="0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0.6"/>
    <n v="25.175999999999998"/>
    <n v="16.784000000000002"/>
    <n v="0.40000000000000008"/>
    <x v="1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0.6"/>
    <n v="382.11599999999999"/>
    <n v="254.74400000000003"/>
    <n v="0.4"/>
    <x v="1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n v="0.55000000000000004"/>
    <n v="274.99450000000002"/>
    <n v="224.99549999999999"/>
    <n v="0.44999999999999996"/>
    <x v="1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n v="0.55000000000000004"/>
    <n v="692.96150000000011"/>
    <n v="566.96849999999995"/>
    <n v="0.44999999999999996"/>
    <x v="1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0.6"/>
    <n v="39.047999999999995"/>
    <n v="26.032000000000004"/>
    <n v="0.40000000000000008"/>
    <x v="1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0.6"/>
    <n v="15.827999999999999"/>
    <n v="10.552"/>
    <n v="0.4"/>
    <x v="3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n v="0.65"/>
    <n v="46.780500000000004"/>
    <n v="25.189499999999995"/>
    <n v="0.34999999999999992"/>
    <x v="3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0.55000000000000004"/>
    <n v="71.489000000000004"/>
    <n v="58.490999999999985"/>
    <n v="0.4499999999999999"/>
    <x v="0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0.6"/>
    <n v="19.523999999999997"/>
    <n v="13.016000000000002"/>
    <n v="0.40000000000000008"/>
    <x v="0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0.55000000000000004"/>
    <n v="5.995000000000001"/>
    <n v="4.9049999999999994"/>
    <n v="0.4499999999999999"/>
    <x v="0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0.55000000000000004"/>
    <n v="32.989000000000004"/>
    <n v="26.990999999999993"/>
    <n v="0.4499999999999999"/>
    <x v="0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0.6"/>
    <n v="37.157400000000003"/>
    <n v="24.771599999999999"/>
    <n v="0.39999999999999997"/>
    <x v="0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0.6"/>
    <n v="9.911999999999999"/>
    <n v="6.6080000000000005"/>
    <n v="0.4"/>
    <x v="0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0.6"/>
    <n v="36.071999999999996"/>
    <n v="24.048000000000002"/>
    <n v="0.4"/>
    <x v="0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0.6"/>
    <n v="29.721599999999999"/>
    <n v="19.814400000000003"/>
    <n v="0.4"/>
    <x v="0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0.6"/>
    <n v="7.1099999999999994"/>
    <n v="4.74"/>
    <n v="0.4"/>
    <x v="2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0.6"/>
    <n v="70.95"/>
    <n v="47.3"/>
    <n v="0.39999999999999997"/>
    <x v="0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n v="0.65"/>
    <n v="239.83050000000003"/>
    <n v="129.1395"/>
    <n v="0.35"/>
    <x v="0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n v="0.65"/>
    <n v="128.99900000000002"/>
    <n v="69.460999999999984"/>
    <n v="0.34999999999999992"/>
    <x v="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0.6"/>
    <n v="193.15200000000002"/>
    <n v="128.768"/>
    <n v="0.39999999999999997"/>
    <x v="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0.55000000000000004"/>
    <n v="483.99120000000005"/>
    <n v="395.99279999999999"/>
    <n v="0.44999999999999996"/>
    <x v="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n v="0.6"/>
    <n v="17.04"/>
    <n v="11.36"/>
    <n v="0.4"/>
    <x v="3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n v="0.65"/>
    <n v="149.68200000000002"/>
    <n v="80.597999999999985"/>
    <n v="0.34999999999999992"/>
    <x v="3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n v="0.6"/>
    <n v="69.768000000000001"/>
    <n v="46.512"/>
    <n v="0.4"/>
    <x v="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n v="0.6"/>
    <n v="504.94079999999997"/>
    <n v="336.62720000000002"/>
    <n v="0.4"/>
    <x v="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n v="0.6"/>
    <n v="212.93999999999997"/>
    <n v="141.96"/>
    <n v="0.4"/>
    <x v="3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n v="0.6"/>
    <n v="25.670399999999997"/>
    <n v="17.113600000000002"/>
    <n v="0.4"/>
    <x v="0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0.65"/>
    <n v="366.22949999999997"/>
    <n v="197.20049999999998"/>
    <n v="0.35"/>
    <x v="0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0.6"/>
    <n v="66.662399999999991"/>
    <n v="44.441600000000008"/>
    <n v="0.40000000000000008"/>
    <x v="0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n v="0.6"/>
    <n v="7.008"/>
    <n v="4.6719999999999997"/>
    <n v="0.39999999999999997"/>
    <x v="1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n v="0.6"/>
    <n v="10.139999999999999"/>
    <n v="6.76"/>
    <n v="0.4"/>
    <x v="1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n v="0.65"/>
    <n v="15.86"/>
    <n v="8.5399999999999991"/>
    <n v="0.35"/>
    <x v="1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0.6"/>
    <n v="52.559999999999995"/>
    <n v="35.04"/>
    <n v="0.4"/>
    <x v="3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n v="0.65"/>
    <n v="157.274"/>
    <n v="84.686000000000007"/>
    <n v="0.35000000000000003"/>
    <x v="0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n v="0.6"/>
    <n v="5.1119999999999992"/>
    <n v="3.4080000000000004"/>
    <n v="0.40000000000000008"/>
    <x v="0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n v="0.6"/>
    <n v="1.0728"/>
    <n v="0.71520000000000006"/>
    <n v="0.4"/>
    <x v="3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n v="0.65"/>
    <n v="64.591800000000006"/>
    <n v="34.780199999999994"/>
    <n v="0.34999999999999992"/>
    <x v="0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0.6"/>
    <n v="0.80640000000000001"/>
    <n v="0.53760000000000008"/>
    <n v="0.4"/>
    <x v="0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n v="0.55000000000000004"/>
    <n v="65.978000000000009"/>
    <n v="53.981999999999985"/>
    <n v="0.4499999999999999"/>
    <x v="1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n v="0.65"/>
    <n v="658.99080000000004"/>
    <n v="354.84119999999996"/>
    <n v="0.35"/>
    <x v="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0.6"/>
    <n v="1.1903999999999999"/>
    <n v="0.79360000000000008"/>
    <n v="0.4"/>
    <x v="2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ìJust In Timeî Height-Adjustable Multi-Task Work Tables"/>
    <n v="2003.52"/>
    <n v="6"/>
    <n v="0.2"/>
    <n v="-325.572"/>
    <n v="0.65"/>
    <n v="1302.288"/>
    <n v="701.23199999999997"/>
    <n v="0.35"/>
    <x v="0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0.6"/>
    <n v="49.420799999999993"/>
    <n v="32.947200000000002"/>
    <n v="0.40000000000000008"/>
    <x v="0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n v="0.55000000000000004"/>
    <n v="34.600500000000004"/>
    <n v="28.309499999999993"/>
    <n v="0.4499999999999999"/>
    <x v="2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0.6"/>
    <n v="4.1471999999999998"/>
    <n v="2.7648000000000001"/>
    <n v="0.4"/>
    <x v="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n v="0.55000000000000004"/>
    <n v="211.18680000000001"/>
    <n v="172.78919999999999"/>
    <n v="0.45"/>
    <x v="2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n v="0.6"/>
    <n v="6.2207999999999997"/>
    <n v="4.1472000000000007"/>
    <n v="0.40000000000000008"/>
    <x v="2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n v="0.55000000000000004"/>
    <n v="184.76920000000001"/>
    <n v="151.1748"/>
    <n v="0.45"/>
    <x v="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0.65"/>
    <n v="432.822"/>
    <n v="233.05799999999999"/>
    <n v="0.35"/>
    <x v="1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n v="0.55000000000000004"/>
    <n v="39.586800000000004"/>
    <n v="32.389199999999995"/>
    <n v="0.44999999999999996"/>
    <x v="3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0.6"/>
    <n v="22.763999999999999"/>
    <n v="15.175999999999998"/>
    <n v="0.39999999999999997"/>
    <x v="3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n v="0.55000000000000004"/>
    <n v="150.678"/>
    <n v="123.28199999999998"/>
    <n v="0.44999999999999996"/>
    <x v="2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0.55000000000000004"/>
    <n v="148.49010000000004"/>
    <n v="121.49189999999999"/>
    <n v="0.4499999999999999"/>
    <x v="1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0.6"/>
    <n v="5.3423999999999996"/>
    <n v="3.5616000000000003"/>
    <n v="0.4"/>
    <x v="3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0.6"/>
    <n v="432.03839999999997"/>
    <n v="288.0256"/>
    <n v="0.4"/>
    <x v="3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n v="0.55000000000000004"/>
    <n v="22.783200000000001"/>
    <n v="18.640799999999999"/>
    <n v="0.44999999999999996"/>
    <x v="3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0.6"/>
    <n v="1.8792"/>
    <n v="1.2528000000000001"/>
    <n v="0.4"/>
    <x v="3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0.6"/>
    <n v="651.25200000000007"/>
    <n v="434.16800000000001"/>
    <n v="0.39999999999999997"/>
    <x v="0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n v="0.6"/>
    <n v="2.3472"/>
    <n v="1.5648"/>
    <n v="0.4"/>
    <x v="0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n v="0.6"/>
    <n v="37.425599999999996"/>
    <n v="24.950400000000002"/>
    <n v="0.4"/>
    <x v="0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n v="0.6"/>
    <n v="17.43"/>
    <n v="11.620000000000001"/>
    <n v="0.4"/>
    <x v="0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n v="0.6"/>
    <n v="108.57600000000001"/>
    <n v="72.384"/>
    <n v="0.39999999999999997"/>
    <x v="2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0.6"/>
    <n v="2.6513999999999998"/>
    <n v="1.7675999999999998"/>
    <n v="0.4"/>
    <x v="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0.6"/>
    <n v="9.6191999999999993"/>
    <n v="6.4128000000000007"/>
    <n v="0.4"/>
    <x v="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0.6"/>
    <n v="17.873999999999999"/>
    <n v="11.916"/>
    <n v="0.4"/>
    <x v="1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n v="0.6"/>
    <n v="34.337999999999994"/>
    <n v="22.892000000000003"/>
    <n v="0.40000000000000008"/>
    <x v="2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n v="0.65"/>
    <n v="216.45000000000002"/>
    <n v="116.54999999999998"/>
    <n v="0.34999999999999992"/>
    <x v="2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n v="0.6"/>
    <n v="21.863999999999997"/>
    <n v="14.576000000000001"/>
    <n v="0.4"/>
    <x v="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0.6"/>
    <n v="150.98399999999998"/>
    <n v="100.65600000000001"/>
    <n v="0.4"/>
    <x v="3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n v="0.65"/>
    <n v="340.44660000000005"/>
    <n v="183.31739999999996"/>
    <n v="0.34999999999999992"/>
    <x v="3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n v="0.55000000000000004"/>
    <n v="747.97800000000007"/>
    <n v="611.98199999999997"/>
    <n v="0.44999999999999996"/>
    <x v="3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n v="0.65"/>
    <n v="66.684799999999996"/>
    <n v="35.907200000000003"/>
    <n v="0.35000000000000003"/>
    <x v="0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n v="0.55000000000000004"/>
    <n v="12.487200000000001"/>
    <n v="10.216799999999999"/>
    <n v="0.44999999999999996"/>
    <x v="0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0.6"/>
    <n v="55.814399999999999"/>
    <n v="37.209600000000002"/>
    <n v="0.4"/>
    <x v="0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0.6"/>
    <n v="7.6608000000000001"/>
    <n v="5.1072000000000006"/>
    <n v="0.4"/>
    <x v="0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0.6"/>
    <n v="21.004799999999999"/>
    <n v="14.003200000000003"/>
    <n v="0.40000000000000008"/>
    <x v="0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0.6"/>
    <n v="23.491199999999999"/>
    <n v="15.660800000000002"/>
    <n v="0.4"/>
    <x v="0"/>
  </r>
  <r>
    <n v="3807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n v="0.6"/>
    <n v="7.056"/>
    <n v="4.7039999999999997"/>
    <n v="0.39999999999999997"/>
    <x v="1"/>
  </r>
  <r>
    <n v="3808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0.6"/>
    <n v="3.1428000000000003"/>
    <n v="2.0952000000000002"/>
    <n v="0.4"/>
    <x v="1"/>
  </r>
  <r>
    <n v="3809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0.6"/>
    <n v="2.7971999999999997"/>
    <n v="1.8648000000000002"/>
    <n v="0.40000000000000008"/>
    <x v="1"/>
  </r>
  <r>
    <n v="3810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0.65"/>
    <n v="340.548"/>
    <n v="183.37199999999996"/>
    <n v="0.34999999999999992"/>
    <x v="1"/>
  </r>
  <r>
    <n v="3811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  <n v="0.55000000000000004"/>
    <n v="55.435600000000008"/>
    <n v="45.356399999999994"/>
    <n v="0.44999999999999996"/>
    <x v="1"/>
  </r>
  <r>
    <n v="3812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n v="0.65"/>
    <n v="94.988399999999999"/>
    <n v="51.147599999999997"/>
    <n v="0.35"/>
    <x v="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n v="0.6"/>
    <n v="15.035999999999998"/>
    <n v="10.024000000000001"/>
    <n v="0.40000000000000008"/>
    <x v="3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n v="0.6"/>
    <n v="11.894400000000001"/>
    <n v="7.9296000000000006"/>
    <n v="0.4"/>
    <x v="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n v="0.55000000000000004"/>
    <n v="453.17800000000005"/>
    <n v="370.78199999999998"/>
    <n v="0.44999999999999996"/>
    <x v="0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0.6"/>
    <n v="9.5903999999999989"/>
    <n v="6.3936000000000011"/>
    <n v="0.40000000000000008"/>
    <x v="0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0.65"/>
    <n v="521.274"/>
    <n v="280.68600000000004"/>
    <n v="0.35000000000000003"/>
    <x v="1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0.55000000000000004"/>
    <n v="32.983499999999999"/>
    <n v="26.986499999999999"/>
    <n v="0.45"/>
    <x v="1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n v="0.65"/>
    <n v="686.95899999999995"/>
    <n v="369.90099999999995"/>
    <n v="0.35"/>
    <x v="1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0.6"/>
    <n v="7.6896000000000004"/>
    <n v="5.1264000000000003"/>
    <n v="0.4"/>
    <x v="3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n v="0.65"/>
    <n v="204.3288"/>
    <n v="110.02319999999997"/>
    <n v="0.34999999999999992"/>
    <x v="3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0.6"/>
    <n v="11.388"/>
    <n v="7.5920000000000005"/>
    <n v="0.4"/>
    <x v="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0.6"/>
    <n v="10.943999999999999"/>
    <n v="7.2959999999999994"/>
    <n v="0.4"/>
    <x v="3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0.6"/>
    <n v="594.72"/>
    <n v="396.48"/>
    <n v="0.4"/>
    <x v="1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0.55000000000000004"/>
    <n v="483.99120000000005"/>
    <n v="395.99279999999999"/>
    <n v="0.44999999999999996"/>
    <x v="1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0.6"/>
    <n v="7.7759999999999998"/>
    <n v="5.1840000000000011"/>
    <n v="0.40000000000000008"/>
    <x v="1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n v="0.6"/>
    <n v="64.463999999999999"/>
    <n v="42.975999999999999"/>
    <n v="0.4"/>
    <x v="2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n v="0.65"/>
    <n v="948.12250000000006"/>
    <n v="510.52750000000003"/>
    <n v="0.35"/>
    <x v="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n v="0.65"/>
    <n v="17.316000000000003"/>
    <n v="9.3239999999999981"/>
    <n v="0.34999999999999992"/>
    <x v="3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n v="0.65"/>
    <n v="309.92"/>
    <n v="166.88"/>
    <n v="0.35"/>
    <x v="3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n v="0.6"/>
    <n v="52.4664"/>
    <n v="34.977600000000002"/>
    <n v="0.4"/>
    <x v="3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n v="0.65"/>
    <n v="49.491"/>
    <n v="26.649000000000001"/>
    <n v="0.35000000000000003"/>
    <x v="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0.6"/>
    <n v="11.976000000000001"/>
    <n v="7.984"/>
    <n v="0.39999999999999997"/>
    <x v="1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n v="0.55000000000000004"/>
    <n v="577.48350000000005"/>
    <n v="472.48649999999998"/>
    <n v="0.44999999999999996"/>
    <x v="2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n v="0.65"/>
    <n v="397.18770000000001"/>
    <n v="213.87029999999999"/>
    <n v="0.35"/>
    <x v="2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n v="0.6"/>
    <n v="1.4207999999999998"/>
    <n v="0.94720000000000004"/>
    <n v="0.4"/>
    <x v="2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n v="0.6"/>
    <n v="11.4048"/>
    <n v="7.6031999999999993"/>
    <n v="0.39999999999999997"/>
    <x v="2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n v="0.55000000000000004"/>
    <n v="501.59120000000007"/>
    <n v="410.39279999999997"/>
    <n v="0.44999999999999996"/>
    <x v="2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ìPillow Softî Series Mid Back Swivel/Tilt Chairs"/>
    <n v="674.35199999999998"/>
    <n v="3"/>
    <n v="0.2"/>
    <n v="-109.5822"/>
    <n v="0.65"/>
    <n v="438.3288"/>
    <n v="236.02319999999997"/>
    <n v="0.35"/>
    <x v="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n v="0.65"/>
    <n v="87.106499999999997"/>
    <n v="46.903499999999994"/>
    <n v="0.35"/>
    <x v="2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0.55000000000000004"/>
    <n v="94.033500000000004"/>
    <n v="76.936499999999995"/>
    <n v="0.44999999999999996"/>
    <x v="2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n v="0.65"/>
    <n v="110.72880000000001"/>
    <n v="59.623199999999997"/>
    <n v="0.35"/>
    <x v="2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n v="0.6"/>
    <n v="4.3103999999999996"/>
    <n v="2.8736000000000006"/>
    <n v="0.40000000000000008"/>
    <x v="2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n v="0.6"/>
    <n v="3.7679999999999998"/>
    <n v="2.5120000000000005"/>
    <n v="0.40000000000000008"/>
    <x v="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n v="0.6"/>
    <n v="288.44400000000002"/>
    <n v="192.29599999999999"/>
    <n v="0.39999999999999997"/>
    <x v="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0.65"/>
    <n v="401.04870000000005"/>
    <n v="215.94929999999999"/>
    <n v="0.35"/>
    <x v="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0.6"/>
    <n v="84.84"/>
    <n v="56.56"/>
    <n v="0.4"/>
    <x v="2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n v="0.6"/>
    <n v="301.08600000000001"/>
    <n v="200.72399999999999"/>
    <n v="0.39999999999999997"/>
    <x v="3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0.6"/>
    <n v="415.17599999999999"/>
    <n v="276.78400000000005"/>
    <n v="0.4"/>
    <x v="3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n v="0.55000000000000004"/>
    <n v="19.222500000000004"/>
    <n v="15.727499999999999"/>
    <n v="0.44999999999999996"/>
    <x v="3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n v="0.6"/>
    <n v="51.575999999999993"/>
    <n v="34.384"/>
    <n v="0.4"/>
    <x v="1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0.65"/>
    <n v="55.445"/>
    <n v="29.854999999999997"/>
    <n v="0.35"/>
    <x v="1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0.6"/>
    <n v="20.140799999999999"/>
    <n v="13.427199999999999"/>
    <n v="0.4"/>
    <x v="3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n v="0.65"/>
    <n v="3.2175000000000002"/>
    <n v="1.7324999999999999"/>
    <n v="0.35"/>
    <x v="3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0.6"/>
    <n v="15.839999999999998"/>
    <n v="10.56"/>
    <n v="0.4"/>
    <x v="3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n v="0.6"/>
    <n v="2.1383999999999999"/>
    <n v="1.4256000000000002"/>
    <n v="0.4"/>
    <x v="3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n v="0.55000000000000004"/>
    <n v="453.17800000000005"/>
    <n v="370.78199999999998"/>
    <n v="0.44999999999999996"/>
    <x v="3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n v="0.6"/>
    <n v="6.1631999999999998"/>
    <n v="4.1088000000000005"/>
    <n v="0.4"/>
    <x v="3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0.55000000000000004"/>
    <n v="246.36920000000003"/>
    <n v="201.57479999999998"/>
    <n v="0.44999999999999996"/>
    <x v="2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0.65"/>
    <n v="312.62400000000002"/>
    <n v="168.33599999999996"/>
    <n v="0.34999999999999992"/>
    <x v="3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n v="0.55000000000000004"/>
    <n v="68.635600000000011"/>
    <n v="56.156399999999991"/>
    <n v="0.4499999999999999"/>
    <x v="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0.6"/>
    <n v="24.105599999999999"/>
    <n v="16.070400000000003"/>
    <n v="0.40000000000000008"/>
    <x v="2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0.6"/>
    <n v="6.5376000000000003"/>
    <n v="4.3584000000000005"/>
    <n v="0.4"/>
    <x v="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0.6"/>
    <n v="6.3840000000000003"/>
    <n v="4.2560000000000002"/>
    <n v="0.4"/>
    <x v="3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n v="0.65"/>
    <n v="98.774000000000015"/>
    <n v="53.185999999999993"/>
    <n v="0.34999999999999992"/>
    <x v="1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n v="0.55000000000000004"/>
    <n v="130.9"/>
    <n v="107.1"/>
    <n v="0.44999999999999996"/>
    <x v="2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n v="0.55000000000000004"/>
    <n v="85.437000000000012"/>
    <n v="69.902999999999992"/>
    <n v="0.44999999999999996"/>
    <x v="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n v="0.55000000000000004"/>
    <n v="81.576000000000008"/>
    <n v="66.743999999999986"/>
    <n v="0.4499999999999999"/>
    <x v="1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n v="0.65"/>
    <n v="156.50960000000001"/>
    <n v="84.274399999999986"/>
    <n v="0.35"/>
    <x v="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n v="0.65"/>
    <n v="124.7792"/>
    <n v="67.188799999999986"/>
    <n v="0.34999999999999992"/>
    <x v="1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n v="0.6"/>
    <n v="6.9359999999999999"/>
    <n v="4.6240000000000006"/>
    <n v="0.4"/>
    <x v="1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n v="0.6"/>
    <n v="7.08"/>
    <n v="4.7200000000000006"/>
    <n v="0.4"/>
    <x v="1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0.65"/>
    <n v="547.52880000000005"/>
    <n v="294.82319999999993"/>
    <n v="0.34999999999999992"/>
    <x v="1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0.6"/>
    <n v="14.0832"/>
    <n v="9.3888000000000016"/>
    <n v="0.4"/>
    <x v="0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0.6"/>
    <n v="51.634800000000006"/>
    <n v="34.423200000000001"/>
    <n v="0.39999999999999997"/>
    <x v="0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n v="0.55000000000000004"/>
    <n v="59.83120000000001"/>
    <n v="48.952799999999996"/>
    <n v="0.44999999999999996"/>
    <x v="0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0.6"/>
    <n v="6.1631999999999998"/>
    <n v="4.1088000000000005"/>
    <n v="0.4"/>
    <x v="0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0.6"/>
    <n v="22.913999999999998"/>
    <n v="15.276"/>
    <n v="0.4"/>
    <x v="0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n v="0.6"/>
    <n v="29.779199999999996"/>
    <n v="19.852800000000002"/>
    <n v="0.40000000000000008"/>
    <x v="2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n v="0.6"/>
    <n v="31.257599999999996"/>
    <n v="20.8384"/>
    <n v="0.4"/>
    <x v="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n v="0.6"/>
    <n v="5.7407999999999992"/>
    <n v="3.8272000000000004"/>
    <n v="0.40000000000000008"/>
    <x v="1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n v="0.6"/>
    <n v="49.420799999999993"/>
    <n v="32.947200000000002"/>
    <n v="0.40000000000000008"/>
    <x v="1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n v="0.65"/>
    <n v="237.05760000000001"/>
    <n v="127.6464"/>
    <n v="0.35"/>
    <x v="1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n v="0.65"/>
    <n v="26.166399999999999"/>
    <n v="14.089600000000001"/>
    <n v="0.35000000000000003"/>
    <x v="1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0.6"/>
    <n v="2.6208"/>
    <n v="1.7472000000000003"/>
    <n v="0.4"/>
    <x v="2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n v="0.6"/>
    <n v="7.2767999999999997"/>
    <n v="4.8512000000000004"/>
    <n v="0.4"/>
    <x v="3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†Headset"/>
    <n v="134.85"/>
    <n v="3"/>
    <n v="0"/>
    <n v="37.758000000000003"/>
    <n v="0.55000000000000004"/>
    <n v="74.167500000000004"/>
    <n v="60.68249999999999"/>
    <n v="0.44999999999999996"/>
    <x v="0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0.6"/>
    <n v="5.1360000000000001"/>
    <n v="3.4240000000000004"/>
    <n v="0.4"/>
    <x v="2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n v="0.55000000000000004"/>
    <n v="131.98350000000002"/>
    <n v="107.98649999999998"/>
    <n v="0.4499999999999999"/>
    <x v="2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0.6"/>
    <n v="214.16399999999999"/>
    <n v="142.77600000000001"/>
    <n v="0.4"/>
    <x v="2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n v="0.55000000000000004"/>
    <n v="362.94499999999999"/>
    <n v="296.95499999999998"/>
    <n v="0.45"/>
    <x v="0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n v="0.65"/>
    <n v="1095.0888"/>
    <n v="589.66319999999996"/>
    <n v="0.35"/>
    <x v="0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0.55000000000000004"/>
    <n v="307.95600000000002"/>
    <n v="251.96399999999994"/>
    <n v="0.44999999999999996"/>
    <x v="0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0.55000000000000004"/>
    <n v="153.96920000000003"/>
    <n v="125.97479999999999"/>
    <n v="0.44999999999999996"/>
    <x v="0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n v="0.6"/>
    <n v="5.9880000000000004"/>
    <n v="3.992"/>
    <n v="0.39999999999999997"/>
    <x v="2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0.55000000000000004"/>
    <n v="26.895000000000003"/>
    <n v="22.004999999999995"/>
    <n v="0.4499999999999999"/>
    <x v="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n v="0.6"/>
    <n v="2.1311999999999998"/>
    <n v="1.4208000000000003"/>
    <n v="0.40000000000000008"/>
    <x v="3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n v="0.6"/>
    <n v="9.3311999999999991"/>
    <n v="6.2208000000000006"/>
    <n v="0.4"/>
    <x v="3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n v="0.6"/>
    <n v="1.4207999999999998"/>
    <n v="0.94720000000000004"/>
    <n v="0.4"/>
    <x v="3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n v="0.55000000000000004"/>
    <n v="70.391199999999998"/>
    <n v="57.592799999999997"/>
    <n v="0.45"/>
    <x v="3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n v="0.6"/>
    <n v="6.2207999999999997"/>
    <n v="4.1472000000000007"/>
    <n v="0.40000000000000008"/>
    <x v="1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n v="0.55000000000000004"/>
    <n v="26.391200000000001"/>
    <n v="21.5928"/>
    <n v="0.45"/>
    <x v="1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0.6"/>
    <n v="162.20399999999998"/>
    <n v="108.136"/>
    <n v="0.4"/>
    <x v="1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0.6"/>
    <n v="58.867199999999997"/>
    <n v="39.244799999999998"/>
    <n v="0.4"/>
    <x v="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0.6"/>
    <n v="338.28479999999996"/>
    <n v="225.52320000000003"/>
    <n v="0.40000000000000008"/>
    <x v="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0.6"/>
    <n v="6.2568000000000001"/>
    <n v="4.1712000000000007"/>
    <n v="0.4"/>
    <x v="1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n v="0.65"/>
    <n v="355.63839999999999"/>
    <n v="191.49759999999998"/>
    <n v="0.35"/>
    <x v="1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0.55000000000000004"/>
    <n v="8.1675000000000004"/>
    <n v="6.6824999999999992"/>
    <n v="0.44999999999999996"/>
    <x v="1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n v="0.55000000000000004"/>
    <n v="23.093400000000003"/>
    <n v="18.894599999999997"/>
    <n v="0.44999999999999996"/>
    <x v="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n v="0.65"/>
    <n v="4.9295999999999998"/>
    <n v="2.6543999999999999"/>
    <n v="0.35"/>
    <x v="1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0.65"/>
    <n v="229.0925"/>
    <n v="123.35749999999999"/>
    <n v="0.35"/>
    <x v="1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n v="0.55000000000000004"/>
    <n v="258.70679999999999"/>
    <n v="211.66919999999999"/>
    <n v="0.45"/>
    <x v="3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0.6"/>
    <n v="11.664"/>
    <n v="7.7760000000000016"/>
    <n v="0.40000000000000008"/>
    <x v="3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n v="0.65"/>
    <n v="6.383"/>
    <n v="3.4370000000000003"/>
    <n v="0.35000000000000003"/>
    <x v="3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n v="0.65"/>
    <n v="521.04000000000008"/>
    <n v="280.55999999999995"/>
    <n v="0.34999999999999992"/>
    <x v="3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n v="0.65"/>
    <n v="105.01920000000001"/>
    <n v="56.5488"/>
    <n v="0.35"/>
    <x v="3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0.6"/>
    <n v="9.6576000000000004"/>
    <n v="6.4383999999999997"/>
    <n v="0.39999999999999997"/>
    <x v="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n v="0.6"/>
    <n v="4.5935999999999995"/>
    <n v="3.0624000000000002"/>
    <n v="0.4"/>
    <x v="3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n v="0.65"/>
    <n v="202.78440000000001"/>
    <n v="109.19159999999999"/>
    <n v="0.35"/>
    <x v="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0.6"/>
    <n v="37.007999999999996"/>
    <n v="24.672000000000004"/>
    <n v="0.40000000000000008"/>
    <x v="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0.6"/>
    <n v="38.375999999999998"/>
    <n v="25.584000000000003"/>
    <n v="0.4"/>
    <x v="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n v="0.55000000000000004"/>
    <n v="197.98680000000002"/>
    <n v="161.98919999999998"/>
    <n v="0.44999999999999996"/>
    <x v="0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n v="0.6"/>
    <n v="15.2064"/>
    <n v="10.137600000000001"/>
    <n v="0.4"/>
    <x v="3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n v="0.6"/>
    <n v="16.032"/>
    <n v="10.687999999999999"/>
    <n v="0.39999999999999997"/>
    <x v="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n v="0.6"/>
    <n v="18.167999999999999"/>
    <n v="12.112000000000002"/>
    <n v="0.4"/>
    <x v="2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n v="0.6"/>
    <n v="34.757999999999996"/>
    <n v="23.172000000000004"/>
    <n v="0.40000000000000008"/>
    <x v="2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n v="0.65"/>
    <n v="22.971000000000004"/>
    <n v="12.369"/>
    <n v="0.35"/>
    <x v="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0.6"/>
    <n v="82.344000000000008"/>
    <n v="54.896000000000001"/>
    <n v="0.39999999999999997"/>
    <x v="2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0.65"/>
    <n v="156.86580000000001"/>
    <n v="84.466199999999986"/>
    <n v="0.35"/>
    <x v="0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n v="0.6"/>
    <n v="3.1103999999999998"/>
    <n v="2.0736000000000003"/>
    <n v="0.40000000000000008"/>
    <x v="0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n v="0.6"/>
    <n v="87.326400000000007"/>
    <n v="58.217600000000004"/>
    <n v="0.4"/>
    <x v="0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0.6"/>
    <n v="3.2832000000000003"/>
    <n v="2.1888000000000001"/>
    <n v="0.39999999999999997"/>
    <x v="0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0.55000000000000004"/>
    <n v="26.391200000000001"/>
    <n v="21.5928"/>
    <n v="0.45"/>
    <x v="0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n v="0.6"/>
    <n v="5.64"/>
    <n v="3.7600000000000007"/>
    <n v="0.40000000000000008"/>
    <x v="3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n v="0.6"/>
    <n v="44.4"/>
    <n v="29.6"/>
    <n v="0.4"/>
    <x v="3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n v="0.55000000000000004"/>
    <n v="110.87120000000002"/>
    <n v="90.712799999999987"/>
    <n v="0.44999999999999996"/>
    <x v="3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n v="0.6"/>
    <n v="17.251199999999997"/>
    <n v="11.500800000000002"/>
    <n v="0.40000000000000008"/>
    <x v="1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n v="0.6"/>
    <n v="16.329599999999999"/>
    <n v="10.886400000000002"/>
    <n v="0.40000000000000008"/>
    <x v="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0.65"/>
    <n v="128.29180000000002"/>
    <n v="69.080199999999991"/>
    <n v="0.34999999999999992"/>
    <x v="1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0.65"/>
    <n v="926.18500000000006"/>
    <n v="498.71500000000003"/>
    <n v="0.35"/>
    <x v="0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n v="0.65"/>
    <n v="9.4640000000000004"/>
    <n v="5.0960000000000001"/>
    <n v="0.35"/>
    <x v="3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0.6"/>
    <n v="1.8288"/>
    <n v="1.2192000000000001"/>
    <n v="0.4"/>
    <x v="3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0.6"/>
    <n v="15.552"/>
    <n v="10.368000000000002"/>
    <n v="0.40000000000000008"/>
    <x v="3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0.6"/>
    <n v="501.10199999999998"/>
    <n v="334.06799999999998"/>
    <n v="0.4"/>
    <x v="0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0.6"/>
    <n v="10.404"/>
    <n v="6.9359999999999999"/>
    <n v="0.4"/>
    <x v="0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n v="0.6"/>
    <n v="26.630399999999998"/>
    <n v="17.753600000000002"/>
    <n v="0.4"/>
    <x v="3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0.6"/>
    <n v="1.7664"/>
    <n v="1.1776"/>
    <n v="0.4"/>
    <x v="3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n v="0.6"/>
    <n v="3.8208000000000002"/>
    <n v="2.5472000000000001"/>
    <n v="0.4"/>
    <x v="0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0.6"/>
    <n v="29.308799999999998"/>
    <n v="19.539200000000001"/>
    <n v="0.4"/>
    <x v="0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n v="0.6"/>
    <n v="11.7888"/>
    <n v="7.8591999999999995"/>
    <n v="0.39999999999999997"/>
    <x v="0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n v="0.65"/>
    <n v="165.8202"/>
    <n v="89.287800000000004"/>
    <n v="0.35000000000000003"/>
    <x v="0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0.6"/>
    <n v="10.348800000000001"/>
    <n v="6.8992000000000004"/>
    <n v="0.4"/>
    <x v="2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n v="0.55000000000000004"/>
    <n v="87.991200000000006"/>
    <n v="71.992800000000003"/>
    <n v="0.45"/>
    <x v="0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0.6"/>
    <n v="7.6199999999999992"/>
    <n v="5.08"/>
    <n v="0.4"/>
    <x v="3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0.65"/>
    <n v="3.5554999999999999"/>
    <n v="1.9144999999999999"/>
    <n v="0.35"/>
    <x v="2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  <n v="0.6"/>
    <n v="47.616"/>
    <n v="31.744"/>
    <n v="0.4"/>
    <x v="2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n v="0.65"/>
    <n v="14.391"/>
    <n v="7.7490000000000006"/>
    <n v="0.35000000000000003"/>
    <x v="0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0.6"/>
    <n v="6.7661999999999995"/>
    <n v="4.5107999999999997"/>
    <n v="0.4"/>
    <x v="0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0.6"/>
    <n v="2.6688000000000001"/>
    <n v="1.7792000000000003"/>
    <n v="0.4"/>
    <x v="0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n v="0.65"/>
    <n v="29.094000000000001"/>
    <n v="15.665999999999997"/>
    <n v="0.34999999999999992"/>
    <x v="0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0.6"/>
    <n v="22.968"/>
    <n v="15.312000000000001"/>
    <n v="0.4"/>
    <x v="1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n v="0.55000000000000004"/>
    <n v="82.472499999999997"/>
    <n v="67.477499999999992"/>
    <n v="0.44999999999999996"/>
    <x v="1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n v="0.6"/>
    <n v="7.7039999999999997"/>
    <n v="5.1360000000000001"/>
    <n v="0.4"/>
    <x v="3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n v="0.65"/>
    <n v="29.035500000000003"/>
    <n v="15.634499999999999"/>
    <n v="0.35"/>
    <x v="3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0.6"/>
    <n v="4.7231999999999994"/>
    <n v="3.1488000000000005"/>
    <n v="0.40000000000000008"/>
    <x v="0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0.6"/>
    <n v="4.7231999999999994"/>
    <n v="3.1488000000000005"/>
    <n v="0.40000000000000008"/>
    <x v="2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0.6"/>
    <n v="52.824000000000005"/>
    <n v="35.216000000000001"/>
    <n v="0.39999999999999997"/>
    <x v="0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n v="0.6"/>
    <n v="24.380999999999997"/>
    <n v="16.254000000000001"/>
    <n v="0.40000000000000008"/>
    <x v="0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n v="0.6"/>
    <n v="3.4367999999999999"/>
    <n v="2.2911999999999999"/>
    <n v="0.4"/>
    <x v="1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n v="0.6"/>
    <n v="25.344000000000001"/>
    <n v="16.896000000000001"/>
    <n v="0.4"/>
    <x v="1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n v="0.6"/>
    <n v="32.292000000000002"/>
    <n v="21.527999999999999"/>
    <n v="0.39999999999999997"/>
    <x v="2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0.6"/>
    <n v="47.616"/>
    <n v="31.744"/>
    <n v="0.4"/>
    <x v="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î x 11î"/>
    <n v="13.48"/>
    <n v="2"/>
    <n v="0"/>
    <n v="6.74"/>
    <n v="0.6"/>
    <n v="8.0879999999999992"/>
    <n v="5.3920000000000012"/>
    <n v="0.40000000000000008"/>
    <x v="0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0.6"/>
    <n v="17.88"/>
    <n v="11.920000000000002"/>
    <n v="0.4"/>
    <x v="0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n v="0.65"/>
    <n v="269.10000000000002"/>
    <n v="144.89999999999998"/>
    <n v="0.34999999999999992"/>
    <x v="0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0.6"/>
    <n v="24.796800000000001"/>
    <n v="16.531200000000002"/>
    <n v="0.4"/>
    <x v="0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n v="0.65"/>
    <n v="25.948"/>
    <n v="13.972000000000001"/>
    <n v="0.35000000000000003"/>
    <x v="0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n v="0.6"/>
    <n v="5.3639999999999999"/>
    <n v="3.5759999999999996"/>
    <n v="0.39999999999999997"/>
    <x v="3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n v="0.55000000000000004"/>
    <n v="46.631200000000007"/>
    <n v="38.152799999999999"/>
    <n v="0.44999999999999996"/>
    <x v="3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n v="0.65"/>
    <n v="34.6554"/>
    <n v="18.660600000000002"/>
    <n v="0.35000000000000003"/>
    <x v="2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0.6"/>
    <n v="33.911999999999999"/>
    <n v="22.608000000000004"/>
    <n v="0.40000000000000008"/>
    <x v="2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0.65"/>
    <n v="14.8005"/>
    <n v="7.9695"/>
    <n v="0.35000000000000003"/>
    <x v="3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n v="0.65"/>
    <n v="187.17920000000001"/>
    <n v="100.78880000000001"/>
    <n v="0.35000000000000003"/>
    <x v="0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n v="0.55000000000000004"/>
    <n v="1539.9780000000001"/>
    <n v="1259.982"/>
    <n v="0.45"/>
    <x v="0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n v="0.6"/>
    <n v="29.363999999999997"/>
    <n v="19.576000000000001"/>
    <n v="0.4"/>
    <x v="0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n v="0.65"/>
    <n v="167.37435000000002"/>
    <n v="90.124650000000003"/>
    <n v="0.35"/>
    <x v="0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0.6"/>
    <n v="1554.9359999999999"/>
    <n v="1036.624"/>
    <n v="0.4"/>
    <x v="3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0.6"/>
    <n v="25.17"/>
    <n v="16.78"/>
    <n v="0.4"/>
    <x v="3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n v="0.65"/>
    <n v="51.428000000000004"/>
    <n v="27.692"/>
    <n v="0.35"/>
    <x v="0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0.65"/>
    <n v="34.423999999999999"/>
    <n v="18.536000000000001"/>
    <n v="0.35000000000000003"/>
    <x v="2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0.6"/>
    <n v="171.8064"/>
    <n v="114.5376"/>
    <n v="0.4"/>
    <x v="2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n v="0.65"/>
    <n v="41.308799999999998"/>
    <n v="22.243200000000002"/>
    <n v="0.35000000000000003"/>
    <x v="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0.6"/>
    <n v="24.825599999999998"/>
    <n v="16.5504"/>
    <n v="0.4"/>
    <x v="1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0.6"/>
    <n v="103.6224"/>
    <n v="69.081600000000009"/>
    <n v="0.4"/>
    <x v="1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n v="0.65"/>
    <n v="333.41100000000006"/>
    <n v="179.529"/>
    <n v="0.35"/>
    <x v="1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n v="0.65"/>
    <n v="559.60450000000003"/>
    <n v="301.32549999999992"/>
    <n v="0.34999999999999992"/>
    <x v="1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n v="0.55000000000000004"/>
    <n v="423.47250000000008"/>
    <n v="346.47749999999996"/>
    <n v="0.4499999999999999"/>
    <x v="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0.6"/>
    <n v="8.9879999999999995"/>
    <n v="5.9920000000000009"/>
    <n v="0.4"/>
    <x v="1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0.65"/>
    <n v="242.50200000000001"/>
    <n v="130.57799999999997"/>
    <n v="0.34999999999999992"/>
    <x v="1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n v="0.65"/>
    <n v="150.74799999999999"/>
    <n v="81.171999999999997"/>
    <n v="0.35000000000000003"/>
    <x v="1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n v="0.65"/>
    <n v="41.255499999999998"/>
    <n v="22.214500000000001"/>
    <n v="0.35000000000000003"/>
    <x v="2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n v="0.55000000000000004"/>
    <n v="189.75000000000003"/>
    <n v="155.24999999999997"/>
    <n v="0.4499999999999999"/>
    <x v="2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n v="0.65"/>
    <n v="414.63239999999996"/>
    <n v="223.2636"/>
    <n v="0.35000000000000003"/>
    <x v="0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n v="0.55000000000000004"/>
    <n v="158.35050000000004"/>
    <n v="129.55949999999999"/>
    <n v="0.4499999999999999"/>
    <x v="0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n v="0.6"/>
    <n v="21.96"/>
    <n v="14.64"/>
    <n v="0.4"/>
    <x v="0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0.6"/>
    <n v="1.0680000000000001"/>
    <n v="0.71199999999999997"/>
    <n v="0.39999999999999997"/>
    <x v="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0.6"/>
    <n v="15.552"/>
    <n v="10.368000000000002"/>
    <n v="0.40000000000000008"/>
    <x v="1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0.55000000000000004"/>
    <n v="56.067"/>
    <n v="45.872999999999998"/>
    <n v="0.45"/>
    <x v="1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n v="0.6"/>
    <n v="4.1087999999999996"/>
    <n v="2.7392000000000003"/>
    <n v="0.40000000000000008"/>
    <x v="1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n v="0.65"/>
    <n v="308.37950000000001"/>
    <n v="166.0505"/>
    <n v="0.35"/>
    <x v="3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6"/>
    <n v="5.0688000000000004"/>
    <n v="3.3792"/>
    <n v="0.39999999999999997"/>
    <x v="3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0.6"/>
    <n v="23.5776"/>
    <n v="15.718399999999999"/>
    <n v="0.39999999999999997"/>
    <x v="3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n v="0.6"/>
    <n v="10.272"/>
    <n v="6.8480000000000008"/>
    <n v="0.4"/>
    <x v="1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n v="0.6"/>
    <n v="325.76400000000001"/>
    <n v="217.17600000000004"/>
    <n v="0.4"/>
    <x v="1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n v="0.6"/>
    <n v="5.1840000000000002"/>
    <n v="3.4560000000000004"/>
    <n v="0.4"/>
    <x v="1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0.6"/>
    <n v="116.28"/>
    <n v="77.52000000000001"/>
    <n v="0.4"/>
    <x v="1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0.6"/>
    <n v="12.839999999999998"/>
    <n v="8.56"/>
    <n v="0.4"/>
    <x v="1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n v="0.6"/>
    <n v="58.727999999999994"/>
    <n v="39.152000000000001"/>
    <n v="0.4"/>
    <x v="1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†LTO Ultrium - 800 GB"/>
    <n v="251.91"/>
    <n v="9"/>
    <n v="0"/>
    <n v="47.862900000000003"/>
    <n v="0.55000000000000004"/>
    <n v="138.5505"/>
    <n v="113.3595"/>
    <n v="0.45"/>
    <x v="1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0.6"/>
    <n v="15.515999999999998"/>
    <n v="10.344000000000001"/>
    <n v="0.40000000000000008"/>
    <x v="1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n v="0.65"/>
    <n v="110.5377"/>
    <n v="59.520299999999992"/>
    <n v="0.35"/>
    <x v="2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n v="0.55000000000000004"/>
    <n v="45.530100000000004"/>
    <n v="37.251899999999992"/>
    <n v="0.4499999999999999"/>
    <x v="2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n v="0.65"/>
    <n v="555.05449999999996"/>
    <n v="298.87549999999999"/>
    <n v="0.35000000000000003"/>
    <x v="2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n v="0.65"/>
    <n v="361.83224999999999"/>
    <n v="194.83274999999998"/>
    <n v="0.35"/>
    <x v="3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0.55000000000000004"/>
    <n v="52.712000000000003"/>
    <n v="43.128"/>
    <n v="0.45"/>
    <x v="3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0.6"/>
    <n v="17.798400000000001"/>
    <n v="11.865600000000001"/>
    <n v="0.4"/>
    <x v="3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n v="0.6"/>
    <n v="5.5103999999999997"/>
    <n v="3.6735999999999995"/>
    <n v="0.39999999999999997"/>
    <x v="3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n v="0.55000000000000004"/>
    <n v="84.47120000000001"/>
    <n v="69.112799999999993"/>
    <n v="0.44999999999999996"/>
    <x v="3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n v="0.6"/>
    <n v="7.7183999999999999"/>
    <n v="5.1456000000000008"/>
    <n v="0.4"/>
    <x v="3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0.55000000000000004"/>
    <n v="263.98350000000005"/>
    <n v="215.98649999999998"/>
    <n v="0.44999999999999996"/>
    <x v="3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0.65"/>
    <n v="151.37200000000001"/>
    <n v="81.507999999999981"/>
    <n v="0.34999999999999992"/>
    <x v="3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0.6"/>
    <n v="142.12799999999999"/>
    <n v="94.75200000000001"/>
    <n v="0.4"/>
    <x v="0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n v="0.6"/>
    <n v="17.939999999999998"/>
    <n v="11.96"/>
    <n v="0.4"/>
    <x v="0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0.55000000000000004"/>
    <n v="55.000000000000007"/>
    <n v="44.999999999999993"/>
    <n v="0.44999999999999996"/>
    <x v="0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0.6"/>
    <n v="11.2158"/>
    <n v="7.4772000000000016"/>
    <n v="0.40000000000000008"/>
    <x v="0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n v="0.55000000000000004"/>
    <n v="211.17360000000002"/>
    <n v="172.77839999999998"/>
    <n v="0.44999999999999996"/>
    <x v="0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n v="0.6"/>
    <n v="14.889599999999998"/>
    <n v="9.926400000000001"/>
    <n v="0.40000000000000008"/>
    <x v="1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n v="0.65"/>
    <n v="16.184999999999999"/>
    <n v="8.7149999999999999"/>
    <n v="0.35000000000000003"/>
    <x v="2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0.6"/>
    <n v="12.672000000000001"/>
    <n v="8.4480000000000004"/>
    <n v="0.4"/>
    <x v="2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n v="0.55000000000000004"/>
    <n v="422.37360000000001"/>
    <n v="345.57839999999999"/>
    <n v="0.45"/>
    <x v="2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n v="0.6"/>
    <n v="8.6112000000000002"/>
    <n v="5.7408000000000001"/>
    <n v="0.4"/>
    <x v="2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n v="0.55000000000000004"/>
    <n v="105.58680000000001"/>
    <n v="86.389199999999988"/>
    <n v="0.44999999999999996"/>
    <x v="2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n v="0.6"/>
    <n v="164.86199999999999"/>
    <n v="109.90799999999999"/>
    <n v="0.39999999999999997"/>
    <x v="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n v="0.65"/>
    <n v="45.864000000000004"/>
    <n v="24.695999999999998"/>
    <n v="0.35"/>
    <x v="2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n v="0.65"/>
    <n v="133.1525"/>
    <n v="71.697499999999991"/>
    <n v="0.35"/>
    <x v="1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n v="0.6"/>
    <n v="5.4935999999999998"/>
    <n v="3.6624000000000008"/>
    <n v="0.40000000000000008"/>
    <x v="1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n v="0.6"/>
    <n v="14.395200000000001"/>
    <n v="9.5968"/>
    <n v="0.39999999999999997"/>
    <x v="3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0.6"/>
    <n v="48.527999999999999"/>
    <n v="32.351999999999997"/>
    <n v="0.39999999999999997"/>
    <x v="1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n v="0.55000000000000004"/>
    <n v="329.94499999999999"/>
    <n v="269.95499999999998"/>
    <n v="0.45"/>
    <x v="1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n v="0.65"/>
    <n v="179.8485"/>
    <n v="96.841499999999996"/>
    <n v="0.35"/>
    <x v="3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n v="0.65"/>
    <n v="112.29660000000001"/>
    <n v="60.467399999999998"/>
    <n v="0.35"/>
    <x v="3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0.6"/>
    <n v="2.5344000000000002"/>
    <n v="1.6896"/>
    <n v="0.39999999999999997"/>
    <x v="2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0.65"/>
    <n v="266.02679999999998"/>
    <n v="143.24520000000001"/>
    <n v="0.35000000000000003"/>
    <x v="2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0.6"/>
    <n v="33.263999999999996"/>
    <n v="22.176000000000002"/>
    <n v="0.40000000000000008"/>
    <x v="2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0.6"/>
    <n v="12.556800000000001"/>
    <n v="8.3712"/>
    <n v="0.39999999999999997"/>
    <x v="2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0.6"/>
    <n v="1080.9792"/>
    <n v="720.65280000000007"/>
    <n v="0.4"/>
    <x v="2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n v="0.65"/>
    <n v="43.664400000000001"/>
    <n v="23.511600000000001"/>
    <n v="0.35000000000000003"/>
    <x v="2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n v="0.6"/>
    <n v="387.72"/>
    <n v="258.48"/>
    <n v="0.4"/>
    <x v="2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n v="0.55000000000000004"/>
    <n v="40.0092"/>
    <n v="32.7348"/>
    <n v="0.45"/>
    <x v="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n v="0.65"/>
    <n v="371.904"/>
    <n v="200.25599999999997"/>
    <n v="0.35"/>
    <x v="1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n v="0.55000000000000004"/>
    <n v="37.461599999999997"/>
    <n v="30.650399999999998"/>
    <n v="0.45"/>
    <x v="0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n v="0.6"/>
    <n v="15.0192"/>
    <n v="10.0128"/>
    <n v="0.4"/>
    <x v="1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n v="0.55000000000000004"/>
    <n v="21.9956"/>
    <n v="17.996399999999998"/>
    <n v="0.44999999999999996"/>
    <x v="0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0.6"/>
    <n v="12.009599999999999"/>
    <n v="8.0063999999999993"/>
    <n v="0.4"/>
    <x v="2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0.6"/>
    <n v="1.8624000000000001"/>
    <n v="1.2416"/>
    <n v="0.4"/>
    <x v="2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0.6"/>
    <n v="4.5119999999999996"/>
    <n v="3.008"/>
    <n v="0.4"/>
    <x v="2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0.6"/>
    <n v="6.1631999999999998"/>
    <n v="4.1088000000000005"/>
    <n v="0.4"/>
    <x v="2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0.6"/>
    <n v="28.684799999999999"/>
    <n v="19.123200000000001"/>
    <n v="0.4"/>
    <x v="2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†Phone†7961G VoIP†phone†- Dark gray"/>
    <n v="978.84"/>
    <n v="9"/>
    <n v="0.2"/>
    <n v="110.1195"/>
    <n v="0.55000000000000004"/>
    <n v="538.36200000000008"/>
    <n v="440.47799999999995"/>
    <n v="0.44999999999999996"/>
    <x v="2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n v="0.6"/>
    <n v="7.8840000000000003"/>
    <n v="5.2560000000000002"/>
    <n v="0.4"/>
    <x v="0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n v="0.6"/>
    <n v="6.0143999999999993"/>
    <n v="4.0095999999999998"/>
    <n v="0.4"/>
    <x v="0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0.65"/>
    <n v="101.64232000000001"/>
    <n v="54.73048"/>
    <n v="0.35"/>
    <x v="0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0.55000000000000004"/>
    <n v="549.98900000000003"/>
    <n v="449.99099999999999"/>
    <n v="0.44999999999999996"/>
    <x v="1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n v="0.55000000000000004"/>
    <n v="452.06700000000006"/>
    <n v="369.87299999999999"/>
    <n v="0.44999999999999996"/>
    <x v="1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n v="0.65"/>
    <n v="143.04159999999999"/>
    <n v="77.022400000000005"/>
    <n v="0.35000000000000003"/>
    <x v="3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0.65"/>
    <n v="220.43840000000003"/>
    <n v="118.69759999999999"/>
    <n v="0.35"/>
    <x v="3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n v="0.6"/>
    <n v="4.2240000000000002"/>
    <n v="2.8159999999999998"/>
    <n v="0.39999999999999997"/>
    <x v="1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0.6"/>
    <n v="3.024"/>
    <n v="2.016"/>
    <n v="0.4"/>
    <x v="1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n v="0.6"/>
    <n v="69.768000000000001"/>
    <n v="46.512"/>
    <n v="0.4"/>
    <x v="1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0.55000000000000004"/>
    <n v="26.386800000000001"/>
    <n v="21.589199999999998"/>
    <n v="0.44999999999999996"/>
    <x v="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0.6"/>
    <n v="36.028799999999997"/>
    <n v="24.019200000000005"/>
    <n v="0.40000000000000008"/>
    <x v="0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n v="0.6"/>
    <n v="3.0131999999999999"/>
    <n v="2.0088000000000004"/>
    <n v="0.40000000000000008"/>
    <x v="0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n v="0.6"/>
    <n v="109.79639999999999"/>
    <n v="73.197600000000008"/>
    <n v="0.4"/>
    <x v="3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  <n v="0.6"/>
    <n v="6.1631999999999998"/>
    <n v="4.1088000000000005"/>
    <n v="0.4"/>
    <x v="3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0.6"/>
    <n v="4.7141999999999999"/>
    <n v="3.1428000000000003"/>
    <n v="0.4"/>
    <x v="3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n v="0.55000000000000004"/>
    <n v="166.31120000000001"/>
    <n v="136.0728"/>
    <n v="0.44999999999999996"/>
    <x v="0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0.6"/>
    <n v="12.571200000000001"/>
    <n v="8.3808000000000007"/>
    <n v="0.4"/>
    <x v="0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0.6"/>
    <n v="7.0704000000000002"/>
    <n v="4.7136000000000005"/>
    <n v="0.4"/>
    <x v="0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0.65"/>
    <n v="415.23300000000006"/>
    <n v="223.58699999999999"/>
    <n v="0.35"/>
    <x v="2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0.6"/>
    <n v="12.42"/>
    <n v="8.2799999999999994"/>
    <n v="0.39999999999999997"/>
    <x v="0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0.6"/>
    <n v="6.5699999999999994"/>
    <n v="4.38"/>
    <n v="0.4"/>
    <x v="0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0.6"/>
    <n v="8.6112000000000002"/>
    <n v="5.7408000000000001"/>
    <n v="0.4"/>
    <x v="0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0.6"/>
    <n v="132.61439999999999"/>
    <n v="88.409600000000012"/>
    <n v="0.40000000000000008"/>
    <x v="3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n v="0.55000000000000004"/>
    <n v="1694.0000000000002"/>
    <n v="1385.9999999999998"/>
    <n v="0.4499999999999999"/>
    <x v="1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n v="0.55000000000000004"/>
    <n v="43.978000000000002"/>
    <n v="35.981999999999992"/>
    <n v="0.44999999999999996"/>
    <x v="1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n v="0.55000000000000004"/>
    <n v="323.38350000000003"/>
    <n v="264.5865"/>
    <n v="0.44999999999999996"/>
    <x v="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  <n v="0.6"/>
    <n v="19.439999999999998"/>
    <n v="12.96"/>
    <n v="0.4"/>
    <x v="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n v="0.6"/>
    <n v="242.93999999999997"/>
    <n v="161.96"/>
    <n v="0.4"/>
    <x v="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n v="0.6"/>
    <n v="5669.97"/>
    <n v="3779.9800000000005"/>
    <n v="0.4"/>
    <x v="2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0.6"/>
    <n v="7.7639999999999993"/>
    <n v="5.1760000000000002"/>
    <n v="0.4"/>
    <x v="2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0.6"/>
    <n v="1.3583999999999998"/>
    <n v="0.90559999999999996"/>
    <n v="0.4"/>
    <x v="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0.6"/>
    <n v="0.26639999999999997"/>
    <n v="0.17760000000000004"/>
    <n v="0.40000000000000008"/>
    <x v="3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n v="0.6"/>
    <n v="87.70559999999999"/>
    <n v="58.470399999999998"/>
    <n v="0.4"/>
    <x v="3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n v="0.65"/>
    <n v="10.348000000000001"/>
    <n v="5.5719999999999992"/>
    <n v="0.34999999999999992"/>
    <x v="3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n v="0.55000000000000004"/>
    <n v="87.978000000000009"/>
    <n v="71.981999999999999"/>
    <n v="0.44999999999999996"/>
    <x v="3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0.6"/>
    <n v="8.2560000000000002"/>
    <n v="5.5039999999999996"/>
    <n v="0.39999999999999997"/>
    <x v="3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0.6"/>
    <n v="2.5872000000000002"/>
    <n v="1.7248000000000001"/>
    <n v="0.4"/>
    <x v="0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0.6"/>
    <n v="8.3759999999999994"/>
    <n v="5.5840000000000014"/>
    <n v="0.40000000000000008"/>
    <x v="1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n v="0.65"/>
    <n v="17.819100000000002"/>
    <n v="9.5948999999999991"/>
    <n v="0.34999999999999992"/>
    <x v="1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†Headset†-†headset†- Full size, Binaural"/>
    <n v="73.98"/>
    <n v="2"/>
    <n v="0"/>
    <n v="19.974599999999999"/>
    <n v="0.55000000000000004"/>
    <n v="40.689000000000007"/>
    <n v="33.290999999999997"/>
    <n v="0.44999999999999996"/>
    <x v="1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n v="0.65"/>
    <n v="104.637"/>
    <n v="56.342999999999989"/>
    <n v="0.35"/>
    <x v="1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0.6"/>
    <n v="10.404"/>
    <n v="6.9359999999999999"/>
    <n v="0.4"/>
    <x v="1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  <n v="0.6"/>
    <n v="1.9679999999999997"/>
    <n v="1.3120000000000001"/>
    <n v="0.4"/>
    <x v="1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n v="0.6"/>
    <n v="5.3136000000000001"/>
    <n v="3.5423999999999998"/>
    <n v="0.39999999999999997"/>
    <x v="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n v="0.55000000000000004"/>
    <n v="87.106800000000007"/>
    <n v="71.269199999999998"/>
    <n v="0.44999999999999996"/>
    <x v="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n v="0.6"/>
    <n v="731.976"/>
    <n v="487.98400000000004"/>
    <n v="0.4"/>
    <x v="0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0.6"/>
    <n v="1.9008"/>
    <n v="1.2672000000000001"/>
    <n v="0.4"/>
    <x v="1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0.6"/>
    <n v="11.664"/>
    <n v="7.7760000000000016"/>
    <n v="0.40000000000000008"/>
    <x v="1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n v="0.6"/>
    <n v="272.916"/>
    <n v="181.94400000000002"/>
    <n v="0.4"/>
    <x v="1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n v="0.6"/>
    <n v="54.835199999999993"/>
    <n v="36.556800000000003"/>
    <n v="0.4"/>
    <x v="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n v="0.55000000000000004"/>
    <n v="10.472"/>
    <n v="8.5679999999999996"/>
    <n v="0.45"/>
    <x v="3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æî x 11î"/>
    <n v="37.44"/>
    <n v="6"/>
    <n v="0"/>
    <n v="16.847999999999999"/>
    <n v="0.6"/>
    <n v="22.463999999999999"/>
    <n v="14.975999999999999"/>
    <n v="0.4"/>
    <x v="3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n v="0.6"/>
    <n v="22.554000000000002"/>
    <n v="15.036000000000001"/>
    <n v="0.4"/>
    <x v="3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0.6"/>
    <n v="15.619199999999999"/>
    <n v="10.412800000000001"/>
    <n v="0.4"/>
    <x v="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0.6"/>
    <n v="21.545999999999996"/>
    <n v="14.364000000000001"/>
    <n v="0.40000000000000008"/>
    <x v="2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n v="0.65"/>
    <n v="59.1708"/>
    <n v="31.861199999999997"/>
    <n v="0.35"/>
    <x v="3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0.6"/>
    <n v="32.795999999999999"/>
    <n v="21.863999999999997"/>
    <n v="0.39999999999999997"/>
    <x v="3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0.6"/>
    <n v="40.406399999999998"/>
    <n v="26.937599999999996"/>
    <n v="0.39999999999999997"/>
    <x v="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n v="0.55000000000000004"/>
    <n v="1443.7417500000001"/>
    <n v="1181.24325"/>
    <n v="0.44999999999999996"/>
    <x v="2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n v="0.6"/>
    <n v="43.967999999999996"/>
    <n v="29.312000000000005"/>
    <n v="0.40000000000000008"/>
    <x v="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n v="0.6"/>
    <n v="8.6880000000000006"/>
    <n v="5.7919999999999998"/>
    <n v="0.39999999999999997"/>
    <x v="2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0.6"/>
    <n v="7.1711999999999998"/>
    <n v="4.7808000000000002"/>
    <n v="0.4"/>
    <x v="1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0.6"/>
    <n v="9.3311999999999991"/>
    <n v="6.2208000000000006"/>
    <n v="0.4"/>
    <x v="1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0.6"/>
    <n v="27"/>
    <n v="18"/>
    <n v="0.4"/>
    <x v="2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n v="0.55000000000000004"/>
    <n v="115.48350000000001"/>
    <n v="94.486499999999992"/>
    <n v="0.44999999999999996"/>
    <x v="2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n v="0.6"/>
    <n v="67.272000000000006"/>
    <n v="44.847999999999999"/>
    <n v="0.39999999999999997"/>
    <x v="3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0.6"/>
    <n v="945.08400000000006"/>
    <n v="630.05600000000004"/>
    <n v="0.4"/>
    <x v="3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0.6"/>
    <n v="15.035999999999998"/>
    <n v="10.024000000000001"/>
    <n v="0.40000000000000008"/>
    <x v="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0.6"/>
    <n v="4.1543999999999999"/>
    <n v="2.7696000000000005"/>
    <n v="0.40000000000000008"/>
    <x v="0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0.6"/>
    <n v="22.435200000000002"/>
    <n v="14.956800000000001"/>
    <n v="0.4"/>
    <x v="3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n v="0.65"/>
    <n v="51.428000000000004"/>
    <n v="27.692"/>
    <n v="0.35"/>
    <x v="3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n v="0.6"/>
    <n v="11.339999999999998"/>
    <n v="7.5600000000000005"/>
    <n v="0.40000000000000008"/>
    <x v="0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n v="0.6"/>
    <n v="34.451999999999998"/>
    <n v="22.968000000000004"/>
    <n v="0.4"/>
    <x v="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n v="0.6"/>
    <n v="7.6440000000000001"/>
    <n v="5.0960000000000001"/>
    <n v="0.4"/>
    <x v="3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0.6"/>
    <n v="5.2919999999999998"/>
    <n v="3.5280000000000005"/>
    <n v="0.4"/>
    <x v="3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n v="0.65"/>
    <n v="78.509600000000006"/>
    <n v="42.2744"/>
    <n v="0.35"/>
    <x v="3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65"/>
    <n v="209.68349999999998"/>
    <n v="112.90649999999999"/>
    <n v="0.35000000000000003"/>
    <x v="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0.6"/>
    <n v="5.8571999999999997"/>
    <n v="3.9048000000000007"/>
    <n v="0.40000000000000008"/>
    <x v="3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n v="0.6"/>
    <n v="8.2319999999999993"/>
    <n v="5.4880000000000013"/>
    <n v="0.40000000000000008"/>
    <x v="3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n v="0.55000000000000004"/>
    <n v="30.360000000000003"/>
    <n v="24.84"/>
    <n v="0.44999999999999996"/>
    <x v="3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n v="0.6"/>
    <n v="155.48160000000001"/>
    <n v="103.65440000000001"/>
    <n v="0.4"/>
    <x v="3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0.6"/>
    <n v="17.543999999999997"/>
    <n v="11.696000000000002"/>
    <n v="0.40000000000000008"/>
    <x v="3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0.6"/>
    <n v="9.3311999999999991"/>
    <n v="6.2208000000000006"/>
    <n v="0.4"/>
    <x v="3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0.6"/>
    <n v="2.9375999999999998"/>
    <n v="1.9584000000000001"/>
    <n v="0.4"/>
    <x v="3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0.6"/>
    <n v="22.852799999999998"/>
    <n v="15.235200000000003"/>
    <n v="0.40000000000000008"/>
    <x v="0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0.6"/>
    <n v="1.6847999999999999"/>
    <n v="1.1232"/>
    <n v="0.4"/>
    <x v="0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n v="0.55000000000000004"/>
    <n v="26.391200000000001"/>
    <n v="21.5928"/>
    <n v="0.45"/>
    <x v="1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0.6"/>
    <n v="15.638399999999999"/>
    <n v="10.425600000000001"/>
    <n v="0.4"/>
    <x v="1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n v="0.6"/>
    <n v="9.4176000000000002"/>
    <n v="6.2783999999999995"/>
    <n v="0.39999999999999997"/>
    <x v="2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0.6"/>
    <n v="7.7039999999999997"/>
    <n v="5.1360000000000001"/>
    <n v="0.4"/>
    <x v="0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0.55000000000000004"/>
    <n v="296.98350000000005"/>
    <n v="242.98649999999998"/>
    <n v="0.44999999999999996"/>
    <x v="3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6"/>
    <n v="13.547999999999998"/>
    <n v="9.032"/>
    <n v="0.4"/>
    <x v="3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0.6"/>
    <n v="9.911999999999999"/>
    <n v="6.6080000000000005"/>
    <n v="0.4"/>
    <x v="1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0.6"/>
    <n v="403.16400000000004"/>
    <n v="268.77600000000001"/>
    <n v="0.39999999999999997"/>
    <x v="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†8GB Mini TravelDrive USB 2.0†Flash Drive"/>
    <n v="169.06399999999999"/>
    <n v="7"/>
    <n v="0.2"/>
    <n v="-14.793100000000001"/>
    <n v="0.55000000000000004"/>
    <n v="92.985200000000006"/>
    <n v="76.078799999999987"/>
    <n v="0.44999999999999996"/>
    <x v="3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n v="0.6"/>
    <n v="101.17439999999999"/>
    <n v="67.449600000000004"/>
    <n v="0.4"/>
    <x v="3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0.6"/>
    <n v="11.664"/>
    <n v="7.7760000000000016"/>
    <n v="0.40000000000000008"/>
    <x v="1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n v="0.6"/>
    <n v="19.152000000000001"/>
    <n v="12.768000000000001"/>
    <n v="0.4"/>
    <x v="2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0.65"/>
    <n v="281.81920000000002"/>
    <n v="151.74879999999996"/>
    <n v="0.34999999999999992"/>
    <x v="2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n v="0.6"/>
    <n v="18.662399999999998"/>
    <n v="12.441600000000001"/>
    <n v="0.4"/>
    <x v="1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n v="0.6"/>
    <n v="32.889600000000002"/>
    <n v="21.926400000000001"/>
    <n v="0.4"/>
    <x v="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n v="0.6"/>
    <n v="29.315999999999999"/>
    <n v="19.544"/>
    <n v="0.4"/>
    <x v="3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0.6"/>
    <n v="8.52"/>
    <n v="5.68"/>
    <n v="0.4"/>
    <x v="0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0.6"/>
    <n v="7.7759999999999998"/>
    <n v="5.1840000000000011"/>
    <n v="0.40000000000000008"/>
    <x v="0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0.6"/>
    <n v="35.003999999999998"/>
    <n v="23.336000000000006"/>
    <n v="0.40000000000000008"/>
    <x v="0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n v="0.6"/>
    <n v="33.779999999999994"/>
    <n v="22.520000000000003"/>
    <n v="0.40000000000000008"/>
    <x v="1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n v="0.55000000000000004"/>
    <n v="346.47250000000003"/>
    <n v="283.47750000000002"/>
    <n v="0.45"/>
    <x v="2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0.6"/>
    <n v="73.781999999999996"/>
    <n v="49.188000000000002"/>
    <n v="0.4"/>
    <x v="2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0.6"/>
    <n v="27.81"/>
    <n v="18.540000000000003"/>
    <n v="0.4"/>
    <x v="0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n v="0.6"/>
    <n v="8.9855999999999998"/>
    <n v="5.9904000000000011"/>
    <n v="0.4"/>
    <x v="3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n v="0.6"/>
    <n v="2.544"/>
    <n v="1.6960000000000002"/>
    <n v="0.4"/>
    <x v="3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0.55000000000000004"/>
    <n v="175.97800000000001"/>
    <n v="143.98199999999997"/>
    <n v="0.44999999999999996"/>
    <x v="3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6"/>
    <n v="10.223999999999998"/>
    <n v="6.8160000000000007"/>
    <n v="0.40000000000000008"/>
    <x v="3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0.6"/>
    <n v="206.946"/>
    <n v="137.96400000000003"/>
    <n v="0.4"/>
    <x v="3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0.65"/>
    <n v="53.261000000000003"/>
    <n v="28.678999999999995"/>
    <n v="0.34999999999999992"/>
    <x v="0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n v="0.55000000000000004"/>
    <n v="53.988"/>
    <n v="44.171999999999997"/>
    <n v="0.45"/>
    <x v="0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0.6"/>
    <n v="4.1243999999999996"/>
    <n v="2.7496"/>
    <n v="0.4"/>
    <x v="3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n v="0.6"/>
    <n v="1.1976"/>
    <n v="0.7984"/>
    <n v="0.4"/>
    <x v="3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0.6"/>
    <n v="5.3568000000000007"/>
    <n v="3.5712000000000002"/>
    <n v="0.39999999999999997"/>
    <x v="3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n v="0.6"/>
    <n v="5.9939999999999998"/>
    <n v="3.9960000000000004"/>
    <n v="0.4"/>
    <x v="0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0.55000000000000004"/>
    <n v="5774.9835000000003"/>
    <n v="4724.9864999999991"/>
    <n v="0.44999999999999996"/>
    <x v="3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n v="0.6"/>
    <n v="12.672000000000001"/>
    <n v="8.4480000000000004"/>
    <n v="0.4"/>
    <x v="1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0.65"/>
    <n v="452.673"/>
    <n v="243.74699999999996"/>
    <n v="0.35"/>
    <x v="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†Headset"/>
    <n v="304.77600000000001"/>
    <n v="3"/>
    <n v="0.2"/>
    <n v="22.8582"/>
    <n v="0.55000000000000004"/>
    <n v="167.62680000000003"/>
    <n v="137.14919999999998"/>
    <n v="0.4499999999999999"/>
    <x v="1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n v="0.6"/>
    <n v="31.187999999999995"/>
    <n v="20.792000000000002"/>
    <n v="0.40000000000000008"/>
    <x v="1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n v="0.65"/>
    <n v="16.055"/>
    <n v="8.6449999999999996"/>
    <n v="0.35"/>
    <x v="0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0.6"/>
    <n v="13.157999999999999"/>
    <n v="8.7720000000000002"/>
    <n v="0.4"/>
    <x v="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0.6"/>
    <n v="236.88959999999997"/>
    <n v="157.9264"/>
    <n v="0.4"/>
    <x v="0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0.6"/>
    <n v="10.9152"/>
    <n v="7.2767999999999997"/>
    <n v="0.39999999999999997"/>
    <x v="0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0.6"/>
    <n v="4.3859999999999992"/>
    <n v="2.9240000000000004"/>
    <n v="0.40000000000000008"/>
    <x v="1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n v="0.55000000000000004"/>
    <n v="439.99120000000005"/>
    <n v="359.99279999999999"/>
    <n v="0.44999999999999996"/>
    <x v="1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î x 11î"/>
    <n v="41.28"/>
    <n v="6"/>
    <n v="0"/>
    <n v="18.988800000000001"/>
    <n v="0.6"/>
    <n v="24.768000000000001"/>
    <n v="16.512"/>
    <n v="0.4"/>
    <x v="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0.6"/>
    <n v="110.79599999999999"/>
    <n v="73.864000000000004"/>
    <n v="0.4"/>
    <x v="1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0.6"/>
    <n v="29.549999999999997"/>
    <n v="19.700000000000003"/>
    <n v="0.40000000000000008"/>
    <x v="2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0.6"/>
    <n v="6.0960000000000001"/>
    <n v="4.0640000000000001"/>
    <n v="0.4"/>
    <x v="2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n v="0.65"/>
    <n v="9.5939999999999994"/>
    <n v="5.1660000000000004"/>
    <n v="0.35000000000000003"/>
    <x v="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0.6"/>
    <n v="20.447999999999997"/>
    <n v="13.632000000000001"/>
    <n v="0.40000000000000008"/>
    <x v="2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n v="0.65"/>
    <n v="11.485500000000002"/>
    <n v="6.1844999999999999"/>
    <n v="0.35"/>
    <x v="2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n v="0.65"/>
    <n v="1043.1850000000002"/>
    <n v="561.71499999999992"/>
    <n v="0.34999999999999992"/>
    <x v="2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0.65"/>
    <n v="250.69589999999999"/>
    <n v="134.99009999999998"/>
    <n v="0.35"/>
    <x v="2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n v="0.6"/>
    <n v="9.5903999999999989"/>
    <n v="6.3936000000000011"/>
    <n v="0.40000000000000008"/>
    <x v="3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0.6"/>
    <n v="5.6520000000000001"/>
    <n v="3.7679999999999998"/>
    <n v="0.39999999999999997"/>
    <x v="2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0.6"/>
    <n v="3.9359999999999995"/>
    <n v="2.6240000000000001"/>
    <n v="0.4"/>
    <x v="2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0.6"/>
    <n v="14.735999999999999"/>
    <n v="9.8239999999999998"/>
    <n v="0.4"/>
    <x v="2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n v="0.6"/>
    <n v="77.040000000000006"/>
    <n v="51.36"/>
    <n v="0.39999999999999997"/>
    <x v="0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0.6"/>
    <n v="37.368000000000002"/>
    <n v="24.911999999999999"/>
    <n v="0.39999999999999997"/>
    <x v="2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0.6"/>
    <n v="5.5439999999999996"/>
    <n v="3.6960000000000006"/>
    <n v="0.40000000000000008"/>
    <x v="1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0.65"/>
    <n v="313.73160000000001"/>
    <n v="168.93239999999997"/>
    <n v="0.35"/>
    <x v="3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n v="0.55000000000000004"/>
    <n v="2639.9912000000004"/>
    <n v="2159.9928"/>
    <n v="0.44999999999999996"/>
    <x v="3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n v="0.6"/>
    <n v="22.763999999999999"/>
    <n v="15.175999999999998"/>
    <n v="0.39999999999999997"/>
    <x v="3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n v="0.6"/>
    <n v="10.972799999999999"/>
    <n v="7.3152000000000008"/>
    <n v="0.4"/>
    <x v="3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n v="0.55000000000000004"/>
    <n v="212.19000000000003"/>
    <n v="173.60999999999999"/>
    <n v="0.44999999999999996"/>
    <x v="3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n v="0.6"/>
    <n v="61.775999999999996"/>
    <n v="41.183999999999997"/>
    <n v="0.4"/>
    <x v="3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n v="0.65"/>
    <n v="113.37299999999999"/>
    <n v="61.046999999999997"/>
    <n v="0.35000000000000003"/>
    <x v="3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n v="0.6"/>
    <n v="1.1783999999999999"/>
    <n v="0.78560000000000008"/>
    <n v="0.4"/>
    <x v="0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n v="0.65"/>
    <n v="61.3782"/>
    <n v="33.049799999999998"/>
    <n v="0.35"/>
    <x v="2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0.6"/>
    <n v="27.552"/>
    <n v="18.368000000000002"/>
    <n v="0.4"/>
    <x v="3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n v="0.65"/>
    <n v="40.029600000000002"/>
    <n v="21.554400000000001"/>
    <n v="0.35"/>
    <x v="1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n v="0.6"/>
    <n v="13.488"/>
    <n v="8.9920000000000009"/>
    <n v="0.4"/>
    <x v="0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0.65"/>
    <n v="215.81820000000002"/>
    <n v="116.2098"/>
    <n v="0.35"/>
    <x v="3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n v="0.6"/>
    <n v="6.8364000000000003"/>
    <n v="4.5575999999999999"/>
    <n v="0.39999999999999997"/>
    <x v="3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n v="0.6"/>
    <n v="9.3311999999999991"/>
    <n v="6.2208000000000006"/>
    <n v="0.4"/>
    <x v="3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n v="0.6"/>
    <n v="18.662399999999998"/>
    <n v="12.441600000000001"/>
    <n v="0.4"/>
    <x v="3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n v="0.6"/>
    <n v="3.7895999999999996"/>
    <n v="2.5264000000000002"/>
    <n v="0.4"/>
    <x v="3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n v="0.6"/>
    <n v="6.8112000000000004"/>
    <n v="4.5407999999999999"/>
    <n v="0.39999999999999997"/>
    <x v="2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0.6"/>
    <n v="12.4848"/>
    <n v="8.3231999999999999"/>
    <n v="0.4"/>
    <x v="2"/>
  </r>
  <r>
    <n v="4237"/>
    <s v="CA-2016-162404"/>
    <d v="2016-07-23T00:00:00"/>
    <d v="2016-07-27T00:00:00"/>
    <s v="Standard Class"/>
    <s v="NF-18475"/>
    <s v="Neil Franzˆ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n v="0.6"/>
    <n v="6.8495999999999997"/>
    <n v="4.5664000000000007"/>
    <n v="0.4"/>
    <x v="0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0.6"/>
    <n v="5.6447999999999992"/>
    <n v="3.7632000000000003"/>
    <n v="0.40000000000000008"/>
    <x v="3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0.6"/>
    <n v="11.897999999999998"/>
    <n v="7.9320000000000004"/>
    <n v="0.40000000000000008"/>
    <x v="3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n v="0.6"/>
    <n v="125.82"/>
    <n v="83.88"/>
    <n v="0.4"/>
    <x v="3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n v="0.6"/>
    <n v="26.352"/>
    <n v="17.568000000000001"/>
    <n v="0.4"/>
    <x v="2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n v="0.6"/>
    <n v="12.139199999999999"/>
    <n v="8.0928000000000004"/>
    <n v="0.4"/>
    <x v="2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n v="0.55000000000000004"/>
    <n v="82.483500000000006"/>
    <n v="67.486499999999992"/>
    <n v="0.44999999999999996"/>
    <x v="0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0.6"/>
    <n v="16.686"/>
    <n v="11.123999999999999"/>
    <n v="0.39999999999999997"/>
    <x v="0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n v="0.55000000000000004"/>
    <n v="36.465000000000003"/>
    <n v="29.834999999999994"/>
    <n v="0.4499999999999999"/>
    <x v="2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0.6"/>
    <n v="0.98399999999999987"/>
    <n v="0.65600000000000003"/>
    <n v="0.4"/>
    <x v="3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n v="0.65"/>
    <n v="681.98"/>
    <n v="367.22"/>
    <n v="0.35000000000000003"/>
    <x v="3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n v="0.65"/>
    <n v="13.584999999999999"/>
    <n v="7.3149999999999995"/>
    <n v="0.35"/>
    <x v="3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0.6"/>
    <n v="52.847999999999999"/>
    <n v="35.231999999999999"/>
    <n v="0.4"/>
    <x v="0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n v="0.65"/>
    <n v="488.74799999999999"/>
    <n v="263.17199999999997"/>
    <n v="0.35"/>
    <x v="0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n v="0.65"/>
    <n v="576.61694999999997"/>
    <n v="310.48604999999998"/>
    <n v="0.35"/>
    <x v="2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n v="0.55000000000000004"/>
    <n v="30.769200000000005"/>
    <n v="25.174799999999998"/>
    <n v="0.44999999999999996"/>
    <x v="1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0.6"/>
    <n v="6.4127999999999998"/>
    <n v="4.2752000000000008"/>
    <n v="0.4"/>
    <x v="1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n v="0.55000000000000004"/>
    <n v="6.5032000000000005"/>
    <n v="5.3207999999999993"/>
    <n v="0.44999999999999996"/>
    <x v="1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n v="0.6"/>
    <n v="37.987199999999994"/>
    <n v="25.324800000000003"/>
    <n v="0.40000000000000008"/>
    <x v="3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n v="0.6"/>
    <n v="58.070399999999999"/>
    <n v="38.713600000000007"/>
    <n v="0.4"/>
    <x v="3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n v="0.65"/>
    <n v="6.809400000000001"/>
    <n v="3.6665999999999999"/>
    <n v="0.35"/>
    <x v="3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0.6"/>
    <n v="5.8571999999999997"/>
    <n v="3.9048000000000007"/>
    <n v="0.40000000000000008"/>
    <x v="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n v="0.65"/>
    <n v="127.9096"/>
    <n v="68.874399999999994"/>
    <n v="0.35"/>
    <x v="0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0.6"/>
    <n v="28.787999999999997"/>
    <n v="19.192"/>
    <n v="0.4"/>
    <x v="3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0.6"/>
    <n v="7.83"/>
    <n v="5.2200000000000006"/>
    <n v="0.4"/>
    <x v="3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n v="0.55000000000000004"/>
    <n v="35.178000000000004"/>
    <n v="28.781999999999996"/>
    <n v="0.44999999999999996"/>
    <x v="3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0.6"/>
    <n v="48.288000000000004"/>
    <n v="32.192"/>
    <n v="0.39999999999999997"/>
    <x v="3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0.6"/>
    <n v="7.0038"/>
    <n v="4.6692"/>
    <n v="0.4"/>
    <x v="3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n v="0.65"/>
    <n v="561.03320000000008"/>
    <n v="302.09479999999996"/>
    <n v="0.34999999999999992"/>
    <x v="0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n v="0.6"/>
    <n v="2.1383999999999999"/>
    <n v="1.4256000000000002"/>
    <n v="0.4"/>
    <x v="0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n v="0.65"/>
    <n v="621.83212000000003"/>
    <n v="334.83267999999998"/>
    <n v="0.35"/>
    <x v="0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n v="0.6"/>
    <n v="7.5527999999999995"/>
    <n v="5.0351999999999997"/>
    <n v="0.4"/>
    <x v="0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n v="0.55000000000000004"/>
    <n v="94.578000000000017"/>
    <n v="77.381999999999991"/>
    <n v="0.4499999999999999"/>
    <x v="0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n v="0.65"/>
    <n v="566.41"/>
    <n v="304.99"/>
    <n v="0.35000000000000003"/>
    <x v="3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n v="0.65"/>
    <n v="450.10680000000002"/>
    <n v="242.36519999999996"/>
    <n v="0.35"/>
    <x v="1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n v="0.65"/>
    <n v="135.04400000000001"/>
    <n v="72.71599999999998"/>
    <n v="0.34999999999999992"/>
    <x v="0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n v="0.55000000000000004"/>
    <n v="39.560400000000001"/>
    <n v="32.367599999999996"/>
    <n v="0.44999999999999996"/>
    <x v="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n v="0.6"/>
    <n v="15.593999999999998"/>
    <n v="10.396000000000001"/>
    <n v="0.40000000000000008"/>
    <x v="3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n v="0.6"/>
    <n v="2.1551999999999998"/>
    <n v="1.4368000000000003"/>
    <n v="0.40000000000000008"/>
    <x v="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0.6"/>
    <n v="29.179199999999998"/>
    <n v="19.4528"/>
    <n v="0.4"/>
    <x v="1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n v="0.6"/>
    <n v="193.86"/>
    <n v="129.24"/>
    <n v="0.4"/>
    <x v="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n v="0.55000000000000004"/>
    <n v="5004.9615000000003"/>
    <n v="4094.9684999999999"/>
    <n v="0.44999999999999996"/>
    <x v="0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n v="0.65"/>
    <n v="6.4740000000000011"/>
    <n v="3.4859999999999998"/>
    <n v="0.34999999999999992"/>
    <x v="0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0.6"/>
    <n v="15.18"/>
    <n v="10.120000000000001"/>
    <n v="0.4"/>
    <x v="0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n v="0.6"/>
    <n v="6.8159999999999998"/>
    <n v="4.5439999999999996"/>
    <n v="0.39999999999999997"/>
    <x v="2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n v="0.65"/>
    <n v="45.021599999999999"/>
    <n v="24.242399999999996"/>
    <n v="0.35"/>
    <x v="2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n v="0.6"/>
    <n v="2.214"/>
    <n v="1.476"/>
    <n v="0.4"/>
    <x v="2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n v="0.6"/>
    <n v="662.38199999999995"/>
    <n v="441.58800000000008"/>
    <n v="0.40000000000000008"/>
    <x v="2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n v="0.65"/>
    <n v="159.98632000000001"/>
    <n v="86.146479999999997"/>
    <n v="0.35"/>
    <x v="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n v="0.6"/>
    <n v="7.0175999999999998"/>
    <n v="4.6783999999999999"/>
    <n v="0.4"/>
    <x v="1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0.55000000000000004"/>
    <n v="241.99560000000002"/>
    <n v="197.99639999999999"/>
    <n v="0.44999999999999996"/>
    <x v="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0.6"/>
    <n v="38.870400000000004"/>
    <n v="25.913600000000002"/>
    <n v="0.4"/>
    <x v="3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n v="0.6"/>
    <n v="19.968"/>
    <n v="13.312000000000001"/>
    <n v="0.4"/>
    <x v="1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n v="0.6"/>
    <n v="8.4527999999999999"/>
    <n v="5.6351999999999993"/>
    <n v="0.39999999999999997"/>
    <x v="1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n v="0.6"/>
    <n v="6.6959999999999997"/>
    <n v="4.4640000000000004"/>
    <n v="0.4"/>
    <x v="3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n v="0.65"/>
    <n v="582.61320000000001"/>
    <n v="313.71479999999997"/>
    <n v="0.35"/>
    <x v="3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n v="0.6"/>
    <n v="113.39999999999999"/>
    <n v="75.600000000000009"/>
    <n v="0.4"/>
    <x v="3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n v="0.55000000000000004"/>
    <n v="29.690100000000001"/>
    <n v="24.291899999999998"/>
    <n v="0.44999999999999996"/>
    <x v="3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n v="0.65"/>
    <n v="115.19625000000001"/>
    <n v="62.028749999999988"/>
    <n v="0.34999999999999992"/>
    <x v="3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n v="0.65"/>
    <n v="84.103499999999997"/>
    <n v="45.28649999999999"/>
    <n v="0.35"/>
    <x v="3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n v="0.6"/>
    <n v="32.591999999999999"/>
    <n v="21.728000000000002"/>
    <n v="0.4"/>
    <x v="3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n v="0.55000000000000004"/>
    <n v="2402.3427999999999"/>
    <n v="1965.5531999999998"/>
    <n v="0.45"/>
    <x v="3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n v="0.6"/>
    <n v="29.740799999999997"/>
    <n v="19.827200000000001"/>
    <n v="0.4"/>
    <x v="3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0.6"/>
    <n v="96.825599999999994"/>
    <n v="64.55040000000001"/>
    <n v="0.40000000000000008"/>
    <x v="3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n v="0.65"/>
    <n v="1.8095999999999999"/>
    <n v="0.97439999999999993"/>
    <n v="0.35"/>
    <x v="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0.6"/>
    <n v="5.2320000000000002"/>
    <n v="3.4880000000000004"/>
    <n v="0.4"/>
    <x v="3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0.6"/>
    <n v="2.3472"/>
    <n v="1.5648"/>
    <n v="0.4"/>
    <x v="2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n v="0.6"/>
    <n v="35.851199999999999"/>
    <n v="23.900800000000004"/>
    <n v="0.4"/>
    <x v="0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n v="0.65"/>
    <n v="41.548000000000002"/>
    <n v="22.372"/>
    <n v="0.35"/>
    <x v="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n v="0.55000000000000004"/>
    <n v="211.178"/>
    <n v="172.78199999999998"/>
    <n v="0.44999999999999996"/>
    <x v="2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0.6"/>
    <n v="4.6511999999999993"/>
    <n v="3.1008000000000004"/>
    <n v="0.40000000000000008"/>
    <x v="0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0.6"/>
    <n v="20.140799999999999"/>
    <n v="13.427199999999999"/>
    <n v="0.4"/>
    <x v="0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n v="0.55000000000000004"/>
    <n v="366.48920000000004"/>
    <n v="299.85480000000001"/>
    <n v="0.44999999999999996"/>
    <x v="2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n v="0.65"/>
    <n v="372.92320000000001"/>
    <n v="200.80479999999994"/>
    <n v="0.34999999999999992"/>
    <x v="2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n v="0.6"/>
    <n v="13.1616"/>
    <n v="8.7744"/>
    <n v="0.4"/>
    <x v="2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0.6"/>
    <n v="11.664"/>
    <n v="7.7760000000000016"/>
    <n v="0.40000000000000008"/>
    <x v="2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n v="0.55000000000000004"/>
    <n v="246.38240000000002"/>
    <n v="201.5856"/>
    <n v="0.44999999999999996"/>
    <x v="2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0.6"/>
    <n v="10.068"/>
    <n v="6.7120000000000015"/>
    <n v="0.40000000000000008"/>
    <x v="2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n v="0.6"/>
    <n v="12.576000000000001"/>
    <n v="8.3840000000000003"/>
    <n v="0.4"/>
    <x v="1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n v="0.6"/>
    <n v="53.251199999999997"/>
    <n v="35.500799999999998"/>
    <n v="0.4"/>
    <x v="1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n v="0.6"/>
    <n v="182.53800000000001"/>
    <n v="121.69200000000001"/>
    <n v="0.4"/>
    <x v="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0.6"/>
    <n v="100.71600000000001"/>
    <n v="67.144000000000005"/>
    <n v="0.4"/>
    <x v="1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n v="0.65"/>
    <n v="53.546999999999997"/>
    <n v="28.832999999999998"/>
    <n v="0.35"/>
    <x v="3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n v="0.55000000000000004"/>
    <n v="13.1868"/>
    <n v="10.789199999999999"/>
    <n v="0.45"/>
    <x v="2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n v="0.6"/>
    <n v="19.974"/>
    <n v="13.315999999999999"/>
    <n v="0.39999999999999997"/>
    <x v="2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0.6"/>
    <n v="8.9711999999999996"/>
    <n v="5.9808000000000003"/>
    <n v="0.4"/>
    <x v="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n v="0.55000000000000004"/>
    <n v="178.19010000000003"/>
    <n v="145.7919"/>
    <n v="0.44999999999999996"/>
    <x v="1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0.6"/>
    <n v="1.3715999999999999"/>
    <n v="0.9144000000000001"/>
    <n v="0.4"/>
    <x v="1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0.6"/>
    <n v="8.6112000000000002"/>
    <n v="5.7408000000000001"/>
    <n v="0.4"/>
    <x v="1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n v="0.55000000000000004"/>
    <n v="39.586800000000004"/>
    <n v="32.389199999999995"/>
    <n v="0.44999999999999996"/>
    <x v="1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0.6"/>
    <n v="5.5260000000000007"/>
    <n v="3.6840000000000002"/>
    <n v="0.39999999999999997"/>
    <x v="0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0.6"/>
    <n v="10.799999999999999"/>
    <n v="7.2000000000000011"/>
    <n v="0.40000000000000008"/>
    <x v="0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0.6"/>
    <n v="25.757999999999999"/>
    <n v="17.172000000000001"/>
    <n v="0.4"/>
    <x v="3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n v="0.6"/>
    <n v="9.3311999999999991"/>
    <n v="6.2208000000000006"/>
    <n v="0.4"/>
    <x v="3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0.6"/>
    <n v="10.752000000000001"/>
    <n v="7.168000000000001"/>
    <n v="0.4"/>
    <x v="3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†LS21 Speaker System - PC Multimedia - 2.1-CH - Wired"/>
    <n v="19.989999999999998"/>
    <n v="1"/>
    <n v="0"/>
    <n v="6.7965999999999998"/>
    <n v="0.55000000000000004"/>
    <n v="10.9945"/>
    <n v="8.9954999999999981"/>
    <n v="0.44999999999999996"/>
    <x v="3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n v="0.6"/>
    <n v="13.752000000000001"/>
    <n v="9.168000000000001"/>
    <n v="0.4"/>
    <x v="3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n v="0.55000000000000004"/>
    <n v="27.984000000000005"/>
    <n v="22.895999999999997"/>
    <n v="0.4499999999999999"/>
    <x v="1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0.6"/>
    <n v="16.3872"/>
    <n v="10.924800000000001"/>
    <n v="0.4"/>
    <x v="1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n v="0.6"/>
    <n v="4.7519999999999998"/>
    <n v="3.1680000000000001"/>
    <n v="0.4"/>
    <x v="1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n v="0.65"/>
    <n v="9.3391999999999999"/>
    <n v="5.0288000000000004"/>
    <n v="0.35000000000000003"/>
    <x v="1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0.55000000000000004"/>
    <n v="59.383500000000005"/>
    <n v="48.586499999999994"/>
    <n v="0.44999999999999996"/>
    <x v="1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n v="0.6"/>
    <n v="68.291999999999987"/>
    <n v="45.528000000000006"/>
    <n v="0.40000000000000008"/>
    <x v="1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0.6"/>
    <n v="3.1103999999999998"/>
    <n v="2.0736000000000003"/>
    <n v="0.40000000000000008"/>
    <x v="3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n v="0.6"/>
    <n v="9.7680000000000007"/>
    <n v="6.5120000000000005"/>
    <n v="0.4"/>
    <x v="2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n v="0.6"/>
    <n v="326.62799999999999"/>
    <n v="217.75200000000001"/>
    <n v="0.4"/>
    <x v="3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n v="0.6"/>
    <n v="11.894400000000001"/>
    <n v="7.9296000000000006"/>
    <n v="0.4"/>
    <x v="3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n v="0.55000000000000004"/>
    <n v="361.62720000000002"/>
    <n v="295.8768"/>
    <n v="0.45"/>
    <x v="3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n v="0.55000000000000004"/>
    <n v="54.747000000000007"/>
    <n v="44.792999999999999"/>
    <n v="0.44999999999999996"/>
    <x v="3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n v="0.55000000000000004"/>
    <n v="109.97800000000001"/>
    <n v="89.981999999999999"/>
    <n v="0.44999999999999996"/>
    <x v="3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n v="0.65"/>
    <n v="410.65830000000005"/>
    <n v="221.12369999999999"/>
    <n v="0.35"/>
    <x v="0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0.65"/>
    <n v="39.468000000000004"/>
    <n v="21.251999999999995"/>
    <n v="0.34999999999999992"/>
    <x v="0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n v="0.6"/>
    <n v="12.4344"/>
    <n v="8.2896000000000001"/>
    <n v="0.4"/>
    <x v="3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n v="0.6"/>
    <n v="249.5232"/>
    <n v="166.34880000000001"/>
    <n v="0.4"/>
    <x v="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0.6"/>
    <n v="10.0608"/>
    <n v="6.7072000000000003"/>
    <n v="0.4"/>
    <x v="3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n v="0.55000000000000004"/>
    <n v="14.916000000000002"/>
    <n v="12.203999999999999"/>
    <n v="0.44999999999999996"/>
    <x v="3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0.55000000000000004"/>
    <n v="52.712000000000003"/>
    <n v="43.128"/>
    <n v="0.45"/>
    <x v="3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n v="0.6"/>
    <n v="7.7759999999999998"/>
    <n v="5.1840000000000011"/>
    <n v="0.40000000000000008"/>
    <x v="3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0.6"/>
    <n v="11.4048"/>
    <n v="7.6031999999999993"/>
    <n v="0.39999999999999997"/>
    <x v="3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0.6"/>
    <n v="958.83479999999997"/>
    <n v="639.22320000000002"/>
    <n v="0.4"/>
    <x v="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0.6"/>
    <n v="22.175999999999998"/>
    <n v="14.784000000000002"/>
    <n v="0.40000000000000008"/>
    <x v="1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n v="0.6"/>
    <n v="6.2207999999999997"/>
    <n v="4.1472000000000007"/>
    <n v="0.40000000000000008"/>
    <x v="3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n v="0.65"/>
    <n v="50.518000000000001"/>
    <n v="27.201999999999998"/>
    <n v="0.35"/>
    <x v="3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n v="0.65"/>
    <n v="338.30160000000006"/>
    <n v="182.16239999999999"/>
    <n v="0.34999999999999992"/>
    <x v="3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0.6"/>
    <n v="67.175999999999988"/>
    <n v="44.784000000000006"/>
    <n v="0.40000000000000008"/>
    <x v="0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0.55000000000000004"/>
    <n v="16.038"/>
    <n v="13.122"/>
    <n v="0.45"/>
    <x v="3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0.6"/>
    <n v="79.164000000000001"/>
    <n v="52.775999999999996"/>
    <n v="0.39999999999999997"/>
    <x v="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0.6"/>
    <n v="15.552"/>
    <n v="10.368000000000002"/>
    <n v="0.40000000000000008"/>
    <x v="3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n v="0.6"/>
    <n v="422.85599999999999"/>
    <n v="281.904"/>
    <n v="0.4"/>
    <x v="3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n v="0.6"/>
    <n v="4.4459999999999997"/>
    <n v="2.9640000000000004"/>
    <n v="0.4"/>
    <x v="3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n v="0.6"/>
    <n v="12.9"/>
    <n v="8.6"/>
    <n v="0.39999999999999997"/>
    <x v="3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n v="0.6"/>
    <n v="6.3167999999999997"/>
    <n v="4.2112000000000007"/>
    <n v="0.40000000000000008"/>
    <x v="3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  <n v="0.6"/>
    <n v="12.3264"/>
    <n v="8.2176000000000009"/>
    <n v="0.4"/>
    <x v="3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0.6"/>
    <n v="62.94"/>
    <n v="41.960000000000008"/>
    <n v="0.40000000000000008"/>
    <x v="0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n v="0.6"/>
    <n v="23.808"/>
    <n v="15.872"/>
    <n v="0.4"/>
    <x v="0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n v="0.6"/>
    <n v="31.049999999999997"/>
    <n v="20.700000000000003"/>
    <n v="0.40000000000000008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n v="0.6"/>
    <n v="7.008"/>
    <n v="4.6719999999999997"/>
    <n v="0.39999999999999997"/>
    <x v="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n v="0.55000000000000004"/>
    <n v="87.862500000000011"/>
    <n v="71.887499999999989"/>
    <n v="0.44999999999999996"/>
    <x v="3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0.6"/>
    <n v="62.380800000000001"/>
    <n v="41.587200000000003"/>
    <n v="0.4"/>
    <x v="0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0.65"/>
    <n v="197.11250000000001"/>
    <n v="106.13749999999999"/>
    <n v="0.35"/>
    <x v="2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0.6"/>
    <n v="162.43200000000002"/>
    <n v="108.28800000000001"/>
    <n v="0.4"/>
    <x v="2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n v="0.65"/>
    <n v="966.57600000000002"/>
    <n v="520.46399999999994"/>
    <n v="0.35"/>
    <x v="2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0.6"/>
    <n v="10.488"/>
    <n v="6.9920000000000009"/>
    <n v="0.4"/>
    <x v="1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0.6"/>
    <n v="43.127999999999993"/>
    <n v="28.752000000000002"/>
    <n v="0.40000000000000008"/>
    <x v="1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n v="0.6"/>
    <n v="36.270000000000003"/>
    <n v="24.18"/>
    <n v="0.39999999999999997"/>
    <x v="1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n v="0.65"/>
    <n v="164.56440000000001"/>
    <n v="88.611599999999981"/>
    <n v="0.34999999999999992"/>
    <x v="1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n v="0.6"/>
    <n v="1.728"/>
    <n v="1.1519999999999999"/>
    <n v="0.39999999999999997"/>
    <x v="1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n v="0.65"/>
    <n v="250.21360000000001"/>
    <n v="134.7304"/>
    <n v="0.35"/>
    <x v="1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n v="0.55000000000000004"/>
    <n v="84.47120000000001"/>
    <n v="69.112799999999993"/>
    <n v="0.44999999999999996"/>
    <x v="1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n v="0.65"/>
    <n v="593.72950000000003"/>
    <n v="319.70049999999992"/>
    <n v="0.34999999999999992"/>
    <x v="1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n v="0.6"/>
    <n v="26.352"/>
    <n v="17.568000000000001"/>
    <n v="0.4"/>
    <x v="0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n v="0.6"/>
    <n v="15.0192"/>
    <n v="10.0128"/>
    <n v="0.4"/>
    <x v="0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0.6"/>
    <n v="28.055999999999997"/>
    <n v="18.704000000000001"/>
    <n v="0.4"/>
    <x v="3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n v="0.65"/>
    <n v="119.5792"/>
    <n v="64.388799999999989"/>
    <n v="0.35"/>
    <x v="3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n v="0.55000000000000004"/>
    <n v="692.98350000000005"/>
    <n v="566.98649999999998"/>
    <n v="0.44999999999999996"/>
    <x v="3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0.6"/>
    <n v="41.381999999999998"/>
    <n v="27.588000000000001"/>
    <n v="0.4"/>
    <x v="3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n v="0.6"/>
    <n v="42.220799999999997"/>
    <n v="28.147199999999998"/>
    <n v="0.4"/>
    <x v="0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n v="0.55000000000000004"/>
    <n v="32.978000000000002"/>
    <n v="26.981999999999999"/>
    <n v="0.44999999999999996"/>
    <x v="0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0.6"/>
    <n v="15.590400000000001"/>
    <n v="10.393600000000001"/>
    <n v="0.4"/>
    <x v="2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0.6"/>
    <n v="16.416"/>
    <n v="10.943999999999999"/>
    <n v="0.39999999999999997"/>
    <x v="2"/>
  </r>
  <r>
    <n v="4397"/>
    <s v="CA-2016-148740"/>
    <d v="2016-11-15T00:00:00"/>
    <d v="2016-11-19T00:00:00"/>
    <s v="Standard Class"/>
    <s v="AH-10690"/>
    <s v="Anna H‰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n v="0.55000000000000004"/>
    <n v="198.7568"/>
    <n v="162.61919999999998"/>
    <n v="0.44999999999999996"/>
    <x v="0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n v="0.65"/>
    <n v="111.9209"/>
    <n v="60.265100000000004"/>
    <n v="0.35000000000000003"/>
    <x v="2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n v="0.65"/>
    <n v="44.855199999999996"/>
    <n v="24.152799999999999"/>
    <n v="0.35000000000000003"/>
    <x v="2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0.6"/>
    <n v="119.94"/>
    <n v="79.960000000000008"/>
    <n v="0.4"/>
    <x v="0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0.6"/>
    <n v="541.16999999999996"/>
    <n v="360.78000000000009"/>
    <n v="0.40000000000000008"/>
    <x v="0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0.65"/>
    <n v="631.47500000000002"/>
    <n v="340.02499999999998"/>
    <n v="0.35"/>
    <x v="0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n v="0.6"/>
    <n v="6.7967999999999993"/>
    <n v="4.5312000000000001"/>
    <n v="0.4"/>
    <x v="0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0.6"/>
    <n v="12.743999999999998"/>
    <n v="8.4960000000000004"/>
    <n v="0.40000000000000008"/>
    <x v="2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n v="0.55000000000000004"/>
    <n v="19.14"/>
    <n v="15.659999999999997"/>
    <n v="0.44999999999999996"/>
    <x v="1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0.6"/>
    <n v="23.3856"/>
    <n v="15.590399999999999"/>
    <n v="0.39999999999999997"/>
    <x v="1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0.6"/>
    <n v="5.4479999999999995"/>
    <n v="3.6320000000000006"/>
    <n v="0.40000000000000008"/>
    <x v="0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n v="0.6"/>
    <n v="188.73"/>
    <n v="125.82000000000002"/>
    <n v="0.40000000000000008"/>
    <x v="0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n v="0.6"/>
    <n v="2.9460000000000002"/>
    <n v="1.964"/>
    <n v="0.39999999999999997"/>
    <x v="0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0.6"/>
    <n v="3.468"/>
    <n v="2.3120000000000003"/>
    <n v="0.4"/>
    <x v="2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n v="0.6"/>
    <n v="64.763999999999996"/>
    <n v="43.176000000000002"/>
    <n v="0.4"/>
    <x v="2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0.6"/>
    <n v="11.79"/>
    <n v="7.8599999999999994"/>
    <n v="0.4"/>
    <x v="2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0.55000000000000004"/>
    <n v="339.88350000000003"/>
    <n v="278.0865"/>
    <n v="0.44999999999999996"/>
    <x v="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0.6"/>
    <n v="35.82"/>
    <n v="23.880000000000003"/>
    <n v="0.4"/>
    <x v="2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0.6"/>
    <n v="232.79399999999998"/>
    <n v="155.19600000000003"/>
    <n v="0.40000000000000008"/>
    <x v="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n v="0.55000000000000004"/>
    <n v="316.75600000000003"/>
    <n v="259.16399999999993"/>
    <n v="0.4499999999999999"/>
    <x v="2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0.6"/>
    <n v="18.239999999999998"/>
    <n v="12.16"/>
    <n v="0.4"/>
    <x v="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n v="0.6"/>
    <n v="286.94400000000002"/>
    <n v="191.29599999999999"/>
    <n v="0.39999999999999997"/>
    <x v="3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0.65"/>
    <n v="124.05120000000001"/>
    <n v="66.796800000000005"/>
    <n v="0.35"/>
    <x v="2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0.6"/>
    <n v="3.2904"/>
    <n v="2.1936"/>
    <n v="0.4"/>
    <x v="2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n v="0.6"/>
    <n v="24.552"/>
    <n v="16.368000000000002"/>
    <n v="0.4"/>
    <x v="1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0.6"/>
    <n v="9.3311999999999991"/>
    <n v="6.2208000000000006"/>
    <n v="0.4"/>
    <x v="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0.6"/>
    <n v="10.343999999999999"/>
    <n v="6.895999999999999"/>
    <n v="0.39999999999999997"/>
    <x v="3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n v="0.65"/>
    <n v="196.911"/>
    <n v="106.029"/>
    <n v="0.35"/>
    <x v="3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n v="0.55000000000000004"/>
    <n v="19.112500000000001"/>
    <n v="15.637499999999999"/>
    <n v="0.44999999999999996"/>
    <x v="3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0.6"/>
    <n v="68.36399999999999"/>
    <n v="45.576000000000008"/>
    <n v="0.40000000000000008"/>
    <x v="3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n v="0.55000000000000004"/>
    <n v="30.789000000000001"/>
    <n v="25.190999999999995"/>
    <n v="0.44999999999999996"/>
    <x v="3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0.6"/>
    <n v="16.308"/>
    <n v="10.872"/>
    <n v="0.4"/>
    <x v="3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n v="0.65"/>
    <n v="1173.8220000000001"/>
    <n v="632.05799999999999"/>
    <n v="0.35"/>
    <x v="3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0.6"/>
    <n v="42.57"/>
    <n v="28.380000000000003"/>
    <n v="0.4"/>
    <x v="3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0.6"/>
    <n v="12"/>
    <n v="8"/>
    <n v="0.4"/>
    <x v="0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0.6"/>
    <n v="4.7880000000000003"/>
    <n v="3.1920000000000002"/>
    <n v="0.4"/>
    <x v="0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65"/>
    <n v="15.665000000000001"/>
    <n v="8.4350000000000005"/>
    <n v="0.35"/>
    <x v="0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0.6"/>
    <n v="5.25"/>
    <n v="3.5"/>
    <n v="0.4"/>
    <x v="0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0.65"/>
    <n v="547.91100000000006"/>
    <n v="295.029"/>
    <n v="0.35"/>
    <x v="0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n v="0.6"/>
    <n v="1.3091999999999999"/>
    <n v="0.87280000000000002"/>
    <n v="0.4"/>
    <x v="0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n v="0.6"/>
    <n v="16.430399999999999"/>
    <n v="10.953600000000002"/>
    <n v="0.40000000000000008"/>
    <x v="0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0.6"/>
    <n v="15.843599999999999"/>
    <n v="10.5624"/>
    <n v="0.4"/>
    <x v="0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n v="0.6"/>
    <n v="6.2207999999999997"/>
    <n v="4.1472000000000007"/>
    <n v="0.40000000000000008"/>
    <x v="0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n v="0.6"/>
    <n v="14.208"/>
    <n v="9.4719999999999995"/>
    <n v="0.39999999999999997"/>
    <x v="0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n v="0.55000000000000004"/>
    <n v="60.472500000000004"/>
    <n v="49.477499999999999"/>
    <n v="0.44999999999999996"/>
    <x v="0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n v="0.6"/>
    <n v="579.51"/>
    <n v="386.34000000000003"/>
    <n v="0.4"/>
    <x v="0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n v="0.6"/>
    <n v="17.52"/>
    <n v="11.68"/>
    <n v="0.4"/>
    <x v="0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  <n v="0.6"/>
    <n v="19.439999999999998"/>
    <n v="12.96"/>
    <n v="0.4"/>
    <x v="0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n v="0.6"/>
    <n v="47.01"/>
    <n v="31.339999999999996"/>
    <n v="0.39999999999999997"/>
    <x v="2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n v="0.6"/>
    <n v="19.007999999999999"/>
    <n v="12.672000000000001"/>
    <n v="0.4"/>
    <x v="2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0.6"/>
    <n v="17.472000000000001"/>
    <n v="11.648"/>
    <n v="0.39999999999999997"/>
    <x v="2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0.6"/>
    <n v="101.66999999999999"/>
    <n v="67.78"/>
    <n v="0.4"/>
    <x v="2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0.65"/>
    <n v="8.1640000000000015"/>
    <n v="4.395999999999999"/>
    <n v="0.34999999999999992"/>
    <x v="1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n v="0.6"/>
    <n v="3.8879999999999999"/>
    <n v="2.5920000000000005"/>
    <n v="0.40000000000000008"/>
    <x v="1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n v="0.6"/>
    <n v="112.014"/>
    <n v="74.676000000000002"/>
    <n v="0.4"/>
    <x v="1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0.65"/>
    <n v="16.509999999999998"/>
    <n v="8.89"/>
    <n v="0.35000000000000003"/>
    <x v="0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0.6"/>
    <n v="26.376000000000001"/>
    <n v="17.584"/>
    <n v="0.39999999999999997"/>
    <x v="0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n v="0.65"/>
    <n v="831.45725000000004"/>
    <n v="447.70774999999992"/>
    <n v="0.34999999999999992"/>
    <x v="0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n v="0.6"/>
    <n v="16.751999999999999"/>
    <n v="11.168000000000003"/>
    <n v="0.40000000000000008"/>
    <x v="0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n v="0.65"/>
    <n v="84.219200000000015"/>
    <n v="45.348799999999997"/>
    <n v="0.34999999999999992"/>
    <x v="1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0.6"/>
    <n v="3.8208000000000002"/>
    <n v="2.5472000000000001"/>
    <n v="0.4"/>
    <x v="1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n v="0.6"/>
    <n v="146.72999999999999"/>
    <n v="97.820000000000022"/>
    <n v="0.40000000000000008"/>
    <x v="3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0.6"/>
    <n v="799.49760000000003"/>
    <n v="532.99840000000006"/>
    <n v="0.4"/>
    <x v="3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n v="0.65"/>
    <n v="21.304400000000005"/>
    <n v="11.471599999999999"/>
    <n v="0.34999999999999992"/>
    <x v="3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n v="0.6"/>
    <n v="88.310400000000001"/>
    <n v="58.873599999999996"/>
    <n v="0.39999999999999997"/>
    <x v="3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n v="0.55000000000000004"/>
    <n v="29.911200000000001"/>
    <n v="24.472799999999999"/>
    <n v="0.45"/>
    <x v="3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n v="0.6"/>
    <n v="46.065599999999996"/>
    <n v="30.7104"/>
    <n v="0.4"/>
    <x v="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n v="0.6"/>
    <n v="8.6112000000000002"/>
    <n v="5.7408000000000001"/>
    <n v="0.4"/>
    <x v="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n v="0.6"/>
    <n v="125.87519999999999"/>
    <n v="83.916800000000009"/>
    <n v="0.4"/>
    <x v="3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n v="0.6"/>
    <n v="1.9823999999999997"/>
    <n v="1.3216000000000001"/>
    <n v="0.40000000000000008"/>
    <x v="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n v="0.6"/>
    <n v="9.8279999999999994"/>
    <n v="6.5519999999999996"/>
    <n v="0.4"/>
    <x v="3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0.6"/>
    <n v="100.776"/>
    <n v="67.184000000000012"/>
    <n v="0.40000000000000008"/>
    <x v="3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n v="0.65"/>
    <n v="209.01919999999998"/>
    <n v="112.5488"/>
    <n v="0.35000000000000003"/>
    <x v="3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0.6"/>
    <n v="7.7759999999999998"/>
    <n v="5.1840000000000011"/>
    <n v="0.40000000000000008"/>
    <x v="3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n v="0.65"/>
    <n v="83.237700000000004"/>
    <n v="44.820299999999989"/>
    <n v="0.34999999999999992"/>
    <x v="3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n v="0.65"/>
    <n v="41.395900000000005"/>
    <n v="22.290099999999995"/>
    <n v="0.34999999999999992"/>
    <x v="3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n v="0.55000000000000004"/>
    <n v="131.98680000000002"/>
    <n v="107.98919999999998"/>
    <n v="0.44999999999999996"/>
    <x v="3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n v="0.65"/>
    <n v="223.74300000000002"/>
    <n v="120.477"/>
    <n v="0.35"/>
    <x v="3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n v="0.6"/>
    <n v="9.3311999999999991"/>
    <n v="6.2208000000000006"/>
    <n v="0.4"/>
    <x v="3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n v="0.65"/>
    <n v="13.811200000000001"/>
    <n v="7.4367999999999999"/>
    <n v="0.35"/>
    <x v="3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0.6"/>
    <n v="5.0688000000000004"/>
    <n v="3.3792"/>
    <n v="0.39999999999999997"/>
    <x v="3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n v="0.6"/>
    <n v="199.85399999999998"/>
    <n v="133.23599999999999"/>
    <n v="0.4"/>
    <x v="3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0.65"/>
    <n v="161.83699999999999"/>
    <n v="87.143000000000001"/>
    <n v="0.35000000000000003"/>
    <x v="3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0.6"/>
    <n v="14.939999999999998"/>
    <n v="9.9600000000000009"/>
    <n v="0.40000000000000008"/>
    <x v="2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n v="0.6"/>
    <n v="9.1559999999999988"/>
    <n v="6.104000000000001"/>
    <n v="0.40000000000000008"/>
    <x v="0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n v="0.6"/>
    <n v="25.992000000000001"/>
    <n v="17.327999999999999"/>
    <n v="0.39999999999999997"/>
    <x v="0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n v="0.6"/>
    <n v="26.150400000000001"/>
    <n v="17.433600000000002"/>
    <n v="0.4"/>
    <x v="0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n v="0.6"/>
    <n v="69.768000000000001"/>
    <n v="46.512"/>
    <n v="0.4"/>
    <x v="0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n v="0.6"/>
    <n v="5.5775999999999994"/>
    <n v="3.7183999999999999"/>
    <n v="0.4"/>
    <x v="0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0.6"/>
    <n v="11.664"/>
    <n v="7.7760000000000016"/>
    <n v="0.40000000000000008"/>
    <x v="0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n v="0.6"/>
    <n v="188.73"/>
    <n v="125.82000000000002"/>
    <n v="0.40000000000000008"/>
    <x v="0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0.6"/>
    <n v="9.7619999999999987"/>
    <n v="6.5080000000000009"/>
    <n v="0.40000000000000008"/>
    <x v="1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n v="0.6"/>
    <n v="41.472000000000001"/>
    <n v="27.648000000000003"/>
    <n v="0.4"/>
    <x v="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n v="0.6"/>
    <n v="2.6819999999999999"/>
    <n v="1.7879999999999998"/>
    <n v="0.39999999999999997"/>
    <x v="1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n v="0.65"/>
    <n v="271.89240000000001"/>
    <n v="146.40359999999998"/>
    <n v="0.35"/>
    <x v="3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n v="0.55000000000000004"/>
    <n v="362.99340000000007"/>
    <n v="296.99459999999999"/>
    <n v="0.44999999999999996"/>
    <x v="2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n v="0.65"/>
    <n v="5.2831999999999999"/>
    <n v="2.8448000000000002"/>
    <n v="0.35000000000000003"/>
    <x v="2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0.6"/>
    <n v="21.772799999999997"/>
    <n v="14.5152"/>
    <n v="0.4"/>
    <x v="2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n v="0.65"/>
    <n v="591.31799999999998"/>
    <n v="318.40200000000004"/>
    <n v="0.35000000000000003"/>
    <x v="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n v="0.65"/>
    <n v="596.65027499999997"/>
    <n v="321.27322500000002"/>
    <n v="0.35000000000000003"/>
    <x v="3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0.6"/>
    <n v="23.327999999999999"/>
    <n v="15.552000000000003"/>
    <n v="0.40000000000000008"/>
    <x v="3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0.6"/>
    <n v="378.7056"/>
    <n v="252.47040000000004"/>
    <n v="0.4"/>
    <x v="3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n v="0.6"/>
    <n v="7.7759999999999998"/>
    <n v="5.1840000000000011"/>
    <n v="0.40000000000000008"/>
    <x v="2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n v="0.6"/>
    <n v="7.7759999999999998"/>
    <n v="5.1840000000000011"/>
    <n v="0.40000000000000008"/>
    <x v="0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0.6"/>
    <n v="13.92"/>
    <n v="9.2799999999999994"/>
    <n v="0.39999999999999997"/>
    <x v="0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  <n v="0.6"/>
    <n v="15.552"/>
    <n v="10.368000000000002"/>
    <n v="0.40000000000000008"/>
    <x v="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n v="0.6"/>
    <n v="12.7872"/>
    <n v="8.5248000000000008"/>
    <n v="0.4"/>
    <x v="2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0.55000000000000004"/>
    <n v="95.510800000000017"/>
    <n v="78.145199999999988"/>
    <n v="0.4499999999999999"/>
    <x v="2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n v="0.6"/>
    <n v="217.17599999999999"/>
    <n v="144.78399999999999"/>
    <n v="0.4"/>
    <x v="2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n v="0.55000000000000004"/>
    <n v="34.567500000000003"/>
    <n v="28.282499999999999"/>
    <n v="0.44999999999999996"/>
    <x v="2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n v="0.55000000000000004"/>
    <n v="450.10680000000002"/>
    <n v="368.26919999999996"/>
    <n v="0.44999999999999996"/>
    <x v="2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n v="0.6"/>
    <n v="12.203999999999999"/>
    <n v="8.136000000000001"/>
    <n v="0.40000000000000008"/>
    <x v="2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n v="0.65"/>
    <n v="15.593499999999999"/>
    <n v="8.3964999999999996"/>
    <n v="0.35000000000000003"/>
    <x v="2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0.65"/>
    <n v="111.33720000000001"/>
    <n v="59.950800000000001"/>
    <n v="0.35"/>
    <x v="3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n v="0.65"/>
    <n v="24.244999999999997"/>
    <n v="13.055"/>
    <n v="0.35000000000000003"/>
    <x v="0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n v="0.6"/>
    <n v="49.175999999999995"/>
    <n v="32.783999999999999"/>
    <n v="0.4"/>
    <x v="0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n v="0.6"/>
    <n v="32.8752"/>
    <n v="21.916800000000002"/>
    <n v="0.4"/>
    <x v="0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0.6"/>
    <n v="6.4704000000000006"/>
    <n v="4.3136000000000001"/>
    <n v="0.39999999999999997"/>
    <x v="0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0.65"/>
    <n v="189.13700000000003"/>
    <n v="101.84299999999999"/>
    <n v="0.34999999999999992"/>
    <x v="0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n v="0.6"/>
    <n v="21.863999999999997"/>
    <n v="14.576000000000001"/>
    <n v="0.4"/>
    <x v="3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n v="0.6"/>
    <n v="12.839999999999998"/>
    <n v="8.56"/>
    <n v="0.4"/>
    <x v="0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0.6"/>
    <n v="29.198399999999999"/>
    <n v="19.465600000000002"/>
    <n v="0.4"/>
    <x v="0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0.6"/>
    <n v="9.9359999999999982"/>
    <n v="6.6240000000000006"/>
    <n v="0.40000000000000008"/>
    <x v="0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0.6"/>
    <n v="808.51199999999994"/>
    <n v="539.00800000000004"/>
    <n v="0.4"/>
    <x v="3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0.55000000000000004"/>
    <n v="34.270500000000006"/>
    <n v="28.039499999999997"/>
    <n v="0.44999999999999996"/>
    <x v="2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n v="0.65"/>
    <n v="13.208"/>
    <n v="7.1120000000000001"/>
    <n v="0.35"/>
    <x v="2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n v="0.6"/>
    <n v="5.6592000000000002"/>
    <n v="3.7728000000000002"/>
    <n v="0.4"/>
    <x v="3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0.6"/>
    <n v="20.916"/>
    <n v="13.943999999999999"/>
    <n v="0.39999999999999997"/>
    <x v="2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n v="0.65"/>
    <n v="58.071000000000005"/>
    <n v="31.268999999999998"/>
    <n v="0.35"/>
    <x v="2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0.55000000000000004"/>
    <n v="148.48900000000003"/>
    <n v="121.49099999999999"/>
    <n v="0.4499999999999999"/>
    <x v="3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0.6"/>
    <n v="59.94"/>
    <n v="39.960000000000008"/>
    <n v="0.40000000000000008"/>
    <x v="3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n v="0.65"/>
    <n v="25.402000000000001"/>
    <n v="13.677999999999997"/>
    <n v="0.34999999999999992"/>
    <x v="3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n v="0.55000000000000004"/>
    <n v="64.257599999999996"/>
    <n v="52.574399999999997"/>
    <n v="0.45"/>
    <x v="3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n v="0.6"/>
    <n v="1.3775999999999999"/>
    <n v="0.91839999999999988"/>
    <n v="0.39999999999999997"/>
    <x v="0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0.65"/>
    <n v="265.20389999999998"/>
    <n v="142.8021"/>
    <n v="0.35000000000000003"/>
    <x v="0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0.6"/>
    <n v="24.263999999999999"/>
    <n v="16.175999999999998"/>
    <n v="0.39999999999999997"/>
    <x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n v="0.65"/>
    <n v="79.528800000000004"/>
    <n v="42.8232"/>
    <n v="0.35"/>
    <x v="2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0.6"/>
    <n v="9.1679999999999993"/>
    <n v="6.1120000000000001"/>
    <n v="0.4"/>
    <x v="2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0.6"/>
    <n v="7.1760000000000002"/>
    <n v="4.7840000000000007"/>
    <n v="0.4"/>
    <x v="1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n v="0.65"/>
    <n v="10.295999999999999"/>
    <n v="5.5440000000000005"/>
    <n v="0.35000000000000003"/>
    <x v="3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n v="0.6"/>
    <n v="51.825600000000001"/>
    <n v="34.550400000000003"/>
    <n v="0.4"/>
    <x v="3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n v="0.6"/>
    <n v="10.943999999999999"/>
    <n v="7.2959999999999994"/>
    <n v="0.4"/>
    <x v="3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n v="0.6"/>
    <n v="7.871999999999999"/>
    <n v="5.2480000000000002"/>
    <n v="0.4"/>
    <x v="3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n v="0.55000000000000004"/>
    <n v="58.289000000000009"/>
    <n v="47.690999999999995"/>
    <n v="0.44999999999999996"/>
    <x v="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n v="0.65"/>
    <n v="321.048"/>
    <n v="172.87200000000001"/>
    <n v="0.35000000000000003"/>
    <x v="1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n v="0.6"/>
    <n v="3.5615999999999999"/>
    <n v="2.3744000000000001"/>
    <n v="0.4"/>
    <x v="3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0.6"/>
    <n v="195.51599999999999"/>
    <n v="130.34400000000002"/>
    <n v="0.40000000000000008"/>
    <x v="3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n v="0.65"/>
    <n v="249.34455000000003"/>
    <n v="134.26245"/>
    <n v="0.35"/>
    <x v="1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n v="0.55000000000000004"/>
    <n v="81.664000000000001"/>
    <n v="66.815999999999988"/>
    <n v="0.44999999999999996"/>
    <x v="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n v="0.55000000000000004"/>
    <n v="295.64920000000001"/>
    <n v="241.89479999999998"/>
    <n v="0.44999999999999996"/>
    <x v="1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n v="0.6"/>
    <n v="1.1567999999999998"/>
    <n v="0.77120000000000011"/>
    <n v="0.40000000000000008"/>
    <x v="1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n v="0.6"/>
    <n v="4.1471999999999998"/>
    <n v="2.7648000000000001"/>
    <n v="0.4"/>
    <x v="1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n v="0.65"/>
    <n v="5.0439999999999996"/>
    <n v="2.7160000000000002"/>
    <n v="0.35000000000000003"/>
    <x v="1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n v="0.55000000000000004"/>
    <n v="362.54240000000004"/>
    <n v="296.62559999999996"/>
    <n v="0.44999999999999996"/>
    <x v="1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n v="0.6"/>
    <n v="3.456"/>
    <n v="2.3039999999999998"/>
    <n v="0.39999999999999997"/>
    <x v="3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n v="0.65"/>
    <n v="228.29040000000001"/>
    <n v="122.9256"/>
    <n v="0.35"/>
    <x v="2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n v="0.65"/>
    <n v="149.68200000000002"/>
    <n v="80.597999999999985"/>
    <n v="0.34999999999999992"/>
    <x v="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n v="0.6"/>
    <n v="7.7039999999999997"/>
    <n v="5.1360000000000001"/>
    <n v="0.4"/>
    <x v="2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n v="0.6"/>
    <n v="34.091999999999999"/>
    <n v="22.728000000000002"/>
    <n v="0.4"/>
    <x v="0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0.6"/>
    <n v="18.936"/>
    <n v="12.623999999999999"/>
    <n v="0.39999999999999997"/>
    <x v="1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0.6"/>
    <n v="16.751999999999999"/>
    <n v="11.168000000000003"/>
    <n v="0.40000000000000008"/>
    <x v="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n v="0.6"/>
    <n v="5.1353999999999997"/>
    <n v="3.4235999999999995"/>
    <n v="0.39999999999999997"/>
    <x v="3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n v="0.6"/>
    <n v="29.740799999999997"/>
    <n v="19.827200000000001"/>
    <n v="0.4"/>
    <x v="2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n v="0.65"/>
    <n v="83.114850000000004"/>
    <n v="44.754149999999996"/>
    <n v="0.35"/>
    <x v="2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6"/>
    <n v="162.864"/>
    <n v="108.57599999999999"/>
    <n v="0.39999999999999997"/>
    <x v="1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†speaker phone"/>
    <n v="110.352"/>
    <n v="3"/>
    <n v="0.2"/>
    <n v="8.2764000000000006"/>
    <n v="0.55000000000000004"/>
    <n v="60.693600000000004"/>
    <n v="49.6584"/>
    <n v="0.45"/>
    <x v="1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0.65"/>
    <n v="23.66"/>
    <n v="12.739999999999998"/>
    <n v="0.35"/>
    <x v="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0.65"/>
    <n v="272.4384"/>
    <n v="146.69760000000002"/>
    <n v="0.35000000000000003"/>
    <x v="3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n v="0.6"/>
    <n v="60.422399999999996"/>
    <n v="40.281599999999997"/>
    <n v="0.4"/>
    <x v="2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0.6"/>
    <n v="27.1296"/>
    <n v="18.086400000000001"/>
    <n v="0.4"/>
    <x v="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0.6"/>
    <n v="17.269199999999998"/>
    <n v="11.512800000000002"/>
    <n v="0.40000000000000008"/>
    <x v="3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0.6"/>
    <n v="14.668799999999999"/>
    <n v="9.7792000000000012"/>
    <n v="0.4"/>
    <x v="3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0.6"/>
    <n v="6.2856000000000005"/>
    <n v="4.1904000000000003"/>
    <n v="0.4"/>
    <x v="1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n v="0.65"/>
    <n v="49.491"/>
    <n v="26.649000000000001"/>
    <n v="0.35000000000000003"/>
    <x v="2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n v="0.6"/>
    <n v="12.743999999999998"/>
    <n v="8.4960000000000004"/>
    <n v="0.40000000000000008"/>
    <x v="1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0.6"/>
    <n v="76.775999999999996"/>
    <n v="51.183999999999997"/>
    <n v="0.4"/>
    <x v="1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n v="0.55000000000000004"/>
    <n v="263.99119999999999"/>
    <n v="215.99279999999999"/>
    <n v="0.45"/>
    <x v="3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n v="0.55000000000000004"/>
    <n v="361.86149999999998"/>
    <n v="296.06849999999997"/>
    <n v="0.45"/>
    <x v="0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n v="0.65"/>
    <n v="21.762"/>
    <n v="11.717999999999996"/>
    <n v="0.34999999999999992"/>
    <x v="0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  <n v="0.6"/>
    <n v="8.34"/>
    <n v="5.5600000000000005"/>
    <n v="0.4"/>
    <x v="0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0.6"/>
    <n v="16.116"/>
    <n v="10.744"/>
    <n v="0.4"/>
    <x v="0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n v="0.6"/>
    <n v="5.7504"/>
    <n v="3.8335999999999997"/>
    <n v="0.39999999999999997"/>
    <x v="2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0.6"/>
    <n v="67.86"/>
    <n v="45.239999999999995"/>
    <n v="0.39999999999999997"/>
    <x v="1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0.6"/>
    <n v="39.467999999999996"/>
    <n v="26.312000000000005"/>
    <n v="0.40000000000000008"/>
    <x v="2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n v="0.55000000000000004"/>
    <n v="131.83500000000001"/>
    <n v="107.86499999999998"/>
    <n v="0.44999999999999996"/>
    <x v="1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n v="0.65"/>
    <n v="16.660800000000002"/>
    <n v="8.9711999999999996"/>
    <n v="0.35"/>
    <x v="0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0.6"/>
    <n v="14.169599999999999"/>
    <n v="9.4464000000000006"/>
    <n v="0.4"/>
    <x v="0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0.6"/>
    <n v="4.9559999999999995"/>
    <n v="3.3040000000000003"/>
    <n v="0.4"/>
    <x v="0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0.6"/>
    <n v="45.948"/>
    <n v="30.631999999999998"/>
    <n v="0.39999999999999997"/>
    <x v="3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0.6"/>
    <n v="5.28"/>
    <n v="3.5200000000000005"/>
    <n v="0.4"/>
    <x v="3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n v="0.6"/>
    <n v="354.21119999999996"/>
    <n v="236.14080000000001"/>
    <n v="0.4"/>
    <x v="3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n v="0.6"/>
    <n v="3.3479999999999999"/>
    <n v="2.2320000000000002"/>
    <n v="0.4"/>
    <x v="3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n v="0.65"/>
    <n v="16.263000000000002"/>
    <n v="8.7569999999999979"/>
    <n v="0.34999999999999992"/>
    <x v="3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n v="0.6"/>
    <n v="271.52999999999997"/>
    <n v="181.02000000000004"/>
    <n v="0.40000000000000008"/>
    <x v="3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n v="0.6"/>
    <n v="10.656000000000001"/>
    <n v="7.104000000000001"/>
    <n v="0.4"/>
    <x v="0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n v="0.55000000000000004"/>
    <n v="166.31120000000001"/>
    <n v="136.0728"/>
    <n v="0.44999999999999996"/>
    <x v="0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n v="0.65"/>
    <n v="95.128800000000012"/>
    <n v="51.223199999999991"/>
    <n v="0.34999999999999992"/>
    <x v="0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0.6"/>
    <n v="4.74"/>
    <n v="3.16"/>
    <n v="0.4"/>
    <x v="0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n v="0.65"/>
    <n v="586.76279999999997"/>
    <n v="315.94920000000002"/>
    <n v="0.35000000000000003"/>
    <x v="0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n v="0.6"/>
    <n v="32.381999999999998"/>
    <n v="21.588000000000001"/>
    <n v="0.4"/>
    <x v="0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0.6"/>
    <n v="20.352"/>
    <n v="13.568000000000001"/>
    <n v="0.4"/>
    <x v="0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n v="0.6"/>
    <n v="13.085999999999999"/>
    <n v="8.7240000000000002"/>
    <n v="0.4"/>
    <x v="3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n v="0.6"/>
    <n v="54.959999999999994"/>
    <n v="36.64"/>
    <n v="0.4"/>
    <x v="3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n v="0.65"/>
    <n v="98.137"/>
    <n v="52.842999999999989"/>
    <n v="0.35"/>
    <x v="1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0.6"/>
    <n v="82.35"/>
    <n v="54.900000000000006"/>
    <n v="0.4"/>
    <x v="1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0.6"/>
    <n v="6.9119999999999999"/>
    <n v="4.6079999999999997"/>
    <n v="0.39999999999999997"/>
    <x v="1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0.6"/>
    <n v="10.963199999999999"/>
    <n v="7.3087999999999997"/>
    <n v="0.4"/>
    <x v="1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0.6"/>
    <n v="92.236800000000002"/>
    <n v="61.491200000000006"/>
    <n v="0.4"/>
    <x v="1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0.6"/>
    <n v="7.3343999999999996"/>
    <n v="4.8896000000000006"/>
    <n v="0.4"/>
    <x v="1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0.55000000000000004"/>
    <n v="92.369200000000006"/>
    <n v="75.574799999999982"/>
    <n v="0.4499999999999999"/>
    <x v="1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0.55000000000000004"/>
    <n v="25.294500000000003"/>
    <n v="20.695499999999999"/>
    <n v="0.44999999999999996"/>
    <x v="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0.6"/>
    <n v="321.24599999999998"/>
    <n v="214.16399999999999"/>
    <n v="0.4"/>
    <x v="1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6"/>
    <n v="3.6576"/>
    <n v="2.4384000000000001"/>
    <n v="0.4"/>
    <x v="1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n v="0.6"/>
    <n v="27.215999999999998"/>
    <n v="18.144000000000002"/>
    <n v="0.4"/>
    <x v="1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0.65"/>
    <n v="30.628"/>
    <n v="16.491999999999997"/>
    <n v="0.35"/>
    <x v="3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0.6"/>
    <n v="18.815999999999999"/>
    <n v="12.544"/>
    <n v="0.4"/>
    <x v="0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0.6"/>
    <n v="28.569599999999998"/>
    <n v="19.046400000000002"/>
    <n v="0.4"/>
    <x v="0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0.6"/>
    <n v="14.087999999999999"/>
    <n v="9.3920000000000012"/>
    <n v="0.4"/>
    <x v="0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n v="0.6"/>
    <n v="37.673999999999999"/>
    <n v="25.116"/>
    <n v="0.4"/>
    <x v="0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n v="0.6"/>
    <n v="17.064"/>
    <n v="11.376000000000001"/>
    <n v="0.4"/>
    <x v="0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n v="0.55000000000000004"/>
    <n v="73.906800000000004"/>
    <n v="60.469200000000001"/>
    <n v="0.45"/>
    <x v="1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†phone"/>
    <n v="589.9"/>
    <n v="2"/>
    <n v="0"/>
    <n v="147.47499999999999"/>
    <n v="0.55000000000000004"/>
    <n v="324.44499999999999"/>
    <n v="265.45499999999998"/>
    <n v="0.45"/>
    <x v="1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n v="0.65"/>
    <n v="352.91100000000006"/>
    <n v="190.029"/>
    <n v="0.35"/>
    <x v="1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n v="0.55000000000000004"/>
    <n v="1583.9736000000003"/>
    <n v="1295.9784"/>
    <n v="0.44999999999999996"/>
    <x v="3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n v="0.6"/>
    <n v="54.288000000000004"/>
    <n v="36.192"/>
    <n v="0.39999999999999997"/>
    <x v="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0.6"/>
    <n v="46.529999999999994"/>
    <n v="31.020000000000003"/>
    <n v="0.40000000000000008"/>
    <x v="1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0.6"/>
    <n v="5.2991999999999999"/>
    <n v="3.5328000000000008"/>
    <n v="0.40000000000000008"/>
    <x v="3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0.6"/>
    <n v="106.52159999999999"/>
    <n v="71.014400000000009"/>
    <n v="0.4"/>
    <x v="3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0.6"/>
    <n v="155.08799999999999"/>
    <n v="103.39200000000002"/>
    <n v="0.40000000000000008"/>
    <x v="3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n v="0.65"/>
    <n v="9.1883999999999997"/>
    <n v="4.9475999999999996"/>
    <n v="0.35"/>
    <x v="3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0.6"/>
    <n v="46.529999999999994"/>
    <n v="31.020000000000003"/>
    <n v="0.40000000000000008"/>
    <x v="0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0.6"/>
    <n v="14.927999999999999"/>
    <n v="9.952"/>
    <n v="0.4"/>
    <x v="0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0.6"/>
    <n v="84.45"/>
    <n v="56.3"/>
    <n v="0.39999999999999997"/>
    <x v="0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0.6"/>
    <n v="21.978000000000002"/>
    <n v="14.652000000000001"/>
    <n v="0.4"/>
    <x v="0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n v="0.65"/>
    <n v="11.141"/>
    <n v="5.9990000000000006"/>
    <n v="0.35000000000000003"/>
    <x v="1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0.6"/>
    <n v="31.049999999999997"/>
    <n v="20.700000000000003"/>
    <n v="0.40000000000000008"/>
    <x v="3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n v="0.65"/>
    <n v="80.573999999999998"/>
    <n v="43.385999999999996"/>
    <n v="0.35"/>
    <x v="3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n v="0.65"/>
    <n v="381.15870000000001"/>
    <n v="205.23930000000001"/>
    <n v="0.35000000000000003"/>
    <x v="1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n v="0.6"/>
    <n v="48.588000000000001"/>
    <n v="32.392000000000003"/>
    <n v="0.4"/>
    <x v="1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n v="0.6"/>
    <n v="145.76399999999998"/>
    <n v="97.176000000000016"/>
    <n v="0.40000000000000008"/>
    <x v="3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0.6"/>
    <n v="74.352000000000004"/>
    <n v="49.567999999999998"/>
    <n v="0.39999999999999997"/>
    <x v="3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6"/>
    <n v="7.4340000000000002"/>
    <n v="4.9560000000000004"/>
    <n v="0.4"/>
    <x v="3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n v="0.6"/>
    <n v="28.38"/>
    <n v="18.919999999999998"/>
    <n v="0.39999999999999997"/>
    <x v="3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0.55000000000000004"/>
    <n v="879.95600000000013"/>
    <n v="719.96399999999994"/>
    <n v="0.44999999999999996"/>
    <x v="0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0.6"/>
    <n v="6.6539999999999999"/>
    <n v="4.4359999999999999"/>
    <n v="0.4"/>
    <x v="0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n v="0.6"/>
    <n v="1.9008"/>
    <n v="1.2672000000000001"/>
    <n v="0.4"/>
    <x v="3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0.65"/>
    <n v="376.4384"/>
    <n v="202.69759999999997"/>
    <n v="0.35"/>
    <x v="3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0.6"/>
    <n v="3.8208000000000002"/>
    <n v="2.5472000000000001"/>
    <n v="0.4"/>
    <x v="1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n v="0.55000000000000004"/>
    <n v="307.12"/>
    <n v="251.27999999999997"/>
    <n v="0.44999999999999996"/>
    <x v="1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n v="0.65"/>
    <n v="94.746600000000015"/>
    <n v="51.017399999999995"/>
    <n v="0.34999999999999992"/>
    <x v="0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0.6"/>
    <n v="8.1719999999999988"/>
    <n v="5.4480000000000004"/>
    <n v="0.40000000000000008"/>
    <x v="2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0.65"/>
    <n v="282.51990000000001"/>
    <n v="152.12610000000001"/>
    <n v="0.35000000000000003"/>
    <x v="0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n v="0.6"/>
    <n v="264.11399999999998"/>
    <n v="176.07600000000002"/>
    <n v="0.40000000000000008"/>
    <x v="3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n v="0.6"/>
    <n v="38.64"/>
    <n v="25.760000000000005"/>
    <n v="0.4"/>
    <x v="3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n v="0.6"/>
    <n v="146.72999999999999"/>
    <n v="97.820000000000022"/>
    <n v="0.40000000000000008"/>
    <x v="3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0.6"/>
    <n v="117.45599999999999"/>
    <n v="78.304000000000002"/>
    <n v="0.4"/>
    <x v="3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0.6"/>
    <n v="7.056"/>
    <n v="4.7039999999999997"/>
    <n v="0.39999999999999997"/>
    <x v="3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n v="0.6"/>
    <n v="99.86999999999999"/>
    <n v="66.58"/>
    <n v="0.4"/>
    <x v="3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n v="0.6"/>
    <n v="1.728"/>
    <n v="1.1519999999999999"/>
    <n v="0.39999999999999997"/>
    <x v="3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n v="0.6"/>
    <n v="27.148799999999998"/>
    <n v="18.0992"/>
    <n v="0.4"/>
    <x v="2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0.6"/>
    <n v="35.942399999999999"/>
    <n v="23.961600000000004"/>
    <n v="0.4"/>
    <x v="1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0.6"/>
    <n v="14.217600000000001"/>
    <n v="9.4784000000000006"/>
    <n v="0.4"/>
    <x v="1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0.6"/>
    <n v="4.7808000000000002"/>
    <n v="3.1871999999999998"/>
    <n v="0.39999999999999997"/>
    <x v="1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0.6"/>
    <n v="10.92"/>
    <n v="7.2799999999999994"/>
    <n v="0.39999999999999997"/>
    <x v="1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n v="0.55000000000000004"/>
    <n v="15.153600000000001"/>
    <n v="12.398399999999999"/>
    <n v="0.44999999999999996"/>
    <x v="1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0.65"/>
    <n v="548.67539999999997"/>
    <n v="295.44060000000002"/>
    <n v="0.35000000000000003"/>
    <x v="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0.6"/>
    <n v="46.051199999999994"/>
    <n v="30.700800000000001"/>
    <n v="0.4"/>
    <x v="1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n v="0.6"/>
    <n v="1.7999999999999998"/>
    <n v="1.2000000000000002"/>
    <n v="0.40000000000000008"/>
    <x v="0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0.6"/>
    <n v="4.5035999999999996"/>
    <n v="3.0024000000000006"/>
    <n v="0.40000000000000008"/>
    <x v="0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0.6"/>
    <n v="9.9359999999999982"/>
    <n v="6.6240000000000006"/>
    <n v="0.40000000000000008"/>
    <x v="0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n v="0.65"/>
    <n v="51.948"/>
    <n v="27.972000000000001"/>
    <n v="0.35000000000000003"/>
    <x v="0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n v="0.55000000000000004"/>
    <n v="38.489000000000004"/>
    <n v="31.491"/>
    <n v="0.44999999999999996"/>
    <x v="0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n v="0.6"/>
    <n v="6.6360000000000001"/>
    <n v="4.4240000000000004"/>
    <n v="0.4"/>
    <x v="3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n v="0.65"/>
    <n v="405.25211999999999"/>
    <n v="218.21267999999998"/>
    <n v="0.35"/>
    <x v="3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n v="0.6"/>
    <n v="463.60799999999995"/>
    <n v="309.072"/>
    <n v="0.4"/>
    <x v="3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n v="0.6"/>
    <n v="169.88399999999999"/>
    <n v="113.256"/>
    <n v="0.4"/>
    <x v="0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†Speaker Phone"/>
    <n v="635.96"/>
    <n v="4"/>
    <n v="0"/>
    <n v="165.34960000000001"/>
    <n v="0.55000000000000004"/>
    <n v="349.77800000000002"/>
    <n v="286.18200000000002"/>
    <n v="0.45"/>
    <x v="0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0.55000000000000004"/>
    <n v="65.444500000000005"/>
    <n v="53.54549999999999"/>
    <n v="0.44999999999999996"/>
    <x v="0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n v="0.65"/>
    <n v="177.411"/>
    <n v="95.528999999999996"/>
    <n v="0.35"/>
    <x v="0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0.65"/>
    <n v="9.7552000000000003"/>
    <n v="5.2527999999999988"/>
    <n v="0.34999999999999992"/>
    <x v="3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0.6"/>
    <n v="19.852799999999998"/>
    <n v="13.235200000000003"/>
    <n v="0.40000000000000008"/>
    <x v="2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n v="0.6"/>
    <n v="48.588000000000001"/>
    <n v="32.392000000000003"/>
    <n v="0.4"/>
    <x v="2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†30456 USB†Flash Drive†8GB"/>
    <n v="82.8"/>
    <n v="12"/>
    <n v="0"/>
    <n v="6.6239999999999997"/>
    <n v="0.55000000000000004"/>
    <n v="45.54"/>
    <n v="37.26"/>
    <n v="0.45"/>
    <x v="2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n v="0.6"/>
    <n v="12.815999999999999"/>
    <n v="8.5440000000000005"/>
    <n v="0.4"/>
    <x v="2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0.6"/>
    <n v="37.2288"/>
    <n v="24.819200000000002"/>
    <n v="0.4"/>
    <x v="2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0.6"/>
    <n v="17.765999999999998"/>
    <n v="11.844000000000001"/>
    <n v="0.4"/>
    <x v="0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†Headset"/>
    <n v="863.928"/>
    <n v="9"/>
    <n v="0.2"/>
    <n v="86.392799999999994"/>
    <n v="0.55000000000000004"/>
    <n v="475.16040000000004"/>
    <n v="388.76759999999996"/>
    <n v="0.44999999999999996"/>
    <x v="0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n v="0.65"/>
    <n v="157.24799999999999"/>
    <n v="84.671999999999997"/>
    <n v="0.35000000000000003"/>
    <x v="0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0.65"/>
    <n v="106.52200000000001"/>
    <n v="57.35799999999999"/>
    <n v="0.34999999999999992"/>
    <x v="0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0.6"/>
    <n v="2.0916000000000001"/>
    <n v="1.3944000000000001"/>
    <n v="0.4"/>
    <x v="0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0.6"/>
    <n v="6.3503999999999996"/>
    <n v="4.2336"/>
    <n v="0.4"/>
    <x v="0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n v="0.55000000000000004"/>
    <n v="242.50050000000005"/>
    <n v="198.40949999999998"/>
    <n v="0.44999999999999996"/>
    <x v="0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0.6"/>
    <n v="3.4289999999999998"/>
    <n v="2.286"/>
    <n v="0.4"/>
    <x v="3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n v="0.65"/>
    <n v="33.779200000000003"/>
    <n v="18.188800000000001"/>
    <n v="0.35"/>
    <x v="2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n v="0.55000000000000004"/>
    <n v="39.586800000000004"/>
    <n v="32.389199999999995"/>
    <n v="0.44999999999999996"/>
    <x v="2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n v="0.65"/>
    <n v="157.52880000000002"/>
    <n v="84.823199999999986"/>
    <n v="0.34999999999999992"/>
    <x v="2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n v="0.6"/>
    <n v="133.15199999999999"/>
    <n v="88.768000000000001"/>
    <n v="0.4"/>
    <x v="2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n v="0.6"/>
    <n v="5.0688000000000004"/>
    <n v="3.3792"/>
    <n v="0.39999999999999997"/>
    <x v="2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0.6"/>
    <n v="17.712"/>
    <n v="11.808"/>
    <n v="0.4"/>
    <x v="1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n v="0.65"/>
    <n v="196.911"/>
    <n v="106.029"/>
    <n v="0.35"/>
    <x v="1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n v="0.65"/>
    <n v="92.534000000000006"/>
    <n v="49.826000000000008"/>
    <n v="0.35000000000000003"/>
    <x v="1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n v="0.65"/>
    <n v="355.32900000000001"/>
    <n v="191.33099999999996"/>
    <n v="0.34999999999999992"/>
    <x v="1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n v="0.65"/>
    <n v="137.8845"/>
    <n v="74.245499999999993"/>
    <n v="0.35"/>
    <x v="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n v="0.6"/>
    <n v="3.1488"/>
    <n v="2.0992000000000002"/>
    <n v="0.4"/>
    <x v="3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0.6"/>
    <n v="44.6496"/>
    <n v="29.766399999999997"/>
    <n v="0.39999999999999997"/>
    <x v="3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  <n v="0.6"/>
    <n v="4.1087999999999996"/>
    <n v="2.7392000000000003"/>
    <n v="0.40000000000000008"/>
    <x v="3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n v="0.65"/>
    <n v="5.1974"/>
    <n v="2.7986000000000004"/>
    <n v="0.35000000000000003"/>
    <x v="3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n v="0.6"/>
    <n v="5.2271999999999998"/>
    <n v="3.4847999999999999"/>
    <n v="0.4"/>
    <x v="0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0.6"/>
    <n v="39.101999999999997"/>
    <n v="26.068000000000005"/>
    <n v="0.40000000000000008"/>
    <x v="0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0.6"/>
    <n v="8.7719999999999985"/>
    <n v="5.8480000000000008"/>
    <n v="0.40000000000000008"/>
    <x v="0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n v="0.65"/>
    <n v="112.60600000000001"/>
    <n v="60.634"/>
    <n v="0.35"/>
    <x v="0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n v="0.6"/>
    <n v="537.55199999999991"/>
    <n v="358.36800000000005"/>
    <n v="0.40000000000000008"/>
    <x v="3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n v="0.6"/>
    <n v="78.426000000000002"/>
    <n v="52.284000000000006"/>
    <n v="0.4"/>
    <x v="3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n v="0.6"/>
    <n v="7.008"/>
    <n v="4.6719999999999997"/>
    <n v="0.39999999999999997"/>
    <x v="3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0.55000000000000004"/>
    <n v="34.270500000000006"/>
    <n v="28.039499999999997"/>
    <n v="0.44999999999999996"/>
    <x v="3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0.6"/>
    <n v="0.51119999999999999"/>
    <n v="0.34079999999999999"/>
    <n v="0.4"/>
    <x v="2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n v="0.6"/>
    <n v="21.772799999999997"/>
    <n v="14.5152"/>
    <n v="0.4"/>
    <x v="2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0.65"/>
    <n v="36.769199999999998"/>
    <n v="19.7988"/>
    <n v="0.35000000000000003"/>
    <x v="2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n v="0.55000000000000004"/>
    <n v="189.58720000000002"/>
    <n v="155.11679999999998"/>
    <n v="0.44999999999999996"/>
    <x v="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n v="0.55000000000000004"/>
    <n v="110.87120000000002"/>
    <n v="90.712799999999987"/>
    <n v="0.44999999999999996"/>
    <x v="1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n v="0.65"/>
    <n v="339.27400000000006"/>
    <n v="182.68599999999998"/>
    <n v="0.34999999999999992"/>
    <x v="3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0.6"/>
    <n v="4.9320000000000004"/>
    <n v="3.2880000000000003"/>
    <n v="0.4"/>
    <x v="1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n v="0.6"/>
    <n v="27.215999999999998"/>
    <n v="18.144000000000002"/>
    <n v="0.4"/>
    <x v="1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n v="0.6"/>
    <n v="568.30199999999991"/>
    <n v="378.86800000000005"/>
    <n v="0.40000000000000008"/>
    <x v="1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n v="0.6"/>
    <n v="37.176000000000002"/>
    <n v="24.783999999999999"/>
    <n v="0.39999999999999997"/>
    <x v="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0.65"/>
    <n v="174.80775"/>
    <n v="94.127250000000004"/>
    <n v="0.35000000000000003"/>
    <x v="2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0.6"/>
    <n v="4.548"/>
    <n v="3.032"/>
    <n v="0.4"/>
    <x v="3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0.6"/>
    <n v="8.8379999999999992"/>
    <n v="5.8920000000000012"/>
    <n v="0.40000000000000008"/>
    <x v="0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0.6"/>
    <n v="5.9327999999999994"/>
    <n v="3.9552000000000005"/>
    <n v="0.40000000000000008"/>
    <x v="0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0.6"/>
    <n v="402.9264"/>
    <n v="268.61759999999998"/>
    <n v="0.39999999999999997"/>
    <x v="0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0.6"/>
    <n v="670.75200000000007"/>
    <n v="447.16800000000001"/>
    <n v="0.39999999999999997"/>
    <x v="2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n v="0.65"/>
    <n v="179.36879999999999"/>
    <n v="96.583200000000005"/>
    <n v="0.35000000000000003"/>
    <x v="2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n v="0.6"/>
    <n v="73.886399999999995"/>
    <n v="49.257600000000011"/>
    <n v="0.40000000000000008"/>
    <x v="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0.55000000000000004"/>
    <n v="8.5668000000000006"/>
    <n v="7.0091999999999999"/>
    <n v="0.44999999999999996"/>
    <x v="0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n v="0.6"/>
    <n v="127.58399999999999"/>
    <n v="85.055999999999997"/>
    <n v="0.4"/>
    <x v="1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n v="0.6"/>
    <n v="5.9219999999999997"/>
    <n v="3.9479999999999995"/>
    <n v="0.39999999999999997"/>
    <x v="1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0.55000000000000004"/>
    <n v="29.287500000000001"/>
    <n v="23.962499999999999"/>
    <n v="0.44999999999999996"/>
    <x v="1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n v="0.65"/>
    <n v="12.948000000000002"/>
    <n v="6.9719999999999995"/>
    <n v="0.34999999999999992"/>
    <x v="1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0.65"/>
    <n v="428.18490000000003"/>
    <n v="230.56109999999995"/>
    <n v="0.34999999999999992"/>
    <x v="0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0.6"/>
    <n v="4.9559999999999995"/>
    <n v="3.3040000000000003"/>
    <n v="0.4"/>
    <x v="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0.6"/>
    <n v="17.904"/>
    <n v="11.936"/>
    <n v="0.4"/>
    <x v="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n v="0.55000000000000004"/>
    <n v="37.389000000000003"/>
    <n v="30.591000000000001"/>
    <n v="0.45"/>
    <x v="1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0.6"/>
    <n v="36.636000000000003"/>
    <n v="24.423999999999999"/>
    <n v="0.39999999999999997"/>
    <x v="1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n v="0.65"/>
    <n v="23.1036"/>
    <n v="12.440399999999997"/>
    <n v="0.34999999999999992"/>
    <x v="1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0.6"/>
    <n v="5.976"/>
    <n v="3.9840000000000009"/>
    <n v="0.40000000000000008"/>
    <x v="3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n v="0.6"/>
    <n v="5.5260000000000007"/>
    <n v="3.6840000000000002"/>
    <n v="0.39999999999999997"/>
    <x v="3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n v="0.6"/>
    <n v="16.757999999999999"/>
    <n v="11.172000000000001"/>
    <n v="0.4"/>
    <x v="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n v="0.6"/>
    <n v="4.74"/>
    <n v="3.16"/>
    <n v="0.4"/>
    <x v="3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n v="0.6"/>
    <n v="132.696"/>
    <n v="88.463999999999999"/>
    <n v="0.4"/>
    <x v="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0.6"/>
    <n v="76.775999999999996"/>
    <n v="51.183999999999997"/>
    <n v="0.4"/>
    <x v="3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n v="0.6"/>
    <n v="11.214"/>
    <n v="7.4760000000000009"/>
    <n v="0.4"/>
    <x v="3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n v="0.6"/>
    <n v="15.21"/>
    <n v="10.14"/>
    <n v="0.4"/>
    <x v="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n v="0.65"/>
    <n v="22.932000000000002"/>
    <n v="12.347999999999999"/>
    <n v="0.35"/>
    <x v="0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n v="0.6"/>
    <n v="20.04"/>
    <n v="13.36"/>
    <n v="0.4"/>
    <x v="0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n v="0.55000000000000004"/>
    <n v="460.68000000000006"/>
    <n v="376.91999999999996"/>
    <n v="0.44999999999999996"/>
    <x v="0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n v="0.55000000000000004"/>
    <n v="22.374000000000002"/>
    <n v="18.305999999999997"/>
    <n v="0.44999999999999996"/>
    <x v="0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n v="0.65"/>
    <n v="136.2192"/>
    <n v="73.348800000000011"/>
    <n v="0.35000000000000003"/>
    <x v="3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n v="0.55000000000000004"/>
    <n v="12.3024"/>
    <n v="10.065599999999998"/>
    <n v="0.44999999999999996"/>
    <x v="1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0.6"/>
    <n v="2.3292000000000002"/>
    <n v="1.5528"/>
    <n v="0.39999999999999997"/>
    <x v="3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0.6"/>
    <n v="69.177599999999998"/>
    <n v="46.118400000000008"/>
    <n v="0.4"/>
    <x v="3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0.6"/>
    <n v="1.1447999999999998"/>
    <n v="0.7632000000000001"/>
    <n v="0.40000000000000008"/>
    <x v="3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n v="0.6"/>
    <n v="26.023199999999999"/>
    <n v="17.348800000000001"/>
    <n v="0.4"/>
    <x v="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n v="0.55000000000000004"/>
    <n v="431.17800000000005"/>
    <n v="352.78199999999998"/>
    <n v="0.44999999999999996"/>
    <x v="2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0.6"/>
    <n v="29.337599999999998"/>
    <n v="19.558400000000002"/>
    <n v="0.4"/>
    <x v="2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0.6"/>
    <n v="4.7135999999999996"/>
    <n v="3.1424000000000003"/>
    <n v="0.4"/>
    <x v="2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0.6"/>
    <n v="3.5423999999999998"/>
    <n v="2.3616000000000001"/>
    <n v="0.4"/>
    <x v="0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0.6"/>
    <n v="8.2271999999999998"/>
    <n v="5.4847999999999999"/>
    <n v="0.4"/>
    <x v="0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n v="0.6"/>
    <n v="109.764"/>
    <n v="73.176000000000002"/>
    <n v="0.4"/>
    <x v="2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0.6"/>
    <n v="16.655999999999999"/>
    <n v="11.104000000000003"/>
    <n v="0.40000000000000008"/>
    <x v="3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0.6"/>
    <n v="15.593999999999998"/>
    <n v="10.396000000000001"/>
    <n v="0.40000000000000008"/>
    <x v="1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n v="0.55000000000000004"/>
    <n v="62.436"/>
    <n v="51.083999999999996"/>
    <n v="0.44999999999999996"/>
    <x v="1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n v="0.55000000000000004"/>
    <n v="197.93400000000003"/>
    <n v="161.94599999999997"/>
    <n v="0.4499999999999999"/>
    <x v="1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0.6"/>
    <n v="15.2064"/>
    <n v="10.137600000000001"/>
    <n v="0.4"/>
    <x v="3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n v="0.6"/>
    <n v="7.1711999999999998"/>
    <n v="4.7808000000000002"/>
    <n v="0.4"/>
    <x v="0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n v="0.6"/>
    <n v="3.7439999999999998"/>
    <n v="2.4960000000000004"/>
    <n v="0.40000000000000008"/>
    <x v="0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n v="0.55000000000000004"/>
    <n v="408.28480000000002"/>
    <n v="334.05119999999999"/>
    <n v="0.45"/>
    <x v="2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n v="0.65"/>
    <n v="4.2016"/>
    <n v="2.2624000000000004"/>
    <n v="0.35000000000000003"/>
    <x v="3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0.6"/>
    <n v="6.9119999999999999"/>
    <n v="4.6079999999999997"/>
    <n v="0.39999999999999997"/>
    <x v="3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†Telephone"/>
    <n v="222.38399999999999"/>
    <n v="2"/>
    <n v="0.2"/>
    <n v="16.678799999999999"/>
    <n v="0.55000000000000004"/>
    <n v="122.3112"/>
    <n v="100.07279999999999"/>
    <n v="0.44999999999999996"/>
    <x v="3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n v="0.6"/>
    <n v="14.016"/>
    <n v="9.3439999999999994"/>
    <n v="0.39999999999999997"/>
    <x v="3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0.6"/>
    <n v="5.202"/>
    <n v="3.468"/>
    <n v="0.4"/>
    <x v="0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0.6"/>
    <n v="15.426"/>
    <n v="10.284000000000001"/>
    <n v="0.4"/>
    <x v="0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0.6"/>
    <n v="60.563999999999993"/>
    <n v="40.376000000000005"/>
    <n v="0.40000000000000008"/>
    <x v="3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n v="0.65"/>
    <n v="41.523299999999999"/>
    <n v="22.358699999999999"/>
    <n v="0.35"/>
    <x v="2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n v="0.65"/>
    <n v="444.04360000000003"/>
    <n v="239.10039999999998"/>
    <n v="0.35"/>
    <x v="2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n v="0.6"/>
    <n v="0.88559999999999994"/>
    <n v="0.59040000000000004"/>
    <n v="0.4"/>
    <x v="2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n v="0.6"/>
    <n v="24.427200000000003"/>
    <n v="16.284800000000001"/>
    <n v="0.39999999999999997"/>
    <x v="2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0.6"/>
    <n v="167.93999999999997"/>
    <n v="111.96000000000001"/>
    <n v="0.40000000000000008"/>
    <x v="3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n v="0.6"/>
    <n v="7.871999999999999"/>
    <n v="5.2480000000000002"/>
    <n v="0.4"/>
    <x v="1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0.65"/>
    <n v="45.224399999999996"/>
    <n v="24.351599999999998"/>
    <n v="0.35"/>
    <x v="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n v="0.6"/>
    <n v="2.5344000000000002"/>
    <n v="1.6896"/>
    <n v="0.39999999999999997"/>
    <x v="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n v="0.55000000000000004"/>
    <n v="31.944000000000003"/>
    <n v="26.135999999999996"/>
    <n v="0.44999999999999996"/>
    <x v="1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n v="0.65"/>
    <n v="34.070399999999999"/>
    <n v="18.345599999999997"/>
    <n v="0.35"/>
    <x v="1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n v="0.65"/>
    <n v="35.698"/>
    <n v="19.222000000000001"/>
    <n v="0.35000000000000003"/>
    <x v="1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n v="0.65"/>
    <n v="237.2175"/>
    <n v="127.73249999999999"/>
    <n v="0.35"/>
    <x v="1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n v="0.6"/>
    <n v="51.0336"/>
    <n v="34.022399999999998"/>
    <n v="0.39999999999999997"/>
    <x v="1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n v="0.6"/>
    <n v="16.617599999999999"/>
    <n v="11.078400000000002"/>
    <n v="0.40000000000000008"/>
    <x v="1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æî x 11î"/>
    <n v="24.96"/>
    <n v="4"/>
    <n v="0"/>
    <n v="11.231999999999999"/>
    <n v="0.6"/>
    <n v="14.975999999999999"/>
    <n v="9.9840000000000018"/>
    <n v="0.40000000000000008"/>
    <x v="1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n v="0.65"/>
    <n v="28.034500000000001"/>
    <n v="15.095500000000001"/>
    <n v="0.35000000000000003"/>
    <x v="1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0.6"/>
    <n v="3.3839999999999999"/>
    <n v="2.2559999999999998"/>
    <n v="0.39999999999999997"/>
    <x v="1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0.6"/>
    <n v="34.549199999999999"/>
    <n v="23.032800000000002"/>
    <n v="0.4"/>
    <x v="0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0.6"/>
    <n v="18.662399999999998"/>
    <n v="12.441600000000001"/>
    <n v="0.4"/>
    <x v="0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n v="0.65"/>
    <n v="19.6248"/>
    <n v="10.5672"/>
    <n v="0.35"/>
    <x v="0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0.55000000000000004"/>
    <n v="23.980000000000004"/>
    <n v="19.619999999999997"/>
    <n v="0.4499999999999999"/>
    <x v="0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0.6"/>
    <n v="2.8607999999999998"/>
    <n v="1.9072"/>
    <n v="0.4"/>
    <x v="0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0.6"/>
    <n v="6.2280000000000006"/>
    <n v="4.1520000000000001"/>
    <n v="0.39999999999999997"/>
    <x v="0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0.6"/>
    <n v="8.0351999999999997"/>
    <n v="5.3567999999999998"/>
    <n v="0.4"/>
    <x v="0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n v="0.55000000000000004"/>
    <n v="21.776700000000002"/>
    <n v="17.817299999999999"/>
    <n v="0.44999999999999996"/>
    <x v="3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n v="0.65"/>
    <n v="59.155200000000001"/>
    <n v="31.852799999999995"/>
    <n v="0.35"/>
    <x v="3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n v="0.6"/>
    <n v="22.763999999999999"/>
    <n v="15.175999999999998"/>
    <n v="0.39999999999999997"/>
    <x v="1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n v="0.6"/>
    <n v="25.679999999999996"/>
    <n v="17.12"/>
    <n v="0.4"/>
    <x v="1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n v="0.6"/>
    <n v="20.178000000000001"/>
    <n v="13.452000000000002"/>
    <n v="0.4"/>
    <x v="1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0.6"/>
    <n v="37.684799999999996"/>
    <n v="25.123200000000004"/>
    <n v="0.40000000000000008"/>
    <x v="2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n v="0.6"/>
    <n v="117.38399999999999"/>
    <n v="78.256"/>
    <n v="0.4"/>
    <x v="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0.55000000000000004"/>
    <n v="131.94500000000002"/>
    <n v="107.95499999999998"/>
    <n v="0.4499999999999999"/>
    <x v="1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n v="0.65"/>
    <n v="247.0377"/>
    <n v="133.02029999999999"/>
    <n v="0.35"/>
    <x v="0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n v="0.55000000000000004"/>
    <n v="659.98680000000013"/>
    <n v="539.98919999999998"/>
    <n v="0.44999999999999996"/>
    <x v="0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0.65"/>
    <n v="31.574400000000001"/>
    <n v="17.0016"/>
    <n v="0.35"/>
    <x v="0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0.6"/>
    <n v="10.764000000000001"/>
    <n v="7.1760000000000002"/>
    <n v="0.39999999999999997"/>
    <x v="0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n v="0.6"/>
    <n v="10.958399999999999"/>
    <n v="7.3056000000000001"/>
    <n v="0.4"/>
    <x v="2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0.6"/>
    <n v="20.793599999999998"/>
    <n v="13.862400000000001"/>
    <n v="0.4"/>
    <x v="2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n v="0.6"/>
    <n v="48.931200000000004"/>
    <n v="32.620800000000003"/>
    <n v="0.4"/>
    <x v="2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0.6"/>
    <n v="136.2816"/>
    <n v="90.854399999999998"/>
    <n v="0.4"/>
    <x v="2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0.6"/>
    <n v="6.2159999999999993"/>
    <n v="4.1440000000000001"/>
    <n v="0.4"/>
    <x v="3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n v="0.6"/>
    <n v="277.94880000000001"/>
    <n v="185.29919999999998"/>
    <n v="0.39999999999999997"/>
    <x v="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n v="0.55000000000000004"/>
    <n v="211.17360000000002"/>
    <n v="172.77839999999998"/>
    <n v="0.44999999999999996"/>
    <x v="1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n v="0.6"/>
    <n v="26.913599999999999"/>
    <n v="17.942400000000003"/>
    <n v="0.4"/>
    <x v="0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n v="0.55000000000000004"/>
    <n v="16.68975"/>
    <n v="13.655249999999999"/>
    <n v="0.44999999999999996"/>
    <x v="0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n v="0.65"/>
    <n v="82.9101"/>
    <n v="44.643900000000002"/>
    <n v="0.35000000000000003"/>
    <x v="0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n v="0.65"/>
    <n v="50.668799999999997"/>
    <n v="27.283200000000001"/>
    <n v="0.35000000000000003"/>
    <x v="0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0.6"/>
    <n v="8.4095999999999993"/>
    <n v="5.6064000000000007"/>
    <n v="0.40000000000000008"/>
    <x v="3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0.6"/>
    <n v="41.711999999999996"/>
    <n v="27.808"/>
    <n v="0.4"/>
    <x v="2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0.6"/>
    <n v="3.3839999999999999"/>
    <n v="2.2559999999999998"/>
    <n v="0.39999999999999997"/>
    <x v="2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0.6"/>
    <n v="8.2655999999999992"/>
    <n v="5.5104000000000006"/>
    <n v="0.40000000000000008"/>
    <x v="0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n v="0.6"/>
    <n v="147.52799999999999"/>
    <n v="98.352000000000004"/>
    <n v="0.4"/>
    <x v="2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n v="0.6"/>
    <n v="21.978000000000002"/>
    <n v="14.652000000000001"/>
    <n v="0.4"/>
    <x v="2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n v="0.6"/>
    <n v="13.547999999999998"/>
    <n v="9.032"/>
    <n v="0.4"/>
    <x v="2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0.6"/>
    <n v="7.4340000000000002"/>
    <n v="4.9560000000000004"/>
    <n v="0.4"/>
    <x v="2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n v="0.6"/>
    <n v="23.952000000000002"/>
    <n v="15.968"/>
    <n v="0.39999999999999997"/>
    <x v="3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n v="0.6"/>
    <n v="37.176000000000002"/>
    <n v="24.783999999999999"/>
    <n v="0.39999999999999997"/>
    <x v="3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n v="0.6"/>
    <n v="11.961599999999999"/>
    <n v="7.974400000000001"/>
    <n v="0.40000000000000008"/>
    <x v="3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0.6"/>
    <n v="2.2787999999999999"/>
    <n v="1.5192000000000001"/>
    <n v="0.4"/>
    <x v="3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n v="0.6"/>
    <n v="16.6464"/>
    <n v="11.0976"/>
    <n v="0.4"/>
    <x v="3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n v="0.55000000000000004"/>
    <n v="87.106800000000007"/>
    <n v="71.269199999999998"/>
    <n v="0.44999999999999996"/>
    <x v="3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n v="0.65"/>
    <n v="17.927"/>
    <n v="9.6529999999999987"/>
    <n v="0.35"/>
    <x v="3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0.6"/>
    <n v="3.3317999999999999"/>
    <n v="2.2212000000000001"/>
    <n v="0.4"/>
    <x v="0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0.6"/>
    <n v="146.35199999999998"/>
    <n v="97.568000000000012"/>
    <n v="0.40000000000000008"/>
    <x v="3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0.6"/>
    <n v="8.9760000000000009"/>
    <n v="5.984"/>
    <n v="0.39999999999999997"/>
    <x v="0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n v="0.6"/>
    <n v="4.3103999999999996"/>
    <n v="2.8736000000000006"/>
    <n v="0.40000000000000008"/>
    <x v="2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0.6"/>
    <n v="6.3071999999999999"/>
    <n v="4.2048000000000005"/>
    <n v="0.4"/>
    <x v="1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n v="0.55000000000000004"/>
    <n v="145.178"/>
    <n v="118.78199999999998"/>
    <n v="0.44999999999999996"/>
    <x v="2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0.6"/>
    <n v="42.979199999999999"/>
    <n v="28.652800000000006"/>
    <n v="0.40000000000000008"/>
    <x v="2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n v="0.6"/>
    <n v="5.5967999999999991"/>
    <n v="3.7312000000000003"/>
    <n v="0.40000000000000008"/>
    <x v="2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0.6"/>
    <n v="3.528"/>
    <n v="2.3519999999999999"/>
    <n v="0.39999999999999997"/>
    <x v="2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n v="0.65"/>
    <n v="634.34799999999996"/>
    <n v="341.572"/>
    <n v="0.35000000000000003"/>
    <x v="2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n v="0.6"/>
    <n v="182.30399999999997"/>
    <n v="121.536"/>
    <n v="0.4"/>
    <x v="2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n v="0.6"/>
    <n v="291.52799999999996"/>
    <n v="194.35200000000003"/>
    <n v="0.40000000000000008"/>
    <x v="2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0.65"/>
    <n v="8.1509999999999998"/>
    <n v="4.3889999999999993"/>
    <n v="0.35"/>
    <x v="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n v="0.6"/>
    <n v="5.3639999999999999"/>
    <n v="3.5759999999999996"/>
    <n v="0.39999999999999997"/>
    <x v="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0.65"/>
    <n v="6.0060000000000002"/>
    <n v="3.234"/>
    <n v="0.35"/>
    <x v="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n v="0.6"/>
    <n v="42.004799999999996"/>
    <n v="28.0032"/>
    <n v="0.4"/>
    <x v="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0.65"/>
    <n v="50.44"/>
    <n v="27.159999999999997"/>
    <n v="0.35"/>
    <x v="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n v="0.65"/>
    <n v="302.15250000000003"/>
    <n v="162.69749999999999"/>
    <n v="0.35"/>
    <x v="1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n v="0.6"/>
    <n v="6.1151999999999997"/>
    <n v="4.0768000000000004"/>
    <n v="0.4"/>
    <x v="3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0.6"/>
    <n v="1076.3879999999999"/>
    <n v="717.5920000000001"/>
    <n v="0.40000000000000008"/>
    <x v="0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n v="0.55000000000000004"/>
    <n v="417.09360000000004"/>
    <n v="341.25839999999994"/>
    <n v="0.44999999999999996"/>
    <x v="2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0.6"/>
    <n v="12.220799999999999"/>
    <n v="8.1471999999999998"/>
    <n v="0.4"/>
    <x v="0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0.6"/>
    <n v="29.908799999999999"/>
    <n v="19.9392"/>
    <n v="0.4"/>
    <x v="0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n v="0.55000000000000004"/>
    <n v="131.98350000000002"/>
    <n v="107.98649999999998"/>
    <n v="0.4499999999999999"/>
    <x v="3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n v="0.65"/>
    <n v="1563.0576000000001"/>
    <n v="841.64640000000009"/>
    <n v="0.35000000000000003"/>
    <x v="3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n v="0.6"/>
    <n v="337.81439999999998"/>
    <n v="225.20960000000002"/>
    <n v="0.4"/>
    <x v="3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n v="0.6"/>
    <n v="206.946"/>
    <n v="137.96400000000003"/>
    <n v="0.4"/>
    <x v="3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0.6"/>
    <n v="5.1840000000000002"/>
    <n v="3.4560000000000004"/>
    <n v="0.4"/>
    <x v="3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†Headset†with"/>
    <n v="89.988"/>
    <n v="2"/>
    <n v="0.4"/>
    <n v="-14.997999999999999"/>
    <n v="0.55000000000000004"/>
    <n v="49.493400000000001"/>
    <n v="40.494599999999998"/>
    <n v="0.45"/>
    <x v="3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0.6"/>
    <n v="137.72640000000001"/>
    <n v="91.817599999999999"/>
    <n v="0.39999999999999997"/>
    <x v="3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n v="0.6"/>
    <n v="1.0944"/>
    <n v="0.72960000000000003"/>
    <n v="0.4"/>
    <x v="3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n v="0.6"/>
    <n v="10.991999999999999"/>
    <n v="7.3280000000000012"/>
    <n v="0.40000000000000008"/>
    <x v="3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n v="0.6"/>
    <n v="29.2896"/>
    <n v="19.526400000000002"/>
    <n v="0.4"/>
    <x v="3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n v="0.6"/>
    <n v="0.71279999999999999"/>
    <n v="0.47519999999999996"/>
    <n v="0.39999999999999997"/>
    <x v="3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†32GB Pocket Pro USB 3.0†Flash Drive†- 32 GB - Black - 1 P ..."/>
    <n v="119.8"/>
    <n v="5"/>
    <n v="0.2"/>
    <n v="29.95"/>
    <n v="0.55000000000000004"/>
    <n v="65.89"/>
    <n v="53.91"/>
    <n v="0.44999999999999996"/>
    <x v="2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0.6"/>
    <n v="36.940799999999996"/>
    <n v="24.627200000000002"/>
    <n v="0.4"/>
    <x v="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0.6"/>
    <n v="3.7151999999999998"/>
    <n v="2.4768000000000003"/>
    <n v="0.4"/>
    <x v="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n v="0.6"/>
    <n v="1.3284"/>
    <n v="0.88559999999999994"/>
    <n v="0.39999999999999997"/>
    <x v="0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0.6"/>
    <n v="3.1920000000000002"/>
    <n v="2.1280000000000001"/>
    <n v="0.4"/>
    <x v="3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n v="0.65"/>
    <n v="634.34799999999996"/>
    <n v="341.572"/>
    <n v="0.35000000000000003"/>
    <x v="3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n v="0.55000000000000004"/>
    <n v="1237.4504999999999"/>
    <n v="1012.4594999999999"/>
    <n v="0.45"/>
    <x v="3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0.6"/>
    <n v="35.951999999999998"/>
    <n v="23.968000000000004"/>
    <n v="0.4"/>
    <x v="3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n v="0.6"/>
    <n v="102.71999999999998"/>
    <n v="68.48"/>
    <n v="0.4"/>
    <x v="3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n v="0.6"/>
    <n v="2.016"/>
    <n v="1.3439999999999999"/>
    <n v="0.39999999999999997"/>
    <x v="3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0.6"/>
    <n v="68.52"/>
    <n v="45.680000000000007"/>
    <n v="0.4"/>
    <x v="2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n v="0.65"/>
    <n v="118.7355"/>
    <n v="63.934499999999986"/>
    <n v="0.34999999999999992"/>
    <x v="0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n v="0.55000000000000004"/>
    <n v="55.935000000000009"/>
    <n v="45.764999999999993"/>
    <n v="0.4499999999999999"/>
    <x v="0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0.6"/>
    <n v="675.61199999999997"/>
    <n v="450.40800000000002"/>
    <n v="0.4"/>
    <x v="0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0.6"/>
    <n v="757.9799999999999"/>
    <n v="505.32000000000005"/>
    <n v="0.40000000000000008"/>
    <x v="0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n v="0.6"/>
    <n v="5.2919999999999998"/>
    <n v="3.5280000000000005"/>
    <n v="0.4"/>
    <x v="0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n v="0.6"/>
    <n v="22.763999999999999"/>
    <n v="15.175999999999998"/>
    <n v="0.39999999999999997"/>
    <x v="0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n v="0.6"/>
    <n v="2.52"/>
    <n v="1.6800000000000002"/>
    <n v="0.4"/>
    <x v="0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n v="0.6"/>
    <n v="136.36799999999999"/>
    <n v="90.912000000000006"/>
    <n v="0.4"/>
    <x v="0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n v="0.6"/>
    <n v="28.74"/>
    <n v="19.16"/>
    <n v="0.4"/>
    <x v="0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0.6"/>
    <n v="37.176000000000002"/>
    <n v="24.783999999999999"/>
    <n v="0.39999999999999997"/>
    <x v="0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0.6"/>
    <n v="670.75200000000007"/>
    <n v="447.16800000000001"/>
    <n v="0.39999999999999997"/>
    <x v="0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n v="0.65"/>
    <n v="119.19180000000001"/>
    <n v="64.180199999999999"/>
    <n v="0.35"/>
    <x v="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0.6"/>
    <n v="4.7808000000000002"/>
    <n v="3.1871999999999998"/>
    <n v="0.39999999999999997"/>
    <x v="2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n v="0.6"/>
    <n v="15.811199999999999"/>
    <n v="10.540800000000001"/>
    <n v="0.4"/>
    <x v="0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n v="0.6"/>
    <n v="288.79199999999997"/>
    <n v="192.52800000000002"/>
    <n v="0.4"/>
    <x v="3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n v="0.6"/>
    <n v="8.3879999999999999"/>
    <n v="5.5920000000000005"/>
    <n v="0.4"/>
    <x v="3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0.6"/>
    <n v="15.552"/>
    <n v="10.368000000000002"/>
    <n v="0.40000000000000008"/>
    <x v="3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0.6"/>
    <n v="54.954000000000001"/>
    <n v="36.636000000000003"/>
    <n v="0.4"/>
    <x v="3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n v="0.65"/>
    <n v="438.1377"/>
    <n v="235.9203"/>
    <n v="0.35"/>
    <x v="2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0.6"/>
    <n v="13.752000000000001"/>
    <n v="9.168000000000001"/>
    <n v="0.4"/>
    <x v="2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n v="0.6"/>
    <n v="161.93999999999997"/>
    <n v="107.96000000000001"/>
    <n v="0.40000000000000008"/>
    <x v="2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0.6"/>
    <n v="7.0847999999999995"/>
    <n v="4.7232000000000003"/>
    <n v="0.4"/>
    <x v="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0.55000000000000004"/>
    <n v="5.2733999999999996"/>
    <n v="4.3145999999999995"/>
    <n v="0.45"/>
    <x v="2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n v="0.6"/>
    <n v="11.001599999999998"/>
    <n v="7.3344000000000005"/>
    <n v="0.40000000000000008"/>
    <x v="3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0.6"/>
    <n v="21.772799999999997"/>
    <n v="14.5152"/>
    <n v="0.4"/>
    <x v="3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n v="0.55000000000000004"/>
    <n v="61.591200000000001"/>
    <n v="50.392799999999994"/>
    <n v="0.44999999999999996"/>
    <x v="3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0.6"/>
    <n v="3.5819999999999999"/>
    <n v="2.3879999999999999"/>
    <n v="0.4"/>
    <x v="3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0.6"/>
    <n v="1.5047999999999999"/>
    <n v="1.0032000000000001"/>
    <n v="0.4"/>
    <x v="3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n v="0.6"/>
    <n v="21.576000000000001"/>
    <n v="14.384"/>
    <n v="0.4"/>
    <x v="1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n v="0.6"/>
    <n v="8.9711999999999996"/>
    <n v="5.9808000000000003"/>
    <n v="0.4"/>
    <x v="1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n v="0.6"/>
    <n v="40.2864"/>
    <n v="26.857600000000005"/>
    <n v="0.4"/>
    <x v="3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n v="0.65"/>
    <n v="165.1377"/>
    <n v="88.920299999999997"/>
    <n v="0.35"/>
    <x v="3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0.65"/>
    <n v="113.06100000000001"/>
    <n v="60.878999999999991"/>
    <n v="0.35"/>
    <x v="0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n v="0.55000000000000004"/>
    <n v="127.589"/>
    <n v="104.39099999999999"/>
    <n v="0.44999999999999996"/>
    <x v="0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n v="0.6"/>
    <n v="1.3775999999999999"/>
    <n v="0.91839999999999988"/>
    <n v="0.39999999999999997"/>
    <x v="3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n v="0.6"/>
    <n v="57.647999999999996"/>
    <n v="38.432000000000002"/>
    <n v="0.4"/>
    <x v="3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0.6"/>
    <n v="2.1720000000000002"/>
    <n v="1.448"/>
    <n v="0.39999999999999997"/>
    <x v="3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0.6"/>
    <n v="377.46"/>
    <n v="251.64000000000004"/>
    <n v="0.40000000000000008"/>
    <x v="3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0.55000000000000004"/>
    <n v="49.764000000000003"/>
    <n v="40.716000000000001"/>
    <n v="0.45"/>
    <x v="3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0.6"/>
    <n v="8.9280000000000008"/>
    <n v="5.952"/>
    <n v="0.39999999999999997"/>
    <x v="3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0.65"/>
    <n v="59.328750000000007"/>
    <n v="31.946249999999999"/>
    <n v="0.35"/>
    <x v="3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0.6"/>
    <n v="11.664"/>
    <n v="7.7760000000000016"/>
    <n v="0.40000000000000008"/>
    <x v="3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n v="0.65"/>
    <n v="583.14750000000004"/>
    <n v="314.00249999999994"/>
    <n v="0.34999999999999992"/>
    <x v="3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0.6"/>
    <n v="34.65"/>
    <n v="23.1"/>
    <n v="0.4"/>
    <x v="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0.6"/>
    <n v="8.9639999999999986"/>
    <n v="5.9760000000000009"/>
    <n v="0.40000000000000008"/>
    <x v="2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n v="0.6"/>
    <n v="13.860000000000001"/>
    <n v="9.24"/>
    <n v="0.39999999999999997"/>
    <x v="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n v="0.6"/>
    <n v="7.5215999999999994"/>
    <n v="5.0144000000000002"/>
    <n v="0.4"/>
    <x v="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n v="0.6"/>
    <n v="0.64800000000000002"/>
    <n v="0.43200000000000005"/>
    <n v="0.4"/>
    <x v="1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n v="0.6"/>
    <n v="2.7071999999999998"/>
    <n v="1.8047999999999997"/>
    <n v="0.39999999999999997"/>
    <x v="1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n v="0.55000000000000004"/>
    <n v="9.2268000000000008"/>
    <n v="7.549199999999999"/>
    <n v="0.44999999999999996"/>
    <x v="1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0.6"/>
    <n v="20.244"/>
    <n v="13.496000000000002"/>
    <n v="0.4"/>
    <x v="3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n v="0.6"/>
    <n v="795.50999999999988"/>
    <n v="530.34"/>
    <n v="0.40000000000000008"/>
    <x v="2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n v="0.65"/>
    <n v="217.09935000000002"/>
    <n v="116.89965000000001"/>
    <n v="0.35"/>
    <x v="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n v="0.6"/>
    <n v="11.94"/>
    <n v="7.9599999999999991"/>
    <n v="0.39999999999999997"/>
    <x v="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0.65"/>
    <n v="824.73299999999995"/>
    <n v="444.08699999999999"/>
    <n v="0.35000000000000003"/>
    <x v="1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n v="0.65"/>
    <n v="184.54800000000003"/>
    <n v="99.371999999999986"/>
    <n v="0.34999999999999992"/>
    <x v="1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0.6"/>
    <n v="3.4079999999999999"/>
    <n v="2.2719999999999998"/>
    <n v="0.39999999999999997"/>
    <x v="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n v="0.6"/>
    <n v="225.20399999999998"/>
    <n v="150.136"/>
    <n v="0.4"/>
    <x v="3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n v="0.6"/>
    <n v="57.647999999999996"/>
    <n v="38.432000000000002"/>
    <n v="0.4"/>
    <x v="0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n v="0.6"/>
    <n v="7.008"/>
    <n v="4.6719999999999997"/>
    <n v="0.39999999999999997"/>
    <x v="0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n v="0.6"/>
    <n v="2.6160000000000001"/>
    <n v="1.7440000000000002"/>
    <n v="0.4"/>
    <x v="0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n v="0.6"/>
    <n v="17.543999999999997"/>
    <n v="11.696000000000002"/>
    <n v="0.40000000000000008"/>
    <x v="2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n v="0.6"/>
    <n v="70.492800000000003"/>
    <n v="46.995199999999997"/>
    <n v="0.39999999999999997"/>
    <x v="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n v="0.65"/>
    <n v="12.246"/>
    <n v="6.5939999999999994"/>
    <n v="0.35"/>
    <x v="3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0.6"/>
    <n v="7.452"/>
    <n v="4.968"/>
    <n v="0.4"/>
    <x v="0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n v="0.6"/>
    <n v="7.7759999999999998"/>
    <n v="5.1840000000000011"/>
    <n v="0.40000000000000008"/>
    <x v="1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n v="0.6"/>
    <n v="41.688000000000002"/>
    <n v="27.792000000000002"/>
    <n v="0.4"/>
    <x v="3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n v="0.55000000000000004"/>
    <n v="47.245000000000005"/>
    <n v="38.655000000000001"/>
    <n v="0.45"/>
    <x v="1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n v="0.6"/>
    <n v="10.835999999999999"/>
    <n v="7.2240000000000002"/>
    <n v="0.4"/>
    <x v="2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n v="0.6"/>
    <n v="47.484000000000002"/>
    <n v="31.655999999999999"/>
    <n v="0.39999999999999997"/>
    <x v="2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0.65"/>
    <n v="24.31"/>
    <n v="13.09"/>
    <n v="0.35000000000000003"/>
    <x v="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n v="0.6"/>
    <n v="1.5071999999999999"/>
    <n v="1.0048000000000001"/>
    <n v="0.40000000000000008"/>
    <x v="1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0.6"/>
    <n v="11.3184"/>
    <n v="7.5456000000000003"/>
    <n v="0.4"/>
    <x v="1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n v="0.55000000000000004"/>
    <n v="33.6556"/>
    <n v="27.5364"/>
    <n v="0.45"/>
    <x v="0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0.6"/>
    <n v="40.704000000000001"/>
    <n v="27.136000000000003"/>
    <n v="0.4"/>
    <x v="0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n v="0.65"/>
    <n v="31.662800000000004"/>
    <n v="17.049199999999999"/>
    <n v="0.35"/>
    <x v="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n v="0.6"/>
    <n v="10.764000000000001"/>
    <n v="7.1760000000000002"/>
    <n v="0.39999999999999997"/>
    <x v="2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n v="0.6"/>
    <n v="145.76399999999998"/>
    <n v="97.176000000000016"/>
    <n v="0.40000000000000008"/>
    <x v="2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0.6"/>
    <n v="4.6584000000000003"/>
    <n v="3.1055999999999999"/>
    <n v="0.39999999999999997"/>
    <x v="0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n v="0.55000000000000004"/>
    <n v="256.87200000000001"/>
    <n v="210.16800000000001"/>
    <n v="0.45"/>
    <x v="1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n v="0.55000000000000004"/>
    <n v="70.867500000000007"/>
    <n v="57.982499999999987"/>
    <n v="0.4499999999999999"/>
    <x v="1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0.6"/>
    <n v="5.04"/>
    <n v="3.3600000000000003"/>
    <n v="0.4"/>
    <x v="1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0.55000000000000004"/>
    <n v="109.989"/>
    <n v="89.990999999999985"/>
    <n v="0.44999999999999996"/>
    <x v="1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n v="0.65"/>
    <n v="72.137"/>
    <n v="38.843000000000004"/>
    <n v="0.35000000000000003"/>
    <x v="1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n v="0.65"/>
    <n v="135.18960000000001"/>
    <n v="72.794399999999996"/>
    <n v="0.35"/>
    <x v="0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0.6"/>
    <n v="21.667200000000001"/>
    <n v="14.444800000000001"/>
    <n v="0.4"/>
    <x v="0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n v="0.65"/>
    <n v="23.119199999999999"/>
    <n v="12.448799999999999"/>
    <n v="0.35"/>
    <x v="0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0.6"/>
    <n v="53.260799999999996"/>
    <n v="35.507200000000005"/>
    <n v="0.4"/>
    <x v="0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0.6"/>
    <n v="7.74"/>
    <n v="5.16"/>
    <n v="0.4"/>
    <x v="0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n v="0.55000000000000004"/>
    <n v="394.41600000000005"/>
    <n v="322.70399999999995"/>
    <n v="0.44999999999999996"/>
    <x v="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0.6"/>
    <n v="12.815999999999999"/>
    <n v="8.5440000000000005"/>
    <n v="0.4"/>
    <x v="1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0.6"/>
    <n v="4.0127999999999995"/>
    <n v="2.6752000000000002"/>
    <n v="0.40000000000000008"/>
    <x v="1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0.55000000000000004"/>
    <n v="425.66700000000009"/>
    <n v="348.27299999999997"/>
    <n v="0.4499999999999999"/>
    <x v="1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n v="0.6"/>
    <n v="12.3408"/>
    <n v="8.2272000000000016"/>
    <n v="0.40000000000000008"/>
    <x v="0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n v="0.6"/>
    <n v="2.6135999999999999"/>
    <n v="1.7423999999999999"/>
    <n v="0.4"/>
    <x v="0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n v="0.55000000000000004"/>
    <n v="10.472"/>
    <n v="8.5679999999999996"/>
    <n v="0.45"/>
    <x v="0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0.6"/>
    <n v="3.1319999999999997"/>
    <n v="2.0880000000000001"/>
    <n v="0.4"/>
    <x v="2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0.6"/>
    <n v="50.904000000000003"/>
    <n v="33.936"/>
    <n v="0.39999999999999997"/>
    <x v="0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0.6"/>
    <n v="4.3440000000000003"/>
    <n v="2.8959999999999999"/>
    <n v="0.39999999999999997"/>
    <x v="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n v="0.6"/>
    <n v="8.64"/>
    <n v="5.76"/>
    <n v="0.39999999999999997"/>
    <x v="2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n v="0.6"/>
    <n v="9.3311999999999991"/>
    <n v="6.2208000000000006"/>
    <n v="0.4"/>
    <x v="0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n v="0.65"/>
    <n v="861.74400000000003"/>
    <n v="464.01599999999996"/>
    <n v="0.35"/>
    <x v="0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n v="0.6"/>
    <n v="1.8648"/>
    <n v="1.2432000000000001"/>
    <n v="0.4"/>
    <x v="0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n v="0.6"/>
    <n v="4.0031999999999996"/>
    <n v="2.6688000000000001"/>
    <n v="0.4"/>
    <x v="3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n v="0.55000000000000004"/>
    <n v="379.17440000000005"/>
    <n v="310.23359999999997"/>
    <n v="0.44999999999999996"/>
    <x v="3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n v="0.6"/>
    <n v="1133.9939999999999"/>
    <n v="755.99600000000009"/>
    <n v="0.4"/>
    <x v="3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n v="0.6"/>
    <n v="33.561599999999999"/>
    <n v="22.374400000000001"/>
    <n v="0.4"/>
    <x v="1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0.6"/>
    <n v="11.059199999999999"/>
    <n v="7.3727999999999998"/>
    <n v="0.4"/>
    <x v="1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n v="0.65"/>
    <n v="13.208"/>
    <n v="7.1120000000000001"/>
    <n v="0.35"/>
    <x v="1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0.6"/>
    <n v="31.238399999999999"/>
    <n v="20.825600000000001"/>
    <n v="0.4"/>
    <x v="2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0.6"/>
    <n v="29.270399999999999"/>
    <n v="19.5136"/>
    <n v="0.4"/>
    <x v="3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0.6"/>
    <n v="7.8552"/>
    <n v="5.2368000000000006"/>
    <n v="0.4"/>
    <x v="3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n v="0.55000000000000004"/>
    <n v="60.275600000000004"/>
    <n v="49.316399999999994"/>
    <n v="0.44999999999999996"/>
    <x v="0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n v="0.6"/>
    <n v="34.020000000000003"/>
    <n v="22.68"/>
    <n v="0.39999999999999997"/>
    <x v="0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0.55000000000000004"/>
    <n v="43.994500000000002"/>
    <n v="35.995499999999993"/>
    <n v="0.44999999999999996"/>
    <x v="3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0.6"/>
    <n v="41.699999999999996"/>
    <n v="27.800000000000004"/>
    <n v="0.40000000000000008"/>
    <x v="0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0.6"/>
    <n v="114.96"/>
    <n v="76.64"/>
    <n v="0.4"/>
    <x v="0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0.6"/>
    <n v="6.3360000000000003"/>
    <n v="4.2240000000000002"/>
    <n v="0.4"/>
    <x v="0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n v="0.55000000000000004"/>
    <n v="26.284500000000001"/>
    <n v="21.505499999999998"/>
    <n v="0.44999999999999996"/>
    <x v="2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n v="0.6"/>
    <n v="428.58"/>
    <n v="285.71999999999997"/>
    <n v="0.39999999999999997"/>
    <x v="1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0.55000000000000004"/>
    <n v="1277.0450000000001"/>
    <n v="1044.855"/>
    <n v="0.45"/>
    <x v="1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6"/>
    <n v="10.764000000000001"/>
    <n v="7.1760000000000002"/>
    <n v="0.39999999999999997"/>
    <x v="1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0.6"/>
    <n v="5.7131999999999996"/>
    <n v="3.8088000000000006"/>
    <n v="0.40000000000000008"/>
    <x v="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n v="0.55000000000000004"/>
    <n v="435.58020000000005"/>
    <n v="356.38380000000001"/>
    <n v="0.44999999999999996"/>
    <x v="1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0.6"/>
    <n v="2.9537999999999998"/>
    <n v="1.9692000000000003"/>
    <n v="0.40000000000000008"/>
    <x v="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0.65"/>
    <n v="136.48635000000002"/>
    <n v="73.492649999999998"/>
    <n v="0.35"/>
    <x v="3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0.6"/>
    <n v="20.358000000000001"/>
    <n v="13.571999999999999"/>
    <n v="0.39999999999999997"/>
    <x v="3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0.6"/>
    <n v="133.392"/>
    <n v="88.927999999999997"/>
    <n v="0.4"/>
    <x v="3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0.55000000000000004"/>
    <n v="115.81020000000001"/>
    <n v="94.753799999999984"/>
    <n v="0.44999999999999996"/>
    <x v="3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n v="0.65"/>
    <n v="22.859200000000001"/>
    <n v="12.308799999999998"/>
    <n v="0.34999999999999992"/>
    <x v="2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n v="0.55000000000000004"/>
    <n v="826.30680000000007"/>
    <n v="676.06919999999991"/>
    <n v="0.44999999999999996"/>
    <x v="2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n v="0.65"/>
    <n v="6.5714999999999995"/>
    <n v="3.5385"/>
    <n v="0.35000000000000003"/>
    <x v="2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†P710e Mobile Speakerphone"/>
    <n v="772.47"/>
    <n v="3"/>
    <n v="0"/>
    <n v="146.76929999999999"/>
    <n v="0.55000000000000004"/>
    <n v="424.85850000000005"/>
    <n v="347.61149999999998"/>
    <n v="0.44999999999999996"/>
    <x v="2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n v="0.6"/>
    <n v="12.276"/>
    <n v="8.1840000000000011"/>
    <n v="0.4"/>
    <x v="2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0.6"/>
    <n v="208.54799999999997"/>
    <n v="139.03200000000001"/>
    <n v="0.4"/>
    <x v="3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n v="0.55000000000000004"/>
    <n v="39.952000000000005"/>
    <n v="32.687999999999995"/>
    <n v="0.44999999999999996"/>
    <x v="0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†P710e Mobile Speakerphone"/>
    <n v="772.47"/>
    <n v="3"/>
    <n v="0"/>
    <n v="146.76929999999999"/>
    <n v="0.55000000000000004"/>
    <n v="424.85850000000005"/>
    <n v="347.61149999999998"/>
    <n v="0.44999999999999996"/>
    <x v="0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n v="0.65"/>
    <n v="25.948"/>
    <n v="13.972000000000001"/>
    <n v="0.35000000000000003"/>
    <x v="0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n v="0.6"/>
    <n v="20.087999999999997"/>
    <n v="13.391999999999999"/>
    <n v="0.4"/>
    <x v="3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n v="0.55000000000000004"/>
    <n v="254.08350000000004"/>
    <n v="207.88649999999998"/>
    <n v="0.44999999999999996"/>
    <x v="3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0.6"/>
    <n v="82.572000000000003"/>
    <n v="55.048000000000002"/>
    <n v="0.4"/>
    <x v="3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0.65"/>
    <n v="196.73550000000003"/>
    <n v="105.93449999999999"/>
    <n v="0.34999999999999992"/>
    <x v="3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n v="0.55000000000000004"/>
    <n v="131.98680000000002"/>
    <n v="107.98919999999998"/>
    <n v="0.44999999999999996"/>
    <x v="2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n v="0.6"/>
    <n v="5.0039999999999996"/>
    <n v="3.3360000000000003"/>
    <n v="0.4"/>
    <x v="3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0.6"/>
    <n v="5.1420000000000003"/>
    <n v="3.4279999999999999"/>
    <n v="0.39999999999999997"/>
    <x v="3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n v="0.6"/>
    <n v="71.769599999999997"/>
    <n v="47.846400000000003"/>
    <n v="0.4"/>
    <x v="3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n v="0.65"/>
    <n v="138.411"/>
    <n v="74.528999999999996"/>
    <n v="0.35"/>
    <x v="0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0.6"/>
    <n v="15.893999999999998"/>
    <n v="10.596"/>
    <n v="0.4"/>
    <x v="0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n v="0.65"/>
    <n v="446.81"/>
    <n v="240.58999999999997"/>
    <n v="0.35"/>
    <x v="1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n v="0.65"/>
    <n v="424.8075"/>
    <n v="228.74249999999995"/>
    <n v="0.34999999999999992"/>
    <x v="2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n v="0.55000000000000004"/>
    <n v="18.645"/>
    <n v="15.254999999999999"/>
    <n v="0.45"/>
    <x v="2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†Illuminated - Keyboard"/>
    <n v="239.96"/>
    <n v="5"/>
    <n v="0.2"/>
    <n v="83.986000000000004"/>
    <n v="0.55000000000000004"/>
    <n v="131.97800000000001"/>
    <n v="107.982"/>
    <n v="0.44999999999999996"/>
    <x v="3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0.65"/>
    <n v="129.89340000000001"/>
    <n v="69.942599999999999"/>
    <n v="0.35"/>
    <x v="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n v="0.55000000000000004"/>
    <n v="393.8"/>
    <n v="322.2"/>
    <n v="0.45"/>
    <x v="1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0.6"/>
    <n v="132.636"/>
    <n v="88.424000000000007"/>
    <n v="0.4"/>
    <x v="1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n v="0.6"/>
    <n v="40.625999999999998"/>
    <n v="27.083999999999996"/>
    <n v="0.39999999999999997"/>
    <x v="0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n v="0.6"/>
    <n v="77.951999999999984"/>
    <n v="51.968000000000004"/>
    <n v="0.40000000000000008"/>
    <x v="0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0.65"/>
    <n v="303.84899999999999"/>
    <n v="163.61099999999999"/>
    <n v="0.35"/>
    <x v="0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n v="0.6"/>
    <n v="36.839999999999996"/>
    <n v="24.560000000000002"/>
    <n v="0.4"/>
    <x v="0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0.6"/>
    <n v="432.45599999999996"/>
    <n v="288.30400000000003"/>
    <n v="0.4"/>
    <x v="0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n v="0.6"/>
    <n v="3.1103999999999998"/>
    <n v="2.0736000000000003"/>
    <n v="0.40000000000000008"/>
    <x v="0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n v="0.6"/>
    <n v="8.8199999999999985"/>
    <n v="5.8800000000000008"/>
    <n v="0.40000000000000008"/>
    <x v="0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n v="0.6"/>
    <n v="4.8803999999999998"/>
    <n v="3.2536000000000005"/>
    <n v="0.4"/>
    <x v="2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0.55000000000000004"/>
    <n v="43.991199999999999"/>
    <n v="35.992799999999995"/>
    <n v="0.44999999999999996"/>
    <x v="2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0.6"/>
    <n v="11.123999999999999"/>
    <n v="7.4160000000000004"/>
    <n v="0.4"/>
    <x v="1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0.6"/>
    <n v="14.639999999999999"/>
    <n v="9.76"/>
    <n v="0.4"/>
    <x v="1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0.6"/>
    <n v="117.38399999999999"/>
    <n v="78.256"/>
    <n v="0.4"/>
    <x v="3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n v="0.55000000000000004"/>
    <n v="219.12"/>
    <n v="179.27999999999997"/>
    <n v="0.44999999999999996"/>
    <x v="1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  <n v="0.6"/>
    <n v="4.2336"/>
    <n v="2.8224"/>
    <n v="0.4"/>
    <x v="1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n v="0.65"/>
    <n v="879.05844000000002"/>
    <n v="473.33915999999999"/>
    <n v="0.35"/>
    <x v="1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n v="0.6"/>
    <n v="15.839999999999998"/>
    <n v="10.56"/>
    <n v="0.4"/>
    <x v="1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n v="0.6"/>
    <n v="25.128"/>
    <n v="16.752000000000002"/>
    <n v="0.4"/>
    <x v="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0.6"/>
    <n v="59.907600000000002"/>
    <n v="39.938400000000001"/>
    <n v="0.4"/>
    <x v="0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n v="0.55000000000000004"/>
    <n v="384.98900000000003"/>
    <n v="314.99099999999999"/>
    <n v="0.44999999999999996"/>
    <x v="0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0.6"/>
    <n v="350.892"/>
    <n v="233.92800000000005"/>
    <n v="0.40000000000000008"/>
    <x v="0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0.6"/>
    <n v="26.387999999999998"/>
    <n v="17.591999999999999"/>
    <n v="0.4"/>
    <x v="1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n v="0.55000000000000004"/>
    <n v="207.88350000000003"/>
    <n v="170.0865"/>
    <n v="0.44999999999999996"/>
    <x v="1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n v="0.65"/>
    <n v="80.573999999999998"/>
    <n v="43.385999999999996"/>
    <n v="0.35"/>
    <x v="1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n v="0.55000000000000004"/>
    <n v="215.58900000000003"/>
    <n v="176.39099999999999"/>
    <n v="0.44999999999999996"/>
    <x v="3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n v="0.55000000000000004"/>
    <n v="211.18680000000001"/>
    <n v="172.78919999999999"/>
    <n v="0.45"/>
    <x v="3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n v="0.65"/>
    <n v="1158.0933"/>
    <n v="623.58870000000002"/>
    <n v="0.35000000000000003"/>
    <x v="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n v="0.6"/>
    <n v="12.839999999999998"/>
    <n v="8.56"/>
    <n v="0.4"/>
    <x v="3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0.55000000000000004"/>
    <n v="302.49450000000002"/>
    <n v="247.49549999999999"/>
    <n v="0.44999999999999996"/>
    <x v="2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0.6"/>
    <n v="100.521"/>
    <n v="67.013999999999996"/>
    <n v="0.39999999999999997"/>
    <x v="2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n v="0.6"/>
    <n v="23.004000000000001"/>
    <n v="15.336000000000002"/>
    <n v="0.4"/>
    <x v="2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n v="0.65"/>
    <n v="35.022000000000006"/>
    <n v="18.857999999999997"/>
    <n v="0.34999999999999992"/>
    <x v="2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n v="0.55000000000000004"/>
    <n v="164.98900000000003"/>
    <n v="134.99099999999999"/>
    <n v="0.4499999999999999"/>
    <x v="2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n v="0.6"/>
    <n v="37.68"/>
    <n v="25.119999999999997"/>
    <n v="0.39999999999999997"/>
    <x v="1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0.6"/>
    <n v="8.3423999999999996"/>
    <n v="5.5616000000000003"/>
    <n v="0.4"/>
    <x v="3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n v="0.65"/>
    <n v="483.66500000000002"/>
    <n v="260.435"/>
    <n v="0.35"/>
    <x v="2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n v="0.6"/>
    <n v="26.904"/>
    <n v="17.936000000000003"/>
    <n v="0.4"/>
    <x v="2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n v="0.65"/>
    <n v="261.0335"/>
    <n v="140.55649999999997"/>
    <n v="0.35"/>
    <x v="2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n v="0.6"/>
    <n v="10.943999999999999"/>
    <n v="7.2959999999999994"/>
    <n v="0.4"/>
    <x v="3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n v="0.65"/>
    <n v="233.67435000000003"/>
    <n v="125.82464999999999"/>
    <n v="0.35"/>
    <x v="3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0.6"/>
    <n v="6.2880000000000003"/>
    <n v="4.1920000000000002"/>
    <n v="0.4"/>
    <x v="3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0.6"/>
    <n v="12.441599999999999"/>
    <n v="8.2944000000000013"/>
    <n v="0.40000000000000008"/>
    <x v="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n v="0.55000000000000004"/>
    <n v="19.342400000000001"/>
    <n v="15.825599999999998"/>
    <n v="0.44999999999999996"/>
    <x v="0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0.6"/>
    <n v="38.822399999999995"/>
    <n v="25.881599999999999"/>
    <n v="0.4"/>
    <x v="0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0.6"/>
    <n v="63.311999999999998"/>
    <n v="42.207999999999998"/>
    <n v="0.4"/>
    <x v="0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n v="0.6"/>
    <n v="3.4751999999999996"/>
    <n v="2.3168000000000002"/>
    <n v="0.4"/>
    <x v="1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n v="0.55000000000000004"/>
    <n v="256.38690000000003"/>
    <n v="209.77109999999999"/>
    <n v="0.44999999999999996"/>
    <x v="1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n v="0.55000000000000004"/>
    <n v="5.6715999999999998"/>
    <n v="4.6403999999999996"/>
    <n v="0.45"/>
    <x v="1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0.6"/>
    <n v="1.5336000000000001"/>
    <n v="1.0224"/>
    <n v="0.39999999999999997"/>
    <x v="1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n v="0.6"/>
    <n v="4.7808000000000002"/>
    <n v="3.1871999999999998"/>
    <n v="0.39999999999999997"/>
    <x v="3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0.6"/>
    <n v="5.2704000000000004"/>
    <n v="3.5136000000000003"/>
    <n v="0.4"/>
    <x v="3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0.6"/>
    <n v="1.8144"/>
    <n v="1.2096"/>
    <n v="0.4"/>
    <x v="3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0.6"/>
    <n v="30.87"/>
    <n v="20.580000000000002"/>
    <n v="0.4"/>
    <x v="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n v="0.6"/>
    <n v="8.4095999999999993"/>
    <n v="5.6064000000000007"/>
    <n v="0.40000000000000008"/>
    <x v="2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n v="0.65"/>
    <n v="139.7175"/>
    <n v="75.232499999999987"/>
    <n v="0.35"/>
    <x v="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0.55000000000000004"/>
    <n v="19.272000000000002"/>
    <n v="15.767999999999997"/>
    <n v="0.44999999999999996"/>
    <x v="2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n v="0.65"/>
    <n v="7.0044000000000004"/>
    <n v="3.7715999999999994"/>
    <n v="0.35"/>
    <x v="2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n v="0.6"/>
    <n v="2.76"/>
    <n v="1.8399999999999999"/>
    <n v="0.4"/>
    <x v="2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n v="0.6"/>
    <n v="21.1008"/>
    <n v="14.0672"/>
    <n v="0.4"/>
    <x v="2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n v="0.6"/>
    <n v="11.491200000000001"/>
    <n v="7.6608000000000001"/>
    <n v="0.39999999999999997"/>
    <x v="1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n v="0.6"/>
    <n v="2.6688000000000001"/>
    <n v="1.7792000000000003"/>
    <n v="0.4"/>
    <x v="2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n v="0.6"/>
    <n v="3.1103999999999998"/>
    <n v="2.0736000000000003"/>
    <n v="0.40000000000000008"/>
    <x v="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n v="0.6"/>
    <n v="9.3311999999999991"/>
    <n v="6.2208000000000006"/>
    <n v="0.4"/>
    <x v="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0.6"/>
    <n v="24.019199999999998"/>
    <n v="16.012799999999999"/>
    <n v="0.4"/>
    <x v="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n v="0.55000000000000004"/>
    <n v="9.2268000000000008"/>
    <n v="7.549199999999999"/>
    <n v="0.44999999999999996"/>
    <x v="1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0.65"/>
    <n v="121.0976"/>
    <n v="65.206400000000002"/>
    <n v="0.35000000000000003"/>
    <x v="2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0.55000000000000004"/>
    <n v="36.498000000000005"/>
    <n v="29.861999999999995"/>
    <n v="0.4499999999999999"/>
    <x v="1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0.6"/>
    <n v="25.2288"/>
    <n v="16.819200000000002"/>
    <n v="0.4"/>
    <x v="3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0.6"/>
    <n v="40.752000000000002"/>
    <n v="27.167999999999999"/>
    <n v="0.39999999999999997"/>
    <x v="3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6"/>
    <n v="31.507199999999997"/>
    <n v="21.004800000000003"/>
    <n v="0.40000000000000008"/>
    <x v="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0.6"/>
    <n v="112.1472"/>
    <n v="74.764800000000008"/>
    <n v="0.4"/>
    <x v="2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0.6"/>
    <n v="6.0287999999999995"/>
    <n v="4.0192000000000005"/>
    <n v="0.40000000000000008"/>
    <x v="2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‡ge Series Desk Accessories, Clear"/>
    <n v="17.495999999999999"/>
    <n v="9"/>
    <n v="0.6"/>
    <n v="-7.4358000000000004"/>
    <n v="0.65"/>
    <n v="11.372399999999999"/>
    <n v="6.1235999999999997"/>
    <n v="0.35000000000000003"/>
    <x v="1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n v="0.6"/>
    <n v="9.3311999999999991"/>
    <n v="6.2208000000000006"/>
    <n v="0.4"/>
    <x v="0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n v="0.6"/>
    <n v="6.4655999999999993"/>
    <n v="4.3104000000000005"/>
    <n v="0.4"/>
    <x v="0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0.6"/>
    <n v="1.9823999999999997"/>
    <n v="1.3216000000000001"/>
    <n v="0.40000000000000008"/>
    <x v="3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0.6"/>
    <n v="21.287999999999997"/>
    <n v="14.192"/>
    <n v="0.4"/>
    <x v="3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n v="0.6"/>
    <n v="20.663999999999998"/>
    <n v="13.776"/>
    <n v="0.4"/>
    <x v="1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0.55000000000000004"/>
    <n v="346.4615"/>
    <n v="283.46849999999995"/>
    <n v="0.44999999999999996"/>
    <x v="1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0.6"/>
    <n v="47.433599999999998"/>
    <n v="31.622399999999999"/>
    <n v="0.4"/>
    <x v="1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0.6"/>
    <n v="139.53"/>
    <n v="93.02000000000001"/>
    <n v="0.4"/>
    <x v="2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n v="0.55000000000000004"/>
    <n v="54.989000000000004"/>
    <n v="44.991"/>
    <n v="0.44999999999999996"/>
    <x v="2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0.6"/>
    <n v="11.664"/>
    <n v="7.7760000000000016"/>
    <n v="0.40000000000000008"/>
    <x v="2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0.6"/>
    <n v="7.7759999999999998"/>
    <n v="5.1840000000000011"/>
    <n v="0.40000000000000008"/>
    <x v="2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n v="0.65"/>
    <n v="301.78980000000001"/>
    <n v="162.50219999999996"/>
    <n v="0.34999999999999992"/>
    <x v="2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0.6"/>
    <n v="41.075999999999993"/>
    <n v="27.384"/>
    <n v="0.4"/>
    <x v="2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0.55000000000000004"/>
    <n v="1539.9780000000001"/>
    <n v="1259.982"/>
    <n v="0.45"/>
    <x v="2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0.6"/>
    <n v="360.78"/>
    <n v="240.51999999999998"/>
    <n v="0.4"/>
    <x v="2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n v="0.55000000000000004"/>
    <n v="9.3445"/>
    <n v="7.6454999999999984"/>
    <n v="0.44999999999999996"/>
    <x v="2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n v="0.55000000000000004"/>
    <n v="158.38350000000003"/>
    <n v="129.5865"/>
    <n v="0.44999999999999996"/>
    <x v="2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0.6"/>
    <n v="26.891999999999999"/>
    <n v="17.928000000000001"/>
    <n v="0.4"/>
    <x v="2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0.65"/>
    <n v="65.728000000000009"/>
    <n v="35.391999999999996"/>
    <n v="0.34999999999999992"/>
    <x v="3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n v="0.55000000000000004"/>
    <n v="59.386800000000001"/>
    <n v="48.589199999999998"/>
    <n v="0.45"/>
    <x v="1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0.6"/>
    <n v="35.238"/>
    <n v="23.491999999999997"/>
    <n v="0.39999999999999997"/>
    <x v="3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0.6"/>
    <n v="56.006399999999992"/>
    <n v="37.337600000000002"/>
    <n v="0.4"/>
    <x v="3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n v="0.6"/>
    <n v="10.23"/>
    <n v="6.82"/>
    <n v="0.4"/>
    <x v="0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n v="0.6"/>
    <n v="4.8575999999999997"/>
    <n v="3.2384000000000004"/>
    <n v="0.4"/>
    <x v="1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0.65"/>
    <n v="19.734000000000002"/>
    <n v="10.625999999999998"/>
    <n v="0.34999999999999992"/>
    <x v="0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0.6"/>
    <n v="14.004"/>
    <n v="9.3360000000000003"/>
    <n v="0.4"/>
    <x v="3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n v="0.6"/>
    <n v="30.929999999999996"/>
    <n v="20.62"/>
    <n v="0.4"/>
    <x v="3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0.55000000000000004"/>
    <n v="65.945000000000007"/>
    <n v="53.954999999999998"/>
    <n v="0.44999999999999996"/>
    <x v="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n v="0.65"/>
    <n v="856.36980000000005"/>
    <n v="461.12219999999991"/>
    <n v="0.34999999999999992"/>
    <x v="0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0.6"/>
    <n v="38.304000000000002"/>
    <n v="25.536000000000001"/>
    <n v="0.4"/>
    <x v="0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0.6"/>
    <n v="2.1551999999999998"/>
    <n v="1.4368000000000003"/>
    <n v="0.40000000000000008"/>
    <x v="0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n v="0.65"/>
    <n v="56.069000000000003"/>
    <n v="30.191000000000003"/>
    <n v="0.35000000000000003"/>
    <x v="3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n v="0.6"/>
    <n v="83.423999999999992"/>
    <n v="55.616"/>
    <n v="0.4"/>
    <x v="3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0.6"/>
    <n v="28.08"/>
    <n v="18.72"/>
    <n v="0.4"/>
    <x v="3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n v="0.65"/>
    <n v="5.5536000000000003"/>
    <n v="2.9904000000000002"/>
    <n v="0.35"/>
    <x v="3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n v="0.65"/>
    <n v="547.5444"/>
    <n v="294.83159999999998"/>
    <n v="0.35"/>
    <x v="3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†phone"/>
    <n v="1214.8499999999999"/>
    <n v="3"/>
    <n v="0"/>
    <n v="352.30650000000003"/>
    <n v="0.55000000000000004"/>
    <n v="668.16750000000002"/>
    <n v="546.68249999999989"/>
    <n v="0.44999999999999996"/>
    <x v="2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0.6"/>
    <n v="40.667999999999999"/>
    <n v="27.112000000000002"/>
    <n v="0.4"/>
    <x v="3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n v="0.6"/>
    <n v="23.939999999999998"/>
    <n v="15.96"/>
    <n v="0.4"/>
    <x v="3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0.6"/>
    <n v="1.6128"/>
    <n v="1.0752000000000002"/>
    <n v="0.4"/>
    <x v="2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0.6"/>
    <n v="3.9599999999999995"/>
    <n v="2.64"/>
    <n v="0.4"/>
    <x v="2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n v="0.6"/>
    <n v="17.04"/>
    <n v="11.36"/>
    <n v="0.4"/>
    <x v="1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0.65"/>
    <n v="138.411"/>
    <n v="74.528999999999996"/>
    <n v="0.35"/>
    <x v="1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n v="0.55000000000000004"/>
    <n v="550.87120000000004"/>
    <n v="450.7127999999999"/>
    <n v="0.4499999999999999"/>
    <x v="3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n v="0.65"/>
    <n v="369.8877"/>
    <n v="199.1703"/>
    <n v="0.35"/>
    <x v="3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n v="0.65"/>
    <n v="9.2455999999999996"/>
    <n v="4.9784000000000006"/>
    <n v="0.35000000000000003"/>
    <x v="3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n v="0.55000000000000004"/>
    <n v="58.071200000000005"/>
    <n v="47.512799999999999"/>
    <n v="0.44999999999999996"/>
    <x v="1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n v="0.55000000000000004"/>
    <n v="37.795999999999999"/>
    <n v="30.923999999999999"/>
    <n v="0.45"/>
    <x v="1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0.65"/>
    <n v="889.096"/>
    <n v="478.74399999999991"/>
    <n v="0.35"/>
    <x v="2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n v="0.65"/>
    <n v="196.274"/>
    <n v="105.68599999999998"/>
    <n v="0.35"/>
    <x v="0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n v="0.65"/>
    <n v="110.72880000000001"/>
    <n v="59.623199999999997"/>
    <n v="0.35"/>
    <x v="1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0.6"/>
    <n v="2.34"/>
    <n v="1.56"/>
    <n v="0.4"/>
    <x v="2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n v="0.6"/>
    <n v="7.7039999999999997"/>
    <n v="5.1360000000000001"/>
    <n v="0.4"/>
    <x v="2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0.6"/>
    <n v="9.5039999999999996"/>
    <n v="6.3360000000000003"/>
    <n v="0.4"/>
    <x v="2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n v="0.65"/>
    <n v="366.56100000000004"/>
    <n v="197.37900000000002"/>
    <n v="0.35"/>
    <x v="2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0.6"/>
    <n v="37.763999999999996"/>
    <n v="25.176000000000002"/>
    <n v="0.4"/>
    <x v="2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n v="0.6"/>
    <n v="321.24599999999998"/>
    <n v="214.16399999999999"/>
    <n v="0.4"/>
    <x v="2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n v="0.65"/>
    <n v="2278.1849999999999"/>
    <n v="1226.7150000000001"/>
    <n v="0.35000000000000003"/>
    <x v="0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n v="0.6"/>
    <n v="86.471999999999994"/>
    <n v="57.64800000000001"/>
    <n v="0.40000000000000008"/>
    <x v="0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n v="0.6"/>
    <n v="188.73"/>
    <n v="125.82000000000002"/>
    <n v="0.40000000000000008"/>
    <x v="0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0.6"/>
    <n v="2.0448"/>
    <n v="1.3632"/>
    <n v="0.4"/>
    <x v="1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n v="0.6"/>
    <n v="1.2432000000000001"/>
    <n v="0.82879999999999998"/>
    <n v="0.39999999999999997"/>
    <x v="3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n v="0.65"/>
    <n v="213.45948000000001"/>
    <n v="114.93971999999999"/>
    <n v="0.35"/>
    <x v="3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n v="0.6"/>
    <n v="31.948799999999999"/>
    <n v="21.299199999999999"/>
    <n v="0.4"/>
    <x v="0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0.6"/>
    <n v="2.9952000000000001"/>
    <n v="1.9967999999999999"/>
    <n v="0.39999999999999997"/>
    <x v="0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n v="0.65"/>
    <n v="24.492000000000001"/>
    <n v="13.187999999999999"/>
    <n v="0.35"/>
    <x v="1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n v="0.55000000000000004"/>
    <n v="142.21680000000003"/>
    <n v="116.35919999999999"/>
    <n v="0.4499999999999999"/>
    <x v="1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n v="0.6"/>
    <n v="45.503999999999998"/>
    <n v="30.336000000000006"/>
    <n v="0.40000000000000008"/>
    <x v="1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0.6"/>
    <n v="27.215999999999998"/>
    <n v="18.144000000000002"/>
    <n v="0.4"/>
    <x v="3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0.6"/>
    <n v="27.468"/>
    <n v="18.312000000000001"/>
    <n v="0.4"/>
    <x v="3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0.6"/>
    <n v="24.173999999999999"/>
    <n v="16.116"/>
    <n v="0.4"/>
    <x v="3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0.6"/>
    <n v="23.225999999999999"/>
    <n v="15.484000000000002"/>
    <n v="0.4"/>
    <x v="3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0.6"/>
    <n v="1080.9792"/>
    <n v="720.65280000000007"/>
    <n v="0.4"/>
    <x v="1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n v="0.55000000000000004"/>
    <n v="411.81360000000001"/>
    <n v="336.93839999999994"/>
    <n v="0.44999999999999996"/>
    <x v="1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n v="0.55000000000000004"/>
    <n v="109.97800000000001"/>
    <n v="89.981999999999999"/>
    <n v="0.44999999999999996"/>
    <x v="1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0.65"/>
    <n v="985.53000000000009"/>
    <n v="530.66999999999996"/>
    <n v="0.35"/>
    <x v="1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n v="0.55000000000000004"/>
    <n v="92.37360000000001"/>
    <n v="75.578399999999988"/>
    <n v="0.44999999999999996"/>
    <x v="3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n v="0.6"/>
    <n v="27.023999999999997"/>
    <n v="18.016000000000002"/>
    <n v="0.4"/>
    <x v="3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0.6"/>
    <n v="13.895999999999999"/>
    <n v="9.2640000000000011"/>
    <n v="0.4"/>
    <x v="3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n v="0.65"/>
    <n v="258.44"/>
    <n v="139.16000000000003"/>
    <n v="0.35000000000000003"/>
    <x v="2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0.6"/>
    <n v="51.575999999999993"/>
    <n v="34.384"/>
    <n v="0.4"/>
    <x v="2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0.6"/>
    <n v="7.871999999999999"/>
    <n v="5.2480000000000002"/>
    <n v="0.4"/>
    <x v="2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n v="0.6"/>
    <n v="27.395999999999997"/>
    <n v="18.263999999999999"/>
    <n v="0.4"/>
    <x v="2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0.6"/>
    <n v="94.878"/>
    <n v="63.251999999999995"/>
    <n v="0.39999999999999997"/>
    <x v="2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0.55000000000000004"/>
    <n v="23.980000000000004"/>
    <n v="19.619999999999997"/>
    <n v="0.4499999999999999"/>
    <x v="2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0.6"/>
    <n v="2358.0432000000001"/>
    <n v="1572.0288"/>
    <n v="0.4"/>
    <x v="0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0.6"/>
    <n v="1.3823999999999999"/>
    <n v="0.92159999999999997"/>
    <n v="0.4"/>
    <x v="0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n v="0.55000000000000004"/>
    <n v="237.58680000000001"/>
    <n v="194.38919999999999"/>
    <n v="0.44999999999999996"/>
    <x v="0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n v="0.55000000000000004"/>
    <n v="22.946000000000002"/>
    <n v="18.773999999999997"/>
    <n v="0.44999999999999996"/>
    <x v="0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n v="0.65"/>
    <n v="67.749500000000012"/>
    <n v="36.480499999999992"/>
    <n v="0.34999999999999992"/>
    <x v="1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0.6"/>
    <n v="42.155999999999999"/>
    <n v="28.104000000000006"/>
    <n v="0.40000000000000008"/>
    <x v="1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0.6"/>
    <n v="5.556"/>
    <n v="3.7039999999999997"/>
    <n v="0.39999999999999997"/>
    <x v="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0.6"/>
    <n v="63.588000000000001"/>
    <n v="42.392000000000003"/>
    <n v="0.4"/>
    <x v="1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0.6"/>
    <n v="0.74399999999999999"/>
    <n v="0.496"/>
    <n v="0.4"/>
    <x v="1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0.6"/>
    <n v="12.42"/>
    <n v="8.2799999999999994"/>
    <n v="0.39999999999999997"/>
    <x v="1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0.6"/>
    <n v="17.34"/>
    <n v="11.559999999999999"/>
    <n v="0.39999999999999997"/>
    <x v="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0.6"/>
    <n v="16.308"/>
    <n v="10.872"/>
    <n v="0.4"/>
    <x v="1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0.6"/>
    <n v="279.108"/>
    <n v="186.072"/>
    <n v="0.4"/>
    <x v="1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0.6"/>
    <n v="21.978000000000002"/>
    <n v="14.652000000000001"/>
    <n v="0.4"/>
    <x v="1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n v="0.6"/>
    <n v="30.87"/>
    <n v="20.580000000000002"/>
    <n v="0.4"/>
    <x v="0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0.6"/>
    <n v="4.6979999999999995"/>
    <n v="3.1320000000000006"/>
    <n v="0.40000000000000008"/>
    <x v="0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n v="0.6"/>
    <n v="21.24"/>
    <n v="14.16"/>
    <n v="0.4"/>
    <x v="0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n v="0.6"/>
    <n v="17.939999999999998"/>
    <n v="11.96"/>
    <n v="0.4"/>
    <x v="0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0.6"/>
    <n v="10.488"/>
    <n v="6.9920000000000009"/>
    <n v="0.4"/>
    <x v="3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n v="0.6"/>
    <n v="47.484000000000002"/>
    <n v="31.655999999999999"/>
    <n v="0.39999999999999997"/>
    <x v="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0.6"/>
    <n v="5.04"/>
    <n v="3.3600000000000003"/>
    <n v="0.4"/>
    <x v="3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n v="0.65"/>
    <n v="323.86900000000003"/>
    <n v="174.39099999999996"/>
    <n v="0.34999999999999992"/>
    <x v="3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0.65"/>
    <n v="138.411"/>
    <n v="74.528999999999996"/>
    <n v="0.35"/>
    <x v="2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n v="0.6"/>
    <n v="424.11599999999999"/>
    <n v="282.74400000000003"/>
    <n v="0.4"/>
    <x v="3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n v="0.55000000000000004"/>
    <n v="63.222500000000004"/>
    <n v="51.727499999999999"/>
    <n v="0.44999999999999996"/>
    <x v="3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n v="0.6"/>
    <n v="25.913999999999998"/>
    <n v="17.276"/>
    <n v="0.4"/>
    <x v="3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0.6"/>
    <n v="99.86399999999999"/>
    <n v="66.576000000000008"/>
    <n v="0.40000000000000008"/>
    <x v="3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0.6"/>
    <n v="21.936"/>
    <n v="14.624000000000002"/>
    <n v="0.4"/>
    <x v="0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0.6"/>
    <n v="111.68640000000001"/>
    <n v="74.457599999999999"/>
    <n v="0.39999999999999997"/>
    <x v="0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n v="0.65"/>
    <n v="229.8192"/>
    <n v="123.74879999999999"/>
    <n v="0.35"/>
    <x v="0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0.6"/>
    <n v="49.188000000000002"/>
    <n v="32.792000000000002"/>
    <n v="0.4"/>
    <x v="2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n v="0.6"/>
    <n v="8.7744"/>
    <n v="5.8496000000000006"/>
    <n v="0.4"/>
    <x v="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n v="0.65"/>
    <n v="453.154"/>
    <n v="244.00599999999997"/>
    <n v="0.35"/>
    <x v="3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n v="0.65"/>
    <n v="20.104500000000002"/>
    <n v="10.825499999999998"/>
    <n v="0.34999999999999992"/>
    <x v="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0.6"/>
    <n v="16.497599999999998"/>
    <n v="10.9984"/>
    <n v="0.4"/>
    <x v="3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0.65"/>
    <n v="393.47100000000006"/>
    <n v="211.86899999999997"/>
    <n v="0.34999999999999992"/>
    <x v="2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n v="0.65"/>
    <n v="136.5052"/>
    <n v="73.502800000000008"/>
    <n v="0.35000000000000003"/>
    <x v="3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n v="0.6"/>
    <n v="32.975999999999999"/>
    <n v="21.984000000000002"/>
    <n v="0.4"/>
    <x v="0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0.65"/>
    <n v="106.74300000000001"/>
    <n v="57.47699999999999"/>
    <n v="0.34999999999999992"/>
    <x v="2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0.65"/>
    <n v="235.911"/>
    <n v="127.029"/>
    <n v="0.35"/>
    <x v="2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n v="0.55000000000000004"/>
    <n v="32.989000000000004"/>
    <n v="26.990999999999993"/>
    <n v="0.4499999999999999"/>
    <x v="2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n v="0.6"/>
    <n v="199.76399999999998"/>
    <n v="133.17600000000002"/>
    <n v="0.40000000000000008"/>
    <x v="0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n v="0.6"/>
    <n v="23.923199999999998"/>
    <n v="15.948800000000002"/>
    <n v="0.40000000000000008"/>
    <x v="0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0.6"/>
    <n v="8.2080000000000002"/>
    <n v="5.4719999999999995"/>
    <n v="0.39999999999999997"/>
    <x v="0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n v="0.6"/>
    <n v="1.9907999999999999"/>
    <n v="1.3272000000000002"/>
    <n v="0.4"/>
    <x v="3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0.6"/>
    <n v="6.2639999999999993"/>
    <n v="4.1760000000000002"/>
    <n v="0.4"/>
    <x v="0"/>
  </r>
  <r>
    <n v="5245"/>
    <s v="CA-2016-156265"/>
    <d v="2016-08-02T00:00:00"/>
    <d v="2016-08-04T00:00:00"/>
    <s v="Second Class"/>
    <s v="BF-11020"/>
    <s v="Barry Franzˆ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n v="0.65"/>
    <n v="88.701599999999999"/>
    <n v="47.7624"/>
    <n v="0.35"/>
    <x v="0"/>
  </r>
  <r>
    <n v="5246"/>
    <s v="CA-2016-156265"/>
    <d v="2016-08-02T00:00:00"/>
    <d v="2016-08-04T00:00:00"/>
    <s v="Second Class"/>
    <s v="BF-11020"/>
    <s v="Barry Franzˆ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n v="0.55000000000000004"/>
    <n v="183.46680000000003"/>
    <n v="150.10919999999999"/>
    <n v="0.44999999999999996"/>
    <x v="0"/>
  </r>
  <r>
    <n v="5247"/>
    <s v="CA-2016-156265"/>
    <d v="2016-08-02T00:00:00"/>
    <d v="2016-08-04T00:00:00"/>
    <s v="Second Class"/>
    <s v="BF-11020"/>
    <s v="Barry Franzˆ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0.6"/>
    <n v="7.5263999999999998"/>
    <n v="5.0176000000000007"/>
    <n v="0.4"/>
    <x v="0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n v="0.6"/>
    <n v="12.460800000000001"/>
    <n v="8.3071999999999999"/>
    <n v="0.39999999999999997"/>
    <x v="1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0.55000000000000004"/>
    <n v="23.925000000000001"/>
    <n v="19.574999999999999"/>
    <n v="0.45"/>
    <x v="3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0.6"/>
    <n v="7.5456000000000003"/>
    <n v="5.0304000000000002"/>
    <n v="0.4"/>
    <x v="1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n v="0.55000000000000004"/>
    <n v="137.4725"/>
    <n v="112.47749999999999"/>
    <n v="0.45"/>
    <x v="0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0.6"/>
    <n v="29.471999999999998"/>
    <n v="19.648"/>
    <n v="0.4"/>
    <x v="0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0.6"/>
    <n v="109.746"/>
    <n v="73.164000000000001"/>
    <n v="0.4"/>
    <x v="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n v="0.6"/>
    <n v="64.588799999999992"/>
    <n v="43.059200000000004"/>
    <n v="0.40000000000000008"/>
    <x v="2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n v="0.65"/>
    <n v="64.591800000000006"/>
    <n v="34.780199999999994"/>
    <n v="0.34999999999999992"/>
    <x v="1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n v="0.65"/>
    <n v="21.819199999999999"/>
    <n v="11.748799999999999"/>
    <n v="0.35"/>
    <x v="1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0.6"/>
    <n v="6.3360000000000003"/>
    <n v="4.2240000000000002"/>
    <n v="0.4"/>
    <x v="0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0.6"/>
    <n v="23.327999999999999"/>
    <n v="15.552000000000003"/>
    <n v="0.40000000000000008"/>
    <x v="3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n v="0.6"/>
    <n v="21.12"/>
    <n v="14.080000000000002"/>
    <n v="0.4"/>
    <x v="3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0.6"/>
    <n v="27.316799999999997"/>
    <n v="18.211200000000002"/>
    <n v="0.4"/>
    <x v="3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n v="0.55000000000000004"/>
    <n v="108.22680000000001"/>
    <n v="88.549199999999999"/>
    <n v="0.44999999999999996"/>
    <x v="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n v="0.6"/>
    <n v="1.752"/>
    <n v="1.1679999999999999"/>
    <n v="0.39999999999999997"/>
    <x v="2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0.65"/>
    <n v="130.51675"/>
    <n v="70.278249999999986"/>
    <n v="0.35"/>
    <x v="2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n v="0.55000000000000004"/>
    <n v="25.678400000000003"/>
    <n v="21.009599999999999"/>
    <n v="0.44999999999999996"/>
    <x v="2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n v="0.6"/>
    <n v="13.118399999999999"/>
    <n v="8.7456000000000014"/>
    <n v="0.4"/>
    <x v="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6"/>
    <n v="7.056"/>
    <n v="4.7039999999999997"/>
    <n v="0.39999999999999997"/>
    <x v="3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0.6"/>
    <n v="100.764"/>
    <n v="67.176000000000002"/>
    <n v="0.4"/>
    <x v="3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0.6"/>
    <n v="2.3340000000000001"/>
    <n v="1.556"/>
    <n v="0.4"/>
    <x v="3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n v="0.55000000000000004"/>
    <n v="28.842000000000002"/>
    <n v="23.597999999999995"/>
    <n v="0.44999999999999996"/>
    <x v="3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0.65"/>
    <n v="21.033999999999999"/>
    <n v="11.326000000000001"/>
    <n v="0.35000000000000003"/>
    <x v="3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n v="0.6"/>
    <n v="243.96"/>
    <n v="162.64000000000001"/>
    <n v="0.4"/>
    <x v="3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n v="0.65"/>
    <n v="18.148000000000003"/>
    <n v="9.7719999999999985"/>
    <n v="0.34999999999999992"/>
    <x v="3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0.65"/>
    <n v="259.78680000000003"/>
    <n v="139.8852"/>
    <n v="0.35"/>
    <x v="3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0.6"/>
    <n v="2.2464"/>
    <n v="1.4976000000000003"/>
    <n v="0.4"/>
    <x v="0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n v="0.65"/>
    <n v="464.88000000000005"/>
    <n v="250.32"/>
    <n v="0.35"/>
    <x v="1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n v="0.55000000000000004"/>
    <n v="87.890000000000015"/>
    <n v="71.91"/>
    <n v="0.44999999999999996"/>
    <x v="3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n v="0.55000000000000004"/>
    <n v="24.612500000000001"/>
    <n v="20.137499999999999"/>
    <n v="0.45"/>
    <x v="3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n v="0.65"/>
    <n v="221.0754"/>
    <n v="119.04059999999998"/>
    <n v="0.35"/>
    <x v="2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0.6"/>
    <n v="63.311999999999998"/>
    <n v="42.207999999999998"/>
    <n v="0.4"/>
    <x v="2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0.55000000000000004"/>
    <n v="7.4140000000000006"/>
    <n v="6.0659999999999998"/>
    <n v="0.44999999999999996"/>
    <x v="3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0.6"/>
    <n v="51.311999999999998"/>
    <n v="34.207999999999998"/>
    <n v="0.4"/>
    <x v="3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0.65"/>
    <n v="4.0040000000000004"/>
    <n v="2.1559999999999997"/>
    <n v="0.34999999999999992"/>
    <x v="1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n v="0.6"/>
    <n v="22.104000000000003"/>
    <n v="14.736000000000001"/>
    <n v="0.39999999999999997"/>
    <x v="1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0.6"/>
    <n v="9.5039999999999996"/>
    <n v="6.3360000000000003"/>
    <n v="0.4"/>
    <x v="2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n v="0.6"/>
    <n v="26.639999999999997"/>
    <n v="17.760000000000002"/>
    <n v="0.4"/>
    <x v="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n v="0.6"/>
    <n v="12.743999999999998"/>
    <n v="8.4960000000000004"/>
    <n v="0.40000000000000008"/>
    <x v="3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n v="0.6"/>
    <n v="5.7311999999999994"/>
    <n v="3.8208000000000002"/>
    <n v="0.4"/>
    <x v="3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n v="0.65"/>
    <n v="58.494150000000005"/>
    <n v="31.496849999999995"/>
    <n v="0.34999999999999992"/>
    <x v="3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0.6"/>
    <n v="98.376000000000005"/>
    <n v="65.584000000000003"/>
    <n v="0.4"/>
    <x v="3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0.6"/>
    <n v="10.7424"/>
    <n v="7.1616"/>
    <n v="0.4"/>
    <x v="2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n v="0.65"/>
    <n v="628.35500000000002"/>
    <n v="338.34500000000003"/>
    <n v="0.35000000000000003"/>
    <x v="2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0.6"/>
    <n v="109.26719999999999"/>
    <n v="72.844800000000006"/>
    <n v="0.4"/>
    <x v="2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0.6"/>
    <n v="2.6784000000000003"/>
    <n v="1.7856000000000001"/>
    <n v="0.39999999999999997"/>
    <x v="3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n v="0.65"/>
    <n v="33.532200000000003"/>
    <n v="18.055799999999998"/>
    <n v="0.35"/>
    <x v="1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n v="0.6"/>
    <n v="30.24"/>
    <n v="20.16"/>
    <n v="0.4"/>
    <x v="3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0.6"/>
    <n v="53.7408"/>
    <n v="35.827199999999998"/>
    <n v="0.39999999999999997"/>
    <x v="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n v="0.65"/>
    <n v="9.6785000000000014"/>
    <n v="5.2114999999999991"/>
    <n v="0.34999999999999992"/>
    <x v="3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n v="0.55000000000000004"/>
    <n v="299.15600000000001"/>
    <n v="244.76399999999995"/>
    <n v="0.44999999999999996"/>
    <x v="3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n v="0.6"/>
    <n v="2.448"/>
    <n v="1.6320000000000001"/>
    <n v="0.4"/>
    <x v="0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n v="0.6"/>
    <n v="11.339999999999998"/>
    <n v="7.5600000000000005"/>
    <n v="0.40000000000000008"/>
    <x v="0"/>
  </r>
  <r>
    <n v="5301"/>
    <s v="CA-2016-113831"/>
    <d v="2016-05-30T00:00:00"/>
    <d v="2016-06-03T00:00:00"/>
    <s v="Standard Class"/>
    <s v="AH-10690"/>
    <s v="Anna H‰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n v="0.65"/>
    <n v="1479.075"/>
    <n v="796.42499999999995"/>
    <n v="0.35"/>
    <x v="0"/>
  </r>
  <r>
    <n v="5302"/>
    <s v="CA-2016-113831"/>
    <d v="2016-05-30T00:00:00"/>
    <d v="2016-06-03T00:00:00"/>
    <s v="Standard Class"/>
    <s v="AH-10690"/>
    <s v="Anna H‰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n v="0.55000000000000004"/>
    <n v="1088.835"/>
    <n v="890.86500000000001"/>
    <n v="0.45"/>
    <x v="0"/>
  </r>
  <r>
    <n v="5303"/>
    <s v="CA-2016-113831"/>
    <d v="2016-05-30T00:00:00"/>
    <d v="2016-06-03T00:00:00"/>
    <s v="Standard Class"/>
    <s v="AH-10690"/>
    <s v="Anna H‰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n v="0.6"/>
    <n v="37.26"/>
    <n v="24.840000000000003"/>
    <n v="0.4"/>
    <x v="0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0.65"/>
    <n v="24.2424"/>
    <n v="13.053599999999999"/>
    <n v="0.35"/>
    <x v="2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n v="0.65"/>
    <n v="5.5536000000000003"/>
    <n v="2.9904000000000002"/>
    <n v="0.35"/>
    <x v="2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n v="0.65"/>
    <n v="44.817500000000003"/>
    <n v="24.1325"/>
    <n v="0.35"/>
    <x v="0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0.6"/>
    <n v="177.822"/>
    <n v="118.548"/>
    <n v="0.4"/>
    <x v="0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n v="0.55000000000000004"/>
    <n v="21.989000000000001"/>
    <n v="17.990999999999996"/>
    <n v="0.44999999999999996"/>
    <x v="0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n v="0.65"/>
    <n v="124.18769999999999"/>
    <n v="66.8703"/>
    <n v="0.35000000000000003"/>
    <x v="3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n v="0.6"/>
    <n v="7.823999999999999"/>
    <n v="5.2160000000000002"/>
    <n v="0.4"/>
    <x v="3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0.6"/>
    <n v="915.11279999999999"/>
    <n v="610.07520000000011"/>
    <n v="0.4"/>
    <x v="3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0.6"/>
    <n v="5.5295999999999994"/>
    <n v="3.6863999999999999"/>
    <n v="0.4"/>
    <x v="0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0.6"/>
    <n v="16.828799999999998"/>
    <n v="11.219200000000001"/>
    <n v="0.40000000000000008"/>
    <x v="0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n v="0.65"/>
    <n v="42.223999999999997"/>
    <n v="22.735999999999997"/>
    <n v="0.35"/>
    <x v="3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n v="0.6"/>
    <n v="18.335999999999999"/>
    <n v="12.224"/>
    <n v="0.4"/>
    <x v="3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n v="0.65"/>
    <n v="121.58640000000001"/>
    <n v="65.4696"/>
    <n v="0.35"/>
    <x v="0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n v="0.65"/>
    <n v="7.6752000000000002"/>
    <n v="4.1327999999999996"/>
    <n v="0.35"/>
    <x v="3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n v="0.65"/>
    <n v="6.2764000000000006"/>
    <n v="3.3795999999999999"/>
    <n v="0.35"/>
    <x v="3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0.6"/>
    <n v="12.441599999999999"/>
    <n v="8.2944000000000013"/>
    <n v="0.40000000000000008"/>
    <x v="3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0.6"/>
    <n v="16.416"/>
    <n v="10.943999999999999"/>
    <n v="0.39999999999999997"/>
    <x v="3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n v="0.65"/>
    <n v="1504.1754000000001"/>
    <n v="809.9405999999999"/>
    <n v="0.35"/>
    <x v="3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0.6"/>
    <n v="20.541599999999999"/>
    <n v="13.694399999999998"/>
    <n v="0.39999999999999997"/>
    <x v="3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0.65"/>
    <n v="12.844000000000001"/>
    <n v="6.9160000000000004"/>
    <n v="0.35"/>
    <x v="3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n v="0.6"/>
    <n v="9.5760000000000005"/>
    <n v="6.3840000000000003"/>
    <n v="0.4"/>
    <x v="3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0.6"/>
    <n v="10.139999999999999"/>
    <n v="6.76"/>
    <n v="0.4"/>
    <x v="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0.65"/>
    <n v="16.302"/>
    <n v="8.7779999999999987"/>
    <n v="0.35"/>
    <x v="1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0.6"/>
    <n v="4.008"/>
    <n v="2.6719999999999997"/>
    <n v="0.39999999999999997"/>
    <x v="1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0.6"/>
    <n v="11.664"/>
    <n v="7.7760000000000016"/>
    <n v="0.40000000000000008"/>
    <x v="2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n v="0.55000000000000004"/>
    <n v="17.556000000000001"/>
    <n v="14.364000000000001"/>
    <n v="0.45"/>
    <x v="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0.6"/>
    <n v="20.140799999999999"/>
    <n v="13.427199999999999"/>
    <n v="0.4"/>
    <x v="0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0.65"/>
    <n v="41.561"/>
    <n v="22.378999999999998"/>
    <n v="0.35"/>
    <x v="0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0.6"/>
    <n v="36.36"/>
    <n v="24.240000000000002"/>
    <n v="0.4"/>
    <x v="0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0.6"/>
    <n v="13.632"/>
    <n v="9.0879999999999992"/>
    <n v="0.39999999999999997"/>
    <x v="0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0.65"/>
    <n v="6.9420000000000002"/>
    <n v="3.7379999999999995"/>
    <n v="0.35"/>
    <x v="2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0.6"/>
    <n v="10.404"/>
    <n v="6.9359999999999999"/>
    <n v="0.4"/>
    <x v="2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0.6"/>
    <n v="2.028"/>
    <n v="1.3519999999999999"/>
    <n v="0.39999999999999997"/>
    <x v="2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n v="0.6"/>
    <n v="16.185599999999997"/>
    <n v="10.790400000000002"/>
    <n v="0.40000000000000008"/>
    <x v="1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0.6"/>
    <n v="184.66560000000001"/>
    <n v="123.1104"/>
    <n v="0.39999999999999997"/>
    <x v="3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0.6"/>
    <n v="146.72999999999999"/>
    <n v="97.820000000000022"/>
    <n v="0.40000000000000008"/>
    <x v="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0.6"/>
    <n v="7.3439999999999994"/>
    <n v="4.8960000000000008"/>
    <n v="0.40000000000000008"/>
    <x v="1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n v="0.55000000000000004"/>
    <n v="7.6890000000000009"/>
    <n v="6.2909999999999995"/>
    <n v="0.44999999999999996"/>
    <x v="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†VX Revolution Cordless Laser Mouse for Notebooks (Black)"/>
    <n v="899.95"/>
    <n v="5"/>
    <n v="0"/>
    <n v="53.997"/>
    <n v="0.55000000000000004"/>
    <n v="494.97250000000008"/>
    <n v="404.97749999999996"/>
    <n v="0.44999999999999996"/>
    <x v="1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n v="0.6"/>
    <n v="0.97919999999999985"/>
    <n v="0.65280000000000005"/>
    <n v="0.40000000000000008"/>
    <x v="2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n v="0.55000000000000004"/>
    <n v="147.37800000000001"/>
    <n v="120.58199999999997"/>
    <n v="0.4499999999999999"/>
    <x v="2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n v="0.55000000000000004"/>
    <n v="17.572500000000002"/>
    <n v="14.377499999999998"/>
    <n v="0.44999999999999996"/>
    <x v="1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n v="0.6"/>
    <n v="435.50400000000002"/>
    <n v="290.33600000000001"/>
    <n v="0.4"/>
    <x v="3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n v="0.6"/>
    <n v="6.5376000000000003"/>
    <n v="4.3584000000000005"/>
    <n v="0.4"/>
    <x v="3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n v="0.6"/>
    <n v="5.1264000000000003"/>
    <n v="3.4176000000000002"/>
    <n v="0.4"/>
    <x v="3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n v="0.6"/>
    <n v="19.404"/>
    <n v="12.936000000000003"/>
    <n v="0.40000000000000008"/>
    <x v="1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n v="0.6"/>
    <n v="23.939999999999998"/>
    <n v="15.96"/>
    <n v="0.4"/>
    <x v="1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n v="0.6"/>
    <n v="86.313599999999994"/>
    <n v="57.542400000000001"/>
    <n v="0.4"/>
    <x v="3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n v="0.6"/>
    <n v="25.152000000000001"/>
    <n v="16.768000000000001"/>
    <n v="0.4"/>
    <x v="0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n v="0.55000000000000004"/>
    <n v="181.27120000000002"/>
    <n v="148.31279999999998"/>
    <n v="0.44999999999999996"/>
    <x v="0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0.6"/>
    <n v="52.368000000000002"/>
    <n v="34.911999999999999"/>
    <n v="0.39999999999999997"/>
    <x v="0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n v="0.65"/>
    <n v="181.64640000000003"/>
    <n v="97.809599999999989"/>
    <n v="0.34999999999999992"/>
    <x v="2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0.6"/>
    <n v="4.8"/>
    <n v="3.2"/>
    <n v="0.4"/>
    <x v="2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n v="0.6"/>
    <n v="16.343999999999998"/>
    <n v="10.896000000000001"/>
    <n v="0.40000000000000008"/>
    <x v="0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n v="0.55000000000000004"/>
    <n v="8.9980000000000011"/>
    <n v="7.3619999999999983"/>
    <n v="0.4499999999999999"/>
    <x v="2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n v="0.6"/>
    <n v="9.468"/>
    <n v="6.3119999999999994"/>
    <n v="0.39999999999999997"/>
    <x v="2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n v="0.6"/>
    <n v="27.587999999999997"/>
    <n v="18.391999999999999"/>
    <n v="0.4"/>
    <x v="2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n v="0.65"/>
    <n v="128.8768"/>
    <n v="69.395199999999988"/>
    <n v="0.35"/>
    <x v="3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n v="0.6"/>
    <n v="432.45599999999996"/>
    <n v="288.30400000000003"/>
    <n v="0.4"/>
    <x v="3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n v="0.65"/>
    <n v="45.864000000000004"/>
    <n v="24.695999999999998"/>
    <n v="0.35"/>
    <x v="0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0.6"/>
    <n v="49.175999999999995"/>
    <n v="32.783999999999999"/>
    <n v="0.4"/>
    <x v="0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n v="0.6"/>
    <n v="38.918399999999998"/>
    <n v="25.945600000000006"/>
    <n v="0.40000000000000008"/>
    <x v="2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n v="0.55000000000000004"/>
    <n v="83.155600000000007"/>
    <n v="68.0364"/>
    <n v="0.44999999999999996"/>
    <x v="0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†Headset†-†headset†- Full size, Binaural"/>
    <n v="88.775999999999996"/>
    <n v="3"/>
    <n v="0.2"/>
    <n v="7.7679"/>
    <n v="0.55000000000000004"/>
    <n v="48.826799999999999"/>
    <n v="39.949199999999998"/>
    <n v="0.45"/>
    <x v="3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0.6"/>
    <n v="6.9359999999999999"/>
    <n v="4.6240000000000006"/>
    <n v="0.4"/>
    <x v="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n v="0.6"/>
    <n v="9.347999999999999"/>
    <n v="6.2320000000000011"/>
    <n v="0.40000000000000008"/>
    <x v="3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0.6"/>
    <n v="51.0336"/>
    <n v="34.022399999999998"/>
    <n v="0.39999999999999997"/>
    <x v="3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0.65"/>
    <n v="178.07399999999998"/>
    <n v="95.885999999999996"/>
    <n v="0.35000000000000003"/>
    <x v="3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0.65"/>
    <n v="199.48499999999999"/>
    <n v="107.41499999999999"/>
    <n v="0.35"/>
    <x v="3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n v="0.6"/>
    <n v="9.3311999999999991"/>
    <n v="6.2208000000000006"/>
    <n v="0.4"/>
    <x v="1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n v="0.65"/>
    <n v="225.78465"/>
    <n v="121.57634999999999"/>
    <n v="0.35"/>
    <x v="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n v="0.6"/>
    <n v="6.2207999999999997"/>
    <n v="4.1472000000000007"/>
    <n v="0.40000000000000008"/>
    <x v="1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n v="0.55000000000000004"/>
    <n v="53.988"/>
    <n v="44.171999999999997"/>
    <n v="0.45"/>
    <x v="3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n v="0.6"/>
    <n v="18.864000000000001"/>
    <n v="12.576000000000001"/>
    <n v="0.4"/>
    <x v="3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0.6"/>
    <n v="209.09279999999998"/>
    <n v="139.39520000000002"/>
    <n v="0.4"/>
    <x v="2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0.6"/>
    <n v="103.6416"/>
    <n v="69.094399999999993"/>
    <n v="0.39999999999999997"/>
    <x v="2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n v="0.6"/>
    <n v="9.3239999999999998"/>
    <n v="6.2159999999999993"/>
    <n v="0.39999999999999997"/>
    <x v="0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n v="0.55000000000000004"/>
    <n v="58.05360000000001"/>
    <n v="47.498399999999997"/>
    <n v="0.44999999999999996"/>
    <x v="0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  <n v="0.6"/>
    <n v="15.552"/>
    <n v="10.368000000000002"/>
    <n v="0.40000000000000008"/>
    <x v="0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n v="0.6"/>
    <n v="9.4847999999999999"/>
    <n v="6.3231999999999999"/>
    <n v="0.4"/>
    <x v="0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n v="0.6"/>
    <n v="6.2207999999999997"/>
    <n v="4.1472000000000007"/>
    <n v="0.40000000000000008"/>
    <x v="0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n v="0.55000000000000004"/>
    <n v="197.01000000000002"/>
    <n v="161.18999999999997"/>
    <n v="0.44999999999999996"/>
    <x v="3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n v="0.55000000000000004"/>
    <n v="300.25380000000007"/>
    <n v="245.66219999999998"/>
    <n v="0.4499999999999999"/>
    <x v="3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0.6"/>
    <n v="24.245999999999999"/>
    <n v="16.163999999999998"/>
    <n v="0.39999999999999997"/>
    <x v="3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n v="0.55000000000000004"/>
    <n v="92.386800000000008"/>
    <n v="75.589199999999991"/>
    <n v="0.44999999999999996"/>
    <x v="3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0.55000000000000004"/>
    <n v="60.241500000000002"/>
    <n v="49.288499999999999"/>
    <n v="0.45"/>
    <x v="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0.6"/>
    <n v="5.8920000000000003"/>
    <n v="3.9279999999999999"/>
    <n v="0.39999999999999997"/>
    <x v="3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n v="0.6"/>
    <n v="15.811199999999999"/>
    <n v="10.540800000000001"/>
    <n v="0.4"/>
    <x v="3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n v="0.6"/>
    <n v="13.5"/>
    <n v="9"/>
    <n v="0.4"/>
    <x v="2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0.6"/>
    <n v="5.976"/>
    <n v="3.9840000000000009"/>
    <n v="0.40000000000000008"/>
    <x v="2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0.6"/>
    <n v="127.848"/>
    <n v="85.232000000000014"/>
    <n v="0.4"/>
    <x v="2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n v="0.65"/>
    <n v="666.82200000000012"/>
    <n v="359.05799999999999"/>
    <n v="0.35"/>
    <x v="2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n v="0.6"/>
    <n v="13.188000000000001"/>
    <n v="8.7919999999999998"/>
    <n v="0.39999999999999997"/>
    <x v="2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0.65"/>
    <n v="41.080000000000005"/>
    <n v="22.119999999999997"/>
    <n v="0.34999999999999992"/>
    <x v="0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n v="0.6"/>
    <n v="23.4"/>
    <n v="15.600000000000001"/>
    <n v="0.4"/>
    <x v="0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0.6"/>
    <n v="1.7442"/>
    <n v="1.1628000000000001"/>
    <n v="0.4"/>
    <x v="0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n v="0.65"/>
    <n v="361.83224999999999"/>
    <n v="194.83274999999998"/>
    <n v="0.35"/>
    <x v="0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0.55000000000000004"/>
    <n v="39.589000000000006"/>
    <n v="32.390999999999998"/>
    <n v="0.44999999999999996"/>
    <x v="3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0.55000000000000004"/>
    <n v="43.989000000000004"/>
    <n v="35.991"/>
    <n v="0.44999999999999996"/>
    <x v="3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0.6"/>
    <n v="14.8032"/>
    <n v="9.8688000000000002"/>
    <n v="0.4"/>
    <x v="3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0.6"/>
    <n v="2.2464"/>
    <n v="1.4976000000000003"/>
    <n v="0.4"/>
    <x v="3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n v="0.55000000000000004"/>
    <n v="245.27800000000002"/>
    <n v="200.68199999999996"/>
    <n v="0.44999999999999996"/>
    <x v="0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n v="0.55000000000000004"/>
    <n v="19.932000000000002"/>
    <n v="16.308"/>
    <n v="0.44999999999999996"/>
    <x v="0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n v="0.6"/>
    <n v="6.39"/>
    <n v="4.2600000000000007"/>
    <n v="0.40000000000000008"/>
    <x v="0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ìWhile You Were Outî Hardbound Telephone Message Book"/>
    <n v="87.92"/>
    <n v="4"/>
    <n v="0"/>
    <n v="40.443199999999997"/>
    <n v="0.6"/>
    <n v="52.752000000000002"/>
    <n v="35.167999999999999"/>
    <n v="0.39999999999999997"/>
    <x v="3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n v="0.6"/>
    <n v="13.4544"/>
    <n v="8.9695999999999998"/>
    <n v="0.4"/>
    <x v="3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n v="0.6"/>
    <n v="54.288000000000004"/>
    <n v="36.192"/>
    <n v="0.39999999999999997"/>
    <x v="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0.6"/>
    <n v="25.655999999999999"/>
    <n v="17.103999999999999"/>
    <n v="0.4"/>
    <x v="3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n v="0.6"/>
    <n v="6.048"/>
    <n v="4.032"/>
    <n v="0.4"/>
    <x v="3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n v="0.55000000000000004"/>
    <n v="55.737000000000009"/>
    <n v="45.602999999999994"/>
    <n v="0.44999999999999996"/>
    <x v="3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†Headset"/>
    <n v="224.75"/>
    <n v="5"/>
    <n v="0"/>
    <n v="62.93"/>
    <n v="0.55000000000000004"/>
    <n v="123.61250000000001"/>
    <n v="101.13749999999999"/>
    <n v="0.44999999999999996"/>
    <x v="0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n v="0.6"/>
    <n v="43.9056"/>
    <n v="29.270400000000002"/>
    <n v="0.4"/>
    <x v="3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n v="0.6"/>
    <n v="12.441599999999999"/>
    <n v="8.2944000000000013"/>
    <n v="0.40000000000000008"/>
    <x v="3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0.55000000000000004"/>
    <n v="21.991200000000003"/>
    <n v="17.992799999999999"/>
    <n v="0.44999999999999996"/>
    <x v="3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0.6"/>
    <n v="9.2159999999999993"/>
    <n v="6.1440000000000001"/>
    <n v="0.4"/>
    <x v="2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n v="0.6"/>
    <n v="21.772799999999997"/>
    <n v="14.5152"/>
    <n v="0.4"/>
    <x v="1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n v="0.55000000000000004"/>
    <n v="82.711200000000005"/>
    <n v="67.672799999999981"/>
    <n v="0.4499999999999999"/>
    <x v="1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n v="0.55000000000000004"/>
    <n v="154.43010000000001"/>
    <n v="126.35189999999997"/>
    <n v="0.44999999999999996"/>
    <x v="0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n v="0.55000000000000004"/>
    <n v="17.591200000000001"/>
    <n v="14.392800000000001"/>
    <n v="0.45"/>
    <x v="0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n v="0.6"/>
    <n v="6.7391999999999994"/>
    <n v="4.4927999999999999"/>
    <n v="0.4"/>
    <x v="0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n v="0.6"/>
    <n v="15.839999999999998"/>
    <n v="10.56"/>
    <n v="0.4"/>
    <x v="3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0.6"/>
    <n v="2.1120000000000001"/>
    <n v="1.4079999999999999"/>
    <n v="0.39999999999999997"/>
    <x v="3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†Z-906 Speaker sys - home theater - 5.1-CH"/>
    <n v="1649.95"/>
    <n v="5"/>
    <n v="0"/>
    <n v="659.98"/>
    <n v="0.55000000000000004"/>
    <n v="907.47250000000008"/>
    <n v="742.47749999999996"/>
    <n v="0.44999999999999996"/>
    <x v="0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n v="0.65"/>
    <n v="72.734999999999999"/>
    <n v="39.165000000000006"/>
    <n v="0.35000000000000003"/>
    <x v="0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0.65"/>
    <n v="389.45724999999999"/>
    <n v="209.70774999999998"/>
    <n v="0.35"/>
    <x v="0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n v="0.6"/>
    <n v="27.917999999999999"/>
    <n v="18.612000000000002"/>
    <n v="0.4"/>
    <x v="0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n v="0.65"/>
    <n v="20.7896"/>
    <n v="11.194400000000002"/>
    <n v="0.35000000000000003"/>
    <x v="2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n v="0.6"/>
    <n v="96.94080000000001"/>
    <n v="64.627200000000002"/>
    <n v="0.39999999999999997"/>
    <x v="3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0.6"/>
    <n v="2.4384000000000001"/>
    <n v="1.6255999999999999"/>
    <n v="0.39999999999999997"/>
    <x v="3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n v="0.6"/>
    <n v="3.7296"/>
    <n v="2.4864000000000002"/>
    <n v="0.4"/>
    <x v="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n v="0.6"/>
    <n v="5.3376000000000001"/>
    <n v="3.5584000000000007"/>
    <n v="0.4"/>
    <x v="3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6"/>
    <n v="984.42"/>
    <n v="656.28000000000009"/>
    <n v="0.4"/>
    <x v="1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n v="0.55000000000000004"/>
    <n v="148.5"/>
    <n v="121.5"/>
    <n v="0.45"/>
    <x v="1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n v="0.65"/>
    <n v="12.688000000000001"/>
    <n v="6.831999999999999"/>
    <n v="0.35"/>
    <x v="2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0.6"/>
    <n v="5.8860000000000001"/>
    <n v="3.9240000000000004"/>
    <n v="0.4"/>
    <x v="2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n v="0.65"/>
    <n v="138.59040000000002"/>
    <n v="74.625599999999991"/>
    <n v="0.34999999999999992"/>
    <x v="2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0.6"/>
    <n v="353.2704"/>
    <n v="235.5136"/>
    <n v="0.4"/>
    <x v="0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0.6"/>
    <n v="1.2383999999999999"/>
    <n v="0.82560000000000011"/>
    <n v="0.4"/>
    <x v="3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0.6"/>
    <n v="3.8208000000000002"/>
    <n v="2.5472000000000001"/>
    <n v="0.4"/>
    <x v="3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0.55000000000000004"/>
    <n v="54.78"/>
    <n v="44.819999999999993"/>
    <n v="0.44999999999999996"/>
    <x v="1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0.6"/>
    <n v="37.377600000000001"/>
    <n v="24.918399999999998"/>
    <n v="0.39999999999999997"/>
    <x v="1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0.6"/>
    <n v="6.4260000000000002"/>
    <n v="4.2840000000000007"/>
    <n v="0.4"/>
    <x v="1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n v="0.6"/>
    <n v="12.5616"/>
    <n v="8.3743999999999996"/>
    <n v="0.39999999999999997"/>
    <x v="0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0.55000000000000004"/>
    <n v="18.150000000000002"/>
    <n v="14.849999999999998"/>
    <n v="0.44999999999999996"/>
    <x v="0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n v="0.55000000000000004"/>
    <n v="137.4725"/>
    <n v="112.47749999999999"/>
    <n v="0.45"/>
    <x v="0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n v="0.6"/>
    <n v="214.75800000000001"/>
    <n v="143.172"/>
    <n v="0.39999999999999997"/>
    <x v="2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n v="0.55000000000000004"/>
    <n v="31.57"/>
    <n v="25.83"/>
    <n v="0.44999999999999996"/>
    <x v="2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n v="0.6"/>
    <n v="199.17599999999999"/>
    <n v="132.78399999999999"/>
    <n v="0.4"/>
    <x v="2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n v="0.65"/>
    <n v="26.364000000000001"/>
    <n v="14.196000000000002"/>
    <n v="0.35000000000000003"/>
    <x v="2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n v="0.6"/>
    <n v="51.72"/>
    <n v="34.480000000000004"/>
    <n v="0.4"/>
    <x v="0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n v="0.6"/>
    <n v="22.8096"/>
    <n v="15.206399999999999"/>
    <n v="0.39999999999999997"/>
    <x v="3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0.6"/>
    <n v="5.0304000000000002"/>
    <n v="3.3536000000000001"/>
    <n v="0.4"/>
    <x v="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0.6"/>
    <n v="4.1087999999999996"/>
    <n v="2.7392000000000003"/>
    <n v="0.40000000000000008"/>
    <x v="3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0.6"/>
    <n v="11.76"/>
    <n v="7.8400000000000016"/>
    <n v="0.40000000000000008"/>
    <x v="3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n v="0.65"/>
    <n v="44.498999999999995"/>
    <n v="23.960999999999999"/>
    <n v="0.35000000000000003"/>
    <x v="3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n v="0.6"/>
    <n v="8.0063999999999993"/>
    <n v="5.3376000000000001"/>
    <n v="0.4"/>
    <x v="3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n v="0.65"/>
    <n v="960.8768"/>
    <n v="517.39519999999993"/>
    <n v="0.35"/>
    <x v="3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0.6"/>
    <n v="9.7631999999999994"/>
    <n v="6.508799999999999"/>
    <n v="0.39999999999999997"/>
    <x v="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0.65"/>
    <n v="6.0060000000000002"/>
    <n v="3.234"/>
    <n v="0.35"/>
    <x v="3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0.6"/>
    <n v="19.404"/>
    <n v="12.936000000000003"/>
    <n v="0.40000000000000008"/>
    <x v="2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0.6"/>
    <n v="33.638399999999997"/>
    <n v="22.425600000000003"/>
    <n v="0.40000000000000008"/>
    <x v="2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0.6"/>
    <n v="65.231999999999999"/>
    <n v="43.488"/>
    <n v="0.4"/>
    <x v="2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n v="0.65"/>
    <n v="117.9555"/>
    <n v="63.514499999999998"/>
    <n v="0.35"/>
    <x v="2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î x 11î"/>
    <n v="16.175999999999998"/>
    <n v="3"/>
    <n v="0.2"/>
    <n v="6.0659999999999998"/>
    <n v="0.6"/>
    <n v="9.7055999999999987"/>
    <n v="6.4703999999999997"/>
    <n v="0.4"/>
    <x v="2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n v="0.65"/>
    <n v="79.528800000000004"/>
    <n v="42.8232"/>
    <n v="0.35"/>
    <x v="0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0.65"/>
    <n v="380.60880000000003"/>
    <n v="204.94319999999999"/>
    <n v="0.35"/>
    <x v="2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0.6"/>
    <n v="11.664"/>
    <n v="7.7760000000000016"/>
    <n v="0.40000000000000008"/>
    <x v="2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0.6"/>
    <n v="74.352000000000004"/>
    <n v="49.567999999999998"/>
    <n v="0.39999999999999997"/>
    <x v="0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n v="0.65"/>
    <n v="8.6839999999999993"/>
    <n v="4.6760000000000002"/>
    <n v="0.35000000000000003"/>
    <x v="3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n v="0.6"/>
    <n v="46.953600000000002"/>
    <n v="31.302399999999999"/>
    <n v="0.39999999999999997"/>
    <x v="3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n v="0.65"/>
    <n v="66.311700000000002"/>
    <n v="35.706299999999999"/>
    <n v="0.35"/>
    <x v="3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n v="0.6"/>
    <n v="450.40799999999996"/>
    <n v="300.27199999999999"/>
    <n v="0.4"/>
    <x v="3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n v="0.6"/>
    <n v="26.639999999999997"/>
    <n v="17.760000000000002"/>
    <n v="0.4"/>
    <x v="3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n v="0.6"/>
    <n v="50.73"/>
    <n v="33.82"/>
    <n v="0.4"/>
    <x v="3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n v="0.6"/>
    <n v="10.764000000000001"/>
    <n v="7.1760000000000002"/>
    <n v="0.39999999999999997"/>
    <x v="3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n v="0.6"/>
    <n v="77.040000000000006"/>
    <n v="51.36"/>
    <n v="0.39999999999999997"/>
    <x v="0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0.6"/>
    <n v="1.1214"/>
    <n v="0.74760000000000004"/>
    <n v="0.4"/>
    <x v="2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n v="0.55000000000000004"/>
    <n v="56.755600000000001"/>
    <n v="46.436399999999992"/>
    <n v="0.44999999999999996"/>
    <x v="3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†E03601U1 -†Keyboard†- Beige"/>
    <n v="36"/>
    <n v="2"/>
    <n v="0"/>
    <n v="6.48"/>
    <n v="0.55000000000000004"/>
    <n v="19.8"/>
    <n v="16.2"/>
    <n v="0.44999999999999996"/>
    <x v="3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†Illuminated - Keyboard"/>
    <n v="239.96"/>
    <n v="4"/>
    <n v="0"/>
    <n v="115.1808"/>
    <n v="0.55000000000000004"/>
    <n v="131.97800000000001"/>
    <n v="107.982"/>
    <n v="0.44999999999999996"/>
    <x v="3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n v="0.6"/>
    <n v="24.407999999999998"/>
    <n v="16.272000000000002"/>
    <n v="0.40000000000000008"/>
    <x v="3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0.65"/>
    <n v="272.4384"/>
    <n v="146.69760000000002"/>
    <n v="0.35000000000000003"/>
    <x v="3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0.6"/>
    <n v="14.0832"/>
    <n v="9.3888000000000016"/>
    <n v="0.4"/>
    <x v="2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n v="0.6"/>
    <n v="2.1551999999999998"/>
    <n v="1.4368000000000003"/>
    <n v="0.40000000000000008"/>
    <x v="1"/>
  </r>
  <r>
    <n v="5488"/>
    <s v="CA-2017-134495"/>
    <d v="2017-04-01T00:00:00"/>
    <d v="2017-04-04T00:00:00"/>
    <s v="Second Class"/>
    <s v="BF-11020"/>
    <s v="Barry Franzˆ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n v="0.55000000000000004"/>
    <n v="13.1868"/>
    <n v="10.789199999999999"/>
    <n v="0.45"/>
    <x v="3"/>
  </r>
  <r>
    <n v="5489"/>
    <s v="CA-2017-134495"/>
    <d v="2017-04-01T00:00:00"/>
    <d v="2017-04-04T00:00:00"/>
    <s v="Second Class"/>
    <s v="BF-11020"/>
    <s v="Barry Franzˆ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0.6"/>
    <n v="3.7584"/>
    <n v="2.5056000000000003"/>
    <n v="0.4"/>
    <x v="3"/>
  </r>
  <r>
    <n v="5490"/>
    <s v="CA-2017-134495"/>
    <d v="2017-04-01T00:00:00"/>
    <d v="2017-04-04T00:00:00"/>
    <s v="Second Class"/>
    <s v="BF-11020"/>
    <s v="Barry Franzˆ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0.6"/>
    <n v="12.4848"/>
    <n v="8.3231999999999999"/>
    <n v="0.4"/>
    <x v="3"/>
  </r>
  <r>
    <n v="5491"/>
    <s v="CA-2017-134495"/>
    <d v="2017-04-01T00:00:00"/>
    <d v="2017-04-04T00:00:00"/>
    <s v="Second Class"/>
    <s v="BF-11020"/>
    <s v="Barry Franzˆ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n v="0.65"/>
    <n v="141.9288"/>
    <n v="76.423200000000008"/>
    <n v="0.35000000000000003"/>
    <x v="3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n v="0.6"/>
    <n v="10.895999999999999"/>
    <n v="7.2640000000000011"/>
    <n v="0.40000000000000008"/>
    <x v="3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6"/>
    <n v="4.4160000000000004"/>
    <n v="2.944"/>
    <n v="0.39999999999999997"/>
    <x v="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0.6"/>
    <n v="24.84"/>
    <n v="16.559999999999999"/>
    <n v="0.39999999999999997"/>
    <x v="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0.65"/>
    <n v="267.36579999999998"/>
    <n v="143.96620000000001"/>
    <n v="0.35000000000000003"/>
    <x v="2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0.6"/>
    <n v="4.5935999999999995"/>
    <n v="3.0624000000000002"/>
    <n v="0.4"/>
    <x v="1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n v="0.55000000000000004"/>
    <n v="35.156000000000006"/>
    <n v="28.763999999999996"/>
    <n v="0.4499999999999999"/>
    <x v="3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0.6"/>
    <n v="3.9359999999999995"/>
    <n v="2.6240000000000001"/>
    <n v="0.4"/>
    <x v="3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0.6"/>
    <n v="4.6979999999999995"/>
    <n v="3.1320000000000006"/>
    <n v="0.40000000000000008"/>
    <x v="3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0.55000000000000004"/>
    <n v="23.045000000000002"/>
    <n v="18.854999999999997"/>
    <n v="0.44999999999999996"/>
    <x v="3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0.65"/>
    <n v="431.69489999999996"/>
    <n v="232.4511"/>
    <n v="0.35000000000000003"/>
    <x v="3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0.6"/>
    <n v="5.3760000000000003"/>
    <n v="3.5840000000000005"/>
    <n v="0.4"/>
    <x v="3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n v="0.65"/>
    <n v="2.1528"/>
    <n v="1.1591999999999998"/>
    <n v="0.35"/>
    <x v="3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0.6"/>
    <n v="12.0816"/>
    <n v="8.0543999999999993"/>
    <n v="0.39999999999999997"/>
    <x v="3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0.6"/>
    <n v="5.3136000000000001"/>
    <n v="3.5423999999999998"/>
    <n v="0.39999999999999997"/>
    <x v="3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n v="0.55000000000000004"/>
    <n v="472.56000000000006"/>
    <n v="386.64"/>
    <n v="0.44999999999999996"/>
    <x v="3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n v="0.6"/>
    <n v="37.176000000000002"/>
    <n v="24.783999999999999"/>
    <n v="0.39999999999999997"/>
    <x v="0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0.6"/>
    <n v="10.752000000000001"/>
    <n v="7.168000000000001"/>
    <n v="0.4"/>
    <x v="0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n v="0.65"/>
    <n v="94.835000000000008"/>
    <n v="51.064999999999998"/>
    <n v="0.35"/>
    <x v="1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n v="0.6"/>
    <n v="34.022399999999998"/>
    <n v="22.681600000000003"/>
    <n v="0.40000000000000008"/>
    <x v="3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55000000000000004"/>
    <n v="6.1159999999999997"/>
    <n v="5.0039999999999996"/>
    <n v="0.45"/>
    <x v="3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n v="0.6"/>
    <n v="19.7376"/>
    <n v="13.1584"/>
    <n v="0.4"/>
    <x v="2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n v="0.6"/>
    <n v="13.6656"/>
    <n v="9.1104000000000003"/>
    <n v="0.4"/>
    <x v="2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n v="0.55000000000000004"/>
    <n v="131.98350000000002"/>
    <n v="107.98649999999998"/>
    <n v="0.4499999999999999"/>
    <x v="1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0.6"/>
    <n v="96.191999999999993"/>
    <n v="64.128"/>
    <n v="0.4"/>
    <x v="1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n v="0.55000000000000004"/>
    <n v="70.867500000000007"/>
    <n v="57.982499999999987"/>
    <n v="0.4499999999999999"/>
    <x v="1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†Z-906 Speaker sys - home theater - 5.1-CH"/>
    <n v="1319.96"/>
    <n v="4"/>
    <n v="0"/>
    <n v="527.98400000000004"/>
    <n v="0.55000000000000004"/>
    <n v="725.97800000000007"/>
    <n v="593.98199999999997"/>
    <n v="0.44999999999999996"/>
    <x v="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n v="0.65"/>
    <n v="155.97400000000002"/>
    <n v="83.98599999999999"/>
    <n v="0.34999999999999992"/>
    <x v="3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n v="0.65"/>
    <n v="35.599200000000003"/>
    <n v="19.168799999999997"/>
    <n v="0.34999999999999992"/>
    <x v="3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0.6"/>
    <n v="8.0351999999999997"/>
    <n v="5.3567999999999998"/>
    <n v="0.4"/>
    <x v="3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0.6"/>
    <n v="14.352"/>
    <n v="9.5680000000000014"/>
    <n v="0.4"/>
    <x v="3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0.55000000000000004"/>
    <n v="140.7824"/>
    <n v="115.18559999999999"/>
    <n v="0.45"/>
    <x v="3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n v="0.6"/>
    <n v="12.931199999999999"/>
    <n v="8.6208000000000009"/>
    <n v="0.4"/>
    <x v="0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n v="0.6"/>
    <n v="34.944000000000003"/>
    <n v="23.295999999999999"/>
    <n v="0.39999999999999997"/>
    <x v="0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n v="0.6"/>
    <n v="48.167999999999999"/>
    <n v="32.112000000000002"/>
    <n v="0.4"/>
    <x v="0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0.6"/>
    <n v="5.8679999999999994"/>
    <n v="3.9119999999999999"/>
    <n v="0.4"/>
    <x v="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0.6"/>
    <n v="1.0860000000000001"/>
    <n v="0.72399999999999998"/>
    <n v="0.39999999999999997"/>
    <x v="3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0.6"/>
    <n v="22.763999999999999"/>
    <n v="15.175999999999998"/>
    <n v="0.39999999999999997"/>
    <x v="1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n v="0.55000000000000004"/>
    <n v="43.978000000000002"/>
    <n v="35.981999999999992"/>
    <n v="0.44999999999999996"/>
    <x v="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n v="0.6"/>
    <n v="69.177599999999998"/>
    <n v="46.118400000000008"/>
    <n v="0.4"/>
    <x v="3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†speaker phone"/>
    <n v="2479.96"/>
    <n v="4"/>
    <n v="0"/>
    <n v="743.98800000000006"/>
    <n v="0.55000000000000004"/>
    <n v="1363.9780000000001"/>
    <n v="1115.982"/>
    <n v="0.44999999999999996"/>
    <x v="3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n v="0.55000000000000004"/>
    <n v="98.967000000000013"/>
    <n v="80.972999999999985"/>
    <n v="0.4499999999999999"/>
    <x v="0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n v="0.55000000000000004"/>
    <n v="14.767500000000002"/>
    <n v="12.0825"/>
    <n v="0.44999999999999996"/>
    <x v="0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0.55000000000000004"/>
    <n v="177.85350000000003"/>
    <n v="145.51649999999998"/>
    <n v="0.44999999999999996"/>
    <x v="0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0.6"/>
    <n v="35.963999999999999"/>
    <n v="23.975999999999999"/>
    <n v="0.4"/>
    <x v="0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0.6"/>
    <n v="38.484000000000002"/>
    <n v="25.655999999999999"/>
    <n v="0.39999999999999997"/>
    <x v="0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0.6"/>
    <n v="7.0019999999999998"/>
    <n v="4.6680000000000001"/>
    <n v="0.4"/>
    <x v="0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0.6"/>
    <n v="7.7759999999999998"/>
    <n v="5.1840000000000011"/>
    <n v="0.40000000000000008"/>
    <x v="0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0.6"/>
    <n v="10.458"/>
    <n v="6.9719999999999995"/>
    <n v="0.39999999999999997"/>
    <x v="1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0.65"/>
    <n v="118.29089999999999"/>
    <n v="63.695099999999996"/>
    <n v="0.35"/>
    <x v="3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n v="0.6"/>
    <n v="0.95520000000000005"/>
    <n v="0.63680000000000003"/>
    <n v="0.4"/>
    <x v="3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n v="0.6"/>
    <n v="13.4064"/>
    <n v="8.9376000000000015"/>
    <n v="0.4"/>
    <x v="3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n v="0.65"/>
    <n v="296.38050000000004"/>
    <n v="159.58949999999999"/>
    <n v="0.35"/>
    <x v="0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0.6"/>
    <n v="6.2639999999999993"/>
    <n v="4.1760000000000002"/>
    <n v="0.4"/>
    <x v="0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n v="0.6"/>
    <n v="3.1284000000000001"/>
    <n v="2.0856000000000003"/>
    <n v="0.4"/>
    <x v="0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0.6"/>
    <n v="40.440000000000005"/>
    <n v="26.96"/>
    <n v="0.39999999999999997"/>
    <x v="3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n v="0.65"/>
    <n v="16.353999999999999"/>
    <n v="8.8060000000000009"/>
    <n v="0.35000000000000003"/>
    <x v="3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n v="0.55000000000000004"/>
    <n v="69.608000000000004"/>
    <n v="56.951999999999998"/>
    <n v="0.44999999999999996"/>
    <x v="3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n v="0.6"/>
    <n v="26.207999999999998"/>
    <n v="17.472000000000001"/>
    <n v="0.4"/>
    <x v="2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n v="0.55000000000000004"/>
    <n v="76.961500000000015"/>
    <n v="62.968499999999992"/>
    <n v="0.4499999999999999"/>
    <x v="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n v="0.6"/>
    <n v="1.6032"/>
    <n v="1.0688000000000002"/>
    <n v="0.4"/>
    <x v="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n v="0.6"/>
    <n v="9.9935999999999989"/>
    <n v="6.6623999999999999"/>
    <n v="0.4"/>
    <x v="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†16GB Mini TravelDrive USB 2.0†Flash Drive"/>
    <n v="79.512"/>
    <n v="3"/>
    <n v="0.2"/>
    <n v="20.8719"/>
    <n v="0.55000000000000004"/>
    <n v="43.7316"/>
    <n v="35.7804"/>
    <n v="0.45"/>
    <x v="2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n v="0.6"/>
    <n v="21.772799999999997"/>
    <n v="14.5152"/>
    <n v="0.4"/>
    <x v="2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n v="0.65"/>
    <n v="44.19558"/>
    <n v="23.797620000000002"/>
    <n v="0.35000000000000003"/>
    <x v="2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n v="0.65"/>
    <n v="6.6040000000000001"/>
    <n v="3.556"/>
    <n v="0.35"/>
    <x v="3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n v="0.65"/>
    <n v="4.0040000000000004"/>
    <n v="2.1559999999999997"/>
    <n v="0.34999999999999992"/>
    <x v="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0.6"/>
    <n v="33.779999999999994"/>
    <n v="22.520000000000003"/>
    <n v="0.40000000000000008"/>
    <x v="1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n v="0.6"/>
    <n v="3.8879999999999999"/>
    <n v="2.5920000000000005"/>
    <n v="0.40000000000000008"/>
    <x v="1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n v="0.6"/>
    <n v="795.50999999999988"/>
    <n v="530.34"/>
    <n v="0.40000000000000008"/>
    <x v="1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n v="0.6"/>
    <n v="8.9639999999999986"/>
    <n v="5.9760000000000009"/>
    <n v="0.40000000000000008"/>
    <x v="1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0.6"/>
    <n v="20.724"/>
    <n v="13.815999999999999"/>
    <n v="0.39999999999999997"/>
    <x v="3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0.55000000000000004"/>
    <n v="1649.9725000000001"/>
    <n v="1349.9774999999997"/>
    <n v="0.44999999999999996"/>
    <x v="3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0.6"/>
    <n v="38.472000000000001"/>
    <n v="25.648000000000003"/>
    <n v="0.4"/>
    <x v="3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n v="0.6"/>
    <n v="11.673599999999999"/>
    <n v="7.7824000000000009"/>
    <n v="0.40000000000000008"/>
    <x v="3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0.55000000000000004"/>
    <n v="115.4923"/>
    <n v="94.49369999999999"/>
    <n v="0.44999999999999996"/>
    <x v="3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n v="0.6"/>
    <n v="17.856000000000002"/>
    <n v="11.904"/>
    <n v="0.39999999999999997"/>
    <x v="3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n v="0.65"/>
    <n v="58.349200000000003"/>
    <n v="31.418799999999997"/>
    <n v="0.35"/>
    <x v="3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n v="0.55000000000000004"/>
    <n v="527.99120000000005"/>
    <n v="431.99279999999999"/>
    <n v="0.44999999999999996"/>
    <x v="3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n v="0.6"/>
    <n v="9.3311999999999991"/>
    <n v="6.2208000000000006"/>
    <n v="0.4"/>
    <x v="3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n v="0.55000000000000004"/>
    <n v="18.898"/>
    <n v="15.462"/>
    <n v="0.45"/>
    <x v="3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0.6"/>
    <n v="59.025599999999997"/>
    <n v="39.350400000000008"/>
    <n v="0.40000000000000008"/>
    <x v="2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0.6"/>
    <n v="17.963999999999999"/>
    <n v="11.976000000000003"/>
    <n v="0.40000000000000008"/>
    <x v="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0.6"/>
    <n v="10.4832"/>
    <n v="6.9888000000000012"/>
    <n v="0.4"/>
    <x v="2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n v="0.55000000000000004"/>
    <n v="20.2059"/>
    <n v="16.5321"/>
    <n v="0.45"/>
    <x v="2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n v="0.55000000000000004"/>
    <n v="98.967000000000013"/>
    <n v="80.972999999999985"/>
    <n v="0.4499999999999999"/>
    <x v="2"/>
  </r>
  <r>
    <n v="5577"/>
    <s v="CA-2016-136686"/>
    <d v="2016-12-12T00:00:00"/>
    <d v="2016-12-16T00:00:00"/>
    <s v="Standard Class"/>
    <s v="RF-19840"/>
    <s v="Roy Franzˆ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0.65"/>
    <n v="249.36599999999999"/>
    <n v="134.274"/>
    <n v="0.35000000000000003"/>
    <x v="0"/>
  </r>
  <r>
    <n v="5578"/>
    <s v="CA-2016-136686"/>
    <d v="2016-12-12T00:00:00"/>
    <d v="2016-12-16T00:00:00"/>
    <s v="Standard Class"/>
    <s v="RF-19840"/>
    <s v="Roy Franzˆ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n v="0.6"/>
    <n v="33.911999999999999"/>
    <n v="22.608000000000004"/>
    <n v="0.40000000000000008"/>
    <x v="0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n v="0.6"/>
    <n v="3.9359999999999995"/>
    <n v="2.6240000000000001"/>
    <n v="0.4"/>
    <x v="3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n v="0.65"/>
    <n v="158.548"/>
    <n v="85.371999999999986"/>
    <n v="0.35"/>
    <x v="3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n v="0.6"/>
    <n v="28.512"/>
    <n v="19.008000000000003"/>
    <n v="0.4"/>
    <x v="3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n v="0.65"/>
    <n v="12.987"/>
    <n v="6.9930000000000003"/>
    <n v="0.35000000000000003"/>
    <x v="3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0.6"/>
    <n v="4.8"/>
    <n v="3.2"/>
    <n v="0.4"/>
    <x v="0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n v="0.65"/>
    <n v="4.0040000000000004"/>
    <n v="2.1559999999999997"/>
    <n v="0.34999999999999992"/>
    <x v="2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0.6"/>
    <n v="50.136000000000003"/>
    <n v="33.423999999999999"/>
    <n v="0.39999999999999997"/>
    <x v="3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†Telephones†KX-T7736"/>
    <n v="546.05999999999995"/>
    <n v="3"/>
    <n v="0"/>
    <n v="163.81800000000001"/>
    <n v="0.55000000000000004"/>
    <n v="300.33299999999997"/>
    <n v="245.72699999999998"/>
    <n v="0.45"/>
    <x v="3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0.6"/>
    <n v="161.69399999999999"/>
    <n v="107.79600000000002"/>
    <n v="0.40000000000000008"/>
    <x v="3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n v="0.6"/>
    <n v="6.54"/>
    <n v="4.3600000000000003"/>
    <n v="0.4"/>
    <x v="1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0.6"/>
    <n v="3.6576"/>
    <n v="2.4384000000000001"/>
    <n v="0.4"/>
    <x v="2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0.6"/>
    <n v="20.429999999999996"/>
    <n v="13.620000000000001"/>
    <n v="0.40000000000000008"/>
    <x v="0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n v="0.6"/>
    <n v="211.428"/>
    <n v="140.952"/>
    <n v="0.4"/>
    <x v="0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n v="0.65"/>
    <n v="159.887"/>
    <n v="86.092999999999989"/>
    <n v="0.35"/>
    <x v="2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0.6"/>
    <n v="11.364000000000001"/>
    <n v="7.5760000000000005"/>
    <n v="0.4"/>
    <x v="2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0.6"/>
    <n v="35.947799999999994"/>
    <n v="23.965200000000003"/>
    <n v="0.40000000000000008"/>
    <x v="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n v="0.55000000000000004"/>
    <n v="215.58900000000003"/>
    <n v="176.39099999999999"/>
    <n v="0.44999999999999996"/>
    <x v="3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n v="0.55000000000000004"/>
    <n v="240.81750000000002"/>
    <n v="197.0325"/>
    <n v="0.44999999999999996"/>
    <x v="3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0.6"/>
    <n v="41.172000000000004"/>
    <n v="27.448"/>
    <n v="0.39999999999999997"/>
    <x v="1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0.6"/>
    <n v="15.011999999999999"/>
    <n v="10.008000000000001"/>
    <n v="0.4"/>
    <x v="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0.6"/>
    <n v="6.4260000000000002"/>
    <n v="4.2840000000000007"/>
    <n v="0.4"/>
    <x v="3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0.6"/>
    <n v="33.590400000000002"/>
    <n v="22.393599999999999"/>
    <n v="0.39999999999999997"/>
    <x v="2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0.6"/>
    <n v="8.6880000000000006"/>
    <n v="5.7919999999999998"/>
    <n v="0.39999999999999997"/>
    <x v="2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n v="0.55000000000000004"/>
    <n v="78.368400000000008"/>
    <n v="64.119599999999991"/>
    <n v="0.44999999999999996"/>
    <x v="2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n v="0.6"/>
    <n v="8.4960000000000004"/>
    <n v="5.6639999999999997"/>
    <n v="0.39999999999999997"/>
    <x v="0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n v="0.6"/>
    <n v="47.951999999999998"/>
    <n v="31.968000000000004"/>
    <n v="0.4"/>
    <x v="0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0.6"/>
    <n v="354.21119999999996"/>
    <n v="236.14080000000001"/>
    <n v="0.4"/>
    <x v="1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n v="0.65"/>
    <n v="11.107200000000001"/>
    <n v="5.9808000000000003"/>
    <n v="0.35"/>
    <x v="0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n v="0.65"/>
    <n v="63.954799999999999"/>
    <n v="34.437199999999997"/>
    <n v="0.35"/>
    <x v="0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0.6"/>
    <n v="6.63"/>
    <n v="4.4200000000000008"/>
    <n v="0.4"/>
    <x v="3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0.6"/>
    <n v="4.6680000000000001"/>
    <n v="3.1120000000000001"/>
    <n v="0.4"/>
    <x v="1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n v="0.55000000000000004"/>
    <n v="362.94499999999999"/>
    <n v="296.95499999999998"/>
    <n v="0.45"/>
    <x v="3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n v="0.55000000000000004"/>
    <n v="29.172000000000001"/>
    <n v="23.867999999999999"/>
    <n v="0.44999999999999996"/>
    <x v="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n v="0.55000000000000004"/>
    <n v="464.14500000000004"/>
    <n v="379.75499999999994"/>
    <n v="0.44999999999999996"/>
    <x v="3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†Flash Drive Imation†Corp"/>
    <n v="1496.16"/>
    <n v="9"/>
    <n v="0"/>
    <n v="224.42400000000001"/>
    <n v="0.55000000000000004"/>
    <n v="822.88800000000015"/>
    <n v="673.27199999999993"/>
    <n v="0.44999999999999996"/>
    <x v="3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0.6"/>
    <n v="70.775999999999996"/>
    <n v="47.183999999999997"/>
    <n v="0.4"/>
    <x v="0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0.6"/>
    <n v="12.78"/>
    <n v="8.5200000000000014"/>
    <n v="0.40000000000000008"/>
    <x v="0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n v="0.6"/>
    <n v="624.4799999999999"/>
    <n v="416.32000000000005"/>
    <n v="0.40000000000000008"/>
    <x v="0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0.6"/>
    <n v="17.603999999999999"/>
    <n v="11.736000000000001"/>
    <n v="0.4"/>
    <x v="0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n v="0.65"/>
    <n v="12.688000000000001"/>
    <n v="6.831999999999999"/>
    <n v="0.35"/>
    <x v="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0.6"/>
    <n v="266.35199999999998"/>
    <n v="177.56800000000004"/>
    <n v="0.40000000000000008"/>
    <x v="1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0.55000000000000004"/>
    <n v="274.97250000000003"/>
    <n v="224.97749999999996"/>
    <n v="0.44999999999999996"/>
    <x v="0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n v="0.6"/>
    <n v="1.8239999999999998"/>
    <n v="1.2160000000000002"/>
    <n v="0.40000000000000008"/>
    <x v="0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n v="0.65"/>
    <n v="131.274"/>
    <n v="70.686000000000007"/>
    <n v="0.35000000000000003"/>
    <x v="0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n v="0.65"/>
    <n v="44.616"/>
    <n v="24.024000000000001"/>
    <n v="0.35000000000000003"/>
    <x v="0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0.55000000000000004"/>
    <n v="55.000000000000007"/>
    <n v="44.999999999999993"/>
    <n v="0.44999999999999996"/>
    <x v="0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†VX Revolution Cordless Laser Mouse for Notebooks (Black)"/>
    <n v="359.98"/>
    <n v="2"/>
    <n v="0"/>
    <n v="21.598800000000001"/>
    <n v="0.55000000000000004"/>
    <n v="197.98900000000003"/>
    <n v="161.99099999999999"/>
    <n v="0.44999999999999996"/>
    <x v="0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0.65"/>
    <n v="4.0040000000000004"/>
    <n v="2.1559999999999997"/>
    <n v="0.34999999999999992"/>
    <x v="2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n v="0.65"/>
    <n v="1526.7330000000002"/>
    <n v="822.08699999999999"/>
    <n v="0.35"/>
    <x v="2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n v="0.6"/>
    <n v="8.3231999999999999"/>
    <n v="5.5488"/>
    <n v="0.4"/>
    <x v="3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n v="0.65"/>
    <n v="177.80880000000002"/>
    <n v="95.743200000000002"/>
    <n v="0.35"/>
    <x v="3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n v="0.65"/>
    <n v="529.93979999999999"/>
    <n v="285.35220000000004"/>
    <n v="0.35000000000000003"/>
    <x v="0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n v="0.55000000000000004"/>
    <n v="128.94749999999999"/>
    <n v="105.5025"/>
    <n v="0.45"/>
    <x v="2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n v="0.65"/>
    <n v="816.54300000000001"/>
    <n v="439.67700000000002"/>
    <n v="0.35000000000000003"/>
    <x v="2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0.6"/>
    <n v="10.476000000000001"/>
    <n v="6.984"/>
    <n v="0.39999999999999997"/>
    <x v="2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0.6"/>
    <n v="6.3167999999999997"/>
    <n v="4.2112000000000007"/>
    <n v="0.40000000000000008"/>
    <x v="0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n v="0.6"/>
    <n v="91.68"/>
    <n v="61.120000000000005"/>
    <n v="0.4"/>
    <x v="1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0.6"/>
    <n v="49.536000000000001"/>
    <n v="33.024000000000001"/>
    <n v="0.4"/>
    <x v="3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n v="0.55000000000000004"/>
    <n v="156.73350000000002"/>
    <n v="128.23650000000001"/>
    <n v="0.44999999999999996"/>
    <x v="3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n v="0.65"/>
    <n v="39.546000000000006"/>
    <n v="21.293999999999997"/>
    <n v="0.34999999999999992"/>
    <x v="3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n v="0.65"/>
    <n v="861.74400000000003"/>
    <n v="464.01599999999996"/>
    <n v="0.35"/>
    <x v="2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n v="0.65"/>
    <n v="371.904"/>
    <n v="200.25599999999997"/>
    <n v="0.35"/>
    <x v="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0.6"/>
    <n v="17.28"/>
    <n v="11.52"/>
    <n v="0.39999999999999997"/>
    <x v="2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n v="0.6"/>
    <n v="6.6719999999999997"/>
    <n v="4.4479999999999995"/>
    <n v="0.39999999999999997"/>
    <x v="3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n v="0.65"/>
    <n v="4.5760000000000005"/>
    <n v="2.4639999999999995"/>
    <n v="0.34999999999999992"/>
    <x v="0"/>
  </r>
  <r>
    <n v="5644"/>
    <s v="CA-2015-166604"/>
    <d v="2015-05-15T00:00:00"/>
    <d v="2015-05-20T00:00:00"/>
    <s v="Second Class"/>
    <s v="AH-10690"/>
    <s v="Anna H‰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0.6"/>
    <n v="10.764000000000001"/>
    <n v="7.1760000000000002"/>
    <n v="0.39999999999999997"/>
    <x v="1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n v="0.6"/>
    <n v="20.855999999999998"/>
    <n v="13.904"/>
    <n v="0.4"/>
    <x v="3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0.65"/>
    <n v="48.392500000000005"/>
    <n v="26.057499999999997"/>
    <n v="0.35"/>
    <x v="3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0.65"/>
    <n v="124.943"/>
    <n v="67.277000000000001"/>
    <n v="0.35000000000000003"/>
    <x v="1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0.6"/>
    <n v="11.664"/>
    <n v="7.7760000000000016"/>
    <n v="0.40000000000000008"/>
    <x v="3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  <n v="0.6"/>
    <n v="19.439999999999998"/>
    <n v="12.96"/>
    <n v="0.4"/>
    <x v="3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0.6"/>
    <n v="34.739999999999995"/>
    <n v="23.160000000000004"/>
    <n v="0.40000000000000008"/>
    <x v="3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0.6"/>
    <n v="6.3360000000000003"/>
    <n v="4.2240000000000002"/>
    <n v="0.4"/>
    <x v="3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n v="0.65"/>
    <n v="776.20725000000004"/>
    <n v="417.95774999999992"/>
    <n v="0.34999999999999992"/>
    <x v="3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0.6"/>
    <n v="24.594000000000001"/>
    <n v="16.396000000000001"/>
    <n v="0.4"/>
    <x v="3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n v="0.6"/>
    <n v="1.764"/>
    <n v="1.1759999999999999"/>
    <n v="0.39999999999999997"/>
    <x v="2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n v="0.6"/>
    <n v="27.144000000000002"/>
    <n v="18.096"/>
    <n v="0.39999999999999997"/>
    <x v="0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n v="0.6"/>
    <n v="11.2128"/>
    <n v="7.4751999999999992"/>
    <n v="0.39999999999999997"/>
    <x v="0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n v="0.6"/>
    <n v="6.9887999999999995"/>
    <n v="4.6592000000000002"/>
    <n v="0.4"/>
    <x v="0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n v="0.55000000000000004"/>
    <n v="62.026800000000001"/>
    <n v="50.749199999999995"/>
    <n v="0.44999999999999996"/>
    <x v="0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n v="0.65"/>
    <n v="245.3425"/>
    <n v="132.10749999999999"/>
    <n v="0.35"/>
    <x v="0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n v="0.6"/>
    <n v="9.5616000000000003"/>
    <n v="6.3743999999999996"/>
    <n v="0.39999999999999997"/>
    <x v="0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0.55000000000000004"/>
    <n v="15.774000000000001"/>
    <n v="12.905999999999999"/>
    <n v="0.44999999999999996"/>
    <x v="0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n v="0.65"/>
    <n v="13.936000000000002"/>
    <n v="7.5039999999999996"/>
    <n v="0.35"/>
    <x v="0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n v="0.6"/>
    <n v="306.6336"/>
    <n v="204.42239999999998"/>
    <n v="0.39999999999999997"/>
    <x v="0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0.6"/>
    <n v="11.193599999999998"/>
    <n v="7.4624000000000006"/>
    <n v="0.40000000000000008"/>
    <x v="0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0.6"/>
    <n v="6.6527999999999992"/>
    <n v="4.4352"/>
    <n v="0.4"/>
    <x v="0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0.6"/>
    <n v="40.012799999999999"/>
    <n v="26.675200000000004"/>
    <n v="0.4"/>
    <x v="0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0.6"/>
    <n v="59.692799999999998"/>
    <n v="39.795200000000001"/>
    <n v="0.4"/>
    <x v="0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n v="0.6"/>
    <n v="8.7719999999999985"/>
    <n v="5.8480000000000008"/>
    <n v="0.40000000000000008"/>
    <x v="0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n v="0.6"/>
    <n v="32.3904"/>
    <n v="21.593600000000002"/>
    <n v="0.4"/>
    <x v="0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n v="0.55000000000000004"/>
    <n v="214.48350000000002"/>
    <n v="175.48650000000001"/>
    <n v="0.45"/>
    <x v="0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n v="0.65"/>
    <n v="230.98400000000001"/>
    <n v="124.376"/>
    <n v="0.35"/>
    <x v="1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n v="0.55000000000000004"/>
    <n v="77.206800000000015"/>
    <n v="63.169199999999989"/>
    <n v="0.4499999999999999"/>
    <x v="1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n v="0.6"/>
    <n v="9.5039999999999996"/>
    <n v="6.3360000000000003"/>
    <n v="0.4"/>
    <x v="3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n v="0.6"/>
    <n v="5.0688000000000004"/>
    <n v="3.3792"/>
    <n v="0.39999999999999997"/>
    <x v="3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n v="0.6"/>
    <n v="7.7759999999999998"/>
    <n v="5.1840000000000011"/>
    <n v="0.40000000000000008"/>
    <x v="0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0.55000000000000004"/>
    <n v="31.574400000000004"/>
    <n v="25.833599999999997"/>
    <n v="0.44999999999999996"/>
    <x v="2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†30456 USB†Flash Drive†8GB"/>
    <n v="27.6"/>
    <n v="4"/>
    <n v="0"/>
    <n v="2.2080000000000002"/>
    <n v="0.55000000000000004"/>
    <n v="15.180000000000001"/>
    <n v="12.42"/>
    <n v="0.44999999999999996"/>
    <x v="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n v="0.65"/>
    <n v="25.334399999999999"/>
    <n v="13.6416"/>
    <n v="0.35000000000000003"/>
    <x v="2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n v="0.6"/>
    <n v="12.264000000000001"/>
    <n v="8.1760000000000002"/>
    <n v="0.39999999999999997"/>
    <x v="0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0.6"/>
    <n v="65.951999999999998"/>
    <n v="43.968000000000004"/>
    <n v="0.4"/>
    <x v="0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n v="0.6"/>
    <n v="3.8279999999999998"/>
    <n v="2.552"/>
    <n v="0.4"/>
    <x v="0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n v="0.6"/>
    <n v="3.8879999999999999"/>
    <n v="2.5920000000000005"/>
    <n v="0.40000000000000008"/>
    <x v="0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0.6"/>
    <n v="9.5039999999999996"/>
    <n v="6.3360000000000003"/>
    <n v="0.4"/>
    <x v="2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n v="0.55000000000000004"/>
    <n v="577.46150000000011"/>
    <n v="472.46849999999995"/>
    <n v="0.4499999999999999"/>
    <x v="2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0.6"/>
    <n v="92.94"/>
    <n v="61.960000000000008"/>
    <n v="0.4"/>
    <x v="2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n v="0.6"/>
    <n v="59.011200000000002"/>
    <n v="39.340800000000002"/>
    <n v="0.4"/>
    <x v="1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0.6"/>
    <n v="8.5920000000000005"/>
    <n v="5.7279999999999998"/>
    <n v="0.39999999999999997"/>
    <x v="2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n v="0.65"/>
    <n v="84.427200000000013"/>
    <n v="45.460799999999992"/>
    <n v="0.34999999999999992"/>
    <x v="2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0.6"/>
    <n v="29.366399999999999"/>
    <n v="19.577600000000004"/>
    <n v="0.40000000000000008"/>
    <x v="2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0.65"/>
    <n v="178.7877"/>
    <n v="96.270299999999992"/>
    <n v="0.35"/>
    <x v="1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0.6"/>
    <n v="16.416"/>
    <n v="10.943999999999999"/>
    <n v="0.39999999999999997"/>
    <x v="1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0.6"/>
    <n v="26.849999999999998"/>
    <n v="17.900000000000002"/>
    <n v="0.4"/>
    <x v="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0.55000000000000004"/>
    <n v="74.244500000000016"/>
    <n v="60.745499999999993"/>
    <n v="0.4499999999999999"/>
    <x v="1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0.6"/>
    <n v="15.839999999999998"/>
    <n v="10.56"/>
    <n v="0.4"/>
    <x v="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n v="0.65"/>
    <n v="352.91100000000006"/>
    <n v="190.029"/>
    <n v="0.35"/>
    <x v="1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n v="0.65"/>
    <n v="46.2072"/>
    <n v="24.880799999999994"/>
    <n v="0.34999999999999992"/>
    <x v="0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n v="0.6"/>
    <n v="16.4376"/>
    <n v="10.958400000000001"/>
    <n v="0.4"/>
    <x v="3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n v="0.6"/>
    <n v="8.073599999999999"/>
    <n v="5.3824000000000005"/>
    <n v="0.40000000000000008"/>
    <x v="3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n v="0.6"/>
    <n v="7.1040000000000001"/>
    <n v="4.7359999999999998"/>
    <n v="0.39999999999999997"/>
    <x v="0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n v="0.6"/>
    <n v="21.528000000000002"/>
    <n v="14.352"/>
    <n v="0.39999999999999997"/>
    <x v="3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0.6"/>
    <n v="24.4512"/>
    <n v="16.300800000000002"/>
    <n v="0.4"/>
    <x v="0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n v="0.55000000000000004"/>
    <n v="76.978000000000009"/>
    <n v="62.981999999999999"/>
    <n v="0.44999999999999996"/>
    <x v="0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0.6"/>
    <n v="1.5744"/>
    <n v="1.0496000000000001"/>
    <n v="0.4"/>
    <x v="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n v="0.65"/>
    <n v="88.744500000000002"/>
    <n v="47.785499999999999"/>
    <n v="0.35"/>
    <x v="2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0.55000000000000004"/>
    <n v="145.178"/>
    <n v="118.78199999999998"/>
    <n v="0.44999999999999996"/>
    <x v="2"/>
  </r>
  <r>
    <n v="5706"/>
    <s v="CA-2014-155593"/>
    <d v="2014-11-03T00:00:00"/>
    <d v="2014-11-08T00:00:00"/>
    <s v="Standard Class"/>
    <s v="RP-19390"/>
    <s v="Resi Pˆ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0.6"/>
    <n v="6.984"/>
    <n v="4.6560000000000006"/>
    <n v="0.4"/>
    <x v="2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0.6"/>
    <n v="24.105599999999999"/>
    <n v="16.070400000000003"/>
    <n v="0.40000000000000008"/>
    <x v="3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0.65"/>
    <n v="51.636000000000003"/>
    <n v="27.803999999999995"/>
    <n v="0.34999999999999992"/>
    <x v="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0.6"/>
    <n v="214.75800000000001"/>
    <n v="143.172"/>
    <n v="0.39999999999999997"/>
    <x v="1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n v="0.65"/>
    <n v="83.046599999999998"/>
    <n v="44.717399999999998"/>
    <n v="0.35"/>
    <x v="1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0.55000000000000004"/>
    <n v="1539.9692"/>
    <n v="1259.9748"/>
    <n v="0.45"/>
    <x v="1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0.6"/>
    <n v="11.664"/>
    <n v="7.7760000000000016"/>
    <n v="0.40000000000000008"/>
    <x v="1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n v="0.55000000000000004"/>
    <n v="20.235600000000002"/>
    <n v="16.5564"/>
    <n v="0.44999999999999996"/>
    <x v="3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n v="0.55000000000000004"/>
    <n v="3.2670000000000003"/>
    <n v="2.673"/>
    <n v="0.44999999999999996"/>
    <x v="2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n v="0.6"/>
    <n v="106.53"/>
    <n v="71.02000000000001"/>
    <n v="0.4"/>
    <x v="3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n v="0.55000000000000004"/>
    <n v="340.97250000000003"/>
    <n v="278.97750000000002"/>
    <n v="0.45"/>
    <x v="1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0.55000000000000004"/>
    <n v="16.038"/>
    <n v="13.122"/>
    <n v="0.45"/>
    <x v="1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n v="0.6"/>
    <n v="34.775999999999996"/>
    <n v="23.184000000000005"/>
    <n v="0.40000000000000008"/>
    <x v="1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n v="0.6"/>
    <n v="17.6418"/>
    <n v="11.761199999999999"/>
    <n v="0.39999999999999997"/>
    <x v="1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n v="0.6"/>
    <n v="48.84"/>
    <n v="32.56"/>
    <n v="0.4"/>
    <x v="3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n v="0.6"/>
    <n v="5.2320000000000002"/>
    <n v="3.4880000000000004"/>
    <n v="0.4"/>
    <x v="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†Secure†Drive†+ Hardware Encrypted USB†flash drive†- 16 GB"/>
    <n v="91.176000000000002"/>
    <n v="3"/>
    <n v="0.2"/>
    <n v="4.5587999999999997"/>
    <n v="0.55000000000000004"/>
    <n v="50.146800000000006"/>
    <n v="41.029199999999996"/>
    <n v="0.44999999999999996"/>
    <x v="1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n v="0.55000000000000004"/>
    <n v="87.982399999999998"/>
    <n v="71.985599999999991"/>
    <n v="0.44999999999999996"/>
    <x v="1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n v="0.6"/>
    <n v="7.7759999999999998"/>
    <n v="5.1840000000000011"/>
    <n v="0.40000000000000008"/>
    <x v="0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0.6"/>
    <n v="198.92159999999998"/>
    <n v="132.61440000000002"/>
    <n v="0.40000000000000008"/>
    <x v="2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n v="0.55000000000000004"/>
    <n v="494.95050000000003"/>
    <n v="404.95949999999993"/>
    <n v="0.44999999999999996"/>
    <x v="1"/>
  </r>
  <r>
    <n v="5727"/>
    <s v="CA-2015-110548"/>
    <d v="2015-05-04T00:00:00"/>
    <d v="2015-05-08T00:00:00"/>
    <s v="Standard Class"/>
    <s v="AH-10690"/>
    <s v="Anna H‰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n v="0.55000000000000004"/>
    <n v="520.4892000000001"/>
    <n v="425.85479999999995"/>
    <n v="0.44999999999999996"/>
    <x v="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n v="0.55000000000000004"/>
    <n v="97.96050000000001"/>
    <n v="80.149500000000003"/>
    <n v="0.45"/>
    <x v="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n v="0.6"/>
    <n v="653.85"/>
    <n v="435.9"/>
    <n v="0.39999999999999997"/>
    <x v="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0.6"/>
    <n v="36.636000000000003"/>
    <n v="24.423999999999999"/>
    <n v="0.39999999999999997"/>
    <x v="3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n v="0.65"/>
    <n v="298.94800000000004"/>
    <n v="160.97199999999998"/>
    <n v="0.34999999999999992"/>
    <x v="3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î x 11î"/>
    <n v="27.52"/>
    <n v="4"/>
    <n v="0"/>
    <n v="12.6592"/>
    <n v="0.6"/>
    <n v="16.512"/>
    <n v="11.007999999999999"/>
    <n v="0.39999999999999997"/>
    <x v="3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n v="0.65"/>
    <n v="415.23300000000006"/>
    <n v="223.58699999999999"/>
    <n v="0.35"/>
    <x v="3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0.6"/>
    <n v="18.414000000000001"/>
    <n v="12.276"/>
    <n v="0.39999999999999997"/>
    <x v="3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0.65"/>
    <n v="16.353999999999999"/>
    <n v="8.8060000000000009"/>
    <n v="0.35000000000000003"/>
    <x v="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0.6"/>
    <n v="8.3520000000000003"/>
    <n v="5.5679999999999996"/>
    <n v="0.39999999999999997"/>
    <x v="2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n v="0.6"/>
    <n v="11.616"/>
    <n v="7.7439999999999998"/>
    <n v="0.4"/>
    <x v="2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n v="0.65"/>
    <n v="12.545000000000002"/>
    <n v="6.754999999999999"/>
    <n v="0.34999999999999992"/>
    <x v="2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n v="0.6"/>
    <n v="23.025599999999997"/>
    <n v="15.3504"/>
    <n v="0.4"/>
    <x v="0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n v="0.6"/>
    <n v="7.7759999999999998"/>
    <n v="5.1840000000000011"/>
    <n v="0.40000000000000008"/>
    <x v="3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0.65"/>
    <n v="17.212"/>
    <n v="9.2680000000000007"/>
    <n v="0.35000000000000003"/>
    <x v="3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n v="0.55000000000000004"/>
    <n v="292.99600000000004"/>
    <n v="239.72399999999999"/>
    <n v="0.44999999999999996"/>
    <x v="3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n v="0.6"/>
    <n v="16.032"/>
    <n v="10.687999999999999"/>
    <n v="0.39999999999999997"/>
    <x v="3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0.6"/>
    <n v="12.023999999999999"/>
    <n v="8.016"/>
    <n v="0.4"/>
    <x v="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n v="0.6"/>
    <n v="477.28800000000001"/>
    <n v="318.19200000000001"/>
    <n v="0.4"/>
    <x v="3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n v="0.65"/>
    <n v="14.013999999999999"/>
    <n v="7.5459999999999994"/>
    <n v="0.35"/>
    <x v="3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n v="0.55000000000000004"/>
    <n v="137.27120000000002"/>
    <n v="112.31279999999998"/>
    <n v="0.4499999999999999"/>
    <x v="0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n v="0.55000000000000004"/>
    <n v="37.461599999999997"/>
    <n v="30.650399999999998"/>
    <n v="0.45"/>
    <x v="0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†30456 USB†Flash Drive†8GB"/>
    <n v="16.559999999999999"/>
    <n v="3"/>
    <n v="0.2"/>
    <n v="-2.484"/>
    <n v="0.55000000000000004"/>
    <n v="9.1080000000000005"/>
    <n v="7.4519999999999982"/>
    <n v="0.4499999999999999"/>
    <x v="0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n v="0.55000000000000004"/>
    <n v="41.222500000000004"/>
    <n v="33.727499999999999"/>
    <n v="0.44999999999999996"/>
    <x v="3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n v="0.65"/>
    <n v="231.04575"/>
    <n v="124.40924999999999"/>
    <n v="0.35"/>
    <x v="2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n v="0.6"/>
    <n v="26.639999999999997"/>
    <n v="17.760000000000002"/>
    <n v="0.4"/>
    <x v="0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n v="0.6"/>
    <n v="12.389999999999999"/>
    <n v="8.26"/>
    <n v="0.4"/>
    <x v="0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0.65"/>
    <n v="563.16"/>
    <n v="303.24"/>
    <n v="0.35000000000000003"/>
    <x v="0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n v="0.6"/>
    <n v="3.3359999999999999"/>
    <n v="2.2239999999999998"/>
    <n v="0.39999999999999997"/>
    <x v="1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n v="0.6"/>
    <n v="1.8959999999999999"/>
    <n v="1.2640000000000002"/>
    <n v="0.40000000000000008"/>
    <x v="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n v="0.55000000000000004"/>
    <n v="1099.9780000000001"/>
    <n v="899.98199999999997"/>
    <n v="0.44999999999999996"/>
    <x v="2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n v="0.65"/>
    <n v="29.998800000000003"/>
    <n v="16.153199999999998"/>
    <n v="0.35"/>
    <x v="1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n v="0.55000000000000004"/>
    <n v="18.141750000000002"/>
    <n v="14.843249999999998"/>
    <n v="0.44999999999999996"/>
    <x v="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n v="0.6"/>
    <n v="288.79199999999997"/>
    <n v="192.52800000000002"/>
    <n v="0.4"/>
    <x v="0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n v="0.6"/>
    <n v="3.8304"/>
    <n v="2.5536000000000003"/>
    <n v="0.4"/>
    <x v="0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n v="0.6"/>
    <n v="325.76400000000001"/>
    <n v="217.17600000000004"/>
    <n v="0.4"/>
    <x v="3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0.65"/>
    <n v="35.698"/>
    <n v="19.222000000000001"/>
    <n v="0.35000000000000003"/>
    <x v="3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0.65"/>
    <n v="941.73299999999995"/>
    <n v="507.08699999999999"/>
    <n v="0.35000000000000003"/>
    <x v="1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n v="0.6"/>
    <n v="212.328"/>
    <n v="141.55199999999999"/>
    <n v="0.39999999999999997"/>
    <x v="1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†Telephone"/>
    <n v="333.57600000000002"/>
    <n v="3"/>
    <n v="0.2"/>
    <n v="25.0182"/>
    <n v="0.55000000000000004"/>
    <n v="183.46680000000003"/>
    <n v="150.10919999999999"/>
    <n v="0.44999999999999996"/>
    <x v="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n v="0.6"/>
    <n v="36.086399999999998"/>
    <n v="24.057600000000001"/>
    <n v="0.4"/>
    <x v="0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n v="0.55000000000000004"/>
    <n v="46.860000000000007"/>
    <n v="38.339999999999996"/>
    <n v="0.44999999999999996"/>
    <x v="3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n v="0.6"/>
    <n v="1.89"/>
    <n v="1.26"/>
    <n v="0.4"/>
    <x v="1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0.6"/>
    <n v="13.632"/>
    <n v="9.0879999999999992"/>
    <n v="0.39999999999999997"/>
    <x v="1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0.65"/>
    <n v="9.6914999999999996"/>
    <n v="5.2185000000000006"/>
    <n v="0.35000000000000003"/>
    <x v="1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n v="0.6"/>
    <n v="694.87199999999996"/>
    <n v="463.24799999999993"/>
    <n v="0.39999999999999997"/>
    <x v="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0.55000000000000004"/>
    <n v="329.99450000000002"/>
    <n v="269.99549999999999"/>
    <n v="0.44999999999999996"/>
    <x v="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n v="0.6"/>
    <n v="14.380799999999999"/>
    <n v="9.5872000000000011"/>
    <n v="0.4"/>
    <x v="0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n v="0.65"/>
    <n v="414.88720000000001"/>
    <n v="223.4008"/>
    <n v="0.35"/>
    <x v="0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n v="0.6"/>
    <n v="7.9247999999999994"/>
    <n v="5.2832000000000008"/>
    <n v="0.40000000000000008"/>
    <x v="0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0.6"/>
    <n v="9.3168000000000006"/>
    <n v="6.2111999999999998"/>
    <n v="0.39999999999999997"/>
    <x v="0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n v="0.6"/>
    <n v="62.91"/>
    <n v="41.94"/>
    <n v="0.4"/>
    <x v="0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n v="0.6"/>
    <n v="18.288"/>
    <n v="12.192"/>
    <n v="0.4"/>
    <x v="2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n v="0.65"/>
    <n v="73.221199999999996"/>
    <n v="39.4268"/>
    <n v="0.35000000000000003"/>
    <x v="2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0.55000000000000004"/>
    <n v="39.586800000000004"/>
    <n v="32.389199999999995"/>
    <n v="0.44999999999999996"/>
    <x v="1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0.6"/>
    <n v="1.3259999999999998"/>
    <n v="0.88400000000000012"/>
    <n v="0.40000000000000008"/>
    <x v="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0.6"/>
    <n v="9.3119999999999994"/>
    <n v="6.2080000000000002"/>
    <n v="0.4"/>
    <x v="1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n v="0.6"/>
    <n v="21.863999999999997"/>
    <n v="14.576000000000001"/>
    <n v="0.4"/>
    <x v="1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0.65"/>
    <n v="141.54660000000001"/>
    <n v="76.217399999999998"/>
    <n v="0.35"/>
    <x v="3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n v="0.6"/>
    <n v="23.443200000000001"/>
    <n v="15.628800000000002"/>
    <n v="0.4"/>
    <x v="3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0.6"/>
    <n v="13.582800000000001"/>
    <n v="9.055200000000001"/>
    <n v="0.4"/>
    <x v="3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n v="0.6"/>
    <n v="57.086400000000005"/>
    <n v="38.057600000000001"/>
    <n v="0.39999999999999997"/>
    <x v="3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n v="0.65"/>
    <n v="8.0080000000000009"/>
    <n v="4.3119999999999994"/>
    <n v="0.34999999999999992"/>
    <x v="3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0.6"/>
    <n v="2.6513999999999998"/>
    <n v="1.7675999999999998"/>
    <n v="0.4"/>
    <x v="3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0.6"/>
    <n v="21"/>
    <n v="14"/>
    <n v="0.4"/>
    <x v="3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0.65"/>
    <n v="47.309600000000003"/>
    <n v="25.474400000000003"/>
    <n v="0.35000000000000003"/>
    <x v="3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0.6"/>
    <n v="58.704000000000001"/>
    <n v="39.136000000000003"/>
    <n v="0.4"/>
    <x v="3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n v="0.65"/>
    <n v="33.637500000000003"/>
    <n v="18.112499999999997"/>
    <n v="0.34999999999999992"/>
    <x v="3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n v="0.6"/>
    <n v="28.003199999999996"/>
    <n v="18.668800000000001"/>
    <n v="0.4"/>
    <x v="3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0.6"/>
    <n v="837.32399999999996"/>
    <n v="558.21600000000001"/>
    <n v="0.4"/>
    <x v="2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n v="0.65"/>
    <n v="76.284000000000006"/>
    <n v="41.075999999999993"/>
    <n v="0.34999999999999992"/>
    <x v="2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0.6"/>
    <n v="11.339999999999998"/>
    <n v="7.5600000000000005"/>
    <n v="0.40000000000000008"/>
    <x v="2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0.6"/>
    <n v="46.511999999999993"/>
    <n v="31.008000000000003"/>
    <n v="0.40000000000000008"/>
    <x v="2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n v="0.65"/>
    <n v="273.89180000000005"/>
    <n v="147.48019999999997"/>
    <n v="0.34999999999999992"/>
    <x v="2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n v="0.55000000000000004"/>
    <n v="316.7824"/>
    <n v="259.18559999999997"/>
    <n v="0.44999999999999996"/>
    <x v="2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n v="0.6"/>
    <n v="6.2207999999999997"/>
    <n v="4.1472000000000007"/>
    <n v="0.40000000000000008"/>
    <x v="2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n v="0.55000000000000004"/>
    <n v="8.7911999999999999"/>
    <n v="7.1928000000000001"/>
    <n v="0.45"/>
    <x v="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n v="0.6"/>
    <n v="6.1631999999999998"/>
    <n v="4.1088000000000005"/>
    <n v="0.4"/>
    <x v="3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0.6"/>
    <n v="37.075200000000002"/>
    <n v="24.716799999999999"/>
    <n v="0.39999999999999997"/>
    <x v="3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n v="0.65"/>
    <n v="133.89948000000001"/>
    <n v="72.099719999999991"/>
    <n v="0.35"/>
    <x v="3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0.6"/>
    <n v="7.3151999999999999"/>
    <n v="4.8768000000000002"/>
    <n v="0.4"/>
    <x v="0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0.6"/>
    <n v="52.300800000000002"/>
    <n v="34.867200000000004"/>
    <n v="0.4"/>
    <x v="0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0.6"/>
    <n v="19.046399999999998"/>
    <n v="12.697600000000001"/>
    <n v="0.4"/>
    <x v="0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0.65"/>
    <n v="85.945599999999999"/>
    <n v="46.278399999999991"/>
    <n v="0.35"/>
    <x v="0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n v="0.6"/>
    <n v="63.311999999999998"/>
    <n v="42.207999999999998"/>
    <n v="0.4"/>
    <x v="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n v="0.65"/>
    <n v="59.774000000000001"/>
    <n v="32.185999999999993"/>
    <n v="0.34999999999999992"/>
    <x v="1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†speaker phone"/>
    <n v="1487.9760000000001"/>
    <n v="3"/>
    <n v="0.2"/>
    <n v="185.99700000000001"/>
    <n v="0.55000000000000004"/>
    <n v="818.38680000000011"/>
    <n v="669.58920000000001"/>
    <n v="0.44999999999999996"/>
    <x v="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0.6"/>
    <n v="11.664"/>
    <n v="7.7760000000000016"/>
    <n v="0.40000000000000008"/>
    <x v="1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n v="0.55000000000000004"/>
    <n v="6.4196000000000009"/>
    <n v="5.2523999999999997"/>
    <n v="0.44999999999999996"/>
    <x v="1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0.55000000000000004"/>
    <n v="153.97800000000001"/>
    <n v="125.98199999999997"/>
    <n v="0.44999999999999996"/>
    <x v="2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0.6"/>
    <n v="7.7472000000000003"/>
    <n v="5.1648000000000005"/>
    <n v="0.4"/>
    <x v="2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0.6"/>
    <n v="10.252800000000001"/>
    <n v="6.8352000000000004"/>
    <n v="0.4"/>
    <x v="2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n v="0.6"/>
    <n v="55.89"/>
    <n v="37.260000000000005"/>
    <n v="0.4"/>
    <x v="2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0.6"/>
    <n v="6.9119999999999999"/>
    <n v="4.6079999999999997"/>
    <n v="0.39999999999999997"/>
    <x v="2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n v="0.6"/>
    <n v="143.172"/>
    <n v="95.448000000000008"/>
    <n v="0.4"/>
    <x v="3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0.6"/>
    <n v="4.6619999999999999"/>
    <n v="3.1079999999999997"/>
    <n v="0.39999999999999997"/>
    <x v="3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0.65"/>
    <n v="185.56200000000001"/>
    <n v="99.918000000000006"/>
    <n v="0.35"/>
    <x v="3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n v="0.6"/>
    <n v="11.5008"/>
    <n v="7.6671999999999993"/>
    <n v="0.39999999999999997"/>
    <x v="3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0.6"/>
    <n v="15.6816"/>
    <n v="10.4544"/>
    <n v="0.4"/>
    <x v="2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0.6"/>
    <n v="251.64"/>
    <n v="167.76"/>
    <n v="0.4"/>
    <x v="3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0.65"/>
    <n v="59.020650000000003"/>
    <n v="31.780349999999999"/>
    <n v="0.35"/>
    <x v="3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n v="0.65"/>
    <n v="118.14660000000001"/>
    <n v="63.617400000000004"/>
    <n v="0.35"/>
    <x v="3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0.6"/>
    <n v="3.3359999999999999"/>
    <n v="2.2239999999999998"/>
    <n v="0.39999999999999997"/>
    <x v="3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n v="0.65"/>
    <n v="378.27400000000006"/>
    <n v="203.68599999999998"/>
    <n v="0.34999999999999992"/>
    <x v="0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0.65"/>
    <n v="19.487000000000002"/>
    <n v="10.492999999999999"/>
    <n v="0.34999999999999992"/>
    <x v="0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n v="0.55000000000000004"/>
    <n v="285.97800000000007"/>
    <n v="233.98199999999997"/>
    <n v="0.4499999999999999"/>
    <x v="1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0.6"/>
    <n v="3.7584"/>
    <n v="2.5056000000000003"/>
    <n v="0.4"/>
    <x v="0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0.65"/>
    <n v="236.54800000000003"/>
    <n v="127.37199999999999"/>
    <n v="0.34999999999999992"/>
    <x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0.6"/>
    <n v="38.520000000000003"/>
    <n v="25.68"/>
    <n v="0.39999999999999997"/>
    <x v="1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0.6"/>
    <n v="23.112000000000002"/>
    <n v="15.408000000000001"/>
    <n v="0.4"/>
    <x v="1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n v="0.55000000000000004"/>
    <n v="39.93"/>
    <n v="32.669999999999995"/>
    <n v="0.44999999999999996"/>
    <x v="1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n v="0.55000000000000004"/>
    <n v="31.662400000000002"/>
    <n v="25.905599999999996"/>
    <n v="0.44999999999999996"/>
    <x v="3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n v="0.6"/>
    <n v="50.22"/>
    <n v="33.480000000000004"/>
    <n v="0.4"/>
    <x v="1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n v="0.6"/>
    <n v="19.439999999999998"/>
    <n v="12.96"/>
    <n v="0.4"/>
    <x v="1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n v="0.65"/>
    <n v="31.186999999999998"/>
    <n v="16.792999999999999"/>
    <n v="0.35000000000000003"/>
    <x v="1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n v="0.55000000000000004"/>
    <n v="228.78240000000002"/>
    <n v="187.18559999999999"/>
    <n v="0.44999999999999996"/>
    <x v="1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n v="0.6"/>
    <n v="182.93999999999997"/>
    <n v="121.96000000000001"/>
    <n v="0.40000000000000008"/>
    <x v="1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65"/>
    <n v="52.623999999999995"/>
    <n v="28.335999999999999"/>
    <n v="0.35000000000000003"/>
    <x v="1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n v="0.6"/>
    <n v="466.32600000000002"/>
    <n v="310.88400000000001"/>
    <n v="0.4"/>
    <x v="1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  <n v="0.6"/>
    <n v="19.439999999999998"/>
    <n v="12.96"/>
    <n v="0.4"/>
    <x v="1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0.65"/>
    <n v="146.61920000000001"/>
    <n v="78.948800000000006"/>
    <n v="0.35000000000000003"/>
    <x v="1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n v="0.65"/>
    <n v="23.790000000000003"/>
    <n v="12.809999999999999"/>
    <n v="0.35"/>
    <x v="1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n v="0.6"/>
    <n v="429.38399999999996"/>
    <n v="286.25600000000003"/>
    <n v="0.4"/>
    <x v="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n v="0.6"/>
    <n v="477.30599999999998"/>
    <n v="318.20400000000001"/>
    <n v="0.4"/>
    <x v="1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0.55000000000000004"/>
    <n v="302.49450000000002"/>
    <n v="247.49549999999999"/>
    <n v="0.44999999999999996"/>
    <x v="1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0.6"/>
    <n v="44.856000000000002"/>
    <n v="29.904000000000003"/>
    <n v="0.4"/>
    <x v="1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n v="0.65"/>
    <n v="18.992999999999999"/>
    <n v="10.227"/>
    <n v="0.35000000000000003"/>
    <x v="1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0.6"/>
    <n v="5.7839999999999998"/>
    <n v="3.8560000000000008"/>
    <n v="0.40000000000000008"/>
    <x v="2"/>
  </r>
  <r>
    <n v="5855"/>
    <s v="CA-2015-112214"/>
    <d v="2015-08-05T00:00:00"/>
    <d v="2015-08-11T00:00:00"/>
    <s v="Standard Class"/>
    <s v="AH-10690"/>
    <s v="Anna H‰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n v="0.6"/>
    <n v="20.0928"/>
    <n v="13.395199999999999"/>
    <n v="0.39999999999999997"/>
    <x v="1"/>
  </r>
  <r>
    <n v="5856"/>
    <s v="CA-2015-112214"/>
    <d v="2015-08-05T00:00:00"/>
    <d v="2015-08-11T00:00:00"/>
    <s v="Standard Class"/>
    <s v="AH-10690"/>
    <s v="Anna H‰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n v="0.6"/>
    <n v="13.824"/>
    <n v="9.2159999999999993"/>
    <n v="0.39999999999999997"/>
    <x v="1"/>
  </r>
  <r>
    <n v="5857"/>
    <s v="CA-2015-112214"/>
    <d v="2015-08-05T00:00:00"/>
    <d v="2015-08-11T00:00:00"/>
    <s v="Standard Class"/>
    <s v="AH-10690"/>
    <s v="Anna H‰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n v="0.6"/>
    <n v="0.81720000000000004"/>
    <n v="0.54480000000000006"/>
    <n v="0.4"/>
    <x v="1"/>
  </r>
  <r>
    <n v="5858"/>
    <s v="CA-2015-112214"/>
    <d v="2015-08-05T00:00:00"/>
    <d v="2015-08-11T00:00:00"/>
    <s v="Standard Class"/>
    <s v="AH-10690"/>
    <s v="Anna H‰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n v="0.65"/>
    <n v="9.5939999999999994"/>
    <n v="5.1660000000000004"/>
    <n v="0.35000000000000003"/>
    <x v="1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0.65"/>
    <n v="155.78290000000001"/>
    <n v="83.883099999999985"/>
    <n v="0.34999999999999992"/>
    <x v="3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n v="0.65"/>
    <n v="196.274"/>
    <n v="105.68599999999998"/>
    <n v="0.35"/>
    <x v="1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0.6"/>
    <n v="4.7808000000000002"/>
    <n v="3.1871999999999998"/>
    <n v="0.39999999999999997"/>
    <x v="1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0.6"/>
    <n v="65.951999999999998"/>
    <n v="43.968000000000004"/>
    <n v="0.4"/>
    <x v="0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0.6"/>
    <n v="11.664"/>
    <n v="7.7760000000000016"/>
    <n v="0.40000000000000008"/>
    <x v="0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0.6"/>
    <n v="6.6959999999999997"/>
    <n v="4.4640000000000004"/>
    <n v="0.4"/>
    <x v="0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0.6"/>
    <n v="47.681999999999995"/>
    <n v="31.788000000000004"/>
    <n v="0.40000000000000008"/>
    <x v="2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0.6"/>
    <n v="2.7359999999999998"/>
    <n v="1.8239999999999998"/>
    <n v="0.4"/>
    <x v="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n v="0.65"/>
    <n v="736.67750000000001"/>
    <n v="396.6724999999999"/>
    <n v="0.34999999999999992"/>
    <x v="2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0.6"/>
    <n v="2.8031999999999999"/>
    <n v="1.8687999999999998"/>
    <n v="0.39999999999999997"/>
    <x v="0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0.6"/>
    <n v="62.747999999999998"/>
    <n v="41.832000000000001"/>
    <n v="0.4"/>
    <x v="0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n v="0.65"/>
    <n v="1042.0383999999999"/>
    <n v="561.09760000000006"/>
    <n v="0.35000000000000003"/>
    <x v="0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n v="0.65"/>
    <n v="840.76720000000012"/>
    <n v="452.72079999999994"/>
    <n v="0.34999999999999992"/>
    <x v="0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n v="0.65"/>
    <n v="83.167500000000004"/>
    <n v="44.782499999999999"/>
    <n v="0.35"/>
    <x v="0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0.6"/>
    <n v="35.855999999999995"/>
    <n v="23.904000000000003"/>
    <n v="0.40000000000000008"/>
    <x v="3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0.6"/>
    <n v="64.847999999999999"/>
    <n v="43.231999999999999"/>
    <n v="0.4"/>
    <x v="3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0.6"/>
    <n v="5.7239999999999993"/>
    <n v="3.8159999999999998"/>
    <n v="0.4"/>
    <x v="3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0.6"/>
    <n v="7.0415999999999999"/>
    <n v="4.6944000000000008"/>
    <n v="0.4"/>
    <x v="1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0.6"/>
    <n v="268.71600000000001"/>
    <n v="179.14400000000001"/>
    <n v="0.4"/>
    <x v="2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0.6"/>
    <n v="10.764000000000001"/>
    <n v="7.1760000000000002"/>
    <n v="0.39999999999999997"/>
    <x v="2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0.6"/>
    <n v="147.52799999999999"/>
    <n v="98.352000000000004"/>
    <n v="0.4"/>
    <x v="2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0.6"/>
    <n v="115.29599999999999"/>
    <n v="76.864000000000004"/>
    <n v="0.4"/>
    <x v="0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n v="0.65"/>
    <n v="521.01919999999996"/>
    <n v="280.54880000000003"/>
    <n v="0.35000000000000003"/>
    <x v="0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n v="0.6"/>
    <n v="221.346"/>
    <n v="147.56400000000002"/>
    <n v="0.4"/>
    <x v="0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n v="0.65"/>
    <n v="575.59320000000002"/>
    <n v="309.9348"/>
    <n v="0.35"/>
    <x v="0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n v="0.65"/>
    <n v="18.382000000000001"/>
    <n v="9.8979999999999997"/>
    <n v="0.35"/>
    <x v="0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n v="0.6"/>
    <n v="2947.5540000000001"/>
    <n v="1965.0360000000001"/>
    <n v="0.4"/>
    <x v="0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n v="0.6"/>
    <n v="8.6112000000000002"/>
    <n v="5.7408000000000001"/>
    <n v="0.4"/>
    <x v="2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†Illuminated - Keyboard"/>
    <n v="179.97"/>
    <n v="3"/>
    <n v="0"/>
    <n v="86.385599999999997"/>
    <n v="0.55000000000000004"/>
    <n v="98.983500000000006"/>
    <n v="80.986499999999992"/>
    <n v="0.44999999999999996"/>
    <x v="2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0.6"/>
    <n v="25.655999999999999"/>
    <n v="17.103999999999999"/>
    <n v="0.4"/>
    <x v="3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0.6"/>
    <n v="27.407999999999998"/>
    <n v="18.272000000000002"/>
    <n v="0.4"/>
    <x v="1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0.6"/>
    <n v="15.035999999999998"/>
    <n v="10.024000000000001"/>
    <n v="0.40000000000000008"/>
    <x v="0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n v="0.6"/>
    <n v="23.059200000000001"/>
    <n v="15.372800000000002"/>
    <n v="0.4"/>
    <x v="0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0.6"/>
    <n v="12.940800000000001"/>
    <n v="8.6272000000000002"/>
    <n v="0.39999999999999997"/>
    <x v="0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n v="0.55000000000000004"/>
    <n v="44.866799999999998"/>
    <n v="36.709199999999996"/>
    <n v="0.44999999999999996"/>
    <x v="0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0.6"/>
    <n v="1.6679999999999999"/>
    <n v="1.1119999999999999"/>
    <n v="0.39999999999999997"/>
    <x v="3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n v="0.6"/>
    <n v="59.921999999999997"/>
    <n v="39.948000000000008"/>
    <n v="0.40000000000000008"/>
    <x v="3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n v="0.6"/>
    <n v="26.639999999999997"/>
    <n v="17.760000000000002"/>
    <n v="0.4"/>
    <x v="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n v="0.6"/>
    <n v="12.839999999999998"/>
    <n v="8.56"/>
    <n v="0.4"/>
    <x v="2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n v="0.65"/>
    <n v="46.228000000000002"/>
    <n v="24.892000000000003"/>
    <n v="0.35000000000000003"/>
    <x v="0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0.55000000000000004"/>
    <n v="142.97800000000001"/>
    <n v="116.98199999999997"/>
    <n v="0.4499999999999999"/>
    <x v="0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0.6"/>
    <n v="5.8679999999999994"/>
    <n v="3.9119999999999999"/>
    <n v="0.4"/>
    <x v="3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n v="0.6"/>
    <n v="14.5152"/>
    <n v="9.6768000000000001"/>
    <n v="0.4"/>
    <x v="1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0.65"/>
    <n v="20.513999999999999"/>
    <n v="11.045999999999999"/>
    <n v="0.35"/>
    <x v="0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n v="0.6"/>
    <n v="35.963999999999999"/>
    <n v="23.975999999999999"/>
    <n v="0.4"/>
    <x v="3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n v="0.6"/>
    <n v="27.215999999999998"/>
    <n v="18.144000000000002"/>
    <n v="0.4"/>
    <x v="3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n v="0.6"/>
    <n v="15.839999999999998"/>
    <n v="10.56"/>
    <n v="0.4"/>
    <x v="3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0.6"/>
    <n v="24.84"/>
    <n v="16.559999999999999"/>
    <n v="0.39999999999999997"/>
    <x v="3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n v="0.55000000000000004"/>
    <n v="9.3224999999999998"/>
    <n v="7.6274999999999995"/>
    <n v="0.45"/>
    <x v="3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0.6"/>
    <n v="14.8224"/>
    <n v="9.8816000000000006"/>
    <n v="0.4"/>
    <x v="0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0.6"/>
    <n v="35.82"/>
    <n v="23.880000000000003"/>
    <n v="0.4"/>
    <x v="0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0.65"/>
    <n v="9.4380000000000006"/>
    <n v="5.081999999999999"/>
    <n v="0.34999999999999992"/>
    <x v="0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0.6"/>
    <n v="62.510399999999997"/>
    <n v="41.6736"/>
    <n v="0.4"/>
    <x v="0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n v="0.6"/>
    <n v="27.917999999999999"/>
    <n v="18.612000000000002"/>
    <n v="0.4"/>
    <x v="0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0.6"/>
    <n v="15.299999999999999"/>
    <n v="10.200000000000001"/>
    <n v="0.4"/>
    <x v="2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0.6"/>
    <n v="8.94"/>
    <n v="5.9600000000000009"/>
    <n v="0.4"/>
    <x v="1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0.6"/>
    <n v="52.625999999999998"/>
    <n v="35.083999999999996"/>
    <n v="0.39999999999999997"/>
    <x v="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n v="0.65"/>
    <n v="129.84660000000002"/>
    <n v="69.917399999999986"/>
    <n v="0.34999999999999992"/>
    <x v="1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0.6"/>
    <n v="56.76"/>
    <n v="37.839999999999996"/>
    <n v="0.39999999999999997"/>
    <x v="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0.65"/>
    <n v="2748.6576"/>
    <n v="1480.0463999999997"/>
    <n v="0.35"/>
    <x v="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n v="0.65"/>
    <n v="1302.548"/>
    <n v="701.37200000000007"/>
    <n v="0.35000000000000003"/>
    <x v="1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n v="0.55000000000000004"/>
    <n v="115.48350000000001"/>
    <n v="94.486499999999992"/>
    <n v="0.44999999999999996"/>
    <x v="1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n v="0.55000000000000004"/>
    <n v="362.94499999999999"/>
    <n v="296.95499999999998"/>
    <n v="0.45"/>
    <x v="1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0.6"/>
    <n v="66.575999999999993"/>
    <n v="44.384"/>
    <n v="0.4"/>
    <x v="1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n v="0.55000000000000004"/>
    <n v="37.29"/>
    <n v="30.509999999999998"/>
    <n v="0.45"/>
    <x v="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n v="0.65"/>
    <n v="203.56440000000001"/>
    <n v="109.61159999999998"/>
    <n v="0.35"/>
    <x v="0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0.6"/>
    <n v="13.776"/>
    <n v="9.1840000000000011"/>
    <n v="0.4"/>
    <x v="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n v="0.55000000000000004"/>
    <n v="604.72500000000002"/>
    <n v="494.77499999999998"/>
    <n v="0.44999999999999996"/>
    <x v="3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n v="0.65"/>
    <n v="790.34800000000007"/>
    <n v="425.572"/>
    <n v="0.35"/>
    <x v="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0.6"/>
    <n v="4.3859999999999992"/>
    <n v="2.9240000000000004"/>
    <n v="0.40000000000000008"/>
    <x v="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n v="0.65"/>
    <n v="5.798"/>
    <n v="3.1219999999999999"/>
    <n v="0.35"/>
    <x v="2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n v="0.65"/>
    <n v="56.686499999999995"/>
    <n v="30.523499999999999"/>
    <n v="0.35000000000000003"/>
    <x v="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0.6"/>
    <n v="9.3311999999999991"/>
    <n v="6.2208000000000006"/>
    <n v="0.4"/>
    <x v="3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n v="0.55000000000000004"/>
    <n v="376.19340000000005"/>
    <n v="307.7946"/>
    <n v="0.44999999999999996"/>
    <x v="3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0.6"/>
    <n v="8.0351999999999997"/>
    <n v="5.3567999999999998"/>
    <n v="0.4"/>
    <x v="3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n v="0.55000000000000004"/>
    <n v="9.2268000000000008"/>
    <n v="7.549199999999999"/>
    <n v="0.44999999999999996"/>
    <x v="3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0.55000000000000004"/>
    <n v="290.35599999999999"/>
    <n v="237.56399999999996"/>
    <n v="0.44999999999999996"/>
    <x v="3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0.65"/>
    <n v="16.509999999999998"/>
    <n v="8.89"/>
    <n v="0.35000000000000003"/>
    <x v="0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n v="0.55000000000000004"/>
    <n v="97.614000000000004"/>
    <n v="79.865999999999985"/>
    <n v="0.44999999999999996"/>
    <x v="0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n v="0.55000000000000004"/>
    <n v="39.586800000000004"/>
    <n v="32.389199999999995"/>
    <n v="0.44999999999999996"/>
    <x v="0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†Headset"/>
    <n v="95.992000000000004"/>
    <n v="1"/>
    <n v="0.2"/>
    <n v="9.5991999999999997"/>
    <n v="0.55000000000000004"/>
    <n v="52.795600000000007"/>
    <n v="43.196399999999997"/>
    <n v="0.44999999999999996"/>
    <x v="3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n v="0.6"/>
    <n v="7.9295999999999989"/>
    <n v="5.2864000000000004"/>
    <n v="0.40000000000000008"/>
    <x v="3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n v="0.55000000000000004"/>
    <n v="239.71200000000002"/>
    <n v="196.12799999999996"/>
    <n v="0.44999999999999996"/>
    <x v="3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n v="0.6"/>
    <n v="3.528"/>
    <n v="2.3519999999999999"/>
    <n v="0.39999999999999997"/>
    <x v="3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n v="0.55000000000000004"/>
    <n v="116.14240000000001"/>
    <n v="95.025599999999997"/>
    <n v="0.44999999999999996"/>
    <x v="0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n v="0.65"/>
    <n v="4.0820000000000007"/>
    <n v="2.1979999999999995"/>
    <n v="0.34999999999999992"/>
    <x v="2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n v="0.55000000000000004"/>
    <n v="52.305"/>
    <n v="42.794999999999995"/>
    <n v="0.44999999999999996"/>
    <x v="2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n v="0.6"/>
    <n v="15.552"/>
    <n v="10.368000000000002"/>
    <n v="0.40000000000000008"/>
    <x v="2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n v="0.6"/>
    <n v="29.304000000000002"/>
    <n v="19.536000000000001"/>
    <n v="0.4"/>
    <x v="2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n v="0.6"/>
    <n v="15.54"/>
    <n v="10.36"/>
    <n v="0.4"/>
    <x v="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0.6"/>
    <n v="25.608000000000001"/>
    <n v="17.071999999999999"/>
    <n v="0.39999999999999997"/>
    <x v="3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n v="0.55000000000000004"/>
    <n v="164.98350000000002"/>
    <n v="134.98650000000001"/>
    <n v="0.44999999999999996"/>
    <x v="3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0.6"/>
    <n v="157.34399999999999"/>
    <n v="104.89600000000002"/>
    <n v="0.4"/>
    <x v="3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0.6"/>
    <n v="140.61600000000001"/>
    <n v="93.744"/>
    <n v="0.39999999999999997"/>
    <x v="3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n v="0.6"/>
    <n v="12.441599999999999"/>
    <n v="8.2944000000000013"/>
    <n v="0.40000000000000008"/>
    <x v="3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0.6"/>
    <n v="6.3"/>
    <n v="4.2"/>
    <n v="0.4"/>
    <x v="2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n v="0.65"/>
    <n v="15.5792"/>
    <n v="8.3887999999999998"/>
    <n v="0.35"/>
    <x v="2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0.65"/>
    <n v="339.27400000000006"/>
    <n v="182.68599999999998"/>
    <n v="0.34999999999999992"/>
    <x v="2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n v="0.6"/>
    <n v="405.92999999999995"/>
    <n v="270.62"/>
    <n v="0.4"/>
    <x v="0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0.6"/>
    <n v="92.94"/>
    <n v="61.960000000000008"/>
    <n v="0.4"/>
    <x v="0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0.6"/>
    <n v="18.335999999999999"/>
    <n v="12.224"/>
    <n v="0.4"/>
    <x v="0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n v="0.65"/>
    <n v="500.72879999999998"/>
    <n v="269.6232"/>
    <n v="0.35000000000000003"/>
    <x v="0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n v="0.65"/>
    <n v="13.728000000000002"/>
    <n v="7.3919999999999995"/>
    <n v="0.35"/>
    <x v="3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n v="0.55000000000000004"/>
    <n v="316.7604"/>
    <n v="259.16759999999999"/>
    <n v="0.45"/>
    <x v="2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0.6"/>
    <n v="4.6680000000000001"/>
    <n v="3.1120000000000001"/>
    <n v="0.4"/>
    <x v="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n v="0.6"/>
    <n v="74.352000000000004"/>
    <n v="49.567999999999998"/>
    <n v="0.39999999999999997"/>
    <x v="2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n v="0.6"/>
    <n v="10.331999999999999"/>
    <n v="6.8879999999999999"/>
    <n v="0.4"/>
    <x v="3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n v="0.6"/>
    <n v="135.93600000000001"/>
    <n v="90.623999999999995"/>
    <n v="0.39999999999999997"/>
    <x v="3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†Headset"/>
    <n v="107.88"/>
    <n v="3"/>
    <n v="0.2"/>
    <n v="10.788"/>
    <n v="0.55000000000000004"/>
    <n v="59.334000000000003"/>
    <n v="48.545999999999992"/>
    <n v="0.44999999999999996"/>
    <x v="3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0.6"/>
    <n v="49.188000000000002"/>
    <n v="32.792000000000002"/>
    <n v="0.4"/>
    <x v="0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n v="0.6"/>
    <n v="62.91"/>
    <n v="41.94"/>
    <n v="0.4"/>
    <x v="2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0.6"/>
    <n v="5.2224000000000004"/>
    <n v="3.4816000000000003"/>
    <n v="0.4"/>
    <x v="2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n v="0.6"/>
    <n v="11.952"/>
    <n v="7.9680000000000017"/>
    <n v="0.40000000000000008"/>
    <x v="2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n v="0.65"/>
    <n v="27.963000000000005"/>
    <n v="15.056999999999999"/>
    <n v="0.34999999999999992"/>
    <x v="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0.65"/>
    <n v="156.50960000000001"/>
    <n v="84.274399999999986"/>
    <n v="0.35"/>
    <x v="3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n v="0.6"/>
    <n v="248.97599999999997"/>
    <n v="165.98400000000001"/>
    <n v="0.4"/>
    <x v="1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0.6"/>
    <n v="232.63200000000001"/>
    <n v="155.08800000000002"/>
    <n v="0.4"/>
    <x v="0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0.6"/>
    <n v="216.22799999999998"/>
    <n v="144.15200000000002"/>
    <n v="0.4"/>
    <x v="3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0.6"/>
    <n v="8.1359999999999992"/>
    <n v="5.4240000000000013"/>
    <n v="0.40000000000000008"/>
    <x v="3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0.55000000000000004"/>
    <n v="303.60000000000002"/>
    <n v="248.39999999999998"/>
    <n v="0.44999999999999996"/>
    <x v="3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n v="0.65"/>
    <n v="279.435"/>
    <n v="150.46499999999997"/>
    <n v="0.35"/>
    <x v="2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0.6"/>
    <n v="19.236000000000001"/>
    <n v="12.824000000000002"/>
    <n v="0.4"/>
    <x v="2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n v="0.65"/>
    <n v="105.27400000000002"/>
    <n v="56.685999999999993"/>
    <n v="0.34999999999999992"/>
    <x v="2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n v="0.6"/>
    <n v="11.915999999999999"/>
    <n v="7.9440000000000008"/>
    <n v="0.40000000000000008"/>
    <x v="2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0.6"/>
    <n v="7.7759999999999998"/>
    <n v="5.1840000000000011"/>
    <n v="0.40000000000000008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0.6"/>
    <n v="12.3264"/>
    <n v="8.2176000000000009"/>
    <n v="0.4"/>
    <x v="3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n v="0.65"/>
    <n v="120.62700000000001"/>
    <n v="64.953000000000003"/>
    <n v="0.35"/>
    <x v="0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0.6"/>
    <n v="46.536000000000001"/>
    <n v="31.024000000000001"/>
    <n v="0.4"/>
    <x v="0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0.6"/>
    <n v="52.752000000000002"/>
    <n v="35.167999999999999"/>
    <n v="0.39999999999999997"/>
    <x v="0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0.6"/>
    <n v="147.56399999999999"/>
    <n v="98.376000000000005"/>
    <n v="0.4"/>
    <x v="0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0.6"/>
    <n v="5.1599999999999993"/>
    <n v="3.4400000000000004"/>
    <n v="0.40000000000000008"/>
    <x v="0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n v="0.65"/>
    <n v="328.185"/>
    <n v="176.71499999999997"/>
    <n v="0.35"/>
    <x v="0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n v="0.6"/>
    <n v="1414.4927999999998"/>
    <n v="942.99520000000007"/>
    <n v="0.40000000000000008"/>
    <x v="3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0.55000000000000004"/>
    <n v="203.2492"/>
    <n v="166.29479999999998"/>
    <n v="0.44999999999999996"/>
    <x v="3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n v="0.65"/>
    <n v="120.08880000000001"/>
    <n v="64.663200000000003"/>
    <n v="0.35"/>
    <x v="3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0.6"/>
    <n v="38.975999999999992"/>
    <n v="25.984000000000002"/>
    <n v="0.40000000000000008"/>
    <x v="0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0.6"/>
    <n v="8.1120000000000001"/>
    <n v="5.4079999999999995"/>
    <n v="0.39999999999999997"/>
    <x v="0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0.65"/>
    <n v="297.97950000000003"/>
    <n v="160.45049999999998"/>
    <n v="0.34999999999999992"/>
    <x v="0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0.6"/>
    <n v="232.2816"/>
    <n v="154.85440000000003"/>
    <n v="0.4"/>
    <x v="0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n v="0.65"/>
    <n v="213.58349999999999"/>
    <n v="115.00649999999999"/>
    <n v="0.35"/>
    <x v="0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0.65"/>
    <n v="219.9288"/>
    <n v="118.42319999999998"/>
    <n v="0.35"/>
    <x v="2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n v="0.6"/>
    <n v="15.552"/>
    <n v="10.368000000000002"/>
    <n v="0.40000000000000008"/>
    <x v="2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0.6"/>
    <n v="54.815999999999995"/>
    <n v="36.544000000000004"/>
    <n v="0.4"/>
    <x v="2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n v="0.65"/>
    <n v="57.173999999999999"/>
    <n v="30.785999999999994"/>
    <n v="0.35"/>
    <x v="2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n v="0.6"/>
    <n v="3.1284000000000001"/>
    <n v="2.0856000000000003"/>
    <n v="0.4"/>
    <x v="2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0.6"/>
    <n v="7.3764000000000003"/>
    <n v="4.9176000000000002"/>
    <n v="0.4"/>
    <x v="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0.65"/>
    <n v="12.844000000000001"/>
    <n v="6.9160000000000004"/>
    <n v="0.35"/>
    <x v="3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n v="0.65"/>
    <n v="71.346599999999995"/>
    <n v="38.417400000000001"/>
    <n v="0.35000000000000003"/>
    <x v="1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n v="0.55000000000000004"/>
    <n v="70.867500000000007"/>
    <n v="57.982499999999987"/>
    <n v="0.4499999999999999"/>
    <x v="3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n v="0.65"/>
    <n v="83.167500000000004"/>
    <n v="44.782499999999999"/>
    <n v="0.35"/>
    <x v="3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n v="0.6"/>
    <n v="41.111999999999995"/>
    <n v="27.408000000000001"/>
    <n v="0.4"/>
    <x v="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n v="0.6"/>
    <n v="44.963999999999999"/>
    <n v="29.975999999999999"/>
    <n v="0.4"/>
    <x v="1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n v="0.55000000000000004"/>
    <n v="1401.7080000000001"/>
    <n v="1146.8519999999999"/>
    <n v="0.44999999999999996"/>
    <x v="1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6"/>
    <n v="162.864"/>
    <n v="108.57599999999999"/>
    <n v="0.39999999999999997"/>
    <x v="1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0.55000000000000004"/>
    <n v="158.334"/>
    <n v="129.54599999999999"/>
    <n v="0.44999999999999996"/>
    <x v="1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n v="0.6"/>
    <n v="8.94"/>
    <n v="5.9600000000000009"/>
    <n v="0.4"/>
    <x v="0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n v="0.55000000000000004"/>
    <n v="2287.4016000000001"/>
    <n v="1871.5104000000001"/>
    <n v="0.45"/>
    <x v="0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n v="0.65"/>
    <n v="59.774000000000001"/>
    <n v="32.185999999999993"/>
    <n v="0.34999999999999992"/>
    <x v="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n v="0.65"/>
    <n v="21.5215"/>
    <n v="11.5885"/>
    <n v="0.35"/>
    <x v="2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0.6"/>
    <n v="11.664"/>
    <n v="7.7760000000000016"/>
    <n v="0.40000000000000008"/>
    <x v="2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n v="0.6"/>
    <n v="33.287999999999997"/>
    <n v="22.192"/>
    <n v="0.4"/>
    <x v="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0.6"/>
    <n v="55.152000000000001"/>
    <n v="36.768000000000001"/>
    <n v="0.4"/>
    <x v="2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0.6"/>
    <n v="10.404"/>
    <n v="6.9359999999999999"/>
    <n v="0.4"/>
    <x v="0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0.55000000000000004"/>
    <n v="39.589000000000006"/>
    <n v="32.390999999999998"/>
    <n v="0.44999999999999996"/>
    <x v="0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n v="0.6"/>
    <n v="4.2480000000000002"/>
    <n v="2.8319999999999999"/>
    <n v="0.39999999999999997"/>
    <x v="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n v="0.55000000000000004"/>
    <n v="38.489000000000004"/>
    <n v="31.491"/>
    <n v="0.44999999999999996"/>
    <x v="3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n v="0.6"/>
    <n v="387.76320000000004"/>
    <n v="258.50880000000001"/>
    <n v="0.39999999999999997"/>
    <x v="3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n v="0.6"/>
    <n v="6.2207999999999997"/>
    <n v="4.1472000000000007"/>
    <n v="0.40000000000000008"/>
    <x v="3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n v="0.6"/>
    <n v="5.04"/>
    <n v="3.3600000000000003"/>
    <n v="0.4"/>
    <x v="3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n v="0.55000000000000004"/>
    <n v="39.578000000000003"/>
    <n v="32.381999999999991"/>
    <n v="0.4499999999999999"/>
    <x v="3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0.6"/>
    <n v="11.087999999999999"/>
    <n v="7.3920000000000012"/>
    <n v="0.40000000000000008"/>
    <x v="0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n v="0.6"/>
    <n v="5.9039999999999999"/>
    <n v="3.9359999999999999"/>
    <n v="0.4"/>
    <x v="0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n v="0.65"/>
    <n v="155.506"/>
    <n v="83.734000000000009"/>
    <n v="0.35000000000000003"/>
    <x v="3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n v="0.65"/>
    <n v="13.728000000000002"/>
    <n v="7.3919999999999995"/>
    <n v="0.35"/>
    <x v="0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0.6"/>
    <n v="32.94"/>
    <n v="21.96"/>
    <n v="0.4"/>
    <x v="3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n v="0.65"/>
    <n v="9.9060000000000006"/>
    <n v="5.3339999999999996"/>
    <n v="0.35"/>
    <x v="1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0.6"/>
    <n v="11.7408"/>
    <n v="7.8272000000000013"/>
    <n v="0.4"/>
    <x v="1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n v="0.6"/>
    <n v="186.23519999999999"/>
    <n v="124.1568"/>
    <n v="0.4"/>
    <x v="1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n v="0.65"/>
    <n v="27.69"/>
    <n v="14.91"/>
    <n v="0.35"/>
    <x v="0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0.6"/>
    <n v="68.36399999999999"/>
    <n v="45.576000000000008"/>
    <n v="0.40000000000000008"/>
    <x v="0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0.6"/>
    <n v="77.951999999999984"/>
    <n v="51.968000000000004"/>
    <n v="0.40000000000000008"/>
    <x v="0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0.6"/>
    <n v="3.1680000000000001"/>
    <n v="2.1120000000000001"/>
    <n v="0.4"/>
    <x v="0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n v="0.55000000000000004"/>
    <n v="472.56000000000006"/>
    <n v="386.64"/>
    <n v="0.44999999999999996"/>
    <x v="3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n v="0.55000000000000004"/>
    <n v="278.45400000000001"/>
    <n v="227.82599999999996"/>
    <n v="0.44999999999999996"/>
    <x v="3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n v="0.65"/>
    <n v="9.3391999999999999"/>
    <n v="5.0288000000000004"/>
    <n v="0.35000000000000003"/>
    <x v="0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n v="0.65"/>
    <n v="204.3288"/>
    <n v="110.02319999999997"/>
    <n v="0.34999999999999992"/>
    <x v="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0.6"/>
    <n v="16.732800000000001"/>
    <n v="11.155200000000001"/>
    <n v="0.4"/>
    <x v="3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0.65"/>
    <n v="154.7988"/>
    <n v="83.353199999999987"/>
    <n v="0.35"/>
    <x v="1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n v="0.65"/>
    <n v="450.41100000000006"/>
    <n v="242.529"/>
    <n v="0.35"/>
    <x v="0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0.6"/>
    <n v="9.6875999999999998"/>
    <n v="6.458400000000001"/>
    <n v="0.4"/>
    <x v="1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0.6"/>
    <n v="807.29099999999994"/>
    <n v="538.19399999999996"/>
    <n v="0.4"/>
    <x v="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n v="0.6"/>
    <n v="104.0928"/>
    <n v="69.395200000000003"/>
    <n v="0.4"/>
    <x v="0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0.6"/>
    <n v="34.65"/>
    <n v="23.1"/>
    <n v="0.4"/>
    <x v="1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n v="0.6"/>
    <n v="163.43999999999997"/>
    <n v="108.96000000000001"/>
    <n v="0.40000000000000008"/>
    <x v="1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0.6"/>
    <n v="7.1711999999999998"/>
    <n v="4.7808000000000002"/>
    <n v="0.4"/>
    <x v="0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n v="0.65"/>
    <n v="18.2"/>
    <n v="9.8000000000000007"/>
    <n v="0.35000000000000003"/>
    <x v="0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0.6"/>
    <n v="7.3205999999999998"/>
    <n v="4.8804000000000007"/>
    <n v="0.4"/>
    <x v="0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n v="0.6"/>
    <n v="1.2407999999999999"/>
    <n v="0.82720000000000016"/>
    <n v="0.40000000000000008"/>
    <x v="0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n v="0.6"/>
    <n v="50.304000000000002"/>
    <n v="33.536000000000001"/>
    <n v="0.4"/>
    <x v="0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0.6"/>
    <n v="6.8159999999999998"/>
    <n v="4.5439999999999996"/>
    <n v="0.39999999999999997"/>
    <x v="2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0.6"/>
    <n v="21.84"/>
    <n v="14.559999999999999"/>
    <n v="0.39999999999999997"/>
    <x v="2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n v="0.55000000000000004"/>
    <n v="15.382400000000001"/>
    <n v="12.585599999999999"/>
    <n v="0.44999999999999996"/>
    <x v="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0.6"/>
    <n v="85.22399999999999"/>
    <n v="56.816000000000003"/>
    <n v="0.4"/>
    <x v="1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0.6"/>
    <n v="8.8019999999999996"/>
    <n v="5.8680000000000003"/>
    <n v="0.4"/>
    <x v="1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n v="0.55000000000000004"/>
    <n v="659.97800000000007"/>
    <n v="539.98199999999997"/>
    <n v="0.44999999999999996"/>
    <x v="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n v="0.6"/>
    <n v="7.56"/>
    <n v="5.04"/>
    <n v="0.4"/>
    <x v="1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n v="0.6"/>
    <n v="10.764000000000001"/>
    <n v="7.1760000000000002"/>
    <n v="0.39999999999999997"/>
    <x v="1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0.6"/>
    <n v="14.3424"/>
    <n v="9.5616000000000003"/>
    <n v="0.4"/>
    <x v="1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0.6"/>
    <n v="53.375999999999998"/>
    <n v="35.583999999999996"/>
    <n v="0.39999999999999997"/>
    <x v="1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n v="0.65"/>
    <n v="336.87680000000006"/>
    <n v="181.39519999999999"/>
    <n v="0.34999999999999992"/>
    <x v="3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n v="0.65"/>
    <n v="4.5370000000000008"/>
    <n v="2.4429999999999996"/>
    <n v="0.34999999999999992"/>
    <x v="3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n v="0.55000000000000004"/>
    <n v="188.76000000000002"/>
    <n v="154.43999999999997"/>
    <n v="0.4499999999999999"/>
    <x v="3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0.6"/>
    <n v="10.526400000000001"/>
    <n v="7.0175999999999998"/>
    <n v="0.39999999999999997"/>
    <x v="3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n v="0.6"/>
    <n v="91.612799999999993"/>
    <n v="61.075199999999995"/>
    <n v="0.4"/>
    <x v="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n v="0.6"/>
    <n v="2.0928"/>
    <n v="1.3952"/>
    <n v="0.4"/>
    <x v="1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n v="0.6"/>
    <n v="3.5327999999999999"/>
    <n v="2.3552"/>
    <n v="0.4"/>
    <x v="1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0.6"/>
    <n v="92.131199999999993"/>
    <n v="61.4208"/>
    <n v="0.4"/>
    <x v="3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n v="0.6"/>
    <n v="162.37199999999999"/>
    <n v="108.24800000000002"/>
    <n v="0.40000000000000008"/>
    <x v="3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n v="0.55000000000000004"/>
    <n v="257.89499999999998"/>
    <n v="211.005"/>
    <n v="0.45"/>
    <x v="0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0.55000000000000004"/>
    <n v="39.864000000000004"/>
    <n v="32.616"/>
    <n v="0.44999999999999996"/>
    <x v="0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0.6"/>
    <n v="6.5699999999999994"/>
    <n v="4.38"/>
    <n v="0.4"/>
    <x v="0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0.65"/>
    <n v="124.68299999999999"/>
    <n v="67.137"/>
    <n v="0.35000000000000003"/>
    <x v="0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n v="0.6"/>
    <n v="90.633600000000001"/>
    <n v="60.42240000000001"/>
    <n v="0.4"/>
    <x v="3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0.65"/>
    <n v="16.353999999999999"/>
    <n v="8.8060000000000009"/>
    <n v="0.35000000000000003"/>
    <x v="2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n v="0.6"/>
    <n v="3.7296"/>
    <n v="2.4864000000000002"/>
    <n v="0.4"/>
    <x v="0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  <n v="0.6"/>
    <n v="14.169599999999999"/>
    <n v="9.4464000000000006"/>
    <n v="0.4"/>
    <x v="0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†KT800P2 -†Keyboard†- Black"/>
    <n v="24.032"/>
    <n v="2"/>
    <n v="0.2"/>
    <n v="-0.6008"/>
    <n v="0.55000000000000004"/>
    <n v="13.217600000000001"/>
    <n v="10.814399999999999"/>
    <n v="0.44999999999999996"/>
    <x v="0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n v="0.6"/>
    <n v="1.2527999999999999"/>
    <n v="0.83520000000000016"/>
    <n v="0.40000000000000008"/>
    <x v="0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n v="0.6"/>
    <n v="2.6928000000000001"/>
    <n v="1.7952000000000004"/>
    <n v="0.4"/>
    <x v="0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n v="0.65"/>
    <n v="18.992999999999999"/>
    <n v="10.227"/>
    <n v="0.35000000000000003"/>
    <x v="1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0.6"/>
    <n v="3.8879999999999999"/>
    <n v="2.5920000000000005"/>
    <n v="0.40000000000000008"/>
    <x v="1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n v="0.6"/>
    <n v="0.71279999999999999"/>
    <n v="0.47519999999999996"/>
    <n v="0.39999999999999997"/>
    <x v="3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n v="0.65"/>
    <n v="177.21990000000002"/>
    <n v="95.426099999999991"/>
    <n v="0.34999999999999992"/>
    <x v="3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†Wireless Boombox Speaker - portable - wireless, wired"/>
    <n v="212.8"/>
    <n v="2"/>
    <n v="0"/>
    <n v="95.76"/>
    <n v="0.55000000000000004"/>
    <n v="117.04000000000002"/>
    <n v="95.759999999999991"/>
    <n v="0.44999999999999996"/>
    <x v="3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0.6"/>
    <n v="23.112000000000002"/>
    <n v="15.408000000000001"/>
    <n v="0.4"/>
    <x v="3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n v="0.55000000000000004"/>
    <n v="39.952000000000005"/>
    <n v="32.687999999999995"/>
    <n v="0.44999999999999996"/>
    <x v="3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n v="0.6"/>
    <n v="27.24"/>
    <n v="18.16"/>
    <n v="0.4"/>
    <x v="3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î x 11î"/>
    <n v="13.76"/>
    <n v="2"/>
    <n v="0"/>
    <n v="6.3296000000000001"/>
    <n v="0.6"/>
    <n v="8.2560000000000002"/>
    <n v="5.5039999999999996"/>
    <n v="0.39999999999999997"/>
    <x v="3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n v="0.65"/>
    <n v="52.644150000000003"/>
    <n v="28.346849999999996"/>
    <n v="0.35"/>
    <x v="3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0.6"/>
    <n v="7.0704000000000002"/>
    <n v="4.7136000000000005"/>
    <n v="0.4"/>
    <x v="3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0.6"/>
    <n v="2.6160000000000001"/>
    <n v="1.7440000000000002"/>
    <n v="0.4"/>
    <x v="3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n v="0.65"/>
    <n v="1877.2825500000001"/>
    <n v="1010.8444499999998"/>
    <n v="0.34999999999999992"/>
    <x v="3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n v="0.55000000000000004"/>
    <n v="714.8130000000001"/>
    <n v="584.84699999999998"/>
    <n v="0.44999999999999996"/>
    <x v="3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0.65"/>
    <n v="1465.3664999999999"/>
    <n v="789.04349999999999"/>
    <n v="0.35000000000000003"/>
    <x v="3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†Phone Headset†with In-line Volume - M214C"/>
    <n v="104.85"/>
    <n v="3"/>
    <n v="0"/>
    <n v="28.3095"/>
    <n v="0.55000000000000004"/>
    <n v="57.667500000000004"/>
    <n v="47.18249999999999"/>
    <n v="0.44999999999999996"/>
    <x v="3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†LS21 Speaker System - PC Multimedia - 2.1-CH - Wired"/>
    <n v="59.97"/>
    <n v="3"/>
    <n v="0"/>
    <n v="20.389800000000001"/>
    <n v="0.55000000000000004"/>
    <n v="32.983499999999999"/>
    <n v="26.986499999999999"/>
    <n v="0.45"/>
    <x v="3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n v="0.65"/>
    <n v="204.44579999999999"/>
    <n v="110.08619999999999"/>
    <n v="0.35"/>
    <x v="3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0.6"/>
    <n v="8.1791999999999998"/>
    <n v="5.4527999999999999"/>
    <n v="0.4"/>
    <x v="1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0.6"/>
    <n v="11.659199999999998"/>
    <n v="7.7728000000000002"/>
    <n v="0.4"/>
    <x v="2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n v="0.55000000000000004"/>
    <n v="35.992000000000004"/>
    <n v="29.447999999999993"/>
    <n v="0.4499999999999999"/>
    <x v="2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n v="0.6"/>
    <n v="3.5999999999999996"/>
    <n v="2.4000000000000004"/>
    <n v="0.40000000000000008"/>
    <x v="0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n v="0.6"/>
    <n v="1.1447999999999998"/>
    <n v="0.7632000000000001"/>
    <n v="0.40000000000000008"/>
    <x v="0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n v="0.65"/>
    <n v="958.62130000000002"/>
    <n v="516.18069999999989"/>
    <n v="0.34999999999999992"/>
    <x v="0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0.6"/>
    <n v="66.057599999999994"/>
    <n v="44.03840000000001"/>
    <n v="0.40000000000000008"/>
    <x v="0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0.6"/>
    <n v="10.0512"/>
    <n v="6.7007999999999992"/>
    <n v="0.39999999999999997"/>
    <x v="0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n v="0.65"/>
    <n v="999.09810000000004"/>
    <n v="537.97590000000002"/>
    <n v="0.35"/>
    <x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n v="0.65"/>
    <n v="292.09180000000003"/>
    <n v="157.28019999999998"/>
    <n v="0.34999999999999992"/>
    <x v="0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n v="0.6"/>
    <n v="25.142400000000002"/>
    <n v="16.761600000000001"/>
    <n v="0.4"/>
    <x v="0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n v="0.55000000000000004"/>
    <n v="1253.9780000000001"/>
    <n v="1025.982"/>
    <n v="0.44999999999999996"/>
    <x v="0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0.6"/>
    <n v="8.9639999999999986"/>
    <n v="5.9760000000000009"/>
    <n v="0.40000000000000008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n v="0.55000000000000004"/>
    <n v="105.58680000000001"/>
    <n v="86.389199999999988"/>
    <n v="0.44999999999999996"/>
    <x v="3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n v="0.6"/>
    <n v="14.299200000000001"/>
    <n v="9.5327999999999999"/>
    <n v="0.39999999999999997"/>
    <x v="3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n v="0.65"/>
    <n v="265.99040000000002"/>
    <n v="143.22559999999999"/>
    <n v="0.35"/>
    <x v="3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n v="0.65"/>
    <n v="47.182199999999995"/>
    <n v="25.405799999999999"/>
    <n v="0.35000000000000003"/>
    <x v="3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n v="0.6"/>
    <n v="36.940799999999996"/>
    <n v="24.627200000000002"/>
    <n v="0.4"/>
    <x v="3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n v="0.6"/>
    <n v="12.576000000000001"/>
    <n v="8.3840000000000003"/>
    <n v="0.4"/>
    <x v="1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n v="0.55000000000000004"/>
    <n v="24.612500000000001"/>
    <n v="20.137499999999999"/>
    <n v="0.45"/>
    <x v="3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0.6"/>
    <n v="7.1760000000000002"/>
    <n v="4.7840000000000007"/>
    <n v="0.4"/>
    <x v="3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n v="0.6"/>
    <n v="2.3472"/>
    <n v="1.5648"/>
    <n v="0.4"/>
    <x v="3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n v="0.65"/>
    <n v="213.19739999999999"/>
    <n v="114.79859999999999"/>
    <n v="0.35"/>
    <x v="0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0.6"/>
    <n v="29.6448"/>
    <n v="19.763200000000001"/>
    <n v="0.4"/>
    <x v="2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0.55000000000000004"/>
    <n v="29.287500000000001"/>
    <n v="23.962499999999999"/>
    <n v="0.44999999999999996"/>
    <x v="3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0.6"/>
    <n v="2.2559999999999998"/>
    <n v="1.504"/>
    <n v="0.4"/>
    <x v="3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n v="0.65"/>
    <n v="498.68910000000005"/>
    <n v="268.5249"/>
    <n v="0.35"/>
    <x v="2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0.6"/>
    <n v="98.376000000000005"/>
    <n v="65.584000000000003"/>
    <n v="0.4"/>
    <x v="3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n v="0.65"/>
    <n v="104.83200000000001"/>
    <n v="56.447999999999993"/>
    <n v="0.35"/>
    <x v="0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n v="0.6"/>
    <n v="115.68"/>
    <n v="77.12"/>
    <n v="0.4"/>
    <x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n v="0.55000000000000004"/>
    <n v="15.232800000000003"/>
    <n v="12.463199999999999"/>
    <n v="0.44999999999999996"/>
    <x v="1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0.6"/>
    <n v="43.898400000000002"/>
    <n v="29.265599999999999"/>
    <n v="0.39999999999999997"/>
    <x v="1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n v="0.6"/>
    <n v="19.238399999999999"/>
    <n v="12.825600000000001"/>
    <n v="0.4"/>
    <x v="0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n v="0.65"/>
    <n v="133.68289999999999"/>
    <n v="71.983100000000007"/>
    <n v="0.35000000000000003"/>
    <x v="2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0.6"/>
    <n v="69.263999999999996"/>
    <n v="46.176000000000002"/>
    <n v="0.4"/>
    <x v="1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0.6"/>
    <n v="164.88"/>
    <n v="109.92000000000002"/>
    <n v="0.4"/>
    <x v="3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0.6"/>
    <n v="117.38399999999999"/>
    <n v="78.256"/>
    <n v="0.4"/>
    <x v="3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0.55000000000000004"/>
    <n v="141.88900000000001"/>
    <n v="116.09100000000001"/>
    <n v="0.45"/>
    <x v="3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0.6"/>
    <n v="71.424000000000007"/>
    <n v="47.616"/>
    <n v="0.39999999999999997"/>
    <x v="3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n v="0.6"/>
    <n v="12.042"/>
    <n v="8.0280000000000005"/>
    <n v="0.4"/>
    <x v="3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n v="0.6"/>
    <n v="7.056"/>
    <n v="4.7039999999999997"/>
    <n v="0.39999999999999997"/>
    <x v="2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n v="0.6"/>
    <n v="7.056"/>
    <n v="4.7039999999999997"/>
    <n v="0.39999999999999997"/>
    <x v="3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n v="0.6"/>
    <n v="24.441599999999998"/>
    <n v="16.2944"/>
    <n v="0.4"/>
    <x v="3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n v="0.55000000000000004"/>
    <n v="110.87120000000002"/>
    <n v="90.712799999999987"/>
    <n v="0.44999999999999996"/>
    <x v="0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n v="0.65"/>
    <n v="221.45760000000001"/>
    <n v="119.24639999999999"/>
    <n v="0.35"/>
    <x v="3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n v="0.65"/>
    <n v="230.685"/>
    <n v="124.21499999999997"/>
    <n v="0.35"/>
    <x v="0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0.65"/>
    <n v="778.91449999999998"/>
    <n v="419.41549999999995"/>
    <n v="0.35"/>
    <x v="2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n v="0.6"/>
    <n v="52.752000000000002"/>
    <n v="35.167999999999999"/>
    <n v="0.39999999999999997"/>
    <x v="3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n v="0.65"/>
    <n v="33.779200000000003"/>
    <n v="18.188800000000001"/>
    <n v="0.35"/>
    <x v="3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0.6"/>
    <n v="30.801599999999997"/>
    <n v="20.534400000000002"/>
    <n v="0.4"/>
    <x v="3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0.6"/>
    <n v="199.6224"/>
    <n v="133.08160000000001"/>
    <n v="0.4"/>
    <x v="3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n v="0.65"/>
    <n v="27.565200000000001"/>
    <n v="14.8428"/>
    <n v="0.35"/>
    <x v="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0.6"/>
    <n v="48.923999999999999"/>
    <n v="32.616000000000007"/>
    <n v="0.40000000000000008"/>
    <x v="0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n v="0.55000000000000004"/>
    <n v="92.004000000000005"/>
    <n v="75.275999999999996"/>
    <n v="0.44999999999999996"/>
    <x v="0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n v="0.6"/>
    <n v="463.60799999999995"/>
    <n v="309.072"/>
    <n v="0.4"/>
    <x v="0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n v="0.55000000000000004"/>
    <n v="178.18680000000001"/>
    <n v="145.78919999999999"/>
    <n v="0.44999999999999996"/>
    <x v="2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0.6"/>
    <n v="7.0847999999999995"/>
    <n v="4.7232000000000003"/>
    <n v="0.4"/>
    <x v="2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0.6"/>
    <n v="15.696"/>
    <n v="10.464"/>
    <n v="0.4"/>
    <x v="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0.6"/>
    <n v="20.141999999999999"/>
    <n v="13.428000000000001"/>
    <n v="0.4"/>
    <x v="2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n v="0.65"/>
    <n v="3.2448000000000001"/>
    <n v="1.7471999999999999"/>
    <n v="0.35"/>
    <x v="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n v="0.65"/>
    <n v="13.010399999999999"/>
    <n v="7.0055999999999994"/>
    <n v="0.35"/>
    <x v="2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†Wireless Boombox Speaker - portable - wireless, wired"/>
    <n v="170.24"/>
    <n v="2"/>
    <n v="0.2"/>
    <n v="53.2"/>
    <n v="0.55000000000000004"/>
    <n v="93.632000000000019"/>
    <n v="76.60799999999999"/>
    <n v="0.4499999999999999"/>
    <x v="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n v="0.6"/>
    <n v="70.473600000000005"/>
    <n v="46.982399999999998"/>
    <n v="0.39999999999999997"/>
    <x v="1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0.6"/>
    <n v="13.776"/>
    <n v="9.1840000000000011"/>
    <n v="0.4"/>
    <x v="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0.6"/>
    <n v="8.016"/>
    <n v="5.3439999999999994"/>
    <n v="0.39999999999999997"/>
    <x v="2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0.6"/>
    <n v="20.548799999999996"/>
    <n v="13.699200000000001"/>
    <n v="0.40000000000000008"/>
    <x v="0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0.6"/>
    <n v="2.1120000000000001"/>
    <n v="1.4079999999999999"/>
    <n v="0.39999999999999997"/>
    <x v="0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0.6"/>
    <n v="16.02"/>
    <n v="10.68"/>
    <n v="0.4"/>
    <x v="2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n v="0.55000000000000004"/>
    <n v="11.66"/>
    <n v="9.5399999999999991"/>
    <n v="0.44999999999999996"/>
    <x v="2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n v="0.6"/>
    <n v="503.02799999999996"/>
    <n v="335.35200000000003"/>
    <n v="0.4"/>
    <x v="2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0.65"/>
    <n v="1098.5260000000001"/>
    <n v="591.5139999999999"/>
    <n v="0.34999999999999992"/>
    <x v="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0.6"/>
    <n v="51.575999999999993"/>
    <n v="34.384"/>
    <n v="0.4"/>
    <x v="1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n v="0.6"/>
    <n v="73.175999999999988"/>
    <n v="48.784000000000006"/>
    <n v="0.40000000000000008"/>
    <x v="1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0.6"/>
    <n v="14.352"/>
    <n v="9.5680000000000014"/>
    <n v="0.4"/>
    <x v="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n v="0.6"/>
    <n v="38.375999999999998"/>
    <n v="25.584000000000003"/>
    <n v="0.4"/>
    <x v="1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n v="0.55000000000000004"/>
    <n v="346.47250000000003"/>
    <n v="283.47750000000002"/>
    <n v="0.45"/>
    <x v="1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n v="0.55000000000000004"/>
    <n v="62.551500000000004"/>
    <n v="51.1785"/>
    <n v="0.44999999999999996"/>
    <x v="1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0.6"/>
    <n v="8.76"/>
    <n v="5.84"/>
    <n v="0.4"/>
    <x v="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0.6"/>
    <n v="532.70399999999995"/>
    <n v="355.13600000000008"/>
    <n v="0.40000000000000008"/>
    <x v="1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n v="0.65"/>
    <n v="262.548"/>
    <n v="141.37200000000001"/>
    <n v="0.35000000000000003"/>
    <x v="0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0.6"/>
    <n v="64.08"/>
    <n v="42.72"/>
    <n v="0.4"/>
    <x v="1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0.6"/>
    <n v="42.57"/>
    <n v="28.380000000000003"/>
    <n v="0.4"/>
    <x v="1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0.6"/>
    <n v="20.9664"/>
    <n v="13.977600000000002"/>
    <n v="0.4"/>
    <x v="1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0.6"/>
    <n v="71.424000000000007"/>
    <n v="47.616"/>
    <n v="0.39999999999999997"/>
    <x v="1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n v="0.55000000000000004"/>
    <n v="211.11199999999999"/>
    <n v="172.72799999999998"/>
    <n v="0.44999999999999996"/>
    <x v="3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n v="0.65"/>
    <n v="519.71399999999994"/>
    <n v="279.846"/>
    <n v="0.35000000000000003"/>
    <x v="0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n v="0.6"/>
    <n v="18.864000000000001"/>
    <n v="12.576000000000001"/>
    <n v="0.4"/>
    <x v="3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n v="0.6"/>
    <n v="15.552"/>
    <n v="10.368000000000002"/>
    <n v="0.40000000000000008"/>
    <x v="3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n v="0.6"/>
    <n v="3.798"/>
    <n v="2.532"/>
    <n v="0.4"/>
    <x v="3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  <n v="0.6"/>
    <n v="45.527999999999999"/>
    <n v="30.351999999999997"/>
    <n v="0.39999999999999997"/>
    <x v="3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n v="0.55000000000000004"/>
    <n v="181.49340000000001"/>
    <n v="148.49459999999999"/>
    <n v="0.44999999999999996"/>
    <x v="3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0.6"/>
    <n v="42.825600000000001"/>
    <n v="28.550400000000003"/>
    <n v="0.4"/>
    <x v="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n v="0.6"/>
    <n v="38.262"/>
    <n v="25.508000000000003"/>
    <n v="0.4"/>
    <x v="1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n v="0.55000000000000004"/>
    <n v="28.0335"/>
    <n v="22.936499999999999"/>
    <n v="0.45"/>
    <x v="1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n v="0.6"/>
    <n v="57.647999999999996"/>
    <n v="38.432000000000002"/>
    <n v="0.4"/>
    <x v="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n v="0.55000000000000004"/>
    <n v="791.9824000000001"/>
    <n v="647.98559999999998"/>
    <n v="0.44999999999999996"/>
    <x v="1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n v="0.55000000000000004"/>
    <n v="23.958000000000002"/>
    <n v="19.602"/>
    <n v="0.45"/>
    <x v="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0.65"/>
    <n v="366.548"/>
    <n v="197.37199999999996"/>
    <n v="0.34999999999999992"/>
    <x v="0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n v="0.55000000000000004"/>
    <n v="129.33359999999999"/>
    <n v="105.8184"/>
    <n v="0.45"/>
    <x v="0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n v="0.65"/>
    <n v="5.0128000000000004"/>
    <n v="2.6991999999999994"/>
    <n v="0.34999999999999992"/>
    <x v="3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n v="0.6"/>
    <n v="30.609599999999997"/>
    <n v="20.406400000000001"/>
    <n v="0.4"/>
    <x v="0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n v="0.6"/>
    <n v="15.1488"/>
    <n v="10.099200000000002"/>
    <n v="0.4"/>
    <x v="0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n v="0.65"/>
    <n v="36.8459"/>
    <n v="19.8401"/>
    <n v="0.35"/>
    <x v="0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n v="0.6"/>
    <n v="30.700799999999997"/>
    <n v="20.467200000000002"/>
    <n v="0.4"/>
    <x v="3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n v="0.6"/>
    <n v="1676.1167999999998"/>
    <n v="1117.4112"/>
    <n v="0.4"/>
    <x v="3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n v="0.6"/>
    <n v="600.01199999999994"/>
    <n v="400.00800000000004"/>
    <n v="0.4"/>
    <x v="3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n v="0.65"/>
    <n v="42.860999999999997"/>
    <n v="23.079000000000001"/>
    <n v="0.35000000000000003"/>
    <x v="3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n v="0.6"/>
    <n v="10.943999999999999"/>
    <n v="7.2959999999999994"/>
    <n v="0.4"/>
    <x v="3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n v="0.6"/>
    <n v="45.672000000000004"/>
    <n v="30.448"/>
    <n v="0.39999999999999997"/>
    <x v="3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0.6"/>
    <n v="4.5839999999999996"/>
    <n v="3.056"/>
    <n v="0.4"/>
    <x v="2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n v="0.65"/>
    <n v="44.304000000000002"/>
    <n v="23.855999999999995"/>
    <n v="0.34999999999999992"/>
    <x v="1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0.6"/>
    <n v="37.344000000000001"/>
    <n v="24.896000000000001"/>
    <n v="0.4"/>
    <x v="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n v="0.55000000000000004"/>
    <n v="16.483499999999999"/>
    <n v="13.486499999999999"/>
    <n v="0.45"/>
    <x v="1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0.55000000000000004"/>
    <n v="69.135000000000005"/>
    <n v="56.564999999999998"/>
    <n v="0.44999999999999996"/>
    <x v="0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n v="0.55000000000000004"/>
    <n v="105.589"/>
    <n v="86.390999999999991"/>
    <n v="0.44999999999999996"/>
    <x v="0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n v="0.6"/>
    <n v="12.516"/>
    <n v="8.3439999999999994"/>
    <n v="0.39999999999999997"/>
    <x v="0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n v="0.6"/>
    <n v="34.020000000000003"/>
    <n v="22.68"/>
    <n v="0.39999999999999997"/>
    <x v="3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n v="0.65"/>
    <n v="47.257599999999996"/>
    <n v="25.446399999999997"/>
    <n v="0.35"/>
    <x v="3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0.6"/>
    <n v="7.3583999999999996"/>
    <n v="4.9055999999999997"/>
    <n v="0.4"/>
    <x v="3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0.6"/>
    <n v="131.0112"/>
    <n v="87.340800000000002"/>
    <n v="0.4"/>
    <x v="3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n v="0.65"/>
    <n v="43.091099999999997"/>
    <n v="23.2029"/>
    <n v="0.35000000000000003"/>
    <x v="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n v="0.65"/>
    <n v="189.25920000000002"/>
    <n v="101.90879999999999"/>
    <n v="0.34999999999999992"/>
    <x v="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†Headset†-†headset†- Full size, Binaural"/>
    <n v="88.775999999999996"/>
    <n v="3"/>
    <n v="0.2"/>
    <n v="7.7679"/>
    <n v="0.55000000000000004"/>
    <n v="48.826799999999999"/>
    <n v="39.949199999999998"/>
    <n v="0.45"/>
    <x v="2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n v="0.55000000000000004"/>
    <n v="60.706800000000008"/>
    <n v="49.669199999999996"/>
    <n v="0.44999999999999996"/>
    <x v="0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0.55000000000000004"/>
    <n v="30.346800000000002"/>
    <n v="24.8292"/>
    <n v="0.45"/>
    <x v="0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0.6"/>
    <n v="18.192"/>
    <n v="12.128"/>
    <n v="0.4"/>
    <x v="3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n v="0.65"/>
    <n v="115.41920000000002"/>
    <n v="62.148799999999994"/>
    <n v="0.34999999999999992"/>
    <x v="3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0.6"/>
    <n v="11.664"/>
    <n v="7.7760000000000016"/>
    <n v="0.40000000000000008"/>
    <x v="3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n v="0.6"/>
    <n v="42.768000000000001"/>
    <n v="28.512"/>
    <n v="0.4"/>
    <x v="3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n v="0.6"/>
    <n v="883.17600000000004"/>
    <n v="588.78399999999999"/>
    <n v="0.39999999999999997"/>
    <x v="3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n v="0.55000000000000004"/>
    <n v="43.978000000000002"/>
    <n v="35.981999999999992"/>
    <n v="0.44999999999999996"/>
    <x v="3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0.6"/>
    <n v="34.5456"/>
    <n v="23.0304"/>
    <n v="0.4"/>
    <x v="0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n v="0.6"/>
    <n v="15.801599999999999"/>
    <n v="10.5344"/>
    <n v="0.4"/>
    <x v="0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n v="0.65"/>
    <n v="108.22500000000001"/>
    <n v="58.274999999999991"/>
    <n v="0.34999999999999992"/>
    <x v="1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0.6"/>
    <n v="216.22799999999998"/>
    <n v="144.15200000000002"/>
    <n v="0.4"/>
    <x v="1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n v="0.6"/>
    <n v="7.0463999999999993"/>
    <n v="4.6976000000000004"/>
    <n v="0.4"/>
    <x v="0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n v="0.65"/>
    <n v="160.83600000000001"/>
    <n v="86.603999999999985"/>
    <n v="0.34999999999999992"/>
    <x v="3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0.6"/>
    <n v="10.943999999999999"/>
    <n v="7.2959999999999994"/>
    <n v="0.4"/>
    <x v="2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n v="0.6"/>
    <n v="15.21"/>
    <n v="10.14"/>
    <n v="0.4"/>
    <x v="0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n v="0.6"/>
    <n v="71.424000000000007"/>
    <n v="47.616"/>
    <n v="0.39999999999999997"/>
    <x v="1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65"/>
    <n v="14.391"/>
    <n v="7.7490000000000006"/>
    <n v="0.35000000000000003"/>
    <x v="1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n v="0.55000000000000004"/>
    <n v="7.6890000000000009"/>
    <n v="6.2909999999999995"/>
    <n v="0.44999999999999996"/>
    <x v="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0.6"/>
    <n v="26.045999999999996"/>
    <n v="17.364000000000001"/>
    <n v="0.4"/>
    <x v="3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n v="0.65"/>
    <n v="4.056"/>
    <n v="2.1840000000000002"/>
    <n v="0.35000000000000003"/>
    <x v="3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0.6"/>
    <n v="279.096"/>
    <n v="186.06400000000002"/>
    <n v="0.4"/>
    <x v="3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n v="0.6"/>
    <n v="4.7880000000000003"/>
    <n v="3.1920000000000002"/>
    <n v="0.4"/>
    <x v="3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n v="0.6"/>
    <n v="1.4364000000000001"/>
    <n v="0.95760000000000001"/>
    <n v="0.39999999999999997"/>
    <x v="2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0.6"/>
    <n v="34.991999999999997"/>
    <n v="23.328000000000003"/>
    <n v="0.4"/>
    <x v="2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n v="0.55000000000000004"/>
    <n v="110.5335"/>
    <n v="90.436499999999995"/>
    <n v="0.44999999999999996"/>
    <x v="2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0.65"/>
    <n v="13.884"/>
    <n v="7.4759999999999991"/>
    <n v="0.35"/>
    <x v="1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n v="0.6"/>
    <n v="5.9135999999999997"/>
    <n v="3.9424000000000001"/>
    <n v="0.4"/>
    <x v="3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0.6"/>
    <n v="2.0663999999999998"/>
    <n v="1.3776000000000002"/>
    <n v="0.40000000000000008"/>
    <x v="1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0.6"/>
    <n v="230.75519999999997"/>
    <n v="153.83680000000001"/>
    <n v="0.4"/>
    <x v="3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0.6"/>
    <n v="13.752000000000001"/>
    <n v="9.168000000000001"/>
    <n v="0.4"/>
    <x v="1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0.6"/>
    <n v="6.8159999999999998"/>
    <n v="4.5439999999999996"/>
    <n v="0.39999999999999997"/>
    <x v="1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n v="0.6"/>
    <n v="8.7552000000000003"/>
    <n v="5.8368000000000002"/>
    <n v="0.4"/>
    <x v="1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0.6"/>
    <n v="24.84"/>
    <n v="16.559999999999999"/>
    <n v="0.39999999999999997"/>
    <x v="3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n v="0.6"/>
    <n v="265.42320000000001"/>
    <n v="176.94880000000001"/>
    <n v="0.4"/>
    <x v="0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0.6"/>
    <n v="20.7"/>
    <n v="13.8"/>
    <n v="0.4"/>
    <x v="3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n v="0.6"/>
    <n v="17.309999999999999"/>
    <n v="11.540000000000003"/>
    <n v="0.40000000000000008"/>
    <x v="0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0.6"/>
    <n v="2.0928"/>
    <n v="1.3952"/>
    <n v="0.4"/>
    <x v="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0.6"/>
    <n v="86.313599999999994"/>
    <n v="57.542400000000001"/>
    <n v="0.4"/>
    <x v="2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0.55000000000000004"/>
    <n v="171.58900000000003"/>
    <n v="140.39099999999999"/>
    <n v="0.44999999999999996"/>
    <x v="1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0.6"/>
    <n v="13.469999999999999"/>
    <n v="8.98"/>
    <n v="0.4"/>
    <x v="1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0.55000000000000004"/>
    <n v="21.9956"/>
    <n v="17.996399999999998"/>
    <n v="0.44999999999999996"/>
    <x v="3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0.65"/>
    <n v="753.38640000000009"/>
    <n v="405.66959999999995"/>
    <n v="0.34999999999999992"/>
    <x v="3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n v="0.6"/>
    <n v="107.94"/>
    <n v="71.960000000000008"/>
    <n v="0.4"/>
    <x v="3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n v="0.55000000000000004"/>
    <n v="63.971600000000002"/>
    <n v="52.340399999999995"/>
    <n v="0.44999999999999996"/>
    <x v="3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n v="0.65"/>
    <n v="8.0730000000000004"/>
    <n v="4.3469999999999995"/>
    <n v="0.35"/>
    <x v="0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n v="0.55000000000000004"/>
    <n v="235.62"/>
    <n v="192.77999999999997"/>
    <n v="0.44999999999999996"/>
    <x v="0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n v="0.65"/>
    <n v="16.087500000000002"/>
    <n v="8.6624999999999979"/>
    <n v="0.34999999999999992"/>
    <x v="0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n v="0.6"/>
    <n v="52.625999999999998"/>
    <n v="35.083999999999996"/>
    <n v="0.39999999999999997"/>
    <x v="0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n v="0.6"/>
    <n v="41.711999999999996"/>
    <n v="27.808"/>
    <n v="0.4"/>
    <x v="0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0.55000000000000004"/>
    <n v="11.4312"/>
    <n v="9.3527999999999984"/>
    <n v="0.44999999999999996"/>
    <x v="0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n v="0.6"/>
    <n v="7.6896000000000004"/>
    <n v="5.1264000000000003"/>
    <n v="0.4"/>
    <x v="0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0.6"/>
    <n v="3.5423999999999998"/>
    <n v="2.3616000000000001"/>
    <n v="0.4"/>
    <x v="3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n v="0.65"/>
    <n v="41.485599999999998"/>
    <n v="22.3384"/>
    <n v="0.35000000000000003"/>
    <x v="1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0.6"/>
    <n v="84.93119999999999"/>
    <n v="56.620800000000003"/>
    <n v="0.4"/>
    <x v="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n v="0.6"/>
    <n v="182.93999999999997"/>
    <n v="121.96000000000001"/>
    <n v="0.40000000000000008"/>
    <x v="0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n v="0.65"/>
    <n v="366.10599999999999"/>
    <n v="197.13400000000001"/>
    <n v="0.35000000000000003"/>
    <x v="0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0.65"/>
    <n v="429.76440000000002"/>
    <n v="231.41160000000002"/>
    <n v="0.35000000000000003"/>
    <x v="0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n v="0.55000000000000004"/>
    <n v="131.98680000000002"/>
    <n v="107.98919999999998"/>
    <n v="0.44999999999999996"/>
    <x v="0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n v="0.65"/>
    <n v="326.61720000000003"/>
    <n v="175.87079999999997"/>
    <n v="0.34999999999999992"/>
    <x v="2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n v="0.6"/>
    <n v="118.0224"/>
    <n v="78.681600000000003"/>
    <n v="0.4"/>
    <x v="2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n v="0.65"/>
    <n v="594.83839999999998"/>
    <n v="320.29759999999999"/>
    <n v="0.35"/>
    <x v="1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n v="0.65"/>
    <n v="213.04400000000001"/>
    <n v="114.71599999999998"/>
    <n v="0.34999999999999992"/>
    <x v="1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65"/>
    <n v="456.27400000000006"/>
    <n v="245.68599999999998"/>
    <n v="0.35"/>
    <x v="3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†Headset†-†headset†- Full size, Binaural"/>
    <n v="88.775999999999996"/>
    <n v="3"/>
    <n v="0.2"/>
    <n v="7.7679"/>
    <n v="0.55000000000000004"/>
    <n v="48.826799999999999"/>
    <n v="39.949199999999998"/>
    <n v="0.45"/>
    <x v="1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0.6"/>
    <n v="38.484000000000002"/>
    <n v="25.655999999999999"/>
    <n v="0.39999999999999997"/>
    <x v="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0.6"/>
    <n v="20.1312"/>
    <n v="13.4208"/>
    <n v="0.4"/>
    <x v="2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0.6"/>
    <n v="1042.308"/>
    <n v="694.87200000000007"/>
    <n v="0.4"/>
    <x v="2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0.6"/>
    <n v="422.55"/>
    <n v="281.7"/>
    <n v="0.39999999999999997"/>
    <x v="2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0.6"/>
    <n v="85.055999999999997"/>
    <n v="56.703999999999994"/>
    <n v="0.39999999999999997"/>
    <x v="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0.6"/>
    <n v="21.815999999999999"/>
    <n v="14.544"/>
    <n v="0.4"/>
    <x v="2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n v="0.65"/>
    <n v="16.7895"/>
    <n v="9.040499999999998"/>
    <n v="0.34999999999999992"/>
    <x v="3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n v="0.6"/>
    <n v="14.752800000000001"/>
    <n v="9.8352000000000004"/>
    <n v="0.4"/>
    <x v="2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n v="0.6"/>
    <n v="8.3903999999999996"/>
    <n v="5.5936000000000003"/>
    <n v="0.4"/>
    <x v="2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n v="0.55000000000000004"/>
    <n v="107.77800000000002"/>
    <n v="88.181999999999988"/>
    <n v="0.4499999999999999"/>
    <x v="3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n v="0.6"/>
    <n v="44.611200000000004"/>
    <n v="29.7408"/>
    <n v="0.39999999999999997"/>
    <x v="3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0.6"/>
    <n v="4.008"/>
    <n v="2.6719999999999997"/>
    <n v="0.39999999999999997"/>
    <x v="3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n v="0.6"/>
    <n v="10.5504"/>
    <n v="7.0335999999999999"/>
    <n v="0.4"/>
    <x v="0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0.65"/>
    <n v="68.1096"/>
    <n v="36.674400000000006"/>
    <n v="0.35000000000000003"/>
    <x v="0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n v="0.6"/>
    <n v="28.771199999999997"/>
    <n v="19.180800000000001"/>
    <n v="0.4"/>
    <x v="0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0.65"/>
    <n v="422.72879999999998"/>
    <n v="227.6232"/>
    <n v="0.35000000000000003"/>
    <x v="0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n v="0.6"/>
    <n v="377.51039999999995"/>
    <n v="251.67360000000002"/>
    <n v="0.40000000000000008"/>
    <x v="0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n v="0.6"/>
    <n v="9.105599999999999"/>
    <n v="6.0704000000000011"/>
    <n v="0.40000000000000008"/>
    <x v="0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n v="0.65"/>
    <n v="83.167500000000004"/>
    <n v="44.782499999999999"/>
    <n v="0.35"/>
    <x v="2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0.6"/>
    <n v="347.70599999999996"/>
    <n v="231.80400000000003"/>
    <n v="0.40000000000000008"/>
    <x v="3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n v="0.55000000000000004"/>
    <n v="8.2445000000000004"/>
    <n v="6.7454999999999998"/>
    <n v="0.44999999999999996"/>
    <x v="3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n v="0.6"/>
    <n v="91.151999999999987"/>
    <n v="60.768000000000001"/>
    <n v="0.4"/>
    <x v="2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n v="0.6"/>
    <n v="117.97199999999999"/>
    <n v="78.64800000000001"/>
    <n v="0.4"/>
    <x v="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n v="0.6"/>
    <n v="86.471999999999994"/>
    <n v="57.64800000000001"/>
    <n v="0.40000000000000008"/>
    <x v="2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n v="0.6"/>
    <n v="9.5760000000000005"/>
    <n v="6.3840000000000003"/>
    <n v="0.4"/>
    <x v="2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n v="0.55000000000000004"/>
    <n v="21.978000000000002"/>
    <n v="17.981999999999999"/>
    <n v="0.44999999999999996"/>
    <x v="3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0.6"/>
    <n v="20.447999999999997"/>
    <n v="13.632000000000001"/>
    <n v="0.40000000000000008"/>
    <x v="3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0.6"/>
    <n v="6.2207999999999997"/>
    <n v="4.1472000000000007"/>
    <n v="0.40000000000000008"/>
    <x v="3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0.6"/>
    <n v="4.6511999999999993"/>
    <n v="3.1008000000000004"/>
    <n v="0.40000000000000008"/>
    <x v="2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0.6"/>
    <n v="9.1679999999999993"/>
    <n v="6.1120000000000001"/>
    <n v="0.4"/>
    <x v="2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n v="0.55000000000000004"/>
    <n v="36.283500000000004"/>
    <n v="29.686499999999995"/>
    <n v="0.44999999999999996"/>
    <x v="2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0.6"/>
    <n v="20.04"/>
    <n v="13.36"/>
    <n v="0.4"/>
    <x v="1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0.6"/>
    <n v="126.50399999999999"/>
    <n v="84.336000000000013"/>
    <n v="0.40000000000000008"/>
    <x v="1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0.6"/>
    <n v="8.3879999999999999"/>
    <n v="5.5920000000000005"/>
    <n v="0.4"/>
    <x v="2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n v="0.65"/>
    <n v="177.411"/>
    <n v="95.528999999999996"/>
    <n v="0.35"/>
    <x v="2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n v="0.6"/>
    <n v="11.43"/>
    <n v="7.620000000000001"/>
    <n v="0.4"/>
    <x v="2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0.6"/>
    <n v="148.62960000000001"/>
    <n v="99.086399999999998"/>
    <n v="0.39999999999999997"/>
    <x v="2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n v="0.6"/>
    <n v="39.948"/>
    <n v="26.631999999999998"/>
    <n v="0.39999999999999997"/>
    <x v="2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n v="0.6"/>
    <n v="26.352"/>
    <n v="17.568000000000001"/>
    <n v="0.4"/>
    <x v="2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n v="0.65"/>
    <n v="9.5745000000000005"/>
    <n v="5.1555"/>
    <n v="0.35"/>
    <x v="2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n v="0.6"/>
    <n v="17.82"/>
    <n v="11.879999999999999"/>
    <n v="0.39999999999999997"/>
    <x v="2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0.6"/>
    <n v="29.471999999999998"/>
    <n v="19.648"/>
    <n v="0.4"/>
    <x v="2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0.6"/>
    <n v="10.968"/>
    <n v="7.3120000000000012"/>
    <n v="0.4"/>
    <x v="2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n v="0.65"/>
    <n v="30.576000000000001"/>
    <n v="16.463999999999999"/>
    <n v="0.35"/>
    <x v="0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n v="0.55000000000000004"/>
    <n v="186.97800000000001"/>
    <n v="152.98199999999997"/>
    <n v="0.44999999999999996"/>
    <x v="0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0.55000000000000004"/>
    <n v="48.29"/>
    <n v="39.51"/>
    <n v="0.45"/>
    <x v="3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n v="0.65"/>
    <n v="143.89830000000001"/>
    <n v="77.483699999999999"/>
    <n v="0.35"/>
    <x v="3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n v="0.55000000000000004"/>
    <n v="2859.9780000000001"/>
    <n v="2339.982"/>
    <n v="0.45"/>
    <x v="3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0.6"/>
    <n v="93.907200000000003"/>
    <n v="62.604799999999997"/>
    <n v="0.39999999999999997"/>
    <x v="0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n v="0.55000000000000004"/>
    <n v="65.917500000000004"/>
    <n v="53.93249999999999"/>
    <n v="0.44999999999999996"/>
    <x v="1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0.6"/>
    <n v="18.263999999999999"/>
    <n v="12.176000000000002"/>
    <n v="0.4"/>
    <x v="1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0.6"/>
    <n v="41.567999999999998"/>
    <n v="27.712000000000003"/>
    <n v="0.4"/>
    <x v="1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n v="0.55000000000000004"/>
    <n v="323.38350000000003"/>
    <n v="264.5865"/>
    <n v="0.44999999999999996"/>
    <x v="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0.6"/>
    <n v="14.73"/>
    <n v="9.82"/>
    <n v="0.4"/>
    <x v="3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n v="0.6"/>
    <n v="7.3056000000000001"/>
    <n v="4.8704000000000001"/>
    <n v="0.4"/>
    <x v="1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0.6"/>
    <n v="22.391999999999999"/>
    <n v="14.928000000000001"/>
    <n v="0.4"/>
    <x v="1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n v="0.6"/>
    <n v="21.036000000000001"/>
    <n v="14.024000000000001"/>
    <n v="0.4"/>
    <x v="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n v="0.65"/>
    <n v="70.460000000000008"/>
    <n v="37.94"/>
    <n v="0.35"/>
    <x v="3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n v="0.55000000000000004"/>
    <n v="198.7568"/>
    <n v="162.61919999999998"/>
    <n v="0.44999999999999996"/>
    <x v="3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0.6"/>
    <n v="1.4471999999999998"/>
    <n v="0.9648000000000001"/>
    <n v="0.40000000000000008"/>
    <x v="1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0.6"/>
    <n v="5.0339999999999998"/>
    <n v="3.3560000000000008"/>
    <n v="0.40000000000000008"/>
    <x v="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n v="0.55000000000000004"/>
    <n v="185.88900000000004"/>
    <n v="152.09099999999998"/>
    <n v="0.4499999999999999"/>
    <x v="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0.6"/>
    <n v="50.351999999999997"/>
    <n v="33.568000000000005"/>
    <n v="0.40000000000000008"/>
    <x v="2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n v="0.6"/>
    <n v="11.808"/>
    <n v="7.8719999999999999"/>
    <n v="0.4"/>
    <x v="3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n v="0.6"/>
    <n v="15.552"/>
    <n v="10.368000000000002"/>
    <n v="0.40000000000000008"/>
    <x v="3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n v="0.6"/>
    <n v="3.8879999999999999"/>
    <n v="2.5920000000000005"/>
    <n v="0.40000000000000008"/>
    <x v="3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n v="0.55000000000000004"/>
    <n v="47.493600000000008"/>
    <n v="38.858399999999996"/>
    <n v="0.44999999999999996"/>
    <x v="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n v="0.6"/>
    <n v="33.779999999999994"/>
    <n v="22.520000000000003"/>
    <n v="0.40000000000000008"/>
    <x v="1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n v="0.6"/>
    <n v="30.609599999999997"/>
    <n v="20.406400000000001"/>
    <n v="0.4"/>
    <x v="2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0.6"/>
    <n v="90.48"/>
    <n v="60.320000000000007"/>
    <n v="0.4"/>
    <x v="3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n v="0.55000000000000004"/>
    <n v="571.99560000000008"/>
    <n v="467.99639999999988"/>
    <n v="0.4499999999999999"/>
    <x v="3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n v="0.6"/>
    <n v="31.103999999999999"/>
    <n v="20.736000000000004"/>
    <n v="0.40000000000000008"/>
    <x v="3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0.55000000000000004"/>
    <n v="22.671000000000003"/>
    <n v="18.548999999999996"/>
    <n v="0.4499999999999999"/>
    <x v="3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0.6"/>
    <n v="144.22200000000001"/>
    <n v="96.147999999999996"/>
    <n v="0.39999999999999997"/>
    <x v="3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n v="0.55000000000000004"/>
    <n v="65.460999999999999"/>
    <n v="53.558999999999997"/>
    <n v="0.45"/>
    <x v="3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0.6"/>
    <n v="79.872"/>
    <n v="53.248000000000005"/>
    <n v="0.4"/>
    <x v="3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n v="0.65"/>
    <n v="24.751999999999999"/>
    <n v="13.327999999999999"/>
    <n v="0.35"/>
    <x v="0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n v="0.65"/>
    <n v="73.819199999999995"/>
    <n v="39.748800000000003"/>
    <n v="0.35000000000000003"/>
    <x v="0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n v="0.65"/>
    <n v="54.548000000000002"/>
    <n v="29.372"/>
    <n v="0.35"/>
    <x v="3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0.6"/>
    <n v="3.9779999999999998"/>
    <n v="2.6520000000000001"/>
    <n v="0.4"/>
    <x v="3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n v="0.55000000000000004"/>
    <n v="204.58350000000004"/>
    <n v="167.38649999999998"/>
    <n v="0.4499999999999999"/>
    <x v="3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n v="0.65"/>
    <n v="365.02959999999996"/>
    <n v="196.55439999999999"/>
    <n v="0.35000000000000003"/>
    <x v="2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0.6"/>
    <n v="59.951999999999998"/>
    <n v="39.968000000000004"/>
    <n v="0.4"/>
    <x v="2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0.6"/>
    <n v="2.9567999999999999"/>
    <n v="1.9712000000000001"/>
    <n v="0.4"/>
    <x v="0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n v="0.65"/>
    <n v="9.5939999999999994"/>
    <n v="5.1660000000000004"/>
    <n v="0.35000000000000003"/>
    <x v="0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0.55000000000000004"/>
    <n v="54.994500000000002"/>
    <n v="44.995499999999993"/>
    <n v="0.44999999999999996"/>
    <x v="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0.6"/>
    <n v="171.68999999999997"/>
    <n v="114.46000000000001"/>
    <n v="0.40000000000000008"/>
    <x v="3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n v="0.6"/>
    <n v="29.8752"/>
    <n v="19.916800000000002"/>
    <n v="0.4"/>
    <x v="2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n v="0.65"/>
    <n v="194.98375000000001"/>
    <n v="104.99125000000001"/>
    <n v="0.35"/>
    <x v="0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n v="0.55000000000000004"/>
    <n v="87.106800000000007"/>
    <n v="71.269199999999998"/>
    <n v="0.44999999999999996"/>
    <x v="0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n v="0.6"/>
    <n v="19.670399999999997"/>
    <n v="13.113600000000002"/>
    <n v="0.40000000000000008"/>
    <x v="3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0.55000000000000004"/>
    <n v="26.391200000000001"/>
    <n v="21.5928"/>
    <n v="0.45"/>
    <x v="3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n v="0.55000000000000004"/>
    <n v="34.425600000000003"/>
    <n v="28.166399999999996"/>
    <n v="0.44999999999999996"/>
    <x v="3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n v="0.6"/>
    <n v="2.5655999999999999"/>
    <n v="1.7103999999999999"/>
    <n v="0.4"/>
    <x v="3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0.6"/>
    <n v="6.3360000000000003"/>
    <n v="4.2240000000000002"/>
    <n v="0.4"/>
    <x v="2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n v="0.6"/>
    <n v="137.964"/>
    <n v="91.975999999999999"/>
    <n v="0.4"/>
    <x v="2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0.6"/>
    <n v="186.68999999999997"/>
    <n v="124.46000000000001"/>
    <n v="0.40000000000000008"/>
    <x v="1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0.6"/>
    <n v="7.7759999999999998"/>
    <n v="5.1840000000000011"/>
    <n v="0.40000000000000008"/>
    <x v="1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0.6"/>
    <n v="8.7719999999999985"/>
    <n v="5.8480000000000008"/>
    <n v="0.40000000000000008"/>
    <x v="0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n v="0.6"/>
    <n v="3.456"/>
    <n v="2.3039999999999998"/>
    <n v="0.39999999999999997"/>
    <x v="0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0.6"/>
    <n v="12.888"/>
    <n v="8.5920000000000005"/>
    <n v="0.4"/>
    <x v="0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n v="0.65"/>
    <n v="257.99800000000005"/>
    <n v="138.92199999999997"/>
    <n v="0.34999999999999992"/>
    <x v="0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0.6"/>
    <n v="10.29"/>
    <n v="6.8599999999999994"/>
    <n v="0.4"/>
    <x v="0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0.6"/>
    <n v="13.872"/>
    <n v="9.2480000000000011"/>
    <n v="0.4"/>
    <x v="0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n v="0.6"/>
    <n v="3.1488"/>
    <n v="2.0992000000000002"/>
    <n v="0.4"/>
    <x v="3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0.55000000000000004"/>
    <n v="453.72250000000008"/>
    <n v="371.22749999999996"/>
    <n v="0.44999999999999996"/>
    <x v="3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0.6"/>
    <n v="14.783999999999999"/>
    <n v="9.8560000000000016"/>
    <n v="0.40000000000000008"/>
    <x v="3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0.6"/>
    <n v="136.72799999999998"/>
    <n v="91.152000000000015"/>
    <n v="0.40000000000000008"/>
    <x v="3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n v="0.65"/>
    <n v="157.274"/>
    <n v="84.686000000000007"/>
    <n v="0.35000000000000003"/>
    <x v="3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0.6"/>
    <n v="2.3340000000000001"/>
    <n v="1.556"/>
    <n v="0.4"/>
    <x v="3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0.65"/>
    <n v="5.2065000000000001"/>
    <n v="2.8034999999999997"/>
    <n v="0.35"/>
    <x v="3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n v="0.55000000000000004"/>
    <n v="97.614000000000004"/>
    <n v="79.865999999999985"/>
    <n v="0.44999999999999996"/>
    <x v="1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0.65"/>
    <n v="370.2192"/>
    <n v="199.34879999999998"/>
    <n v="0.35"/>
    <x v="3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n v="0.6"/>
    <n v="89.837999999999994"/>
    <n v="59.891999999999996"/>
    <n v="0.4"/>
    <x v="3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n v="0.65"/>
    <n v="584.62950000000001"/>
    <n v="314.80049999999994"/>
    <n v="0.35"/>
    <x v="3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  <n v="0.6"/>
    <n v="27.720000000000002"/>
    <n v="18.48"/>
    <n v="0.39999999999999997"/>
    <x v="3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n v="0.6"/>
    <n v="28.771199999999997"/>
    <n v="19.180800000000001"/>
    <n v="0.4"/>
    <x v="3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n v="0.55000000000000004"/>
    <n v="4.3956"/>
    <n v="3.5964"/>
    <n v="0.45"/>
    <x v="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n v="0.6"/>
    <n v="46.118400000000001"/>
    <n v="30.745600000000003"/>
    <n v="0.4"/>
    <x v="3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0.6"/>
    <n v="61.758000000000003"/>
    <n v="41.172000000000004"/>
    <n v="0.4"/>
    <x v="3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n v="0.55000000000000004"/>
    <n v="53.988"/>
    <n v="44.171999999999997"/>
    <n v="0.45"/>
    <x v="3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0.6"/>
    <n v="6.9119999999999999"/>
    <n v="4.6079999999999997"/>
    <n v="0.39999999999999997"/>
    <x v="3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n v="0.6"/>
    <n v="50.327999999999996"/>
    <n v="33.552"/>
    <n v="0.4"/>
    <x v="3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n v="0.55000000000000004"/>
    <n v="59.716799999999999"/>
    <n v="48.859199999999994"/>
    <n v="0.44999999999999996"/>
    <x v="0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0.6"/>
    <n v="3.5903999999999998"/>
    <n v="2.3936000000000002"/>
    <n v="0.4"/>
    <x v="0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n v="0.6"/>
    <n v="13.176"/>
    <n v="8.7840000000000007"/>
    <n v="0.4"/>
    <x v="0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n v="0.65"/>
    <n v="239.83050000000003"/>
    <n v="129.1395"/>
    <n v="0.35"/>
    <x v="0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n v="0.6"/>
    <n v="7.4340000000000002"/>
    <n v="4.9560000000000004"/>
    <n v="0.4"/>
    <x v="0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n v="0.6"/>
    <n v="199.76399999999998"/>
    <n v="133.17600000000002"/>
    <n v="0.40000000000000008"/>
    <x v="0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n v="0.55000000000000004"/>
    <n v="61.561500000000009"/>
    <n v="50.368499999999997"/>
    <n v="0.44999999999999996"/>
    <x v="2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n v="0.65"/>
    <n v="295.27679999999998"/>
    <n v="158.99520000000001"/>
    <n v="0.35000000000000003"/>
    <x v="1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0.6"/>
    <n v="11.664"/>
    <n v="7.7760000000000016"/>
    <n v="0.40000000000000008"/>
    <x v="3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n v="0.55000000000000004"/>
    <n v="4619.9868000000006"/>
    <n v="3779.9892"/>
    <n v="0.44999999999999996"/>
    <x v="0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0.6"/>
    <n v="3.7763999999999998"/>
    <n v="2.5175999999999998"/>
    <n v="0.4"/>
    <x v="0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0.6"/>
    <n v="6.2207999999999997"/>
    <n v="4.1472000000000007"/>
    <n v="0.40000000000000008"/>
    <x v="0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n v="0.55000000000000004"/>
    <n v="67.310100000000006"/>
    <n v="55.071899999999999"/>
    <n v="0.44999999999999996"/>
    <x v="0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0.6"/>
    <n v="15.590400000000001"/>
    <n v="10.393600000000001"/>
    <n v="0.4"/>
    <x v="2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n v="0.65"/>
    <n v="614.27340000000004"/>
    <n v="330.76259999999991"/>
    <n v="0.34999999999999992"/>
    <x v="2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0.6"/>
    <n v="8.5806000000000004"/>
    <n v="5.7203999999999997"/>
    <n v="0.39999999999999997"/>
    <x v="2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n v="0.65"/>
    <n v="266.72879999999998"/>
    <n v="143.6232"/>
    <n v="0.35000000000000003"/>
    <x v="2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0.6"/>
    <n v="14.112"/>
    <n v="9.4079999999999995"/>
    <n v="0.39999999999999997"/>
    <x v="1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n v="0.55000000000000004"/>
    <n v="99.528000000000006"/>
    <n v="81.432000000000002"/>
    <n v="0.45"/>
    <x v="1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n v="0.65"/>
    <n v="22.75"/>
    <n v="12.25"/>
    <n v="0.35"/>
    <x v="3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n v="0.6"/>
    <n v="286.28999999999996"/>
    <n v="190.86"/>
    <n v="0.4"/>
    <x v="3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n v="0.55000000000000004"/>
    <n v="166.30680000000001"/>
    <n v="136.06919999999997"/>
    <n v="0.4499999999999999"/>
    <x v="3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n v="0.65"/>
    <n v="633.74220000000003"/>
    <n v="341.24580000000003"/>
    <n v="0.35000000000000003"/>
    <x v="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0.65"/>
    <n v="383.11649999999997"/>
    <n v="206.29349999999999"/>
    <n v="0.35000000000000003"/>
    <x v="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0.6"/>
    <n v="20.82"/>
    <n v="13.880000000000003"/>
    <n v="0.4"/>
    <x v="0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n v="0.6"/>
    <n v="59.921999999999997"/>
    <n v="39.948000000000008"/>
    <n v="0.40000000000000008"/>
    <x v="0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0.6"/>
    <n v="22.763999999999999"/>
    <n v="15.175999999999998"/>
    <n v="0.39999999999999997"/>
    <x v="0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0.6"/>
    <n v="14.939999999999998"/>
    <n v="9.9600000000000009"/>
    <n v="0.40000000000000008"/>
    <x v="0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n v="0.65"/>
    <n v="53.469000000000008"/>
    <n v="28.790999999999997"/>
    <n v="0.34999999999999992"/>
    <x v="0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n v="0.6"/>
    <n v="4.2623999999999995"/>
    <n v="2.8416000000000006"/>
    <n v="0.40000000000000008"/>
    <x v="1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n v="0.65"/>
    <n v="67.275000000000006"/>
    <n v="36.224999999999994"/>
    <n v="0.34999999999999992"/>
    <x v="3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n v="0.6"/>
    <n v="1.4783999999999999"/>
    <n v="0.98560000000000003"/>
    <n v="0.4"/>
    <x v="3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n v="0.6"/>
    <n v="5.2320000000000002"/>
    <n v="3.4880000000000004"/>
    <n v="0.4"/>
    <x v="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0.6"/>
    <n v="6.4559999999999995"/>
    <n v="4.3040000000000003"/>
    <n v="0.4"/>
    <x v="1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0.6"/>
    <n v="27.407999999999998"/>
    <n v="18.272000000000002"/>
    <n v="0.4"/>
    <x v="1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0.6"/>
    <n v="4.0199999999999996"/>
    <n v="2.6800000000000006"/>
    <n v="0.40000000000000008"/>
    <x v="1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n v="0.55000000000000004"/>
    <n v="87.106800000000007"/>
    <n v="71.269199999999998"/>
    <n v="0.44999999999999996"/>
    <x v="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n v="0.6"/>
    <n v="2.0640000000000001"/>
    <n v="1.3759999999999999"/>
    <n v="0.39999999999999997"/>
    <x v="1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0.6"/>
    <n v="33.936"/>
    <n v="22.624000000000002"/>
    <n v="0.4"/>
    <x v="3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n v="0.65"/>
    <n v="24.024000000000001"/>
    <n v="12.936"/>
    <n v="0.35"/>
    <x v="3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†headset†- Convertible, Monaural"/>
    <n v="135.99"/>
    <n v="1"/>
    <n v="0"/>
    <n v="36.717300000000002"/>
    <n v="0.55000000000000004"/>
    <n v="74.794500000000014"/>
    <n v="61.195499999999996"/>
    <n v="0.44999999999999996"/>
    <x v="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0.6"/>
    <n v="9.5760000000000005"/>
    <n v="6.3840000000000003"/>
    <n v="0.4"/>
    <x v="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0.6"/>
    <n v="2.2559999999999998"/>
    <n v="1.504"/>
    <n v="0.4"/>
    <x v="3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0.6"/>
    <n v="8.8199999999999985"/>
    <n v="5.8800000000000008"/>
    <n v="0.40000000000000008"/>
    <x v="3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0.6"/>
    <n v="22.32"/>
    <n v="14.880000000000003"/>
    <n v="0.4"/>
    <x v="3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n v="0.55000000000000004"/>
    <n v="49.483500000000006"/>
    <n v="40.486499999999992"/>
    <n v="0.4499999999999999"/>
    <x v="3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n v="0.65"/>
    <n v="170.274"/>
    <n v="91.685999999999979"/>
    <n v="0.34999999999999992"/>
    <x v="3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n v="0.6"/>
    <n v="44.4"/>
    <n v="29.6"/>
    <n v="0.4"/>
    <x v="3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n v="0.65"/>
    <n v="8.6319999999999997"/>
    <n v="4.6479999999999997"/>
    <n v="0.35"/>
    <x v="0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0.6"/>
    <n v="50.975999999999992"/>
    <n v="33.984000000000002"/>
    <n v="0.40000000000000008"/>
    <x v="1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n v="0.55000000000000004"/>
    <n v="37.652999999999999"/>
    <n v="30.806999999999995"/>
    <n v="0.44999999999999996"/>
    <x v="3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0.6"/>
    <n v="1247.6400000000001"/>
    <n v="831.76"/>
    <n v="0.39999999999999997"/>
    <x v="0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n v="0.55000000000000004"/>
    <n v="346.47250000000003"/>
    <n v="283.47750000000002"/>
    <n v="0.45"/>
    <x v="0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n v="0.65"/>
    <n v="47.073"/>
    <n v="25.347000000000001"/>
    <n v="0.35000000000000003"/>
    <x v="0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n v="0.55000000000000004"/>
    <n v="72.588999999999999"/>
    <n v="59.390999999999991"/>
    <n v="0.44999999999999996"/>
    <x v="1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n v="0.55000000000000004"/>
    <n v="62.986000000000004"/>
    <n v="51.533999999999992"/>
    <n v="0.44999999999999996"/>
    <x v="1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n v="0.6"/>
    <n v="60.143999999999991"/>
    <n v="40.096000000000004"/>
    <n v="0.40000000000000008"/>
    <x v="2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0.6"/>
    <n v="523.07999999999993"/>
    <n v="348.72"/>
    <n v="0.40000000000000008"/>
    <x v="0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n v="0.65"/>
    <n v="40.274000000000001"/>
    <n v="21.686"/>
    <n v="0.35"/>
    <x v="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0.6"/>
    <n v="2.7324000000000002"/>
    <n v="1.8216000000000001"/>
    <n v="0.4"/>
    <x v="3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0.6"/>
    <n v="3.12"/>
    <n v="2.08"/>
    <n v="0.4"/>
    <x v="3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†P710e Mobile Speakerphone"/>
    <n v="205.99199999999999"/>
    <n v="1"/>
    <n v="0.2"/>
    <n v="-2.5749"/>
    <n v="0.55000000000000004"/>
    <n v="113.29560000000001"/>
    <n v="92.696399999999983"/>
    <n v="0.44999999999999996"/>
    <x v="3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0.6"/>
    <n v="9.3311999999999991"/>
    <n v="6.2208000000000006"/>
    <n v="0.4"/>
    <x v="3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n v="0.55000000000000004"/>
    <n v="277.178"/>
    <n v="226.78199999999998"/>
    <n v="0.44999999999999996"/>
    <x v="3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0.6"/>
    <n v="14.683199999999999"/>
    <n v="9.7888000000000019"/>
    <n v="0.40000000000000008"/>
    <x v="3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n v="0.65"/>
    <n v="157.01920000000001"/>
    <n v="84.5488"/>
    <n v="0.35"/>
    <x v="3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n v="0.55000000000000004"/>
    <n v="60.720000000000006"/>
    <n v="49.68"/>
    <n v="0.44999999999999996"/>
    <x v="3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n v="0.65"/>
    <n v="250.0992"/>
    <n v="134.66879999999998"/>
    <n v="0.35"/>
    <x v="3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n v="0.55000000000000004"/>
    <n v="43.262999999999998"/>
    <n v="35.396999999999998"/>
    <n v="0.45"/>
    <x v="3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0.6"/>
    <n v="27.215999999999998"/>
    <n v="18.144000000000002"/>
    <n v="0.4"/>
    <x v="3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0.6"/>
    <n v="577.24800000000005"/>
    <n v="384.83199999999999"/>
    <n v="0.39999999999999997"/>
    <x v="1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0.6"/>
    <n v="7.7058"/>
    <n v="5.1372"/>
    <n v="0.4"/>
    <x v="1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0.6"/>
    <n v="177.27360000000002"/>
    <n v="118.1824"/>
    <n v="0.39999999999999997"/>
    <x v="1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n v="0.6"/>
    <n v="19.439999999999998"/>
    <n v="12.96"/>
    <n v="0.4"/>
    <x v="3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n v="0.65"/>
    <n v="67.558400000000006"/>
    <n v="36.377600000000001"/>
    <n v="0.35"/>
    <x v="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n v="0.65"/>
    <n v="188.2192"/>
    <n v="101.34879999999998"/>
    <n v="0.35"/>
    <x v="0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0.6"/>
    <n v="23.831999999999997"/>
    <n v="15.888000000000002"/>
    <n v="0.40000000000000008"/>
    <x v="0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n v="0.55000000000000004"/>
    <n v="134.6224"/>
    <n v="110.1456"/>
    <n v="0.45"/>
    <x v="0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†8gb Micro Traveldrive Usb 2.0†Flash Drive"/>
    <n v="24"/>
    <n v="2"/>
    <n v="0.2"/>
    <n v="-2.7"/>
    <n v="0.55000000000000004"/>
    <n v="13.200000000000001"/>
    <n v="10.799999999999999"/>
    <n v="0.44999999999999996"/>
    <x v="3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n v="0.6"/>
    <n v="9.3311999999999991"/>
    <n v="6.2208000000000006"/>
    <n v="0.4"/>
    <x v="3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n v="0.55000000000000004"/>
    <n v="14.396800000000001"/>
    <n v="11.779199999999998"/>
    <n v="0.44999999999999996"/>
    <x v="3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n v="0.65"/>
    <n v="13.611000000000001"/>
    <n v="7.3290000000000006"/>
    <n v="0.35000000000000003"/>
    <x v="1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0.6"/>
    <n v="81.054000000000002"/>
    <n v="54.036000000000001"/>
    <n v="0.4"/>
    <x v="1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n v="0.55000000000000004"/>
    <n v="153.92300000000003"/>
    <n v="125.93699999999998"/>
    <n v="0.4499999999999999"/>
    <x v="1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n v="0.6"/>
    <n v="54.036000000000001"/>
    <n v="36.024000000000001"/>
    <n v="0.4"/>
    <x v="1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n v="0.55000000000000004"/>
    <n v="296.98020000000008"/>
    <n v="242.98379999999997"/>
    <n v="0.4499999999999999"/>
    <x v="2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0.55000000000000004"/>
    <n v="27.627600000000001"/>
    <n v="22.604399999999998"/>
    <n v="0.44999999999999996"/>
    <x v="2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0.6"/>
    <n v="11.545199999999999"/>
    <n v="7.6968000000000014"/>
    <n v="0.40000000000000008"/>
    <x v="2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0.6"/>
    <n v="748.58400000000006"/>
    <n v="499.05600000000004"/>
    <n v="0.4"/>
    <x v="3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n v="0.6"/>
    <n v="3.1823999999999999"/>
    <n v="2.1216000000000004"/>
    <n v="0.40000000000000008"/>
    <x v="0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0.6"/>
    <n v="11.481599999999998"/>
    <n v="7.6544000000000008"/>
    <n v="0.40000000000000008"/>
    <x v="0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0.65"/>
    <n v="216.3408"/>
    <n v="116.49119999999999"/>
    <n v="0.35"/>
    <x v="0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0.6"/>
    <n v="167.93999999999997"/>
    <n v="111.96000000000001"/>
    <n v="0.40000000000000008"/>
    <x v="3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0.6"/>
    <n v="30.211199999999998"/>
    <n v="20.140799999999999"/>
    <n v="0.4"/>
    <x v="3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0.6"/>
    <n v="20.412000000000003"/>
    <n v="13.608000000000001"/>
    <n v="0.39999999999999997"/>
    <x v="3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0.6"/>
    <n v="14.327999999999999"/>
    <n v="9.5519999999999996"/>
    <n v="0.4"/>
    <x v="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0.6"/>
    <n v="6.9119999999999999"/>
    <n v="4.6079999999999997"/>
    <n v="0.39999999999999997"/>
    <x v="3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0.6"/>
    <n v="172.15799999999999"/>
    <n v="114.77200000000002"/>
    <n v="0.40000000000000008"/>
    <x v="3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n v="0.55000000000000004"/>
    <n v="113.5112"/>
    <n v="92.872799999999984"/>
    <n v="0.44999999999999996"/>
    <x v="3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n v="0.65"/>
    <n v="141.9288"/>
    <n v="76.423200000000008"/>
    <n v="0.35000000000000003"/>
    <x v="3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n v="0.65"/>
    <n v="344.435"/>
    <n v="185.46499999999997"/>
    <n v="0.35"/>
    <x v="3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0.6"/>
    <n v="59.58"/>
    <n v="39.72"/>
    <n v="0.4"/>
    <x v="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n v="0.6"/>
    <n v="65.375999999999991"/>
    <n v="43.584000000000003"/>
    <n v="0.40000000000000008"/>
    <x v="3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n v="0.6"/>
    <n v="1.6128"/>
    <n v="1.0752000000000002"/>
    <n v="0.4"/>
    <x v="3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0.6"/>
    <n v="3266.3759999999997"/>
    <n v="2177.5840000000003"/>
    <n v="0.40000000000000008"/>
    <x v="3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0.65"/>
    <n v="196.73550000000003"/>
    <n v="105.93449999999999"/>
    <n v="0.34999999999999992"/>
    <x v="3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n v="0.6"/>
    <n v="33.641999999999996"/>
    <n v="22.428000000000004"/>
    <n v="0.40000000000000008"/>
    <x v="3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0.6"/>
    <n v="6.048"/>
    <n v="4.032"/>
    <n v="0.4"/>
    <x v="0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n v="0.55000000000000004"/>
    <n v="32.996700000000004"/>
    <n v="26.997299999999996"/>
    <n v="0.44999999999999996"/>
    <x v="0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0.6"/>
    <n v="3.4289999999999998"/>
    <n v="2.286"/>
    <n v="0.4"/>
    <x v="0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0.6"/>
    <n v="5.6520000000000001"/>
    <n v="3.7679999999999998"/>
    <n v="0.39999999999999997"/>
    <x v="0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n v="0.55000000000000004"/>
    <n v="1099.9780000000001"/>
    <n v="899.98199999999997"/>
    <n v="0.44999999999999996"/>
    <x v="0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0.6"/>
    <n v="129.84"/>
    <n v="86.56"/>
    <n v="0.4"/>
    <x v="2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n v="0.6"/>
    <n v="4.1616"/>
    <n v="2.7744"/>
    <n v="0.4"/>
    <x v="2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n v="0.6"/>
    <n v="2.6568000000000001"/>
    <n v="1.7711999999999999"/>
    <n v="0.39999999999999997"/>
    <x v="2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n v="0.6"/>
    <n v="5.28"/>
    <n v="3.5200000000000005"/>
    <n v="0.4"/>
    <x v="3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0.55000000000000004"/>
    <n v="78.540000000000006"/>
    <n v="64.260000000000005"/>
    <n v="0.45"/>
    <x v="3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0.55000000000000004"/>
    <n v="219.97250000000003"/>
    <n v="179.97749999999996"/>
    <n v="0.4499999999999999"/>
    <x v="3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0.6"/>
    <n v="1291.6655999999998"/>
    <n v="861.11040000000003"/>
    <n v="0.4"/>
    <x v="2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n v="0.65"/>
    <n v="2605.096"/>
    <n v="1402.7440000000001"/>
    <n v="0.35000000000000003"/>
    <x v="2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n v="0.65"/>
    <n v="213.58349999999999"/>
    <n v="115.00649999999999"/>
    <n v="0.35"/>
    <x v="2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0.6"/>
    <n v="59.011200000000002"/>
    <n v="39.340800000000002"/>
    <n v="0.4"/>
    <x v="2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†Speaker Phone"/>
    <n v="158.99"/>
    <n v="1"/>
    <n v="0"/>
    <n v="41.337400000000002"/>
    <n v="0.55000000000000004"/>
    <n v="87.444500000000005"/>
    <n v="71.545500000000004"/>
    <n v="0.45"/>
    <x v="1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0.65"/>
    <n v="189.21500000000003"/>
    <n v="101.88499999999999"/>
    <n v="0.34999999999999992"/>
    <x v="1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n v="0.6"/>
    <n v="44.208000000000006"/>
    <n v="29.472000000000001"/>
    <n v="0.39999999999999997"/>
    <x v="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n v="0.65"/>
    <n v="90.947999999999993"/>
    <n v="48.971999999999994"/>
    <n v="0.35"/>
    <x v="3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†Headset"/>
    <n v="107.88"/>
    <n v="3"/>
    <n v="0.2"/>
    <n v="10.788"/>
    <n v="0.55000000000000004"/>
    <n v="59.334000000000003"/>
    <n v="48.545999999999992"/>
    <n v="0.44999999999999996"/>
    <x v="3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n v="0.6"/>
    <n v="19.974"/>
    <n v="13.315999999999999"/>
    <n v="0.39999999999999997"/>
    <x v="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0.6"/>
    <n v="34.902000000000001"/>
    <n v="23.268000000000001"/>
    <n v="0.4"/>
    <x v="3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n v="0.6"/>
    <n v="3.024"/>
    <n v="2.016"/>
    <n v="0.4"/>
    <x v="3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0.6"/>
    <n v="14.870399999999998"/>
    <n v="9.9136000000000006"/>
    <n v="0.4"/>
    <x v="3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n v="0.65"/>
    <n v="412.17540000000002"/>
    <n v="221.94059999999996"/>
    <n v="0.34999999999999992"/>
    <x v="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n v="0.6"/>
    <n v="10.4832"/>
    <n v="6.9888000000000012"/>
    <n v="0.4"/>
    <x v="2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n v="0.65"/>
    <n v="101.322"/>
    <n v="54.557999999999993"/>
    <n v="0.35"/>
    <x v="1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n v="0.65"/>
    <n v="212.91660000000002"/>
    <n v="114.6474"/>
    <n v="0.35"/>
    <x v="1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0.6"/>
    <n v="8.016"/>
    <n v="5.3439999999999994"/>
    <n v="0.39999999999999997"/>
    <x v="3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n v="0.6"/>
    <n v="95.34"/>
    <n v="63.56"/>
    <n v="0.4"/>
    <x v="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0.55000000000000004"/>
    <n v="175.98240000000001"/>
    <n v="143.98560000000001"/>
    <n v="0.45"/>
    <x v="2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n v="0.6"/>
    <n v="303.19200000000001"/>
    <n v="202.12799999999999"/>
    <n v="0.39999999999999997"/>
    <x v="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n v="0.6"/>
    <n v="2.2847999999999997"/>
    <n v="1.5232000000000001"/>
    <n v="0.4"/>
    <x v="2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n v="0.6"/>
    <n v="5.2092000000000001"/>
    <n v="3.4728000000000003"/>
    <n v="0.4"/>
    <x v="2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0.6"/>
    <n v="14.654399999999999"/>
    <n v="9.7696000000000005"/>
    <n v="0.4"/>
    <x v="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n v="0.65"/>
    <n v="989.71469999999999"/>
    <n v="532.92329999999993"/>
    <n v="0.35"/>
    <x v="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n v="0.6"/>
    <n v="251.93999999999997"/>
    <n v="167.96"/>
    <n v="0.4"/>
    <x v="0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0.6"/>
    <n v="1.89"/>
    <n v="1.26"/>
    <n v="0.4"/>
    <x v="0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0.6"/>
    <n v="20.171999999999997"/>
    <n v="13.448"/>
    <n v="0.4"/>
    <x v="3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0.6"/>
    <n v="9.6839999999999993"/>
    <n v="6.4560000000000013"/>
    <n v="0.40000000000000008"/>
    <x v="2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n v="0.65"/>
    <n v="126.2625"/>
    <n v="67.987499999999997"/>
    <n v="0.35"/>
    <x v="2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0.6"/>
    <n v="5.1840000000000002"/>
    <n v="3.4560000000000004"/>
    <n v="0.4"/>
    <x v="2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0.65"/>
    <n v="567.00800000000004"/>
    <n v="305.31200000000001"/>
    <n v="0.35"/>
    <x v="2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n v="0.6"/>
    <n v="146.39519999999999"/>
    <n v="97.596800000000002"/>
    <n v="0.4"/>
    <x v="3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n v="0.6"/>
    <n v="4.2720000000000002"/>
    <n v="2.8479999999999999"/>
    <n v="0.39999999999999997"/>
    <x v="3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0.6"/>
    <n v="1.6128"/>
    <n v="1.0752000000000002"/>
    <n v="0.4"/>
    <x v="2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n v="0.65"/>
    <n v="206.08770000000001"/>
    <n v="110.97029999999998"/>
    <n v="0.34999999999999992"/>
    <x v="2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n v="0.6"/>
    <n v="89.611199999999997"/>
    <n v="59.740800000000007"/>
    <n v="0.4"/>
    <x v="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n v="0.55000000000000004"/>
    <n v="125.38680000000001"/>
    <n v="102.58919999999999"/>
    <n v="0.44999999999999996"/>
    <x v="2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0.6"/>
    <n v="7.1760000000000002"/>
    <n v="4.7840000000000007"/>
    <n v="0.4"/>
    <x v="0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0.6"/>
    <n v="338.03999999999996"/>
    <n v="225.36"/>
    <n v="0.4"/>
    <x v="0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n v="0.55000000000000004"/>
    <n v="175.95600000000002"/>
    <n v="143.964"/>
    <n v="0.44999999999999996"/>
    <x v="0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†Flash Drive Imation†Corp"/>
    <n v="1049.44"/>
    <n v="8"/>
    <n v="0"/>
    <n v="440.76479999999998"/>
    <n v="0.55000000000000004"/>
    <n v="577.19200000000012"/>
    <n v="472.24799999999993"/>
    <n v="0.4499999999999999"/>
    <x v="3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n v="0.65"/>
    <n v="110.72880000000001"/>
    <n v="59.623199999999997"/>
    <n v="0.35"/>
    <x v="3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n v="0.55000000000000004"/>
    <n v="95.667000000000002"/>
    <n v="78.272999999999996"/>
    <n v="0.45"/>
    <x v="1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n v="0.55000000000000004"/>
    <n v="554.36919999999998"/>
    <n v="453.57479999999998"/>
    <n v="0.45"/>
    <x v="2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0.6"/>
    <n v="4.008"/>
    <n v="2.6719999999999997"/>
    <n v="0.39999999999999997"/>
    <x v="0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0.6"/>
    <n v="5.0039999999999996"/>
    <n v="3.3360000000000003"/>
    <n v="0.4"/>
    <x v="0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n v="0.65"/>
    <n v="66.260999999999996"/>
    <n v="35.679000000000002"/>
    <n v="0.35000000000000003"/>
    <x v="0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†Illuminated - Keyboard"/>
    <n v="179.97"/>
    <n v="3"/>
    <n v="0"/>
    <n v="86.385599999999997"/>
    <n v="0.55000000000000004"/>
    <n v="98.983500000000006"/>
    <n v="80.986499999999992"/>
    <n v="0.44999999999999996"/>
    <x v="0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0.6"/>
    <n v="61.163999999999994"/>
    <n v="40.776000000000003"/>
    <n v="0.4"/>
    <x v="3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n v="0.55000000000000004"/>
    <n v="149.578"/>
    <n v="122.38199999999998"/>
    <n v="0.44999999999999996"/>
    <x v="3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n v="0.65"/>
    <n v="5.7200000000000006"/>
    <n v="3.08"/>
    <n v="0.35"/>
    <x v="3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0.6"/>
    <n v="11.808"/>
    <n v="7.8719999999999999"/>
    <n v="0.4"/>
    <x v="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n v="0.65"/>
    <n v="196.911"/>
    <n v="106.029"/>
    <n v="0.35"/>
    <x v="3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0.6"/>
    <n v="8.9639999999999986"/>
    <n v="5.9760000000000009"/>
    <n v="0.40000000000000008"/>
    <x v="3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0.6"/>
    <n v="139.03199999999998"/>
    <n v="92.688000000000017"/>
    <n v="0.40000000000000008"/>
    <x v="3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0.6"/>
    <n v="5.9472000000000005"/>
    <n v="3.9648000000000003"/>
    <n v="0.4"/>
    <x v="2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  <n v="0.6"/>
    <n v="20.79"/>
    <n v="13.86"/>
    <n v="0.4"/>
    <x v="1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0.55000000000000004"/>
    <n v="10.89"/>
    <n v="8.91"/>
    <n v="0.45"/>
    <x v="1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0.6"/>
    <n v="20.140799999999999"/>
    <n v="13.427199999999999"/>
    <n v="0.4"/>
    <x v="0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n v="0.6"/>
    <n v="75.558000000000007"/>
    <n v="50.372"/>
    <n v="0.39999999999999997"/>
    <x v="1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0.6"/>
    <n v="7.056"/>
    <n v="4.7039999999999997"/>
    <n v="0.39999999999999997"/>
    <x v="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0.6"/>
    <n v="3.2063999999999999"/>
    <n v="2.1376000000000004"/>
    <n v="0.4"/>
    <x v="3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0.6"/>
    <n v="0.81899999999999995"/>
    <n v="0.54600000000000004"/>
    <n v="0.4"/>
    <x v="2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0.6"/>
    <n v="37.209599999999995"/>
    <n v="24.806400000000004"/>
    <n v="0.40000000000000008"/>
    <x v="2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n v="0.65"/>
    <n v="39.468000000000004"/>
    <n v="21.251999999999995"/>
    <n v="0.34999999999999992"/>
    <x v="2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n v="0.6"/>
    <n v="88.091999999999999"/>
    <n v="58.727999999999994"/>
    <n v="0.39999999999999997"/>
    <x v="2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0.65"/>
    <n v="155.89600000000002"/>
    <n v="83.943999999999988"/>
    <n v="0.34999999999999992"/>
    <x v="2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0.6"/>
    <n v="9.395999999999999"/>
    <n v="6.2640000000000011"/>
    <n v="0.40000000000000008"/>
    <x v="2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0.6"/>
    <n v="87.811199999999999"/>
    <n v="58.540800000000004"/>
    <n v="0.4"/>
    <x v="3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n v="0.6"/>
    <n v="3.5640000000000001"/>
    <n v="2.3760000000000003"/>
    <n v="0.4"/>
    <x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n v="0.6"/>
    <n v="27.215999999999998"/>
    <n v="18.144000000000002"/>
    <n v="0.4"/>
    <x v="0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n v="0.55000000000000004"/>
    <n v="116.14240000000001"/>
    <n v="95.025599999999997"/>
    <n v="0.44999999999999996"/>
    <x v="0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n v="0.65"/>
    <n v="315.05760000000004"/>
    <n v="169.64639999999997"/>
    <n v="0.34999999999999992"/>
    <x v="0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n v="0.55000000000000004"/>
    <n v="204.58680000000001"/>
    <n v="167.38919999999999"/>
    <n v="0.44999999999999996"/>
    <x v="0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0.6"/>
    <n v="53.891999999999996"/>
    <n v="35.927999999999997"/>
    <n v="0.4"/>
    <x v="1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6"/>
    <n v="11.577599999999999"/>
    <n v="7.7184000000000008"/>
    <n v="0.40000000000000008"/>
    <x v="0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n v="0.65"/>
    <n v="124.77400000000002"/>
    <n v="67.185999999999993"/>
    <n v="0.34999999999999992"/>
    <x v="1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0.6"/>
    <n v="12.78"/>
    <n v="8.5200000000000014"/>
    <n v="0.40000000000000008"/>
    <x v="1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0.55000000000000004"/>
    <n v="258.47250000000003"/>
    <n v="211.47749999999996"/>
    <n v="0.44999999999999996"/>
    <x v="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n v="0.65"/>
    <n v="136.422"/>
    <n v="73.457999999999998"/>
    <n v="0.35"/>
    <x v="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0.65"/>
    <n v="155.78290000000001"/>
    <n v="83.883099999999985"/>
    <n v="0.34999999999999992"/>
    <x v="0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n v="0.6"/>
    <n v="13.5"/>
    <n v="9"/>
    <n v="0.4"/>
    <x v="0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0.6"/>
    <n v="131.904"/>
    <n v="87.936000000000007"/>
    <n v="0.4"/>
    <x v="0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  <n v="0.6"/>
    <n v="19.439999999999998"/>
    <n v="12.96"/>
    <n v="0.4"/>
    <x v="3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0.6"/>
    <n v="125.964"/>
    <n v="83.975999999999999"/>
    <n v="0.4"/>
    <x v="3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n v="0.6"/>
    <n v="2498.4299999999998"/>
    <n v="1665.6200000000003"/>
    <n v="0.40000000000000008"/>
    <x v="3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n v="0.65"/>
    <n v="138.411"/>
    <n v="74.528999999999996"/>
    <n v="0.35"/>
    <x v="3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n v="0.65"/>
    <n v="27.222000000000001"/>
    <n v="14.658000000000001"/>
    <n v="0.35000000000000003"/>
    <x v="2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n v="0.6"/>
    <n v="35.087999999999994"/>
    <n v="23.392000000000003"/>
    <n v="0.40000000000000008"/>
    <x v="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n v="0.65"/>
    <n v="66.584699999999998"/>
    <n v="35.853300000000004"/>
    <n v="0.35000000000000003"/>
    <x v="1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n v="0.65"/>
    <n v="129.54760000000002"/>
    <n v="69.756399999999985"/>
    <n v="0.34999999999999992"/>
    <x v="1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n v="0.55000000000000004"/>
    <n v="3849.9780000000005"/>
    <n v="3149.9819999999995"/>
    <n v="0.44999999999999996"/>
    <x v="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n v="0.6"/>
    <n v="7.7759999999999998"/>
    <n v="5.1840000000000011"/>
    <n v="0.40000000000000008"/>
    <x v="2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n v="0.55000000000000004"/>
    <n v="153.92300000000003"/>
    <n v="125.93699999999998"/>
    <n v="0.4499999999999999"/>
    <x v="1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0.6"/>
    <n v="4.4279999999999999"/>
    <n v="2.952"/>
    <n v="0.4"/>
    <x v="1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n v="0.65"/>
    <n v="453.92880000000002"/>
    <n v="244.42319999999995"/>
    <n v="0.34999999999999992"/>
    <x v="0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0.65"/>
    <n v="1135.7125000000001"/>
    <n v="611.53749999999991"/>
    <n v="0.34999999999999992"/>
    <x v="0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n v="0.6"/>
    <n v="32.687999999999995"/>
    <n v="21.792000000000002"/>
    <n v="0.40000000000000008"/>
    <x v="0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n v="0.55000000000000004"/>
    <n v="109.99450000000002"/>
    <n v="89.995499999999993"/>
    <n v="0.44999999999999996"/>
    <x v="0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0.6"/>
    <n v="41.124599999999994"/>
    <n v="27.416400000000003"/>
    <n v="0.40000000000000008"/>
    <x v="3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n v="0.55000000000000004"/>
    <n v="344.94240000000002"/>
    <n v="282.22559999999999"/>
    <n v="0.44999999999999996"/>
    <x v="3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0.6"/>
    <n v="73.272000000000006"/>
    <n v="48.847999999999999"/>
    <n v="0.39999999999999997"/>
    <x v="3"/>
  </r>
  <r>
    <n v="6638"/>
    <s v="CA-2017-103352"/>
    <d v="2017-11-27T00:00:00"/>
    <d v="2017-11-30T00:00:00"/>
    <s v="Second Class"/>
    <s v="RP-19390"/>
    <s v="Resi Pˆ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0.6"/>
    <n v="4.194"/>
    <n v="2.7960000000000003"/>
    <n v="0.4"/>
    <x v="3"/>
  </r>
  <r>
    <n v="6639"/>
    <s v="CA-2017-103352"/>
    <d v="2017-11-27T00:00:00"/>
    <d v="2017-11-30T00:00:00"/>
    <s v="Second Class"/>
    <s v="RP-19390"/>
    <s v="Resi Pˆ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0.6"/>
    <n v="64.454400000000007"/>
    <n v="42.9696"/>
    <n v="0.39999999999999997"/>
    <x v="3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0.65"/>
    <n v="924.08159999999998"/>
    <n v="497.58240000000001"/>
    <n v="0.35000000000000003"/>
    <x v="2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n v="0.6"/>
    <n v="75.527999999999992"/>
    <n v="50.352000000000004"/>
    <n v="0.4"/>
    <x v="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†MX Performance Wireless Mouse"/>
    <n v="79.78"/>
    <n v="2"/>
    <n v="0"/>
    <n v="29.518599999999999"/>
    <n v="0.55000000000000004"/>
    <n v="43.879000000000005"/>
    <n v="35.900999999999996"/>
    <n v="0.44999999999999996"/>
    <x v="3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n v="0.6"/>
    <n v="79.919999999999987"/>
    <n v="53.28"/>
    <n v="0.4"/>
    <x v="3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n v="0.55000000000000004"/>
    <n v="241.10240000000002"/>
    <n v="197.26559999999998"/>
    <n v="0.44999999999999996"/>
    <x v="1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n v="0.55000000000000004"/>
    <n v="76.969200000000001"/>
    <n v="62.974799999999988"/>
    <n v="0.44999999999999996"/>
    <x v="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0.6"/>
    <n v="80.083200000000005"/>
    <n v="53.388800000000003"/>
    <n v="0.4"/>
    <x v="1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n v="0.65"/>
    <n v="366.72675000000004"/>
    <n v="197.46825000000001"/>
    <n v="0.35"/>
    <x v="0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n v="0.6"/>
    <n v="52.300800000000002"/>
    <n v="34.867200000000004"/>
    <n v="0.4"/>
    <x v="0"/>
  </r>
  <r>
    <n v="6649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n v="0.6"/>
    <n v="25.569599999999998"/>
    <n v="17.046400000000002"/>
    <n v="0.40000000000000008"/>
    <x v="3"/>
  </r>
  <r>
    <n v="6650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n v="0.55000000000000004"/>
    <n v="175.99119999999999"/>
    <n v="143.99279999999999"/>
    <n v="0.45"/>
    <x v="3"/>
  </r>
  <r>
    <n v="6651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n v="0.6"/>
    <n v="27.552"/>
    <n v="18.368000000000002"/>
    <n v="0.4"/>
    <x v="3"/>
  </r>
  <r>
    <n v="6652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0.65"/>
    <n v="13.769600000000001"/>
    <n v="7.4144000000000005"/>
    <n v="0.35000000000000003"/>
    <x v="3"/>
  </r>
  <r>
    <n v="6653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n v="0.6"/>
    <n v="12.441599999999999"/>
    <n v="8.2944000000000013"/>
    <n v="0.40000000000000008"/>
    <x v="3"/>
  </r>
  <r>
    <n v="6654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n v="0.65"/>
    <n v="138.7295"/>
    <n v="74.700500000000005"/>
    <n v="0.35000000000000003"/>
    <x v="3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†Telephone"/>
    <n v="333.57600000000002"/>
    <n v="3"/>
    <n v="0.2"/>
    <n v="25.0182"/>
    <n v="0.55000000000000004"/>
    <n v="183.46680000000003"/>
    <n v="150.10919999999999"/>
    <n v="0.44999999999999996"/>
    <x v="3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n v="0.55000000000000004"/>
    <n v="17.595600000000001"/>
    <n v="14.3964"/>
    <n v="0.44999999999999996"/>
    <x v="3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n v="0.6"/>
    <n v="30.700799999999997"/>
    <n v="20.467200000000002"/>
    <n v="0.4"/>
    <x v="3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0.6"/>
    <n v="6.3840000000000003"/>
    <n v="4.2560000000000002"/>
    <n v="0.4"/>
    <x v="3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n v="0.65"/>
    <n v="44.657599999999995"/>
    <n v="24.046399999999998"/>
    <n v="0.35000000000000003"/>
    <x v="3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n v="0.65"/>
    <n v="251.49150000000003"/>
    <n v="135.41849999999999"/>
    <n v="0.35"/>
    <x v="3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0.6"/>
    <n v="23.795999999999996"/>
    <n v="15.864000000000001"/>
    <n v="0.40000000000000008"/>
    <x v="1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0.6"/>
    <n v="68.352000000000004"/>
    <n v="45.567999999999998"/>
    <n v="0.39999999999999997"/>
    <x v="1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0.6"/>
    <n v="268.71600000000001"/>
    <n v="179.14400000000001"/>
    <n v="0.4"/>
    <x v="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0.65"/>
    <n v="231.95250000000001"/>
    <n v="124.89750000000001"/>
    <n v="0.35"/>
    <x v="3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0.6"/>
    <n v="150.94800000000001"/>
    <n v="100.63200000000001"/>
    <n v="0.4"/>
    <x v="3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n v="0.6"/>
    <n v="131.904"/>
    <n v="87.936000000000007"/>
    <n v="0.4"/>
    <x v="0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n v="0.65"/>
    <n v="27.852500000000003"/>
    <n v="14.997499999999999"/>
    <n v="0.35"/>
    <x v="3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0.6"/>
    <n v="3.6959999999999997"/>
    <n v="2.4640000000000004"/>
    <n v="0.40000000000000008"/>
    <x v="3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0.6"/>
    <n v="10.199999999999999"/>
    <n v="6.8000000000000007"/>
    <n v="0.4"/>
    <x v="3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n v="0.55000000000000004"/>
    <n v="48.070000000000007"/>
    <n v="39.33"/>
    <n v="0.44999999999999996"/>
    <x v="3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0.6"/>
    <n v="17.904"/>
    <n v="11.936"/>
    <n v="0.4"/>
    <x v="3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n v="0.6"/>
    <n v="29.740799999999997"/>
    <n v="19.827200000000001"/>
    <n v="0.4"/>
    <x v="2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n v="0.6"/>
    <n v="159.51599999999999"/>
    <n v="106.34400000000002"/>
    <n v="0.40000000000000008"/>
    <x v="1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n v="0.65"/>
    <n v="44.173999999999999"/>
    <n v="23.785999999999994"/>
    <n v="0.34999999999999992"/>
    <x v="1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n v="0.6"/>
    <n v="6.5519999999999996"/>
    <n v="4.3680000000000003"/>
    <n v="0.4"/>
    <x v="1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n v="0.55000000000000004"/>
    <n v="46.14500000000001"/>
    <n v="37.754999999999995"/>
    <n v="0.4499999999999999"/>
    <x v="1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0.6"/>
    <n v="11.85"/>
    <n v="7.9"/>
    <n v="0.4"/>
    <x v="1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†Flash Drive Imation†Corp"/>
    <n v="393.54"/>
    <n v="3"/>
    <n v="0"/>
    <n v="165.2868"/>
    <n v="0.55000000000000004"/>
    <n v="216.44700000000003"/>
    <n v="177.09299999999999"/>
    <n v="0.44999999999999996"/>
    <x v="1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n v="0.65"/>
    <n v="30.466799999999999"/>
    <n v="16.405200000000001"/>
    <n v="0.35000000000000003"/>
    <x v="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0.6"/>
    <n v="6.54"/>
    <n v="4.3600000000000003"/>
    <n v="0.4"/>
    <x v="3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0.6"/>
    <n v="47.951999999999998"/>
    <n v="31.968000000000004"/>
    <n v="0.4"/>
    <x v="3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n v="0.6"/>
    <n v="88.091999999999999"/>
    <n v="58.727999999999994"/>
    <n v="0.39999999999999997"/>
    <x v="3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0.6"/>
    <n v="2.16"/>
    <n v="1.44"/>
    <n v="0.39999999999999997"/>
    <x v="3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n v="0.65"/>
    <n v="13.026"/>
    <n v="7.0139999999999993"/>
    <n v="0.35"/>
    <x v="2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n v="0.6"/>
    <n v="108.00959999999999"/>
    <n v="72.006399999999999"/>
    <n v="0.4"/>
    <x v="1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n v="0.65"/>
    <n v="27.008800000000001"/>
    <n v="14.543199999999999"/>
    <n v="0.35"/>
    <x v="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  <n v="0.6"/>
    <n v="7.871999999999999"/>
    <n v="5.2480000000000002"/>
    <n v="0.4"/>
    <x v="1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0.6"/>
    <n v="670.75200000000007"/>
    <n v="447.16800000000001"/>
    <n v="0.39999999999999997"/>
    <x v="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†LTO Ultrium - 800 GB"/>
    <n v="111.96"/>
    <n v="4"/>
    <n v="0"/>
    <n v="21.272400000000001"/>
    <n v="0.55000000000000004"/>
    <n v="61.578000000000003"/>
    <n v="50.381999999999991"/>
    <n v="0.44999999999999996"/>
    <x v="3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n v="0.6"/>
    <n v="7.2959999999999994"/>
    <n v="4.8640000000000008"/>
    <n v="0.40000000000000008"/>
    <x v="3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0.6"/>
    <n v="10.511999999999999"/>
    <n v="7.0080000000000009"/>
    <n v="0.40000000000000008"/>
    <x v="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0.6"/>
    <n v="93.527999999999992"/>
    <n v="62.352000000000004"/>
    <n v="0.4"/>
    <x v="3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0.6"/>
    <n v="286.50599999999997"/>
    <n v="191.00400000000002"/>
    <n v="0.4"/>
    <x v="3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0.6"/>
    <n v="98.927999999999997"/>
    <n v="65.951999999999998"/>
    <n v="0.4"/>
    <x v="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n v="0.55000000000000004"/>
    <n v="26.383500000000002"/>
    <n v="21.586499999999997"/>
    <n v="0.44999999999999996"/>
    <x v="0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0.6"/>
    <n v="249.10559999999998"/>
    <n v="166.07040000000001"/>
    <n v="0.4"/>
    <x v="0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0.6"/>
    <n v="21.139199999999999"/>
    <n v="14.0928"/>
    <n v="0.4"/>
    <x v="0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0.6"/>
    <n v="32.975999999999999"/>
    <n v="21.984000000000002"/>
    <n v="0.4"/>
    <x v="0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n v="0.6"/>
    <n v="9.8040000000000003"/>
    <n v="6.5359999999999996"/>
    <n v="0.39999999999999997"/>
    <x v="3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n v="0.65"/>
    <n v="146.44239999999999"/>
    <n v="78.8536"/>
    <n v="0.35000000000000003"/>
    <x v="3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0.6"/>
    <n v="30.211199999999998"/>
    <n v="20.140799999999999"/>
    <n v="0.4"/>
    <x v="3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n v="0.65"/>
    <n v="106.0384"/>
    <n v="57.0976"/>
    <n v="0.35000000000000003"/>
    <x v="1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0.6"/>
    <n v="3.8448000000000002"/>
    <n v="2.5632000000000001"/>
    <n v="0.4"/>
    <x v="1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†headset†- Convertible, Monaural"/>
    <n v="217.584"/>
    <n v="2"/>
    <n v="0.2"/>
    <n v="19.038599999999999"/>
    <n v="0.55000000000000004"/>
    <n v="119.67120000000001"/>
    <n v="97.91279999999999"/>
    <n v="0.44999999999999996"/>
    <x v="1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n v="0.6"/>
    <n v="3.2579999999999996"/>
    <n v="2.1720000000000002"/>
    <n v="0.4"/>
    <x v="1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n v="0.55000000000000004"/>
    <n v="79.186800000000005"/>
    <n v="64.789199999999994"/>
    <n v="0.44999999999999996"/>
    <x v="1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n v="0.55000000000000004"/>
    <n v="285.82400000000001"/>
    <n v="233.85599999999994"/>
    <n v="0.4499999999999999"/>
    <x v="0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0.6"/>
    <n v="4.6979999999999995"/>
    <n v="3.1320000000000006"/>
    <n v="0.40000000000000008"/>
    <x v="2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n v="0.65"/>
    <n v="574.49600000000009"/>
    <n v="309.34399999999994"/>
    <n v="0.34999999999999992"/>
    <x v="1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n v="0.65"/>
    <n v="149.72880000000001"/>
    <n v="80.623199999999997"/>
    <n v="0.35"/>
    <x v="1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n v="0.6"/>
    <n v="164.352"/>
    <n v="109.56800000000001"/>
    <n v="0.4"/>
    <x v="0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0.6"/>
    <n v="5.9472000000000005"/>
    <n v="3.9648000000000003"/>
    <n v="0.4"/>
    <x v="3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0.65"/>
    <n v="173.12879999999998"/>
    <n v="93.223199999999991"/>
    <n v="0.35"/>
    <x v="3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n v="0.65"/>
    <n v="36.613200000000006"/>
    <n v="19.714799999999997"/>
    <n v="0.34999999999999992"/>
    <x v="3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n v="0.55000000000000004"/>
    <n v="21.595200000000002"/>
    <n v="17.668800000000001"/>
    <n v="0.45"/>
    <x v="3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n v="0.6"/>
    <n v="57.139199999999995"/>
    <n v="38.092800000000004"/>
    <n v="0.4"/>
    <x v="3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0.6"/>
    <n v="18"/>
    <n v="12"/>
    <n v="0.4"/>
    <x v="0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0.6"/>
    <n v="15.552"/>
    <n v="10.368000000000002"/>
    <n v="0.40000000000000008"/>
    <x v="0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n v="0.65"/>
    <n v="103.94799999999999"/>
    <n v="55.971999999999994"/>
    <n v="0.35"/>
    <x v="0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0.6"/>
    <n v="20.9664"/>
    <n v="13.977600000000002"/>
    <n v="0.4"/>
    <x v="0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n v="0.55000000000000004"/>
    <n v="82.472499999999997"/>
    <n v="67.477499999999992"/>
    <n v="0.44999999999999996"/>
    <x v="3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n v="0.6"/>
    <n v="13.991999999999999"/>
    <n v="9.3280000000000012"/>
    <n v="0.4"/>
    <x v="3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n v="0.6"/>
    <n v="10.043999999999999"/>
    <n v="6.6959999999999997"/>
    <n v="0.4"/>
    <x v="3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0.6"/>
    <n v="8.8919999999999995"/>
    <n v="5.9280000000000008"/>
    <n v="0.4"/>
    <x v="3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0.6"/>
    <n v="6.282"/>
    <n v="4.1880000000000006"/>
    <n v="0.4"/>
    <x v="0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0.6"/>
    <n v="6.6420000000000003"/>
    <n v="4.4279999999999999"/>
    <n v="0.39999999999999997"/>
    <x v="0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n v="0.6"/>
    <n v="12.4224"/>
    <n v="8.281600000000001"/>
    <n v="0.4"/>
    <x v="0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n v="0.6"/>
    <n v="106.32"/>
    <n v="70.88"/>
    <n v="0.4"/>
    <x v="3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n v="0.65"/>
    <n v="32.822400000000002"/>
    <n v="17.6736"/>
    <n v="0.35"/>
    <x v="0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0.6"/>
    <n v="3.6773999999999996"/>
    <n v="2.4516"/>
    <n v="0.4"/>
    <x v="1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0.65"/>
    <n v="418.03839999999997"/>
    <n v="225.0976"/>
    <n v="0.35000000000000003"/>
    <x v="1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0.6"/>
    <n v="12.441599999999999"/>
    <n v="8.2944000000000013"/>
    <n v="0.40000000000000008"/>
    <x v="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n v="0.6"/>
    <n v="106.52159999999999"/>
    <n v="71.014400000000009"/>
    <n v="0.4"/>
    <x v="2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n v="0.6"/>
    <n v="19.459199999999999"/>
    <n v="12.972800000000003"/>
    <n v="0.40000000000000008"/>
    <x v="2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n v="0.6"/>
    <n v="7.0175999999999998"/>
    <n v="4.6783999999999999"/>
    <n v="0.4"/>
    <x v="1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n v="0.6"/>
    <n v="68.256"/>
    <n v="45.504000000000005"/>
    <n v="0.4"/>
    <x v="0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n v="0.6"/>
    <n v="347.70599999999996"/>
    <n v="231.80400000000003"/>
    <n v="0.40000000000000008"/>
    <x v="0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n v="0.6"/>
    <n v="90.396000000000001"/>
    <n v="60.263999999999996"/>
    <n v="0.39999999999999997"/>
    <x v="0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n v="0.6"/>
    <n v="28.819199999999995"/>
    <n v="19.212800000000001"/>
    <n v="0.40000000000000008"/>
    <x v="0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n v="0.6"/>
    <n v="61.574399999999997"/>
    <n v="41.049599999999998"/>
    <n v="0.4"/>
    <x v="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n v="0.65"/>
    <n v="233.8518"/>
    <n v="125.92019999999999"/>
    <n v="0.35"/>
    <x v="2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n v="0.6"/>
    <n v="8.0351999999999997"/>
    <n v="5.3567999999999998"/>
    <n v="0.4"/>
    <x v="2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n v="0.65"/>
    <n v="79.388400000000004"/>
    <n v="42.747599999999991"/>
    <n v="0.34999999999999992"/>
    <x v="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0.6"/>
    <n v="21.528000000000002"/>
    <n v="14.352"/>
    <n v="0.39999999999999997"/>
    <x v="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n v="0.55000000000000004"/>
    <n v="263.97360000000003"/>
    <n v="215.97839999999997"/>
    <n v="0.44999999999999996"/>
    <x v="3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n v="0.6"/>
    <n v="14.352"/>
    <n v="9.5680000000000014"/>
    <n v="0.4"/>
    <x v="3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n v="0.55000000000000004"/>
    <n v="346.47250000000003"/>
    <n v="283.47750000000002"/>
    <n v="0.45"/>
    <x v="3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0.6"/>
    <n v="8.9711999999999996"/>
    <n v="5.9808000000000003"/>
    <n v="0.4"/>
    <x v="3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0.6"/>
    <n v="10.764000000000001"/>
    <n v="7.1760000000000002"/>
    <n v="0.39999999999999997"/>
    <x v="3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n v="0.55000000000000004"/>
    <n v="64.339000000000013"/>
    <n v="52.640999999999991"/>
    <n v="0.4499999999999999"/>
    <x v="3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n v="0.65"/>
    <n v="79.274000000000001"/>
    <n v="42.685999999999993"/>
    <n v="0.35"/>
    <x v="0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0.6"/>
    <n v="5.2439999999999998"/>
    <n v="3.4960000000000004"/>
    <n v="0.4"/>
    <x v="0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0.6"/>
    <n v="37.176000000000002"/>
    <n v="24.783999999999999"/>
    <n v="0.39999999999999997"/>
    <x v="0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0.6"/>
    <n v="4.7759999999999998"/>
    <n v="3.1840000000000002"/>
    <n v="0.4"/>
    <x v="0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0.6"/>
    <n v="165.14400000000001"/>
    <n v="110.096"/>
    <n v="0.4"/>
    <x v="0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n v="0.65"/>
    <n v="30.81"/>
    <n v="16.59"/>
    <n v="0.35000000000000003"/>
    <x v="3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0.65"/>
    <n v="333.42400000000004"/>
    <n v="179.536"/>
    <n v="0.35"/>
    <x v="3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n v="0.55000000000000004"/>
    <n v="217.76700000000002"/>
    <n v="178.17299999999997"/>
    <n v="0.44999999999999996"/>
    <x v="3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0.6"/>
    <n v="49.175999999999995"/>
    <n v="32.783999999999999"/>
    <n v="0.4"/>
    <x v="3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0.6"/>
    <n v="19.665600000000001"/>
    <n v="13.110400000000002"/>
    <n v="0.4"/>
    <x v="3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.6"/>
    <n v="163.76399999999998"/>
    <n v="109.17600000000002"/>
    <n v="0.40000000000000008"/>
    <x v="3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0.65"/>
    <n v="164.94660000000002"/>
    <n v="88.817399999999992"/>
    <n v="0.35"/>
    <x v="0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n v="0.6"/>
    <n v="17.543999999999997"/>
    <n v="11.696000000000002"/>
    <n v="0.40000000000000008"/>
    <x v="0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n v="0.6"/>
    <n v="21.1008"/>
    <n v="14.0672"/>
    <n v="0.4"/>
    <x v="0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n v="0.55000000000000004"/>
    <n v="749.59500000000014"/>
    <n v="613.30499999999995"/>
    <n v="0.44999999999999996"/>
    <x v="0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n v="0.65"/>
    <n v="206.08770000000001"/>
    <n v="110.97029999999998"/>
    <n v="0.34999999999999992"/>
    <x v="3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n v="0.6"/>
    <n v="9.4559999999999995"/>
    <n v="6.3040000000000003"/>
    <n v="0.4"/>
    <x v="3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n v="0.65"/>
    <n v="9.4640000000000004"/>
    <n v="5.0960000000000001"/>
    <n v="0.35"/>
    <x v="3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0.6"/>
    <n v="117.726"/>
    <n v="78.484000000000009"/>
    <n v="0.4"/>
    <x v="2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0.6"/>
    <n v="21.24"/>
    <n v="14.16"/>
    <n v="0.4"/>
    <x v="3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0.6"/>
    <n v="251.64"/>
    <n v="167.76"/>
    <n v="0.4"/>
    <x v="3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n v="0.6"/>
    <n v="7.8029999999999999"/>
    <n v="5.2020000000000008"/>
    <n v="0.4"/>
    <x v="3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n v="0.6"/>
    <n v="4.6271999999999993"/>
    <n v="3.0848000000000004"/>
    <n v="0.40000000000000008"/>
    <x v="0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n v="0.6"/>
    <n v="2.5055999999999998"/>
    <n v="1.6704000000000003"/>
    <n v="0.40000000000000008"/>
    <x v="0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0.6"/>
    <n v="23.327999999999999"/>
    <n v="15.552000000000003"/>
    <n v="0.40000000000000008"/>
    <x v="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0.6"/>
    <n v="10.584"/>
    <n v="7.0560000000000009"/>
    <n v="0.4"/>
    <x v="1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n v="0.6"/>
    <n v="56.073599999999999"/>
    <n v="37.382400000000004"/>
    <n v="0.4"/>
    <x v="0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n v="0.55000000000000004"/>
    <n v="247.45050000000003"/>
    <n v="202.45949999999999"/>
    <n v="0.44999999999999996"/>
    <x v="3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n v="0.65"/>
    <n v="224.21100000000001"/>
    <n v="120.72899999999998"/>
    <n v="0.35"/>
    <x v="0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n v="0.65"/>
    <n v="9.5939999999999994"/>
    <n v="5.1660000000000004"/>
    <n v="0.35000000000000003"/>
    <x v="0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0.6"/>
    <n v="7.6559999999999997"/>
    <n v="5.1040000000000001"/>
    <n v="0.4"/>
    <x v="0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0.6"/>
    <n v="35.087999999999994"/>
    <n v="23.392000000000003"/>
    <n v="0.40000000000000008"/>
    <x v="0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n v="0.65"/>
    <n v="13.0624"/>
    <n v="7.0335999999999999"/>
    <n v="0.35"/>
    <x v="3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0.6"/>
    <n v="22.651199999999999"/>
    <n v="15.100800000000003"/>
    <n v="0.40000000000000008"/>
    <x v="3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n v="0.65"/>
    <n v="90.0822"/>
    <n v="48.505799999999994"/>
    <n v="0.35"/>
    <x v="3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n v="0.6"/>
    <n v="155.952"/>
    <n v="103.96800000000002"/>
    <n v="0.4"/>
    <x v="3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0.6"/>
    <n v="12.441599999999999"/>
    <n v="8.2944000000000013"/>
    <n v="0.40000000000000008"/>
    <x v="3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n v="0.65"/>
    <n v="84.45450000000001"/>
    <n v="45.475499999999997"/>
    <n v="0.35"/>
    <x v="1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0.6"/>
    <n v="41.958000000000006"/>
    <n v="27.972000000000001"/>
    <n v="0.39999999999999997"/>
    <x v="1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0.6"/>
    <n v="84.441599999999994"/>
    <n v="56.294399999999996"/>
    <n v="0.4"/>
    <x v="1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0.6"/>
    <n v="4.992"/>
    <n v="3.3280000000000003"/>
    <n v="0.4"/>
    <x v="0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n v="0.65"/>
    <n v="6.4870000000000001"/>
    <n v="3.4930000000000003"/>
    <n v="0.35000000000000003"/>
    <x v="0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0.6"/>
    <n v="37.763999999999996"/>
    <n v="25.176000000000002"/>
    <n v="0.4"/>
    <x v="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n v="0.6"/>
    <n v="12.892799999999999"/>
    <n v="8.5952000000000002"/>
    <n v="0.4"/>
    <x v="1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n v="0.55000000000000004"/>
    <n v="131.98680000000002"/>
    <n v="107.98919999999998"/>
    <n v="0.44999999999999996"/>
    <x v="1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n v="0.65"/>
    <n v="22.427599999999998"/>
    <n v="12.0764"/>
    <n v="0.35000000000000003"/>
    <x v="1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0.65"/>
    <n v="13.067600000000001"/>
    <n v="7.0363999999999987"/>
    <n v="0.34999999999999992"/>
    <x v="1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n v="0.6"/>
    <n v="2.2787999999999999"/>
    <n v="1.5192000000000001"/>
    <n v="0.4"/>
    <x v="1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n v="0.65"/>
    <n v="5.1219999999999999"/>
    <n v="2.758"/>
    <n v="0.35000000000000003"/>
    <x v="1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n v="0.65"/>
    <n v="23.039250000000003"/>
    <n v="12.405749999999998"/>
    <n v="0.34999999999999992"/>
    <x v="0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0.55000000000000004"/>
    <n v="148.48350000000002"/>
    <n v="121.48650000000001"/>
    <n v="0.44999999999999996"/>
    <x v="0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†Clip USB†flash drive†- 8 GB"/>
    <n v="45.12"/>
    <n v="3"/>
    <n v="0.2"/>
    <n v="-7.8959999999999999"/>
    <n v="0.55000000000000004"/>
    <n v="24.815999999999999"/>
    <n v="20.303999999999998"/>
    <n v="0.45"/>
    <x v="0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n v="0.55000000000000004"/>
    <n v="55.440000000000005"/>
    <n v="45.359999999999992"/>
    <n v="0.44999999999999996"/>
    <x v="0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n v="0.65"/>
    <n v="31.179200000000002"/>
    <n v="16.788800000000002"/>
    <n v="0.35000000000000003"/>
    <x v="0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n v="0.55000000000000004"/>
    <n v="54.989000000000004"/>
    <n v="44.991"/>
    <n v="0.44999999999999996"/>
    <x v="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n v="0.6"/>
    <n v="5.976"/>
    <n v="3.9840000000000009"/>
    <n v="0.40000000000000008"/>
    <x v="2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n v="0.6"/>
    <n v="2.3135999999999997"/>
    <n v="1.5424000000000002"/>
    <n v="0.40000000000000008"/>
    <x v="3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0.6"/>
    <n v="59.025599999999997"/>
    <n v="39.350400000000008"/>
    <n v="0.40000000000000008"/>
    <x v="1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n v="0.65"/>
    <n v="14.547000000000001"/>
    <n v="7.8329999999999984"/>
    <n v="0.34999999999999992"/>
    <x v="1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0.6"/>
    <n v="2.3292000000000002"/>
    <n v="1.5528"/>
    <n v="0.39999999999999997"/>
    <x v="3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n v="0.55000000000000004"/>
    <n v="6.9217500000000012"/>
    <n v="5.6632499999999997"/>
    <n v="0.44999999999999996"/>
    <x v="3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n v="0.65"/>
    <n v="73.691800000000001"/>
    <n v="39.680199999999999"/>
    <n v="0.35"/>
    <x v="3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0.6"/>
    <n v="10.9872"/>
    <n v="7.3248000000000015"/>
    <n v="0.40000000000000008"/>
    <x v="3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n v="0.65"/>
    <n v="83.1584"/>
    <n v="44.777600000000007"/>
    <n v="0.35000000000000003"/>
    <x v="3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n v="0.55000000000000004"/>
    <n v="132.64350000000002"/>
    <n v="108.52649999999997"/>
    <n v="0.4499999999999999"/>
    <x v="3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n v="0.65"/>
    <n v="4.056"/>
    <n v="2.1840000000000002"/>
    <n v="0.35000000000000003"/>
    <x v="2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0.6"/>
    <n v="10.739999999999998"/>
    <n v="7.16"/>
    <n v="0.4"/>
    <x v="2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n v="0.6"/>
    <n v="1959.8256000000001"/>
    <n v="1306.5504000000001"/>
    <n v="0.4"/>
    <x v="2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n v="0.6"/>
    <n v="1.008"/>
    <n v="0.67199999999999993"/>
    <n v="0.39999999999999997"/>
    <x v="3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n v="0.65"/>
    <n v="5.1791999999999998"/>
    <n v="2.7888000000000002"/>
    <n v="0.35000000000000003"/>
    <x v="3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n v="0.65"/>
    <n v="73.691800000000001"/>
    <n v="39.680199999999999"/>
    <n v="0.35"/>
    <x v="3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n v="0.65"/>
    <n v="1.9239999999999999"/>
    <n v="1.036"/>
    <n v="0.35000000000000003"/>
    <x v="3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0.6"/>
    <n v="100.86"/>
    <n v="67.239999999999995"/>
    <n v="0.39999999999999997"/>
    <x v="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0.6"/>
    <n v="59.075999999999993"/>
    <n v="39.384"/>
    <n v="0.4"/>
    <x v="1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n v="0.65"/>
    <n v="233.077"/>
    <n v="125.50299999999999"/>
    <n v="0.35"/>
    <x v="1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0.6"/>
    <n v="19.487999999999996"/>
    <n v="12.992000000000001"/>
    <n v="0.40000000000000008"/>
    <x v="0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n v="0.55000000000000004"/>
    <n v="9624.9725000000017"/>
    <n v="7874.9774999999991"/>
    <n v="0.4499999999999999"/>
    <x v="0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0.6"/>
    <n v="441.58800000000002"/>
    <n v="294.392"/>
    <n v="0.39999999999999997"/>
    <x v="0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n v="0.6"/>
    <n v="20.621999999999996"/>
    <n v="13.748000000000001"/>
    <n v="0.40000000000000008"/>
    <x v="0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0.6"/>
    <n v="20.376000000000001"/>
    <n v="13.584"/>
    <n v="0.39999999999999997"/>
    <x v="0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n v="0.55000000000000004"/>
    <n v="108.88350000000001"/>
    <n v="89.086499999999987"/>
    <n v="0.44999999999999996"/>
    <x v="0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0.6"/>
    <n v="10.488"/>
    <n v="6.9920000000000009"/>
    <n v="0.4"/>
    <x v="3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n v="0.6"/>
    <n v="4.8095999999999997"/>
    <n v="3.2064000000000004"/>
    <n v="0.4"/>
    <x v="1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n v="0.65"/>
    <n v="94.926000000000002"/>
    <n v="51.11399999999999"/>
    <n v="0.35"/>
    <x v="0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n v="0.55000000000000004"/>
    <n v="15.334000000000001"/>
    <n v="12.545999999999998"/>
    <n v="0.44999999999999996"/>
    <x v="0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0.6"/>
    <n v="91.59"/>
    <n v="61.06"/>
    <n v="0.4"/>
    <x v="3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0.65"/>
    <n v="14.767999999999999"/>
    <n v="7.952"/>
    <n v="0.35000000000000003"/>
    <x v="3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n v="0.6"/>
    <n v="6.6719999999999997"/>
    <n v="4.4479999999999995"/>
    <n v="0.39999999999999997"/>
    <x v="1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6"/>
    <n v="984.42"/>
    <n v="656.28000000000009"/>
    <n v="0.4"/>
    <x v="3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n v="0.55000000000000004"/>
    <n v="204.16"/>
    <n v="167.04"/>
    <n v="0.45"/>
    <x v="3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0.6"/>
    <n v="8.8992000000000004"/>
    <n v="5.9328000000000003"/>
    <n v="0.4"/>
    <x v="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†30456 USB†Flash Drive†8GB"/>
    <n v="20.7"/>
    <n v="3"/>
    <n v="0"/>
    <n v="1.6559999999999999"/>
    <n v="0.55000000000000004"/>
    <n v="11.385"/>
    <n v="9.3149999999999995"/>
    <n v="0.45"/>
    <x v="0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0.6"/>
    <n v="6.8039999999999994"/>
    <n v="4.5360000000000005"/>
    <n v="0.4"/>
    <x v="0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0.6"/>
    <n v="40.74"/>
    <n v="27.160000000000004"/>
    <n v="0.4"/>
    <x v="0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n v="0.65"/>
    <n v="688.428"/>
    <n v="370.69199999999989"/>
    <n v="0.34999999999999992"/>
    <x v="0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n v="0.65"/>
    <n v="311.012"/>
    <n v="167.46800000000002"/>
    <n v="0.35000000000000003"/>
    <x v="2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0.6"/>
    <n v="19.224"/>
    <n v="12.815999999999999"/>
    <n v="0.39999999999999997"/>
    <x v="0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n v="0.55000000000000004"/>
    <n v="30.7956"/>
    <n v="25.196399999999997"/>
    <n v="0.44999999999999996"/>
    <x v="0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n v="0.6"/>
    <n v="46.118400000000001"/>
    <n v="30.745600000000003"/>
    <n v="0.4"/>
    <x v="0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n v="0.65"/>
    <n v="38.948"/>
    <n v="20.972000000000001"/>
    <n v="0.35000000000000003"/>
    <x v="2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n v="0.65"/>
    <n v="1017.8220000000001"/>
    <n v="548.05799999999999"/>
    <n v="0.35"/>
    <x v="0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0.6"/>
    <n v="63.629999999999995"/>
    <n v="42.42"/>
    <n v="0.4"/>
    <x v="0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0.6"/>
    <n v="37.223999999999997"/>
    <n v="24.816000000000003"/>
    <n v="0.4"/>
    <x v="3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55000000000000004"/>
    <n v="272.23350000000005"/>
    <n v="222.73649999999998"/>
    <n v="0.44999999999999996"/>
    <x v="3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n v="0.6"/>
    <n v="220.77599999999998"/>
    <n v="147.184"/>
    <n v="0.4"/>
    <x v="3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0.6"/>
    <n v="26.975999999999999"/>
    <n v="17.984000000000002"/>
    <n v="0.4"/>
    <x v="3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n v="0.6"/>
    <n v="109.764"/>
    <n v="73.176000000000002"/>
    <n v="0.4"/>
    <x v="3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0.6"/>
    <n v="16.884"/>
    <n v="11.256"/>
    <n v="0.4"/>
    <x v="3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0.6"/>
    <n v="4.4279999999999999"/>
    <n v="2.952"/>
    <n v="0.4"/>
    <x v="3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n v="0.6"/>
    <n v="6.54"/>
    <n v="4.3600000000000003"/>
    <n v="0.4"/>
    <x v="3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n v="0.55000000000000004"/>
    <n v="151.18950000000001"/>
    <n v="123.70049999999998"/>
    <n v="0.44999999999999996"/>
    <x v="3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0.6"/>
    <n v="13.824"/>
    <n v="9.2159999999999993"/>
    <n v="0.39999999999999997"/>
    <x v="3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n v="0.65"/>
    <n v="141.9288"/>
    <n v="76.423200000000008"/>
    <n v="0.35000000000000003"/>
    <x v="3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n v="0.6"/>
    <n v="6.2207999999999997"/>
    <n v="4.1472000000000007"/>
    <n v="0.40000000000000008"/>
    <x v="3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0.6"/>
    <n v="7.6032000000000002"/>
    <n v="5.0688000000000004"/>
    <n v="0.4"/>
    <x v="0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n v="0.55000000000000004"/>
    <n v="50.578000000000003"/>
    <n v="41.381999999999991"/>
    <n v="0.44999999999999996"/>
    <x v="0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†Gaming G510s - Keyboard"/>
    <n v="254.97"/>
    <n v="3"/>
    <n v="0"/>
    <n v="91.789199999999994"/>
    <n v="0.55000000000000004"/>
    <n v="140.23350000000002"/>
    <n v="114.73649999999998"/>
    <n v="0.4499999999999999"/>
    <x v="0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n v="0.55000000000000004"/>
    <n v="17.591200000000001"/>
    <n v="14.392800000000001"/>
    <n v="0.45"/>
    <x v="0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n v="0.65"/>
    <n v="1876.5864000000001"/>
    <n v="1010.4695999999999"/>
    <n v="0.35"/>
    <x v="0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n v="0.6"/>
    <n v="7.7759999999999998"/>
    <n v="5.1840000000000011"/>
    <n v="0.40000000000000008"/>
    <x v="0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0.6"/>
    <n v="28.512"/>
    <n v="19.008000000000003"/>
    <n v="0.4"/>
    <x v="0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n v="0.6"/>
    <n v="7.1711999999999998"/>
    <n v="4.7808000000000002"/>
    <n v="0.4"/>
    <x v="0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n v="0.6"/>
    <n v="2.988"/>
    <n v="1.9920000000000004"/>
    <n v="0.40000000000000008"/>
    <x v="1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n v="0.6"/>
    <n v="6.4679999999999991"/>
    <n v="4.3120000000000003"/>
    <n v="0.4"/>
    <x v="2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n v="0.55000000000000004"/>
    <n v="65.986800000000002"/>
    <n v="53.989199999999997"/>
    <n v="0.44999999999999996"/>
    <x v="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n v="0.6"/>
    <n v="15.035999999999998"/>
    <n v="10.024000000000001"/>
    <n v="0.40000000000000008"/>
    <x v="0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n v="0.65"/>
    <n v="1074.4110000000001"/>
    <n v="578.529"/>
    <n v="0.35"/>
    <x v="0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0.65"/>
    <n v="85.394400000000005"/>
    <n v="45.9816"/>
    <n v="0.35"/>
    <x v="1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n v="0.6"/>
    <n v="3.2063999999999999"/>
    <n v="2.1376000000000004"/>
    <n v="0.4"/>
    <x v="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n v="0.65"/>
    <n v="1302.548"/>
    <n v="701.37200000000007"/>
    <n v="0.35000000000000003"/>
    <x v="1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  <n v="0.6"/>
    <n v="19.439999999999998"/>
    <n v="12.96"/>
    <n v="0.4"/>
    <x v="1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n v="0.65"/>
    <n v="1243.71"/>
    <n v="669.69"/>
    <n v="0.35000000000000003"/>
    <x v="1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n v="0.6"/>
    <n v="88.037999999999997"/>
    <n v="58.691999999999993"/>
    <n v="0.39999999999999997"/>
    <x v="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0.6"/>
    <n v="68.52"/>
    <n v="45.680000000000007"/>
    <n v="0.4"/>
    <x v="1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n v="0.65"/>
    <n v="1669.0960000000002"/>
    <n v="898.74399999999991"/>
    <n v="0.34999999999999992"/>
    <x v="1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n v="0.55000000000000004"/>
    <n v="20.380800000000001"/>
    <n v="16.675199999999997"/>
    <n v="0.44999999999999996"/>
    <x v="3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n v="0.55000000000000004"/>
    <n v="142.94280000000003"/>
    <n v="116.95319999999998"/>
    <n v="0.4499999999999999"/>
    <x v="3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n v="0.6"/>
    <n v="11.43"/>
    <n v="7.620000000000001"/>
    <n v="0.4"/>
    <x v="3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n v="0.6"/>
    <n v="44.006399999999992"/>
    <n v="29.337600000000002"/>
    <n v="0.40000000000000008"/>
    <x v="3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0.55000000000000004"/>
    <n v="52.624000000000009"/>
    <n v="43.055999999999997"/>
    <n v="0.44999999999999996"/>
    <x v="3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ìImportant Messageî Note Pad, Neon Colors, 50 Sheets/Pad"/>
    <n v="50.96"/>
    <n v="7"/>
    <n v="0"/>
    <n v="24.460799999999999"/>
    <n v="0.6"/>
    <n v="30.576000000000001"/>
    <n v="20.384"/>
    <n v="0.4"/>
    <x v="3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0.6"/>
    <n v="68.36399999999999"/>
    <n v="45.576000000000008"/>
    <n v="0.40000000000000008"/>
    <x v="3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0.6"/>
    <n v="15.552"/>
    <n v="10.368000000000002"/>
    <n v="0.40000000000000008"/>
    <x v="3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n v="0.65"/>
    <n v="13.208"/>
    <n v="7.1120000000000001"/>
    <n v="0.35"/>
    <x v="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0.55000000000000004"/>
    <n v="226.58900000000003"/>
    <n v="185.39099999999999"/>
    <n v="0.44999999999999996"/>
    <x v="3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n v="0.6"/>
    <n v="20.687999999999999"/>
    <n v="13.791999999999998"/>
    <n v="0.39999999999999997"/>
    <x v="3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n v="0.6"/>
    <n v="146.72999999999999"/>
    <n v="97.820000000000022"/>
    <n v="0.40000000000000008"/>
    <x v="3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0.6"/>
    <n v="6.4691999999999998"/>
    <n v="4.3128000000000002"/>
    <n v="0.4"/>
    <x v="3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n v="0.65"/>
    <n v="391.72314999999998"/>
    <n v="210.92784999999998"/>
    <n v="0.35"/>
    <x v="1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n v="0.6"/>
    <n v="4.5935999999999995"/>
    <n v="3.0624000000000002"/>
    <n v="0.4"/>
    <x v="1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n v="0.55000000000000004"/>
    <n v="307.9615"/>
    <n v="251.96849999999995"/>
    <n v="0.44999999999999996"/>
    <x v="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n v="0.55000000000000004"/>
    <n v="1319.9780000000001"/>
    <n v="1079.982"/>
    <n v="0.44999999999999996"/>
    <x v="3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0.6"/>
    <n v="9.6"/>
    <n v="6.4"/>
    <n v="0.4"/>
    <x v="3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n v="0.6"/>
    <n v="3.3527999999999998"/>
    <n v="2.2352000000000003"/>
    <n v="0.4"/>
    <x v="3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n v="0.6"/>
    <n v="141.55199999999999"/>
    <n v="94.367999999999995"/>
    <n v="0.4"/>
    <x v="3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n v="0.6"/>
    <n v="6.4079999999999995"/>
    <n v="4.2720000000000002"/>
    <n v="0.4"/>
    <x v="3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n v="0.6"/>
    <n v="24.768000000000001"/>
    <n v="16.512"/>
    <n v="0.4"/>
    <x v="3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n v="0.55000000000000004"/>
    <n v="550.87120000000004"/>
    <n v="450.7127999999999"/>
    <n v="0.4499999999999999"/>
    <x v="0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n v="0.65"/>
    <n v="9.5939999999999994"/>
    <n v="5.1660000000000004"/>
    <n v="0.35000000000000003"/>
    <x v="3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0.6"/>
    <n v="1.5011999999999999"/>
    <n v="1.0007999999999999"/>
    <n v="0.4"/>
    <x v="2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n v="0.65"/>
    <n v="75.373999999999995"/>
    <n v="40.585999999999999"/>
    <n v="0.35000000000000003"/>
    <x v="3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n v="0.6"/>
    <n v="111.92399999999999"/>
    <n v="74.616"/>
    <n v="0.4"/>
    <x v="3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†MX Performance Wireless Mouse"/>
    <n v="159.56"/>
    <n v="4"/>
    <n v="0"/>
    <n v="59.037199999999999"/>
    <n v="0.55000000000000004"/>
    <n v="87.75800000000001"/>
    <n v="71.801999999999992"/>
    <n v="0.44999999999999996"/>
    <x v="3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n v="0.55000000000000004"/>
    <n v="30.791200000000003"/>
    <n v="25.192799999999998"/>
    <n v="0.44999999999999996"/>
    <x v="1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n v="0.6"/>
    <n v="79.295999999999992"/>
    <n v="52.864000000000004"/>
    <n v="0.4"/>
    <x v="2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n v="0.6"/>
    <n v="10.7424"/>
    <n v="7.1616"/>
    <n v="0.4"/>
    <x v="2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n v="0.6"/>
    <n v="74.419199999999989"/>
    <n v="49.612800000000007"/>
    <n v="0.40000000000000008"/>
    <x v="2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0.65"/>
    <n v="912.54800000000012"/>
    <n v="491.37199999999996"/>
    <n v="0.35"/>
    <x v="2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n v="0.6"/>
    <n v="17.28"/>
    <n v="11.52"/>
    <n v="0.39999999999999997"/>
    <x v="0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0.6"/>
    <n v="14.752800000000001"/>
    <n v="9.8352000000000004"/>
    <n v="0.4"/>
    <x v="1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n v="0.6"/>
    <n v="214.07400000000001"/>
    <n v="142.71600000000001"/>
    <n v="0.4"/>
    <x v="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0.6"/>
    <n v="10.188000000000001"/>
    <n v="6.7919999999999998"/>
    <n v="0.39999999999999997"/>
    <x v="3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0.6"/>
    <n v="294.93"/>
    <n v="196.62"/>
    <n v="0.4"/>
    <x v="1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0.6"/>
    <n v="4.4279999999999999"/>
    <n v="2.952"/>
    <n v="0.4"/>
    <x v="1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0.6"/>
    <n v="14.196"/>
    <n v="9.4640000000000004"/>
    <n v="0.4"/>
    <x v="1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n v="0.65"/>
    <n v="442.91520000000003"/>
    <n v="238.49279999999999"/>
    <n v="0.35"/>
    <x v="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n v="0.6"/>
    <n v="11.339999999999998"/>
    <n v="7.5600000000000005"/>
    <n v="0.40000000000000008"/>
    <x v="0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n v="0.6"/>
    <n v="56.208000000000006"/>
    <n v="37.472000000000001"/>
    <n v="0.39999999999999997"/>
    <x v="0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n v="0.6"/>
    <n v="13.157999999999999"/>
    <n v="8.7720000000000002"/>
    <n v="0.4"/>
    <x v="0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n v="0.55000000000000004"/>
    <n v="474.28920000000005"/>
    <n v="388.0548"/>
    <n v="0.44999999999999996"/>
    <x v="0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0.6"/>
    <n v="11.988"/>
    <n v="7.9920000000000009"/>
    <n v="0.4"/>
    <x v="0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n v="0.55000000000000004"/>
    <n v="7.4217000000000004"/>
    <n v="6.0722999999999994"/>
    <n v="0.44999999999999996"/>
    <x v="2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n v="0.55000000000000004"/>
    <n v="13.1934"/>
    <n v="10.794599999999999"/>
    <n v="0.44999999999999996"/>
    <x v="2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n v="0.65"/>
    <n v="20.7896"/>
    <n v="11.194400000000002"/>
    <n v="0.35000000000000003"/>
    <x v="2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0.6"/>
    <n v="24.950400000000002"/>
    <n v="16.633600000000001"/>
    <n v="0.4"/>
    <x v="2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n v="0.55000000000000004"/>
    <n v="52.786800000000007"/>
    <n v="43.189199999999992"/>
    <n v="0.4499999999999999"/>
    <x v="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0.65"/>
    <n v="54.776800000000009"/>
    <n v="29.495199999999997"/>
    <n v="0.34999999999999992"/>
    <x v="0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n v="0.6"/>
    <n v="21.926399999999997"/>
    <n v="14.617599999999999"/>
    <n v="0.4"/>
    <x v="2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n v="0.55000000000000004"/>
    <n v="263.84600000000006"/>
    <n v="215.87399999999997"/>
    <n v="0.4499999999999999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0.6"/>
    <n v="61.420799999999993"/>
    <n v="40.947200000000002"/>
    <n v="0.4"/>
    <x v="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0.6"/>
    <n v="17.04"/>
    <n v="11.36"/>
    <n v="0.4"/>
    <x v="3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0.6"/>
    <n v="428.32799999999997"/>
    <n v="285.55200000000002"/>
    <n v="0.4"/>
    <x v="3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0.6"/>
    <n v="41.111999999999995"/>
    <n v="27.408000000000001"/>
    <n v="0.4"/>
    <x v="3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0.55000000000000004"/>
    <n v="343.17800000000005"/>
    <n v="280.78199999999998"/>
    <n v="0.44999999999999996"/>
    <x v="1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0.6"/>
    <n v="6.6719999999999997"/>
    <n v="4.4479999999999995"/>
    <n v="0.39999999999999997"/>
    <x v="2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n v="0.65"/>
    <n v="340.548"/>
    <n v="183.37199999999996"/>
    <n v="0.34999999999999992"/>
    <x v="0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0.6"/>
    <n v="1.488"/>
    <n v="0.99199999999999999"/>
    <n v="0.4"/>
    <x v="1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0.6"/>
    <n v="132.61439999999999"/>
    <n v="88.409600000000012"/>
    <n v="0.40000000000000008"/>
    <x v="1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n v="0.65"/>
    <n v="83.237700000000004"/>
    <n v="44.820299999999989"/>
    <n v="0.34999999999999992"/>
    <x v="1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0.6"/>
    <n v="35.044800000000002"/>
    <n v="23.363199999999999"/>
    <n v="0.39999999999999997"/>
    <x v="3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n v="0.65"/>
    <n v="51.983100000000007"/>
    <n v="27.990899999999996"/>
    <n v="0.34999999999999992"/>
    <x v="3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n v="0.55000000000000004"/>
    <n v="263.99340000000001"/>
    <n v="215.99459999999999"/>
    <n v="0.44999999999999996"/>
    <x v="1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0.6"/>
    <n v="7.0847999999999995"/>
    <n v="4.7232000000000003"/>
    <n v="0.4"/>
    <x v="1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n v="0.6"/>
    <n v="32.140799999999999"/>
    <n v="21.427199999999999"/>
    <n v="0.4"/>
    <x v="1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n v="0.55000000000000004"/>
    <n v="277.178"/>
    <n v="226.78199999999998"/>
    <n v="0.44999999999999996"/>
    <x v="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0.6"/>
    <n v="12.804"/>
    <n v="8.5359999999999996"/>
    <n v="0.39999999999999997"/>
    <x v="1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0.6"/>
    <n v="21.84"/>
    <n v="14.559999999999999"/>
    <n v="0.39999999999999997"/>
    <x v="0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n v="0.65"/>
    <n v="33.637500000000003"/>
    <n v="18.112499999999997"/>
    <n v="0.34999999999999992"/>
    <x v="0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n v="0.6"/>
    <n v="9.3059999999999992"/>
    <n v="6.2040000000000006"/>
    <n v="0.4"/>
    <x v="1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0.6"/>
    <n v="88.091999999999999"/>
    <n v="58.727999999999994"/>
    <n v="0.39999999999999997"/>
    <x v="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n v="0.6"/>
    <n v="7.7759999999999998"/>
    <n v="5.1840000000000011"/>
    <n v="0.40000000000000008"/>
    <x v="1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n v="0.6"/>
    <n v="4.68"/>
    <n v="3.12"/>
    <n v="0.4"/>
    <x v="3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0.6"/>
    <n v="6.1199999999999992"/>
    <n v="4.08"/>
    <n v="0.4"/>
    <x v="0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n v="0.6"/>
    <n v="13.391999999999999"/>
    <n v="8.9280000000000008"/>
    <n v="0.4"/>
    <x v="0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0.6"/>
    <n v="14.46"/>
    <n v="9.64"/>
    <n v="0.4"/>
    <x v="0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†Secure†Drive†+ Hardware Encrypted USB†flash drive†- 16 GB"/>
    <n v="75.98"/>
    <n v="2"/>
    <n v="0"/>
    <n v="18.235199999999999"/>
    <n v="0.55000000000000004"/>
    <n v="41.789000000000009"/>
    <n v="34.190999999999995"/>
    <n v="0.4499999999999999"/>
    <x v="0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0.6"/>
    <n v="3.8759999999999999"/>
    <n v="2.5840000000000001"/>
    <n v="0.4"/>
    <x v="0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n v="0.6"/>
    <n v="36.071999999999996"/>
    <n v="24.048000000000002"/>
    <n v="0.4"/>
    <x v="0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0.55000000000000004"/>
    <n v="453.73350000000005"/>
    <n v="371.23649999999998"/>
    <n v="0.44999999999999996"/>
    <x v="1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n v="0.65"/>
    <n v="16.1525"/>
    <n v="8.6975000000000016"/>
    <n v="0.35000000000000003"/>
    <x v="0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n v="0.6"/>
    <n v="7.5743999999999998"/>
    <n v="5.0496000000000008"/>
    <n v="0.4"/>
    <x v="3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n v="0.55000000000000004"/>
    <n v="49.271200000000007"/>
    <n v="40.312799999999996"/>
    <n v="0.44999999999999996"/>
    <x v="3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†phone"/>
    <n v="471.92"/>
    <n v="2"/>
    <n v="0.2"/>
    <n v="29.495000000000001"/>
    <n v="0.55000000000000004"/>
    <n v="259.55600000000004"/>
    <n v="212.36399999999998"/>
    <n v="0.44999999999999996"/>
    <x v="3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n v="0.6"/>
    <n v="10.907999999999999"/>
    <n v="7.2720000000000002"/>
    <n v="0.4"/>
    <x v="3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n v="0.6"/>
    <n v="19.046399999999998"/>
    <n v="12.697600000000001"/>
    <n v="0.4"/>
    <x v="3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0.6"/>
    <n v="3.5423999999999998"/>
    <n v="2.3616000000000001"/>
    <n v="0.4"/>
    <x v="1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n v="0.65"/>
    <n v="404.14400000000001"/>
    <n v="217.61599999999999"/>
    <n v="0.35"/>
    <x v="1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n v="0.55000000000000004"/>
    <n v="32.989000000000004"/>
    <n v="26.990999999999993"/>
    <n v="0.4499999999999999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0.6"/>
    <n v="29.321999999999996"/>
    <n v="19.548000000000002"/>
    <n v="0.40000000000000008"/>
    <x v="3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0.6"/>
    <n v="92.94"/>
    <n v="61.960000000000008"/>
    <n v="0.4"/>
    <x v="3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0.6"/>
    <n v="3.552"/>
    <n v="2.3679999999999999"/>
    <n v="0.39999999999999997"/>
    <x v="2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0.6"/>
    <n v="18.108000000000001"/>
    <n v="12.071999999999999"/>
    <n v="0.39999999999999997"/>
    <x v="2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0.6"/>
    <n v="14.46"/>
    <n v="9.64"/>
    <n v="0.4"/>
    <x v="0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0.55000000000000004"/>
    <n v="4.8289999999999997"/>
    <n v="3.9509999999999996"/>
    <n v="0.45"/>
    <x v="0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n v="0.6"/>
    <n v="226.04400000000001"/>
    <n v="150.696"/>
    <n v="0.39999999999999997"/>
    <x v="0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0.6"/>
    <n v="17.712"/>
    <n v="11.808"/>
    <n v="0.4"/>
    <x v="0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n v="0.6"/>
    <n v="7.1760000000000002"/>
    <n v="4.7840000000000007"/>
    <n v="0.4"/>
    <x v="0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n v="0.6"/>
    <n v="15.839999999999998"/>
    <n v="10.56"/>
    <n v="0.4"/>
    <x v="0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0.6"/>
    <n v="694.87199999999996"/>
    <n v="463.24799999999993"/>
    <n v="0.39999999999999997"/>
    <x v="3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n v="0.6"/>
    <n v="0.83519999999999994"/>
    <n v="0.55679999999999996"/>
    <n v="0.4"/>
    <x v="3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0.6"/>
    <n v="26.657999999999998"/>
    <n v="17.772000000000002"/>
    <n v="0.4"/>
    <x v="1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n v="0.55000000000000004"/>
    <n v="124.41000000000001"/>
    <n v="101.78999999999998"/>
    <n v="0.4499999999999999"/>
    <x v="1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0.65"/>
    <n v="121.251"/>
    <n v="65.288999999999987"/>
    <n v="0.34999999999999992"/>
    <x v="1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0.6"/>
    <n v="159.51599999999999"/>
    <n v="106.34400000000002"/>
    <n v="0.40000000000000008"/>
    <x v="1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0.6"/>
    <n v="16.739999999999998"/>
    <n v="11.16"/>
    <n v="0.4"/>
    <x v="1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0.6"/>
    <n v="18.648"/>
    <n v="12.431999999999999"/>
    <n v="0.39999999999999997"/>
    <x v="1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n v="0.6"/>
    <n v="8.3040000000000003"/>
    <n v="5.5359999999999996"/>
    <n v="0.39999999999999997"/>
    <x v="3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n v="0.6"/>
    <n v="105.5232"/>
    <n v="70.348800000000011"/>
    <n v="0.4"/>
    <x v="3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n v="0.6"/>
    <n v="7.7759999999999998"/>
    <n v="5.1840000000000011"/>
    <n v="0.40000000000000008"/>
    <x v="0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0.6"/>
    <n v="125.06399999999999"/>
    <n v="83.376000000000005"/>
    <n v="0.4"/>
    <x v="3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0.6"/>
    <n v="15.456"/>
    <n v="10.304000000000002"/>
    <n v="0.40000000000000008"/>
    <x v="3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0.65"/>
    <n v="238.38360000000003"/>
    <n v="128.3604"/>
    <n v="0.35"/>
    <x v="1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n v="0.65"/>
    <n v="188.006"/>
    <n v="101.23400000000001"/>
    <n v="0.35000000000000003"/>
    <x v="2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n v="0.6"/>
    <n v="41.6736"/>
    <n v="27.782400000000003"/>
    <n v="0.4"/>
    <x v="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n v="0.6"/>
    <n v="3.1103999999999998"/>
    <n v="2.0736000000000003"/>
    <n v="0.40000000000000008"/>
    <x v="2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n v="0.65"/>
    <n v="133.35659999999999"/>
    <n v="71.807400000000001"/>
    <n v="0.35000000000000003"/>
    <x v="1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n v="0.65"/>
    <n v="5.5536000000000003"/>
    <n v="2.9904000000000002"/>
    <n v="0.35"/>
    <x v="2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0.6"/>
    <n v="7.6967999999999996"/>
    <n v="5.1311999999999998"/>
    <n v="0.4"/>
    <x v="1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n v="0.65"/>
    <n v="388.99770000000001"/>
    <n v="209.46029999999996"/>
    <n v="0.35"/>
    <x v="1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n v="0.65"/>
    <n v="16.889600000000002"/>
    <n v="9.0944000000000003"/>
    <n v="0.35"/>
    <x v="1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0.6"/>
    <n v="10.776"/>
    <n v="7.1840000000000011"/>
    <n v="0.4"/>
    <x v="2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0.6"/>
    <n v="3.024"/>
    <n v="2.016"/>
    <n v="0.4"/>
    <x v="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n v="0.6"/>
    <n v="124.89599999999999"/>
    <n v="83.26400000000001"/>
    <n v="0.40000000000000008"/>
    <x v="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n v="0.65"/>
    <n v="96.367050000000006"/>
    <n v="51.889949999999999"/>
    <n v="0.35"/>
    <x v="3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0.6"/>
    <n v="88.055999999999997"/>
    <n v="58.703999999999994"/>
    <n v="0.39999999999999997"/>
    <x v="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n v="0.55000000000000004"/>
    <n v="18.128000000000004"/>
    <n v="14.831999999999997"/>
    <n v="0.4499999999999999"/>
    <x v="2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n v="0.55000000000000004"/>
    <n v="323.38350000000003"/>
    <n v="264.5865"/>
    <n v="0.44999999999999996"/>
    <x v="2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0.6"/>
    <n v="8.9639999999999986"/>
    <n v="5.9760000000000009"/>
    <n v="0.40000000000000008"/>
    <x v="2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0.6"/>
    <n v="15.497999999999998"/>
    <n v="10.332000000000001"/>
    <n v="0.40000000000000008"/>
    <x v="0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n v="0.6"/>
    <n v="9.3311999999999991"/>
    <n v="6.2208000000000006"/>
    <n v="0.4"/>
    <x v="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n v="0.6"/>
    <n v="4.08"/>
    <n v="2.7199999999999998"/>
    <n v="0.39999999999999997"/>
    <x v="2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n v="0.65"/>
    <n v="2.7456"/>
    <n v="1.4784000000000002"/>
    <n v="0.35000000000000003"/>
    <x v="2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n v="0.55000000000000004"/>
    <n v="79.001999999999995"/>
    <n v="64.637999999999991"/>
    <n v="0.44999999999999996"/>
    <x v="2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n v="0.6"/>
    <n v="18.662399999999998"/>
    <n v="12.441600000000001"/>
    <n v="0.4"/>
    <x v="2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n v="0.6"/>
    <n v="133.83359999999999"/>
    <n v="89.222400000000022"/>
    <n v="0.40000000000000008"/>
    <x v="2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n v="0.55000000000000004"/>
    <n v="125.10300000000001"/>
    <n v="102.357"/>
    <n v="0.44999999999999996"/>
    <x v="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0.6"/>
    <n v="27.744"/>
    <n v="18.496000000000002"/>
    <n v="0.4"/>
    <x v="3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0.6"/>
    <n v="3.1319999999999997"/>
    <n v="2.0880000000000001"/>
    <n v="0.4"/>
    <x v="3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0.6"/>
    <n v="20.34"/>
    <n v="13.559999999999999"/>
    <n v="0.39999999999999997"/>
    <x v="0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0.6"/>
    <n v="16.884"/>
    <n v="11.256"/>
    <n v="0.4"/>
    <x v="0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†E03601U1 -†Keyboard†- Beige"/>
    <n v="36"/>
    <n v="2"/>
    <n v="0"/>
    <n v="6.48"/>
    <n v="0.55000000000000004"/>
    <n v="19.8"/>
    <n v="16.2"/>
    <n v="0.44999999999999996"/>
    <x v="0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0.6"/>
    <n v="55.763999999999996"/>
    <n v="37.176000000000002"/>
    <n v="0.4"/>
    <x v="0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n v="0.65"/>
    <n v="159.66989999999998"/>
    <n v="85.976100000000002"/>
    <n v="0.35000000000000003"/>
    <x v="0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0.6"/>
    <n v="33.004800000000003"/>
    <n v="22.0032"/>
    <n v="0.39999999999999997"/>
    <x v="0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0.6"/>
    <n v="21.139199999999999"/>
    <n v="14.0928"/>
    <n v="0.4"/>
    <x v="0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n v="0.65"/>
    <n v="340.20480000000003"/>
    <n v="183.18720000000002"/>
    <n v="0.35"/>
    <x v="3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n v="0.55000000000000004"/>
    <n v="263.99119999999999"/>
    <n v="215.99279999999999"/>
    <n v="0.45"/>
    <x v="2"/>
  </r>
  <r>
    <n v="7038"/>
    <s v="CA-2017-161970"/>
    <d v="2017-09-22T00:00:00"/>
    <d v="2017-09-27T00:00:00"/>
    <s v="Standard Class"/>
    <s v="PB-19105"/>
    <s v="Peter B¸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0.6"/>
    <n v="7.7759999999999998"/>
    <n v="5.1840000000000011"/>
    <n v="0.40000000000000008"/>
    <x v="3"/>
  </r>
  <r>
    <n v="7039"/>
    <s v="CA-2017-161970"/>
    <d v="2017-09-22T00:00:00"/>
    <d v="2017-09-27T00:00:00"/>
    <s v="Standard Class"/>
    <s v="PB-19105"/>
    <s v="Peter B¸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0.6"/>
    <n v="10.764000000000001"/>
    <n v="7.1760000000000002"/>
    <n v="0.39999999999999997"/>
    <x v="3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0.6"/>
    <n v="100.032"/>
    <n v="66.688000000000002"/>
    <n v="0.4"/>
    <x v="3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0.6"/>
    <n v="14.889599999999998"/>
    <n v="9.926400000000001"/>
    <n v="0.40000000000000008"/>
    <x v="3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0.65"/>
    <n v="80.834000000000003"/>
    <n v="43.525999999999996"/>
    <n v="0.35"/>
    <x v="3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n v="0.55000000000000004"/>
    <n v="329.98350000000005"/>
    <n v="269.98649999999998"/>
    <n v="0.44999999999999996"/>
    <x v="3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n v="0.65"/>
    <n v="129.18360000000001"/>
    <n v="69.560399999999987"/>
    <n v="0.34999999999999992"/>
    <x v="3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0.6"/>
    <n v="5.5103999999999997"/>
    <n v="3.6735999999999995"/>
    <n v="0.39999999999999997"/>
    <x v="3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n v="0.6"/>
    <n v="5.5487999999999991"/>
    <n v="3.6992000000000003"/>
    <n v="0.40000000000000008"/>
    <x v="0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n v="0.65"/>
    <n v="64.734800000000007"/>
    <n v="34.857199999999992"/>
    <n v="0.34999999999999992"/>
    <x v="2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0.55000000000000004"/>
    <n v="219.97800000000001"/>
    <n v="179.98199999999997"/>
    <n v="0.44999999999999996"/>
    <x v="2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n v="0.6"/>
    <n v="9.3311999999999991"/>
    <n v="6.2208000000000006"/>
    <n v="0.4"/>
    <x v="0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n v="0.6"/>
    <n v="8.7455999999999996"/>
    <n v="5.8304000000000009"/>
    <n v="0.4"/>
    <x v="2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n v="0.6"/>
    <n v="125.75999999999999"/>
    <n v="83.84"/>
    <n v="0.4"/>
    <x v="0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n v="0.6"/>
    <n v="13.991999999999999"/>
    <n v="9.3280000000000012"/>
    <n v="0.4"/>
    <x v="0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n v="0.6"/>
    <n v="18.588000000000001"/>
    <n v="12.391999999999999"/>
    <n v="0.39999999999999997"/>
    <x v="0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n v="0.55000000000000004"/>
    <n v="65.978000000000009"/>
    <n v="53.981999999999985"/>
    <n v="0.4499999999999999"/>
    <x v="0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n v="0.65"/>
    <n v="236.54800000000003"/>
    <n v="127.37199999999999"/>
    <n v="0.34999999999999992"/>
    <x v="0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n v="0.6"/>
    <n v="21.4848"/>
    <n v="14.3232"/>
    <n v="0.4"/>
    <x v="0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n v="0.6"/>
    <n v="73.612799999999993"/>
    <n v="49.075200000000009"/>
    <n v="0.40000000000000008"/>
    <x v="0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n v="0.65"/>
    <n v="579.88840000000005"/>
    <n v="312.24759999999992"/>
    <n v="0.34999999999999992"/>
    <x v="0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n v="0.6"/>
    <n v="30.131999999999998"/>
    <n v="20.088000000000001"/>
    <n v="0.4"/>
    <x v="0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n v="0.6"/>
    <n v="50.052"/>
    <n v="33.368000000000002"/>
    <n v="0.4"/>
    <x v="0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0.6"/>
    <n v="3.5231999999999997"/>
    <n v="2.3488000000000002"/>
    <n v="0.4"/>
    <x v="0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n v="0.6"/>
    <n v="7.2863999999999995"/>
    <n v="4.8576000000000006"/>
    <n v="0.4"/>
    <x v="1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0.6"/>
    <n v="16.6752"/>
    <n v="11.116800000000001"/>
    <n v="0.4"/>
    <x v="0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n v="0.6"/>
    <n v="3.7248000000000001"/>
    <n v="2.4832000000000001"/>
    <n v="0.4"/>
    <x v="3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0.6"/>
    <n v="19.602"/>
    <n v="13.068000000000001"/>
    <n v="0.4"/>
    <x v="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0.6"/>
    <n v="756.79799999999989"/>
    <n v="504.53200000000004"/>
    <n v="0.40000000000000008"/>
    <x v="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0.6"/>
    <n v="23.327999999999999"/>
    <n v="15.552000000000003"/>
    <n v="0.40000000000000008"/>
    <x v="0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n v="0.6"/>
    <n v="1.1783999999999999"/>
    <n v="0.78560000000000008"/>
    <n v="0.4"/>
    <x v="0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n v="0.6"/>
    <n v="49.593600000000002"/>
    <n v="33.062400000000004"/>
    <n v="0.4"/>
    <x v="0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0.6"/>
    <n v="3.5880000000000001"/>
    <n v="2.3920000000000003"/>
    <n v="0.4"/>
    <x v="2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n v="0.6"/>
    <n v="5.5487999999999991"/>
    <n v="3.6992000000000003"/>
    <n v="0.40000000000000008"/>
    <x v="0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n v="0.6"/>
    <n v="2.6688000000000001"/>
    <n v="1.7792000000000003"/>
    <n v="0.4"/>
    <x v="0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n v="0.6"/>
    <n v="3.1103999999999998"/>
    <n v="2.0736000000000003"/>
    <n v="0.40000000000000008"/>
    <x v="0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n v="0.6"/>
    <n v="105.55199999999999"/>
    <n v="70.367999999999995"/>
    <n v="0.4"/>
    <x v="0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n v="0.6"/>
    <n v="2.8512"/>
    <n v="1.9007999999999998"/>
    <n v="0.39999999999999997"/>
    <x v="0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n v="0.6"/>
    <n v="8.0063999999999993"/>
    <n v="5.3376000000000001"/>
    <n v="0.4"/>
    <x v="0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n v="0.6"/>
    <n v="32.94"/>
    <n v="21.96"/>
    <n v="0.4"/>
    <x v="0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0.6"/>
    <n v="13.746600000000001"/>
    <n v="9.1644000000000005"/>
    <n v="0.4"/>
    <x v="0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0.6"/>
    <n v="185.67359999999999"/>
    <n v="123.78240000000002"/>
    <n v="0.40000000000000008"/>
    <x v="0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0.6"/>
    <n v="11.673599999999999"/>
    <n v="7.7824000000000009"/>
    <n v="0.40000000000000008"/>
    <x v="0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n v="0.65"/>
    <n v="307.13670000000002"/>
    <n v="165.38129999999995"/>
    <n v="0.34999999999999992"/>
    <x v="0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n v="0.55000000000000004"/>
    <n v="556.97400000000005"/>
    <n v="455.7059999999999"/>
    <n v="0.4499999999999999"/>
    <x v="0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0.6"/>
    <n v="10.331999999999999"/>
    <n v="6.8879999999999999"/>
    <n v="0.4"/>
    <x v="0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n v="0.6"/>
    <n v="2.1120000000000001"/>
    <n v="1.4079999999999999"/>
    <n v="0.39999999999999997"/>
    <x v="3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n v="0.55000000000000004"/>
    <n v="894.40560000000005"/>
    <n v="731.78639999999996"/>
    <n v="0.44999999999999996"/>
    <x v="3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0.6"/>
    <n v="5.157"/>
    <n v="3.4380000000000006"/>
    <n v="0.4"/>
    <x v="3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0.6"/>
    <n v="114.53759999999998"/>
    <n v="76.358400000000003"/>
    <n v="0.4"/>
    <x v="3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n v="0.6"/>
    <n v="59.921999999999997"/>
    <n v="39.948000000000008"/>
    <n v="0.40000000000000008"/>
    <x v="3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  <n v="0.6"/>
    <n v="47.616"/>
    <n v="31.744"/>
    <n v="0.4"/>
    <x v="1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n v="0.55000000000000004"/>
    <n v="65.978000000000009"/>
    <n v="53.981999999999985"/>
    <n v="0.4499999999999999"/>
    <x v="3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0.6"/>
    <n v="63.791999999999994"/>
    <n v="42.527999999999999"/>
    <n v="0.4"/>
    <x v="1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0.6"/>
    <n v="98.063999999999993"/>
    <n v="65.376000000000005"/>
    <n v="0.4"/>
    <x v="1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0.6"/>
    <n v="25.655999999999999"/>
    <n v="17.103999999999999"/>
    <n v="0.4"/>
    <x v="1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0.6"/>
    <n v="30.929999999999996"/>
    <n v="20.62"/>
    <n v="0.4"/>
    <x v="1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n v="0.55000000000000004"/>
    <n v="263.97360000000003"/>
    <n v="215.97839999999997"/>
    <n v="0.44999999999999996"/>
    <x v="1"/>
  </r>
  <r>
    <n v="7096"/>
    <s v="CA-2016-101980"/>
    <d v="2016-08-19T00:00:00"/>
    <d v="2016-08-20T00:00:00"/>
    <s v="First Class"/>
    <s v="RP-19390"/>
    <s v="Resi Pˆ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0.6"/>
    <n v="88.012799999999984"/>
    <n v="58.675200000000004"/>
    <n v="0.40000000000000008"/>
    <x v="0"/>
  </r>
  <r>
    <n v="7097"/>
    <s v="CA-2016-101980"/>
    <d v="2016-08-19T00:00:00"/>
    <d v="2016-08-20T00:00:00"/>
    <s v="First Class"/>
    <s v="RP-19390"/>
    <s v="Resi Pˆ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0.6"/>
    <n v="166.07039999999998"/>
    <n v="110.71360000000001"/>
    <n v="0.40000000000000008"/>
    <x v="0"/>
  </r>
  <r>
    <n v="7098"/>
    <s v="CA-2016-101980"/>
    <d v="2016-08-19T00:00:00"/>
    <d v="2016-08-20T00:00:00"/>
    <s v="First Class"/>
    <s v="RP-19390"/>
    <s v="Resi Pˆ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0.6"/>
    <n v="15.192"/>
    <n v="10.128"/>
    <n v="0.4"/>
    <x v="0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0.6"/>
    <n v="191.37599999999998"/>
    <n v="127.584"/>
    <n v="0.4"/>
    <x v="3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0.6"/>
    <n v="127.58399999999999"/>
    <n v="85.055999999999997"/>
    <n v="0.4"/>
    <x v="1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n v="0.6"/>
    <n v="14.0832"/>
    <n v="9.3888000000000016"/>
    <n v="0.4"/>
    <x v="2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n v="0.6"/>
    <n v="11.7888"/>
    <n v="7.8591999999999995"/>
    <n v="0.39999999999999997"/>
    <x v="0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0.6"/>
    <n v="3.9420000000000002"/>
    <n v="2.6280000000000001"/>
    <n v="0.4"/>
    <x v="2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n v="0.6"/>
    <n v="252.66"/>
    <n v="168.44000000000003"/>
    <n v="0.4"/>
    <x v="3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n v="0.65"/>
    <n v="494.0754"/>
    <n v="266.04059999999998"/>
    <n v="0.35"/>
    <x v="3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n v="0.65"/>
    <n v="25.209600000000002"/>
    <n v="13.574399999999997"/>
    <n v="0.34999999999999992"/>
    <x v="3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n v="0.55000000000000004"/>
    <n v="67.2804"/>
    <n v="55.047600000000003"/>
    <n v="0.45"/>
    <x v="3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n v="0.55000000000000004"/>
    <n v="14.289000000000001"/>
    <n v="11.690999999999999"/>
    <n v="0.44999999999999996"/>
    <x v="0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0.6"/>
    <n v="1.9679999999999997"/>
    <n v="1.3120000000000001"/>
    <n v="0.4"/>
    <x v="0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n v="0.6"/>
    <n v="275.928"/>
    <n v="183.952"/>
    <n v="0.4"/>
    <x v="0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0.6"/>
    <n v="4.6559999999999997"/>
    <n v="3.1040000000000001"/>
    <n v="0.4"/>
    <x v="0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0.6"/>
    <n v="43.175999999999995"/>
    <n v="28.783999999999999"/>
    <n v="0.4"/>
    <x v="0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6"/>
    <n v="32.94"/>
    <n v="21.96"/>
    <n v="0.4"/>
    <x v="0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0.6"/>
    <n v="5.5679999999999996"/>
    <n v="3.7119999999999997"/>
    <n v="0.4"/>
    <x v="0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0.65"/>
    <n v="1095.8220000000001"/>
    <n v="590.05799999999999"/>
    <n v="0.35"/>
    <x v="0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n v="0.6"/>
    <n v="3.4367999999999999"/>
    <n v="2.2911999999999999"/>
    <n v="0.4"/>
    <x v="0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n v="0.6"/>
    <n v="37.176000000000002"/>
    <n v="24.783999999999999"/>
    <n v="0.39999999999999997"/>
    <x v="2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n v="0.6"/>
    <n v="0.80640000000000001"/>
    <n v="0.53760000000000008"/>
    <n v="0.4"/>
    <x v="2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0.6"/>
    <n v="10.764000000000001"/>
    <n v="7.1760000000000002"/>
    <n v="0.39999999999999997"/>
    <x v="3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0.6"/>
    <n v="8.3423999999999996"/>
    <n v="5.5616000000000003"/>
    <n v="0.4"/>
    <x v="3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0.6"/>
    <n v="40.316400000000002"/>
    <n v="26.877600000000001"/>
    <n v="0.4"/>
    <x v="2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n v="0.6"/>
    <n v="25.116"/>
    <n v="16.744"/>
    <n v="0.4"/>
    <x v="3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n v="0.65"/>
    <n v="92.274000000000015"/>
    <n v="49.685999999999993"/>
    <n v="0.34999999999999992"/>
    <x v="3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n v="0.65"/>
    <n v="6.5129999999999999"/>
    <n v="3.5069999999999997"/>
    <n v="0.35"/>
    <x v="1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0.6"/>
    <n v="86.471999999999994"/>
    <n v="57.64800000000001"/>
    <n v="0.40000000000000008"/>
    <x v="1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0.6"/>
    <n v="10.764000000000001"/>
    <n v="7.1760000000000002"/>
    <n v="0.39999999999999997"/>
    <x v="0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0.6"/>
    <n v="8.3339999999999996"/>
    <n v="5.5560000000000009"/>
    <n v="0.40000000000000008"/>
    <x v="0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0.6"/>
    <n v="9.8699999999999992"/>
    <n v="6.58"/>
    <n v="0.4"/>
    <x v="0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n v="0.65"/>
    <n v="12.948000000000002"/>
    <n v="6.9719999999999995"/>
    <n v="0.34999999999999992"/>
    <x v="0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n v="0.55000000000000004"/>
    <n v="19.342400000000001"/>
    <n v="15.825599999999998"/>
    <n v="0.44999999999999996"/>
    <x v="0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ìWhile You Were Outî Hardbound Telephone Message Book"/>
    <n v="123.08799999999999"/>
    <n v="7"/>
    <n v="0.2"/>
    <n v="40.003599999999999"/>
    <n v="0.6"/>
    <n v="73.852799999999988"/>
    <n v="49.235200000000006"/>
    <n v="0.40000000000000008"/>
    <x v="0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0.65"/>
    <n v="167.661"/>
    <n v="90.278999999999996"/>
    <n v="0.35"/>
    <x v="3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n v="0.55000000000000004"/>
    <n v="1033.9780000000001"/>
    <n v="845.98199999999997"/>
    <n v="0.44999999999999996"/>
    <x v="3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0.65"/>
    <n v="17.849"/>
    <n v="9.6110000000000007"/>
    <n v="0.35000000000000003"/>
    <x v="3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0.55000000000000004"/>
    <n v="49.489000000000004"/>
    <n v="40.491"/>
    <n v="0.44999999999999996"/>
    <x v="3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n v="0.65"/>
    <n v="538.59"/>
    <n v="290.01"/>
    <n v="0.35"/>
    <x v="3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0.6"/>
    <n v="4.3380000000000001"/>
    <n v="2.8920000000000003"/>
    <n v="0.4"/>
    <x v="1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0.6"/>
    <n v="10.464"/>
    <n v="6.9760000000000009"/>
    <n v="0.4"/>
    <x v="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0.6"/>
    <n v="37.728000000000002"/>
    <n v="25.152000000000001"/>
    <n v="0.4"/>
    <x v="1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n v="0.65"/>
    <n v="188.72879999999998"/>
    <n v="101.6232"/>
    <n v="0.35000000000000003"/>
    <x v="1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0.55000000000000004"/>
    <n v="62.436"/>
    <n v="51.083999999999996"/>
    <n v="0.44999999999999996"/>
    <x v="3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n v="0.65"/>
    <n v="87.945000000000007"/>
    <n v="47.355000000000004"/>
    <n v="0.35"/>
    <x v="3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n v="0.65"/>
    <n v="72.247500000000002"/>
    <n v="38.902500000000003"/>
    <n v="0.35000000000000003"/>
    <x v="2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n v="0.55000000000000004"/>
    <n v="427.26750000000004"/>
    <n v="349.58249999999998"/>
    <n v="0.44999999999999996"/>
    <x v="3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0.6"/>
    <n v="7.3764000000000003"/>
    <n v="4.9176000000000002"/>
    <n v="0.4"/>
    <x v="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n v="0.65"/>
    <n v="100.59660000000001"/>
    <n v="54.167400000000001"/>
    <n v="0.35"/>
    <x v="3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0.6"/>
    <n v="25.968"/>
    <n v="17.312000000000001"/>
    <n v="0.4"/>
    <x v="3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0.6"/>
    <n v="55.763999999999996"/>
    <n v="37.176000000000002"/>
    <n v="0.4"/>
    <x v="0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0.6"/>
    <n v="31.536000000000001"/>
    <n v="21.024000000000001"/>
    <n v="0.4"/>
    <x v="0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†phone"/>
    <n v="971.88"/>
    <n v="3"/>
    <n v="0.2"/>
    <n v="109.3365"/>
    <n v="0.55000000000000004"/>
    <n v="534.53399999999999"/>
    <n v="437.346"/>
    <n v="0.45"/>
    <x v="1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n v="0.65"/>
    <n v="92.274000000000015"/>
    <n v="49.685999999999993"/>
    <n v="0.34999999999999992"/>
    <x v="3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0.65"/>
    <n v="118.65750000000001"/>
    <n v="63.892499999999998"/>
    <n v="0.35"/>
    <x v="3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0.6"/>
    <n v="53.260799999999996"/>
    <n v="35.507200000000005"/>
    <n v="0.4"/>
    <x v="2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0.6"/>
    <n v="31.852799999999998"/>
    <n v="21.235200000000003"/>
    <n v="0.4"/>
    <x v="1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n v="0.65"/>
    <n v="179.322"/>
    <n v="96.557999999999993"/>
    <n v="0.35"/>
    <x v="1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0.6"/>
    <n v="94.74"/>
    <n v="63.160000000000011"/>
    <n v="0.40000000000000008"/>
    <x v="1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0.6"/>
    <n v="2.9460000000000002"/>
    <n v="1.964"/>
    <n v="0.39999999999999997"/>
    <x v="3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n v="0.6"/>
    <n v="52.752000000000002"/>
    <n v="35.167999999999999"/>
    <n v="0.39999999999999997"/>
    <x v="0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0.6"/>
    <n v="3.5880000000000001"/>
    <n v="2.3920000000000003"/>
    <n v="0.4"/>
    <x v="0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†Telephone"/>
    <n v="222.38399999999999"/>
    <n v="2"/>
    <n v="0.2"/>
    <n v="16.678799999999999"/>
    <n v="0.55000000000000004"/>
    <n v="122.3112"/>
    <n v="100.07279999999999"/>
    <n v="0.44999999999999996"/>
    <x v="1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0.6"/>
    <n v="9.6"/>
    <n v="6.4"/>
    <n v="0.4"/>
    <x v="1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0.6"/>
    <n v="13.103999999999999"/>
    <n v="8.7360000000000007"/>
    <n v="0.4"/>
    <x v="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0.6"/>
    <n v="9.36"/>
    <n v="6.24"/>
    <n v="0.4"/>
    <x v="2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0.6"/>
    <n v="148.70400000000001"/>
    <n v="99.135999999999996"/>
    <n v="0.39999999999999997"/>
    <x v="2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0.6"/>
    <n v="5.9472000000000005"/>
    <n v="3.9648000000000003"/>
    <n v="0.4"/>
    <x v="2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n v="0.6"/>
    <n v="41.711999999999996"/>
    <n v="27.808"/>
    <n v="0.4"/>
    <x v="0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n v="0.6"/>
    <n v="6.9119999999999999"/>
    <n v="4.6079999999999997"/>
    <n v="0.39999999999999997"/>
    <x v="2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n v="0.65"/>
    <n v="466.51800000000003"/>
    <n v="251.202"/>
    <n v="0.35"/>
    <x v="2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0.6"/>
    <n v="141.9"/>
    <n v="94.6"/>
    <n v="0.39999999999999997"/>
    <x v="2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n v="0.65"/>
    <n v="110.72880000000001"/>
    <n v="59.623199999999997"/>
    <n v="0.35"/>
    <x v="2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n v="0.65"/>
    <n v="94.746600000000015"/>
    <n v="51.017399999999995"/>
    <n v="0.34999999999999992"/>
    <x v="3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0.55000000000000004"/>
    <n v="59.383500000000005"/>
    <n v="48.586499999999994"/>
    <n v="0.44999999999999996"/>
    <x v="3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n v="0.55000000000000004"/>
    <n v="79.178000000000011"/>
    <n v="64.781999999999996"/>
    <n v="0.44999999999999996"/>
    <x v="3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n v="0.55000000000000004"/>
    <n v="1319.9780000000001"/>
    <n v="1079.982"/>
    <n v="0.44999999999999996"/>
    <x v="3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n v="0.6"/>
    <n v="44.611200000000004"/>
    <n v="29.7408"/>
    <n v="0.39999999999999997"/>
    <x v="3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n v="0.6"/>
    <n v="52.300800000000002"/>
    <n v="34.867200000000004"/>
    <n v="0.4"/>
    <x v="3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n v="0.6"/>
    <n v="19.339199999999998"/>
    <n v="12.892800000000001"/>
    <n v="0.4"/>
    <x v="3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0.6"/>
    <n v="1.3211999999999999"/>
    <n v="0.88080000000000003"/>
    <n v="0.4"/>
    <x v="3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0.6"/>
    <n v="5.6375999999999999"/>
    <n v="3.7584000000000009"/>
    <n v="0.40000000000000008"/>
    <x v="3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n v="0.55000000000000004"/>
    <n v="49.483500000000006"/>
    <n v="40.486499999999992"/>
    <n v="0.4499999999999999"/>
    <x v="0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0.6"/>
    <n v="7.6679999999999993"/>
    <n v="5.1120000000000001"/>
    <n v="0.4"/>
    <x v="2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0.55000000000000004"/>
    <n v="22"/>
    <n v="18"/>
    <n v="0.45"/>
    <x v="0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n v="0.6"/>
    <n v="13.943999999999999"/>
    <n v="9.2959999999999994"/>
    <n v="0.4"/>
    <x v="3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n v="0.65"/>
    <n v="590.73300000000006"/>
    <n v="318.08699999999999"/>
    <n v="0.35"/>
    <x v="3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n v="0.6"/>
    <n v="3.3311999999999995"/>
    <n v="2.2208000000000001"/>
    <n v="0.4"/>
    <x v="3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n v="0.6"/>
    <n v="4.8095999999999997"/>
    <n v="3.2064000000000004"/>
    <n v="0.4"/>
    <x v="3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0.65"/>
    <n v="48.4848"/>
    <n v="26.107199999999999"/>
    <n v="0.35"/>
    <x v="3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n v="0.65"/>
    <n v="10.909599999999999"/>
    <n v="5.8743999999999996"/>
    <n v="0.35"/>
    <x v="3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0.6"/>
    <n v="23.318399999999997"/>
    <n v="15.5456"/>
    <n v="0.4"/>
    <x v="3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n v="0.55000000000000004"/>
    <n v="112.18680000000001"/>
    <n v="91.789199999999994"/>
    <n v="0.44999999999999996"/>
    <x v="0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n v="0.65"/>
    <n v="438.3288"/>
    <n v="236.02319999999997"/>
    <n v="0.35"/>
    <x v="0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0.6"/>
    <n v="3.2327999999999997"/>
    <n v="2.1552000000000002"/>
    <n v="0.4"/>
    <x v="0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0.6"/>
    <n v="18.585599999999999"/>
    <n v="12.3904"/>
    <n v="0.4"/>
    <x v="0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0.6"/>
    <n v="810.07199999999989"/>
    <n v="540.048"/>
    <n v="0.4"/>
    <x v="0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0.6"/>
    <n v="9.5519999999999996"/>
    <n v="6.3680000000000003"/>
    <n v="0.4"/>
    <x v="0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n v="0.65"/>
    <n v="12.701000000000001"/>
    <n v="6.8389999999999986"/>
    <n v="0.34999999999999992"/>
    <x v="0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n v="0.6"/>
    <n v="12.839999999999998"/>
    <n v="8.56"/>
    <n v="0.4"/>
    <x v="2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n v="0.6"/>
    <n v="7.56"/>
    <n v="5.04"/>
    <n v="0.4"/>
    <x v="2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0.6"/>
    <n v="7.1760000000000002"/>
    <n v="4.7840000000000007"/>
    <n v="0.4"/>
    <x v="1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0.55000000000000004"/>
    <n v="75.900000000000006"/>
    <n v="62.099999999999994"/>
    <n v="0.44999999999999996"/>
    <x v="1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n v="0.55000000000000004"/>
    <n v="64.218000000000004"/>
    <n v="52.542000000000002"/>
    <n v="0.45"/>
    <x v="0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n v="0.65"/>
    <n v="215.16495000000003"/>
    <n v="115.85804999999999"/>
    <n v="0.34999999999999992"/>
    <x v="0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n v="0.65"/>
    <n v="491.91999999999996"/>
    <n v="264.88"/>
    <n v="0.35000000000000003"/>
    <x v="0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n v="0.65"/>
    <n v="5.6784000000000008"/>
    <n v="3.0575999999999999"/>
    <n v="0.35"/>
    <x v="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0.6"/>
    <n v="3.6479999999999997"/>
    <n v="2.4320000000000004"/>
    <n v="0.40000000000000008"/>
    <x v="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n v="0.65"/>
    <n v="11.349"/>
    <n v="6.1110000000000007"/>
    <n v="0.35000000000000003"/>
    <x v="3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n v="0.55000000000000004"/>
    <n v="203.03800000000004"/>
    <n v="166.12199999999999"/>
    <n v="0.44999999999999996"/>
    <x v="3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n v="0.6"/>
    <n v="1.7471999999999999"/>
    <n v="1.1648000000000001"/>
    <n v="0.4"/>
    <x v="0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n v="0.6"/>
    <n v="12.441599999999999"/>
    <n v="8.2944000000000013"/>
    <n v="0.40000000000000008"/>
    <x v="0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n v="0.6"/>
    <n v="5.7407999999999992"/>
    <n v="3.8272000000000004"/>
    <n v="0.40000000000000008"/>
    <x v="0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0.6"/>
    <n v="18.108000000000001"/>
    <n v="12.071999999999999"/>
    <n v="0.39999999999999997"/>
    <x v="0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0.6"/>
    <n v="30.988800000000001"/>
    <n v="20.659200000000002"/>
    <n v="0.4"/>
    <x v="0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n v="0.6"/>
    <n v="6.7391999999999994"/>
    <n v="4.4927999999999999"/>
    <n v="0.4"/>
    <x v="0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0.6"/>
    <n v="8.8379999999999992"/>
    <n v="5.8920000000000012"/>
    <n v="0.40000000000000008"/>
    <x v="3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n v="0.6"/>
    <n v="9.8399999999999981"/>
    <n v="6.5600000000000005"/>
    <n v="0.40000000000000008"/>
    <x v="1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n v="0.6"/>
    <n v="15.552"/>
    <n v="10.368000000000002"/>
    <n v="0.40000000000000008"/>
    <x v="1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n v="0.6"/>
    <n v="5.2919999999999998"/>
    <n v="3.5280000000000005"/>
    <n v="0.4"/>
    <x v="1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n v="0.6"/>
    <n v="37.497599999999998"/>
    <n v="24.998400000000004"/>
    <n v="0.4"/>
    <x v="1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†Gaming G510s - Keyboard"/>
    <n v="339.96"/>
    <n v="4"/>
    <n v="0"/>
    <n v="122.3856"/>
    <n v="0.55000000000000004"/>
    <n v="186.97800000000001"/>
    <n v="152.98199999999997"/>
    <n v="0.44999999999999996"/>
    <x v="1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n v="0.6"/>
    <n v="29.740799999999997"/>
    <n v="19.827200000000001"/>
    <n v="0.4"/>
    <x v="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0.6"/>
    <n v="164.69459999999998"/>
    <n v="109.79640000000001"/>
    <n v="0.4"/>
    <x v="3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†speaker phone"/>
    <n v="137.94"/>
    <n v="3"/>
    <n v="0"/>
    <n v="35.864400000000003"/>
    <n v="0.55000000000000004"/>
    <n v="75.867000000000004"/>
    <n v="62.072999999999993"/>
    <n v="0.44999999999999996"/>
    <x v="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n v="0.55000000000000004"/>
    <n v="22.374000000000002"/>
    <n v="18.305999999999997"/>
    <n v="0.44999999999999996"/>
    <x v="3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n v="0.55000000000000004"/>
    <n v="60.706800000000008"/>
    <n v="49.669199999999996"/>
    <n v="0.44999999999999996"/>
    <x v="0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n v="0.6"/>
    <n v="90.971999999999994"/>
    <n v="60.64800000000001"/>
    <n v="0.40000000000000008"/>
    <x v="0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n v="0.65"/>
    <n v="20.02"/>
    <n v="10.780000000000001"/>
    <n v="0.35000000000000003"/>
    <x v="0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0.6"/>
    <n v="74.352000000000004"/>
    <n v="49.567999999999998"/>
    <n v="0.39999999999999997"/>
    <x v="3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n v="0.55000000000000004"/>
    <n v="725.89"/>
    <n v="593.91"/>
    <n v="0.45"/>
    <x v="3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n v="0.6"/>
    <n v="53.827199999999998"/>
    <n v="35.884800000000006"/>
    <n v="0.4"/>
    <x v="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n v="0.6"/>
    <n v="13.697999999999999"/>
    <n v="9.1319999999999997"/>
    <n v="0.4"/>
    <x v="2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0.6"/>
    <n v="18.527999999999999"/>
    <n v="12.352"/>
    <n v="0.4"/>
    <x v="3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0.6"/>
    <n v="279.096"/>
    <n v="186.06400000000002"/>
    <n v="0.4"/>
    <x v="3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0.6"/>
    <n v="16.271999999999998"/>
    <n v="10.848000000000003"/>
    <n v="0.40000000000000008"/>
    <x v="3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0.65"/>
    <n v="73.84"/>
    <n v="39.759999999999991"/>
    <n v="0.34999999999999992"/>
    <x v="0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0.6"/>
    <n v="7.7759999999999998"/>
    <n v="5.1840000000000011"/>
    <n v="0.40000000000000008"/>
    <x v="0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0.6"/>
    <n v="41.6736"/>
    <n v="27.782400000000003"/>
    <n v="0.4"/>
    <x v="0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n v="0.6"/>
    <n v="5.1840000000000002"/>
    <n v="3.4560000000000004"/>
    <n v="0.4"/>
    <x v="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0.55000000000000004"/>
    <n v="188.09505000000001"/>
    <n v="153.89594999999997"/>
    <n v="0.44999999999999996"/>
    <x v="0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n v="0.65"/>
    <n v="28.574000000000002"/>
    <n v="15.385999999999999"/>
    <n v="0.35"/>
    <x v="0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n v="0.6"/>
    <n v="23.855999999999998"/>
    <n v="15.904"/>
    <n v="0.4"/>
    <x v="0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n v="0.65"/>
    <n v="43.134"/>
    <n v="23.225999999999999"/>
    <n v="0.35"/>
    <x v="3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n v="0.6"/>
    <n v="55.727999999999994"/>
    <n v="37.152000000000001"/>
    <n v="0.4"/>
    <x v="3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n v="0.65"/>
    <n v="15.691000000000001"/>
    <n v="8.4489999999999998"/>
    <n v="0.35"/>
    <x v="3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n v="0.65"/>
    <n v="2870.5131000000001"/>
    <n v="1545.6608999999999"/>
    <n v="0.35"/>
    <x v="3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n v="0.6"/>
    <n v="29.736000000000001"/>
    <n v="19.824000000000002"/>
    <n v="0.4"/>
    <x v="3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n v="0.6"/>
    <n v="212.93999999999997"/>
    <n v="141.96"/>
    <n v="0.4"/>
    <x v="3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0.6"/>
    <n v="9.0719999999999992"/>
    <n v="6.048"/>
    <n v="0.4"/>
    <x v="2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n v="0.65"/>
    <n v="196.5925"/>
    <n v="105.85749999999999"/>
    <n v="0.35"/>
    <x v="2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0.6"/>
    <n v="26.803199999999997"/>
    <n v="17.8688"/>
    <n v="0.4"/>
    <x v="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0.55000000000000004"/>
    <n v="65.989000000000004"/>
    <n v="53.991"/>
    <n v="0.44999999999999996"/>
    <x v="1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†Z-906 Speaker sys - home theater - 5.1-CH"/>
    <n v="989.97"/>
    <n v="3"/>
    <n v="0"/>
    <n v="395.988"/>
    <n v="0.55000000000000004"/>
    <n v="544.48350000000005"/>
    <n v="445.48649999999998"/>
    <n v="0.44999999999999996"/>
    <x v="1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0.6"/>
    <n v="5.5295999999999994"/>
    <n v="3.6863999999999999"/>
    <n v="0.4"/>
    <x v="0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n v="0.6"/>
    <n v="41.111999999999995"/>
    <n v="27.408000000000001"/>
    <n v="0.4"/>
    <x v="0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n v="0.6"/>
    <n v="218.84399999999999"/>
    <n v="145.89600000000002"/>
    <n v="0.4"/>
    <x v="0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n v="0.65"/>
    <n v="30.81"/>
    <n v="16.59"/>
    <n v="0.35000000000000003"/>
    <x v="0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0.6"/>
    <n v="29.855999999999998"/>
    <n v="19.904"/>
    <n v="0.4"/>
    <x v="0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n v="0.6"/>
    <n v="3.3359999999999999"/>
    <n v="2.2239999999999998"/>
    <n v="0.39999999999999997"/>
    <x v="0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n v="0.6"/>
    <n v="377.46"/>
    <n v="251.64000000000004"/>
    <n v="0.40000000000000008"/>
    <x v="0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n v="0.6"/>
    <n v="8.8199999999999985"/>
    <n v="5.8800000000000008"/>
    <n v="0.40000000000000008"/>
    <x v="0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n v="0.6"/>
    <n v="27.215999999999998"/>
    <n v="18.144000000000002"/>
    <n v="0.4"/>
    <x v="0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n v="0.55000000000000004"/>
    <n v="69.294499999999999"/>
    <n v="56.695499999999996"/>
    <n v="0.44999999999999996"/>
    <x v="0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n v="0.6"/>
    <n v="8.8199999999999985"/>
    <n v="5.8800000000000008"/>
    <n v="0.40000000000000008"/>
    <x v="3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0.55000000000000004"/>
    <n v="17.985000000000003"/>
    <n v="14.715"/>
    <n v="0.44999999999999996"/>
    <x v="3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n v="0.6"/>
    <n v="19.007999999999999"/>
    <n v="12.672000000000001"/>
    <n v="0.4"/>
    <x v="3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0.6"/>
    <n v="109.116"/>
    <n v="72.744000000000014"/>
    <n v="0.4"/>
    <x v="3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n v="0.65"/>
    <n v="100.99180000000001"/>
    <n v="54.380200000000002"/>
    <n v="0.35"/>
    <x v="2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0.6"/>
    <n v="8.0568000000000008"/>
    <n v="5.3712"/>
    <n v="0.39999999999999997"/>
    <x v="3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0.6"/>
    <n v="40.281599999999997"/>
    <n v="26.854399999999998"/>
    <n v="0.4"/>
    <x v="3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0.6"/>
    <n v="53.7408"/>
    <n v="35.827199999999998"/>
    <n v="0.39999999999999997"/>
    <x v="0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n v="0.65"/>
    <n v="205.2544"/>
    <n v="110.52160000000001"/>
    <n v="0.35000000000000003"/>
    <x v="0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n v="0.65"/>
    <n v="177.88290000000001"/>
    <n v="95.78309999999999"/>
    <n v="0.35"/>
    <x v="0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0.6"/>
    <n v="10.488"/>
    <n v="6.9920000000000009"/>
    <n v="0.4"/>
    <x v="0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0.6"/>
    <n v="12.364800000000001"/>
    <n v="8.2431999999999999"/>
    <n v="0.39999999999999997"/>
    <x v="0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0.6"/>
    <n v="2.4569999999999999"/>
    <n v="1.6379999999999999"/>
    <n v="0.4"/>
    <x v="0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n v="0.55000000000000004"/>
    <n v="186.97800000000001"/>
    <n v="152.98199999999997"/>
    <n v="0.44999999999999996"/>
    <x v="1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n v="0.65"/>
    <n v="41.586999999999996"/>
    <n v="22.393000000000001"/>
    <n v="0.35000000000000003"/>
    <x v="1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n v="0.55000000000000004"/>
    <n v="439.95600000000002"/>
    <n v="359.96399999999994"/>
    <n v="0.44999999999999996"/>
    <x v="2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n v="0.55000000000000004"/>
    <n v="19.791200000000003"/>
    <n v="16.192799999999998"/>
    <n v="0.44999999999999996"/>
    <x v="0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n v="0.55000000000000004"/>
    <n v="214.48350000000002"/>
    <n v="175.48650000000001"/>
    <n v="0.45"/>
    <x v="0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†16GB Mini TravelDrive USB 2.0†Flash Drive"/>
    <n v="185.52799999999999"/>
    <n v="7"/>
    <n v="0.2"/>
    <n v="48.701099999999997"/>
    <n v="0.55000000000000004"/>
    <n v="102.04040000000001"/>
    <n v="83.487599999999986"/>
    <n v="0.44999999999999996"/>
    <x v="0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0.6"/>
    <n v="1525.1879999999999"/>
    <n v="1016.7920000000001"/>
    <n v="0.40000000000000008"/>
    <x v="1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n v="0.55000000000000004"/>
    <n v="329.99175000000002"/>
    <n v="269.99324999999999"/>
    <n v="0.44999999999999996"/>
    <x v="3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n v="0.6"/>
    <n v="1.8215999999999999"/>
    <n v="1.2144000000000001"/>
    <n v="0.4"/>
    <x v="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0.6"/>
    <n v="15.552"/>
    <n v="10.368000000000002"/>
    <n v="0.40000000000000008"/>
    <x v="3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0.65"/>
    <n v="42.972799999999999"/>
    <n v="23.139199999999995"/>
    <n v="0.35"/>
    <x v="3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n v="0.55000000000000004"/>
    <n v="25.498000000000001"/>
    <n v="20.861999999999998"/>
    <n v="0.44999999999999996"/>
    <x v="3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†30456 USB†Flash Drive†8GB"/>
    <n v="6.9"/>
    <n v="1"/>
    <n v="0"/>
    <n v="0.55200000000000005"/>
    <n v="0.55000000000000004"/>
    <n v="3.7950000000000004"/>
    <n v="3.105"/>
    <n v="0.44999999999999996"/>
    <x v="0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n v="0.65"/>
    <n v="37.4985"/>
    <n v="20.191499999999998"/>
    <n v="0.35"/>
    <x v="0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n v="0.55000000000000004"/>
    <n v="307.84050000000002"/>
    <n v="251.86950000000002"/>
    <n v="0.45"/>
    <x v="2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0.6"/>
    <n v="183.006"/>
    <n v="122.00399999999999"/>
    <n v="0.39999999999999997"/>
    <x v="0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0.6"/>
    <n v="30.470399999999998"/>
    <n v="20.313600000000001"/>
    <n v="0.4"/>
    <x v="0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0.6"/>
    <n v="15.606"/>
    <n v="10.404000000000002"/>
    <n v="0.4"/>
    <x v="0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n v="0.55000000000000004"/>
    <n v="356.95000000000005"/>
    <n v="292.04999999999995"/>
    <n v="0.44999999999999996"/>
    <x v="3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n v="0.65"/>
    <n v="38.993500000000004"/>
    <n v="20.996499999999997"/>
    <n v="0.34999999999999992"/>
    <x v="0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n v="0.65"/>
    <n v="13.155999999999999"/>
    <n v="7.0839999999999996"/>
    <n v="0.35000000000000003"/>
    <x v="1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0.6"/>
    <n v="22.704000000000001"/>
    <n v="15.136000000000003"/>
    <n v="0.4"/>
    <x v="2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n v="0.6"/>
    <n v="3.2832000000000003"/>
    <n v="2.1888000000000001"/>
    <n v="0.39999999999999997"/>
    <x v="2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0.6"/>
    <n v="46.343999999999994"/>
    <n v="30.896000000000001"/>
    <n v="0.4"/>
    <x v="1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n v="0.65"/>
    <n v="189.86500000000001"/>
    <n v="102.23500000000001"/>
    <n v="0.35000000000000003"/>
    <x v="2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n v="0.65"/>
    <n v="5.5536000000000003"/>
    <n v="2.9904000000000002"/>
    <n v="0.35"/>
    <x v="2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n v="0.65"/>
    <n v="275.67540000000002"/>
    <n v="148.44059999999996"/>
    <n v="0.34999999999999992"/>
    <x v="2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n v="0.6"/>
    <n v="1.7351999999999999"/>
    <n v="1.1568000000000001"/>
    <n v="0.4"/>
    <x v="2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n v="0.6"/>
    <n v="229.03200000000001"/>
    <n v="152.68800000000002"/>
    <n v="0.4"/>
    <x v="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n v="0.65"/>
    <n v="63.169600000000003"/>
    <n v="34.014399999999995"/>
    <n v="0.35"/>
    <x v="3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0.6"/>
    <n v="6.2207999999999997"/>
    <n v="4.1472000000000007"/>
    <n v="0.40000000000000008"/>
    <x v="3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n v="0.65"/>
    <n v="579.04665"/>
    <n v="311.79435000000001"/>
    <n v="0.35000000000000003"/>
    <x v="2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†E03601U1 -†Keyboard†- Beige"/>
    <n v="72"/>
    <n v="4"/>
    <n v="0"/>
    <n v="12.96"/>
    <n v="0.55000000000000004"/>
    <n v="39.6"/>
    <n v="32.4"/>
    <n v="0.44999999999999996"/>
    <x v="0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n v="0.65"/>
    <n v="74.027200000000008"/>
    <n v="39.860799999999998"/>
    <n v="0.35"/>
    <x v="0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0.6"/>
    <n v="94.878"/>
    <n v="63.251999999999995"/>
    <n v="0.39999999999999997"/>
    <x v="0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0.6"/>
    <n v="8.4779999999999998"/>
    <n v="5.652000000000001"/>
    <n v="0.40000000000000008"/>
    <x v="3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n v="0.6"/>
    <n v="38.85"/>
    <n v="25.9"/>
    <n v="0.39999999999999997"/>
    <x v="1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0.6"/>
    <n v="1.1232"/>
    <n v="0.74880000000000013"/>
    <n v="0.4"/>
    <x v="1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0.6"/>
    <n v="6.7283999999999997"/>
    <n v="4.4856000000000007"/>
    <n v="0.4"/>
    <x v="1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0.6"/>
    <n v="22.425599999999999"/>
    <n v="14.950399999999998"/>
    <n v="0.39999999999999997"/>
    <x v="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n v="0.55000000000000004"/>
    <n v="157.52000000000001"/>
    <n v="128.87999999999997"/>
    <n v="0.4499999999999999"/>
    <x v="0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0.6"/>
    <n v="26.352"/>
    <n v="17.568000000000001"/>
    <n v="0.4"/>
    <x v="3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n v="0.65"/>
    <n v="92.418300000000002"/>
    <n v="49.763699999999986"/>
    <n v="0.34999999999999992"/>
    <x v="0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0.6"/>
    <n v="11.764799999999999"/>
    <n v="7.8432000000000013"/>
    <n v="0.40000000000000008"/>
    <x v="3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0.6"/>
    <n v="2.4948000000000001"/>
    <n v="1.6632000000000002"/>
    <n v="0.4"/>
    <x v="3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n v="0.55000000000000004"/>
    <n v="538.97250000000008"/>
    <n v="440.97749999999996"/>
    <n v="0.44999999999999996"/>
    <x v="3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n v="0.65"/>
    <n v="87.945000000000007"/>
    <n v="47.355000000000004"/>
    <n v="0.35"/>
    <x v="3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n v="0.6"/>
    <n v="5.3423999999999996"/>
    <n v="3.5616000000000003"/>
    <n v="0.4"/>
    <x v="3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n v="0.55000000000000004"/>
    <n v="55.440000000000005"/>
    <n v="45.359999999999992"/>
    <n v="0.44999999999999996"/>
    <x v="3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n v="0.65"/>
    <n v="27.274000000000001"/>
    <n v="14.686"/>
    <n v="0.35"/>
    <x v="3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0.6"/>
    <n v="5.669999999999999"/>
    <n v="3.7800000000000002"/>
    <n v="0.40000000000000008"/>
    <x v="3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n v="0.6"/>
    <n v="240.48"/>
    <n v="160.32000000000002"/>
    <n v="0.4"/>
    <x v="3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n v="0.6"/>
    <n v="17.275200000000002"/>
    <n v="11.5168"/>
    <n v="0.39999999999999997"/>
    <x v="3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n v="0.65"/>
    <n v="72.150000000000006"/>
    <n v="38.849999999999994"/>
    <n v="0.34999999999999992"/>
    <x v="2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n v="0.55000000000000004"/>
    <n v="703.9824000000001"/>
    <n v="575.98559999999998"/>
    <n v="0.44999999999999996"/>
    <x v="2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n v="0.6"/>
    <n v="1113.7139999999999"/>
    <n v="742.47600000000011"/>
    <n v="0.4"/>
    <x v="2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n v="0.65"/>
    <n v="14.7888"/>
    <n v="7.9631999999999987"/>
    <n v="0.35"/>
    <x v="0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n v="0.55000000000000004"/>
    <n v="33.848100000000002"/>
    <n v="27.693899999999999"/>
    <n v="0.44999999999999996"/>
    <x v="3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0.6"/>
    <n v="48.8628"/>
    <n v="32.575200000000002"/>
    <n v="0.4"/>
    <x v="3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n v="0.65"/>
    <n v="43.783999999999999"/>
    <n v="23.576000000000001"/>
    <n v="0.35000000000000003"/>
    <x v="1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n v="0.65"/>
    <n v="35.443199999999997"/>
    <n v="19.084800000000001"/>
    <n v="0.35000000000000003"/>
    <x v="1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n v="0.55000000000000004"/>
    <n v="464.14500000000004"/>
    <n v="379.75499999999994"/>
    <n v="0.44999999999999996"/>
    <x v="1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0.65"/>
    <n v="292.2192"/>
    <n v="157.34879999999998"/>
    <n v="0.35"/>
    <x v="1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n v="0.6"/>
    <n v="9.3059999999999992"/>
    <n v="6.2040000000000006"/>
    <n v="0.4"/>
    <x v="3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n v="0.65"/>
    <n v="124.9209"/>
    <n v="67.265100000000004"/>
    <n v="0.35000000000000003"/>
    <x v="2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n v="0.6"/>
    <n v="3.456"/>
    <n v="2.3039999999999998"/>
    <n v="0.39999999999999997"/>
    <x v="1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n v="0.65"/>
    <n v="44.122"/>
    <n v="23.757999999999996"/>
    <n v="0.35"/>
    <x v="2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0.6"/>
    <n v="97.733999999999995"/>
    <n v="65.155999999999992"/>
    <n v="0.39999999999999997"/>
    <x v="2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n v="0.65"/>
    <n v="16.711500000000001"/>
    <n v="8.9984999999999999"/>
    <n v="0.35"/>
    <x v="2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n v="0.6"/>
    <n v="115.128"/>
    <n v="76.751999999999995"/>
    <n v="0.39999999999999997"/>
    <x v="2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n v="0.65"/>
    <n v="469.21875"/>
    <n v="252.65625"/>
    <n v="0.35"/>
    <x v="3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n v="0.55000000000000004"/>
    <n v="40.462400000000002"/>
    <n v="33.105599999999995"/>
    <n v="0.44999999999999996"/>
    <x v="3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0.6"/>
    <n v="8.1503999999999994"/>
    <n v="5.4336000000000002"/>
    <n v="0.4"/>
    <x v="3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n v="0.65"/>
    <n v="42.109600000000007"/>
    <n v="22.674399999999999"/>
    <n v="0.34999999999999992"/>
    <x v="3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n v="0.6"/>
    <n v="106.06319999999999"/>
    <n v="70.708799999999997"/>
    <n v="0.4"/>
    <x v="2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0.6"/>
    <n v="23.291999999999998"/>
    <n v="15.528000000000002"/>
    <n v="0.40000000000000008"/>
    <x v="3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n v="0.6"/>
    <n v="13.139999999999999"/>
    <n v="8.76"/>
    <n v="0.4"/>
    <x v="3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0.55000000000000004"/>
    <n v="61.484500000000011"/>
    <n v="50.305499999999995"/>
    <n v="0.44999999999999996"/>
    <x v="3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n v="0.55000000000000004"/>
    <n v="244.99200000000002"/>
    <n v="200.44799999999998"/>
    <n v="0.44999999999999996"/>
    <x v="3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0.6"/>
    <n v="9.911999999999999"/>
    <n v="6.6080000000000005"/>
    <n v="0.4"/>
    <x v="0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n v="0.6"/>
    <n v="17.939999999999998"/>
    <n v="11.96"/>
    <n v="0.4"/>
    <x v="3"/>
  </r>
  <r>
    <n v="7356"/>
    <s v="CA-2015-139780"/>
    <d v="2015-12-31T00:00:00"/>
    <d v="2016-01-02T00:00:00"/>
    <s v="Second Class"/>
    <s v="AH-10690"/>
    <s v="Anna H‰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n v="0.6"/>
    <n v="69.84"/>
    <n v="46.56"/>
    <n v="0.4"/>
    <x v="1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n v="0.6"/>
    <n v="0.84479999999999988"/>
    <n v="0.56320000000000003"/>
    <n v="0.4"/>
    <x v="0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0.65"/>
    <n v="110.21920000000001"/>
    <n v="59.348799999999997"/>
    <n v="0.35"/>
    <x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n v="0.55000000000000004"/>
    <n v="138.58020000000002"/>
    <n v="113.38379999999998"/>
    <n v="0.4499999999999999"/>
    <x v="2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n v="0.65"/>
    <n v="340.44660000000005"/>
    <n v="183.31739999999996"/>
    <n v="0.34999999999999992"/>
    <x v="2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0.6"/>
    <n v="11.664"/>
    <n v="7.7760000000000016"/>
    <n v="0.40000000000000008"/>
    <x v="0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n v="0.65"/>
    <n v="126.3288"/>
    <n v="68.023200000000003"/>
    <n v="0.35000000000000003"/>
    <x v="0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0.6"/>
    <n v="21.974399999999999"/>
    <n v="14.649600000000003"/>
    <n v="0.40000000000000008"/>
    <x v="0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n v="0.55000000000000004"/>
    <n v="187.10010000000003"/>
    <n v="153.08189999999999"/>
    <n v="0.44999999999999996"/>
    <x v="0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0.6"/>
    <n v="7.6032000000000002"/>
    <n v="5.0688000000000004"/>
    <n v="0.4"/>
    <x v="0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0.6"/>
    <n v="4.1327999999999996"/>
    <n v="2.7552000000000003"/>
    <n v="0.40000000000000008"/>
    <x v="0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0.6"/>
    <n v="19.526399999999999"/>
    <n v="13.017599999999998"/>
    <n v="0.39999999999999997"/>
    <x v="0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n v="0.65"/>
    <n v="226.07130000000001"/>
    <n v="121.73070000000001"/>
    <n v="0.35000000000000003"/>
    <x v="0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0.6"/>
    <n v="9.3420000000000005"/>
    <n v="6.2279999999999998"/>
    <n v="0.39999999999999997"/>
    <x v="3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0.6"/>
    <n v="2.7647999999999997"/>
    <n v="1.8431999999999999"/>
    <n v="0.4"/>
    <x v="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0.55000000000000004"/>
    <n v="141.88900000000001"/>
    <n v="116.09100000000001"/>
    <n v="0.45"/>
    <x v="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n v="0.6"/>
    <n v="92.268000000000001"/>
    <n v="61.512"/>
    <n v="0.4"/>
    <x v="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n v="0.6"/>
    <n v="36.612000000000002"/>
    <n v="24.408000000000001"/>
    <n v="0.4"/>
    <x v="3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n v="0.6"/>
    <n v="66.066000000000003"/>
    <n v="44.043999999999997"/>
    <n v="0.39999999999999997"/>
    <x v="3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n v="0.6"/>
    <n v="4.734"/>
    <n v="3.1559999999999997"/>
    <n v="0.39999999999999997"/>
    <x v="3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0.6"/>
    <n v="21.6144"/>
    <n v="14.409600000000001"/>
    <n v="0.4"/>
    <x v="3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n v="0.6"/>
    <n v="32.601599999999998"/>
    <n v="21.734400000000001"/>
    <n v="0.4"/>
    <x v="3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n v="0.6"/>
    <n v="55.511999999999993"/>
    <n v="37.008000000000003"/>
    <n v="0.4"/>
    <x v="2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0.6"/>
    <n v="6.1631999999999998"/>
    <n v="4.1088000000000005"/>
    <n v="0.4"/>
    <x v="1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n v="0.6"/>
    <n v="24.443999999999999"/>
    <n v="16.296000000000003"/>
    <n v="0.40000000000000008"/>
    <x v="0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n v="0.6"/>
    <n v="8.64"/>
    <n v="5.76"/>
    <n v="0.39999999999999997"/>
    <x v="0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n v="0.55000000000000004"/>
    <n v="82.472499999999997"/>
    <n v="67.477499999999992"/>
    <n v="0.44999999999999996"/>
    <x v="0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n v="0.6"/>
    <n v="10.139999999999999"/>
    <n v="6.76"/>
    <n v="0.4"/>
    <x v="0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0.6"/>
    <n v="10.565999999999999"/>
    <n v="7.0440000000000005"/>
    <n v="0.4"/>
    <x v="0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n v="0.6"/>
    <n v="226.79999999999998"/>
    <n v="151.20000000000002"/>
    <n v="0.4"/>
    <x v="0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0.6"/>
    <n v="10.584"/>
    <n v="7.0560000000000009"/>
    <n v="0.4"/>
    <x v="0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n v="0.6"/>
    <n v="223.84799999999998"/>
    <n v="149.232"/>
    <n v="0.4"/>
    <x v="0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n v="0.65"/>
    <n v="868.68600000000004"/>
    <n v="467.75400000000002"/>
    <n v="0.35"/>
    <x v="0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n v="0.55000000000000004"/>
    <n v="16.483499999999999"/>
    <n v="13.486499999999999"/>
    <n v="0.45"/>
    <x v="0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0.65"/>
    <n v="253.73920000000001"/>
    <n v="136.62879999999998"/>
    <n v="0.35"/>
    <x v="3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n v="0.65"/>
    <n v="65.988"/>
    <n v="35.531999999999996"/>
    <n v="0.35"/>
    <x v="3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0.6"/>
    <n v="44.611200000000004"/>
    <n v="29.7408"/>
    <n v="0.39999999999999997"/>
    <x v="3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n v="0.6"/>
    <n v="9.42"/>
    <n v="6.2799999999999994"/>
    <n v="0.39999999999999997"/>
    <x v="3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n v="0.6"/>
    <n v="35.712000000000003"/>
    <n v="23.808"/>
    <n v="0.39999999999999997"/>
    <x v="3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î x 11î"/>
    <n v="34.4"/>
    <n v="5"/>
    <n v="0"/>
    <n v="15.824"/>
    <n v="0.6"/>
    <n v="20.639999999999997"/>
    <n v="13.760000000000002"/>
    <n v="0.40000000000000008"/>
    <x v="3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n v="0.65"/>
    <n v="203.56440000000001"/>
    <n v="109.61159999999998"/>
    <n v="0.35"/>
    <x v="0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0.65"/>
    <n v="563.31989999999996"/>
    <n v="303.3261"/>
    <n v="0.35000000000000003"/>
    <x v="0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0.6"/>
    <n v="477.2448"/>
    <n v="318.16320000000002"/>
    <n v="0.4"/>
    <x v="2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n v="0.6"/>
    <n v="21.5136"/>
    <n v="14.342400000000001"/>
    <n v="0.4"/>
    <x v="2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n v="0.55000000000000004"/>
    <n v="13.112"/>
    <n v="10.728"/>
    <n v="0.45"/>
    <x v="2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n v="0.65"/>
    <n v="28.034500000000001"/>
    <n v="15.095500000000001"/>
    <n v="0.35000000000000003"/>
    <x v="0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n v="0.6"/>
    <n v="18.521999999999998"/>
    <n v="12.348000000000003"/>
    <n v="0.40000000000000008"/>
    <x v="0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0.6"/>
    <n v="42.072000000000003"/>
    <n v="28.048000000000002"/>
    <n v="0.4"/>
    <x v="3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n v="0.65"/>
    <n v="331.472375"/>
    <n v="178.48512499999998"/>
    <n v="0.35"/>
    <x v="1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n v="0.65"/>
    <n v="79.891499999999994"/>
    <n v="43.018500000000003"/>
    <n v="0.35000000000000003"/>
    <x v="1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n v="0.65"/>
    <n v="63.419200000000004"/>
    <n v="34.148799999999994"/>
    <n v="0.34999999999999992"/>
    <x v="1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n v="0.65"/>
    <n v="469.52879999999999"/>
    <n v="252.82319999999999"/>
    <n v="0.35"/>
    <x v="1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0.6"/>
    <n v="6.9119999999999999"/>
    <n v="4.6079999999999997"/>
    <n v="0.39999999999999997"/>
    <x v="3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n v="0.65"/>
    <n v="109.096"/>
    <n v="58.744"/>
    <n v="0.35"/>
    <x v="0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n v="0.65"/>
    <n v="111.87150000000001"/>
    <n v="60.238500000000002"/>
    <n v="0.35"/>
    <x v="2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n v="0.55000000000000004"/>
    <n v="54.989000000000004"/>
    <n v="44.991"/>
    <n v="0.44999999999999996"/>
    <x v="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  <n v="0.55000000000000004"/>
    <n v="86.235600000000005"/>
    <n v="70.556399999999996"/>
    <n v="0.44999999999999996"/>
    <x v="3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n v="0.55000000000000004"/>
    <n v="19.448"/>
    <n v="15.911999999999999"/>
    <n v="0.44999999999999996"/>
    <x v="3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n v="0.65"/>
    <n v="8.8348000000000013"/>
    <n v="4.7571999999999992"/>
    <n v="0.34999999999999992"/>
    <x v="3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n v="0.65"/>
    <n v="251.34200000000001"/>
    <n v="135.33799999999999"/>
    <n v="0.35"/>
    <x v="0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n v="0.55000000000000004"/>
    <n v="208.97800000000001"/>
    <n v="170.98199999999997"/>
    <n v="0.44999999999999996"/>
    <x v="0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n v="0.55000000000000004"/>
    <n v="296.95050000000003"/>
    <n v="242.95949999999993"/>
    <n v="0.4499999999999999"/>
    <x v="0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n v="0.6"/>
    <n v="24.744"/>
    <n v="16.496000000000002"/>
    <n v="0.4"/>
    <x v="0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0.6"/>
    <n v="31.138199999999998"/>
    <n v="20.758800000000001"/>
    <n v="0.4"/>
    <x v="0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0.6"/>
    <n v="331.53599999999994"/>
    <n v="221.024"/>
    <n v="0.4"/>
    <x v="0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0.6"/>
    <n v="13.895999999999999"/>
    <n v="9.2640000000000011"/>
    <n v="0.4"/>
    <x v="0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n v="0.6"/>
    <n v="75.647999999999996"/>
    <n v="50.432000000000002"/>
    <n v="0.4"/>
    <x v="0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n v="0.55000000000000004"/>
    <n v="247.00500000000002"/>
    <n v="202.095"/>
    <n v="0.44999999999999996"/>
    <x v="0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0.6"/>
    <n v="117.0624"/>
    <n v="78.041600000000017"/>
    <n v="0.40000000000000008"/>
    <x v="3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0.65"/>
    <n v="23.8368"/>
    <n v="12.835199999999997"/>
    <n v="0.34999999999999992"/>
    <x v="3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n v="0.65"/>
    <n v="55.4099"/>
    <n v="29.836099999999995"/>
    <n v="0.35"/>
    <x v="0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0.65"/>
    <n v="21.262800000000002"/>
    <n v="11.449200000000001"/>
    <n v="0.35"/>
    <x v="0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0.6"/>
    <n v="6.8579999999999997"/>
    <n v="4.5720000000000001"/>
    <n v="0.4"/>
    <x v="2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0.6"/>
    <n v="18.263999999999999"/>
    <n v="12.176000000000002"/>
    <n v="0.4"/>
    <x v="2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0.6"/>
    <n v="7.7759999999999998"/>
    <n v="5.1840000000000011"/>
    <n v="0.40000000000000008"/>
    <x v="2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0.6"/>
    <n v="9.6"/>
    <n v="6.4"/>
    <n v="0.4"/>
    <x v="2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0.6"/>
    <n v="19.602"/>
    <n v="13.068000000000001"/>
    <n v="0.4"/>
    <x v="2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n v="0.6"/>
    <n v="2.6784000000000003"/>
    <n v="1.7856000000000001"/>
    <n v="0.39999999999999997"/>
    <x v="2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0.6"/>
    <n v="5.6070000000000002"/>
    <n v="3.7380000000000004"/>
    <n v="0.4"/>
    <x v="2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0.6"/>
    <n v="5.4863999999999997"/>
    <n v="3.6576000000000004"/>
    <n v="0.4"/>
    <x v="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n v="0.6"/>
    <n v="13.881599999999999"/>
    <n v="9.2544000000000004"/>
    <n v="0.4"/>
    <x v="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0.6"/>
    <n v="59.519999999999996"/>
    <n v="39.680000000000007"/>
    <n v="0.40000000000000008"/>
    <x v="1"/>
  </r>
  <r>
    <n v="7438"/>
    <s v="CA-2014-165568"/>
    <d v="2014-02-15T00:00:00"/>
    <d v="2014-02-19T00:00:00"/>
    <s v="Standard Class"/>
    <s v="BF-11020"/>
    <s v="Barry Franzˆ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0.6"/>
    <n v="12.815999999999999"/>
    <n v="8.5440000000000005"/>
    <n v="0.4"/>
    <x v="2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n v="0.65"/>
    <n v="30.484999999999999"/>
    <n v="16.414999999999999"/>
    <n v="0.35"/>
    <x v="1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0.6"/>
    <n v="11.231999999999999"/>
    <n v="7.4879999999999995"/>
    <n v="0.4"/>
    <x v="3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n v="0.65"/>
    <n v="153.7432"/>
    <n v="82.78479999999999"/>
    <n v="0.35"/>
    <x v="3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n v="0.6"/>
    <n v="11.339999999999998"/>
    <n v="7.5600000000000005"/>
    <n v="0.40000000000000008"/>
    <x v="1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n v="0.6"/>
    <n v="6.4127999999999998"/>
    <n v="4.2752000000000008"/>
    <n v="0.4"/>
    <x v="2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0.6"/>
    <n v="142.2576"/>
    <n v="94.838400000000007"/>
    <n v="0.4"/>
    <x v="2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n v="0.6"/>
    <n v="3.1103999999999998"/>
    <n v="2.0736000000000003"/>
    <n v="0.40000000000000008"/>
    <x v="3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0.6"/>
    <n v="39.3504"/>
    <n v="26.233600000000003"/>
    <n v="0.4"/>
    <x v="3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n v="0.65"/>
    <n v="14.43"/>
    <n v="7.77"/>
    <n v="0.35"/>
    <x v="3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n v="0.6"/>
    <n v="251.64"/>
    <n v="167.76"/>
    <n v="0.4"/>
    <x v="3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n v="0.65"/>
    <n v="57.798000000000002"/>
    <n v="31.122"/>
    <n v="0.35"/>
    <x v="3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n v="0.6"/>
    <n v="5.9472000000000005"/>
    <n v="3.9648000000000003"/>
    <n v="0.4"/>
    <x v="3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n v="0.65"/>
    <n v="206.9795"/>
    <n v="111.45050000000001"/>
    <n v="0.35000000000000003"/>
    <x v="3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ìSnapî Scratch Pad Binder Tool for Ring Binders"/>
    <n v="5.8"/>
    <n v="5"/>
    <n v="0.8"/>
    <n v="-10.15"/>
    <n v="0.6"/>
    <n v="3.48"/>
    <n v="2.3199999999999998"/>
    <n v="0.39999999999999997"/>
    <x v="3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†phone"/>
    <n v="1415.76"/>
    <n v="6"/>
    <n v="0.2"/>
    <n v="88.484999999999999"/>
    <n v="0.55000000000000004"/>
    <n v="778.66800000000001"/>
    <n v="637.09199999999998"/>
    <n v="0.45"/>
    <x v="3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n v="0.55000000000000004"/>
    <n v="81.664000000000001"/>
    <n v="66.815999999999988"/>
    <n v="0.44999999999999996"/>
    <x v="3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n v="0.6"/>
    <n v="5.5487999999999991"/>
    <n v="3.6992000000000003"/>
    <n v="0.40000000000000008"/>
    <x v="0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n v="0.6"/>
    <n v="621.97439999999995"/>
    <n v="414.64960000000008"/>
    <n v="0.40000000000000008"/>
    <x v="0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†phone†- Charcoal black"/>
    <n v="569.64"/>
    <n v="2"/>
    <n v="0"/>
    <n v="148.10640000000001"/>
    <n v="0.55000000000000004"/>
    <n v="313.30200000000002"/>
    <n v="256.33799999999997"/>
    <n v="0.44999999999999996"/>
    <x v="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0.6"/>
    <n v="5.484"/>
    <n v="3.6560000000000006"/>
    <n v="0.4"/>
    <x v="1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n v="0.65"/>
    <n v="777.95899999999995"/>
    <n v="418.90099999999995"/>
    <n v="0.35"/>
    <x v="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0.65"/>
    <n v="340.11900000000003"/>
    <n v="183.14099999999996"/>
    <n v="0.34999999999999992"/>
    <x v="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n v="0.55000000000000004"/>
    <n v="351.98239999999998"/>
    <n v="287.98559999999998"/>
    <n v="0.45"/>
    <x v="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n v="0.6"/>
    <n v="31.655999999999999"/>
    <n v="21.103999999999999"/>
    <n v="0.4"/>
    <x v="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n v="0.55000000000000004"/>
    <n v="296.40600000000001"/>
    <n v="242.51399999999995"/>
    <n v="0.44999999999999996"/>
    <x v="1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n v="0.6"/>
    <n v="8.9280000000000008"/>
    <n v="5.952"/>
    <n v="0.39999999999999997"/>
    <x v="0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n v="0.6"/>
    <n v="20.544"/>
    <n v="13.696000000000002"/>
    <n v="0.4"/>
    <x v="0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0.6"/>
    <n v="157.04400000000001"/>
    <n v="104.696"/>
    <n v="0.39999999999999997"/>
    <x v="0"/>
  </r>
  <r>
    <n v="7467"/>
    <s v="CA-2016-138282"/>
    <d v="2016-05-19T00:00:00"/>
    <d v="2016-05-23T00:00:00"/>
    <s v="Standard Class"/>
    <s v="AH-10690"/>
    <s v="Anna H‰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n v="0.6"/>
    <n v="52.704000000000001"/>
    <n v="35.136000000000003"/>
    <n v="0.4"/>
    <x v="0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n v="0.65"/>
    <n v="22.698"/>
    <n v="12.222000000000001"/>
    <n v="0.35000000000000003"/>
    <x v="3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0.6"/>
    <n v="8.9639999999999986"/>
    <n v="5.9760000000000009"/>
    <n v="0.40000000000000008"/>
    <x v="2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n v="0.65"/>
    <n v="9.4640000000000004"/>
    <n v="5.0960000000000001"/>
    <n v="0.35"/>
    <x v="2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0.6"/>
    <n v="2.1456"/>
    <n v="1.4304000000000001"/>
    <n v="0.4"/>
    <x v="1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0.6"/>
    <n v="88.310400000000001"/>
    <n v="58.873599999999996"/>
    <n v="0.39999999999999997"/>
    <x v="1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n v="0.55000000000000004"/>
    <n v="824.97250000000008"/>
    <n v="674.97749999999996"/>
    <n v="0.44999999999999996"/>
    <x v="0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n v="0.6"/>
    <n v="8.1407999999999987"/>
    <n v="5.4272000000000009"/>
    <n v="0.40000000000000008"/>
    <x v="0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n v="0.65"/>
    <n v="1672.9830000000002"/>
    <n v="900.83699999999999"/>
    <n v="0.35"/>
    <x v="2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0.6"/>
    <n v="365.988"/>
    <n v="243.99200000000002"/>
    <n v="0.4"/>
    <x v="2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0.6"/>
    <n v="3.2880000000000003"/>
    <n v="2.1920000000000002"/>
    <n v="0.4"/>
    <x v="2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n v="0.55000000000000004"/>
    <n v="215.58900000000003"/>
    <n v="176.39099999999999"/>
    <n v="0.44999999999999996"/>
    <x v="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0.55000000000000004"/>
    <n v="415.77800000000008"/>
    <n v="340.18199999999996"/>
    <n v="0.4499999999999999"/>
    <x v="2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0.6"/>
    <n v="18.672000000000001"/>
    <n v="12.448"/>
    <n v="0.4"/>
    <x v="2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0.6"/>
    <n v="3.9239999999999999"/>
    <n v="2.6160000000000001"/>
    <n v="0.4"/>
    <x v="2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n v="0.6"/>
    <n v="7.6679999999999993"/>
    <n v="5.1120000000000001"/>
    <n v="0.4"/>
    <x v="0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0.6"/>
    <n v="11.078399999999998"/>
    <n v="7.3856000000000002"/>
    <n v="0.4"/>
    <x v="2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n v="0.65"/>
    <n v="289.7713"/>
    <n v="156.03070000000002"/>
    <n v="0.35000000000000003"/>
    <x v="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n v="0.6"/>
    <n v="1.488"/>
    <n v="0.99199999999999999"/>
    <n v="0.4"/>
    <x v="3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n v="0.6"/>
    <n v="15.54"/>
    <n v="10.36"/>
    <n v="0.4"/>
    <x v="3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n v="0.6"/>
    <n v="17.939999999999998"/>
    <n v="11.96"/>
    <n v="0.4"/>
    <x v="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n v="0.55000000000000004"/>
    <n v="1237.4504999999999"/>
    <n v="1012.4594999999999"/>
    <n v="0.45"/>
    <x v="1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n v="0.65"/>
    <n v="684.5566"/>
    <n v="368.60739999999998"/>
    <n v="0.35"/>
    <x v="1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n v="0.6"/>
    <n v="7.7759999999999998"/>
    <n v="5.1840000000000011"/>
    <n v="0.40000000000000008"/>
    <x v="3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n v="0.65"/>
    <n v="69.342000000000013"/>
    <n v="37.337999999999994"/>
    <n v="0.34999999999999992"/>
    <x v="1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n v="0.55000000000000004"/>
    <n v="65.966999999999999"/>
    <n v="53.972999999999999"/>
    <n v="0.45"/>
    <x v="3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  <n v="0.6"/>
    <n v="6.1631999999999998"/>
    <n v="4.1088000000000005"/>
    <n v="0.4"/>
    <x v="3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0.65"/>
    <n v="332.92350000000005"/>
    <n v="179.26650000000001"/>
    <n v="0.35"/>
    <x v="3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0.6"/>
    <n v="0.93359999999999999"/>
    <n v="0.62240000000000006"/>
    <n v="0.4"/>
    <x v="3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n v="0.6"/>
    <n v="2.6688000000000001"/>
    <n v="1.7792000000000003"/>
    <n v="0.4"/>
    <x v="3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n v="0.65"/>
    <n v="179.8485"/>
    <n v="96.841499999999996"/>
    <n v="0.35"/>
    <x v="3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n v="0.6"/>
    <n v="2.976"/>
    <n v="1.984"/>
    <n v="0.4"/>
    <x v="3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n v="0.6"/>
    <n v="43.152000000000001"/>
    <n v="28.768000000000001"/>
    <n v="0.4"/>
    <x v="3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n v="0.65"/>
    <n v="12.246"/>
    <n v="6.5939999999999994"/>
    <n v="0.35"/>
    <x v="3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n v="0.55000000000000004"/>
    <n v="77.533500000000004"/>
    <n v="63.436499999999995"/>
    <n v="0.44999999999999996"/>
    <x v="3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n v="0.55000000000000004"/>
    <n v="258.70679999999999"/>
    <n v="211.66919999999999"/>
    <n v="0.45"/>
    <x v="3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n v="0.6"/>
    <n v="3.6479999999999997"/>
    <n v="2.4320000000000004"/>
    <n v="0.40000000000000008"/>
    <x v="3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n v="0.55000000000000004"/>
    <n v="90.635600000000011"/>
    <n v="74.156399999999991"/>
    <n v="0.44999999999999996"/>
    <x v="3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0.6"/>
    <n v="14.016"/>
    <n v="9.3439999999999994"/>
    <n v="0.39999999999999997"/>
    <x v="0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n v="0.6"/>
    <n v="7.3056000000000001"/>
    <n v="4.8704000000000001"/>
    <n v="0.4"/>
    <x v="3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n v="0.55000000000000004"/>
    <n v="25.511200000000002"/>
    <n v="20.872799999999998"/>
    <n v="0.44999999999999996"/>
    <x v="2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n v="0.6"/>
    <n v="217.75200000000001"/>
    <n v="145.16800000000001"/>
    <n v="0.4"/>
    <x v="2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0.6"/>
    <n v="5.5487999999999991"/>
    <n v="3.6992000000000003"/>
    <n v="0.40000000000000008"/>
    <x v="3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0.55000000000000004"/>
    <n v="1039.4703"/>
    <n v="850.47569999999996"/>
    <n v="0.45"/>
    <x v="3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0.6"/>
    <n v="37.223999999999997"/>
    <n v="24.816000000000003"/>
    <n v="0.4"/>
    <x v="3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n v="0.65"/>
    <n v="257.99800000000005"/>
    <n v="138.92199999999997"/>
    <n v="0.34999999999999992"/>
    <x v="3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0.6"/>
    <n v="143.67359999999999"/>
    <n v="95.782399999999996"/>
    <n v="0.4"/>
    <x v="3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0.6"/>
    <n v="7.871999999999999"/>
    <n v="5.2480000000000002"/>
    <n v="0.4"/>
    <x v="3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0.6"/>
    <n v="17.616"/>
    <n v="11.744"/>
    <n v="0.4"/>
    <x v="3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0.6"/>
    <n v="128.94"/>
    <n v="85.960000000000008"/>
    <n v="0.4"/>
    <x v="3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0.6"/>
    <n v="9.5519999999999996"/>
    <n v="6.3680000000000003"/>
    <n v="0.4"/>
    <x v="3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n v="0.55000000000000004"/>
    <n v="80.547499999999999"/>
    <n v="65.902499999999989"/>
    <n v="0.44999999999999996"/>
    <x v="3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0.6"/>
    <n v="9.0839999999999996"/>
    <n v="6.0560000000000009"/>
    <n v="0.4"/>
    <x v="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n v="0.6"/>
    <n v="3.456"/>
    <n v="2.3039999999999998"/>
    <n v="0.39999999999999997"/>
    <x v="3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0.55000000000000004"/>
    <n v="769.98900000000003"/>
    <n v="629.99099999999999"/>
    <n v="0.45"/>
    <x v="3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0.6"/>
    <n v="5.3712"/>
    <n v="3.5808"/>
    <n v="0.4"/>
    <x v="0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0.6"/>
    <n v="5.3136000000000001"/>
    <n v="3.5423999999999998"/>
    <n v="0.39999999999999997"/>
    <x v="0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n v="0.65"/>
    <n v="55.4099"/>
    <n v="29.836099999999995"/>
    <n v="0.35"/>
    <x v="0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n v="0.6"/>
    <n v="13.036800000000001"/>
    <n v="8.6912000000000003"/>
    <n v="0.39999999999999997"/>
    <x v="2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n v="0.65"/>
    <n v="966.57600000000002"/>
    <n v="520.46399999999994"/>
    <n v="0.35"/>
    <x v="2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0.6"/>
    <n v="43.127999999999993"/>
    <n v="28.752000000000002"/>
    <n v="0.40000000000000008"/>
    <x v="3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n v="0.65"/>
    <n v="6.0060000000000002"/>
    <n v="3.234"/>
    <n v="0.35"/>
    <x v="3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0.6"/>
    <n v="21.528000000000002"/>
    <n v="14.352"/>
    <n v="0.39999999999999997"/>
    <x v="3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n v="0.6"/>
    <n v="10.223999999999998"/>
    <n v="6.8160000000000007"/>
    <n v="0.40000000000000008"/>
    <x v="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n v="0.6"/>
    <n v="558.7056"/>
    <n v="372.47040000000004"/>
    <n v="0.4"/>
    <x v="3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0.65"/>
    <n v="173.12879999999998"/>
    <n v="93.223199999999991"/>
    <n v="0.35"/>
    <x v="0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n v="0.65"/>
    <n v="314.03840000000002"/>
    <n v="169.0976"/>
    <n v="0.35"/>
    <x v="0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n v="0.65"/>
    <n v="127.9096"/>
    <n v="68.874399999999994"/>
    <n v="0.35"/>
    <x v="3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n v="0.65"/>
    <n v="150.74799999999999"/>
    <n v="81.171999999999997"/>
    <n v="0.35000000000000003"/>
    <x v="3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n v="0.6"/>
    <n v="17.82"/>
    <n v="11.879999999999999"/>
    <n v="0.39999999999999997"/>
    <x v="3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n v="0.65"/>
    <n v="8.8348000000000013"/>
    <n v="4.7571999999999992"/>
    <n v="0.34999999999999992"/>
    <x v="3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n v="0.6"/>
    <n v="42.527999999999999"/>
    <n v="28.351999999999997"/>
    <n v="0.39999999999999997"/>
    <x v="0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n v="0.6"/>
    <n v="68.572800000000001"/>
    <n v="45.715199999999996"/>
    <n v="0.39999999999999997"/>
    <x v="3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n v="0.6"/>
    <n v="21.974399999999999"/>
    <n v="14.649600000000003"/>
    <n v="0.40000000000000008"/>
    <x v="3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n v="0.65"/>
    <n v="157.52880000000002"/>
    <n v="84.823199999999986"/>
    <n v="0.34999999999999992"/>
    <x v="3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0.55000000000000004"/>
    <n v="27.288800000000002"/>
    <n v="22.327199999999998"/>
    <n v="0.44999999999999996"/>
    <x v="3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n v="0.65"/>
    <n v="330.6576"/>
    <n v="178.04640000000001"/>
    <n v="0.35000000000000003"/>
    <x v="3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0.55000000000000004"/>
    <n v="31.548000000000002"/>
    <n v="25.811999999999998"/>
    <n v="0.44999999999999996"/>
    <x v="3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n v="0.65"/>
    <n v="589.34199999999998"/>
    <n v="317.33799999999997"/>
    <n v="0.35"/>
    <x v="3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n v="0.55000000000000004"/>
    <n v="395.97360000000003"/>
    <n v="323.97839999999997"/>
    <n v="0.44999999999999996"/>
    <x v="2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n v="0.55000000000000004"/>
    <n v="415.76920000000001"/>
    <n v="340.17479999999995"/>
    <n v="0.44999999999999996"/>
    <x v="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n v="0.6"/>
    <n v="7.1879999999999997"/>
    <n v="4.7920000000000007"/>
    <n v="0.4"/>
    <x v="2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n v="0.6"/>
    <n v="0.53879999999999995"/>
    <n v="0.35920000000000007"/>
    <n v="0.40000000000000008"/>
    <x v="2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n v="0.65"/>
    <n v="13.7826"/>
    <n v="7.4214000000000002"/>
    <n v="0.35"/>
    <x v="0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0.6"/>
    <n v="20.844000000000001"/>
    <n v="13.896000000000001"/>
    <n v="0.4"/>
    <x v="2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†Telephone"/>
    <n v="833.94"/>
    <n v="6"/>
    <n v="0"/>
    <n v="216.8244"/>
    <n v="0.55000000000000004"/>
    <n v="458.66700000000009"/>
    <n v="375.27299999999997"/>
    <n v="0.44999999999999996"/>
    <x v="2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0.6"/>
    <n v="7.7759999999999998"/>
    <n v="5.1840000000000011"/>
    <n v="0.40000000000000008"/>
    <x v="2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0.6"/>
    <n v="15.552"/>
    <n v="10.368000000000002"/>
    <n v="0.40000000000000008"/>
    <x v="2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n v="0.65"/>
    <n v="227.47725"/>
    <n v="122.48774999999998"/>
    <n v="0.35"/>
    <x v="2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0.6"/>
    <n v="13.391999999999999"/>
    <n v="8.9280000000000008"/>
    <n v="0.4"/>
    <x v="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n v="0.6"/>
    <n v="94.968000000000004"/>
    <n v="63.311999999999998"/>
    <n v="0.39999999999999997"/>
    <x v="3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n v="0.6"/>
    <n v="298.76400000000001"/>
    <n v="199.17599999999999"/>
    <n v="0.39999999999999997"/>
    <x v="3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0.6"/>
    <n v="320.36400000000003"/>
    <n v="213.57600000000002"/>
    <n v="0.4"/>
    <x v="2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0.6"/>
    <n v="100.764"/>
    <n v="67.176000000000002"/>
    <n v="0.4"/>
    <x v="2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n v="0.65"/>
    <n v="20.591999999999999"/>
    <n v="11.088000000000001"/>
    <n v="0.35000000000000003"/>
    <x v="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n v="0.65"/>
    <n v="111.01090000000001"/>
    <n v="59.775099999999995"/>
    <n v="0.35"/>
    <x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0.65"/>
    <n v="129.18360000000001"/>
    <n v="69.560399999999987"/>
    <n v="0.34999999999999992"/>
    <x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†MX Performance Wireless Mouse"/>
    <n v="63.823999999999998"/>
    <n v="2"/>
    <n v="0.2"/>
    <n v="13.5626"/>
    <n v="0.55000000000000004"/>
    <n v="35.103200000000001"/>
    <n v="28.720799999999997"/>
    <n v="0.44999999999999996"/>
    <x v="3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n v="0.65"/>
    <n v="282.85919999999999"/>
    <n v="152.30880000000002"/>
    <n v="0.35000000000000003"/>
    <x v="0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n v="0.65"/>
    <n v="31.577000000000002"/>
    <n v="17.002999999999997"/>
    <n v="0.34999999999999992"/>
    <x v="0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†LS21 Speaker System - PC Multimedia - 2.1-CH - Wired"/>
    <n v="47.975999999999999"/>
    <n v="3"/>
    <n v="0.2"/>
    <n v="8.3957999999999995"/>
    <n v="0.55000000000000004"/>
    <n v="26.386800000000001"/>
    <n v="21.589199999999998"/>
    <n v="0.44999999999999996"/>
    <x v="3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n v="0.6"/>
    <n v="12.441599999999999"/>
    <n v="8.2944000000000013"/>
    <n v="0.40000000000000008"/>
    <x v="3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0.6"/>
    <n v="15.875999999999999"/>
    <n v="10.584000000000001"/>
    <n v="0.4"/>
    <x v="2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n v="0.6"/>
    <n v="29.471999999999998"/>
    <n v="19.648"/>
    <n v="0.4"/>
    <x v="2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n v="0.6"/>
    <n v="9"/>
    <n v="6"/>
    <n v="0.4"/>
    <x v="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0.6"/>
    <n v="116.82"/>
    <n v="77.88"/>
    <n v="0.4"/>
    <x v="2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n v="0.65"/>
    <n v="384.35800000000006"/>
    <n v="206.96199999999999"/>
    <n v="0.35"/>
    <x v="2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0.6"/>
    <n v="1.704"/>
    <n v="1.1359999999999999"/>
    <n v="0.39999999999999997"/>
    <x v="2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0.6"/>
    <n v="133.17599999999999"/>
    <n v="88.78400000000002"/>
    <n v="0.40000000000000008"/>
    <x v="1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n v="0.55000000000000004"/>
    <n v="129.80000000000001"/>
    <n v="106.19999999999999"/>
    <n v="0.44999999999999996"/>
    <x v="1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n v="0.55000000000000004"/>
    <n v="23.067"/>
    <n v="18.872999999999998"/>
    <n v="0.44999999999999996"/>
    <x v="2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n v="0.55000000000000004"/>
    <n v="29.035600000000002"/>
    <n v="23.756399999999999"/>
    <n v="0.44999999999999996"/>
    <x v="2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n v="0.65"/>
    <n v="366.56100000000004"/>
    <n v="197.37900000000002"/>
    <n v="0.35"/>
    <x v="0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0.6"/>
    <n v="1575.0719999999999"/>
    <n v="1050.048"/>
    <n v="0.4"/>
    <x v="1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0.6"/>
    <n v="10.764000000000001"/>
    <n v="7.1760000000000002"/>
    <n v="0.39999999999999997"/>
    <x v="1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0.6"/>
    <n v="253.71359999999999"/>
    <n v="169.14240000000001"/>
    <n v="0.4"/>
    <x v="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n v="0.65"/>
    <n v="83.046599999999998"/>
    <n v="44.717399999999998"/>
    <n v="0.35"/>
    <x v="1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n v="0.55000000000000004"/>
    <n v="1924.9615000000001"/>
    <n v="1574.9684999999997"/>
    <n v="0.44999999999999996"/>
    <x v="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0.6"/>
    <n v="8.64"/>
    <n v="5.76"/>
    <n v="0.39999999999999997"/>
    <x v="2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0.6"/>
    <n v="73.781999999999996"/>
    <n v="49.188000000000002"/>
    <n v="0.4"/>
    <x v="2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0.6"/>
    <n v="5.5919999999999996"/>
    <n v="3.7280000000000006"/>
    <n v="0.40000000000000008"/>
    <x v="2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0.6"/>
    <n v="73.763999999999996"/>
    <n v="49.176000000000002"/>
    <n v="0.4"/>
    <x v="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0.65"/>
    <n v="11.2515"/>
    <n v="6.0584999999999987"/>
    <n v="0.34999999999999992"/>
    <x v="3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n v="0.6"/>
    <n v="77.246399999999994"/>
    <n v="51.497600000000006"/>
    <n v="0.4"/>
    <x v="1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n v="0.65"/>
    <n v="37.861199999999997"/>
    <n v="20.386800000000001"/>
    <n v="0.35000000000000003"/>
    <x v="0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n v="0.65"/>
    <n v="46.309899999999999"/>
    <n v="24.936099999999996"/>
    <n v="0.35"/>
    <x v="0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0.6"/>
    <n v="4.7231999999999994"/>
    <n v="3.1488000000000005"/>
    <n v="0.40000000000000008"/>
    <x v="0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n v="0.65"/>
    <n v="576.72614999999996"/>
    <n v="310.54485"/>
    <n v="0.35000000000000003"/>
    <x v="0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n v="0.6"/>
    <n v="88.116"/>
    <n v="58.744000000000014"/>
    <n v="0.40000000000000008"/>
    <x v="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0.6"/>
    <n v="21.936"/>
    <n v="14.624000000000002"/>
    <n v="0.4"/>
    <x v="3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n v="0.55000000000000004"/>
    <n v="124.0668"/>
    <n v="101.50919999999999"/>
    <n v="0.44999999999999996"/>
    <x v="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n v="0.6"/>
    <n v="3.1488"/>
    <n v="2.0992000000000002"/>
    <n v="0.4"/>
    <x v="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n v="0.6"/>
    <n v="22.953599999999998"/>
    <n v="15.302400000000002"/>
    <n v="0.40000000000000008"/>
    <x v="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n v="0.6"/>
    <n v="24.144000000000002"/>
    <n v="16.096"/>
    <n v="0.39999999999999997"/>
    <x v="2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n v="0.55000000000000004"/>
    <n v="16.458750000000002"/>
    <n v="13.466249999999999"/>
    <n v="0.44999999999999996"/>
    <x v="2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n v="0.6"/>
    <n v="89.222400000000007"/>
    <n v="59.4816"/>
    <n v="0.39999999999999997"/>
    <x v="2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n v="0.55000000000000004"/>
    <n v="30.756000000000004"/>
    <n v="25.163999999999998"/>
    <n v="0.44999999999999996"/>
    <x v="2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0.6"/>
    <n v="7.7759999999999998"/>
    <n v="5.1840000000000011"/>
    <n v="0.40000000000000008"/>
    <x v="0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n v="0.65"/>
    <n v="16.3644"/>
    <n v="8.8115999999999985"/>
    <n v="0.35"/>
    <x v="0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n v="0.65"/>
    <n v="3.6295999999999999"/>
    <n v="1.9543999999999997"/>
    <n v="0.35"/>
    <x v="0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n v="0.6"/>
    <n v="778.42079999999999"/>
    <n v="518.94719999999995"/>
    <n v="0.39999999999999997"/>
    <x v="0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n v="0.6"/>
    <n v="158.59199999999998"/>
    <n v="105.72800000000001"/>
    <n v="0.4"/>
    <x v="3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n v="0.6"/>
    <n v="15.552"/>
    <n v="10.368000000000002"/>
    <n v="0.40000000000000008"/>
    <x v="3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n v="0.6"/>
    <n v="13.776"/>
    <n v="9.1840000000000011"/>
    <n v="0.4"/>
    <x v="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0.6"/>
    <n v="11.664"/>
    <n v="7.7760000000000016"/>
    <n v="0.40000000000000008"/>
    <x v="2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0.6"/>
    <n v="5.7239999999999993"/>
    <n v="3.8159999999999998"/>
    <n v="0.4"/>
    <x v="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0.6"/>
    <n v="3.4859999999999998"/>
    <n v="2.3239999999999998"/>
    <n v="0.4"/>
    <x v="1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n v="0.6"/>
    <n v="3.456"/>
    <n v="2.3039999999999998"/>
    <n v="0.39999999999999997"/>
    <x v="1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0.65"/>
    <n v="9.6914999999999996"/>
    <n v="5.2185000000000006"/>
    <n v="0.35000000000000003"/>
    <x v="1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n v="0.6"/>
    <n v="3.9851999999999999"/>
    <n v="2.6568000000000005"/>
    <n v="0.40000000000000008"/>
    <x v="2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0.6"/>
    <n v="11.123999999999999"/>
    <n v="7.4160000000000004"/>
    <n v="0.4"/>
    <x v="0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0.6"/>
    <n v="407.976"/>
    <n v="271.98400000000004"/>
    <n v="0.4"/>
    <x v="0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n v="0.65"/>
    <n v="123.2244"/>
    <n v="66.351599999999991"/>
    <n v="0.35"/>
    <x v="3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n v="0.55000000000000004"/>
    <n v="39.578000000000003"/>
    <n v="32.381999999999991"/>
    <n v="0.4499999999999999"/>
    <x v="3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†speaker phone"/>
    <n v="539.91999999999996"/>
    <n v="5"/>
    <n v="0.2"/>
    <n v="47.243000000000002"/>
    <n v="0.55000000000000004"/>
    <n v="296.95600000000002"/>
    <n v="242.96399999999994"/>
    <n v="0.4499999999999999"/>
    <x v="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n v="0.65"/>
    <n v="471.47360000000003"/>
    <n v="253.87040000000002"/>
    <n v="0.35"/>
    <x v="2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n v="0.6"/>
    <n v="4.4640000000000004"/>
    <n v="2.976"/>
    <n v="0.39999999999999997"/>
    <x v="2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0.6"/>
    <n v="23.687999999999999"/>
    <n v="15.791999999999998"/>
    <n v="0.39999999999999997"/>
    <x v="2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n v="0.6"/>
    <n v="510.29999999999995"/>
    <n v="340.20000000000005"/>
    <n v="0.40000000000000008"/>
    <x v="1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0.65"/>
    <n v="48.964500000000001"/>
    <n v="26.365499999999997"/>
    <n v="0.35"/>
    <x v="1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n v="0.6"/>
    <n v="195.3792"/>
    <n v="130.25280000000001"/>
    <n v="0.4"/>
    <x v="1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n v="0.55000000000000004"/>
    <n v="12.839200000000002"/>
    <n v="10.504799999999999"/>
    <n v="0.44999999999999996"/>
    <x v="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n v="0.6"/>
    <n v="9.911999999999999"/>
    <n v="6.6080000000000005"/>
    <n v="0.4"/>
    <x v="1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0.6"/>
    <n v="201.43200000000002"/>
    <n v="134.28800000000001"/>
    <n v="0.4"/>
    <x v="2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n v="0.55000000000000004"/>
    <n v="138.5692"/>
    <n v="113.37479999999999"/>
    <n v="0.45"/>
    <x v="2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n v="0.65"/>
    <n v="82.746300000000005"/>
    <n v="44.555700000000002"/>
    <n v="0.35"/>
    <x v="2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0.65"/>
    <n v="785.096"/>
    <n v="422.74399999999991"/>
    <n v="0.35"/>
    <x v="3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0.6"/>
    <n v="7.5179999999999989"/>
    <n v="5.0120000000000005"/>
    <n v="0.40000000000000008"/>
    <x v="3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0.6"/>
    <n v="20.747999999999998"/>
    <n v="13.832000000000001"/>
    <n v="0.4"/>
    <x v="3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n v="0.65"/>
    <n v="195.63700000000003"/>
    <n v="105.34299999999999"/>
    <n v="0.34999999999999992"/>
    <x v="3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n v="0.65"/>
    <n v="168.1875"/>
    <n v="90.5625"/>
    <n v="0.35"/>
    <x v="3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0.6"/>
    <n v="35.712000000000003"/>
    <n v="23.808"/>
    <n v="0.39999999999999997"/>
    <x v="3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0.6"/>
    <n v="34.775999999999996"/>
    <n v="23.184000000000005"/>
    <n v="0.40000000000000008"/>
    <x v="3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0.65"/>
    <n v="287.274"/>
    <n v="154.68599999999998"/>
    <n v="0.35"/>
    <x v="3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0.6"/>
    <n v="40.824000000000005"/>
    <n v="27.216000000000001"/>
    <n v="0.39999999999999997"/>
    <x v="3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0.55000000000000004"/>
    <n v="387.04050000000007"/>
    <n v="316.66949999999997"/>
    <n v="0.44999999999999996"/>
    <x v="0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n v="0.6"/>
    <n v="10.7424"/>
    <n v="7.1616"/>
    <n v="0.4"/>
    <x v="0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n v="0.6"/>
    <n v="7.1856"/>
    <n v="4.7904000000000009"/>
    <n v="0.4"/>
    <x v="0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0.55000000000000004"/>
    <n v="37.378"/>
    <n v="30.581999999999994"/>
    <n v="0.44999999999999996"/>
    <x v="0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0.65"/>
    <n v="579.94560000000001"/>
    <n v="312.27840000000003"/>
    <n v="0.35000000000000003"/>
    <x v="1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0.55000000000000004"/>
    <n v="714.99450000000002"/>
    <n v="584.99549999999999"/>
    <n v="0.45"/>
    <x v="2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0.6"/>
    <n v="2.7263999999999995"/>
    <n v="1.8176000000000001"/>
    <n v="0.40000000000000008"/>
    <x v="0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n v="0.65"/>
    <n v="878.82079999999996"/>
    <n v="473.21119999999996"/>
    <n v="0.35"/>
    <x v="0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n v="0.65"/>
    <n v="1006.8435000000001"/>
    <n v="542.14649999999995"/>
    <n v="0.35"/>
    <x v="1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0.6"/>
    <n v="11.9232"/>
    <n v="7.9488000000000003"/>
    <n v="0.4"/>
    <x v="1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n v="0.55000000000000004"/>
    <n v="65.696399999999997"/>
    <n v="53.751599999999996"/>
    <n v="0.45"/>
    <x v="3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n v="0.6"/>
    <n v="70.896000000000001"/>
    <n v="47.263999999999996"/>
    <n v="0.39999999999999997"/>
    <x v="3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0.6"/>
    <n v="11.735999999999999"/>
    <n v="7.8239999999999998"/>
    <n v="0.4"/>
    <x v="1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65"/>
    <n v="52.623999999999995"/>
    <n v="28.335999999999999"/>
    <n v="0.35000000000000003"/>
    <x v="1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n v="0.6"/>
    <n v="15.552"/>
    <n v="10.368000000000002"/>
    <n v="0.40000000000000008"/>
    <x v="1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n v="0.6"/>
    <n v="64.175999999999988"/>
    <n v="42.784000000000006"/>
    <n v="0.40000000000000008"/>
    <x v="2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0.65"/>
    <n v="122.044"/>
    <n v="65.715999999999994"/>
    <n v="0.35"/>
    <x v="2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0.6"/>
    <n v="46.065599999999996"/>
    <n v="30.7104"/>
    <n v="0.4"/>
    <x v="3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n v="0.6"/>
    <n v="32.339999999999996"/>
    <n v="21.560000000000002"/>
    <n v="0.40000000000000008"/>
    <x v="3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n v="0.65"/>
    <n v="49.873199999999997"/>
    <n v="26.854799999999997"/>
    <n v="0.35"/>
    <x v="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n v="0.6"/>
    <n v="6.258"/>
    <n v="4.1719999999999997"/>
    <n v="0.39999999999999997"/>
    <x v="2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0.6"/>
    <n v="59.519999999999996"/>
    <n v="39.680000000000007"/>
    <n v="0.40000000000000008"/>
    <x v="3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0.6"/>
    <n v="9.5519999999999996"/>
    <n v="6.3680000000000003"/>
    <n v="0.4"/>
    <x v="3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n v="0.65"/>
    <n v="84.447999999999993"/>
    <n v="45.471999999999994"/>
    <n v="0.35"/>
    <x v="2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0.6"/>
    <n v="18.239999999999998"/>
    <n v="12.16"/>
    <n v="0.4"/>
    <x v="0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0.55000000000000004"/>
    <n v="2969.9505000000004"/>
    <n v="2429.9594999999995"/>
    <n v="0.4499999999999999"/>
    <x v="0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0.6"/>
    <n v="71.459999999999994"/>
    <n v="47.64"/>
    <n v="0.4"/>
    <x v="0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0.6"/>
    <n v="24.047999999999998"/>
    <n v="16.032"/>
    <n v="0.4"/>
    <x v="1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0.6"/>
    <n v="35.963999999999999"/>
    <n v="23.975999999999999"/>
    <n v="0.4"/>
    <x v="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n v="0.55000000000000004"/>
    <n v="142.98900000000003"/>
    <n v="116.99099999999999"/>
    <n v="0.4499999999999999"/>
    <x v="1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0.65"/>
    <n v="111.137"/>
    <n v="59.842999999999989"/>
    <n v="0.35"/>
    <x v="1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n v="0.65"/>
    <n v="25.330500000000001"/>
    <n v="13.639499999999998"/>
    <n v="0.35"/>
    <x v="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0.6"/>
    <n v="92.94"/>
    <n v="61.960000000000008"/>
    <n v="0.4"/>
    <x v="1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0.65"/>
    <n v="289.94420000000002"/>
    <n v="156.12379999999996"/>
    <n v="0.34999999999999992"/>
    <x v="1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n v="0.6"/>
    <n v="91.763999999999996"/>
    <n v="61.176000000000002"/>
    <n v="0.4"/>
    <x v="3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n v="0.55000000000000004"/>
    <n v="12.909600000000001"/>
    <n v="10.5624"/>
    <n v="0.45"/>
    <x v="2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0.6"/>
    <n v="117.38399999999999"/>
    <n v="78.256"/>
    <n v="0.4"/>
    <x v="2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0.6"/>
    <n v="8.9639999999999986"/>
    <n v="5.9760000000000009"/>
    <n v="0.40000000000000008"/>
    <x v="2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n v="0.55000000000000004"/>
    <n v="928.29000000000008"/>
    <n v="759.50999999999988"/>
    <n v="0.44999999999999996"/>
    <x v="2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0.65"/>
    <n v="222.274"/>
    <n v="119.68599999999998"/>
    <n v="0.35"/>
    <x v="2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n v="0.65"/>
    <n v="393.822"/>
    <n v="212.05799999999999"/>
    <n v="0.35"/>
    <x v="2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0.6"/>
    <n v="112.03919999999999"/>
    <n v="74.692800000000005"/>
    <n v="0.4"/>
    <x v="1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0.6"/>
    <n v="2287.7819999999997"/>
    <n v="1525.1880000000001"/>
    <n v="0.4"/>
    <x v="1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0.6"/>
    <n v="15.854399999999998"/>
    <n v="10.569600000000001"/>
    <n v="0.40000000000000008"/>
    <x v="1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n v="0.55000000000000004"/>
    <n v="344.29450000000003"/>
    <n v="281.69549999999998"/>
    <n v="0.44999999999999996"/>
    <x v="1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0.65"/>
    <n v="1019.5965"/>
    <n v="549.01349999999991"/>
    <n v="0.35"/>
    <x v="0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0.6"/>
    <n v="10.38"/>
    <n v="6.92"/>
    <n v="0.39999999999999997"/>
    <x v="0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n v="0.55000000000000004"/>
    <n v="88"/>
    <n v="72"/>
    <n v="0.45"/>
    <x v="0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0.6"/>
    <n v="107.964"/>
    <n v="71.975999999999999"/>
    <n v="0.4"/>
    <x v="3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n v="0.65"/>
    <n v="567.41100000000006"/>
    <n v="305.529"/>
    <n v="0.35"/>
    <x v="3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0.6"/>
    <n v="7.7759999999999998"/>
    <n v="5.1840000000000011"/>
    <n v="0.40000000000000008"/>
    <x v="3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n v="0.6"/>
    <n v="53.279999999999994"/>
    <n v="35.520000000000003"/>
    <n v="0.4"/>
    <x v="2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n v="0.55000000000000004"/>
    <n v="175.98240000000001"/>
    <n v="143.98560000000001"/>
    <n v="0.45"/>
    <x v="2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n v="0.65"/>
    <n v="109.1272"/>
    <n v="58.760800000000003"/>
    <n v="0.35000000000000003"/>
    <x v="0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0.6"/>
    <n v="98.376000000000005"/>
    <n v="65.584000000000003"/>
    <n v="0.4"/>
    <x v="3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n v="0.6"/>
    <n v="3.1392000000000002"/>
    <n v="2.0928"/>
    <n v="0.39999999999999997"/>
    <x v="3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0.55000000000000004"/>
    <n v="659.98900000000003"/>
    <n v="539.99099999999999"/>
    <n v="0.44999999999999996"/>
    <x v="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0.6"/>
    <n v="44.309999999999995"/>
    <n v="29.54"/>
    <n v="0.4"/>
    <x v="3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0.6"/>
    <n v="15.426"/>
    <n v="10.284000000000001"/>
    <n v="0.4"/>
    <x v="3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n v="0.6"/>
    <n v="10.368"/>
    <n v="6.9120000000000008"/>
    <n v="0.4"/>
    <x v="3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n v="0.65"/>
    <n v="342.2783"/>
    <n v="184.30369999999999"/>
    <n v="0.35"/>
    <x v="3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n v="0.6"/>
    <n v="6.9359999999999999"/>
    <n v="4.6240000000000006"/>
    <n v="0.4"/>
    <x v="0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n v="0.55000000000000004"/>
    <n v="115.48350000000001"/>
    <n v="94.486499999999992"/>
    <n v="0.44999999999999996"/>
    <x v="0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n v="0.65"/>
    <n v="291.096"/>
    <n v="156.74399999999997"/>
    <n v="0.35"/>
    <x v="0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†Smart WiFi Router"/>
    <n v="479.97"/>
    <n v="3"/>
    <n v="0"/>
    <n v="163.18979999999999"/>
    <n v="0.55000000000000004"/>
    <n v="263.98350000000005"/>
    <n v="215.98649999999998"/>
    <n v="0.44999999999999996"/>
    <x v="0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0.6"/>
    <n v="5.1840000000000002"/>
    <n v="3.4560000000000004"/>
    <n v="0.4"/>
    <x v="0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0.6"/>
    <n v="7.008"/>
    <n v="4.6719999999999997"/>
    <n v="0.39999999999999997"/>
    <x v="3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n v="0.55000000000000004"/>
    <n v="22.426800000000004"/>
    <n v="18.3492"/>
    <n v="0.44999999999999996"/>
    <x v="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0.6"/>
    <n v="8.2187999999999999"/>
    <n v="5.4792000000000005"/>
    <n v="0.4"/>
    <x v="2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0.55000000000000004"/>
    <n v="48.29"/>
    <n v="39.51"/>
    <n v="0.45"/>
    <x v="1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n v="0.65"/>
    <n v="50.668799999999997"/>
    <n v="27.283200000000001"/>
    <n v="0.35000000000000003"/>
    <x v="3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0.6"/>
    <n v="88.310400000000001"/>
    <n v="58.873599999999996"/>
    <n v="0.39999999999999997"/>
    <x v="3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0.6"/>
    <n v="28.771199999999997"/>
    <n v="19.180800000000001"/>
    <n v="0.4"/>
    <x v="3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n v="0.6"/>
    <n v="150.15599999999998"/>
    <n v="100.10400000000001"/>
    <n v="0.40000000000000008"/>
    <x v="2"/>
  </r>
  <r>
    <n v="7716"/>
    <s v="US-2017-101518"/>
    <d v="2017-11-03T00:00:00"/>
    <d v="2017-11-08T00:00:00"/>
    <s v="Standard Class"/>
    <s v="PB-19105"/>
    <s v="Peter B¸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0.55000000000000004"/>
    <n v="22.426800000000004"/>
    <n v="18.3492"/>
    <n v="0.44999999999999996"/>
    <x v="3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n v="0.6"/>
    <n v="17.760000000000002"/>
    <n v="11.84"/>
    <n v="0.39999999999999997"/>
    <x v="1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0.6"/>
    <n v="1.1627999999999998"/>
    <n v="0.77520000000000011"/>
    <n v="0.40000000000000008"/>
    <x v="1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n v="0.55000000000000004"/>
    <n v="87.978000000000009"/>
    <n v="71.981999999999999"/>
    <n v="0.44999999999999996"/>
    <x v="3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0.6"/>
    <n v="35.712000000000003"/>
    <n v="23.808"/>
    <n v="0.39999999999999997"/>
    <x v="1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0.6"/>
    <n v="10.488"/>
    <n v="6.9920000000000009"/>
    <n v="0.4"/>
    <x v="1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0.6"/>
    <n v="7.9007999999999994"/>
    <n v="5.2671999999999999"/>
    <n v="0.4"/>
    <x v="1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0.6"/>
    <n v="24.443999999999999"/>
    <n v="16.296000000000003"/>
    <n v="0.40000000000000008"/>
    <x v="3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n v="0.65"/>
    <n v="116.9259"/>
    <n v="62.960099999999997"/>
    <n v="0.35"/>
    <x v="1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0.6"/>
    <n v="171.75359999999998"/>
    <n v="114.50239999999999"/>
    <n v="0.4"/>
    <x v="0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0.6"/>
    <n v="14.5344"/>
    <n v="9.6896000000000004"/>
    <n v="0.4"/>
    <x v="0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0.6"/>
    <n v="198.92159999999998"/>
    <n v="132.61440000000002"/>
    <n v="0.40000000000000008"/>
    <x v="0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0.6"/>
    <n v="10.511999999999999"/>
    <n v="7.0080000000000009"/>
    <n v="0.40000000000000008"/>
    <x v="1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0.6"/>
    <n v="10.713600000000001"/>
    <n v="7.1424000000000003"/>
    <n v="0.39999999999999997"/>
    <x v="0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†VX Revolution Cordless Laser Mouse for Notebooks (Black)"/>
    <n v="431.976"/>
    <n v="3"/>
    <n v="0.2"/>
    <n v="-75.595799999999997"/>
    <n v="0.55000000000000004"/>
    <n v="237.58680000000001"/>
    <n v="194.38919999999999"/>
    <n v="0.44999999999999996"/>
    <x v="0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n v="0.65"/>
    <n v="189.23840000000001"/>
    <n v="101.89760000000001"/>
    <n v="0.35000000000000003"/>
    <x v="3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n v="0.6"/>
    <n v="68.908799999999999"/>
    <n v="45.9392"/>
    <n v="0.4"/>
    <x v="3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n v="0.6"/>
    <n v="6.4127999999999998"/>
    <n v="4.2752000000000008"/>
    <n v="0.4"/>
    <x v="3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0.6"/>
    <n v="9.1391999999999989"/>
    <n v="6.0928000000000004"/>
    <n v="0.4"/>
    <x v="0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n v="0.6"/>
    <n v="7.452"/>
    <n v="4.968"/>
    <n v="0.4"/>
    <x v="3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0.6"/>
    <n v="11.664"/>
    <n v="7.7760000000000016"/>
    <n v="0.40000000000000008"/>
    <x v="0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0.6"/>
    <n v="42.220799999999997"/>
    <n v="28.147199999999998"/>
    <n v="0.4"/>
    <x v="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0.6"/>
    <n v="7.6032000000000002"/>
    <n v="5.0688000000000004"/>
    <n v="0.4"/>
    <x v="3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n v="0.55000000000000004"/>
    <n v="49.472500000000004"/>
    <n v="40.477499999999999"/>
    <n v="0.44999999999999996"/>
    <x v="3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n v="0.6"/>
    <n v="3.948"/>
    <n v="2.6320000000000001"/>
    <n v="0.4"/>
    <x v="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n v="0.55000000000000004"/>
    <n v="52.244500000000002"/>
    <n v="42.745499999999993"/>
    <n v="0.44999999999999996"/>
    <x v="2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0.55000000000000004"/>
    <n v="19.315999999999999"/>
    <n v="15.803999999999998"/>
    <n v="0.45"/>
    <x v="1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n v="0.6"/>
    <n v="15.552"/>
    <n v="10.368000000000002"/>
    <n v="0.40000000000000008"/>
    <x v="3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0.6"/>
    <n v="4.7759999999999998"/>
    <n v="3.1840000000000002"/>
    <n v="0.4"/>
    <x v="0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0.55000000000000004"/>
    <n v="311.83350000000002"/>
    <n v="255.13650000000001"/>
    <n v="0.45"/>
    <x v="0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0.6"/>
    <n v="5.9039999999999999"/>
    <n v="3.9359999999999999"/>
    <n v="0.4"/>
    <x v="0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n v="0.55000000000000004"/>
    <n v="14.018400000000002"/>
    <n v="11.469599999999998"/>
    <n v="0.44999999999999996"/>
    <x v="1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0.6"/>
    <n v="4.5359999999999996"/>
    <n v="3.024"/>
    <n v="0.4"/>
    <x v="1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n v="0.65"/>
    <n v="39.546000000000006"/>
    <n v="21.293999999999997"/>
    <n v="0.34999999999999992"/>
    <x v="1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0.6"/>
    <n v="270.024"/>
    <n v="180.01600000000002"/>
    <n v="0.4"/>
    <x v="1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0.6"/>
    <n v="20.76"/>
    <n v="13.84"/>
    <n v="0.39999999999999997"/>
    <x v="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0.55000000000000004"/>
    <n v="257.38350000000003"/>
    <n v="210.5865"/>
    <n v="0.44999999999999996"/>
    <x v="1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0.6"/>
    <n v="19.812000000000001"/>
    <n v="13.208000000000002"/>
    <n v="0.4"/>
    <x v="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n v="0.65"/>
    <n v="11.107200000000001"/>
    <n v="5.9808000000000003"/>
    <n v="0.35"/>
    <x v="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0.6"/>
    <n v="1.8048"/>
    <n v="1.2032"/>
    <n v="0.4"/>
    <x v="1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0.6"/>
    <n v="160.94399999999999"/>
    <n v="107.29600000000002"/>
    <n v="0.40000000000000008"/>
    <x v="3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n v="0.55000000000000004"/>
    <n v="237.13800000000003"/>
    <n v="194.02199999999999"/>
    <n v="0.44999999999999996"/>
    <x v="3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0.55000000000000004"/>
    <n v="23.980000000000004"/>
    <n v="19.619999999999997"/>
    <n v="0.4499999999999999"/>
    <x v="3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n v="0.65"/>
    <n v="100.7175"/>
    <n v="54.232499999999987"/>
    <n v="0.34999999999999992"/>
    <x v="3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n v="0.6"/>
    <n v="9.3311999999999991"/>
    <n v="6.2208000000000006"/>
    <n v="0.4"/>
    <x v="0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0.6"/>
    <n v="25.3248"/>
    <n v="16.883199999999999"/>
    <n v="0.39999999999999997"/>
    <x v="2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n v="0.6"/>
    <n v="6.2207999999999997"/>
    <n v="4.1472000000000007"/>
    <n v="0.40000000000000008"/>
    <x v="3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n v="0.6"/>
    <n v="1.3344"/>
    <n v="0.88960000000000017"/>
    <n v="0.4"/>
    <x v="3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0.6"/>
    <n v="44.711999999999996"/>
    <n v="29.808"/>
    <n v="0.4"/>
    <x v="1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0.6"/>
    <n v="10.511999999999999"/>
    <n v="7.0080000000000009"/>
    <n v="0.40000000000000008"/>
    <x v="3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n v="0.65"/>
    <n v="1156.9350000000002"/>
    <n v="622.96499999999992"/>
    <n v="0.34999999999999992"/>
    <x v="3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0.6"/>
    <n v="131.94"/>
    <n v="87.960000000000008"/>
    <n v="0.4"/>
    <x v="3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0.6"/>
    <n v="4.2911999999999999"/>
    <n v="2.8608000000000002"/>
    <n v="0.4"/>
    <x v="1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0.6"/>
    <n v="16.032"/>
    <n v="10.687999999999999"/>
    <n v="0.39999999999999997"/>
    <x v="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n v="0.55000000000000004"/>
    <n v="571.85040000000004"/>
    <n v="467.87760000000003"/>
    <n v="0.45"/>
    <x v="0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n v="0.6"/>
    <n v="27.576000000000001"/>
    <n v="18.384"/>
    <n v="0.4"/>
    <x v="0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0.6"/>
    <n v="273.95280000000002"/>
    <n v="182.6352"/>
    <n v="0.39999999999999997"/>
    <x v="0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n v="0.55000000000000004"/>
    <n v="2474.9917500000001"/>
    <n v="2024.9932499999995"/>
    <n v="0.44999999999999996"/>
    <x v="0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n v="0.55000000000000004"/>
    <n v="32.986800000000002"/>
    <n v="26.989199999999997"/>
    <n v="0.44999999999999996"/>
    <x v="0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n v="0.6"/>
    <n v="3.6719999999999997"/>
    <n v="2.4480000000000004"/>
    <n v="0.40000000000000008"/>
    <x v="0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n v="0.6"/>
    <n v="6.5880000000000001"/>
    <n v="4.3920000000000003"/>
    <n v="0.4"/>
    <x v="2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0.6"/>
    <n v="4.7160000000000002"/>
    <n v="3.1440000000000001"/>
    <n v="0.4"/>
    <x v="2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n v="0.6"/>
    <n v="30.87"/>
    <n v="20.580000000000002"/>
    <n v="0.4"/>
    <x v="2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0.6"/>
    <n v="22.233599999999999"/>
    <n v="14.822399999999998"/>
    <n v="0.39999999999999997"/>
    <x v="2"/>
  </r>
  <r>
    <n v="7780"/>
    <s v="CA-2016-139381"/>
    <d v="2016-04-18T00:00:00"/>
    <d v="2016-04-22T00:00:00"/>
    <s v="Standard Class"/>
    <s v="RF-19840"/>
    <s v="Roy Franzˆ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0.6"/>
    <n v="122.35199999999999"/>
    <n v="81.567999999999998"/>
    <n v="0.4"/>
    <x v="0"/>
  </r>
  <r>
    <n v="7781"/>
    <s v="CA-2016-139381"/>
    <d v="2016-04-18T00:00:00"/>
    <d v="2016-04-22T00:00:00"/>
    <s v="Standard Class"/>
    <s v="RF-19840"/>
    <s v="Roy Franzˆ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n v="0.55000000000000004"/>
    <n v="16.257999999999999"/>
    <n v="13.302"/>
    <n v="0.45"/>
    <x v="0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n v="0.6"/>
    <n v="5.1407999999999996"/>
    <n v="3.4272"/>
    <n v="0.4"/>
    <x v="1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0.6"/>
    <n v="27.148799999999998"/>
    <n v="18.0992"/>
    <n v="0.4"/>
    <x v="0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n v="0.65"/>
    <n v="569.59500000000003"/>
    <n v="306.70499999999993"/>
    <n v="0.34999999999999992"/>
    <x v="0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0.6"/>
    <n v="111.2256"/>
    <n v="74.150400000000005"/>
    <n v="0.4"/>
    <x v="0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0.6"/>
    <n v="15.035999999999998"/>
    <n v="10.024000000000001"/>
    <n v="0.40000000000000008"/>
    <x v="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n v="0.6"/>
    <n v="1.734"/>
    <n v="1.1560000000000001"/>
    <n v="0.4"/>
    <x v="0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n v="0.6"/>
    <n v="4.7375999999999996"/>
    <n v="3.1584000000000003"/>
    <n v="0.4"/>
    <x v="0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0.65"/>
    <n v="14.695200000000002"/>
    <n v="7.9127999999999989"/>
    <n v="0.34999999999999992"/>
    <x v="0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0.6"/>
    <n v="18.316799999999997"/>
    <n v="12.211200000000002"/>
    <n v="0.40000000000000008"/>
    <x v="0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0.6"/>
    <n v="2.9051999999999998"/>
    <n v="1.9367999999999999"/>
    <n v="0.4"/>
    <x v="3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n v="0.6"/>
    <n v="1.08"/>
    <n v="0.72"/>
    <n v="0.39999999999999997"/>
    <x v="0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n v="0.55000000000000004"/>
    <n v="21.991200000000003"/>
    <n v="17.992799999999999"/>
    <n v="0.44999999999999996"/>
    <x v="3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n v="0.6"/>
    <n v="19.439999999999998"/>
    <n v="12.96"/>
    <n v="0.4"/>
    <x v="1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n v="0.6"/>
    <n v="58.727999999999994"/>
    <n v="39.152000000000001"/>
    <n v="0.4"/>
    <x v="1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n v="0.55000000000000004"/>
    <n v="168.94240000000002"/>
    <n v="138.22559999999999"/>
    <n v="0.44999999999999996"/>
    <x v="1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0.6"/>
    <n v="16.139999999999997"/>
    <n v="10.760000000000002"/>
    <n v="0.40000000000000008"/>
    <x v="1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n v="0.6"/>
    <n v="28.206"/>
    <n v="18.803999999999998"/>
    <n v="0.39999999999999997"/>
    <x v="3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n v="0.55000000000000004"/>
    <n v="258.49450000000002"/>
    <n v="211.49549999999999"/>
    <n v="0.44999999999999996"/>
    <x v="3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n v="0.65"/>
    <n v="135.09990000000002"/>
    <n v="72.746099999999984"/>
    <n v="0.34999999999999992"/>
    <x v="3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0.6"/>
    <n v="194.84640000000002"/>
    <n v="129.89760000000001"/>
    <n v="0.4"/>
    <x v="3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0.65"/>
    <n v="26.311999999999998"/>
    <n v="14.167999999999999"/>
    <n v="0.35000000000000003"/>
    <x v="2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n v="0.6"/>
    <n v="7.1999999999999993"/>
    <n v="4.8000000000000007"/>
    <n v="0.40000000000000008"/>
    <x v="1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0.6"/>
    <n v="432.03839999999997"/>
    <n v="288.0256"/>
    <n v="0.4"/>
    <x v="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0.6"/>
    <n v="15.254399999999999"/>
    <n v="10.169600000000001"/>
    <n v="0.4"/>
    <x v="1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0.6"/>
    <n v="1.6895999999999998"/>
    <n v="1.1264000000000001"/>
    <n v="0.4"/>
    <x v="1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n v="0.6"/>
    <n v="1.9224000000000001"/>
    <n v="1.2816000000000001"/>
    <n v="0.4"/>
    <x v="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0.6"/>
    <n v="18.4968"/>
    <n v="12.331199999999999"/>
    <n v="0.39999999999999997"/>
    <x v="0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0.6"/>
    <n v="28.569599999999998"/>
    <n v="19.046400000000002"/>
    <n v="0.4"/>
    <x v="0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n v="0.55000000000000004"/>
    <n v="59.83120000000001"/>
    <n v="48.952799999999996"/>
    <n v="0.44999999999999996"/>
    <x v="0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0.6"/>
    <n v="2.8619999999999997"/>
    <n v="1.9079999999999999"/>
    <n v="0.4"/>
    <x v="0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0.6"/>
    <n v="4.7880000000000003"/>
    <n v="3.1920000000000002"/>
    <n v="0.4"/>
    <x v="0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n v="0.65"/>
    <n v="357.78015000000005"/>
    <n v="192.65084999999999"/>
    <n v="0.35"/>
    <x v="0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n v="0.65"/>
    <n v="6.8640000000000008"/>
    <n v="3.6959999999999997"/>
    <n v="0.35"/>
    <x v="0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0.65"/>
    <n v="973.48289999999997"/>
    <n v="524.18309999999997"/>
    <n v="0.35"/>
    <x v="3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0.55000000000000004"/>
    <n v="9.636000000000001"/>
    <n v="7.8839999999999986"/>
    <n v="0.44999999999999996"/>
    <x v="3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0.6"/>
    <n v="67.932000000000002"/>
    <n v="45.287999999999997"/>
    <n v="0.39999999999999997"/>
    <x v="0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n v="0.6"/>
    <n v="21.528000000000002"/>
    <n v="14.352"/>
    <n v="0.39999999999999997"/>
    <x v="0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n v="0.6"/>
    <n v="2721.5855999999999"/>
    <n v="1814.3903999999998"/>
    <n v="0.39999999999999997"/>
    <x v="0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n v="0.6"/>
    <n v="7.1040000000000001"/>
    <n v="4.7359999999999998"/>
    <n v="0.39999999999999997"/>
    <x v="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0.6"/>
    <n v="355.64400000000001"/>
    <n v="237.096"/>
    <n v="0.4"/>
    <x v="3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n v="0.6"/>
    <n v="67.003199999999993"/>
    <n v="44.668800000000005"/>
    <n v="0.40000000000000008"/>
    <x v="0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0.6"/>
    <n v="5.1840000000000002"/>
    <n v="3.4560000000000004"/>
    <n v="0.4"/>
    <x v="2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n v="0.55000000000000004"/>
    <n v="82.483500000000006"/>
    <n v="67.486499999999992"/>
    <n v="0.44999999999999996"/>
    <x v="2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n v="0.65"/>
    <n v="151.37200000000001"/>
    <n v="81.507999999999981"/>
    <n v="0.34999999999999992"/>
    <x v="2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n v="0.65"/>
    <n v="59.073300000000003"/>
    <n v="31.808700000000002"/>
    <n v="0.35"/>
    <x v="1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†Speaker Phone"/>
    <n v="508.76799999999997"/>
    <n v="4"/>
    <n v="0.2"/>
    <n v="38.157600000000002"/>
    <n v="0.55000000000000004"/>
    <n v="279.82240000000002"/>
    <n v="228.94559999999996"/>
    <n v="0.44999999999999996"/>
    <x v="3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n v="0.6"/>
    <n v="5.9472000000000005"/>
    <n v="3.9648000000000003"/>
    <n v="0.4"/>
    <x v="3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n v="0.65"/>
    <n v="41.558399999999999"/>
    <n v="22.377600000000001"/>
    <n v="0.35000000000000003"/>
    <x v="1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n v="0.6"/>
    <n v="35.712000000000003"/>
    <n v="23.808"/>
    <n v="0.39999999999999997"/>
    <x v="1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n v="0.55000000000000004"/>
    <n v="171.58680000000001"/>
    <n v="140.38919999999999"/>
    <n v="0.44999999999999996"/>
    <x v="1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0.6"/>
    <n v="30.211199999999998"/>
    <n v="20.140799999999999"/>
    <n v="0.4"/>
    <x v="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0.55000000000000004"/>
    <n v="10.524800000000001"/>
    <n v="8.6111999999999984"/>
    <n v="0.44999999999999996"/>
    <x v="0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0.6"/>
    <n v="7.871999999999999"/>
    <n v="5.2480000000000002"/>
    <n v="0.4"/>
    <x v="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n v="0.65"/>
    <n v="157.01920000000001"/>
    <n v="84.5488"/>
    <n v="0.35"/>
    <x v="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n v="0.55000000000000004"/>
    <n v="263.95600000000002"/>
    <n v="215.964"/>
    <n v="0.44999999999999996"/>
    <x v="1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n v="0.65"/>
    <n v="199.63840000000002"/>
    <n v="107.49760000000001"/>
    <n v="0.35"/>
    <x v="1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n v="0.6"/>
    <n v="7.56"/>
    <n v="5.04"/>
    <n v="0.4"/>
    <x v="1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0.55000000000000004"/>
    <n v="87.989000000000004"/>
    <n v="71.990999999999985"/>
    <n v="0.44999999999999996"/>
    <x v="1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n v="0.6"/>
    <n v="3.6719999999999997"/>
    <n v="2.4480000000000004"/>
    <n v="0.40000000000000008"/>
    <x v="2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n v="0.65"/>
    <n v="770.0680000000001"/>
    <n v="414.65199999999993"/>
    <n v="0.34999999999999992"/>
    <x v="2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0.6"/>
    <n v="27.576000000000001"/>
    <n v="18.384"/>
    <n v="0.4"/>
    <x v="0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0.6"/>
    <n v="34.83"/>
    <n v="23.22"/>
    <n v="0.4"/>
    <x v="2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0.6"/>
    <n v="42.768000000000001"/>
    <n v="28.512"/>
    <n v="0.4"/>
    <x v="2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0.65"/>
    <n v="80.8626"/>
    <n v="43.541399999999996"/>
    <n v="0.35"/>
    <x v="3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0.6"/>
    <n v="92.94"/>
    <n v="61.960000000000008"/>
    <n v="0.4"/>
    <x v="1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0.55000000000000004"/>
    <n v="1029.5340000000001"/>
    <n v="842.346"/>
    <n v="0.44999999999999996"/>
    <x v="1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n v="0.65"/>
    <n v="10.524800000000001"/>
    <n v="5.6671999999999993"/>
    <n v="0.35"/>
    <x v="0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0.6"/>
    <n v="11.361599999999999"/>
    <n v="7.5744000000000007"/>
    <n v="0.4"/>
    <x v="0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0.6"/>
    <n v="7.6032000000000002"/>
    <n v="5.0688000000000004"/>
    <n v="0.4"/>
    <x v="0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n v="0.6"/>
    <n v="3.024"/>
    <n v="2.016"/>
    <n v="0.4"/>
    <x v="0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n v="0.6"/>
    <n v="5.0688000000000004"/>
    <n v="3.3792"/>
    <n v="0.39999999999999997"/>
    <x v="2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n v="0.6"/>
    <n v="12.232800000000001"/>
    <n v="8.1552000000000007"/>
    <n v="0.4"/>
    <x v="2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n v="0.6"/>
    <n v="5.976"/>
    <n v="3.9840000000000009"/>
    <n v="0.40000000000000008"/>
    <x v="1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0.6"/>
    <n v="192.38399999999999"/>
    <n v="128.256"/>
    <n v="0.4"/>
    <x v="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0.55000000000000004"/>
    <n v="28.6"/>
    <n v="23.4"/>
    <n v="0.44999999999999996"/>
    <x v="3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n v="0.6"/>
    <n v="15.350399999999999"/>
    <n v="10.233600000000001"/>
    <n v="0.4"/>
    <x v="2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n v="0.55000000000000004"/>
    <n v="255.20000000000002"/>
    <n v="208.79999999999998"/>
    <n v="0.44999999999999996"/>
    <x v="2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0.6"/>
    <n v="141.57"/>
    <n v="94.38"/>
    <n v="0.4"/>
    <x v="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0.6"/>
    <n v="23.975999999999999"/>
    <n v="15.984000000000002"/>
    <n v="0.4"/>
    <x v="2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0.6"/>
    <n v="11.1168"/>
    <n v="7.4111999999999991"/>
    <n v="0.39999999999999997"/>
    <x v="3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n v="0.55000000000000004"/>
    <n v="9.8450000000000006"/>
    <n v="8.0549999999999979"/>
    <n v="0.4499999999999999"/>
    <x v="1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0.6"/>
    <n v="49.175999999999995"/>
    <n v="32.783999999999999"/>
    <n v="0.4"/>
    <x v="1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n v="0.6"/>
    <n v="163.64159999999998"/>
    <n v="109.09440000000001"/>
    <n v="0.4"/>
    <x v="1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n v="0.6"/>
    <n v="11.097599999999998"/>
    <n v="7.3984000000000005"/>
    <n v="0.40000000000000008"/>
    <x v="1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n v="0.65"/>
    <n v="287.24800000000005"/>
    <n v="154.67199999999997"/>
    <n v="0.34999999999999992"/>
    <x v="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n v="0.65"/>
    <n v="83.046599999999998"/>
    <n v="44.717399999999998"/>
    <n v="0.35"/>
    <x v="1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0.6"/>
    <n v="99.86399999999999"/>
    <n v="66.576000000000008"/>
    <n v="0.40000000000000008"/>
    <x v="2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n v="0.6"/>
    <n v="8.0280000000000005"/>
    <n v="5.3520000000000003"/>
    <n v="0.4"/>
    <x v="0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†8gb Micro Traveldrive Usb 2.0†Flash Drive"/>
    <n v="24"/>
    <n v="2"/>
    <n v="0.2"/>
    <n v="-2.7"/>
    <n v="0.55000000000000004"/>
    <n v="13.200000000000001"/>
    <n v="10.799999999999999"/>
    <n v="0.44999999999999996"/>
    <x v="3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0.6"/>
    <n v="14.668799999999999"/>
    <n v="9.7792000000000012"/>
    <n v="0.4"/>
    <x v="3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0.6"/>
    <n v="3.6959999999999997"/>
    <n v="2.4640000000000004"/>
    <n v="0.40000000000000008"/>
    <x v="0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n v="0.65"/>
    <n v="594.83839999999998"/>
    <n v="320.29759999999999"/>
    <n v="0.35"/>
    <x v="0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n v="0.6"/>
    <n v="5.1360000000000001"/>
    <n v="3.4240000000000004"/>
    <n v="0.4"/>
    <x v="0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  <n v="0.6"/>
    <n v="58.691999999999993"/>
    <n v="39.128"/>
    <n v="0.4"/>
    <x v="0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n v="0.6"/>
    <n v="18.662399999999998"/>
    <n v="12.441600000000001"/>
    <n v="0.4"/>
    <x v="3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n v="0.6"/>
    <n v="6.7055999999999996"/>
    <n v="4.4704000000000006"/>
    <n v="0.4"/>
    <x v="3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0.6"/>
    <n v="3.024"/>
    <n v="2.016"/>
    <n v="0.4"/>
    <x v="1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n v="0.65"/>
    <n v="157.4144"/>
    <n v="84.761599999999987"/>
    <n v="0.35"/>
    <x v="0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n v="0.65"/>
    <n v="219.1644"/>
    <n v="118.01159999999999"/>
    <n v="0.35"/>
    <x v="0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n v="0.6"/>
    <n v="8.0063999999999993"/>
    <n v="5.3376000000000001"/>
    <n v="0.4"/>
    <x v="3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n v="0.55000000000000004"/>
    <n v="42.2136"/>
    <n v="34.538399999999996"/>
    <n v="0.44999999999999996"/>
    <x v="3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n v="0.55000000000000004"/>
    <n v="56.284800000000004"/>
    <n v="46.051199999999994"/>
    <n v="0.44999999999999996"/>
    <x v="3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n v="0.6"/>
    <n v="6.1920000000000002"/>
    <n v="4.1280000000000001"/>
    <n v="0.4"/>
    <x v="3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n v="0.6"/>
    <n v="28.391999999999999"/>
    <n v="18.928000000000001"/>
    <n v="0.4"/>
    <x v="3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n v="0.65"/>
    <n v="15.194400000000002"/>
    <n v="8.1815999999999995"/>
    <n v="0.35"/>
    <x v="3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n v="0.65"/>
    <n v="10.868"/>
    <n v="5.8519999999999985"/>
    <n v="0.34999999999999992"/>
    <x v="3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n v="0.65"/>
    <n v="10.524800000000001"/>
    <n v="5.6671999999999993"/>
    <n v="0.35"/>
    <x v="3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  <n v="0.6"/>
    <n v="19.439999999999998"/>
    <n v="12.96"/>
    <n v="0.4"/>
    <x v="0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0.6"/>
    <n v="11.933999999999999"/>
    <n v="7.9560000000000013"/>
    <n v="0.40000000000000008"/>
    <x v="0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n v="0.55000000000000004"/>
    <n v="219.98900000000003"/>
    <n v="179.99099999999999"/>
    <n v="0.44999999999999996"/>
    <x v="0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n v="0.65"/>
    <n v="223.50250000000003"/>
    <n v="120.3475"/>
    <n v="0.35"/>
    <x v="0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0.6"/>
    <n v="63.791999999999994"/>
    <n v="42.527999999999999"/>
    <n v="0.4"/>
    <x v="0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ìSnapî Scratch Pad Binder Tool for Ring Binders"/>
    <n v="13.92"/>
    <n v="3"/>
    <n v="0.2"/>
    <n v="4.3499999999999996"/>
    <n v="0.6"/>
    <n v="8.3520000000000003"/>
    <n v="5.5679999999999996"/>
    <n v="0.39999999999999997"/>
    <x v="3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0.6"/>
    <n v="49.440000000000005"/>
    <n v="32.96"/>
    <n v="0.39999999999999997"/>
    <x v="3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0.6"/>
    <n v="3.7439999999999998"/>
    <n v="2.4960000000000004"/>
    <n v="0.40000000000000008"/>
    <x v="3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0.6"/>
    <n v="268.70399999999995"/>
    <n v="179.13600000000002"/>
    <n v="0.40000000000000008"/>
    <x v="3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0.6"/>
    <n v="163.22880000000001"/>
    <n v="108.8192"/>
    <n v="0.39999999999999997"/>
    <x v="3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0.6"/>
    <n v="968.74919999999997"/>
    <n v="645.83280000000013"/>
    <n v="0.40000000000000008"/>
    <x v="3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0.6"/>
    <n v="14.591999999999999"/>
    <n v="9.7280000000000015"/>
    <n v="0.40000000000000008"/>
    <x v="3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n v="0.55000000000000004"/>
    <n v="0.87120000000000009"/>
    <n v="0.71279999999999999"/>
    <n v="0.44999999999999996"/>
    <x v="3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n v="0.65"/>
    <n v="20.7896"/>
    <n v="11.194400000000002"/>
    <n v="0.35000000000000003"/>
    <x v="3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0.6"/>
    <n v="8.8559999999999999"/>
    <n v="5.9039999999999999"/>
    <n v="0.4"/>
    <x v="3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n v="0.65"/>
    <n v="275.37120000000004"/>
    <n v="148.27679999999998"/>
    <n v="0.34999999999999992"/>
    <x v="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n v="0.6"/>
    <n v="45.984000000000002"/>
    <n v="30.655999999999999"/>
    <n v="0.39999999999999997"/>
    <x v="1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0.6"/>
    <n v="2.6784000000000003"/>
    <n v="1.7856000000000001"/>
    <n v="0.39999999999999997"/>
    <x v="1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n v="0.6"/>
    <n v="2.3759999999999999"/>
    <n v="1.5840000000000001"/>
    <n v="0.4"/>
    <x v="1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n v="0.6"/>
    <n v="429.38399999999996"/>
    <n v="286.25600000000003"/>
    <n v="0.4"/>
    <x v="0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n v="0.65"/>
    <n v="174.6576"/>
    <n v="94.046400000000006"/>
    <n v="0.35000000000000003"/>
    <x v="0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n v="0.6"/>
    <n v="13.152000000000001"/>
    <n v="8.7680000000000007"/>
    <n v="0.4"/>
    <x v="0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0.6"/>
    <n v="29.231999999999999"/>
    <n v="19.488"/>
    <n v="0.4"/>
    <x v="0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n v="0.65"/>
    <n v="133.68289999999999"/>
    <n v="71.983100000000007"/>
    <n v="0.35000000000000003"/>
    <x v="0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n v="0.65"/>
    <n v="19.723600000000001"/>
    <n v="10.6204"/>
    <n v="0.35"/>
    <x v="0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n v="0.6"/>
    <n v="15.4176"/>
    <n v="10.278400000000001"/>
    <n v="0.4"/>
    <x v="3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0.55000000000000004"/>
    <n v="1872.4750000000001"/>
    <n v="1532.0249999999999"/>
    <n v="0.44999999999999996"/>
    <x v="3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n v="0.55000000000000004"/>
    <n v="55.737000000000009"/>
    <n v="45.602999999999994"/>
    <n v="0.44999999999999996"/>
    <x v="3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n v="0.65"/>
    <n v="223.84180000000001"/>
    <n v="120.53020000000001"/>
    <n v="0.35000000000000003"/>
    <x v="1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n v="0.6"/>
    <n v="18.230399999999999"/>
    <n v="12.153600000000001"/>
    <n v="0.4"/>
    <x v="3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n v="0.6"/>
    <n v="13.708799999999998"/>
    <n v="9.1392000000000007"/>
    <n v="0.4"/>
    <x v="1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0.6"/>
    <n v="23.171999999999997"/>
    <n v="15.448"/>
    <n v="0.4"/>
    <x v="3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n v="0.55000000000000004"/>
    <n v="32.989000000000004"/>
    <n v="26.990999999999993"/>
    <n v="0.4499999999999999"/>
    <x v="3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0.6"/>
    <n v="104.58"/>
    <n v="69.720000000000013"/>
    <n v="0.4"/>
    <x v="3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n v="0.55000000000000004"/>
    <n v="211.178"/>
    <n v="172.78199999999998"/>
    <n v="0.44999999999999996"/>
    <x v="3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0.6"/>
    <n v="9.3420000000000005"/>
    <n v="6.2279999999999998"/>
    <n v="0.39999999999999997"/>
    <x v="3"/>
  </r>
  <r>
    <n v="7925"/>
    <s v="CA-2016-125843"/>
    <d v="2016-08-13T00:00:00"/>
    <d v="2016-08-16T00:00:00"/>
    <s v="First Class"/>
    <s v="RF-19840"/>
    <s v="Roy Franzˆ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0.6"/>
    <n v="13.391999999999999"/>
    <n v="8.9280000000000008"/>
    <n v="0.4"/>
    <x v="0"/>
  </r>
  <r>
    <n v="7926"/>
    <s v="CA-2016-125843"/>
    <d v="2016-08-13T00:00:00"/>
    <d v="2016-08-16T00:00:00"/>
    <s v="First Class"/>
    <s v="RF-19840"/>
    <s v="Roy Franzˆ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0.6"/>
    <n v="62.16"/>
    <n v="41.44"/>
    <n v="0.4"/>
    <x v="0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n v="0.55000000000000004"/>
    <n v="1.6335000000000002"/>
    <n v="1.3365"/>
    <n v="0.44999999999999996"/>
    <x v="3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n v="0.55000000000000004"/>
    <n v="313.49450000000002"/>
    <n v="256.49549999999999"/>
    <n v="0.44999999999999996"/>
    <x v="3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n v="0.65"/>
    <n v="33.130499999999998"/>
    <n v="17.839500000000001"/>
    <n v="0.35000000000000003"/>
    <x v="3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n v="0.65"/>
    <n v="193.77539999999999"/>
    <n v="104.34059999999999"/>
    <n v="0.35"/>
    <x v="3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0.6"/>
    <n v="35.712000000000003"/>
    <n v="23.808"/>
    <n v="0.39999999999999997"/>
    <x v="0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n v="0.65"/>
    <n v="149.68200000000002"/>
    <n v="80.597999999999985"/>
    <n v="0.34999999999999992"/>
    <x v="0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0.6"/>
    <n v="63.311999999999998"/>
    <n v="42.207999999999998"/>
    <n v="0.4"/>
    <x v="0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0.6"/>
    <n v="14.016"/>
    <n v="9.3439999999999994"/>
    <n v="0.39999999999999997"/>
    <x v="3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n v="0.55000000000000004"/>
    <n v="39.586800000000004"/>
    <n v="32.389199999999995"/>
    <n v="0.44999999999999996"/>
    <x v="3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n v="0.6"/>
    <n v="5.1360000000000001"/>
    <n v="3.4240000000000004"/>
    <n v="0.4"/>
    <x v="3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0.6"/>
    <n v="8.3520000000000003"/>
    <n v="5.5679999999999996"/>
    <n v="0.39999999999999997"/>
    <x v="3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n v="0.6"/>
    <n v="1510.9739999999999"/>
    <n v="1007.316"/>
    <n v="0.4"/>
    <x v="3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n v="0.6"/>
    <n v="324.34200000000004"/>
    <n v="216.22800000000001"/>
    <n v="0.39999999999999997"/>
    <x v="3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n v="0.6"/>
    <n v="132.6336"/>
    <n v="88.42240000000001"/>
    <n v="0.4"/>
    <x v="3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n v="0.65"/>
    <n v="52.925600000000003"/>
    <n v="28.498400000000004"/>
    <n v="0.35000000000000003"/>
    <x v="0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0.6"/>
    <n v="80.88000000000001"/>
    <n v="53.92"/>
    <n v="0.39999999999999997"/>
    <x v="0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n v="0.6"/>
    <n v="23.749199999999998"/>
    <n v="15.832800000000002"/>
    <n v="0.40000000000000008"/>
    <x v="3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n v="0.6"/>
    <n v="26.812799999999999"/>
    <n v="17.875200000000003"/>
    <n v="0.4"/>
    <x v="3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  <n v="0.6"/>
    <n v="19.046399999999998"/>
    <n v="12.697600000000001"/>
    <n v="0.4"/>
    <x v="3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n v="0.6"/>
    <n v="24.587999999999997"/>
    <n v="16.391999999999999"/>
    <n v="0.4"/>
    <x v="3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n v="0.6"/>
    <n v="1.9008"/>
    <n v="1.2672000000000001"/>
    <n v="0.4"/>
    <x v="3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n v="0.6"/>
    <n v="11.304"/>
    <n v="7.5359999999999996"/>
    <n v="0.39999999999999997"/>
    <x v="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n v="0.65"/>
    <n v="235.46250000000001"/>
    <n v="126.78749999999999"/>
    <n v="0.35"/>
    <x v="2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n v="0.65"/>
    <n v="41.308799999999998"/>
    <n v="22.243200000000002"/>
    <n v="0.35000000000000003"/>
    <x v="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n v="0.6"/>
    <n v="77.731199999999987"/>
    <n v="51.820800000000006"/>
    <n v="0.40000000000000008"/>
    <x v="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0.6"/>
    <n v="3.5903999999999998"/>
    <n v="2.3936000000000002"/>
    <n v="0.4"/>
    <x v="1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n v="0.55000000000000004"/>
    <n v="473.96800000000002"/>
    <n v="387.79199999999997"/>
    <n v="0.44999999999999996"/>
    <x v="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0.6"/>
    <n v="40.175999999999995"/>
    <n v="26.783999999999999"/>
    <n v="0.4"/>
    <x v="2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0.6"/>
    <n v="3.7439999999999998"/>
    <n v="2.4960000000000004"/>
    <n v="0.40000000000000008"/>
    <x v="2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n v="0.65"/>
    <n v="282.85919999999999"/>
    <n v="152.30880000000002"/>
    <n v="0.35000000000000003"/>
    <x v="3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n v="0.6"/>
    <n v="8.94"/>
    <n v="5.9600000000000009"/>
    <n v="0.4"/>
    <x v="3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0.6"/>
    <n v="9.48"/>
    <n v="6.32"/>
    <n v="0.4"/>
    <x v="3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n v="0.65"/>
    <n v="47.385000000000005"/>
    <n v="25.515000000000001"/>
    <n v="0.35"/>
    <x v="3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n v="0.65"/>
    <n v="134.12880000000001"/>
    <n v="72.223199999999991"/>
    <n v="0.35"/>
    <x v="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n v="0.55000000000000004"/>
    <n v="4.3956"/>
    <n v="3.5964"/>
    <n v="0.45"/>
    <x v="3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0.6"/>
    <n v="48.815999999999995"/>
    <n v="32.544000000000004"/>
    <n v="0.40000000000000008"/>
    <x v="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0.6"/>
    <n v="12.139199999999999"/>
    <n v="8.0928000000000004"/>
    <n v="0.4"/>
    <x v="3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0.6"/>
    <n v="233.43359999999998"/>
    <n v="155.6224"/>
    <n v="0.4"/>
    <x v="3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0.6"/>
    <n v="12.441599999999999"/>
    <n v="8.2944000000000013"/>
    <n v="0.40000000000000008"/>
    <x v="3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0.6"/>
    <n v="24.883199999999999"/>
    <n v="16.588800000000003"/>
    <n v="0.40000000000000008"/>
    <x v="3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n v="0.6"/>
    <n v="20.015999999999998"/>
    <n v="13.344000000000001"/>
    <n v="0.4"/>
    <x v="1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0.65"/>
    <n v="59.073300000000003"/>
    <n v="31.808700000000002"/>
    <n v="0.35"/>
    <x v="0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n v="0.55000000000000004"/>
    <n v="8.7956000000000003"/>
    <n v="7.1964000000000006"/>
    <n v="0.45"/>
    <x v="0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n v="0.65"/>
    <n v="78.509600000000006"/>
    <n v="42.2744"/>
    <n v="0.35"/>
    <x v="0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n v="0.55000000000000004"/>
    <n v="285.88560000000007"/>
    <n v="233.90639999999996"/>
    <n v="0.4499999999999999"/>
    <x v="1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n v="0.55000000000000004"/>
    <n v="17.146799999999999"/>
    <n v="14.029199999999999"/>
    <n v="0.45"/>
    <x v="1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0.6"/>
    <n v="6.2207999999999997"/>
    <n v="4.1472000000000007"/>
    <n v="0.40000000000000008"/>
    <x v="1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0.6"/>
    <n v="1.6344000000000001"/>
    <n v="1.0896000000000001"/>
    <n v="0.4"/>
    <x v="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n v="0.65"/>
    <n v="165.3288"/>
    <n v="89.023200000000003"/>
    <n v="0.35000000000000003"/>
    <x v="1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0.6"/>
    <n v="2.2572000000000001"/>
    <n v="1.5047999999999999"/>
    <n v="0.39999999999999997"/>
    <x v="1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0.6"/>
    <n v="6.1631999999999998"/>
    <n v="4.1088000000000005"/>
    <n v="0.4"/>
    <x v="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n v="0.55000000000000004"/>
    <n v="362.98350000000005"/>
    <n v="296.98649999999998"/>
    <n v="0.44999999999999996"/>
    <x v="2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n v="0.55000000000000004"/>
    <n v="62.551500000000004"/>
    <n v="51.1785"/>
    <n v="0.44999999999999996"/>
    <x v="2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n v="0.6"/>
    <n v="3.0623999999999998"/>
    <n v="2.0416000000000003"/>
    <n v="0.40000000000000008"/>
    <x v="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0.6"/>
    <n v="9.8688000000000002"/>
    <n v="6.5792000000000002"/>
    <n v="0.4"/>
    <x v="2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0.6"/>
    <n v="49.152000000000001"/>
    <n v="32.768000000000001"/>
    <n v="0.4"/>
    <x v="2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n v="0.65"/>
    <n v="165.685"/>
    <n v="89.215000000000003"/>
    <n v="0.35000000000000003"/>
    <x v="2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n v="0.6"/>
    <n v="9.0719999999999992"/>
    <n v="6.048"/>
    <n v="0.4"/>
    <x v="3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n v="0.6"/>
    <n v="4.7231999999999994"/>
    <n v="3.1488000000000005"/>
    <n v="0.40000000000000008"/>
    <x v="3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0.6"/>
    <n v="4.992"/>
    <n v="3.3280000000000003"/>
    <n v="0.4"/>
    <x v="0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n v="0.55000000000000004"/>
    <n v="49.472500000000004"/>
    <n v="40.477499999999999"/>
    <n v="0.44999999999999996"/>
    <x v="0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n v="0.6"/>
    <n v="15.12"/>
    <n v="10.08"/>
    <n v="0.4"/>
    <x v="0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n v="0.6"/>
    <n v="22.554000000000002"/>
    <n v="15.036000000000001"/>
    <n v="0.4"/>
    <x v="0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n v="0.6"/>
    <n v="8.9819999999999993"/>
    <n v="5.9880000000000013"/>
    <n v="0.40000000000000008"/>
    <x v="0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n v="0.55000000000000004"/>
    <n v="1.089"/>
    <n v="0.89100000000000001"/>
    <n v="0.45"/>
    <x v="0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0.6"/>
    <n v="23.961600000000001"/>
    <n v="15.974399999999999"/>
    <n v="0.39999999999999997"/>
    <x v="0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n v="0.55000000000000004"/>
    <n v="10.155200000000001"/>
    <n v="8.308799999999998"/>
    <n v="0.4499999999999999"/>
    <x v="0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n v="0.6"/>
    <n v="2.9375999999999998"/>
    <n v="1.9584000000000001"/>
    <n v="0.4"/>
    <x v="1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n v="0.65"/>
    <n v="94.746600000000015"/>
    <n v="51.017399999999995"/>
    <n v="0.34999999999999992"/>
    <x v="1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0.6"/>
    <n v="5.7671999999999999"/>
    <n v="3.8448000000000002"/>
    <n v="0.4"/>
    <x v="1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n v="0.55000000000000004"/>
    <n v="109.86250000000001"/>
    <n v="89.887499999999989"/>
    <n v="0.44999999999999996"/>
    <x v="3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n v="0.65"/>
    <n v="1087.5696"/>
    <n v="585.61439999999993"/>
    <n v="0.35"/>
    <x v="3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n v="0.65"/>
    <n v="7.9169999999999998"/>
    <n v="4.2629999999999999"/>
    <n v="0.35"/>
    <x v="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n v="0.6"/>
    <n v="34.607999999999997"/>
    <n v="23.072000000000003"/>
    <n v="0.4"/>
    <x v="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n v="0.55000000000000004"/>
    <n v="145.178"/>
    <n v="118.78199999999998"/>
    <n v="0.44999999999999996"/>
    <x v="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n v="0.55000000000000004"/>
    <n v="164.96700000000001"/>
    <n v="134.97299999999998"/>
    <n v="0.44999999999999996"/>
    <x v="1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n v="0.6"/>
    <n v="15.456"/>
    <n v="10.304000000000002"/>
    <n v="0.40000000000000008"/>
    <x v="1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†Phone†7961G VoIP†phone†- Dark gray"/>
    <n v="271.89999999999998"/>
    <n v="2"/>
    <n v="0"/>
    <n v="78.850999999999999"/>
    <n v="0.55000000000000004"/>
    <n v="149.54499999999999"/>
    <n v="122.35499999999999"/>
    <n v="0.45"/>
    <x v="2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n v="0.65"/>
    <n v="29.796000000000003"/>
    <n v="16.044"/>
    <n v="0.35"/>
    <x v="2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n v="0.65"/>
    <n v="6.383"/>
    <n v="3.4370000000000003"/>
    <n v="0.35000000000000003"/>
    <x v="2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n v="0.6"/>
    <n v="56.015999999999998"/>
    <n v="37.344000000000001"/>
    <n v="0.4"/>
    <x v="0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n v="0.6"/>
    <n v="324.74399999999997"/>
    <n v="216.49600000000004"/>
    <n v="0.40000000000000008"/>
    <x v="1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n v="0.6"/>
    <n v="63.791999999999994"/>
    <n v="42.527999999999999"/>
    <n v="0.4"/>
    <x v="1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n v="0.65"/>
    <n v="860.53500000000008"/>
    <n v="463.36500000000001"/>
    <n v="0.35"/>
    <x v="1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0.6"/>
    <n v="75.974399999999989"/>
    <n v="50.649600000000007"/>
    <n v="0.40000000000000008"/>
    <x v="2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n v="0.55000000000000004"/>
    <n v="69.269200000000012"/>
    <n v="56.674799999999991"/>
    <n v="0.4499999999999999"/>
    <x v="1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0.6"/>
    <n v="398.35199999999998"/>
    <n v="265.56799999999998"/>
    <n v="0.4"/>
    <x v="3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†8gb Micro Traveldrive Usb 2.0†Flash Drive"/>
    <n v="120"/>
    <n v="8"/>
    <n v="0"/>
    <n v="13.2"/>
    <n v="0.55000000000000004"/>
    <n v="66"/>
    <n v="54"/>
    <n v="0.45"/>
    <x v="3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0.6"/>
    <n v="1.974"/>
    <n v="1.3160000000000001"/>
    <n v="0.4"/>
    <x v="3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n v="0.65"/>
    <n v="12.246"/>
    <n v="6.5939999999999994"/>
    <n v="0.35"/>
    <x v="3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n v="0.65"/>
    <n v="39.436799999999998"/>
    <n v="21.235199999999999"/>
    <n v="0.35"/>
    <x v="2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0.6"/>
    <n v="18.489599999999999"/>
    <n v="12.3264"/>
    <n v="0.4"/>
    <x v="2"/>
  </r>
  <r>
    <n v="8019"/>
    <s v="CA-2017-114804"/>
    <d v="2017-10-17T00:00:00"/>
    <d v="2017-10-19T00:00:00"/>
    <s v="Second Class"/>
    <s v="BF-11020"/>
    <s v="Barry Franzˆ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n v="0.55000000000000004"/>
    <n v="29.035600000000002"/>
    <n v="23.756399999999999"/>
    <n v="0.44999999999999996"/>
    <x v="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0.6"/>
    <n v="50.34"/>
    <n v="33.56"/>
    <n v="0.4"/>
    <x v="3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6"/>
    <n v="7.056"/>
    <n v="4.7039999999999997"/>
    <n v="0.39999999999999997"/>
    <x v="3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n v="0.6"/>
    <n v="2.9952000000000001"/>
    <n v="1.9967999999999999"/>
    <n v="0.39999999999999997"/>
    <x v="2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0.6"/>
    <n v="52.752000000000002"/>
    <n v="35.167999999999999"/>
    <n v="0.39999999999999997"/>
    <x v="2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n v="0.65"/>
    <n v="427.65449999999998"/>
    <n v="230.27549999999997"/>
    <n v="0.35"/>
    <x v="2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n v="0.6"/>
    <n v="0.62639999999999996"/>
    <n v="0.41760000000000008"/>
    <n v="0.40000000000000008"/>
    <x v="2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0.65"/>
    <n v="136.94200000000001"/>
    <n v="73.738"/>
    <n v="0.35"/>
    <x v="1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0.6"/>
    <n v="47.279999999999994"/>
    <n v="31.520000000000003"/>
    <n v="0.40000000000000008"/>
    <x v="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†LS21 Speaker System - PC Multimedia - 2.1-CH - Wired"/>
    <n v="19.989999999999998"/>
    <n v="1"/>
    <n v="0"/>
    <n v="6.7965999999999998"/>
    <n v="0.55000000000000004"/>
    <n v="10.9945"/>
    <n v="8.9954999999999981"/>
    <n v="0.44999999999999996"/>
    <x v="1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0.6"/>
    <n v="463.60799999999995"/>
    <n v="309.072"/>
    <n v="0.4"/>
    <x v="1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n v="0.55000000000000004"/>
    <n v="58.344000000000001"/>
    <n v="47.735999999999997"/>
    <n v="0.44999999999999996"/>
    <x v="0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n v="0.65"/>
    <n v="14.999400000000001"/>
    <n v="8.0765999999999991"/>
    <n v="0.35"/>
    <x v="0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n v="0.6"/>
    <n v="15.552"/>
    <n v="10.368000000000002"/>
    <n v="0.40000000000000008"/>
    <x v="0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n v="0.6"/>
    <n v="28.771199999999997"/>
    <n v="19.180800000000001"/>
    <n v="0.4"/>
    <x v="1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n v="0.6"/>
    <n v="0.59039999999999992"/>
    <n v="0.39360000000000006"/>
    <n v="0.40000000000000008"/>
    <x v="1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n v="0.65"/>
    <n v="48.999600000000001"/>
    <n v="26.384399999999999"/>
    <n v="0.35"/>
    <x v="1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0.6"/>
    <n v="2.7647999999999997"/>
    <n v="1.8431999999999999"/>
    <n v="0.4"/>
    <x v="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0.6"/>
    <n v="22.608000000000001"/>
    <n v="15.071999999999999"/>
    <n v="0.39999999999999997"/>
    <x v="1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0.6"/>
    <n v="25.145999999999997"/>
    <n v="16.763999999999999"/>
    <n v="0.4"/>
    <x v="3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n v="0.65"/>
    <n v="283.39935000000003"/>
    <n v="152.59965"/>
    <n v="0.35"/>
    <x v="3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n v="0.65"/>
    <n v="252.6576"/>
    <n v="136.04640000000001"/>
    <n v="0.35000000000000003"/>
    <x v="3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n v="0.6"/>
    <n v="343.548"/>
    <n v="229.03200000000004"/>
    <n v="0.4"/>
    <x v="3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0.55000000000000004"/>
    <n v="18.249000000000002"/>
    <n v="14.930999999999997"/>
    <n v="0.4499999999999999"/>
    <x v="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n v="0.55000000000000004"/>
    <n v="35.134000000000007"/>
    <n v="28.745999999999995"/>
    <n v="0.4499999999999999"/>
    <x v="3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n v="0.65"/>
    <n v="17.367999999999999"/>
    <n v="9.3520000000000003"/>
    <n v="0.35000000000000003"/>
    <x v="3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n v="0.6"/>
    <n v="177.03359999999998"/>
    <n v="118.0224"/>
    <n v="0.4"/>
    <x v="3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0.6"/>
    <n v="235.95"/>
    <n v="157.30000000000001"/>
    <n v="0.4"/>
    <x v="0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n v="0.6"/>
    <n v="1.3284"/>
    <n v="0.88559999999999994"/>
    <n v="0.39999999999999997"/>
    <x v="0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0.6"/>
    <n v="9.7631999999999994"/>
    <n v="6.508799999999999"/>
    <n v="0.39999999999999997"/>
    <x v="3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0.6"/>
    <n v="424.11599999999999"/>
    <n v="282.74400000000003"/>
    <n v="0.4"/>
    <x v="0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0.6"/>
    <n v="3.5819999999999999"/>
    <n v="2.3879999999999999"/>
    <n v="0.4"/>
    <x v="2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0.65"/>
    <n v="13.769600000000001"/>
    <n v="7.4144000000000005"/>
    <n v="0.35000000000000003"/>
    <x v="2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0.6"/>
    <n v="24.825599999999998"/>
    <n v="16.5504"/>
    <n v="0.4"/>
    <x v="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0.6"/>
    <n v="10.764000000000001"/>
    <n v="7.1760000000000002"/>
    <n v="0.39999999999999997"/>
    <x v="2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0.6"/>
    <n v="1.5929999999999997"/>
    <n v="1.0620000000000001"/>
    <n v="0.40000000000000008"/>
    <x v="3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n v="0.6"/>
    <n v="535.41"/>
    <n v="356.94000000000005"/>
    <n v="0.40000000000000008"/>
    <x v="1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n v="0.65"/>
    <n v="199.9829"/>
    <n v="107.6831"/>
    <n v="0.35"/>
    <x v="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n v="0.6"/>
    <n v="437.29200000000003"/>
    <n v="291.52800000000002"/>
    <n v="0.4"/>
    <x v="1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0.6"/>
    <n v="24.815999999999999"/>
    <n v="16.544"/>
    <n v="0.4"/>
    <x v="1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0.55000000000000004"/>
    <n v="23.746800000000004"/>
    <n v="19.429199999999998"/>
    <n v="0.44999999999999996"/>
    <x v="1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n v="0.65"/>
    <n v="2.7040000000000002"/>
    <n v="1.456"/>
    <n v="0.35"/>
    <x v="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0.6"/>
    <n v="36.839999999999996"/>
    <n v="24.560000000000002"/>
    <n v="0.4"/>
    <x v="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0.6"/>
    <n v="14.668799999999999"/>
    <n v="9.7792000000000012"/>
    <n v="0.4"/>
    <x v="1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n v="0.55000000000000004"/>
    <n v="145.178"/>
    <n v="118.78199999999998"/>
    <n v="0.44999999999999996"/>
    <x v="0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†Headset"/>
    <n v="359.97"/>
    <n v="3"/>
    <n v="0"/>
    <n v="100.7916"/>
    <n v="0.55000000000000004"/>
    <n v="197.98350000000002"/>
    <n v="161.98650000000001"/>
    <n v="0.45"/>
    <x v="0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0.6"/>
    <n v="7.7759999999999998"/>
    <n v="5.1840000000000011"/>
    <n v="0.40000000000000008"/>
    <x v="0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0.6"/>
    <n v="70.091999999999999"/>
    <n v="46.727999999999994"/>
    <n v="0.39999999999999997"/>
    <x v="0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0.6"/>
    <n v="166.07039999999998"/>
    <n v="110.71360000000001"/>
    <n v="0.40000000000000008"/>
    <x v="0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n v="0.55000000000000004"/>
    <n v="131.98350000000002"/>
    <n v="107.98649999999998"/>
    <n v="0.4499999999999999"/>
    <x v="1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0.65"/>
    <n v="10.413"/>
    <n v="5.6069999999999993"/>
    <n v="0.35"/>
    <x v="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n v="0.6"/>
    <n v="272.73599999999999"/>
    <n v="181.82400000000001"/>
    <n v="0.4"/>
    <x v="3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0.65"/>
    <n v="91.923000000000002"/>
    <n v="49.496999999999986"/>
    <n v="0.34999999999999992"/>
    <x v="3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n v="0.65"/>
    <n v="201.98360000000002"/>
    <n v="108.7604"/>
    <n v="0.35"/>
    <x v="3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n v="0.6"/>
    <n v="7.6416000000000004"/>
    <n v="5.0944000000000003"/>
    <n v="0.4"/>
    <x v="3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n v="0.6"/>
    <n v="3.8819999999999997"/>
    <n v="2.5880000000000001"/>
    <n v="0.4"/>
    <x v="3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0.6"/>
    <n v="8.2487999999999992"/>
    <n v="5.4992000000000001"/>
    <n v="0.4"/>
    <x v="3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n v="0.6"/>
    <n v="9.1343999999999994"/>
    <n v="6.0896000000000008"/>
    <n v="0.4"/>
    <x v="3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n v="0.65"/>
    <n v="17.823"/>
    <n v="9.5970000000000013"/>
    <n v="0.35000000000000003"/>
    <x v="1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0.6"/>
    <n v="99.587999999999994"/>
    <n v="66.391999999999996"/>
    <n v="0.4"/>
    <x v="1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0.55000000000000004"/>
    <n v="41.25"/>
    <n v="33.75"/>
    <n v="0.45"/>
    <x v="1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0.6"/>
    <n v="80.563199999999995"/>
    <n v="53.708799999999997"/>
    <n v="0.4"/>
    <x v="0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n v="0.6"/>
    <n v="87.926400000000001"/>
    <n v="58.61760000000001"/>
    <n v="0.4"/>
    <x v="1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n v="0.6"/>
    <n v="79.142399999999995"/>
    <n v="52.761600000000001"/>
    <n v="0.4"/>
    <x v="1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n v="0.6"/>
    <n v="122.32799999999999"/>
    <n v="81.552000000000007"/>
    <n v="0.4"/>
    <x v="1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n v="0.6"/>
    <n v="8.5806000000000004"/>
    <n v="5.7203999999999997"/>
    <n v="0.39999999999999997"/>
    <x v="1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n v="0.6"/>
    <n v="431.18399999999997"/>
    <n v="287.45600000000002"/>
    <n v="0.4"/>
    <x v="1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n v="0.65"/>
    <n v="39.715000000000003"/>
    <n v="21.384999999999998"/>
    <n v="0.35"/>
    <x v="0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0.6"/>
    <n v="16.847999999999999"/>
    <n v="11.231999999999999"/>
    <n v="0.4"/>
    <x v="3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  <n v="0.6"/>
    <n v="6.2976000000000001"/>
    <n v="4.1984000000000004"/>
    <n v="0.4"/>
    <x v="0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n v="0.6"/>
    <n v="23.952000000000002"/>
    <n v="15.968"/>
    <n v="0.39999999999999997"/>
    <x v="1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0.6"/>
    <n v="46.547999999999995"/>
    <n v="31.032000000000004"/>
    <n v="0.40000000000000008"/>
    <x v="1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n v="0.6"/>
    <n v="161.61600000000001"/>
    <n v="107.744"/>
    <n v="0.39999999999999997"/>
    <x v="2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0.6"/>
    <n v="3.456"/>
    <n v="2.3039999999999998"/>
    <n v="0.39999999999999997"/>
    <x v="1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0.6"/>
    <n v="65.94"/>
    <n v="43.960000000000008"/>
    <n v="0.40000000000000008"/>
    <x v="3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n v="0.65"/>
    <n v="15.522"/>
    <n v="8.3579999999999988"/>
    <n v="0.35"/>
    <x v="3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n v="0.6"/>
    <n v="15.719999999999999"/>
    <n v="10.48"/>
    <n v="0.4"/>
    <x v="3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n v="0.6"/>
    <n v="7.7759999999999998"/>
    <n v="5.1840000000000011"/>
    <n v="0.40000000000000008"/>
    <x v="3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n v="0.55000000000000004"/>
    <n v="129.2225"/>
    <n v="105.72749999999999"/>
    <n v="0.45"/>
    <x v="3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0.6"/>
    <n v="70.95"/>
    <n v="47.3"/>
    <n v="0.39999999999999997"/>
    <x v="3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n v="0.6"/>
    <n v="2.5680000000000001"/>
    <n v="1.7120000000000002"/>
    <n v="0.4"/>
    <x v="3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n v="0.55000000000000004"/>
    <n v="14.767500000000002"/>
    <n v="12.0825"/>
    <n v="0.44999999999999996"/>
    <x v="0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n v="0.55000000000000004"/>
    <n v="1846.68"/>
    <n v="1510.9199999999998"/>
    <n v="0.44999999999999996"/>
    <x v="0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0.6"/>
    <n v="4.9559999999999995"/>
    <n v="3.3040000000000003"/>
    <n v="0.4"/>
    <x v="1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n v="0.55000000000000004"/>
    <n v="1635.3260000000002"/>
    <n v="1337.9939999999999"/>
    <n v="0.44999999999999996"/>
    <x v="1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n v="0.6"/>
    <n v="62.874000000000002"/>
    <n v="41.916000000000004"/>
    <n v="0.4"/>
    <x v="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n v="0.55000000000000004"/>
    <n v="426.65039999999999"/>
    <n v="349.07759999999996"/>
    <n v="0.44999999999999996"/>
    <x v="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n v="0.65"/>
    <n v="57.893160000000002"/>
    <n v="31.17324"/>
    <n v="0.35"/>
    <x v="3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n v="0.6"/>
    <n v="105.264"/>
    <n v="70.176000000000002"/>
    <n v="0.4"/>
    <x v="3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n v="0.55000000000000004"/>
    <n v="241.08480000000003"/>
    <n v="197.25119999999998"/>
    <n v="0.44999999999999996"/>
    <x v="3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n v="0.65"/>
    <n v="140.1036"/>
    <n v="75.440400000000011"/>
    <n v="0.35000000000000003"/>
    <x v="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0.6"/>
    <n v="33.3504"/>
    <n v="22.233600000000003"/>
    <n v="0.4"/>
    <x v="3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n v="0.65"/>
    <n v="82.800899999999999"/>
    <n v="44.585099999999997"/>
    <n v="0.35"/>
    <x v="3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n v="0.65"/>
    <n v="161.4795"/>
    <n v="86.950500000000005"/>
    <n v="0.35000000000000003"/>
    <x v="0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n v="0.6"/>
    <n v="6.9887999999999995"/>
    <n v="4.6592000000000002"/>
    <n v="0.4"/>
    <x v="0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n v="0.65"/>
    <n v="55.4099"/>
    <n v="29.836099999999995"/>
    <n v="0.35"/>
    <x v="0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n v="0.6"/>
    <n v="12.384"/>
    <n v="8.2560000000000002"/>
    <n v="0.4"/>
    <x v="3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0.65"/>
    <n v="96.213000000000008"/>
    <n v="51.807000000000002"/>
    <n v="0.35"/>
    <x v="3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n v="0.6"/>
    <n v="19.974"/>
    <n v="13.315999999999999"/>
    <n v="0.39999999999999997"/>
    <x v="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6"/>
    <n v="122.96999999999998"/>
    <n v="81.98"/>
    <n v="0.4"/>
    <x v="3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n v="0.65"/>
    <n v="342.12360000000007"/>
    <n v="184.22039999999998"/>
    <n v="0.34999999999999992"/>
    <x v="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n v="0.65"/>
    <n v="27.274000000000001"/>
    <n v="14.686"/>
    <n v="0.35"/>
    <x v="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n v="0.65"/>
    <n v="293.24880000000002"/>
    <n v="157.90319999999997"/>
    <n v="0.34999999999999992"/>
    <x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n v="0.6"/>
    <n v="18.9024"/>
    <n v="12.601600000000001"/>
    <n v="0.4"/>
    <x v="0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0.6"/>
    <n v="18.403199999999998"/>
    <n v="12.268800000000002"/>
    <n v="0.40000000000000008"/>
    <x v="2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n v="0.55000000000000004"/>
    <n v="593.98680000000013"/>
    <n v="485.98919999999998"/>
    <n v="0.44999999999999996"/>
    <x v="2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n v="0.65"/>
    <n v="105.01920000000001"/>
    <n v="56.5488"/>
    <n v="0.35"/>
    <x v="3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n v="0.6"/>
    <n v="1.7604"/>
    <n v="1.1736000000000002"/>
    <n v="0.4"/>
    <x v="1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n v="0.55000000000000004"/>
    <n v="10.1904"/>
    <n v="8.3375999999999983"/>
    <n v="0.44999999999999996"/>
    <x v="1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0.6"/>
    <n v="402.45119999999997"/>
    <n v="268.30079999999998"/>
    <n v="0.4"/>
    <x v="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n v="0.65"/>
    <n v="42.223999999999997"/>
    <n v="22.735999999999997"/>
    <n v="0.35"/>
    <x v="3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n v="0.55000000000000004"/>
    <n v="23.067"/>
    <n v="18.872999999999998"/>
    <n v="0.44999999999999996"/>
    <x v="2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0.6"/>
    <n v="7.1760000000000002"/>
    <n v="4.7840000000000007"/>
    <n v="0.4"/>
    <x v="2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n v="0.6"/>
    <n v="7.871999999999999"/>
    <n v="5.2480000000000002"/>
    <n v="0.4"/>
    <x v="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n v="0.6"/>
    <n v="321.24599999999998"/>
    <n v="214.16399999999999"/>
    <n v="0.4"/>
    <x v="2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0.65"/>
    <n v="47.307000000000002"/>
    <n v="25.472999999999999"/>
    <n v="0.35"/>
    <x v="1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n v="0.6"/>
    <n v="22.104000000000003"/>
    <n v="14.736000000000001"/>
    <n v="0.39999999999999997"/>
    <x v="1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n v="0.6"/>
    <n v="52.625999999999998"/>
    <n v="35.083999999999996"/>
    <n v="0.39999999999999997"/>
    <x v="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n v="0.65"/>
    <n v="365.49012500000003"/>
    <n v="196.80237499999998"/>
    <n v="0.35"/>
    <x v="0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n v="0.65"/>
    <n v="36.738000000000007"/>
    <n v="19.781999999999996"/>
    <n v="0.34999999999999992"/>
    <x v="2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0.6"/>
    <n v="6.7583999999999991"/>
    <n v="4.5056000000000003"/>
    <n v="0.4"/>
    <x v="0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n v="0.6"/>
    <n v="170.44799999999998"/>
    <n v="113.63200000000001"/>
    <n v="0.4"/>
    <x v="0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0.6"/>
    <n v="11.097599999999998"/>
    <n v="7.3984000000000005"/>
    <n v="0.40000000000000008"/>
    <x v="0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0.6"/>
    <n v="8.8379999999999992"/>
    <n v="5.8920000000000012"/>
    <n v="0.40000000000000008"/>
    <x v="0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n v="0.6"/>
    <n v="111.92399999999999"/>
    <n v="74.616"/>
    <n v="0.4"/>
    <x v="0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n v="0.65"/>
    <n v="362.52319999999997"/>
    <n v="195.20479999999998"/>
    <n v="0.35"/>
    <x v="0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0.55000000000000004"/>
    <n v="87.982399999999998"/>
    <n v="71.985599999999991"/>
    <n v="0.44999999999999996"/>
    <x v="0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n v="0.6"/>
    <n v="283.14"/>
    <n v="188.76"/>
    <n v="0.4"/>
    <x v="2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n v="0.6"/>
    <n v="2.1120000000000001"/>
    <n v="1.4079999999999999"/>
    <n v="0.39999999999999997"/>
    <x v="2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0.6"/>
    <n v="29.471999999999998"/>
    <n v="19.648"/>
    <n v="0.4"/>
    <x v="3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0.6"/>
    <n v="12.096"/>
    <n v="8.0640000000000001"/>
    <n v="0.4"/>
    <x v="0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0.6"/>
    <n v="6.4079999999999995"/>
    <n v="4.2720000000000002"/>
    <n v="0.4"/>
    <x v="2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0.65"/>
    <n v="92.274000000000015"/>
    <n v="49.685999999999993"/>
    <n v="0.34999999999999992"/>
    <x v="2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0.6"/>
    <n v="19.487999999999996"/>
    <n v="12.992000000000001"/>
    <n v="0.40000000000000008"/>
    <x v="3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0.6"/>
    <n v="12.023999999999999"/>
    <n v="8.016"/>
    <n v="0.4"/>
    <x v="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n v="0.55000000000000004"/>
    <n v="7699.9780000000001"/>
    <n v="6299.9819999999991"/>
    <n v="0.44999999999999996"/>
    <x v="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n v="0.55000000000000004"/>
    <n v="130.9"/>
    <n v="107.1"/>
    <n v="0.44999999999999996"/>
    <x v="3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0.6"/>
    <n v="37.176000000000002"/>
    <n v="24.783999999999999"/>
    <n v="0.39999999999999997"/>
    <x v="3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n v="0.65"/>
    <n v="155.59180000000001"/>
    <n v="83.780200000000008"/>
    <n v="0.35000000000000003"/>
    <x v="0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n v="0.55000000000000004"/>
    <n v="327.25"/>
    <n v="267.75"/>
    <n v="0.45"/>
    <x v="0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n v="0.6"/>
    <n v="9.6191999999999993"/>
    <n v="6.4128000000000007"/>
    <n v="0.4"/>
    <x v="3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n v="0.55000000000000004"/>
    <n v="109.86250000000001"/>
    <n v="89.887499999999989"/>
    <n v="0.44999999999999996"/>
    <x v="0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n v="0.65"/>
    <n v="148.17400000000001"/>
    <n v="79.786000000000001"/>
    <n v="0.35"/>
    <x v="0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0.6"/>
    <n v="176.11199999999999"/>
    <n v="117.40799999999999"/>
    <n v="0.39999999999999997"/>
    <x v="1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n v="0.55000000000000004"/>
    <n v="169.38900000000001"/>
    <n v="138.59100000000001"/>
    <n v="0.45"/>
    <x v="1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n v="0.65"/>
    <n v="63.024000000000001"/>
    <n v="33.935999999999993"/>
    <n v="0.34999999999999992"/>
    <x v="1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n v="0.6"/>
    <n v="70.492800000000003"/>
    <n v="46.995199999999997"/>
    <n v="0.39999999999999997"/>
    <x v="1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n v="0.6"/>
    <n v="7.1711999999999998"/>
    <n v="4.7808000000000002"/>
    <n v="0.4"/>
    <x v="1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n v="0.65"/>
    <n v="333.12435000000005"/>
    <n v="179.37464999999997"/>
    <n v="0.34999999999999992"/>
    <x v="1"/>
  </r>
  <r>
    <n v="8168"/>
    <s v="CA-2016-144148"/>
    <d v="2016-07-31T00:00:00"/>
    <d v="2016-08-05T00:00:00"/>
    <s v="Standard Class"/>
    <s v="AH-10690"/>
    <s v="Anna H‰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n v="0.65"/>
    <n v="561.03320000000008"/>
    <n v="302.09479999999996"/>
    <n v="0.34999999999999992"/>
    <x v="0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n v="0.65"/>
    <n v="1323.9590000000001"/>
    <n v="712.90099999999984"/>
    <n v="0.34999999999999992"/>
    <x v="3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ìPillow Softî Series Mid Back Swivel/Tilt Chairs"/>
    <n v="449.56799999999998"/>
    <n v="2"/>
    <n v="0.2"/>
    <n v="-73.0548"/>
    <n v="0.65"/>
    <n v="292.2192"/>
    <n v="157.34879999999998"/>
    <n v="0.35"/>
    <x v="3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n v="0.55000000000000004"/>
    <n v="59.928000000000004"/>
    <n v="49.031999999999989"/>
    <n v="0.44999999999999996"/>
    <x v="3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0.6"/>
    <n v="158.50800000000001"/>
    <n v="105.672"/>
    <n v="0.39999999999999997"/>
    <x v="0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n v="0.6"/>
    <n v="1.728"/>
    <n v="1.1519999999999999"/>
    <n v="0.39999999999999997"/>
    <x v="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n v="0.6"/>
    <n v="25.142400000000002"/>
    <n v="16.761600000000001"/>
    <n v="0.4"/>
    <x v="2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n v="0.6"/>
    <n v="14.352"/>
    <n v="9.5680000000000014"/>
    <n v="0.4"/>
    <x v="2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n v="0.6"/>
    <n v="93.907200000000003"/>
    <n v="62.604799999999997"/>
    <n v="0.39999999999999997"/>
    <x v="0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0.6"/>
    <n v="77.004000000000005"/>
    <n v="51.335999999999999"/>
    <n v="0.39999999999999997"/>
    <x v="0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n v="0.55000000000000004"/>
    <n v="261.22250000000003"/>
    <n v="213.72749999999996"/>
    <n v="0.44999999999999996"/>
    <x v="3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0.55000000000000004"/>
    <n v="549.98900000000003"/>
    <n v="449.99099999999999"/>
    <n v="0.44999999999999996"/>
    <x v="0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0.65"/>
    <n v="180.375"/>
    <n v="97.125"/>
    <n v="0.35"/>
    <x v="1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n v="0.65"/>
    <n v="814.25760000000002"/>
    <n v="438.44639999999993"/>
    <n v="0.35"/>
    <x v="1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†Headset†-†headset†- Full size, Binaural"/>
    <n v="110.97"/>
    <n v="5"/>
    <n v="0.4"/>
    <n v="-24.043500000000002"/>
    <n v="0.55000000000000004"/>
    <n v="61.033500000000004"/>
    <n v="49.936499999999995"/>
    <n v="0.44999999999999996"/>
    <x v="1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0.65"/>
    <n v="14.695200000000002"/>
    <n v="7.9127999999999989"/>
    <n v="0.34999999999999992"/>
    <x v="3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0.65"/>
    <n v="1.2298"/>
    <n v="0.6621999999999999"/>
    <n v="0.35"/>
    <x v="3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n v="0.6"/>
    <n v="37.987199999999994"/>
    <n v="25.324800000000003"/>
    <n v="0.40000000000000008"/>
    <x v="3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n v="0.6"/>
    <n v="4.6943999999999999"/>
    <n v="3.1295999999999999"/>
    <n v="0.4"/>
    <x v="1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n v="0.65"/>
    <n v="110.5468"/>
    <n v="59.525199999999998"/>
    <n v="0.35"/>
    <x v="1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î x 11î"/>
    <n v="62.82"/>
    <n v="9"/>
    <n v="0"/>
    <n v="29.525400000000001"/>
    <n v="0.6"/>
    <n v="37.692"/>
    <n v="25.128"/>
    <n v="0.4"/>
    <x v="0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0.6"/>
    <n v="11.664"/>
    <n v="7.7760000000000016"/>
    <n v="0.40000000000000008"/>
    <x v="1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0.6"/>
    <n v="4.4279999999999999"/>
    <n v="2.952"/>
    <n v="0.4"/>
    <x v="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0.6"/>
    <n v="23.327999999999999"/>
    <n v="15.552000000000003"/>
    <n v="0.40000000000000008"/>
    <x v="3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0.65"/>
    <n v="122.044"/>
    <n v="65.715999999999994"/>
    <n v="0.35"/>
    <x v="3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0.6"/>
    <n v="3.6288"/>
    <n v="2.4192"/>
    <n v="0.4"/>
    <x v="1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0.6"/>
    <n v="59.011200000000002"/>
    <n v="39.340800000000002"/>
    <n v="0.4"/>
    <x v="1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0.65"/>
    <n v="218.23360000000002"/>
    <n v="117.5104"/>
    <n v="0.35"/>
    <x v="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n v="0.6"/>
    <n v="5.3760000000000003"/>
    <n v="3.5840000000000005"/>
    <n v="0.4"/>
    <x v="1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†LTO Ultrium - 800 GB"/>
    <n v="89.567999999999998"/>
    <n v="4"/>
    <n v="0.2"/>
    <n v="-1.1195999999999999"/>
    <n v="0.55000000000000004"/>
    <n v="49.2624"/>
    <n v="40.305599999999998"/>
    <n v="0.45"/>
    <x v="3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0.6"/>
    <n v="43.175999999999995"/>
    <n v="28.783999999999999"/>
    <n v="0.4"/>
    <x v="3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n v="0.6"/>
    <n v="9.3311999999999991"/>
    <n v="6.2208000000000006"/>
    <n v="0.4"/>
    <x v="3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n v="0.6"/>
    <n v="6.258"/>
    <n v="4.1719999999999997"/>
    <n v="0.39999999999999997"/>
    <x v="3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0.6"/>
    <n v="43.670400000000001"/>
    <n v="29.113600000000005"/>
    <n v="0.4"/>
    <x v="3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0.6"/>
    <n v="40.29"/>
    <n v="26.860000000000007"/>
    <n v="0.40000000000000008"/>
    <x v="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0.55000000000000004"/>
    <n v="302.48900000000003"/>
    <n v="247.49099999999999"/>
    <n v="0.44999999999999996"/>
    <x v="1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0.65"/>
    <n v="7.6830000000000007"/>
    <n v="4.1369999999999996"/>
    <n v="0.35"/>
    <x v="1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0.55000000000000004"/>
    <n v="2554.09"/>
    <n v="2089.71"/>
    <n v="0.45"/>
    <x v="1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0.65"/>
    <n v="375.54660000000001"/>
    <n v="202.2174"/>
    <n v="0.35"/>
    <x v="1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0.65"/>
    <n v="124.48507500000001"/>
    <n v="67.030424999999994"/>
    <n v="0.35"/>
    <x v="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0.6"/>
    <n v="1.5744"/>
    <n v="1.0496000000000001"/>
    <n v="0.4"/>
    <x v="1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0.6"/>
    <n v="821.85839999999996"/>
    <n v="547.90559999999994"/>
    <n v="0.39999999999999997"/>
    <x v="1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0.6"/>
    <n v="176.6208"/>
    <n v="117.74719999999999"/>
    <n v="0.39999999999999997"/>
    <x v="1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0.6"/>
    <n v="48.940799999999996"/>
    <n v="32.627200000000002"/>
    <n v="0.4"/>
    <x v="3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n v="0.65"/>
    <n v="28.899000000000001"/>
    <n v="15.561"/>
    <n v="0.35"/>
    <x v="0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n v="0.6"/>
    <n v="188.4528"/>
    <n v="125.63520000000003"/>
    <n v="0.40000000000000008"/>
    <x v="0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0.6"/>
    <n v="3.8016000000000001"/>
    <n v="2.5344000000000002"/>
    <n v="0.4"/>
    <x v="1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0.6"/>
    <n v="6.2880000000000003"/>
    <n v="4.1920000000000002"/>
    <n v="0.4"/>
    <x v="1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n v="0.6"/>
    <n v="1.4813999999999998"/>
    <n v="0.98760000000000003"/>
    <n v="0.4"/>
    <x v="1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0.6"/>
    <n v="1.9583999999999997"/>
    <n v="1.3056000000000001"/>
    <n v="0.40000000000000008"/>
    <x v="1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6"/>
    <n v="2.6064000000000003"/>
    <n v="1.7376"/>
    <n v="0.39999999999999997"/>
    <x v="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0.65"/>
    <n v="20.654399999999999"/>
    <n v="11.121600000000001"/>
    <n v="0.35000000000000003"/>
    <x v="2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0.6"/>
    <n v="2.9567999999999999"/>
    <n v="1.9712000000000001"/>
    <n v="0.4"/>
    <x v="2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n v="0.6"/>
    <n v="1.0728"/>
    <n v="0.71520000000000006"/>
    <n v="0.4"/>
    <x v="2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n v="0.6"/>
    <n v="9.0431999999999988"/>
    <n v="6.0288000000000004"/>
    <n v="0.4"/>
    <x v="2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n v="0.6"/>
    <n v="7.5743999999999998"/>
    <n v="5.0496000000000008"/>
    <n v="0.4"/>
    <x v="2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n v="0.6"/>
    <n v="111.52799999999999"/>
    <n v="74.352000000000004"/>
    <n v="0.4"/>
    <x v="0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n v="0.6"/>
    <n v="7.7759999999999998"/>
    <n v="5.1840000000000011"/>
    <n v="0.40000000000000008"/>
    <x v="0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0.6"/>
    <n v="113.82"/>
    <n v="75.88"/>
    <n v="0.4"/>
    <x v="3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0.6"/>
    <n v="24.594000000000001"/>
    <n v="16.396000000000001"/>
    <n v="0.4"/>
    <x v="3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n v="0.65"/>
    <n v="53.716000000000001"/>
    <n v="28.923999999999999"/>
    <n v="0.35"/>
    <x v="0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0.6"/>
    <n v="18.611999999999998"/>
    <n v="12.408000000000001"/>
    <n v="0.4"/>
    <x v="0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n v="0.55000000000000004"/>
    <n v="49.483500000000006"/>
    <n v="40.486499999999992"/>
    <n v="0.4499999999999999"/>
    <x v="0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0.6"/>
    <n v="21.581999999999997"/>
    <n v="14.388000000000002"/>
    <n v="0.40000000000000008"/>
    <x v="0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n v="0.65"/>
    <n v="823.45899999999995"/>
    <n v="443.40099999999995"/>
    <n v="0.35"/>
    <x v="0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0.6"/>
    <n v="101.66999999999999"/>
    <n v="67.78"/>
    <n v="0.4"/>
    <x v="2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n v="0.6"/>
    <n v="24.407999999999998"/>
    <n v="16.272000000000002"/>
    <n v="0.40000000000000008"/>
    <x v="2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0.6"/>
    <n v="1.9967999999999999"/>
    <n v="1.3311999999999999"/>
    <n v="0.4"/>
    <x v="3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n v="0.65"/>
    <n v="606.62029999999993"/>
    <n v="326.64170000000001"/>
    <n v="0.35000000000000003"/>
    <x v="3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0.65"/>
    <n v="1822.548"/>
    <n v="981.37200000000007"/>
    <n v="0.35000000000000003"/>
    <x v="3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0.6"/>
    <n v="2.8607999999999998"/>
    <n v="1.9072"/>
    <n v="0.4"/>
    <x v="3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0.6"/>
    <n v="4.0031999999999996"/>
    <n v="2.6688000000000001"/>
    <n v="0.4"/>
    <x v="3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0.6"/>
    <n v="2.6688000000000001"/>
    <n v="1.7792000000000003"/>
    <n v="0.4"/>
    <x v="3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n v="0.65"/>
    <n v="28.558400000000002"/>
    <n v="15.377599999999997"/>
    <n v="0.34999999999999992"/>
    <x v="3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0.6"/>
    <n v="14.2464"/>
    <n v="9.4976000000000003"/>
    <n v="0.4"/>
    <x v="2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n v="0.55000000000000004"/>
    <n v="196.35000000000002"/>
    <n v="160.64999999999998"/>
    <n v="0.44999999999999996"/>
    <x v="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n v="0.55000000000000004"/>
    <n v="443.48480000000006"/>
    <n v="362.85119999999995"/>
    <n v="0.44999999999999996"/>
    <x v="2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n v="0.65"/>
    <n v="55.536000000000001"/>
    <n v="29.903999999999996"/>
    <n v="0.35"/>
    <x v="2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n v="0.6"/>
    <n v="206.946"/>
    <n v="137.96400000000003"/>
    <n v="0.4"/>
    <x v="2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n v="0.6"/>
    <n v="42.582000000000001"/>
    <n v="28.387999999999998"/>
    <n v="0.39999999999999997"/>
    <x v="1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n v="0.6"/>
    <n v="22.070399999999999"/>
    <n v="14.7136"/>
    <n v="0.4"/>
    <x v="1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†speaker phone"/>
    <n v="743.98800000000006"/>
    <n v="2"/>
    <n v="0.4"/>
    <n v="-123.998"/>
    <n v="0.55000000000000004"/>
    <n v="409.19340000000005"/>
    <n v="334.7946"/>
    <n v="0.44999999999999996"/>
    <x v="0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n v="0.6"/>
    <n v="6.7271999999999998"/>
    <n v="4.4847999999999999"/>
    <n v="0.4"/>
    <x v="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n v="0.65"/>
    <n v="3.0627999999999997"/>
    <n v="1.6492"/>
    <n v="0.35000000000000003"/>
    <x v="1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n v="0.6"/>
    <n v="108.58799999999999"/>
    <n v="72.391999999999996"/>
    <n v="0.4"/>
    <x v="1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n v="0.6"/>
    <n v="36.249599999999994"/>
    <n v="24.166400000000003"/>
    <n v="0.40000000000000008"/>
    <x v="1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n v="0.55000000000000004"/>
    <n v="164.99450000000002"/>
    <n v="134.99549999999999"/>
    <n v="0.44999999999999996"/>
    <x v="3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n v="0.6"/>
    <n v="115.29599999999999"/>
    <n v="76.864000000000004"/>
    <n v="0.4"/>
    <x v="3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n v="0.55000000000000004"/>
    <n v="133.44320000000002"/>
    <n v="109.18079999999998"/>
    <n v="0.4499999999999999"/>
    <x v="3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n v="0.6"/>
    <n v="28.044"/>
    <n v="18.696000000000002"/>
    <n v="0.4"/>
    <x v="3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n v="0.55000000000000004"/>
    <n v="96.222499999999997"/>
    <n v="78.727499999999992"/>
    <n v="0.45"/>
    <x v="3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n v="0.6"/>
    <n v="60.422399999999996"/>
    <n v="40.281599999999997"/>
    <n v="0.4"/>
    <x v="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0.6"/>
    <n v="221.346"/>
    <n v="147.56400000000002"/>
    <n v="0.4"/>
    <x v="0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n v="0.6"/>
    <n v="4.8119999999999994"/>
    <n v="3.2080000000000002"/>
    <n v="0.4"/>
    <x v="0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0.6"/>
    <n v="102.624"/>
    <n v="68.415999999999997"/>
    <n v="0.4"/>
    <x v="0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0.6"/>
    <n v="11.664"/>
    <n v="7.7760000000000016"/>
    <n v="0.40000000000000008"/>
    <x v="0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0.6"/>
    <n v="7.8552"/>
    <n v="5.2368000000000006"/>
    <n v="0.4"/>
    <x v="1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0.6"/>
    <n v="73.763999999999996"/>
    <n v="49.176000000000002"/>
    <n v="0.4"/>
    <x v="2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0.6"/>
    <n v="21.268799999999999"/>
    <n v="14.179200000000002"/>
    <n v="0.4"/>
    <x v="2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n v="0.55000000000000004"/>
    <n v="10.989000000000001"/>
    <n v="8.9909999999999997"/>
    <n v="0.44999999999999996"/>
    <x v="2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0.65"/>
    <n v="45.09375"/>
    <n v="24.28125"/>
    <n v="0.35"/>
    <x v="3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n v="0.6"/>
    <n v="19.007999999999999"/>
    <n v="12.672000000000001"/>
    <n v="0.4"/>
    <x v="3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n v="0.55000000000000004"/>
    <n v="1101.7424000000001"/>
    <n v="901.4255999999998"/>
    <n v="0.4499999999999999"/>
    <x v="3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n v="0.6"/>
    <n v="5.6063999999999998"/>
    <n v="3.7375999999999996"/>
    <n v="0.39999999999999997"/>
    <x v="3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n v="0.65"/>
    <n v="1665.9864"/>
    <n v="897.06960000000004"/>
    <n v="0.35000000000000003"/>
    <x v="0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n v="0.65"/>
    <n v="251.63840000000002"/>
    <n v="135.49760000000001"/>
    <n v="0.35"/>
    <x v="0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0.6"/>
    <n v="2.0543999999999998"/>
    <n v="1.3696000000000002"/>
    <n v="0.40000000000000008"/>
    <x v="1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0.6"/>
    <n v="651.25200000000007"/>
    <n v="434.16800000000001"/>
    <n v="0.39999999999999997"/>
    <x v="3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0.6"/>
    <n v="25.833599999999997"/>
    <n v="17.2224"/>
    <n v="0.4"/>
    <x v="1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0.6"/>
    <n v="2.2572000000000001"/>
    <n v="1.5047999999999999"/>
    <n v="0.39999999999999997"/>
    <x v="0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0.6"/>
    <n v="20.916"/>
    <n v="13.943999999999999"/>
    <n v="0.39999999999999997"/>
    <x v="0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0.6"/>
    <n v="259.47359999999998"/>
    <n v="172.98240000000004"/>
    <n v="0.40000000000000008"/>
    <x v="0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0.6"/>
    <n v="405.03599999999994"/>
    <n v="270.024"/>
    <n v="0.4"/>
    <x v="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0.6"/>
    <n v="39.139199999999995"/>
    <n v="26.092800000000004"/>
    <n v="0.40000000000000008"/>
    <x v="3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n v="0.65"/>
    <n v="134.55000000000001"/>
    <n v="72.449999999999989"/>
    <n v="0.34999999999999992"/>
    <x v="3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n v="0.55000000000000004"/>
    <n v="330.29149999999998"/>
    <n v="270.23849999999999"/>
    <n v="0.45"/>
    <x v="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n v="0.6"/>
    <n v="35.942399999999999"/>
    <n v="23.961600000000004"/>
    <n v="0.4"/>
    <x v="1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n v="0.55000000000000004"/>
    <n v="350.59200000000004"/>
    <n v="286.84800000000001"/>
    <n v="0.44999999999999996"/>
    <x v="1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n v="0.65"/>
    <n v="33.641400000000004"/>
    <n v="18.114599999999996"/>
    <n v="0.34999999999999992"/>
    <x v="1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0.6"/>
    <n v="18.662399999999998"/>
    <n v="12.441600000000001"/>
    <n v="0.4"/>
    <x v="2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0.6"/>
    <n v="28.776"/>
    <n v="19.184000000000001"/>
    <n v="0.4"/>
    <x v="2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n v="0.55000000000000004"/>
    <n v="87.41040000000001"/>
    <n v="71.517599999999987"/>
    <n v="0.44999999999999996"/>
    <x v="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0.6"/>
    <n v="126.74879999999999"/>
    <n v="84.499200000000002"/>
    <n v="0.4"/>
    <x v="2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0.6"/>
    <n v="3.3311999999999995"/>
    <n v="2.2208000000000001"/>
    <n v="0.4"/>
    <x v="2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0.6"/>
    <n v="1.7711999999999999"/>
    <n v="1.1808000000000001"/>
    <n v="0.4"/>
    <x v="2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0.6"/>
    <n v="6.1992000000000003"/>
    <n v="4.1328000000000005"/>
    <n v="0.4"/>
    <x v="1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n v="0.6"/>
    <n v="11.020799999999999"/>
    <n v="7.3471999999999991"/>
    <n v="0.39999999999999997"/>
    <x v="3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0.55000000000000004"/>
    <n v="164.94499999999999"/>
    <n v="134.95499999999998"/>
    <n v="0.44999999999999996"/>
    <x v="3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0.6"/>
    <n v="15.93"/>
    <n v="10.620000000000001"/>
    <n v="0.4"/>
    <x v="0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n v="0.55000000000000004"/>
    <n v="61.589000000000006"/>
    <n v="50.390999999999998"/>
    <n v="0.44999999999999996"/>
    <x v="0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n v="0.65"/>
    <n v="3.2032000000000003"/>
    <n v="1.7247999999999997"/>
    <n v="0.34999999999999992"/>
    <x v="1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0.6"/>
    <n v="7.0704000000000002"/>
    <n v="4.7136000000000005"/>
    <n v="0.4"/>
    <x v="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n v="0.6"/>
    <n v="4.7880000000000003"/>
    <n v="3.1920000000000002"/>
    <n v="0.4"/>
    <x v="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0.6"/>
    <n v="108.57600000000001"/>
    <n v="72.384"/>
    <n v="0.39999999999999997"/>
    <x v="1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†Z-906 Speaker sys - home theater - 5.1-CH"/>
    <n v="1649.95"/>
    <n v="5"/>
    <n v="0"/>
    <n v="659.98"/>
    <n v="0.55000000000000004"/>
    <n v="907.47250000000008"/>
    <n v="742.47749999999996"/>
    <n v="0.44999999999999996"/>
    <x v="3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n v="0.65"/>
    <n v="235.52879999999999"/>
    <n v="126.82319999999999"/>
    <n v="0.35"/>
    <x v="3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n v="0.55000000000000004"/>
    <n v="40.471200000000003"/>
    <n v="33.1128"/>
    <n v="0.44999999999999996"/>
    <x v="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n v="0.65"/>
    <n v="316.13920000000002"/>
    <n v="170.22879999999998"/>
    <n v="0.35"/>
    <x v="3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  <n v="0.6"/>
    <n v="19.439999999999998"/>
    <n v="12.96"/>
    <n v="0.4"/>
    <x v="0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0.6"/>
    <n v="25.116"/>
    <n v="16.744"/>
    <n v="0.4"/>
    <x v="0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0.6"/>
    <n v="46.536000000000001"/>
    <n v="31.024000000000001"/>
    <n v="0.4"/>
    <x v="0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0.6"/>
    <n v="22.302"/>
    <n v="14.868000000000002"/>
    <n v="0.4"/>
    <x v="0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n v="0.6"/>
    <n v="82.411199999999994"/>
    <n v="54.94080000000001"/>
    <n v="0.40000000000000008"/>
    <x v="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n v="0.65"/>
    <n v="244.73085"/>
    <n v="131.77815000000001"/>
    <n v="0.35000000000000003"/>
    <x v="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0.65"/>
    <n v="40.768000000000001"/>
    <n v="21.951999999999998"/>
    <n v="0.35"/>
    <x v="3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n v="0.55000000000000004"/>
    <n v="1616.9615000000001"/>
    <n v="1322.9684999999997"/>
    <n v="0.44999999999999996"/>
    <x v="3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n v="0.65"/>
    <n v="333.03269999999998"/>
    <n v="179.32529999999997"/>
    <n v="0.35"/>
    <x v="2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n v="0.6"/>
    <n v="2.0928"/>
    <n v="1.3952"/>
    <n v="0.4"/>
    <x v="2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n v="0.6"/>
    <n v="13.3728"/>
    <n v="8.9152000000000005"/>
    <n v="0.4"/>
    <x v="2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n v="0.6"/>
    <n v="9.6191999999999993"/>
    <n v="6.4128000000000007"/>
    <n v="0.4"/>
    <x v="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0.6"/>
    <n v="1.0511999999999999"/>
    <n v="0.70080000000000009"/>
    <n v="0.40000000000000008"/>
    <x v="3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0.6"/>
    <n v="12.5952"/>
    <n v="8.3968000000000007"/>
    <n v="0.4"/>
    <x v="3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6"/>
    <n v="6.726"/>
    <n v="4.4840000000000009"/>
    <n v="0.4"/>
    <x v="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n v="0.6"/>
    <n v="27.023999999999997"/>
    <n v="18.016000000000002"/>
    <n v="0.4"/>
    <x v="1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n v="0.6"/>
    <n v="9.3743999999999996"/>
    <n v="6.2496000000000009"/>
    <n v="0.4"/>
    <x v="0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0.6"/>
    <n v="5.2439999999999998"/>
    <n v="3.4960000000000004"/>
    <n v="0.4"/>
    <x v="0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n v="0.6"/>
    <n v="26.849999999999998"/>
    <n v="17.900000000000002"/>
    <n v="0.4"/>
    <x v="0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0.6"/>
    <n v="37.007999999999996"/>
    <n v="24.672000000000004"/>
    <n v="0.40000000000000008"/>
    <x v="3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n v="0.55000000000000004"/>
    <n v="87.106800000000007"/>
    <n v="71.269199999999998"/>
    <n v="0.44999999999999996"/>
    <x v="3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n v="0.6"/>
    <n v="1.7183999999999999"/>
    <n v="1.1456"/>
    <n v="0.4"/>
    <x v="3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n v="0.6"/>
    <n v="56.515199999999993"/>
    <n v="37.6768"/>
    <n v="0.4"/>
    <x v="3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0.6"/>
    <n v="86.219999999999985"/>
    <n v="57.480000000000004"/>
    <n v="0.40000000000000008"/>
    <x v="3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0.6"/>
    <n v="3.8879999999999999"/>
    <n v="2.5920000000000005"/>
    <n v="0.40000000000000008"/>
    <x v="3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n v="0.55000000000000004"/>
    <n v="4.3340000000000005"/>
    <n v="3.5459999999999994"/>
    <n v="0.4499999999999999"/>
    <x v="3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0.6"/>
    <n v="6.726"/>
    <n v="4.4840000000000009"/>
    <n v="0.4"/>
    <x v="0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n v="0.65"/>
    <n v="230.685"/>
    <n v="124.21499999999997"/>
    <n v="0.35"/>
    <x v="0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0.6"/>
    <n v="10.764000000000001"/>
    <n v="7.1760000000000002"/>
    <n v="0.39999999999999997"/>
    <x v="0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0.6"/>
    <n v="31.08"/>
    <n v="20.72"/>
    <n v="0.4"/>
    <x v="0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0.6"/>
    <n v="179.71199999999999"/>
    <n v="119.80799999999999"/>
    <n v="0.4"/>
    <x v="3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0.6"/>
    <n v="4.62"/>
    <n v="3.08"/>
    <n v="0.4"/>
    <x v="0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0.6"/>
    <n v="14.352"/>
    <n v="9.5680000000000014"/>
    <n v="0.4"/>
    <x v="2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0.55000000000000004"/>
    <n v="273.90000000000003"/>
    <n v="224.09999999999997"/>
    <n v="0.44999999999999996"/>
    <x v="2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n v="0.65"/>
    <n v="283.85759999999999"/>
    <n v="152.84640000000002"/>
    <n v="0.35000000000000003"/>
    <x v="3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n v="0.6"/>
    <n v="19.439999999999998"/>
    <n v="12.96"/>
    <n v="0.4"/>
    <x v="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0.6"/>
    <n v="36.863999999999997"/>
    <n v="24.576000000000001"/>
    <n v="0.4"/>
    <x v="3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0.6"/>
    <n v="44.015999999999998"/>
    <n v="29.344000000000001"/>
    <n v="0.4"/>
    <x v="0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n v="0.6"/>
    <n v="35.520000000000003"/>
    <n v="23.68"/>
    <n v="0.39999999999999997"/>
    <x v="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n v="0.65"/>
    <n v="21.418800000000001"/>
    <n v="11.533199999999997"/>
    <n v="0.34999999999999992"/>
    <x v="2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n v="0.65"/>
    <n v="141.9444"/>
    <n v="76.431600000000003"/>
    <n v="0.35000000000000003"/>
    <x v="2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n v="0.65"/>
    <n v="20.41"/>
    <n v="10.989999999999998"/>
    <n v="0.35"/>
    <x v="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n v="0.65"/>
    <n v="6.1620000000000008"/>
    <n v="3.3179999999999996"/>
    <n v="0.34999999999999992"/>
    <x v="1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0.55000000000000004"/>
    <n v="115.22500000000001"/>
    <n v="94.274999999999991"/>
    <n v="0.44999999999999996"/>
    <x v="1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‡ge Series Desk Accessories, Clear"/>
    <n v="24.3"/>
    <n v="5"/>
    <n v="0"/>
    <n v="10.449"/>
    <n v="0.65"/>
    <n v="15.795000000000002"/>
    <n v="8.504999999999999"/>
    <n v="0.34999999999999992"/>
    <x v="1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n v="0.6"/>
    <n v="3.8879999999999999"/>
    <n v="2.5920000000000005"/>
    <n v="0.40000000000000008"/>
    <x v="1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n v="0.65"/>
    <n v="21.091200000000001"/>
    <n v="11.3568"/>
    <n v="0.35"/>
    <x v="3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0.6"/>
    <n v="15.832800000000001"/>
    <n v="10.555200000000001"/>
    <n v="0.4"/>
    <x v="3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n v="0.65"/>
    <n v="242.75550000000001"/>
    <n v="130.71450000000002"/>
    <n v="0.35000000000000003"/>
    <x v="3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0.6"/>
    <n v="38.520000000000003"/>
    <n v="25.68"/>
    <n v="0.39999999999999997"/>
    <x v="3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0.6"/>
    <n v="4.8"/>
    <n v="3.2"/>
    <n v="0.4"/>
    <x v="3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0.65"/>
    <n v="121.251"/>
    <n v="65.288999999999987"/>
    <n v="0.34999999999999992"/>
    <x v="0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0.6"/>
    <n v="52.247999999999998"/>
    <n v="34.832000000000001"/>
    <n v="0.4"/>
    <x v="2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n v="0.55000000000000004"/>
    <n v="58.071200000000005"/>
    <n v="47.512799999999999"/>
    <n v="0.44999999999999996"/>
    <x v="2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n v="0.55000000000000004"/>
    <n v="119.59200000000001"/>
    <n v="97.847999999999985"/>
    <n v="0.44999999999999996"/>
    <x v="2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  <n v="0.6"/>
    <n v="19.046399999999998"/>
    <n v="12.697600000000001"/>
    <n v="0.4"/>
    <x v="3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n v="0.6"/>
    <n v="3.2592000000000003"/>
    <n v="2.1728000000000001"/>
    <n v="0.39999999999999997"/>
    <x v="3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n v="0.65"/>
    <n v="593.72950000000003"/>
    <n v="319.70049999999992"/>
    <n v="0.34999999999999992"/>
    <x v="3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n v="0.6"/>
    <n v="223.28639999999999"/>
    <n v="148.85760000000002"/>
    <n v="0.4"/>
    <x v="3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n v="0.55000000000000004"/>
    <n v="413.59120000000007"/>
    <n v="338.39279999999997"/>
    <n v="0.44999999999999996"/>
    <x v="3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n v="0.55000000000000004"/>
    <n v="332.62240000000003"/>
    <n v="272.1456"/>
    <n v="0.44999999999999996"/>
    <x v="3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0.6"/>
    <n v="16.416"/>
    <n v="10.943999999999999"/>
    <n v="0.39999999999999997"/>
    <x v="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n v="0.6"/>
    <n v="12.335999999999999"/>
    <n v="8.2240000000000002"/>
    <n v="0.4"/>
    <x v="2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n v="0.6"/>
    <n v="50.351999999999997"/>
    <n v="33.568000000000005"/>
    <n v="0.40000000000000008"/>
    <x v="2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n v="0.65"/>
    <n v="586.76279999999997"/>
    <n v="315.94920000000002"/>
    <n v="0.35000000000000003"/>
    <x v="0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n v="0.65"/>
    <n v="78.432900000000004"/>
    <n v="42.233099999999993"/>
    <n v="0.35"/>
    <x v="0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n v="0.6"/>
    <n v="2.9903999999999997"/>
    <n v="1.9936000000000003"/>
    <n v="0.40000000000000008"/>
    <x v="2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n v="0.65"/>
    <n v="53.469000000000008"/>
    <n v="28.790999999999997"/>
    <n v="0.34999999999999992"/>
    <x v="0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n v="0.6"/>
    <n v="17.843999999999998"/>
    <n v="11.896000000000001"/>
    <n v="0.4"/>
    <x v="0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n v="0.6"/>
    <n v="52.415999999999997"/>
    <n v="34.944000000000003"/>
    <n v="0.4"/>
    <x v="1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n v="0.6"/>
    <n v="33.695999999999998"/>
    <n v="22.463999999999999"/>
    <n v="0.4"/>
    <x v="1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0.6"/>
    <n v="38.630400000000002"/>
    <n v="25.753599999999999"/>
    <n v="0.39999999999999997"/>
    <x v="3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n v="0.6"/>
    <n v="38.870400000000004"/>
    <n v="25.913600000000002"/>
    <n v="0.4"/>
    <x v="1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n v="0.6"/>
    <n v="9.3311999999999991"/>
    <n v="6.2208000000000006"/>
    <n v="0.4"/>
    <x v="1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0.6"/>
    <n v="134.33279999999999"/>
    <n v="89.555200000000013"/>
    <n v="0.40000000000000008"/>
    <x v="1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0.6"/>
    <n v="6.5376000000000003"/>
    <n v="4.3584000000000005"/>
    <n v="0.4"/>
    <x v="2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n v="0.55000000000000004"/>
    <n v="46.631200000000007"/>
    <n v="38.152799999999999"/>
    <n v="0.44999999999999996"/>
    <x v="0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n v="0.65"/>
    <n v="156.97499999999999"/>
    <n v="84.525000000000006"/>
    <n v="0.35000000000000003"/>
    <x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n v="0.55000000000000004"/>
    <n v="32.983499999999999"/>
    <n v="26.986499999999999"/>
    <n v="0.45"/>
    <x v="0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0.6"/>
    <n v="8.016"/>
    <n v="5.3439999999999994"/>
    <n v="0.39999999999999997"/>
    <x v="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0.6"/>
    <n v="7.0847999999999995"/>
    <n v="4.7232000000000003"/>
    <n v="0.4"/>
    <x v="3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0.6"/>
    <n v="9.743999999999998"/>
    <n v="6.4960000000000004"/>
    <n v="0.40000000000000008"/>
    <x v="1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n v="0.6"/>
    <n v="46.529999999999994"/>
    <n v="31.020000000000003"/>
    <n v="0.40000000000000008"/>
    <x v="1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0.6"/>
    <n v="45.672000000000004"/>
    <n v="30.448"/>
    <n v="0.39999999999999997"/>
    <x v="2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0.6"/>
    <n v="10.3104"/>
    <n v="6.8736000000000015"/>
    <n v="0.40000000000000008"/>
    <x v="0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6"/>
    <n v="7.056"/>
    <n v="4.7039999999999997"/>
    <n v="0.39999999999999997"/>
    <x v="3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0.65"/>
    <n v="17.849"/>
    <n v="9.6110000000000007"/>
    <n v="0.35000000000000003"/>
    <x v="3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†speaker phone"/>
    <n v="137.94"/>
    <n v="3"/>
    <n v="0"/>
    <n v="35.864400000000003"/>
    <n v="0.55000000000000004"/>
    <n v="75.867000000000004"/>
    <n v="62.072999999999993"/>
    <n v="0.44999999999999996"/>
    <x v="0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n v="0.65"/>
    <n v="72.247500000000002"/>
    <n v="38.902500000000003"/>
    <n v="0.35000000000000003"/>
    <x v="0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0.6"/>
    <n v="541.16999999999996"/>
    <n v="360.78000000000009"/>
    <n v="0.40000000000000008"/>
    <x v="0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n v="0.65"/>
    <n v="237.90585000000002"/>
    <n v="128.10315"/>
    <n v="0.35"/>
    <x v="0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0.6"/>
    <n v="186.41279999999998"/>
    <n v="124.27520000000001"/>
    <n v="0.40000000000000008"/>
    <x v="2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n v="0.6"/>
    <n v="4.6079999999999997"/>
    <n v="3.0720000000000001"/>
    <n v="0.4"/>
    <x v="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n v="0.65"/>
    <n v="100.99180000000001"/>
    <n v="54.380200000000002"/>
    <n v="0.35"/>
    <x v="3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n v="0.6"/>
    <n v="6.4463999999999997"/>
    <n v="4.2976000000000001"/>
    <n v="0.4"/>
    <x v="1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0.6"/>
    <n v="139.44"/>
    <n v="92.960000000000008"/>
    <n v="0.4"/>
    <x v="1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n v="0.65"/>
    <n v="107.01989999999999"/>
    <n v="57.626099999999994"/>
    <n v="0.35"/>
    <x v="1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0.6"/>
    <n v="13.607999999999999"/>
    <n v="9.072000000000001"/>
    <n v="0.4"/>
    <x v="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n v="0.6"/>
    <n v="63.311999999999998"/>
    <n v="42.207999999999998"/>
    <n v="0.4"/>
    <x v="0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n v="0.65"/>
    <n v="54.548000000000002"/>
    <n v="29.372"/>
    <n v="0.35"/>
    <x v="3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0.55000000000000004"/>
    <n v="78.045000000000016"/>
    <n v="63.85499999999999"/>
    <n v="0.4499999999999999"/>
    <x v="3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0.65"/>
    <n v="25.986999999999998"/>
    <n v="13.992999999999999"/>
    <n v="0.35"/>
    <x v="3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n v="0.6"/>
    <n v="17.346"/>
    <n v="11.564"/>
    <n v="0.4"/>
    <x v="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0.6"/>
    <n v="104.96999999999998"/>
    <n v="69.98"/>
    <n v="0.4"/>
    <x v="3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n v="0.6"/>
    <n v="66.316800000000001"/>
    <n v="44.211200000000005"/>
    <n v="0.4"/>
    <x v="1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n v="0.65"/>
    <n v="409.51560000000001"/>
    <n v="220.50839999999999"/>
    <n v="0.35"/>
    <x v="0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0.6"/>
    <n v="16.715999999999998"/>
    <n v="11.144000000000002"/>
    <n v="0.40000000000000008"/>
    <x v="0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0.65"/>
    <n v="606.71519999999998"/>
    <n v="326.69280000000003"/>
    <n v="0.35000000000000003"/>
    <x v="3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n v="0.6"/>
    <n v="31.103999999999999"/>
    <n v="20.736000000000004"/>
    <n v="0.40000000000000008"/>
    <x v="0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n v="0.55000000000000004"/>
    <n v="91.08"/>
    <n v="74.52"/>
    <n v="0.45"/>
    <x v="0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n v="0.6"/>
    <n v="63.791999999999994"/>
    <n v="42.527999999999999"/>
    <n v="0.4"/>
    <x v="3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n v="0.6"/>
    <n v="88.751999999999995"/>
    <n v="59.167999999999992"/>
    <n v="0.39999999999999997"/>
    <x v="3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n v="0.6"/>
    <n v="62.567999999999998"/>
    <n v="41.712000000000003"/>
    <n v="0.4"/>
    <x v="3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0.65"/>
    <n v="186.45250000000001"/>
    <n v="100.39750000000001"/>
    <n v="0.35"/>
    <x v="3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n v="0.6"/>
    <n v="40.175999999999995"/>
    <n v="26.783999999999999"/>
    <n v="0.4"/>
    <x v="3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0.55000000000000004"/>
    <n v="109.989"/>
    <n v="89.990999999999985"/>
    <n v="0.44999999999999996"/>
    <x v="3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†8gb Micro Traveldrive Usb 2.0†Flash Drive"/>
    <n v="45"/>
    <n v="3"/>
    <n v="0"/>
    <n v="4.95"/>
    <n v="0.55000000000000004"/>
    <n v="24.750000000000004"/>
    <n v="20.249999999999996"/>
    <n v="0.4499999999999999"/>
    <x v="3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0.6"/>
    <n v="10.739999999999998"/>
    <n v="7.16"/>
    <n v="0.4"/>
    <x v="3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0.65"/>
    <n v="26.311999999999998"/>
    <n v="14.167999999999999"/>
    <n v="0.35000000000000003"/>
    <x v="3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n v="0.65"/>
    <n v="1400.6850000000002"/>
    <n v="754.21499999999992"/>
    <n v="0.34999999999999992"/>
    <x v="3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0.6"/>
    <n v="11.059199999999999"/>
    <n v="7.3727999999999998"/>
    <n v="0.4"/>
    <x v="0"/>
  </r>
  <r>
    <n v="8427"/>
    <s v="CA-2015-128356"/>
    <d v="2015-10-02T00:00:00"/>
    <d v="2015-10-07T00:00:00"/>
    <s v="Standard Class"/>
    <s v="RP-19390"/>
    <s v="Resi Pˆ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0.6"/>
    <n v="6.5664000000000007"/>
    <n v="4.3776000000000002"/>
    <n v="0.39999999999999997"/>
    <x v="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n v="0.6"/>
    <n v="2.6160000000000001"/>
    <n v="1.7440000000000002"/>
    <n v="0.4"/>
    <x v="3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n v="0.55000000000000004"/>
    <n v="34.293599999999998"/>
    <n v="28.058399999999999"/>
    <n v="0.45"/>
    <x v="3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n v="0.65"/>
    <n v="197.54800000000003"/>
    <n v="106.37199999999999"/>
    <n v="0.34999999999999992"/>
    <x v="0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n v="0.6"/>
    <n v="77.58"/>
    <n v="51.720000000000013"/>
    <n v="0.40000000000000008"/>
    <x v="2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n v="0.65"/>
    <n v="178.23"/>
    <n v="95.97"/>
    <n v="0.35000000000000003"/>
    <x v="3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n v="0.6"/>
    <n v="3.6288"/>
    <n v="2.4192"/>
    <n v="0.4"/>
    <x v="2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n v="0.6"/>
    <n v="4.1087999999999996"/>
    <n v="2.7392000000000003"/>
    <n v="0.40000000000000008"/>
    <x v="2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n v="0.65"/>
    <n v="6.4740000000000011"/>
    <n v="3.4859999999999998"/>
    <n v="0.34999999999999992"/>
    <x v="2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n v="0.6"/>
    <n v="5.1311999999999998"/>
    <n v="3.4207999999999998"/>
    <n v="0.4"/>
    <x v="2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n v="0.6"/>
    <n v="27.3504"/>
    <n v="18.233600000000003"/>
    <n v="0.4"/>
    <x v="1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n v="0.55000000000000004"/>
    <n v="14.018400000000002"/>
    <n v="11.469599999999998"/>
    <n v="0.44999999999999996"/>
    <x v="1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n v="0.6"/>
    <n v="82.176000000000002"/>
    <n v="54.784000000000006"/>
    <n v="0.4"/>
    <x v="2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0.55000000000000004"/>
    <n v="27.288800000000002"/>
    <n v="22.327199999999998"/>
    <n v="0.44999999999999996"/>
    <x v="3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0.6"/>
    <n v="6.3503999999999996"/>
    <n v="4.2336"/>
    <n v="0.4"/>
    <x v="0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n v="0.6"/>
    <n v="50.6496"/>
    <n v="33.766399999999997"/>
    <n v="0.39999999999999997"/>
    <x v="3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n v="0.55000000000000004"/>
    <n v="237.56700000000001"/>
    <n v="194.37299999999999"/>
    <n v="0.44999999999999996"/>
    <x v="0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0.6"/>
    <n v="1.2258"/>
    <n v="0.81720000000000015"/>
    <n v="0.4"/>
    <x v="0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n v="0.55000000000000004"/>
    <n v="37.530900000000003"/>
    <n v="30.707099999999997"/>
    <n v="0.44999999999999996"/>
    <x v="0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n v="0.65"/>
    <n v="156.4836"/>
    <n v="84.260400000000004"/>
    <n v="0.35000000000000003"/>
    <x v="3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n v="0.65"/>
    <n v="22.75"/>
    <n v="12.25"/>
    <n v="0.35"/>
    <x v="3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0.65"/>
    <n v="136.94200000000001"/>
    <n v="73.738"/>
    <n v="0.35"/>
    <x v="3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n v="0.65"/>
    <n v="414.63239999999996"/>
    <n v="223.2636"/>
    <n v="0.35000000000000003"/>
    <x v="3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0.6"/>
    <n v="26.063999999999997"/>
    <n v="17.376000000000001"/>
    <n v="0.4"/>
    <x v="3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0.6"/>
    <n v="1.3320000000000001"/>
    <n v="0.88800000000000012"/>
    <n v="0.4"/>
    <x v="3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n v="0.55000000000000004"/>
    <n v="923.97800000000007"/>
    <n v="755.98199999999997"/>
    <n v="0.44999999999999996"/>
    <x v="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n v="0.65"/>
    <n v="223.84180000000001"/>
    <n v="120.53020000000001"/>
    <n v="0.35000000000000003"/>
    <x v="0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n v="0.6"/>
    <n v="932.96159999999986"/>
    <n v="621.97440000000006"/>
    <n v="0.40000000000000008"/>
    <x v="0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0.65"/>
    <n v="83.122"/>
    <n v="44.757999999999996"/>
    <n v="0.35"/>
    <x v="0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n v="0.55000000000000004"/>
    <n v="122.3112"/>
    <n v="100.07279999999999"/>
    <n v="0.44999999999999996"/>
    <x v="0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n v="0.65"/>
    <n v="69.464849999999998"/>
    <n v="37.404150000000001"/>
    <n v="0.35000000000000003"/>
    <x v="3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0.6"/>
    <n v="2.1383999999999999"/>
    <n v="1.4256000000000002"/>
    <n v="0.4"/>
    <x v="3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n v="0.6"/>
    <n v="15.407999999999999"/>
    <n v="10.272"/>
    <n v="0.4"/>
    <x v="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n v="0.6"/>
    <n v="7.4303999999999997"/>
    <n v="4.9536000000000007"/>
    <n v="0.4"/>
    <x v="2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0.6"/>
    <n v="15.18"/>
    <n v="10.120000000000001"/>
    <n v="0.4"/>
    <x v="2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n v="0.6"/>
    <n v="57.564"/>
    <n v="38.375999999999998"/>
    <n v="0.39999999999999997"/>
    <x v="2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n v="0.6"/>
    <n v="4.5"/>
    <n v="3"/>
    <n v="0.4"/>
    <x v="1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n v="0.55000000000000004"/>
    <n v="166.30680000000001"/>
    <n v="136.06919999999997"/>
    <n v="0.4499999999999999"/>
    <x v="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n v="0.55000000000000004"/>
    <n v="25.678400000000003"/>
    <n v="21.009599999999999"/>
    <n v="0.44999999999999996"/>
    <x v="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6"/>
    <n v="10.764000000000001"/>
    <n v="7.1760000000000002"/>
    <n v="0.39999999999999997"/>
    <x v="1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0.6"/>
    <n v="222.08399999999997"/>
    <n v="148.05600000000001"/>
    <n v="0.4"/>
    <x v="1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n v="0.6"/>
    <n v="5.3568000000000007"/>
    <n v="3.5712000000000002"/>
    <n v="0.39999999999999997"/>
    <x v="0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0.65"/>
    <n v="1741.3110000000001"/>
    <n v="937.62899999999991"/>
    <n v="0.35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n v="0.65"/>
    <n v="251.63840000000002"/>
    <n v="135.49760000000001"/>
    <n v="0.35"/>
    <x v="3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n v="0.55000000000000004"/>
    <n v="24.974400000000003"/>
    <n v="20.433599999999998"/>
    <n v="0.44999999999999996"/>
    <x v="3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n v="0.65"/>
    <n v="50.668799999999997"/>
    <n v="27.283200000000001"/>
    <n v="0.35000000000000003"/>
    <x v="3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n v="0.6"/>
    <n v="1.7999999999999998"/>
    <n v="1.2000000000000002"/>
    <n v="0.40000000000000008"/>
    <x v="3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0.6"/>
    <n v="5.9711999999999996"/>
    <n v="3.9808000000000003"/>
    <n v="0.4"/>
    <x v="1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0.6"/>
    <n v="22.7376"/>
    <n v="15.1584"/>
    <n v="0.4"/>
    <x v="3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0.6"/>
    <n v="39.3504"/>
    <n v="26.233600000000003"/>
    <n v="0.4"/>
    <x v="3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0.6"/>
    <n v="26.8704"/>
    <n v="17.913599999999999"/>
    <n v="0.39999999999999997"/>
    <x v="3"/>
  </r>
  <r>
    <n v="8478"/>
    <s v="CA-2015-145758"/>
    <d v="2015-10-30T00:00:00"/>
    <d v="2015-10-30T00:00:00"/>
    <s v="Same Day"/>
    <s v="BF-11020"/>
    <s v="Barry Franzˆ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0.55000000000000004"/>
    <n v="569.69000000000005"/>
    <n v="466.1099999999999"/>
    <n v="0.4499999999999999"/>
    <x v="1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n v="0.6"/>
    <n v="3.456"/>
    <n v="2.3039999999999998"/>
    <n v="0.39999999999999997"/>
    <x v="3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0.6"/>
    <n v="11.988"/>
    <n v="7.9920000000000009"/>
    <n v="0.4"/>
    <x v="0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0.55000000000000004"/>
    <n v="19.789000000000001"/>
    <n v="16.190999999999995"/>
    <n v="0.4499999999999999"/>
    <x v="2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0.6"/>
    <n v="9.9935999999999989"/>
    <n v="6.6623999999999999"/>
    <n v="0.4"/>
    <x v="0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0.6"/>
    <n v="12.42"/>
    <n v="8.2799999999999994"/>
    <n v="0.39999999999999997"/>
    <x v="3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n v="0.6"/>
    <n v="50.22"/>
    <n v="33.480000000000004"/>
    <n v="0.4"/>
    <x v="0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n v="0.65"/>
    <n v="129.87"/>
    <n v="69.930000000000007"/>
    <n v="0.35000000000000003"/>
    <x v="3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0.6"/>
    <n v="27.407999999999998"/>
    <n v="18.272000000000002"/>
    <n v="0.4"/>
    <x v="3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n v="0.6"/>
    <n v="66.575999999999993"/>
    <n v="44.384"/>
    <n v="0.4"/>
    <x v="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0.6"/>
    <n v="7.1639999999999997"/>
    <n v="4.7759999999999998"/>
    <n v="0.4"/>
    <x v="3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n v="0.55000000000000004"/>
    <n v="4812.4725000000008"/>
    <n v="3937.4775"/>
    <n v="0.44999999999999996"/>
    <x v="0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0.6"/>
    <n v="21.84"/>
    <n v="14.559999999999999"/>
    <n v="0.39999999999999997"/>
    <x v="0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n v="0.65"/>
    <n v="12.148500000000002"/>
    <n v="6.5414999999999992"/>
    <n v="0.34999999999999992"/>
    <x v="0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n v="0.6"/>
    <n v="3.5640000000000001"/>
    <n v="2.3760000000000003"/>
    <n v="0.4"/>
    <x v="3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n v="0.6"/>
    <n v="36.441599999999994"/>
    <n v="24.294400000000003"/>
    <n v="0.40000000000000008"/>
    <x v="1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n v="0.55000000000000004"/>
    <n v="263.98680000000002"/>
    <n v="215.98919999999998"/>
    <n v="0.44999999999999996"/>
    <x v="1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n v="0.6"/>
    <n v="3.6479999999999997"/>
    <n v="2.4320000000000004"/>
    <n v="0.40000000000000008"/>
    <x v="1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n v="0.55000000000000004"/>
    <n v="91.08"/>
    <n v="74.52"/>
    <n v="0.45"/>
    <x v="0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0.6"/>
    <n v="35.712000000000003"/>
    <n v="23.808"/>
    <n v="0.39999999999999997"/>
    <x v="2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n v="0.55000000000000004"/>
    <n v="263.98350000000005"/>
    <n v="215.98649999999998"/>
    <n v="0.44999999999999996"/>
    <x v="2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0.6"/>
    <n v="11.172000000000001"/>
    <n v="7.4480000000000004"/>
    <n v="0.4"/>
    <x v="2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0.6"/>
    <n v="29.779199999999996"/>
    <n v="19.852800000000002"/>
    <n v="0.40000000000000008"/>
    <x v="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n v="0.6"/>
    <n v="58.691999999999993"/>
    <n v="39.128"/>
    <n v="0.4"/>
    <x v="2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n v="0.55000000000000004"/>
    <n v="8.7911999999999999"/>
    <n v="7.1928000000000001"/>
    <n v="0.45"/>
    <x v="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n v="0.65"/>
    <n v="120.08880000000001"/>
    <n v="64.663200000000003"/>
    <n v="0.35"/>
    <x v="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n v="0.6"/>
    <n v="7.7759999999999998"/>
    <n v="5.1840000000000011"/>
    <n v="0.40000000000000008"/>
    <x v="2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0.65"/>
    <n v="238.38360000000003"/>
    <n v="128.3604"/>
    <n v="0.35"/>
    <x v="0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n v="0.6"/>
    <n v="5.3136000000000001"/>
    <n v="3.5423999999999998"/>
    <n v="0.39999999999999997"/>
    <x v="0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n v="0.55000000000000004"/>
    <n v="15.378000000000002"/>
    <n v="12.581999999999999"/>
    <n v="0.44999999999999996"/>
    <x v="0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n v="0.6"/>
    <n v="87.811199999999999"/>
    <n v="58.540800000000004"/>
    <n v="0.4"/>
    <x v="0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n v="0.55000000000000004"/>
    <n v="96.376500000000007"/>
    <n v="78.853499999999983"/>
    <n v="0.4499999999999999"/>
    <x v="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n v="0.55000000000000004"/>
    <n v="69.294499999999999"/>
    <n v="56.695499999999996"/>
    <n v="0.44999999999999996"/>
    <x v="1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0.6"/>
    <n v="13.799999999999999"/>
    <n v="9.2000000000000011"/>
    <n v="0.4"/>
    <x v="1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n v="0.6"/>
    <n v="15.350399999999999"/>
    <n v="10.233600000000001"/>
    <n v="0.4"/>
    <x v="0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0.65"/>
    <n v="47.959600000000009"/>
    <n v="25.824399999999997"/>
    <n v="0.34999999999999992"/>
    <x v="0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0.6"/>
    <n v="12.441599999999999"/>
    <n v="8.2944000000000013"/>
    <n v="0.40000000000000008"/>
    <x v="3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n v="0.6"/>
    <n v="10.511999999999999"/>
    <n v="7.0080000000000009"/>
    <n v="0.40000000000000008"/>
    <x v="1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0.6"/>
    <n v="21.456"/>
    <n v="14.303999999999998"/>
    <n v="0.39999999999999997"/>
    <x v="1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0.6"/>
    <n v="2.1840000000000002"/>
    <n v="1.456"/>
    <n v="0.39999999999999997"/>
    <x v="0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n v="0.65"/>
    <n v="19.718399999999999"/>
    <n v="10.617599999999999"/>
    <n v="0.35"/>
    <x v="3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n v="0.65"/>
    <n v="8.4435000000000002"/>
    <n v="4.5465"/>
    <n v="0.35"/>
    <x v="3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n v="0.65"/>
    <n v="118.443"/>
    <n v="63.777000000000001"/>
    <n v="0.35000000000000003"/>
    <x v="3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n v="0.65"/>
    <n v="196.911"/>
    <n v="106.029"/>
    <n v="0.35"/>
    <x v="3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n v="0.65"/>
    <n v="35.744799999999998"/>
    <n v="19.247199999999999"/>
    <n v="0.35000000000000003"/>
    <x v="0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n v="0.55000000000000004"/>
    <n v="7.1445000000000007"/>
    <n v="5.8454999999999995"/>
    <n v="0.44999999999999996"/>
    <x v="0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n v="0.6"/>
    <n v="33.515999999999998"/>
    <n v="22.344000000000001"/>
    <n v="0.4"/>
    <x v="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n v="0.55000000000000004"/>
    <n v="24.4068"/>
    <n v="19.969199999999997"/>
    <n v="0.44999999999999996"/>
    <x v="3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n v="0.65"/>
    <n v="33.321600000000004"/>
    <n v="17.942399999999999"/>
    <n v="0.35"/>
    <x v="3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0.6"/>
    <n v="3.1157999999999997"/>
    <n v="2.0771999999999999"/>
    <n v="0.4"/>
    <x v="3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0.55000000000000004"/>
    <n v="87.991200000000006"/>
    <n v="71.992800000000003"/>
    <n v="0.45"/>
    <x v="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0.6"/>
    <n v="32.534399999999998"/>
    <n v="21.689599999999999"/>
    <n v="0.4"/>
    <x v="3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n v="0.65"/>
    <n v="156.9256"/>
    <n v="84.498400000000004"/>
    <n v="0.35000000000000003"/>
    <x v="3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n v="0.6"/>
    <n v="20.015999999999998"/>
    <n v="13.344000000000001"/>
    <n v="0.4"/>
    <x v="0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î x 11î"/>
    <n v="13.76"/>
    <n v="2"/>
    <n v="0"/>
    <n v="6.3296000000000001"/>
    <n v="0.6"/>
    <n v="8.2560000000000002"/>
    <n v="5.5039999999999996"/>
    <n v="0.39999999999999997"/>
    <x v="0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n v="0.6"/>
    <n v="298.11599999999999"/>
    <n v="198.74400000000003"/>
    <n v="0.4"/>
    <x v="0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0.65"/>
    <n v="253.48050000000003"/>
    <n v="136.48949999999999"/>
    <n v="0.35"/>
    <x v="0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0.6"/>
    <n v="5.8920000000000003"/>
    <n v="3.9279999999999999"/>
    <n v="0.39999999999999997"/>
    <x v="1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†Clip USB†flash drive†- 8 GB"/>
    <n v="56.4"/>
    <n v="3"/>
    <n v="0"/>
    <n v="3.3839999999999999"/>
    <n v="0.55000000000000004"/>
    <n v="31.020000000000003"/>
    <n v="25.379999999999995"/>
    <n v="0.44999999999999996"/>
    <x v="2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0.6"/>
    <n v="10.9872"/>
    <n v="7.3248000000000015"/>
    <n v="0.40000000000000008"/>
    <x v="1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0.6"/>
    <n v="15.552"/>
    <n v="10.368000000000002"/>
    <n v="0.40000000000000008"/>
    <x v="1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0.6"/>
    <n v="4.8095999999999997"/>
    <n v="3.2064000000000004"/>
    <n v="0.4"/>
    <x v="1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n v="0.55000000000000004"/>
    <n v="263.99119999999999"/>
    <n v="215.99279999999999"/>
    <n v="0.45"/>
    <x v="3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0.6"/>
    <n v="18.503999999999998"/>
    <n v="12.336000000000002"/>
    <n v="0.40000000000000008"/>
    <x v="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0.6"/>
    <n v="20.140799999999999"/>
    <n v="13.427199999999999"/>
    <n v="0.4"/>
    <x v="1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n v="0.65"/>
    <n v="274.70625000000001"/>
    <n v="147.91874999999999"/>
    <n v="0.35"/>
    <x v="1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0.55000000000000004"/>
    <n v="109.989"/>
    <n v="89.990999999999985"/>
    <n v="0.44999999999999996"/>
    <x v="2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0.65"/>
    <n v="13.155999999999999"/>
    <n v="7.0839999999999996"/>
    <n v="0.35000000000000003"/>
    <x v="0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n v="0.65"/>
    <n v="25.948"/>
    <n v="13.972000000000001"/>
    <n v="0.35000000000000003"/>
    <x v="0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0.6"/>
    <n v="19.523999999999997"/>
    <n v="13.016000000000002"/>
    <n v="0.40000000000000008"/>
    <x v="0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n v="0.55000000000000004"/>
    <n v="21.450000000000003"/>
    <n v="17.549999999999997"/>
    <n v="0.4499999999999999"/>
    <x v="1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n v="0.6"/>
    <n v="7.56"/>
    <n v="5.04"/>
    <n v="0.4"/>
    <x v="1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n v="0.65"/>
    <n v="16.016000000000002"/>
    <n v="8.6239999999999988"/>
    <n v="0.34999999999999992"/>
    <x v="1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0.6"/>
    <n v="3.7584"/>
    <n v="2.5056000000000003"/>
    <n v="0.4"/>
    <x v="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n v="0.6"/>
    <n v="8.6592000000000002"/>
    <n v="5.7728000000000002"/>
    <n v="0.4"/>
    <x v="1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n v="0.55000000000000004"/>
    <n v="395.98680000000002"/>
    <n v="323.98919999999998"/>
    <n v="0.44999999999999996"/>
    <x v="2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0.55000000000000004"/>
    <n v="131.95600000000002"/>
    <n v="107.96399999999997"/>
    <n v="0.4499999999999999"/>
    <x v="3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n v="0.65"/>
    <n v="686.95899999999995"/>
    <n v="369.90099999999995"/>
    <n v="0.35"/>
    <x v="0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n v="0.55000000000000004"/>
    <n v="246.36920000000003"/>
    <n v="201.57479999999998"/>
    <n v="0.44999999999999996"/>
    <x v="1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0.6"/>
    <n v="90.244799999999984"/>
    <n v="60.163200000000003"/>
    <n v="0.40000000000000008"/>
    <x v="1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n v="0.55000000000000004"/>
    <n v="249.46680000000003"/>
    <n v="204.10919999999999"/>
    <n v="0.44999999999999996"/>
    <x v="0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n v="0.6"/>
    <n v="27.215999999999998"/>
    <n v="18.144000000000002"/>
    <n v="0.4"/>
    <x v="0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0.55000000000000004"/>
    <n v="158.334"/>
    <n v="129.54599999999999"/>
    <n v="0.44999999999999996"/>
    <x v="0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n v="0.55000000000000004"/>
    <n v="72.534000000000006"/>
    <n v="59.345999999999989"/>
    <n v="0.44999999999999996"/>
    <x v="0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0.65"/>
    <n v="1.5131999999999999"/>
    <n v="0.81479999999999997"/>
    <n v="0.35000000000000003"/>
    <x v="0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0.65"/>
    <n v="945.68500000000006"/>
    <n v="509.21500000000003"/>
    <n v="0.35"/>
    <x v="0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0.6"/>
    <n v="2.9051999999999998"/>
    <n v="1.9367999999999999"/>
    <n v="0.4"/>
    <x v="3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n v="0.65"/>
    <n v="143.45760000000001"/>
    <n v="77.246399999999994"/>
    <n v="0.35"/>
    <x v="3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n v="0.55000000000000004"/>
    <n v="36.946800000000003"/>
    <n v="30.229199999999999"/>
    <n v="0.44999999999999996"/>
    <x v="0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n v="0.6"/>
    <n v="9.1391999999999989"/>
    <n v="6.0928000000000004"/>
    <n v="0.4"/>
    <x v="0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0.6"/>
    <n v="18.662399999999998"/>
    <n v="12.441600000000001"/>
    <n v="0.4"/>
    <x v="0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0.6"/>
    <n v="581.24639999999999"/>
    <n v="387.49760000000003"/>
    <n v="0.4"/>
    <x v="0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0.6"/>
    <n v="133.41120000000001"/>
    <n v="88.940799999999996"/>
    <n v="0.39999999999999997"/>
    <x v="0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n v="0.55000000000000004"/>
    <n v="263.99119999999999"/>
    <n v="215.99279999999999"/>
    <n v="0.45"/>
    <x v="0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  <n v="0.6"/>
    <n v="6.1631999999999998"/>
    <n v="4.1088000000000005"/>
    <n v="0.4"/>
    <x v="0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n v="0.55000000000000004"/>
    <n v="549.36750000000006"/>
    <n v="449.48249999999996"/>
    <n v="0.44999999999999996"/>
    <x v="2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0.6"/>
    <n v="14.735999999999999"/>
    <n v="9.8239999999999998"/>
    <n v="0.4"/>
    <x v="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n v="0.6"/>
    <n v="3.4019999999999997"/>
    <n v="2.2680000000000002"/>
    <n v="0.4"/>
    <x v="2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0.6"/>
    <n v="8.6015999999999995"/>
    <n v="5.7344000000000008"/>
    <n v="0.4"/>
    <x v="3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0.65"/>
    <n v="66.495000000000005"/>
    <n v="35.804999999999993"/>
    <n v="0.34999999999999992"/>
    <x v="3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n v="0.65"/>
    <n v="394.88799999999998"/>
    <n v="212.63200000000001"/>
    <n v="0.35000000000000003"/>
    <x v="3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n v="0.6"/>
    <n v="18.695999999999998"/>
    <n v="12.464000000000002"/>
    <n v="0.40000000000000008"/>
    <x v="3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0.6"/>
    <n v="1.5659999999999998"/>
    <n v="1.044"/>
    <n v="0.4"/>
    <x v="0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n v="0.65"/>
    <n v="6.7158000000000007"/>
    <n v="3.6162000000000001"/>
    <n v="0.35"/>
    <x v="2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n v="0.6"/>
    <n v="6.2207999999999997"/>
    <n v="4.1472000000000007"/>
    <n v="0.40000000000000008"/>
    <x v="2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n v="0.55000000000000004"/>
    <n v="11.4312"/>
    <n v="9.3527999999999984"/>
    <n v="0.44999999999999996"/>
    <x v="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n v="0.6"/>
    <n v="40.175999999999995"/>
    <n v="26.783999999999999"/>
    <n v="0.4"/>
    <x v="2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0.6"/>
    <n v="10.348800000000001"/>
    <n v="6.8992000000000004"/>
    <n v="0.4"/>
    <x v="2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0.6"/>
    <n v="6.6527999999999992"/>
    <n v="4.4352"/>
    <n v="0.4"/>
    <x v="3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†P710e Mobile Speakerphone"/>
    <n v="1287.45"/>
    <n v="5"/>
    <n v="0"/>
    <n v="244.6155"/>
    <n v="0.55000000000000004"/>
    <n v="708.09750000000008"/>
    <n v="579.35249999999996"/>
    <n v="0.44999999999999996"/>
    <x v="3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0.6"/>
    <n v="100.86"/>
    <n v="67.239999999999995"/>
    <n v="0.39999999999999997"/>
    <x v="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0.6"/>
    <n v="31.180800000000001"/>
    <n v="20.787200000000002"/>
    <n v="0.4"/>
    <x v="1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0.6"/>
    <n v="2.8607999999999998"/>
    <n v="1.9072"/>
    <n v="0.4"/>
    <x v="3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0.6"/>
    <n v="4.7880000000000003"/>
    <n v="3.1920000000000002"/>
    <n v="0.4"/>
    <x v="3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0.6"/>
    <n v="11.2128"/>
    <n v="7.4751999999999992"/>
    <n v="0.39999999999999997"/>
    <x v="3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‡ge Series Desk Accessories, Clear"/>
    <n v="11.664"/>
    <n v="3"/>
    <n v="0.2"/>
    <n v="3.3534000000000002"/>
    <n v="0.65"/>
    <n v="7.5815999999999999"/>
    <n v="4.0823999999999998"/>
    <n v="0.35"/>
    <x v="3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n v="0.55000000000000004"/>
    <n v="105.58680000000001"/>
    <n v="86.389199999999988"/>
    <n v="0.44999999999999996"/>
    <x v="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n v="0.55000000000000004"/>
    <n v="274.54240000000004"/>
    <n v="224.62559999999996"/>
    <n v="0.4499999999999999"/>
    <x v="3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0.6"/>
    <n v="7.1280000000000001"/>
    <n v="4.7520000000000007"/>
    <n v="0.4"/>
    <x v="2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0.6"/>
    <n v="21.263999999999999"/>
    <n v="14.175999999999998"/>
    <n v="0.39999999999999997"/>
    <x v="2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n v="0.6"/>
    <n v="40.281599999999997"/>
    <n v="26.854399999999998"/>
    <n v="0.4"/>
    <x v="0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0.6"/>
    <n v="2.5920000000000001"/>
    <n v="1.7280000000000002"/>
    <n v="0.4"/>
    <x v="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n v="0.6"/>
    <n v="8.9639999999999986"/>
    <n v="5.9760000000000009"/>
    <n v="0.40000000000000008"/>
    <x v="2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n v="0.6"/>
    <n v="24.323999999999998"/>
    <n v="16.216000000000001"/>
    <n v="0.4"/>
    <x v="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n v="0.6"/>
    <n v="4.3872"/>
    <n v="2.9248000000000003"/>
    <n v="0.4"/>
    <x v="2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n v="0.55000000000000004"/>
    <n v="261.76920000000001"/>
    <n v="214.1748"/>
    <n v="0.45"/>
    <x v="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†Clip USB†flash drive†- 8 GB"/>
    <n v="30.08"/>
    <n v="2"/>
    <n v="0.2"/>
    <n v="-5.2640000000000002"/>
    <n v="0.55000000000000004"/>
    <n v="16.544"/>
    <n v="13.535999999999998"/>
    <n v="0.44999999999999996"/>
    <x v="0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n v="0.55000000000000004"/>
    <n v="91.08"/>
    <n v="74.52"/>
    <n v="0.45"/>
    <x v="0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n v="0.55000000000000004"/>
    <n v="99.528000000000006"/>
    <n v="81.432000000000002"/>
    <n v="0.45"/>
    <x v="0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n v="0.55000000000000004"/>
    <n v="12.749000000000001"/>
    <n v="10.430999999999999"/>
    <n v="0.44999999999999996"/>
    <x v="3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n v="0.65"/>
    <n v="37.024000000000001"/>
    <n v="19.936"/>
    <n v="0.35"/>
    <x v="2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0.6"/>
    <n v="9.3360000000000003"/>
    <n v="6.2240000000000002"/>
    <n v="0.4"/>
    <x v="2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n v="0.65"/>
    <n v="229.8192"/>
    <n v="123.74879999999999"/>
    <n v="0.35"/>
    <x v="2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0.65"/>
    <n v="9.0740000000000016"/>
    <n v="4.8859999999999992"/>
    <n v="0.34999999999999992"/>
    <x v="2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0.55000000000000004"/>
    <n v="45.622500000000002"/>
    <n v="37.327500000000001"/>
    <n v="0.45"/>
    <x v="3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0.6"/>
    <n v="23.808"/>
    <n v="15.872"/>
    <n v="0.4"/>
    <x v="0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n v="0.55000000000000004"/>
    <n v="263.98350000000005"/>
    <n v="215.98649999999998"/>
    <n v="0.44999999999999996"/>
    <x v="0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0.6"/>
    <n v="4.4279999999999999"/>
    <n v="2.952"/>
    <n v="0.4"/>
    <x v="0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n v="0.6"/>
    <n v="8.5535999999999994"/>
    <n v="5.7024000000000008"/>
    <n v="0.4"/>
    <x v="0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0.6"/>
    <n v="49.188000000000002"/>
    <n v="32.792000000000002"/>
    <n v="0.4"/>
    <x v="0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n v="0.6"/>
    <n v="23.7744"/>
    <n v="15.849600000000002"/>
    <n v="0.4"/>
    <x v="0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0.65"/>
    <n v="259.78680000000003"/>
    <n v="139.8852"/>
    <n v="0.35"/>
    <x v="3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0.6"/>
    <n v="39.072000000000003"/>
    <n v="26.048000000000002"/>
    <n v="0.4"/>
    <x v="3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n v="0.65"/>
    <n v="19.864000000000001"/>
    <n v="10.695999999999998"/>
    <n v="0.34999999999999992"/>
    <x v="3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n v="0.6"/>
    <n v="12.460800000000001"/>
    <n v="8.3071999999999999"/>
    <n v="0.39999999999999997"/>
    <x v="3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n v="0.6"/>
    <n v="23.884799999999998"/>
    <n v="15.923200000000001"/>
    <n v="0.4"/>
    <x v="0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0.6"/>
    <n v="72.662399999999991"/>
    <n v="48.441600000000008"/>
    <n v="0.40000000000000008"/>
    <x v="1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†LTO Ultrium - 800 GB"/>
    <n v="111.96"/>
    <n v="5"/>
    <n v="0.2"/>
    <n v="-1.3995"/>
    <n v="0.55000000000000004"/>
    <n v="61.578000000000003"/>
    <n v="50.381999999999991"/>
    <n v="0.44999999999999996"/>
    <x v="1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n v="0.6"/>
    <n v="9.4176000000000002"/>
    <n v="6.2783999999999995"/>
    <n v="0.39999999999999997"/>
    <x v="1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0.6"/>
    <n v="42.155999999999999"/>
    <n v="28.104000000000006"/>
    <n v="0.40000000000000008"/>
    <x v="1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†E03601U1 -†Keyboard†- Beige"/>
    <n v="90"/>
    <n v="5"/>
    <n v="0"/>
    <n v="16.2"/>
    <n v="0.55000000000000004"/>
    <n v="49.500000000000007"/>
    <n v="40.499999999999993"/>
    <n v="0.4499999999999999"/>
    <x v="1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6"/>
    <n v="3.6576"/>
    <n v="2.4384000000000001"/>
    <n v="0.4"/>
    <x v="1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n v="0.65"/>
    <n v="312.76440000000002"/>
    <n v="168.41159999999996"/>
    <n v="0.34999999999999992"/>
    <x v="1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0.6"/>
    <n v="4.3440000000000003"/>
    <n v="2.8959999999999999"/>
    <n v="0.39999999999999997"/>
    <x v="1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0.65"/>
    <n v="115.3425"/>
    <n v="62.107499999999987"/>
    <n v="0.35"/>
    <x v="0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0.6"/>
    <n v="821.85839999999996"/>
    <n v="547.90559999999994"/>
    <n v="0.39999999999999997"/>
    <x v="0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0.6"/>
    <n v="5.6879999999999997"/>
    <n v="3.7920000000000007"/>
    <n v="0.40000000000000008"/>
    <x v="0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n v="0.65"/>
    <n v="85.137"/>
    <n v="45.842999999999989"/>
    <n v="0.34999999999999992"/>
    <x v="3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0.6"/>
    <n v="104.96999999999998"/>
    <n v="69.98"/>
    <n v="0.4"/>
    <x v="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0.6"/>
    <n v="495.59999999999997"/>
    <n v="330.40000000000003"/>
    <n v="0.4"/>
    <x v="2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n v="0.65"/>
    <n v="90.727000000000018"/>
    <n v="48.852999999999994"/>
    <n v="0.34999999999999992"/>
    <x v="3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0.55000000000000004"/>
    <n v="219.97250000000003"/>
    <n v="179.97749999999996"/>
    <n v="0.4499999999999999"/>
    <x v="3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0.6"/>
    <n v="7.4340000000000002"/>
    <n v="4.9560000000000004"/>
    <n v="0.4"/>
    <x v="2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n v="0.6"/>
    <n v="456.58800000000002"/>
    <n v="304.392"/>
    <n v="0.39999999999999997"/>
    <x v="3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n v="0.6"/>
    <n v="40.716000000000001"/>
    <n v="27.143999999999998"/>
    <n v="0.39999999999999997"/>
    <x v="3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0.6"/>
    <n v="18.9024"/>
    <n v="12.601600000000001"/>
    <n v="0.4"/>
    <x v="1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0.6"/>
    <n v="3.024"/>
    <n v="2.016"/>
    <n v="0.4"/>
    <x v="1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0.6"/>
    <n v="23.927399999999999"/>
    <n v="15.951599999999999"/>
    <n v="0.4"/>
    <x v="1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n v="0.65"/>
    <n v="3.0627999999999997"/>
    <n v="1.6492"/>
    <n v="0.35000000000000003"/>
    <x v="1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n v="0.65"/>
    <n v="126.3288"/>
    <n v="68.023200000000003"/>
    <n v="0.35000000000000003"/>
    <x v="0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n v="0.65"/>
    <n v="63.325600000000009"/>
    <n v="34.098399999999998"/>
    <n v="0.35"/>
    <x v="1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0.6"/>
    <n v="422.85599999999999"/>
    <n v="281.904"/>
    <n v="0.4"/>
    <x v="0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0.6"/>
    <n v="16.4376"/>
    <n v="10.958400000000001"/>
    <n v="0.4"/>
    <x v="0"/>
  </r>
  <r>
    <n v="8651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n v="0.6"/>
    <n v="3.42"/>
    <n v="2.2800000000000002"/>
    <n v="0.4"/>
    <x v="2"/>
  </r>
  <r>
    <n v="8652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n v="0.65"/>
    <n v="9.2234999999999996"/>
    <n v="4.9664999999999999"/>
    <n v="0.35000000000000003"/>
    <x v="2"/>
  </r>
  <r>
    <n v="8653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n v="0.6"/>
    <n v="4.38"/>
    <n v="2.92"/>
    <n v="0.4"/>
    <x v="2"/>
  </r>
  <r>
    <n v="8654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0.55000000000000004"/>
    <n v="109.989"/>
    <n v="89.990999999999985"/>
    <n v="0.44999999999999996"/>
    <x v="2"/>
  </r>
  <r>
    <n v="8655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n v="0.55000000000000004"/>
    <n v="79.728000000000009"/>
    <n v="65.231999999999999"/>
    <n v="0.44999999999999996"/>
    <x v="2"/>
  </r>
  <r>
    <n v="8656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n v="0.55000000000000004"/>
    <n v="64.900000000000006"/>
    <n v="53.099999999999994"/>
    <n v="0.44999999999999996"/>
    <x v="2"/>
  </r>
  <r>
    <n v="8657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n v="0.6"/>
    <n v="29.363999999999997"/>
    <n v="19.576000000000001"/>
    <n v="0.4"/>
    <x v="2"/>
  </r>
  <r>
    <n v="8658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n v="0.6"/>
    <n v="13.596"/>
    <n v="9.0640000000000001"/>
    <n v="0.4"/>
    <x v="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n v="0.6"/>
    <n v="0.50159999999999993"/>
    <n v="0.33440000000000003"/>
    <n v="0.40000000000000008"/>
    <x v="0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0.6"/>
    <n v="18.576000000000001"/>
    <n v="12.384"/>
    <n v="0.4"/>
    <x v="0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n v="0.65"/>
    <n v="470.548"/>
    <n v="253.37199999999996"/>
    <n v="0.35"/>
    <x v="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n v="0.65"/>
    <n v="14.279200000000001"/>
    <n v="7.6887999999999987"/>
    <n v="0.34999999999999992"/>
    <x v="1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n v="0.55000000000000004"/>
    <n v="340.53360000000004"/>
    <n v="278.61840000000001"/>
    <n v="0.44999999999999996"/>
    <x v="1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n v="0.6"/>
    <n v="76.742399999999989"/>
    <n v="51.161600000000007"/>
    <n v="0.40000000000000008"/>
    <x v="1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n v="0.65"/>
    <n v="61.230000000000004"/>
    <n v="32.97"/>
    <n v="0.35"/>
    <x v="3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0.6"/>
    <n v="29.7"/>
    <n v="19.8"/>
    <n v="0.4"/>
    <x v="0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0.6"/>
    <n v="9.911999999999999"/>
    <n v="6.6080000000000005"/>
    <n v="0.4"/>
    <x v="0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n v="0.6"/>
    <n v="33.216000000000001"/>
    <n v="22.143999999999998"/>
    <n v="0.39999999999999997"/>
    <x v="0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n v="0.55000000000000004"/>
    <n v="6.3580000000000005"/>
    <n v="5.202"/>
    <n v="0.44999999999999996"/>
    <x v="0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n v="0.6"/>
    <n v="10.272"/>
    <n v="6.8480000000000008"/>
    <n v="0.4"/>
    <x v="1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n v="0.65"/>
    <n v="118.5288"/>
    <n v="63.8232"/>
    <n v="0.35"/>
    <x v="2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0.6"/>
    <n v="70.896000000000001"/>
    <n v="47.263999999999996"/>
    <n v="0.39999999999999997"/>
    <x v="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n v="0.6"/>
    <n v="11.020799999999999"/>
    <n v="7.3471999999999991"/>
    <n v="0.39999999999999997"/>
    <x v="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n v="0.65"/>
    <n v="390.36270000000002"/>
    <n v="210.19529999999997"/>
    <n v="0.35"/>
    <x v="3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n v="0.6"/>
    <n v="30.211199999999998"/>
    <n v="20.140799999999999"/>
    <n v="0.4"/>
    <x v="3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n v="0.6"/>
    <n v="16.819199999999999"/>
    <n v="11.212800000000001"/>
    <n v="0.40000000000000008"/>
    <x v="3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n v="0.65"/>
    <n v="4.9998000000000005"/>
    <n v="2.6921999999999997"/>
    <n v="0.35"/>
    <x v="3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n v="0.65"/>
    <n v="336.31324999999998"/>
    <n v="181.09174999999999"/>
    <n v="0.35"/>
    <x v="3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0.6"/>
    <n v="5.1648000000000005"/>
    <n v="3.4432"/>
    <n v="0.39999999999999997"/>
    <x v="0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†MX Performance Wireless Mouse"/>
    <n v="159.56"/>
    <n v="5"/>
    <n v="0.2"/>
    <n v="33.906500000000001"/>
    <n v="0.55000000000000004"/>
    <n v="87.75800000000001"/>
    <n v="71.801999999999992"/>
    <n v="0.44999999999999996"/>
    <x v="0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0.6"/>
    <n v="1262.73"/>
    <n v="841.82000000000016"/>
    <n v="0.4"/>
    <x v="0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0.6"/>
    <n v="24.42"/>
    <n v="16.28"/>
    <n v="0.4"/>
    <x v="0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n v="0.55000000000000004"/>
    <n v="26.284500000000001"/>
    <n v="21.505499999999998"/>
    <n v="0.44999999999999996"/>
    <x v="2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n v="0.6"/>
    <n v="3.0960000000000001"/>
    <n v="2.0640000000000001"/>
    <n v="0.4"/>
    <x v="3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†USB 2.0 Swivel†Flash Drive†USB†flash drive†- 4 GB - Pink"/>
    <n v="21.21"/>
    <n v="7"/>
    <n v="0"/>
    <n v="4.4541000000000004"/>
    <n v="0.55000000000000004"/>
    <n v="11.665500000000002"/>
    <n v="9.5444999999999993"/>
    <n v="0.44999999999999996"/>
    <x v="0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n v="0.6"/>
    <n v="57.815999999999995"/>
    <n v="38.544000000000004"/>
    <n v="0.4"/>
    <x v="3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n v="0.6"/>
    <n v="139.03199999999998"/>
    <n v="92.688000000000017"/>
    <n v="0.40000000000000008"/>
    <x v="0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0.6"/>
    <n v="10.739999999999998"/>
    <n v="7.16"/>
    <n v="0.4"/>
    <x v="0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æî x 11î"/>
    <n v="12.48"/>
    <n v="2"/>
    <n v="0"/>
    <n v="5.6159999999999997"/>
    <n v="0.6"/>
    <n v="7.4879999999999995"/>
    <n v="4.9920000000000009"/>
    <n v="0.40000000000000008"/>
    <x v="0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0.6"/>
    <n v="4.8095999999999997"/>
    <n v="3.2064000000000004"/>
    <n v="0.4"/>
    <x v="2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n v="0.55000000000000004"/>
    <n v="142.94280000000003"/>
    <n v="116.95319999999998"/>
    <n v="0.4499999999999999"/>
    <x v="0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n v="0.55000000000000004"/>
    <n v="135.95340000000002"/>
    <n v="111.23459999999997"/>
    <n v="0.4499999999999999"/>
    <x v="0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0.55000000000000004"/>
    <n v="153.97800000000001"/>
    <n v="125.98199999999997"/>
    <n v="0.44999999999999996"/>
    <x v="0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0.55000000000000004"/>
    <n v="247.50000000000003"/>
    <n v="202.49999999999997"/>
    <n v="0.44999999999999996"/>
    <x v="0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0.6"/>
    <n v="11.664"/>
    <n v="7.7760000000000016"/>
    <n v="0.40000000000000008"/>
    <x v="2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0.65"/>
    <n v="195.58760000000001"/>
    <n v="105.31639999999999"/>
    <n v="0.35"/>
    <x v="3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n v="0.55000000000000004"/>
    <n v="131.98680000000002"/>
    <n v="107.98919999999998"/>
    <n v="0.44999999999999996"/>
    <x v="3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n v="0.65"/>
    <n v="20.2592"/>
    <n v="10.908799999999999"/>
    <n v="0.35"/>
    <x v="3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n v="0.65"/>
    <n v="78.623999999999995"/>
    <n v="42.335999999999999"/>
    <n v="0.35000000000000003"/>
    <x v="3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n v="0.55000000000000004"/>
    <n v="1231.9648000000002"/>
    <n v="1007.9712"/>
    <n v="0.44999999999999996"/>
    <x v="3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0.6"/>
    <n v="45.964800000000004"/>
    <n v="30.6432"/>
    <n v="0.39999999999999997"/>
    <x v="3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0.6"/>
    <n v="85.665599999999998"/>
    <n v="57.110400000000013"/>
    <n v="0.40000000000000008"/>
    <x v="3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n v="0.6"/>
    <n v="54.815999999999995"/>
    <n v="36.544000000000004"/>
    <n v="0.4"/>
    <x v="3"/>
  </r>
  <r>
    <n v="8704"/>
    <s v="CA-2015-133494"/>
    <d v="2015-03-01T00:00:00"/>
    <d v="2015-03-05T00:00:00"/>
    <s v="Standard Class"/>
    <s v="RP-19390"/>
    <s v="Resi Pˆ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0.6"/>
    <n v="2.1311999999999998"/>
    <n v="1.4208000000000003"/>
    <n v="0.40000000000000008"/>
    <x v="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n v="0.55000000000000004"/>
    <n v="63.324800000000003"/>
    <n v="51.811199999999992"/>
    <n v="0.44999999999999996"/>
    <x v="0"/>
  </r>
  <r>
    <n v="8706"/>
    <s v="US-2014-132745"/>
    <d v="2014-10-01T00:00:00"/>
    <d v="2014-10-05T00:00:00"/>
    <s v="Standard Class"/>
    <s v="NF-18475"/>
    <s v="Neil Franzˆ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0.6"/>
    <n v="2.8260000000000001"/>
    <n v="1.8839999999999999"/>
    <n v="0.39999999999999997"/>
    <x v="2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n v="0.65"/>
    <n v="112.29660000000001"/>
    <n v="60.467399999999998"/>
    <n v="0.35"/>
    <x v="2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0.6"/>
    <n v="2.1120000000000001"/>
    <n v="1.4079999999999999"/>
    <n v="0.39999999999999997"/>
    <x v="2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0.55000000000000004"/>
    <n v="43.982400000000005"/>
    <n v="35.985599999999998"/>
    <n v="0.44999999999999996"/>
    <x v="2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n v="0.65"/>
    <n v="198.88342499999999"/>
    <n v="107.09107499999999"/>
    <n v="0.35"/>
    <x v="2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n v="0.6"/>
    <n v="206.946"/>
    <n v="137.96400000000003"/>
    <n v="0.4"/>
    <x v="2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n v="0.65"/>
    <n v="407.12880000000001"/>
    <n v="219.22319999999996"/>
    <n v="0.35"/>
    <x v="2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n v="0.65"/>
    <n v="233.67435000000003"/>
    <n v="125.82464999999999"/>
    <n v="0.35"/>
    <x v="1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n v="0.55000000000000004"/>
    <n v="39.573599999999999"/>
    <n v="32.378399999999999"/>
    <n v="0.45"/>
    <x v="3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n v="0.6"/>
    <n v="17.88"/>
    <n v="11.920000000000002"/>
    <n v="0.4"/>
    <x v="3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0.6"/>
    <n v="1.0944"/>
    <n v="0.72960000000000003"/>
    <n v="0.4"/>
    <x v="3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n v="0.6"/>
    <n v="38.630400000000002"/>
    <n v="25.753599999999999"/>
    <n v="0.39999999999999997"/>
    <x v="0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n v="0.65"/>
    <n v="4.5396000000000001"/>
    <n v="2.4443999999999999"/>
    <n v="0.35"/>
    <x v="0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n v="0.6"/>
    <n v="6.7583999999999991"/>
    <n v="4.5056000000000003"/>
    <n v="0.4"/>
    <x v="0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n v="0.6"/>
    <n v="9.3311999999999991"/>
    <n v="6.2208000000000006"/>
    <n v="0.4"/>
    <x v="0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n v="0.65"/>
    <n v="246.59180000000001"/>
    <n v="132.78020000000001"/>
    <n v="0.35000000000000003"/>
    <x v="0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n v="0.6"/>
    <n v="40.521599999999999"/>
    <n v="27.014400000000002"/>
    <n v="0.4"/>
    <x v="0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0.6"/>
    <n v="0.91439999999999999"/>
    <n v="0.60960000000000003"/>
    <n v="0.4"/>
    <x v="0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0.6"/>
    <n v="22.444800000000001"/>
    <n v="14.963200000000001"/>
    <n v="0.4"/>
    <x v="0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0.6"/>
    <n v="15.2064"/>
    <n v="10.137600000000001"/>
    <n v="0.4"/>
    <x v="0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0.6"/>
    <n v="27.720000000000002"/>
    <n v="18.48"/>
    <n v="0.39999999999999997"/>
    <x v="3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n v="0.55000000000000004"/>
    <n v="2.6004"/>
    <n v="2.1275999999999997"/>
    <n v="0.44999999999999996"/>
    <x v="1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0.65"/>
    <n v="34.678800000000003"/>
    <n v="18.673199999999994"/>
    <n v="0.34999999999999992"/>
    <x v="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n v="0.65"/>
    <n v="85.217600000000019"/>
    <n v="45.886399999999995"/>
    <n v="0.34999999999999992"/>
    <x v="1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0.6"/>
    <n v="13.507199999999999"/>
    <n v="9.0048000000000012"/>
    <n v="0.4"/>
    <x v="1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n v="0.55000000000000004"/>
    <n v="40.0092"/>
    <n v="32.7348"/>
    <n v="0.45"/>
    <x v="1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n v="0.6"/>
    <n v="31.554000000000002"/>
    <n v="21.036000000000001"/>
    <n v="0.4"/>
    <x v="1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0.6"/>
    <n v="11.664"/>
    <n v="7.7760000000000016"/>
    <n v="0.40000000000000008"/>
    <x v="3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n v="0.65"/>
    <n v="82.094999999999999"/>
    <n v="44.204999999999998"/>
    <n v="0.35"/>
    <x v="3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†P710e Mobile Speakerphone"/>
    <n v="1287.45"/>
    <n v="5"/>
    <n v="0"/>
    <n v="244.6155"/>
    <n v="0.55000000000000004"/>
    <n v="708.09750000000008"/>
    <n v="579.35249999999996"/>
    <n v="0.44999999999999996"/>
    <x v="3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0.6"/>
    <n v="38.975999999999992"/>
    <n v="25.984000000000002"/>
    <n v="0.40000000000000008"/>
    <x v="2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n v="0.6"/>
    <n v="321.24599999999998"/>
    <n v="214.16399999999999"/>
    <n v="0.4"/>
    <x v="0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0.6"/>
    <n v="4.8599999999999994"/>
    <n v="3.24"/>
    <n v="0.4"/>
    <x v="3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0.6"/>
    <n v="7.9487999999999994"/>
    <n v="5.2991999999999999"/>
    <n v="0.4"/>
    <x v="3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n v="0.55000000000000004"/>
    <n v="46.193400000000004"/>
    <n v="37.794599999999996"/>
    <n v="0.44999999999999996"/>
    <x v="3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0.6"/>
    <n v="43.92"/>
    <n v="29.28"/>
    <n v="0.4"/>
    <x v="0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0.6"/>
    <n v="6.444"/>
    <n v="4.2960000000000003"/>
    <n v="0.4"/>
    <x v="1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n v="0.65"/>
    <n v="7.1707999999999998"/>
    <n v="3.8612000000000002"/>
    <n v="0.35000000000000003"/>
    <x v="1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n v="0.55000000000000004"/>
    <n v="29.172000000000001"/>
    <n v="23.867999999999999"/>
    <n v="0.44999999999999996"/>
    <x v="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0.6"/>
    <n v="10.272"/>
    <n v="6.8480000000000008"/>
    <n v="0.4"/>
    <x v="1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0.6"/>
    <n v="35.963999999999999"/>
    <n v="23.975999999999999"/>
    <n v="0.4"/>
    <x v="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n v="0.65"/>
    <n v="136.87700000000001"/>
    <n v="73.703000000000003"/>
    <n v="0.35"/>
    <x v="3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n v="0.6"/>
    <n v="18.576000000000001"/>
    <n v="12.384"/>
    <n v="0.4"/>
    <x v="3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0.55000000000000004"/>
    <n v="131.99120000000002"/>
    <n v="107.99279999999999"/>
    <n v="0.44999999999999996"/>
    <x v="3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0.6"/>
    <n v="1830.2256"/>
    <n v="1220.1504000000002"/>
    <n v="0.4"/>
    <x v="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n v="0.55000000000000004"/>
    <n v="73.689000000000007"/>
    <n v="60.290999999999983"/>
    <n v="0.4499999999999999"/>
    <x v="1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0.6"/>
    <n v="55.948799999999999"/>
    <n v="37.299200000000006"/>
    <n v="0.4"/>
    <x v="0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n v="0.55000000000000004"/>
    <n v="97.614000000000004"/>
    <n v="79.865999999999985"/>
    <n v="0.44999999999999996"/>
    <x v="0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0.6"/>
    <n v="10.6272"/>
    <n v="7.0847999999999995"/>
    <n v="0.39999999999999997"/>
    <x v="3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0.6"/>
    <n v="2.9159999999999999"/>
    <n v="1.9440000000000004"/>
    <n v="0.40000000000000008"/>
    <x v="3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0.6"/>
    <n v="3.7547999999999999"/>
    <n v="2.5032000000000001"/>
    <n v="0.4"/>
    <x v="3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0.6"/>
    <n v="22.608000000000001"/>
    <n v="15.071999999999999"/>
    <n v="0.39999999999999997"/>
    <x v="0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0.6"/>
    <n v="31.103999999999999"/>
    <n v="20.736000000000004"/>
    <n v="0.40000000000000008"/>
    <x v="0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n v="0.65"/>
    <n v="17.823"/>
    <n v="9.5970000000000013"/>
    <n v="0.35000000000000003"/>
    <x v="0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0.6"/>
    <n v="3.24"/>
    <n v="2.16"/>
    <n v="0.4"/>
    <x v="0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0.6"/>
    <n v="762.59399999999994"/>
    <n v="508.39600000000007"/>
    <n v="0.40000000000000008"/>
    <x v="0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n v="0.6"/>
    <n v="75.215999999999994"/>
    <n v="50.144000000000005"/>
    <n v="0.4"/>
    <x v="0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n v="0.6"/>
    <n v="8.4179999999999993"/>
    <n v="5.6120000000000001"/>
    <n v="0.4"/>
    <x v="0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n v="0.6"/>
    <n v="16.776"/>
    <n v="11.184000000000001"/>
    <n v="0.4"/>
    <x v="0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n v="0.6"/>
    <n v="3.2063999999999999"/>
    <n v="2.1376000000000004"/>
    <n v="0.4"/>
    <x v="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n v="0.6"/>
    <n v="1.0175999999999998"/>
    <n v="0.67840000000000011"/>
    <n v="0.40000000000000008"/>
    <x v="1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n v="0.6"/>
    <n v="14.752800000000001"/>
    <n v="9.8352000000000004"/>
    <n v="0.4"/>
    <x v="1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n v="0.6"/>
    <n v="4.7880000000000003"/>
    <n v="3.1920000000000002"/>
    <n v="0.4"/>
    <x v="1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n v="0.55000000000000004"/>
    <n v="158.4"/>
    <n v="129.6"/>
    <n v="0.44999999999999996"/>
    <x v="1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n v="0.55000000000000004"/>
    <n v="80.823599999999999"/>
    <n v="66.128399999999999"/>
    <n v="0.45"/>
    <x v="0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n v="0.65"/>
    <n v="54.038399999999996"/>
    <n v="29.0976"/>
    <n v="0.35000000000000003"/>
    <x v="0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n v="0.6"/>
    <n v="565.67039999999997"/>
    <n v="377.11360000000002"/>
    <n v="0.4"/>
    <x v="3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0.6"/>
    <n v="44.611200000000004"/>
    <n v="29.7408"/>
    <n v="0.39999999999999997"/>
    <x v="3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0.6"/>
    <n v="16.128"/>
    <n v="10.751999999999999"/>
    <n v="0.39999999999999997"/>
    <x v="1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0.6"/>
    <n v="6.5376000000000003"/>
    <n v="4.3584000000000005"/>
    <n v="0.4"/>
    <x v="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0.6"/>
    <n v="2.1215999999999999"/>
    <n v="1.4144000000000001"/>
    <n v="0.4"/>
    <x v="0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0.65"/>
    <n v="343.47949999999997"/>
    <n v="184.95049999999998"/>
    <n v="0.35"/>
    <x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n v="0.6"/>
    <n v="24.883199999999999"/>
    <n v="16.588800000000003"/>
    <n v="0.40000000000000008"/>
    <x v="0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n v="0.65"/>
    <n v="187.18440000000001"/>
    <n v="100.79159999999999"/>
    <n v="0.35"/>
    <x v="3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n v="0.6"/>
    <n v="17.5824"/>
    <n v="11.721599999999999"/>
    <n v="0.39999999999999997"/>
    <x v="1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n v="0.6"/>
    <n v="33.196800000000003"/>
    <n v="22.1312"/>
    <n v="0.39999999999999997"/>
    <x v="1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0.65"/>
    <n v="798.19895999999994"/>
    <n v="429.79944"/>
    <n v="0.35000000000000003"/>
    <x v="1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n v="0.6"/>
    <n v="12.249599999999999"/>
    <n v="8.1664000000000012"/>
    <n v="0.40000000000000008"/>
    <x v="0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n v="0.65"/>
    <n v="733.45350000000008"/>
    <n v="394.93650000000002"/>
    <n v="0.35"/>
    <x v="0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0.6"/>
    <n v="2.7647999999999997"/>
    <n v="1.8431999999999999"/>
    <n v="0.4"/>
    <x v="3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n v="0.55000000000000004"/>
    <n v="107.77800000000002"/>
    <n v="88.181999999999988"/>
    <n v="0.4499999999999999"/>
    <x v="3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n v="0.6"/>
    <n v="9.3311999999999991"/>
    <n v="6.2208000000000006"/>
    <n v="0.4"/>
    <x v="3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†Gaming G510s - Keyboard"/>
    <n v="271.96800000000002"/>
    <n v="4"/>
    <n v="0.2"/>
    <n v="54.393599999999999"/>
    <n v="0.55000000000000004"/>
    <n v="149.58240000000004"/>
    <n v="122.38559999999998"/>
    <n v="0.4499999999999999"/>
    <x v="3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n v="0.65"/>
    <n v="453.92880000000002"/>
    <n v="244.42319999999995"/>
    <n v="0.34999999999999992"/>
    <x v="3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n v="0.65"/>
    <n v="50.523199999999996"/>
    <n v="27.204799999999999"/>
    <n v="0.35000000000000003"/>
    <x v="3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0.6"/>
    <n v="27.971999999999998"/>
    <n v="18.648"/>
    <n v="0.4"/>
    <x v="1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n v="0.55000000000000004"/>
    <n v="295.64920000000001"/>
    <n v="241.89479999999998"/>
    <n v="0.44999999999999996"/>
    <x v="3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n v="0.6"/>
    <n v="8.7719999999999985"/>
    <n v="5.8480000000000008"/>
    <n v="0.40000000000000008"/>
    <x v="2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n v="0.6"/>
    <n v="13.53"/>
    <n v="9.0200000000000014"/>
    <n v="0.4"/>
    <x v="2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n v="0.55000000000000004"/>
    <n v="321.08999999999997"/>
    <n v="262.70999999999998"/>
    <n v="0.45"/>
    <x v="2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n v="0.55000000000000004"/>
    <n v="116.14240000000001"/>
    <n v="95.025599999999997"/>
    <n v="0.44999999999999996"/>
    <x v="2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  <n v="0.6"/>
    <n v="7.7759999999999998"/>
    <n v="5.1840000000000011"/>
    <n v="0.40000000000000008"/>
    <x v="0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n v="0.6"/>
    <n v="27.587999999999997"/>
    <n v="18.391999999999999"/>
    <n v="0.4"/>
    <x v="0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n v="0.55000000000000004"/>
    <n v="712.11250000000007"/>
    <n v="582.63749999999993"/>
    <n v="0.44999999999999996"/>
    <x v="0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n v="0.55000000000000004"/>
    <n v="989.98350000000005"/>
    <n v="809.98649999999998"/>
    <n v="0.44999999999999996"/>
    <x v="2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n v="0.6"/>
    <n v="6.4127999999999998"/>
    <n v="4.2752000000000008"/>
    <n v="0.4"/>
    <x v="3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n v="0.55000000000000004"/>
    <n v="122.089"/>
    <n v="99.890999999999991"/>
    <n v="0.44999999999999996"/>
    <x v="0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n v="0.65"/>
    <n v="222.274"/>
    <n v="119.68599999999998"/>
    <n v="0.35"/>
    <x v="0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n v="0.55000000000000004"/>
    <n v="19.123500000000003"/>
    <n v="15.6465"/>
    <n v="0.44999999999999996"/>
    <x v="2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0.6"/>
    <n v="11.339999999999998"/>
    <n v="7.5600000000000005"/>
    <n v="0.40000000000000008"/>
    <x v="2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0.6"/>
    <n v="61.631999999999998"/>
    <n v="41.088000000000001"/>
    <n v="0.4"/>
    <x v="3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0.65"/>
    <n v="26.311999999999998"/>
    <n v="14.167999999999999"/>
    <n v="0.35000000000000003"/>
    <x v="0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0.6"/>
    <n v="19.969199999999997"/>
    <n v="13.312799999999999"/>
    <n v="0.4"/>
    <x v="3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n v="0.55000000000000004"/>
    <n v="65.257500000000007"/>
    <n v="53.392499999999998"/>
    <n v="0.44999999999999996"/>
    <x v="3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0.6"/>
    <n v="8.8559999999999999"/>
    <n v="5.9039999999999999"/>
    <n v="0.4"/>
    <x v="3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6"/>
    <n v="22.512"/>
    <n v="15.008000000000003"/>
    <n v="0.4"/>
    <x v="3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0.6"/>
    <n v="124.2864"/>
    <n v="82.857600000000005"/>
    <n v="0.4"/>
    <x v="0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n v="0.6"/>
    <n v="8.34"/>
    <n v="5.5600000000000005"/>
    <n v="0.4"/>
    <x v="0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n v="0.65"/>
    <n v="173.12879999999998"/>
    <n v="93.223199999999991"/>
    <n v="0.35"/>
    <x v="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n v="0.55000000000000004"/>
    <n v="169.38900000000001"/>
    <n v="138.59100000000001"/>
    <n v="0.45"/>
    <x v="1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0.6"/>
    <n v="26.46"/>
    <n v="17.64"/>
    <n v="0.4"/>
    <x v="1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0.6"/>
    <n v="7.871999999999999"/>
    <n v="5.2480000000000002"/>
    <n v="0.4"/>
    <x v="1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0.6"/>
    <n v="9.9359999999999982"/>
    <n v="6.6240000000000006"/>
    <n v="0.40000000000000008"/>
    <x v="1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0.6"/>
    <n v="23.327999999999999"/>
    <n v="15.552000000000003"/>
    <n v="0.40000000000000008"/>
    <x v="1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n v="0.6"/>
    <n v="201.31199999999998"/>
    <n v="134.208"/>
    <n v="0.4"/>
    <x v="1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n v="0.55000000000000004"/>
    <n v="527.99120000000005"/>
    <n v="431.99279999999999"/>
    <n v="0.44999999999999996"/>
    <x v="3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0.6"/>
    <n v="2.4516"/>
    <n v="1.6344000000000003"/>
    <n v="0.4"/>
    <x v="3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0.6"/>
    <n v="33.590400000000002"/>
    <n v="22.393599999999999"/>
    <n v="0.39999999999999997"/>
    <x v="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0.6"/>
    <n v="6.4127999999999998"/>
    <n v="4.2752000000000008"/>
    <n v="0.4"/>
    <x v="3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0.6"/>
    <n v="5.3136000000000001"/>
    <n v="3.5423999999999998"/>
    <n v="0.39999999999999997"/>
    <x v="3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0.6"/>
    <n v="4.1471999999999998"/>
    <n v="2.7648000000000001"/>
    <n v="0.4"/>
    <x v="1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n v="0.6"/>
    <n v="16.032"/>
    <n v="10.687999999999999"/>
    <n v="0.39999999999999997"/>
    <x v="2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  <n v="0.6"/>
    <n v="20.0928"/>
    <n v="13.395199999999999"/>
    <n v="0.39999999999999997"/>
    <x v="2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0.6"/>
    <n v="6.3360000000000003"/>
    <n v="4.2240000000000002"/>
    <n v="0.4"/>
    <x v="1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n v="0.6"/>
    <n v="231.80399999999997"/>
    <n v="154.536"/>
    <n v="0.4"/>
    <x v="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n v="0.6"/>
    <n v="20.063999999999997"/>
    <n v="13.376000000000001"/>
    <n v="0.40000000000000008"/>
    <x v="0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n v="0.65"/>
    <n v="25.974"/>
    <n v="13.986000000000001"/>
    <n v="0.35000000000000003"/>
    <x v="1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0.6"/>
    <n v="730.54079999999999"/>
    <n v="487.02719999999999"/>
    <n v="0.4"/>
    <x v="1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n v="0.6"/>
    <n v="9.3059999999999992"/>
    <n v="6.2040000000000006"/>
    <n v="0.4"/>
    <x v="3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†Headset"/>
    <n v="89.9"/>
    <n v="2"/>
    <n v="0"/>
    <n v="25.172000000000001"/>
    <n v="0.55000000000000004"/>
    <n v="49.445000000000007"/>
    <n v="40.454999999999998"/>
    <n v="0.44999999999999996"/>
    <x v="3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0.6"/>
    <n v="8.5679999999999996"/>
    <n v="5.7119999999999997"/>
    <n v="0.4"/>
    <x v="3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0.6"/>
    <n v="7.6319999999999997"/>
    <n v="5.088000000000001"/>
    <n v="0.40000000000000008"/>
    <x v="3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0.6"/>
    <n v="9.4499999999999993"/>
    <n v="6.3000000000000007"/>
    <n v="0.4"/>
    <x v="3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n v="0.6"/>
    <n v="42.57"/>
    <n v="28.380000000000003"/>
    <n v="0.4"/>
    <x v="2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n v="0.6"/>
    <n v="39.340799999999994"/>
    <n v="26.227200000000003"/>
    <n v="0.40000000000000008"/>
    <x v="2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0.55000000000000004"/>
    <n v="164.98350000000002"/>
    <n v="134.98650000000001"/>
    <n v="0.44999999999999996"/>
    <x v="2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n v="0.55000000000000004"/>
    <n v="49.483500000000006"/>
    <n v="40.486499999999992"/>
    <n v="0.4499999999999999"/>
    <x v="0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n v="0.55000000000000004"/>
    <n v="17.523"/>
    <n v="14.337"/>
    <n v="0.45"/>
    <x v="0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0.6"/>
    <n v="40.29"/>
    <n v="26.860000000000007"/>
    <n v="0.40000000000000008"/>
    <x v="2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n v="0.6"/>
    <n v="4.3415999999999997"/>
    <n v="2.8944000000000001"/>
    <n v="0.4"/>
    <x v="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0.6"/>
    <n v="2.8943999999999996"/>
    <n v="1.9296000000000002"/>
    <n v="0.40000000000000008"/>
    <x v="3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0.6"/>
    <n v="54.815999999999995"/>
    <n v="36.544000000000004"/>
    <n v="0.4"/>
    <x v="3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0.6"/>
    <n v="78.0672"/>
    <n v="52.044799999999995"/>
    <n v="0.39999999999999997"/>
    <x v="3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n v="0.55000000000000004"/>
    <n v="40.832000000000001"/>
    <n v="33.407999999999994"/>
    <n v="0.44999999999999996"/>
    <x v="1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n v="0.65"/>
    <n v="103.896"/>
    <n v="55.944000000000003"/>
    <n v="0.35000000000000003"/>
    <x v="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0.6"/>
    <n v="1.7351999999999999"/>
    <n v="1.1568000000000001"/>
    <n v="0.4"/>
    <x v="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0.6"/>
    <n v="5.6351999999999993"/>
    <n v="3.7568000000000001"/>
    <n v="0.4"/>
    <x v="1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0.6"/>
    <n v="74.352000000000004"/>
    <n v="49.567999999999998"/>
    <n v="0.39999999999999997"/>
    <x v="2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0.6"/>
    <n v="33.36"/>
    <n v="22.240000000000002"/>
    <n v="0.4"/>
    <x v="1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†P710e Mobile Speakerphone"/>
    <n v="617.976"/>
    <n v="3"/>
    <n v="0.2"/>
    <n v="-7.7247000000000003"/>
    <n v="0.55000000000000004"/>
    <n v="339.88680000000005"/>
    <n v="278.08919999999995"/>
    <n v="0.4499999999999999"/>
    <x v="1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n v="0.6"/>
    <n v="12.7872"/>
    <n v="8.5248000000000008"/>
    <n v="0.4"/>
    <x v="3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0.55000000000000004"/>
    <n v="115.46700000000001"/>
    <n v="94.472999999999985"/>
    <n v="0.44999999999999996"/>
    <x v="3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n v="0.55000000000000004"/>
    <n v="17.591200000000001"/>
    <n v="14.392800000000001"/>
    <n v="0.45"/>
    <x v="3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0.6"/>
    <n v="3050.3759999999997"/>
    <n v="2033.5840000000003"/>
    <n v="0.40000000000000008"/>
    <x v="3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†Headset"/>
    <n v="35.96"/>
    <n v="1"/>
    <n v="0.2"/>
    <n v="3.5960000000000001"/>
    <n v="0.55000000000000004"/>
    <n v="19.778000000000002"/>
    <n v="16.181999999999999"/>
    <n v="0.44999999999999996"/>
    <x v="3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n v="0.6"/>
    <n v="18.63"/>
    <n v="12.420000000000002"/>
    <n v="0.4"/>
    <x v="1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n v="0.65"/>
    <n v="5.798"/>
    <n v="3.1219999999999999"/>
    <n v="0.35"/>
    <x v="1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0.6"/>
    <n v="125.75999999999999"/>
    <n v="83.84"/>
    <n v="0.4"/>
    <x v="1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0.6"/>
    <n v="66.623999999999995"/>
    <n v="44.416000000000011"/>
    <n v="0.40000000000000008"/>
    <x v="1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0.6"/>
    <n v="23.327999999999999"/>
    <n v="15.552000000000003"/>
    <n v="0.40000000000000008"/>
    <x v="1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0.6"/>
    <n v="21.762"/>
    <n v="14.508000000000003"/>
    <n v="0.4"/>
    <x v="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0.65"/>
    <n v="320.72950000000003"/>
    <n v="172.70049999999998"/>
    <n v="0.34999999999999992"/>
    <x v="2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55000000000000004"/>
    <n v="6.1159999999999997"/>
    <n v="5.0039999999999996"/>
    <n v="0.45"/>
    <x v="2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n v="0.55000000000000004"/>
    <n v="377.52000000000004"/>
    <n v="308.87999999999994"/>
    <n v="0.4499999999999999"/>
    <x v="0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n v="0.6"/>
    <n v="9.5519999999999996"/>
    <n v="6.3680000000000003"/>
    <n v="0.4"/>
    <x v="3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n v="0.65"/>
    <n v="45.942000000000007"/>
    <n v="24.738"/>
    <n v="0.35"/>
    <x v="3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n v="0.6"/>
    <n v="324.74399999999997"/>
    <n v="216.49600000000004"/>
    <n v="0.40000000000000008"/>
    <x v="3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0.55000000000000004"/>
    <n v="56.096700000000006"/>
    <n v="45.897299999999994"/>
    <n v="0.44999999999999996"/>
    <x v="2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0.6"/>
    <n v="10.958399999999999"/>
    <n v="7.3056000000000001"/>
    <n v="0.4"/>
    <x v="2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n v="0.6"/>
    <n v="13.193999999999999"/>
    <n v="8.7959999999999994"/>
    <n v="0.4"/>
    <x v="3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n v="0.6"/>
    <n v="111.2256"/>
    <n v="74.150400000000005"/>
    <n v="0.4"/>
    <x v="0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n v="0.6"/>
    <n v="35.354399999999998"/>
    <n v="23.569600000000001"/>
    <n v="0.4"/>
    <x v="0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0.55000000000000004"/>
    <n v="264"/>
    <n v="216"/>
    <n v="0.45"/>
    <x v="3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0.6"/>
    <n v="20.429999999999996"/>
    <n v="13.620000000000001"/>
    <n v="0.40000000000000008"/>
    <x v="3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n v="0.6"/>
    <n v="115.63199999999999"/>
    <n v="77.088000000000008"/>
    <n v="0.4"/>
    <x v="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n v="0.55000000000000004"/>
    <n v="131.98350000000002"/>
    <n v="107.98649999999998"/>
    <n v="0.4499999999999999"/>
    <x v="1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n v="0.55000000000000004"/>
    <n v="27.566000000000003"/>
    <n v="22.553999999999995"/>
    <n v="0.4499999999999999"/>
    <x v="0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n v="0.55000000000000004"/>
    <n v="8.7911999999999999"/>
    <n v="7.1928000000000001"/>
    <n v="0.45"/>
    <x v="3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n v="0.6"/>
    <n v="8.6112000000000002"/>
    <n v="5.7408000000000001"/>
    <n v="0.4"/>
    <x v="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0.6"/>
    <n v="3.9167999999999994"/>
    <n v="2.6112000000000002"/>
    <n v="0.40000000000000008"/>
    <x v="2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0.6"/>
    <n v="1.7172000000000001"/>
    <n v="1.1448"/>
    <n v="0.4"/>
    <x v="2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0.6"/>
    <n v="12.5136"/>
    <n v="8.3424000000000014"/>
    <n v="0.4"/>
    <x v="2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0.6"/>
    <n v="165.76799999999997"/>
    <n v="110.512"/>
    <n v="0.4"/>
    <x v="2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n v="0.65"/>
    <n v="409.26600000000002"/>
    <n v="220.37399999999997"/>
    <n v="0.35"/>
    <x v="3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0.55000000000000004"/>
    <n v="247.48350000000005"/>
    <n v="202.48649999999998"/>
    <n v="0.4499999999999999"/>
    <x v="0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n v="0.6"/>
    <n v="1156.5539999999999"/>
    <n v="771.03600000000006"/>
    <n v="0.4"/>
    <x v="0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n v="0.65"/>
    <n v="79.156999999999996"/>
    <n v="42.623000000000005"/>
    <n v="0.35000000000000003"/>
    <x v="0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n v="0.65"/>
    <n v="1739.8368"/>
    <n v="936.83519999999999"/>
    <n v="0.35"/>
    <x v="1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0.65"/>
    <n v="317.99950000000001"/>
    <n v="171.23050000000001"/>
    <n v="0.35"/>
    <x v="2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0.65"/>
    <n v="202.81949999999998"/>
    <n v="109.2105"/>
    <n v="0.35000000000000003"/>
    <x v="0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0.6"/>
    <n v="10.764000000000001"/>
    <n v="7.1760000000000002"/>
    <n v="0.39999999999999997"/>
    <x v="0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n v="0.55000000000000004"/>
    <n v="91.08"/>
    <n v="74.52"/>
    <n v="0.45"/>
    <x v="0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6"/>
    <n v="22.512"/>
    <n v="15.008000000000003"/>
    <n v="0.4"/>
    <x v="0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55000000000000004"/>
    <n v="272.23350000000005"/>
    <n v="222.73649999999998"/>
    <n v="0.44999999999999996"/>
    <x v="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n v="0.6"/>
    <n v="15.035999999999998"/>
    <n v="10.024000000000001"/>
    <n v="0.40000000000000008"/>
    <x v="1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n v="0.65"/>
    <n v="20.8416"/>
    <n v="11.2224"/>
    <n v="0.35000000000000003"/>
    <x v="0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n v="0.6"/>
    <n v="11.097599999999998"/>
    <n v="7.3984000000000005"/>
    <n v="0.40000000000000008"/>
    <x v="0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n v="0.65"/>
    <n v="124.20135000000001"/>
    <n v="66.877650000000003"/>
    <n v="0.35"/>
    <x v="0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n v="0.6"/>
    <n v="6.2207999999999997"/>
    <n v="4.1472000000000007"/>
    <n v="0.40000000000000008"/>
    <x v="0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0.6"/>
    <n v="18.318000000000001"/>
    <n v="12.212"/>
    <n v="0.39999999999999997"/>
    <x v="0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†KT400U2 -†Keyboard†- Black"/>
    <n v="30.84"/>
    <n v="3"/>
    <n v="0"/>
    <n v="6.1680000000000001"/>
    <n v="0.55000000000000004"/>
    <n v="16.962"/>
    <n v="13.878"/>
    <n v="0.45"/>
    <x v="0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0.6"/>
    <n v="45.036000000000001"/>
    <n v="30.024000000000001"/>
    <n v="0.4"/>
    <x v="0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0.55000000000000004"/>
    <n v="36.836800000000004"/>
    <n v="30.139199999999995"/>
    <n v="0.44999999999999996"/>
    <x v="0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0.6"/>
    <n v="109.63199999999999"/>
    <n v="73.088000000000008"/>
    <n v="0.4"/>
    <x v="1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n v="0.6"/>
    <n v="13.157999999999999"/>
    <n v="8.7720000000000002"/>
    <n v="0.4"/>
    <x v="3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n v="0.55000000000000004"/>
    <n v="52.786800000000007"/>
    <n v="43.189199999999992"/>
    <n v="0.4499999999999999"/>
    <x v="3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n v="0.55000000000000004"/>
    <n v="79.16040000000001"/>
    <n v="64.767599999999987"/>
    <n v="0.4499999999999999"/>
    <x v="3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0.6"/>
    <n v="2.1383999999999999"/>
    <n v="1.4256000000000002"/>
    <n v="0.4"/>
    <x v="3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0.6"/>
    <n v="2.9567999999999999"/>
    <n v="1.9712000000000001"/>
    <n v="0.4"/>
    <x v="3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n v="0.6"/>
    <n v="513.9935999999999"/>
    <n v="342.66240000000005"/>
    <n v="0.40000000000000008"/>
    <x v="0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n v="0.6"/>
    <n v="7.9103999999999992"/>
    <n v="5.2736000000000001"/>
    <n v="0.4"/>
    <x v="0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n v="0.6"/>
    <n v="29.270399999999999"/>
    <n v="19.5136"/>
    <n v="0.4"/>
    <x v="0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  <n v="0.6"/>
    <n v="45.984000000000002"/>
    <n v="30.655999999999999"/>
    <n v="0.39999999999999997"/>
    <x v="0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n v="0.6"/>
    <n v="11.1168"/>
    <n v="7.4111999999999991"/>
    <n v="0.39999999999999997"/>
    <x v="0"/>
  </r>
  <r>
    <n v="8920"/>
    <s v="CA-2014-160276"/>
    <d v="2014-04-02T00:00:00"/>
    <d v="2014-04-08T00:00:00"/>
    <s v="Standard Class"/>
    <s v="AH-10690"/>
    <s v="Anna H‰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n v="0.65"/>
    <n v="115.492"/>
    <n v="62.188000000000002"/>
    <n v="0.35"/>
    <x v="2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0.55000000000000004"/>
    <n v="87.989000000000004"/>
    <n v="71.990999999999985"/>
    <n v="0.44999999999999996"/>
    <x v="2"/>
  </r>
  <r>
    <n v="8922"/>
    <s v="CA-2016-145709"/>
    <d v="2016-10-04T00:00:00"/>
    <d v="2016-10-08T00:00:00"/>
    <s v="Standard Class"/>
    <s v="AH-10690"/>
    <s v="Anna H‰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n v="0.55000000000000004"/>
    <n v="28.974000000000004"/>
    <n v="23.705999999999996"/>
    <n v="0.4499999999999999"/>
    <x v="0"/>
  </r>
  <r>
    <n v="8923"/>
    <s v="CA-2016-145709"/>
    <d v="2016-10-04T00:00:00"/>
    <d v="2016-10-08T00:00:00"/>
    <s v="Standard Class"/>
    <s v="AH-10690"/>
    <s v="Anna H‰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n v="0.65"/>
    <n v="7.5191999999999997"/>
    <n v="4.0488"/>
    <n v="0.35000000000000003"/>
    <x v="0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0.6"/>
    <n v="2.7431999999999999"/>
    <n v="1.8288000000000002"/>
    <n v="0.4"/>
    <x v="3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n v="0.55000000000000004"/>
    <n v="791.9824000000001"/>
    <n v="647.98559999999998"/>
    <n v="0.44999999999999996"/>
    <x v="0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n v="0.6"/>
    <n v="1.0367999999999999"/>
    <n v="0.69120000000000004"/>
    <n v="0.4"/>
    <x v="0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ìJust In Timeî Height-Adjustable Multi-Task Work Tables"/>
    <n v="626.1"/>
    <n v="3"/>
    <n v="0.5"/>
    <n v="-538.44600000000003"/>
    <n v="0.65"/>
    <n v="406.96500000000003"/>
    <n v="219.13499999999999"/>
    <n v="0.35"/>
    <x v="0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0.6"/>
    <n v="59.519999999999996"/>
    <n v="39.680000000000007"/>
    <n v="0.40000000000000008"/>
    <x v="1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n v="0.65"/>
    <n v="396.48700000000002"/>
    <n v="213.49299999999999"/>
    <n v="0.35"/>
    <x v="1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n v="0.65"/>
    <n v="137.39180000000002"/>
    <n v="73.980199999999996"/>
    <n v="0.35"/>
    <x v="1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n v="0.55000000000000004"/>
    <n v="131.98680000000002"/>
    <n v="107.98919999999998"/>
    <n v="0.44999999999999996"/>
    <x v="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n v="0.65"/>
    <n v="64.967500000000001"/>
    <n v="34.982500000000002"/>
    <n v="0.35000000000000003"/>
    <x v="3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n v="0.55000000000000004"/>
    <n v="16.137"/>
    <n v="13.202999999999999"/>
    <n v="0.44999999999999996"/>
    <x v="3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n v="0.65"/>
    <n v="10.881"/>
    <n v="5.8589999999999982"/>
    <n v="0.34999999999999992"/>
    <x v="0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0.6"/>
    <n v="7.6032000000000002"/>
    <n v="5.0688000000000004"/>
    <n v="0.4"/>
    <x v="3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n v="0.55000000000000004"/>
    <n v="615.9384"/>
    <n v="503.94959999999992"/>
    <n v="0.44999999999999996"/>
    <x v="3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0.6"/>
    <n v="122.91"/>
    <n v="81.94"/>
    <n v="0.4"/>
    <x v="1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n v="0.55000000000000004"/>
    <n v="74.791200000000018"/>
    <n v="61.192799999999991"/>
    <n v="0.4499999999999999"/>
    <x v="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n v="0.6"/>
    <n v="9.8399999999999981"/>
    <n v="6.5600000000000005"/>
    <n v="0.40000000000000008"/>
    <x v="1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n v="0.6"/>
    <n v="55.775999999999996"/>
    <n v="37.183999999999997"/>
    <n v="0.4"/>
    <x v="1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0.6"/>
    <n v="4.5791999999999993"/>
    <n v="3.0528000000000004"/>
    <n v="0.40000000000000008"/>
    <x v="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0.6"/>
    <n v="2.4948000000000001"/>
    <n v="1.6632000000000002"/>
    <n v="0.4"/>
    <x v="0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n v="0.55000000000000004"/>
    <n v="98.99505000000002"/>
    <n v="80.995949999999993"/>
    <n v="0.44999999999999996"/>
    <x v="0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0.65"/>
    <n v="155.58270000000002"/>
    <n v="83.775299999999987"/>
    <n v="0.34999999999999992"/>
    <x v="3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0.6"/>
    <n v="98.927999999999997"/>
    <n v="65.951999999999998"/>
    <n v="0.4"/>
    <x v="2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n v="0.6"/>
    <n v="6.5699999999999994"/>
    <n v="4.38"/>
    <n v="0.4"/>
    <x v="2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0.6"/>
    <n v="11.664"/>
    <n v="7.7760000000000016"/>
    <n v="0.40000000000000008"/>
    <x v="3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0.6"/>
    <n v="7.38"/>
    <n v="4.9200000000000008"/>
    <n v="0.4"/>
    <x v="3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n v="0.6"/>
    <n v="8.3819999999999997"/>
    <n v="5.588000000000001"/>
    <n v="0.40000000000000008"/>
    <x v="2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n v="0.65"/>
    <n v="607.72140000000002"/>
    <n v="327.2346"/>
    <n v="0.35"/>
    <x v="3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n v="0.55000000000000004"/>
    <n v="25.775200000000002"/>
    <n v="21.088799999999996"/>
    <n v="0.44999999999999996"/>
    <x v="3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0.6"/>
    <n v="15.696"/>
    <n v="10.464"/>
    <n v="0.4"/>
    <x v="3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n v="0.6"/>
    <n v="13.876799999999999"/>
    <n v="9.2512000000000008"/>
    <n v="0.4"/>
    <x v="3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0.6"/>
    <n v="35.543999999999997"/>
    <n v="23.696000000000005"/>
    <n v="0.40000000000000008"/>
    <x v="3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n v="0.65"/>
    <n v="101.04639999999999"/>
    <n v="54.409599999999998"/>
    <n v="0.35000000000000003"/>
    <x v="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n v="0.6"/>
    <n v="5.1360000000000001"/>
    <n v="3.4240000000000004"/>
    <n v="0.4"/>
    <x v="2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n v="0.65"/>
    <n v="13.65"/>
    <n v="7.35"/>
    <n v="0.35"/>
    <x v="3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n v="0.55000000000000004"/>
    <n v="66"/>
    <n v="54"/>
    <n v="0.45"/>
    <x v="3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†Headset†with"/>
    <n v="299.95999999999998"/>
    <n v="5"/>
    <n v="0.2"/>
    <n v="37.494999999999997"/>
    <n v="0.55000000000000004"/>
    <n v="164.97800000000001"/>
    <n v="134.98199999999997"/>
    <n v="0.44999999999999996"/>
    <x v="3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n v="0.6"/>
    <n v="40.704000000000001"/>
    <n v="27.136000000000003"/>
    <n v="0.4"/>
    <x v="3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n v="0.65"/>
    <n v="555.05449999999996"/>
    <n v="298.87549999999999"/>
    <n v="0.35000000000000003"/>
    <x v="3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n v="0.6"/>
    <n v="11.2128"/>
    <n v="7.4751999999999992"/>
    <n v="0.39999999999999997"/>
    <x v="3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0.65"/>
    <n v="178.07399999999998"/>
    <n v="95.885999999999996"/>
    <n v="0.35000000000000003"/>
    <x v="0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n v="0.55000000000000004"/>
    <n v="49.483500000000006"/>
    <n v="40.486499999999992"/>
    <n v="0.4499999999999999"/>
    <x v="0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n v="0.65"/>
    <n v="491.91999999999996"/>
    <n v="264.88"/>
    <n v="0.35000000000000003"/>
    <x v="0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n v="0.6"/>
    <n v="0.74880000000000002"/>
    <n v="0.49919999999999998"/>
    <n v="0.39999999999999997"/>
    <x v="3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n v="0.55000000000000004"/>
    <n v="39.6"/>
    <n v="32.4"/>
    <n v="0.44999999999999996"/>
    <x v="0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n v="0.65"/>
    <n v="305.60075000000001"/>
    <n v="164.55424999999997"/>
    <n v="0.35"/>
    <x v="0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0.6"/>
    <n v="23.476800000000001"/>
    <n v="15.651199999999999"/>
    <n v="0.39999999999999997"/>
    <x v="2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0.6"/>
    <n v="11.8368"/>
    <n v="7.8912000000000013"/>
    <n v="0.4"/>
    <x v="3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n v="0.55000000000000004"/>
    <n v="83.153400000000005"/>
    <n v="68.034599999999983"/>
    <n v="0.4499999999999999"/>
    <x v="3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n v="0.65"/>
    <n v="176.64660000000001"/>
    <n v="95.117400000000004"/>
    <n v="0.35"/>
    <x v="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n v="0.55000000000000004"/>
    <n v="26.122800000000002"/>
    <n v="21.373200000000001"/>
    <n v="0.45"/>
    <x v="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n v="0.65"/>
    <n v="224.23765"/>
    <n v="120.74334999999999"/>
    <n v="0.35"/>
    <x v="3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n v="0.6"/>
    <n v="21.772799999999997"/>
    <n v="14.5152"/>
    <n v="0.4"/>
    <x v="3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n v="0.6"/>
    <n v="46.982399999999998"/>
    <n v="31.321600000000004"/>
    <n v="0.4"/>
    <x v="3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n v="0.65"/>
    <n v="83.060249999999996"/>
    <n v="44.72475"/>
    <n v="0.35000000000000003"/>
    <x v="3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n v="0.6"/>
    <n v="3.6623999999999999"/>
    <n v="2.4416000000000002"/>
    <n v="0.4"/>
    <x v="3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0.6"/>
    <n v="3.456"/>
    <n v="2.3039999999999998"/>
    <n v="0.39999999999999997"/>
    <x v="2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n v="0.6"/>
    <n v="1.032"/>
    <n v="0.68799999999999994"/>
    <n v="0.39999999999999997"/>
    <x v="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n v="0.6"/>
    <n v="5.3712"/>
    <n v="3.5808"/>
    <n v="0.4"/>
    <x v="2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0.6"/>
    <n v="1.4004000000000001"/>
    <n v="0.93359999999999999"/>
    <n v="0.39999999999999997"/>
    <x v="0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n v="0.6"/>
    <n v="1.0367999999999999"/>
    <n v="0.69120000000000004"/>
    <n v="0.4"/>
    <x v="0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0.65"/>
    <n v="103.376"/>
    <n v="55.663999999999987"/>
    <n v="0.34999999999999992"/>
    <x v="0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n v="0.65"/>
    <n v="94.887"/>
    <n v="51.092999999999989"/>
    <n v="0.35"/>
    <x v="0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n v="0.65"/>
    <n v="50.668799999999997"/>
    <n v="27.283200000000001"/>
    <n v="0.35000000000000003"/>
    <x v="1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0.6"/>
    <n v="57.582000000000001"/>
    <n v="38.387999999999998"/>
    <n v="0.39999999999999997"/>
    <x v="1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n v="0.55000000000000004"/>
    <n v="58.071200000000005"/>
    <n v="47.512799999999999"/>
    <n v="0.44999999999999996"/>
    <x v="1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0.6"/>
    <n v="5.6063999999999998"/>
    <n v="3.7375999999999996"/>
    <n v="0.39999999999999997"/>
    <x v="1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0.65"/>
    <n v="6.2919999999999998"/>
    <n v="3.3879999999999999"/>
    <n v="0.35"/>
    <x v="1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0.55000000000000004"/>
    <n v="2694.9615000000003"/>
    <n v="2204.9684999999999"/>
    <n v="0.44999999999999996"/>
    <x v="1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0.55000000000000004"/>
    <n v="57.612500000000004"/>
    <n v="47.137499999999996"/>
    <n v="0.44999999999999996"/>
    <x v="3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n v="0.55000000000000004"/>
    <n v="10.1904"/>
    <n v="8.3375999999999983"/>
    <n v="0.44999999999999996"/>
    <x v="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0.65"/>
    <n v="1218.9177"/>
    <n v="656.34030000000007"/>
    <n v="0.35000000000000003"/>
    <x v="3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n v="0.6"/>
    <n v="54.815999999999995"/>
    <n v="36.544000000000004"/>
    <n v="0.4"/>
    <x v="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0.6"/>
    <n v="91.344000000000008"/>
    <n v="60.896000000000001"/>
    <n v="0.39999999999999997"/>
    <x v="2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0.55000000000000004"/>
    <n v="19.351199999999999"/>
    <n v="15.832799999999999"/>
    <n v="0.45"/>
    <x v="3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n v="0.6"/>
    <n v="34.022399999999998"/>
    <n v="22.681600000000003"/>
    <n v="0.40000000000000008"/>
    <x v="3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n v="0.6"/>
    <n v="164.4384"/>
    <n v="109.62560000000002"/>
    <n v="0.4"/>
    <x v="3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n v="0.65"/>
    <n v="297.97950000000003"/>
    <n v="160.45049999999998"/>
    <n v="0.34999999999999992"/>
    <x v="3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n v="0.6"/>
    <n v="4.9356"/>
    <n v="3.2904000000000009"/>
    <n v="0.40000000000000008"/>
    <x v="2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n v="0.55000000000000004"/>
    <n v="3.2725000000000004"/>
    <n v="2.6774999999999998"/>
    <n v="0.44999999999999996"/>
    <x v="2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0.6"/>
    <n v="9.1440000000000001"/>
    <n v="6.0960000000000001"/>
    <n v="0.4"/>
    <x v="2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n v="0.55000000000000004"/>
    <n v="131.96700000000001"/>
    <n v="107.97299999999998"/>
    <n v="0.44999999999999996"/>
    <x v="1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n v="0.6"/>
    <n v="14.304"/>
    <n v="9.5359999999999996"/>
    <n v="0.39999999999999997"/>
    <x v="1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n v="0.6"/>
    <n v="55.511999999999993"/>
    <n v="37.008000000000003"/>
    <n v="0.4"/>
    <x v="3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n v="0.6"/>
    <n v="22.655999999999999"/>
    <n v="15.103999999999999"/>
    <n v="0.4"/>
    <x v="3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0.6"/>
    <n v="4.4279999999999999"/>
    <n v="2.952"/>
    <n v="0.4"/>
    <x v="3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.65"/>
    <n v="3.7830000000000004"/>
    <n v="2.0369999999999999"/>
    <n v="0.35"/>
    <x v="3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0.6"/>
    <n v="2.2895999999999996"/>
    <n v="1.5264000000000002"/>
    <n v="0.40000000000000008"/>
    <x v="3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0.6"/>
    <n v="15.696"/>
    <n v="10.464"/>
    <n v="0.4"/>
    <x v="3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n v="0.55000000000000004"/>
    <n v="55.440000000000005"/>
    <n v="45.359999999999992"/>
    <n v="0.44999999999999996"/>
    <x v="1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0.65"/>
    <n v="88.27000000000001"/>
    <n v="47.53"/>
    <n v="0.35"/>
    <x v="0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n v="0.6"/>
    <n v="8.34"/>
    <n v="5.5600000000000005"/>
    <n v="0.4"/>
    <x v="3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n v="0.6"/>
    <n v="11.639999999999999"/>
    <n v="7.76"/>
    <n v="0.4"/>
    <x v="3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n v="0.6"/>
    <n v="8.0927999999999987"/>
    <n v="5.3952000000000009"/>
    <n v="0.40000000000000008"/>
    <x v="0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n v="0.6"/>
    <n v="6.8495999999999997"/>
    <n v="4.5664000000000007"/>
    <n v="0.4"/>
    <x v="0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0.6"/>
    <n v="10.584"/>
    <n v="7.0560000000000009"/>
    <n v="0.4"/>
    <x v="0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n v="0.6"/>
    <n v="10.223999999999998"/>
    <n v="6.8160000000000007"/>
    <n v="0.40000000000000008"/>
    <x v="0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n v="0.55000000000000004"/>
    <n v="54.989000000000004"/>
    <n v="44.991"/>
    <n v="0.44999999999999996"/>
    <x v="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n v="0.65"/>
    <n v="19.149000000000001"/>
    <n v="10.311"/>
    <n v="0.35"/>
    <x v="2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0.6"/>
    <n v="100.15199999999999"/>
    <n v="66.768000000000001"/>
    <n v="0.4"/>
    <x v="1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n v="0.65"/>
    <n v="63.913200000000003"/>
    <n v="34.4148"/>
    <n v="0.35"/>
    <x v="0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n v="0.65"/>
    <n v="76.6233"/>
    <n v="41.258700000000005"/>
    <n v="0.35000000000000003"/>
    <x v="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n v="0.55000000000000004"/>
    <n v="11.5335"/>
    <n v="9.4364999999999988"/>
    <n v="0.44999999999999996"/>
    <x v="0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n v="0.55000000000000004"/>
    <n v="76.978000000000009"/>
    <n v="62.981999999999999"/>
    <n v="0.44999999999999996"/>
    <x v="0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n v="0.65"/>
    <n v="24.531000000000002"/>
    <n v="13.209"/>
    <n v="0.35"/>
    <x v="0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n v="0.65"/>
    <n v="9.6330000000000009"/>
    <n v="5.1869999999999994"/>
    <n v="0.35"/>
    <x v="0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n v="0.65"/>
    <n v="124.68299999999999"/>
    <n v="67.137"/>
    <n v="0.35000000000000003"/>
    <x v="0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0.6"/>
    <n v="8.3423999999999996"/>
    <n v="5.5616000000000003"/>
    <n v="0.4"/>
    <x v="2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n v="0.6"/>
    <n v="188.76000000000002"/>
    <n v="125.84"/>
    <n v="0.39999999999999997"/>
    <x v="3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n v="0.65"/>
    <n v="184.31400000000002"/>
    <n v="99.245999999999981"/>
    <n v="0.34999999999999992"/>
    <x v="3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n v="0.65"/>
    <n v="317.17399999999998"/>
    <n v="170.786"/>
    <n v="0.35000000000000003"/>
    <x v="3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0.6"/>
    <n v="1076.3879999999999"/>
    <n v="717.5920000000001"/>
    <n v="0.40000000000000008"/>
    <x v="2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n v="0.6"/>
    <n v="1.7951999999999999"/>
    <n v="1.1968000000000001"/>
    <n v="0.4"/>
    <x v="1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n v="0.55000000000000004"/>
    <n v="59.822400000000002"/>
    <n v="48.945599999999999"/>
    <n v="0.45"/>
    <x v="1"/>
  </r>
  <r>
    <n v="9037"/>
    <s v="CA-2015-166492"/>
    <d v="2015-04-07T00:00:00"/>
    <d v="2015-04-10T00:00:00"/>
    <s v="First Class"/>
    <s v="RP-19390"/>
    <s v="Resi Pˆ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0.6"/>
    <n v="15.552"/>
    <n v="10.368000000000002"/>
    <n v="0.40000000000000008"/>
    <x v="1"/>
  </r>
  <r>
    <n v="9038"/>
    <s v="CA-2015-166492"/>
    <d v="2015-04-07T00:00:00"/>
    <d v="2015-04-10T00:00:00"/>
    <s v="First Class"/>
    <s v="RP-19390"/>
    <s v="Resi Pˆ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6"/>
    <n v="13.547999999999998"/>
    <n v="9.032"/>
    <n v="0.4"/>
    <x v="1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n v="0.55000000000000004"/>
    <n v="30.346800000000002"/>
    <n v="24.8292"/>
    <n v="0.45"/>
    <x v="3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0.6"/>
    <n v="5935.6439999999993"/>
    <n v="3957.0960000000005"/>
    <n v="0.40000000000000008"/>
    <x v="0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n v="0.65"/>
    <n v="48.044750000000008"/>
    <n v="25.870249999999999"/>
    <n v="0.35"/>
    <x v="2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0.65"/>
    <n v="219.10720000000003"/>
    <n v="117.98079999999999"/>
    <n v="0.34999999999999992"/>
    <x v="2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0.6"/>
    <n v="36.863999999999997"/>
    <n v="24.576000000000001"/>
    <n v="0.4"/>
    <x v="1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†Smart WiFi Router"/>
    <n v="479.97"/>
    <n v="3"/>
    <n v="0"/>
    <n v="163.18979999999999"/>
    <n v="0.55000000000000004"/>
    <n v="263.98350000000005"/>
    <n v="215.98649999999998"/>
    <n v="0.44999999999999996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n v="0.6"/>
    <n v="3.5903999999999998"/>
    <n v="2.3936000000000002"/>
    <n v="0.4"/>
    <x v="3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†Secure†Drive†+ Hardware Encrypted USB†flash drive†- 16 GB"/>
    <n v="189.95"/>
    <n v="5"/>
    <n v="0"/>
    <n v="45.588000000000001"/>
    <n v="0.55000000000000004"/>
    <n v="104.4725"/>
    <n v="85.477499999999992"/>
    <n v="0.45"/>
    <x v="3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n v="0.55000000000000004"/>
    <n v="82.472499999999997"/>
    <n v="67.477499999999992"/>
    <n v="0.44999999999999996"/>
    <x v="3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n v="0.6"/>
    <n v="17.97"/>
    <n v="11.98"/>
    <n v="0.4"/>
    <x v="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n v="0.6"/>
    <n v="26.639999999999997"/>
    <n v="17.760000000000002"/>
    <n v="0.4"/>
    <x v="3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0.6"/>
    <n v="39.618000000000002"/>
    <n v="26.411999999999999"/>
    <n v="0.39999999999999997"/>
    <x v="2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0.6"/>
    <n v="6.5159999999999991"/>
    <n v="4.3440000000000003"/>
    <n v="0.4"/>
    <x v="1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n v="0.6"/>
    <n v="2.016"/>
    <n v="1.3439999999999999"/>
    <n v="0.39999999999999997"/>
    <x v="2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n v="0.6"/>
    <n v="16.761599999999998"/>
    <n v="11.174400000000002"/>
    <n v="0.40000000000000008"/>
    <x v="2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n v="0.55000000000000004"/>
    <n v="15.831200000000001"/>
    <n v="12.952799999999998"/>
    <n v="0.44999999999999996"/>
    <x v="2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n v="0.6"/>
    <n v="13.176"/>
    <n v="8.7840000000000007"/>
    <n v="0.4"/>
    <x v="3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0.55000000000000004"/>
    <n v="12.089"/>
    <n v="9.891"/>
    <n v="0.45"/>
    <x v="1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n v="0.65"/>
    <n v="1703.8593000000001"/>
    <n v="917.46270000000004"/>
    <n v="0.35"/>
    <x v="1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n v="0.65"/>
    <n v="48.594000000000008"/>
    <n v="26.165999999999997"/>
    <n v="0.34999999999999992"/>
    <x v="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n v="0.65"/>
    <n v="237.10440000000003"/>
    <n v="127.67159999999998"/>
    <n v="0.34999999999999992"/>
    <x v="1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n v="0.65"/>
    <n v="724.86050000000012"/>
    <n v="390.30949999999996"/>
    <n v="0.34999999999999992"/>
    <x v="0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n v="0.6"/>
    <n v="53.817599999999999"/>
    <n v="35.878399999999999"/>
    <n v="0.4"/>
    <x v="1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n v="0.6"/>
    <n v="30.071999999999996"/>
    <n v="20.048000000000002"/>
    <n v="0.40000000000000008"/>
    <x v="1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0.6"/>
    <n v="21.887999999999998"/>
    <n v="14.591999999999999"/>
    <n v="0.4"/>
    <x v="0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n v="0.6"/>
    <n v="193.3152"/>
    <n v="128.8768"/>
    <n v="0.4"/>
    <x v="2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n v="0.6"/>
    <n v="1.7676000000000001"/>
    <n v="1.1784000000000001"/>
    <n v="0.4"/>
    <x v="2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n v="0.6"/>
    <n v="11.481599999999998"/>
    <n v="7.6544000000000008"/>
    <n v="0.40000000000000008"/>
    <x v="2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n v="0.55000000000000004"/>
    <n v="12.694000000000001"/>
    <n v="10.385999999999997"/>
    <n v="0.4499999999999999"/>
    <x v="3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0.55000000000000004"/>
    <n v="49.764000000000003"/>
    <n v="40.716000000000001"/>
    <n v="0.45"/>
    <x v="0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n v="0.65"/>
    <n v="140.3844"/>
    <n v="75.5916"/>
    <n v="0.35"/>
    <x v="0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0.6"/>
    <n v="39.564"/>
    <n v="26.375999999999998"/>
    <n v="0.39999999999999997"/>
    <x v="0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n v="0.65"/>
    <n v="7.3788"/>
    <n v="3.9732000000000003"/>
    <n v="0.35000000000000003"/>
    <x v="3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n v="0.6"/>
    <n v="14.735999999999999"/>
    <n v="9.8239999999999998"/>
    <n v="0.4"/>
    <x v="1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n v="0.6"/>
    <n v="9.9359999999999982"/>
    <n v="6.6240000000000006"/>
    <n v="0.40000000000000008"/>
    <x v="0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n v="0.55000000000000004"/>
    <n v="153.9725"/>
    <n v="125.97749999999999"/>
    <n v="0.45"/>
    <x v="0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0.6"/>
    <n v="497.30399999999997"/>
    <n v="331.53600000000006"/>
    <n v="0.40000000000000008"/>
    <x v="2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0.6"/>
    <n v="4.3308"/>
    <n v="2.8872"/>
    <n v="0.4"/>
    <x v="1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0.6"/>
    <n v="16.32"/>
    <n v="10.879999999999999"/>
    <n v="0.39999999999999997"/>
    <x v="1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n v="0.55000000000000004"/>
    <n v="49.483500000000006"/>
    <n v="40.486499999999992"/>
    <n v="0.4499999999999999"/>
    <x v="2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n v="0.65"/>
    <n v="206.75200000000001"/>
    <n v="111.32799999999997"/>
    <n v="0.34999999999999992"/>
    <x v="0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ìSnapî Scratch Pad Binder Tool for Ring Binders"/>
    <n v="5.8"/>
    <n v="1"/>
    <n v="0"/>
    <n v="2.61"/>
    <n v="0.6"/>
    <n v="3.48"/>
    <n v="2.3199999999999998"/>
    <n v="0.39999999999999997"/>
    <x v="0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n v="0.55000000000000004"/>
    <n v="79.173600000000008"/>
    <n v="64.778399999999991"/>
    <n v="0.44999999999999996"/>
    <x v="3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0.6"/>
    <n v="11.664"/>
    <n v="7.7760000000000016"/>
    <n v="0.40000000000000008"/>
    <x v="3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n v="0.6"/>
    <n v="3.3359999999999999"/>
    <n v="2.2239999999999998"/>
    <n v="0.39999999999999997"/>
    <x v="3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0.6"/>
    <n v="88.037999999999997"/>
    <n v="58.691999999999993"/>
    <n v="0.39999999999999997"/>
    <x v="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n v="0.6"/>
    <n v="17.939999999999998"/>
    <n v="11.96"/>
    <n v="0.4"/>
    <x v="1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n v="0.6"/>
    <n v="166.07039999999998"/>
    <n v="110.71360000000001"/>
    <n v="0.40000000000000008"/>
    <x v="0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0.6"/>
    <n v="55.819199999999995"/>
    <n v="37.212800000000001"/>
    <n v="0.4"/>
    <x v="0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n v="0.65"/>
    <n v="295.72724999999997"/>
    <n v="159.23775000000001"/>
    <n v="0.35000000000000003"/>
    <x v="0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n v="0.55000000000000004"/>
    <n v="135.39240000000001"/>
    <n v="110.7756"/>
    <n v="0.44999999999999996"/>
    <x v="1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0.6"/>
    <n v="177.23999999999998"/>
    <n v="118.16"/>
    <n v="0.4"/>
    <x v="0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0.6"/>
    <n v="209.136"/>
    <n v="139.42400000000001"/>
    <n v="0.4"/>
    <x v="3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n v="0.6"/>
    <n v="9.3311999999999991"/>
    <n v="6.2208000000000006"/>
    <n v="0.4"/>
    <x v="1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n v="0.65"/>
    <n v="313.911"/>
    <n v="169.029"/>
    <n v="0.35"/>
    <x v="1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n v="0.55000000000000004"/>
    <n v="164.98900000000003"/>
    <n v="134.99099999999999"/>
    <n v="0.4499999999999999"/>
    <x v="1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n v="0.6"/>
    <n v="242.208"/>
    <n v="161.47200000000001"/>
    <n v="0.4"/>
    <x v="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0.55000000000000004"/>
    <n v="23.045000000000002"/>
    <n v="18.854999999999997"/>
    <n v="0.44999999999999996"/>
    <x v="1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n v="0.6"/>
    <n v="17.346"/>
    <n v="11.564"/>
    <n v="0.4"/>
    <x v="1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  <n v="0.6"/>
    <n v="19.439999999999998"/>
    <n v="12.96"/>
    <n v="0.4"/>
    <x v="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n v="0.55000000000000004"/>
    <n v="203.2492"/>
    <n v="166.29479999999998"/>
    <n v="0.44999999999999996"/>
    <x v="3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n v="0.6"/>
    <n v="6.2207999999999997"/>
    <n v="4.1472000000000007"/>
    <n v="0.40000000000000008"/>
    <x v="3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0.55000000000000004"/>
    <n v="435.53400000000005"/>
    <n v="356.34599999999995"/>
    <n v="0.44999999999999996"/>
    <x v="3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  <n v="0.6"/>
    <n v="14.183999999999999"/>
    <n v="9.4560000000000013"/>
    <n v="0.4"/>
    <x v="1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0.6"/>
    <n v="50.870400000000004"/>
    <n v="33.913600000000002"/>
    <n v="0.4"/>
    <x v="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0.65"/>
    <n v="42.223999999999997"/>
    <n v="22.735999999999997"/>
    <n v="0.35"/>
    <x v="1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n v="0.6"/>
    <n v="19.236000000000001"/>
    <n v="12.824000000000002"/>
    <n v="0.4"/>
    <x v="1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n v="0.6"/>
    <n v="106.58879999999999"/>
    <n v="71.059200000000004"/>
    <n v="0.4"/>
    <x v="1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n v="0.55000000000000004"/>
    <n v="158.35050000000004"/>
    <n v="129.55949999999999"/>
    <n v="0.4499999999999999"/>
    <x v="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n v="0.6"/>
    <n v="13.420799999999998"/>
    <n v="8.9472000000000005"/>
    <n v="0.4"/>
    <x v="1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n v="0.6"/>
    <n v="19.4208"/>
    <n v="12.947200000000002"/>
    <n v="0.4"/>
    <x v="1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n v="0.55000000000000004"/>
    <n v="114.39120000000001"/>
    <n v="93.592799999999997"/>
    <n v="0.44999999999999996"/>
    <x v="1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0.6"/>
    <n v="21.84"/>
    <n v="14.559999999999999"/>
    <n v="0.39999999999999997"/>
    <x v="2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n v="0.55000000000000004"/>
    <n v="12.628000000000002"/>
    <n v="10.331999999999999"/>
    <n v="0.44999999999999996"/>
    <x v="2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n v="0.6"/>
    <n v="189.11999999999998"/>
    <n v="126.08000000000001"/>
    <n v="0.40000000000000008"/>
    <x v="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0.6"/>
    <n v="9.1079999999999988"/>
    <n v="6.072000000000001"/>
    <n v="0.40000000000000008"/>
    <x v="2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0.55000000000000004"/>
    <n v="343.17800000000005"/>
    <n v="280.78199999999998"/>
    <n v="0.44999999999999996"/>
    <x v="0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n v="0.55000000000000004"/>
    <n v="236.28000000000003"/>
    <n v="193.32"/>
    <n v="0.44999999999999996"/>
    <x v="3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n v="0.65"/>
    <n v="20.779199999999999"/>
    <n v="11.188800000000001"/>
    <n v="0.35000000000000003"/>
    <x v="3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n v="0.65"/>
    <n v="576.72614999999996"/>
    <n v="310.54485"/>
    <n v="0.35000000000000003"/>
    <x v="3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0.6"/>
    <n v="13.0176"/>
    <n v="8.6784000000000017"/>
    <n v="0.4"/>
    <x v="3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0.6"/>
    <n v="13.23"/>
    <n v="8.82"/>
    <n v="0.4"/>
    <x v="0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n v="0.6"/>
    <n v="59.94"/>
    <n v="39.960000000000008"/>
    <n v="0.40000000000000008"/>
    <x v="0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n v="0.6"/>
    <n v="54.515999999999998"/>
    <n v="36.344000000000001"/>
    <n v="0.4"/>
    <x v="3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ÈsumÈ Paper, 24lb."/>
    <n v="7.78"/>
    <n v="1"/>
    <n v="0"/>
    <n v="3.5009999999999999"/>
    <n v="0.6"/>
    <n v="4.6680000000000001"/>
    <n v="3.1120000000000001"/>
    <n v="0.4"/>
    <x v="3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0.6"/>
    <n v="47.255400000000002"/>
    <n v="31.503599999999999"/>
    <n v="0.39999999999999997"/>
    <x v="0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n v="0.65"/>
    <n v="6.2088000000000001"/>
    <n v="3.3431999999999995"/>
    <n v="0.35"/>
    <x v="0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n v="0.65"/>
    <n v="3.4736000000000002"/>
    <n v="1.8704000000000001"/>
    <n v="0.35"/>
    <x v="0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0.6"/>
    <n v="4.9679999999999991"/>
    <n v="3.3120000000000003"/>
    <n v="0.40000000000000008"/>
    <x v="1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n v="0.6"/>
    <n v="30.081600000000002"/>
    <n v="20.054400000000001"/>
    <n v="0.4"/>
    <x v="3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n v="0.6"/>
    <n v="52.8444"/>
    <n v="35.229599999999998"/>
    <n v="0.39999999999999997"/>
    <x v="3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n v="0.65"/>
    <n v="195.95550000000003"/>
    <n v="105.5145"/>
    <n v="0.35"/>
    <x v="0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0.6"/>
    <n v="11.193599999999998"/>
    <n v="7.4624000000000006"/>
    <n v="0.40000000000000008"/>
    <x v="0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0.65"/>
    <n v="17.849"/>
    <n v="9.6110000000000007"/>
    <n v="0.35000000000000003"/>
    <x v="3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0.6"/>
    <n v="75.077999999999989"/>
    <n v="50.052000000000007"/>
    <n v="0.40000000000000008"/>
    <x v="3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†Telephone"/>
    <n v="555.96"/>
    <n v="5"/>
    <n v="0.2"/>
    <n v="41.697000000000003"/>
    <n v="0.55000000000000004"/>
    <n v="305.77800000000002"/>
    <n v="250.18200000000002"/>
    <n v="0.45"/>
    <x v="1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0.6"/>
    <n v="77.731199999999987"/>
    <n v="51.820800000000006"/>
    <n v="0.40000000000000008"/>
    <x v="0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0.6"/>
    <n v="31.1904"/>
    <n v="20.793600000000001"/>
    <n v="0.4"/>
    <x v="0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0.6"/>
    <n v="6.1631999999999998"/>
    <n v="4.1088000000000005"/>
    <n v="0.4"/>
    <x v="0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0.6"/>
    <n v="11.001599999999998"/>
    <n v="7.3344000000000005"/>
    <n v="0.40000000000000008"/>
    <x v="2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n v="0.55000000000000004"/>
    <n v="99.528000000000006"/>
    <n v="81.432000000000002"/>
    <n v="0.45"/>
    <x v="2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†Gaming G510s - Keyboard"/>
    <n v="475.94400000000002"/>
    <n v="7"/>
    <n v="0.2"/>
    <n v="95.188800000000001"/>
    <n v="0.55000000000000004"/>
    <n v="261.76920000000001"/>
    <n v="214.1748"/>
    <n v="0.45"/>
    <x v="2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n v="0.55000000000000004"/>
    <n v="87.989000000000004"/>
    <n v="71.990999999999985"/>
    <n v="0.44999999999999996"/>
    <x v="3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0.55000000000000004"/>
    <n v="23.980000000000004"/>
    <n v="19.619999999999997"/>
    <n v="0.4499999999999999"/>
    <x v="0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n v="0.6"/>
    <n v="4.9728000000000003"/>
    <n v="3.3151999999999999"/>
    <n v="0.39999999999999997"/>
    <x v="3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n v="0.55000000000000004"/>
    <n v="617.72040000000004"/>
    <n v="505.40759999999989"/>
    <n v="0.44999999999999996"/>
    <x v="3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n v="0.6"/>
    <n v="38.940000000000005"/>
    <n v="25.96"/>
    <n v="0.39999999999999997"/>
    <x v="3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n v="0.6"/>
    <n v="1.6847999999999999"/>
    <n v="1.1232"/>
    <n v="0.4"/>
    <x v="1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n v="0.55000000000000004"/>
    <n v="54.989000000000004"/>
    <n v="44.991"/>
    <n v="0.44999999999999996"/>
    <x v="0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n v="0.6"/>
    <n v="4.823999999999999"/>
    <n v="3.2160000000000002"/>
    <n v="0.40000000000000008"/>
    <x v="0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n v="0.6"/>
    <n v="938.57399999999996"/>
    <n v="625.71600000000001"/>
    <n v="0.4"/>
    <x v="0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0.6"/>
    <n v="83.135999999999996"/>
    <n v="55.424000000000007"/>
    <n v="0.4"/>
    <x v="2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n v="0.6"/>
    <n v="39.311999999999998"/>
    <n v="26.207999999999998"/>
    <n v="0.4"/>
    <x v="2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n v="0.6"/>
    <n v="8.7455999999999996"/>
    <n v="5.8304000000000009"/>
    <n v="0.4"/>
    <x v="1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n v="0.55000000000000004"/>
    <n v="12.76"/>
    <n v="10.44"/>
    <n v="0.45"/>
    <x v="1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n v="0.6"/>
    <n v="9.8783999999999992"/>
    <n v="6.5855999999999995"/>
    <n v="0.4"/>
    <x v="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n v="0.65"/>
    <n v="12.552800000000001"/>
    <n v="6.7591999999999999"/>
    <n v="0.35"/>
    <x v="0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0.6"/>
    <n v="24.047999999999998"/>
    <n v="16.032"/>
    <n v="0.4"/>
    <x v="2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0.6"/>
    <n v="61.175999999999995"/>
    <n v="40.783999999999999"/>
    <n v="0.4"/>
    <x v="2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0.6"/>
    <n v="155.84399999999999"/>
    <n v="103.89600000000002"/>
    <n v="0.4"/>
    <x v="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0.55000000000000004"/>
    <n v="140.48099999999999"/>
    <n v="114.93899999999999"/>
    <n v="0.45"/>
    <x v="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0.6"/>
    <n v="2.6027999999999998"/>
    <n v="1.7352000000000003"/>
    <n v="0.40000000000000008"/>
    <x v="0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0.6"/>
    <n v="7.1280000000000001"/>
    <n v="4.7520000000000007"/>
    <n v="0.4"/>
    <x v="0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n v="0.65"/>
    <n v="263.80900000000003"/>
    <n v="142.05099999999999"/>
    <n v="0.35"/>
    <x v="0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0.65"/>
    <n v="442.00650000000002"/>
    <n v="238.00349999999997"/>
    <n v="0.35"/>
    <x v="0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n v="0.55000000000000004"/>
    <n v="1.3068"/>
    <n v="1.0691999999999999"/>
    <n v="0.45"/>
    <x v="1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n v="0.6"/>
    <n v="85.876799999999989"/>
    <n v="57.251199999999997"/>
    <n v="0.4"/>
    <x v="1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n v="0.55000000000000004"/>
    <n v="2462.2400000000002"/>
    <n v="2014.56"/>
    <n v="0.44999999999999996"/>
    <x v="0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n v="0.6"/>
    <n v="62.91"/>
    <n v="41.94"/>
    <n v="0.4"/>
    <x v="0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n v="0.6"/>
    <n v="144.864"/>
    <n v="96.575999999999993"/>
    <n v="0.39999999999999997"/>
    <x v="0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0.6"/>
    <n v="191.85599999999999"/>
    <n v="127.904"/>
    <n v="0.4"/>
    <x v="0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0.6"/>
    <n v="27.407999999999998"/>
    <n v="18.272000000000002"/>
    <n v="0.4"/>
    <x v="0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n v="0.65"/>
    <n v="20.774000000000001"/>
    <n v="11.186"/>
    <n v="0.35"/>
    <x v="0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n v="0.6"/>
    <n v="28.74"/>
    <n v="19.16"/>
    <n v="0.4"/>
    <x v="0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n v="0.6"/>
    <n v="667.76400000000001"/>
    <n v="445.17600000000004"/>
    <n v="0.4"/>
    <x v="0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n v="0.6"/>
    <n v="13.752000000000001"/>
    <n v="9.168000000000001"/>
    <n v="0.4"/>
    <x v="0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n v="0.55000000000000004"/>
    <n v="39.586800000000004"/>
    <n v="32.389199999999995"/>
    <n v="0.44999999999999996"/>
    <x v="3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0.6"/>
    <n v="11.664"/>
    <n v="7.7760000000000016"/>
    <n v="0.40000000000000008"/>
    <x v="3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0.6"/>
    <n v="18.651599999999998"/>
    <n v="12.4344"/>
    <n v="0.4"/>
    <x v="0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n v="0.55000000000000004"/>
    <n v="7.6890000000000009"/>
    <n v="6.2909999999999995"/>
    <n v="0.44999999999999996"/>
    <x v="0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0.6"/>
    <n v="14.19"/>
    <n v="9.4599999999999991"/>
    <n v="0.39999999999999997"/>
    <x v="0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†phone"/>
    <n v="707.88"/>
    <n v="3"/>
    <n v="0.2"/>
    <n v="44.2425"/>
    <n v="0.55000000000000004"/>
    <n v="389.334"/>
    <n v="318.54599999999999"/>
    <n v="0.45"/>
    <x v="3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n v="0.6"/>
    <n v="7.1711999999999998"/>
    <n v="4.7808000000000002"/>
    <n v="0.4"/>
    <x v="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n v="0.6"/>
    <n v="18.6768"/>
    <n v="12.4512"/>
    <n v="0.4"/>
    <x v="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n v="0.55000000000000004"/>
    <n v="30.668000000000003"/>
    <n v="25.091999999999995"/>
    <n v="0.44999999999999996"/>
    <x v="3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n v="0.6"/>
    <n v="14.735999999999999"/>
    <n v="9.8239999999999998"/>
    <n v="0.4"/>
    <x v="3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n v="0.65"/>
    <n v="33.637500000000003"/>
    <n v="18.112499999999997"/>
    <n v="0.34999999999999992"/>
    <x v="3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n v="0.65"/>
    <n v="134.6696"/>
    <n v="72.514399999999995"/>
    <n v="0.35"/>
    <x v="3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n v="0.6"/>
    <n v="883.8599999999999"/>
    <n v="589.24"/>
    <n v="0.4"/>
    <x v="3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0.6"/>
    <n v="2.0928"/>
    <n v="1.3952"/>
    <n v="0.4"/>
    <x v="1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n v="0.55000000000000004"/>
    <n v="11.950400000000002"/>
    <n v="9.7775999999999996"/>
    <n v="0.44999999999999996"/>
    <x v="1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0.6"/>
    <n v="397.84319999999997"/>
    <n v="265.22880000000004"/>
    <n v="0.40000000000000008"/>
    <x v="1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0.6"/>
    <n v="59.752799999999993"/>
    <n v="39.8352"/>
    <n v="0.4"/>
    <x v="1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0.6"/>
    <n v="29.740799999999997"/>
    <n v="19.827200000000001"/>
    <n v="0.4"/>
    <x v="1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n v="0.6"/>
    <n v="17.623200000000001"/>
    <n v="11.748799999999999"/>
    <n v="0.39999999999999997"/>
    <x v="1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n v="0.55000000000000004"/>
    <n v="189.58720000000002"/>
    <n v="155.11679999999998"/>
    <n v="0.44999999999999996"/>
    <x v="1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n v="0.6"/>
    <n v="28.795199999999998"/>
    <n v="19.1968"/>
    <n v="0.4"/>
    <x v="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n v="0.55000000000000004"/>
    <n v="56.231999999999999"/>
    <n v="46.007999999999996"/>
    <n v="0.44999999999999996"/>
    <x v="2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0.6"/>
    <n v="23.975999999999999"/>
    <n v="15.984000000000002"/>
    <n v="0.4"/>
    <x v="2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n v="0.55000000000000004"/>
    <n v="787.6"/>
    <n v="644.4"/>
    <n v="0.45"/>
    <x v="2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0.6"/>
    <n v="24.623999999999999"/>
    <n v="16.416"/>
    <n v="0.4"/>
    <x v="2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n v="0.65"/>
    <n v="166.90960000000001"/>
    <n v="89.87439999999998"/>
    <n v="0.34999999999999992"/>
    <x v="2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n v="0.65"/>
    <n v="78.637"/>
    <n v="42.343000000000004"/>
    <n v="0.35000000000000003"/>
    <x v="0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0.6"/>
    <n v="189.58799999999999"/>
    <n v="126.39200000000002"/>
    <n v="0.40000000000000008"/>
    <x v="0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0.6"/>
    <n v="17.251199999999997"/>
    <n v="11.500800000000002"/>
    <n v="0.40000000000000008"/>
    <x v="0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0.6"/>
    <n v="68.97"/>
    <n v="45.980000000000004"/>
    <n v="0.4"/>
    <x v="0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n v="0.6"/>
    <n v="13.824"/>
    <n v="9.2159999999999993"/>
    <n v="0.39999999999999997"/>
    <x v="0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0.6"/>
    <n v="9.2880000000000003"/>
    <n v="6.1920000000000002"/>
    <n v="0.4"/>
    <x v="0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0.6"/>
    <n v="31.103999999999999"/>
    <n v="20.736000000000004"/>
    <n v="0.40000000000000008"/>
    <x v="0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n v="0.55000000000000004"/>
    <n v="21.898800000000001"/>
    <n v="17.917200000000001"/>
    <n v="0.45"/>
    <x v="3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0.6"/>
    <n v="9.6359999999999992"/>
    <n v="6.4239999999999995"/>
    <n v="0.4"/>
    <x v="3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0.6"/>
    <n v="4.3680000000000003"/>
    <n v="2.9119999999999999"/>
    <n v="0.39999999999999997"/>
    <x v="3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0.6"/>
    <n v="3.24"/>
    <n v="2.16"/>
    <n v="0.4"/>
    <x v="3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0.6"/>
    <n v="11.664"/>
    <n v="7.7760000000000016"/>
    <n v="0.40000000000000008"/>
    <x v="1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n v="0.65"/>
    <n v="25.922000000000004"/>
    <n v="13.957999999999998"/>
    <n v="0.34999999999999992"/>
    <x v="2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n v="0.65"/>
    <n v="51.636000000000003"/>
    <n v="27.803999999999995"/>
    <n v="0.34999999999999992"/>
    <x v="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0.6"/>
    <n v="12.398400000000001"/>
    <n v="8.2656000000000009"/>
    <n v="0.4"/>
    <x v="3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  <n v="0.6"/>
    <n v="19.439999999999998"/>
    <n v="12.96"/>
    <n v="0.4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0.6"/>
    <n v="8.2571999999999992"/>
    <n v="5.5048000000000012"/>
    <n v="0.40000000000000008"/>
    <x v="3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0.6"/>
    <n v="9.1679999999999993"/>
    <n v="6.1120000000000001"/>
    <n v="0.4"/>
    <x v="3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0.6"/>
    <n v="26.812799999999999"/>
    <n v="17.875200000000003"/>
    <n v="0.4"/>
    <x v="1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n v="0.65"/>
    <n v="195.95550000000003"/>
    <n v="105.5145"/>
    <n v="0.35"/>
    <x v="1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0.6"/>
    <n v="6.6420000000000003"/>
    <n v="4.4279999999999999"/>
    <n v="0.39999999999999997"/>
    <x v="3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n v="0.65"/>
    <n v="977.93799999999999"/>
    <n v="526.58199999999999"/>
    <n v="0.35"/>
    <x v="3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0.6"/>
    <n v="15.552"/>
    <n v="10.368000000000002"/>
    <n v="0.40000000000000008"/>
    <x v="3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n v="0.6"/>
    <n v="4.5215999999999994"/>
    <n v="3.0144000000000002"/>
    <n v="0.4"/>
    <x v="3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n v="0.6"/>
    <n v="0.84479999999999988"/>
    <n v="0.56320000000000003"/>
    <n v="0.4"/>
    <x v="3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n v="0.6"/>
    <n v="2.4864000000000002"/>
    <n v="1.6576"/>
    <n v="0.39999999999999997"/>
    <x v="3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n v="0.6"/>
    <n v="31.651199999999999"/>
    <n v="21.100800000000003"/>
    <n v="0.4"/>
    <x v="3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n v="0.6"/>
    <n v="228.816"/>
    <n v="152.54400000000001"/>
    <n v="0.4"/>
    <x v="3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0.6"/>
    <n v="4.032"/>
    <n v="2.6879999999999997"/>
    <n v="0.39999999999999997"/>
    <x v="2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n v="0.6"/>
    <n v="9.1151999999999997"/>
    <n v="6.0768000000000004"/>
    <n v="0.4"/>
    <x v="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n v="0.6"/>
    <n v="34.991999999999997"/>
    <n v="23.328000000000003"/>
    <n v="0.4"/>
    <x v="3"/>
  </r>
  <r>
    <n v="9232"/>
    <s v="CA-2014-148383"/>
    <d v="2014-12-27T00:00:00"/>
    <d v="2014-12-31T00:00:00"/>
    <s v="Standard Class"/>
    <s v="RP-19390"/>
    <s v="Resi Pˆ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n v="0.6"/>
    <n v="568.05840000000001"/>
    <n v="378.7056"/>
    <n v="0.4"/>
    <x v="2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n v="0.65"/>
    <n v="61.542000000000009"/>
    <n v="33.137999999999998"/>
    <n v="0.35"/>
    <x v="0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n v="0.6"/>
    <n v="14.202"/>
    <n v="9.4680000000000017"/>
    <n v="0.4"/>
    <x v="0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n v="0.55000000000000004"/>
    <n v="600.14239999999995"/>
    <n v="491.02559999999994"/>
    <n v="0.45"/>
    <x v="0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n v="0.6"/>
    <n v="11.214"/>
    <n v="7.4760000000000009"/>
    <n v="0.4"/>
    <x v="0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n v="0.65"/>
    <n v="369.67320000000001"/>
    <n v="199.05479999999994"/>
    <n v="0.34999999999999992"/>
    <x v="0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n v="0.6"/>
    <n v="4.3872"/>
    <n v="2.9248000000000003"/>
    <n v="0.4"/>
    <x v="0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0.65"/>
    <n v="95.919200000000018"/>
    <n v="51.648799999999994"/>
    <n v="0.34999999999999992"/>
    <x v="3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0.6"/>
    <n v="34.070399999999999"/>
    <n v="22.7136"/>
    <n v="0.4"/>
    <x v="3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0.6"/>
    <n v="3.3641999999999999"/>
    <n v="2.2428000000000003"/>
    <n v="0.4"/>
    <x v="3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0.6"/>
    <n v="3.9455999999999998"/>
    <n v="2.6303999999999998"/>
    <n v="0.4"/>
    <x v="3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n v="0.6"/>
    <n v="8.5823999999999998"/>
    <n v="5.7216000000000005"/>
    <n v="0.4"/>
    <x v="2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0.65"/>
    <n v="77.891450000000006"/>
    <n v="41.941549999999992"/>
    <n v="0.34999999999999992"/>
    <x v="2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6"/>
    <n v="3.3359999999999999"/>
    <n v="2.2239999999999998"/>
    <n v="0.39999999999999997"/>
    <x v="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  <n v="0.6"/>
    <n v="19.439999999999998"/>
    <n v="12.96"/>
    <n v="0.4"/>
    <x v="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n v="0.6"/>
    <n v="5.9039999999999999"/>
    <n v="3.9359999999999999"/>
    <n v="0.4"/>
    <x v="3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  <n v="0.6"/>
    <n v="1.6679999999999999"/>
    <n v="1.1119999999999999"/>
    <n v="0.39999999999999997"/>
    <x v="3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0.6"/>
    <n v="2.1840000000000002"/>
    <n v="1.456"/>
    <n v="0.39999999999999997"/>
    <x v="0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n v="0.55000000000000004"/>
    <n v="485.06150000000002"/>
    <n v="396.86849999999993"/>
    <n v="0.44999999999999996"/>
    <x v="0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0.6"/>
    <n v="69.504000000000005"/>
    <n v="46.335999999999999"/>
    <n v="0.39999999999999997"/>
    <x v="0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n v="0.6"/>
    <n v="64.588799999999992"/>
    <n v="43.059200000000004"/>
    <n v="0.40000000000000008"/>
    <x v="3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n v="0.55000000000000004"/>
    <n v="109.9725"/>
    <n v="89.977499999999992"/>
    <n v="0.45"/>
    <x v="3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0.6"/>
    <n v="7.7759999999999998"/>
    <n v="5.1840000000000011"/>
    <n v="0.40000000000000008"/>
    <x v="3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n v="0.65"/>
    <n v="39.578499999999998"/>
    <n v="21.311500000000002"/>
    <n v="0.35000000000000003"/>
    <x v="2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n v="0.6"/>
    <n v="8.9639999999999986"/>
    <n v="5.9760000000000009"/>
    <n v="0.40000000000000008"/>
    <x v="2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0.6"/>
    <n v="5.7839999999999998"/>
    <n v="3.8560000000000008"/>
    <n v="0.40000000000000008"/>
    <x v="2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0.65"/>
    <n v="216.411"/>
    <n v="116.529"/>
    <n v="0.35"/>
    <x v="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n v="0.6"/>
    <n v="31.139999999999997"/>
    <n v="20.76"/>
    <n v="0.4"/>
    <x v="2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n v="0.6"/>
    <n v="38.975999999999992"/>
    <n v="25.984000000000002"/>
    <n v="0.40000000000000008"/>
    <x v="2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0.6"/>
    <n v="15.299999999999999"/>
    <n v="10.200000000000001"/>
    <n v="0.4"/>
    <x v="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n v="0.65"/>
    <n v="140.3844"/>
    <n v="75.5916"/>
    <n v="0.35"/>
    <x v="3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0.65"/>
    <n v="253.48050000000003"/>
    <n v="136.48949999999999"/>
    <n v="0.35"/>
    <x v="1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n v="0.6"/>
    <n v="161.946"/>
    <n v="107.96400000000003"/>
    <n v="0.40000000000000008"/>
    <x v="1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n v="0.6"/>
    <n v="7.0038"/>
    <n v="4.6692"/>
    <n v="0.4"/>
    <x v="3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0.6"/>
    <n v="38.908799999999999"/>
    <n v="25.9392"/>
    <n v="0.4"/>
    <x v="3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0.65"/>
    <n v="9.4640000000000004"/>
    <n v="5.0960000000000001"/>
    <n v="0.35"/>
    <x v="2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n v="0.65"/>
    <n v="66.678299999999993"/>
    <n v="35.903700000000001"/>
    <n v="0.35000000000000003"/>
    <x v="1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0.6"/>
    <n v="12.023999999999999"/>
    <n v="8.016"/>
    <n v="0.4"/>
    <x v="1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0.6"/>
    <n v="19.252800000000001"/>
    <n v="12.8352"/>
    <n v="0.4"/>
    <x v="3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0.6"/>
    <n v="2583.3311999999996"/>
    <n v="1722.2208000000001"/>
    <n v="0.4"/>
    <x v="3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n v="0.65"/>
    <n v="6.5129999999999999"/>
    <n v="3.5069999999999997"/>
    <n v="0.35"/>
    <x v="0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55000000000000004"/>
    <n v="347.57800000000003"/>
    <n v="284.38200000000001"/>
    <n v="0.44999999999999996"/>
    <x v="0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0.6"/>
    <n v="946.76400000000001"/>
    <n v="631.17600000000004"/>
    <n v="0.4"/>
    <x v="3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n v="0.6"/>
    <n v="153.51"/>
    <n v="102.34"/>
    <n v="0.4"/>
    <x v="2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0.6"/>
    <n v="110.8224"/>
    <n v="73.881600000000006"/>
    <n v="0.4"/>
    <x v="0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†32GB Pocket Pro USB 3.0†Flash Drive†- 32 GB - Black - 1 P ..."/>
    <n v="47.92"/>
    <n v="2"/>
    <n v="0.2"/>
    <n v="11.98"/>
    <n v="0.55000000000000004"/>
    <n v="26.356000000000002"/>
    <n v="21.564"/>
    <n v="0.45"/>
    <x v="0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6"/>
    <n v="9.5616000000000003"/>
    <n v="6.3743999999999996"/>
    <n v="0.39999999999999997"/>
    <x v="3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0.6"/>
    <n v="4.8005999999999993"/>
    <n v="3.2004000000000001"/>
    <n v="0.4"/>
    <x v="3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n v="0.65"/>
    <n v="259.33179999999999"/>
    <n v="139.64019999999999"/>
    <n v="0.35"/>
    <x v="3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0.65"/>
    <n v="106.52200000000001"/>
    <n v="57.35799999999999"/>
    <n v="0.34999999999999992"/>
    <x v="0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0.6"/>
    <n v="40.74"/>
    <n v="27.160000000000004"/>
    <n v="0.4"/>
    <x v="3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0.6"/>
    <n v="43.334400000000002"/>
    <n v="28.889600000000002"/>
    <n v="0.4"/>
    <x v="0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n v="0.6"/>
    <n v="7.0175999999999998"/>
    <n v="4.6783999999999999"/>
    <n v="0.4"/>
    <x v="3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n v="0.65"/>
    <n v="255.411"/>
    <n v="137.529"/>
    <n v="0.35"/>
    <x v="2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n v="0.65"/>
    <n v="11.814399999999999"/>
    <n v="6.3615999999999993"/>
    <n v="0.35"/>
    <x v="1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n v="0.6"/>
    <n v="4.1327999999999996"/>
    <n v="2.7552000000000003"/>
    <n v="0.40000000000000008"/>
    <x v="3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0.65"/>
    <n v="297.36525"/>
    <n v="160.11975000000001"/>
    <n v="0.35000000000000003"/>
    <x v="3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n v="0.65"/>
    <n v="701.55540000000008"/>
    <n v="377.76059999999995"/>
    <n v="0.34999999999999992"/>
    <x v="3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n v="0.6"/>
    <n v="29.345999999999997"/>
    <n v="19.564"/>
    <n v="0.4"/>
    <x v="2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0.6"/>
    <n v="5.9039999999999999"/>
    <n v="3.9359999999999999"/>
    <n v="0.4"/>
    <x v="2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0.6"/>
    <n v="20.7"/>
    <n v="13.8"/>
    <n v="0.4"/>
    <x v="2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n v="0.6"/>
    <n v="0.33360000000000001"/>
    <n v="0.22240000000000004"/>
    <n v="0.4"/>
    <x v="3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0.6"/>
    <n v="26.279999999999998"/>
    <n v="17.52"/>
    <n v="0.4"/>
    <x v="3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n v="0.6"/>
    <n v="8.3231999999999999"/>
    <n v="5.5488"/>
    <n v="0.4"/>
    <x v="3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n v="0.65"/>
    <n v="75.373999999999995"/>
    <n v="40.585999999999999"/>
    <n v="0.35000000000000003"/>
    <x v="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n v="0.55000000000000004"/>
    <n v="22.783200000000001"/>
    <n v="18.640799999999999"/>
    <n v="0.44999999999999996"/>
    <x v="1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n v="0.55000000000000004"/>
    <n v="134.6224"/>
    <n v="110.1456"/>
    <n v="0.45"/>
    <x v="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n v="0.6"/>
    <n v="44.611200000000004"/>
    <n v="29.7408"/>
    <n v="0.39999999999999997"/>
    <x v="1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0.6"/>
    <n v="2.5872000000000002"/>
    <n v="1.7248000000000001"/>
    <n v="0.4"/>
    <x v="1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n v="0.65"/>
    <n v="36.8459"/>
    <n v="19.8401"/>
    <n v="0.35"/>
    <x v="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0.55000000000000004"/>
    <n v="53.882400000000004"/>
    <n v="44.085599999999999"/>
    <n v="0.44999999999999996"/>
    <x v="1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n v="0.6"/>
    <n v="4.7231999999999994"/>
    <n v="3.1488000000000005"/>
    <n v="0.40000000000000008"/>
    <x v="1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n v="0.6"/>
    <n v="9.3311999999999991"/>
    <n v="6.2208000000000006"/>
    <n v="0.4"/>
    <x v="1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n v="0.6"/>
    <n v="0.88559999999999994"/>
    <n v="0.59040000000000004"/>
    <n v="0.4"/>
    <x v="1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0.6"/>
    <n v="5.04"/>
    <n v="3.3600000000000003"/>
    <n v="0.4"/>
    <x v="1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n v="0.6"/>
    <n v="3.9359999999999995"/>
    <n v="2.6240000000000001"/>
    <n v="0.4"/>
    <x v="2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n v="0.6"/>
    <n v="8.9280000000000008"/>
    <n v="5.952"/>
    <n v="0.39999999999999997"/>
    <x v="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†Swivel†Flash Drive†USB†flash drive†- 8 GB"/>
    <n v="45.48"/>
    <n v="4"/>
    <n v="0"/>
    <n v="15.917999999999999"/>
    <n v="0.55000000000000004"/>
    <n v="25.013999999999999"/>
    <n v="20.465999999999998"/>
    <n v="0.44999999999999996"/>
    <x v="2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n v="0.6"/>
    <n v="15.263999999999999"/>
    <n v="10.176000000000002"/>
    <n v="0.40000000000000008"/>
    <x v="2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0.6"/>
    <n v="88.012799999999984"/>
    <n v="58.675200000000004"/>
    <n v="0.40000000000000008"/>
    <x v="0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n v="0.6"/>
    <n v="2.9567999999999999"/>
    <n v="1.9712000000000001"/>
    <n v="0.4"/>
    <x v="3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  <n v="0.6"/>
    <n v="38.092799999999997"/>
    <n v="25.395200000000003"/>
    <n v="0.4"/>
    <x v="3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n v="0.6"/>
    <n v="250.99199999999999"/>
    <n v="167.328"/>
    <n v="0.4"/>
    <x v="1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0.6"/>
    <n v="74.314800000000005"/>
    <n v="49.543199999999999"/>
    <n v="0.39999999999999997"/>
    <x v="1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n v="0.55000000000000004"/>
    <n v="65.330100000000002"/>
    <n v="53.451899999999995"/>
    <n v="0.44999999999999996"/>
    <x v="0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0.6"/>
    <n v="461.51039999999995"/>
    <n v="307.67360000000002"/>
    <n v="0.4"/>
    <x v="0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n v="0.55000000000000004"/>
    <n v="26.347200000000004"/>
    <n v="21.556799999999999"/>
    <n v="0.44999999999999996"/>
    <x v="3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0.6"/>
    <n v="8.016"/>
    <n v="5.3439999999999994"/>
    <n v="0.39999999999999997"/>
    <x v="3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0.65"/>
    <n v="106.4466"/>
    <n v="57.317400000000006"/>
    <n v="0.35000000000000003"/>
    <x v="3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n v="0.65"/>
    <n v="119.548"/>
    <n v="64.371999999999986"/>
    <n v="0.34999999999999992"/>
    <x v="3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0.65"/>
    <n v="7.3944000000000001"/>
    <n v="3.9815999999999994"/>
    <n v="0.35"/>
    <x v="0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0.65"/>
    <n v="42.972799999999999"/>
    <n v="23.139199999999995"/>
    <n v="0.35"/>
    <x v="0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n v="0.6"/>
    <n v="126.624"/>
    <n v="84.415999999999997"/>
    <n v="0.4"/>
    <x v="3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n v="0.65"/>
    <n v="386.63040000000001"/>
    <n v="208.18560000000002"/>
    <n v="0.35000000000000003"/>
    <x v="3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n v="0.6"/>
    <n v="43.775999999999996"/>
    <n v="29.183999999999997"/>
    <n v="0.4"/>
    <x v="3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0.65"/>
    <n v="52.623999999999995"/>
    <n v="28.335999999999999"/>
    <n v="0.35000000000000003"/>
    <x v="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†phone†- Charcoal black"/>
    <n v="455.71199999999999"/>
    <n v="2"/>
    <n v="0.2"/>
    <n v="34.178400000000003"/>
    <n v="0.55000000000000004"/>
    <n v="250.64160000000001"/>
    <n v="205.07039999999998"/>
    <n v="0.44999999999999996"/>
    <x v="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0.6"/>
    <n v="15.587999999999999"/>
    <n v="10.392000000000001"/>
    <n v="0.4"/>
    <x v="3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0.6"/>
    <n v="27.167999999999999"/>
    <n v="18.112000000000002"/>
    <n v="0.4"/>
    <x v="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0.6"/>
    <n v="9.3360000000000003"/>
    <n v="6.2240000000000002"/>
    <n v="0.4"/>
    <x v="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n v="0.55000000000000004"/>
    <n v="472.56000000000006"/>
    <n v="386.64"/>
    <n v="0.44999999999999996"/>
    <x v="0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0.6"/>
    <n v="117.408"/>
    <n v="78.272000000000006"/>
    <n v="0.4"/>
    <x v="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0.6"/>
    <n v="8.52"/>
    <n v="5.68"/>
    <n v="0.4"/>
    <x v="3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n v="0.65"/>
    <n v="204.3288"/>
    <n v="110.02319999999997"/>
    <n v="0.34999999999999992"/>
    <x v="3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0.6"/>
    <n v="2.7647999999999997"/>
    <n v="1.8431999999999999"/>
    <n v="0.4"/>
    <x v="3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0.6"/>
    <n v="10.739999999999998"/>
    <n v="7.16"/>
    <n v="0.4"/>
    <x v="3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n v="0.6"/>
    <n v="1.7951999999999999"/>
    <n v="1.1968000000000001"/>
    <n v="0.4"/>
    <x v="2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n v="0.6"/>
    <n v="12.038399999999999"/>
    <n v="8.0256000000000007"/>
    <n v="0.4"/>
    <x v="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0.6"/>
    <n v="88.037999999999997"/>
    <n v="58.691999999999993"/>
    <n v="0.39999999999999997"/>
    <x v="2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n v="0.6"/>
    <n v="11.25"/>
    <n v="7.5"/>
    <n v="0.4"/>
    <x v="2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n v="0.55000000000000004"/>
    <n v="64.666799999999995"/>
    <n v="52.909199999999998"/>
    <n v="0.45"/>
    <x v="2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n v="0.6"/>
    <n v="30.710399999999996"/>
    <n v="20.473600000000001"/>
    <n v="0.4"/>
    <x v="0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n v="0.65"/>
    <n v="296.38050000000004"/>
    <n v="159.58949999999999"/>
    <n v="0.35"/>
    <x v="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0.6"/>
    <n v="3.4289999999999998"/>
    <n v="2.286"/>
    <n v="0.4"/>
    <x v="3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n v="0.55000000000000004"/>
    <n v="31.676700000000004"/>
    <n v="25.917299999999997"/>
    <n v="0.44999999999999996"/>
    <x v="3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n v="0.65"/>
    <n v="19.593599999999999"/>
    <n v="10.5504"/>
    <n v="0.35000000000000003"/>
    <x v="3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n v="0.65"/>
    <n v="584.62950000000001"/>
    <n v="314.80049999999994"/>
    <n v="0.35"/>
    <x v="3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0.65"/>
    <n v="547.76800000000003"/>
    <n v="294.952"/>
    <n v="0.35"/>
    <x v="0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n v="0.65"/>
    <n v="27.274000000000001"/>
    <n v="14.686"/>
    <n v="0.35"/>
    <x v="0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n v="0.6"/>
    <n v="7.9295999999999989"/>
    <n v="5.2864000000000004"/>
    <n v="0.40000000000000008"/>
    <x v="0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n v="0.65"/>
    <n v="120.08880000000001"/>
    <n v="64.663200000000003"/>
    <n v="0.35"/>
    <x v="0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n v="0.65"/>
    <n v="338.30160000000006"/>
    <n v="182.16239999999999"/>
    <n v="0.34999999999999992"/>
    <x v="3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n v="0.6"/>
    <n v="6.8543999999999992"/>
    <n v="4.5696000000000003"/>
    <n v="0.4"/>
    <x v="3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0.6"/>
    <n v="11.664"/>
    <n v="7.7760000000000016"/>
    <n v="0.40000000000000008"/>
    <x v="1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0.6"/>
    <n v="2.1840000000000002"/>
    <n v="1.456"/>
    <n v="0.39999999999999997"/>
    <x v="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0.6"/>
    <n v="11.123999999999999"/>
    <n v="7.4160000000000004"/>
    <n v="0.4"/>
    <x v="1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0.6"/>
    <n v="25.871999999999996"/>
    <n v="17.248000000000001"/>
    <n v="0.4"/>
    <x v="0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n v="0.65"/>
    <n v="203.91929999999999"/>
    <n v="109.80269999999999"/>
    <n v="0.35"/>
    <x v="0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n v="0.65"/>
    <n v="29.887"/>
    <n v="16.092999999999996"/>
    <n v="0.34999999999999992"/>
    <x v="0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0.6"/>
    <n v="257.20799999999997"/>
    <n v="171.47200000000004"/>
    <n v="0.40000000000000008"/>
    <x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0.6"/>
    <n v="18.345600000000001"/>
    <n v="12.230399999999999"/>
    <n v="0.39999999999999997"/>
    <x v="3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n v="0.6"/>
    <n v="7.8119999999999994"/>
    <n v="5.2080000000000002"/>
    <n v="0.4"/>
    <x v="3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65"/>
    <n v="14.391"/>
    <n v="7.7490000000000006"/>
    <n v="0.35000000000000003"/>
    <x v="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n v="0.6"/>
    <n v="215.59199999999998"/>
    <n v="143.72800000000001"/>
    <n v="0.4"/>
    <x v="3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n v="0.6"/>
    <n v="6.9359999999999999"/>
    <n v="4.6240000000000006"/>
    <n v="0.4"/>
    <x v="2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0.6"/>
    <n v="41.088000000000001"/>
    <n v="27.392000000000003"/>
    <n v="0.4"/>
    <x v="2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0.6"/>
    <n v="1006.128"/>
    <n v="670.75200000000007"/>
    <n v="0.4"/>
    <x v="2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0.6"/>
    <n v="22.763999999999999"/>
    <n v="15.175999999999998"/>
    <n v="0.39999999999999997"/>
    <x v="0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n v="0.65"/>
    <n v="177.43050000000002"/>
    <n v="95.539500000000004"/>
    <n v="0.35"/>
    <x v="3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n v="0.65"/>
    <n v="27.019199999999998"/>
    <n v="14.5488"/>
    <n v="0.35000000000000003"/>
    <x v="1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n v="0.65"/>
    <n v="206.08770000000001"/>
    <n v="110.97029999999998"/>
    <n v="0.34999999999999992"/>
    <x v="1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0.6"/>
    <n v="4.823999999999999"/>
    <n v="3.2160000000000002"/>
    <n v="0.40000000000000008"/>
    <x v="1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†Headset†with"/>
    <n v="419.94400000000002"/>
    <n v="7"/>
    <n v="0.2"/>
    <n v="52.493000000000002"/>
    <n v="0.55000000000000004"/>
    <n v="230.96920000000003"/>
    <n v="188.97479999999999"/>
    <n v="0.44999999999999996"/>
    <x v="3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n v="0.6"/>
    <n v="36.828000000000003"/>
    <n v="24.552"/>
    <n v="0.39999999999999997"/>
    <x v="0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0.55000000000000004"/>
    <n v="27.500000000000004"/>
    <n v="22.499999999999996"/>
    <n v="0.44999999999999996"/>
    <x v="1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n v="0.55000000000000004"/>
    <n v="17.490000000000002"/>
    <n v="14.309999999999999"/>
    <n v="0.44999999999999996"/>
    <x v="3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n v="0.6"/>
    <n v="19.536000000000001"/>
    <n v="13.024000000000001"/>
    <n v="0.4"/>
    <x v="3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0.6"/>
    <n v="4.2431999999999999"/>
    <n v="2.8288000000000002"/>
    <n v="0.4"/>
    <x v="0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0.6"/>
    <n v="27.316799999999997"/>
    <n v="18.211200000000002"/>
    <n v="0.4"/>
    <x v="2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n v="0.65"/>
    <n v="42.109600000000007"/>
    <n v="22.674399999999999"/>
    <n v="0.34999999999999992"/>
    <x v="2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0.6"/>
    <n v="254.56319999999999"/>
    <n v="169.7088"/>
    <n v="0.4"/>
    <x v="2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0.6"/>
    <n v="0.80640000000000001"/>
    <n v="0.53760000000000008"/>
    <n v="0.4"/>
    <x v="2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0.6"/>
    <n v="50.351999999999997"/>
    <n v="33.568000000000005"/>
    <n v="0.40000000000000008"/>
    <x v="2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0.6"/>
    <n v="15.552"/>
    <n v="10.368000000000002"/>
    <n v="0.40000000000000008"/>
    <x v="3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n v="0.65"/>
    <n v="78.374399999999994"/>
    <n v="42.201599999999999"/>
    <n v="0.35000000000000003"/>
    <x v="3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n v="0.6"/>
    <n v="47.951999999999998"/>
    <n v="31.968000000000004"/>
    <n v="0.4"/>
    <x v="3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n v="0.6"/>
    <n v="7.3679999999999994"/>
    <n v="4.9119999999999999"/>
    <n v="0.4"/>
    <x v="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n v="0.6"/>
    <n v="325.76400000000001"/>
    <n v="217.17600000000004"/>
    <n v="0.4"/>
    <x v="3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n v="0.6"/>
    <n v="1.224"/>
    <n v="0.81600000000000006"/>
    <n v="0.4"/>
    <x v="3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n v="0.6"/>
    <n v="137.35199999999998"/>
    <n v="91.568000000000012"/>
    <n v="0.40000000000000008"/>
    <x v="1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n v="0.55000000000000004"/>
    <n v="4.3956"/>
    <n v="3.5964"/>
    <n v="0.45"/>
    <x v="3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n v="0.65"/>
    <n v="378.51840000000004"/>
    <n v="203.81759999999997"/>
    <n v="0.34999999999999992"/>
    <x v="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n v="0.55000000000000004"/>
    <n v="346.47250000000003"/>
    <n v="283.47750000000002"/>
    <n v="0.45"/>
    <x v="2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n v="0.65"/>
    <n v="410.65830000000005"/>
    <n v="221.12369999999999"/>
    <n v="0.35"/>
    <x v="2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n v="0.65"/>
    <n v="521.01919999999996"/>
    <n v="280.54880000000003"/>
    <n v="0.35000000000000003"/>
    <x v="2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0.6"/>
    <n v="45.108000000000004"/>
    <n v="30.072000000000003"/>
    <n v="0.4"/>
    <x v="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0.6"/>
    <n v="18.588000000000001"/>
    <n v="12.391999999999999"/>
    <n v="0.39999999999999997"/>
    <x v="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0.55000000000000004"/>
    <n v="742.45050000000015"/>
    <n v="607.45949999999993"/>
    <n v="0.4499999999999999"/>
    <x v="2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n v="0.6"/>
    <n v="8.4672000000000001"/>
    <n v="5.6448"/>
    <n v="0.4"/>
    <x v="0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0.6"/>
    <n v="18.672000000000001"/>
    <n v="12.448"/>
    <n v="0.4"/>
    <x v="1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n v="0.65"/>
    <n v="2.7768000000000002"/>
    <n v="1.4952000000000001"/>
    <n v="0.35"/>
    <x v="2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0.65"/>
    <n v="135.9462"/>
    <n v="73.201799999999992"/>
    <n v="0.35"/>
    <x v="0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0.6"/>
    <n v="954.61199999999997"/>
    <n v="636.40800000000002"/>
    <n v="0.4"/>
    <x v="0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0.6"/>
    <n v="4.7519999999999998"/>
    <n v="3.1680000000000001"/>
    <n v="0.4"/>
    <x v="3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n v="0.55000000000000004"/>
    <n v="316.20050000000003"/>
    <n v="258.70949999999993"/>
    <n v="0.4499999999999999"/>
    <x v="2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n v="0.6"/>
    <n v="5.0688000000000004"/>
    <n v="3.3792"/>
    <n v="0.39999999999999997"/>
    <x v="2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n v="0.55000000000000004"/>
    <n v="589.05000000000007"/>
    <n v="481.94999999999993"/>
    <n v="0.44999999999999996"/>
    <x v="3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n v="0.65"/>
    <n v="7.8455000000000004"/>
    <n v="4.2244999999999999"/>
    <n v="0.35"/>
    <x v="3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0.6"/>
    <n v="1.9638"/>
    <n v="1.3092000000000001"/>
    <n v="0.4"/>
    <x v="3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0.65"/>
    <n v="57.148000000000003"/>
    <n v="30.771999999999998"/>
    <n v="0.35"/>
    <x v="3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n v="0.6"/>
    <n v="62.817599999999999"/>
    <n v="41.878399999999999"/>
    <n v="0.4"/>
    <x v="0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0.65"/>
    <n v="1822.548"/>
    <n v="981.37200000000007"/>
    <n v="0.35000000000000003"/>
    <x v="1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n v="0.6"/>
    <n v="4.0895999999999999"/>
    <n v="2.7263999999999999"/>
    <n v="0.4"/>
    <x v="0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n v="0.55000000000000004"/>
    <n v="137.27120000000002"/>
    <n v="112.31279999999998"/>
    <n v="0.4499999999999999"/>
    <x v="1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n v="0.6"/>
    <n v="10.764000000000001"/>
    <n v="7.1760000000000002"/>
    <n v="0.39999999999999997"/>
    <x v="1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n v="0.65"/>
    <n v="6.5714999999999995"/>
    <n v="3.5385"/>
    <n v="0.35000000000000003"/>
    <x v="1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0.6"/>
    <n v="6.2207999999999997"/>
    <n v="4.1472000000000007"/>
    <n v="0.40000000000000008"/>
    <x v="2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0.6"/>
    <n v="7.1711999999999998"/>
    <n v="4.7808000000000002"/>
    <n v="0.4"/>
    <x v="2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n v="0.6"/>
    <n v="9.1343999999999994"/>
    <n v="6.0896000000000008"/>
    <n v="0.4"/>
    <x v="3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n v="0.6"/>
    <n v="13.1904"/>
    <n v="8.7936000000000014"/>
    <n v="0.4"/>
    <x v="3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n v="0.55000000000000004"/>
    <n v="332.61360000000002"/>
    <n v="272.13839999999993"/>
    <n v="0.4499999999999999"/>
    <x v="2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n v="0.6"/>
    <n v="24.42"/>
    <n v="16.28"/>
    <n v="0.4"/>
    <x v="2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0.55000000000000004"/>
    <n v="166.30680000000001"/>
    <n v="136.06919999999997"/>
    <n v="0.4499999999999999"/>
    <x v="2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†8gb Micro Traveldrive Usb 2.0†Flash Drive"/>
    <n v="45"/>
    <n v="3"/>
    <n v="0"/>
    <n v="4.95"/>
    <n v="0.55000000000000004"/>
    <n v="24.750000000000004"/>
    <n v="20.249999999999996"/>
    <n v="0.4499999999999999"/>
    <x v="2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n v="0.65"/>
    <n v="2460.4398000000001"/>
    <n v="1324.8521999999998"/>
    <n v="0.35"/>
    <x v="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n v="0.6"/>
    <n v="21.24"/>
    <n v="14.16"/>
    <n v="0.4"/>
    <x v="0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n v="0.65"/>
    <n v="129.935"/>
    <n v="69.965000000000003"/>
    <n v="0.35000000000000003"/>
    <x v="2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n v="0.65"/>
    <n v="788.42400000000009"/>
    <n v="424.53599999999994"/>
    <n v="0.34999999999999992"/>
    <x v="2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n v="0.55000000000000004"/>
    <n v="604.97800000000007"/>
    <n v="494.98199999999997"/>
    <n v="0.44999999999999996"/>
    <x v="1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n v="0.65"/>
    <n v="67.262649999999994"/>
    <n v="36.218350000000001"/>
    <n v="0.35000000000000003"/>
    <x v="1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.6"/>
    <n v="3.5423999999999998"/>
    <n v="2.3616000000000001"/>
    <n v="0.4"/>
    <x v="1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†Clip USB†flash drive†- 8 GB"/>
    <n v="30.08"/>
    <n v="2"/>
    <n v="0.2"/>
    <n v="-5.2640000000000002"/>
    <n v="0.55000000000000004"/>
    <n v="16.544"/>
    <n v="13.535999999999998"/>
    <n v="0.44999999999999996"/>
    <x v="1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n v="0.6"/>
    <n v="21.772799999999997"/>
    <n v="14.5152"/>
    <n v="0.4"/>
    <x v="1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  <n v="0.6"/>
    <n v="6.1631999999999998"/>
    <n v="4.1088000000000005"/>
    <n v="0.4"/>
    <x v="1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n v="0.55000000000000004"/>
    <n v="139.04000000000002"/>
    <n v="113.75999999999999"/>
    <n v="0.44999999999999996"/>
    <x v="1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0.6"/>
    <n v="1.7676000000000001"/>
    <n v="1.1784000000000001"/>
    <n v="0.4"/>
    <x v="1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n v="0.6"/>
    <n v="7.7759999999999998"/>
    <n v="5.1840000000000011"/>
    <n v="0.40000000000000008"/>
    <x v="3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n v="0.55000000000000004"/>
    <n v="157.06680000000003"/>
    <n v="128.50919999999999"/>
    <n v="0.44999999999999996"/>
    <x v="3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0.6"/>
    <n v="13.343999999999999"/>
    <n v="8.895999999999999"/>
    <n v="0.39999999999999997"/>
    <x v="2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0.6"/>
    <n v="8.7719999999999985"/>
    <n v="5.8480000000000008"/>
    <n v="0.40000000000000008"/>
    <x v="2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0.6"/>
    <n v="29.015999999999998"/>
    <n v="19.344000000000001"/>
    <n v="0.4"/>
    <x v="2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0.6"/>
    <n v="9.7536000000000005"/>
    <n v="6.5023999999999997"/>
    <n v="0.39999999999999997"/>
    <x v="3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n v="0.55000000000000004"/>
    <n v="120.55120000000001"/>
    <n v="98.632799999999989"/>
    <n v="0.44999999999999996"/>
    <x v="3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0.55000000000000004"/>
    <n v="52.712000000000003"/>
    <n v="43.128"/>
    <n v="0.45"/>
    <x v="1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0.6"/>
    <n v="7.4340000000000002"/>
    <n v="4.9560000000000004"/>
    <n v="0.4"/>
    <x v="1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0.6"/>
    <n v="21.528000000000002"/>
    <n v="14.352"/>
    <n v="0.39999999999999997"/>
    <x v="0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n v="0.65"/>
    <n v="310.245"/>
    <n v="167.05500000000001"/>
    <n v="0.35000000000000003"/>
    <x v="3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0.6"/>
    <n v="7.3919999999999995"/>
    <n v="4.9280000000000008"/>
    <n v="0.40000000000000008"/>
    <x v="0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0.6"/>
    <n v="5.1648000000000005"/>
    <n v="3.4432"/>
    <n v="0.39999999999999997"/>
    <x v="2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n v="0.6"/>
    <n v="81.755999999999986"/>
    <n v="54.504000000000005"/>
    <n v="0.40000000000000008"/>
    <x v="3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0.6"/>
    <n v="111.69"/>
    <n v="74.460000000000008"/>
    <n v="0.4"/>
    <x v="1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n v="0.6"/>
    <n v="49.075200000000002"/>
    <n v="32.716799999999999"/>
    <n v="0.39999999999999997"/>
    <x v="1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n v="0.6"/>
    <n v="28.313999999999997"/>
    <n v="18.876000000000001"/>
    <n v="0.4"/>
    <x v="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n v="0.55000000000000004"/>
    <n v="20.231200000000001"/>
    <n v="16.552799999999998"/>
    <n v="0.44999999999999996"/>
    <x v="1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n v="0.55000000000000004"/>
    <n v="50.311250000000001"/>
    <n v="41.163749999999993"/>
    <n v="0.44999999999999996"/>
    <x v="0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n v="0.55000000000000004"/>
    <n v="14.9556"/>
    <n v="12.2364"/>
    <n v="0.45"/>
    <x v="3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n v="0.6"/>
    <n v="7.2359999999999998"/>
    <n v="4.8240000000000007"/>
    <n v="0.4"/>
    <x v="3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n v="0.6"/>
    <n v="86.759999999999991"/>
    <n v="57.84"/>
    <n v="0.4"/>
    <x v="2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n v="0.55000000000000004"/>
    <n v="8.7956000000000003"/>
    <n v="7.1964000000000006"/>
    <n v="0.45"/>
    <x v="2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0.6"/>
    <n v="20.663999999999998"/>
    <n v="13.776"/>
    <n v="0.4"/>
    <x v="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n v="0.55000000000000004"/>
    <n v="176.85360000000003"/>
    <n v="144.69839999999999"/>
    <n v="0.44999999999999996"/>
    <x v="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65"/>
    <n v="456.27400000000006"/>
    <n v="245.68599999999998"/>
    <n v="0.35"/>
    <x v="3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0.6"/>
    <n v="11.673599999999999"/>
    <n v="7.7824000000000009"/>
    <n v="0.40000000000000008"/>
    <x v="2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0.6"/>
    <n v="10.368"/>
    <n v="6.9120000000000008"/>
    <n v="0.4"/>
    <x v="2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n v="0.65"/>
    <n v="20.774000000000001"/>
    <n v="11.186"/>
    <n v="0.35"/>
    <x v="0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0.6"/>
    <n v="98.812799999999996"/>
    <n v="65.875199999999992"/>
    <n v="0.39999999999999997"/>
    <x v="3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0.65"/>
    <n v="108.22500000000001"/>
    <n v="58.274999999999991"/>
    <n v="0.34999999999999992"/>
    <x v="3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0.6"/>
    <n v="7.7759999999999998"/>
    <n v="5.1840000000000011"/>
    <n v="0.40000000000000008"/>
    <x v="3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0.6"/>
    <n v="66.575999999999993"/>
    <n v="44.384"/>
    <n v="0.4"/>
    <x v="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n v="0.55000000000000004"/>
    <n v="54.989000000000004"/>
    <n v="44.991"/>
    <n v="0.44999999999999996"/>
    <x v="3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0.6"/>
    <n v="6.8543999999999992"/>
    <n v="4.5696000000000003"/>
    <n v="0.4"/>
    <x v="3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n v="0.65"/>
    <n v="83.280600000000007"/>
    <n v="44.843399999999988"/>
    <n v="0.34999999999999992"/>
    <x v="3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n v="0.65"/>
    <n v="65.910000000000011"/>
    <n v="35.489999999999995"/>
    <n v="0.34999999999999992"/>
    <x v="3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0.6"/>
    <n v="3.5423999999999998"/>
    <n v="2.3616000000000001"/>
    <n v="0.4"/>
    <x v="1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n v="0.6"/>
    <n v="104.0928"/>
    <n v="69.395200000000003"/>
    <n v="0.4"/>
    <x v="1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0.65"/>
    <n v="33.514000000000003"/>
    <n v="18.045999999999999"/>
    <n v="0.35"/>
    <x v="1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0.6"/>
    <n v="2.1383999999999999"/>
    <n v="1.4256000000000002"/>
    <n v="0.4"/>
    <x v="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0.6"/>
    <n v="7.8959999999999999"/>
    <n v="5.2640000000000002"/>
    <n v="0.4"/>
    <x v="2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n v="0.6"/>
    <n v="2.2967999999999997"/>
    <n v="1.5312000000000001"/>
    <n v="0.4"/>
    <x v="2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n v="0.6"/>
    <n v="182.994"/>
    <n v="121.99600000000001"/>
    <n v="0.4"/>
    <x v="2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n v="0.6"/>
    <n v="10.895999999999999"/>
    <n v="7.2640000000000011"/>
    <n v="0.40000000000000008"/>
    <x v="3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n v="0.55000000000000004"/>
    <n v="175.99119999999999"/>
    <n v="143.99279999999999"/>
    <n v="0.45"/>
    <x v="1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n v="0.6"/>
    <n v="11.808"/>
    <n v="7.8719999999999999"/>
    <n v="0.4"/>
    <x v="2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n v="0.65"/>
    <n v="508.21160000000003"/>
    <n v="273.6524"/>
    <n v="0.35"/>
    <x v="0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n v="0.6"/>
    <n v="18.489599999999999"/>
    <n v="12.3264"/>
    <n v="0.4"/>
    <x v="0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n v="0.65"/>
    <n v="437.67360000000002"/>
    <n v="235.67040000000003"/>
    <n v="0.35000000000000003"/>
    <x v="3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0.6"/>
    <n v="3.9239999999999999"/>
    <n v="2.6160000000000001"/>
    <n v="0.4"/>
    <x v="3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n v="0.55000000000000004"/>
    <n v="315.04000000000002"/>
    <n v="257.75999999999993"/>
    <n v="0.4499999999999999"/>
    <x v="1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0.6"/>
    <n v="118.23"/>
    <n v="78.820000000000007"/>
    <n v="0.4"/>
    <x v="0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n v="0.6"/>
    <n v="1213.3632"/>
    <n v="808.90879999999993"/>
    <n v="0.39999999999999997"/>
    <x v="3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n v="0.6"/>
    <n v="5.4719999999999995"/>
    <n v="3.6479999999999997"/>
    <n v="0.4"/>
    <x v="3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n v="0.6"/>
    <n v="22.895999999999997"/>
    <n v="15.263999999999999"/>
    <n v="0.4"/>
    <x v="3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n v="0.65"/>
    <n v="1035.3525"/>
    <n v="557.49749999999995"/>
    <n v="0.35"/>
    <x v="0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0.6"/>
    <n v="7.1280000000000001"/>
    <n v="4.7520000000000007"/>
    <n v="0.4"/>
    <x v="0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n v="0.55000000000000004"/>
    <n v="66"/>
    <n v="54"/>
    <n v="0.45"/>
    <x v="0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n v="0.6"/>
    <n v="5.202"/>
    <n v="3.468"/>
    <n v="0.4"/>
    <x v="0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0.6"/>
    <n v="2.6459999999999999"/>
    <n v="1.7640000000000002"/>
    <n v="0.4"/>
    <x v="3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0.6"/>
    <n v="100.764"/>
    <n v="67.176000000000002"/>
    <n v="0.4"/>
    <x v="3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0.6"/>
    <n v="40.68"/>
    <n v="27.119999999999997"/>
    <n v="0.39999999999999997"/>
    <x v="3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n v="0.65"/>
    <n v="17.511000000000003"/>
    <n v="9.4289999999999985"/>
    <n v="0.34999999999999992"/>
    <x v="0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0.65"/>
    <n v="20.826000000000001"/>
    <n v="11.213999999999999"/>
    <n v="0.35"/>
    <x v="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0.6"/>
    <n v="19.278000000000002"/>
    <n v="12.852"/>
    <n v="0.39999999999999997"/>
    <x v="0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0.6"/>
    <n v="1.728"/>
    <n v="1.1519999999999999"/>
    <n v="0.39999999999999997"/>
    <x v="0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0.55000000000000004"/>
    <n v="600.56150000000014"/>
    <n v="491.36849999999993"/>
    <n v="0.4499999999999999"/>
    <x v="0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0.6"/>
    <n v="67.175999999999988"/>
    <n v="44.784000000000006"/>
    <n v="0.40000000000000008"/>
    <x v="0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n v="0.6"/>
    <n v="16.02"/>
    <n v="10.68"/>
    <n v="0.4"/>
    <x v="2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n v="0.6"/>
    <n v="24.12"/>
    <n v="16.080000000000002"/>
    <n v="0.4"/>
    <x v="2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n v="0.6"/>
    <n v="8.3339999999999996"/>
    <n v="5.5560000000000009"/>
    <n v="0.40000000000000008"/>
    <x v="2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n v="0.6"/>
    <n v="413.892"/>
    <n v="275.92800000000005"/>
    <n v="0.4"/>
    <x v="2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0.6"/>
    <n v="23.004000000000001"/>
    <n v="15.336000000000002"/>
    <n v="0.4"/>
    <x v="0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n v="0.6"/>
    <n v="5.5583999999999998"/>
    <n v="3.7055999999999996"/>
    <n v="0.39999999999999997"/>
    <x v="2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0.65"/>
    <n v="133.03316000000001"/>
    <n v="71.633240000000001"/>
    <n v="0.35"/>
    <x v="3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0.55000000000000004"/>
    <n v="907.36250000000007"/>
    <n v="742.38749999999993"/>
    <n v="0.44999999999999996"/>
    <x v="0"/>
  </r>
  <r>
    <n v="9515"/>
    <s v="CA-2014-100293"/>
    <d v="2014-03-14T00:00:00"/>
    <d v="2014-03-18T00:00:00"/>
    <s v="Standard Class"/>
    <s v="NF-18475"/>
    <s v="Neil Franzˆ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0.6"/>
    <n v="54.633599999999994"/>
    <n v="36.422400000000003"/>
    <n v="0.4"/>
    <x v="2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n v="0.6"/>
    <n v="32.524799999999999"/>
    <n v="21.683199999999999"/>
    <n v="0.4"/>
    <x v="2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n v="0.55000000000000004"/>
    <n v="14.840100000000001"/>
    <n v="12.141899999999998"/>
    <n v="0.44999999999999996"/>
    <x v="1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0.6"/>
    <n v="4.1471999999999998"/>
    <n v="2.7648000000000001"/>
    <n v="0.4"/>
    <x v="1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n v="0.6"/>
    <n v="261.30239999999998"/>
    <n v="174.20160000000004"/>
    <n v="0.40000000000000008"/>
    <x v="1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n v="0.6"/>
    <n v="48.647999999999996"/>
    <n v="32.432000000000002"/>
    <n v="0.4"/>
    <x v="3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n v="0.6"/>
    <n v="55.811999999999998"/>
    <n v="37.207999999999998"/>
    <n v="0.4"/>
    <x v="0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n v="0.55000000000000004"/>
    <n v="178.18680000000001"/>
    <n v="145.78919999999999"/>
    <n v="0.44999999999999996"/>
    <x v="2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n v="0.6"/>
    <n v="9.3311999999999991"/>
    <n v="6.2208000000000006"/>
    <n v="0.4"/>
    <x v="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n v="0.6"/>
    <n v="19.555199999999999"/>
    <n v="13.036799999999999"/>
    <n v="0.4"/>
    <x v="2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n v="0.6"/>
    <n v="50.351999999999997"/>
    <n v="33.568000000000005"/>
    <n v="0.40000000000000008"/>
    <x v="3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n v="0.65"/>
    <n v="129.935"/>
    <n v="69.965000000000003"/>
    <n v="0.35000000000000003"/>
    <x v="3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0.55000000000000004"/>
    <n v="17.146799999999999"/>
    <n v="14.029199999999999"/>
    <n v="0.45"/>
    <x v="3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n v="0.6"/>
    <n v="103.6512"/>
    <n v="69.100800000000007"/>
    <n v="0.4"/>
    <x v="3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n v="0.6"/>
    <n v="5.5775999999999994"/>
    <n v="3.7183999999999999"/>
    <n v="0.4"/>
    <x v="3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n v="0.6"/>
    <n v="7.6608000000000001"/>
    <n v="5.1072000000000006"/>
    <n v="0.4"/>
    <x v="3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n v="0.6"/>
    <n v="31.655999999999999"/>
    <n v="21.103999999999999"/>
    <n v="0.4"/>
    <x v="3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n v="0.6"/>
    <n v="33.369599999999998"/>
    <n v="22.246400000000001"/>
    <n v="0.4"/>
    <x v="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n v="0.65"/>
    <n v="277.96860000000004"/>
    <n v="149.67539999999997"/>
    <n v="0.34999999999999992"/>
    <x v="0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0.6"/>
    <n v="24.402000000000001"/>
    <n v="16.268000000000001"/>
    <n v="0.4"/>
    <x v="0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0.6"/>
    <n v="20.087999999999997"/>
    <n v="13.391999999999999"/>
    <n v="0.4"/>
    <x v="0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0.6"/>
    <n v="5.8367999999999993"/>
    <n v="3.8912000000000004"/>
    <n v="0.40000000000000008"/>
    <x v="0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n v="0.65"/>
    <n v="5.7564000000000002"/>
    <n v="3.0995999999999997"/>
    <n v="0.35"/>
    <x v="3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n v="0.65"/>
    <n v="310.48290000000003"/>
    <n v="167.18309999999997"/>
    <n v="0.34999999999999992"/>
    <x v="0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0.6"/>
    <n v="10.139999999999999"/>
    <n v="6.76"/>
    <n v="0.4"/>
    <x v="3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0.6"/>
    <n v="23.975999999999999"/>
    <n v="15.984000000000002"/>
    <n v="0.4"/>
    <x v="3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n v="0.65"/>
    <n v="124.7792"/>
    <n v="67.188799999999986"/>
    <n v="0.34999999999999992"/>
    <x v="1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n v="0.6"/>
    <n v="21.312000000000001"/>
    <n v="14.208000000000002"/>
    <n v="0.4"/>
    <x v="1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n v="0.6"/>
    <n v="3.738"/>
    <n v="2.4920000000000004"/>
    <n v="0.4"/>
    <x v="1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n v="0.6"/>
    <n v="34.022399999999998"/>
    <n v="22.681600000000003"/>
    <n v="0.40000000000000008"/>
    <x v="1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n v="0.65"/>
    <n v="239.97948000000002"/>
    <n v="129.21972"/>
    <n v="0.35"/>
    <x v="1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n v="0.55000000000000004"/>
    <n v="1.089"/>
    <n v="0.89100000000000001"/>
    <n v="0.45"/>
    <x v="2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n v="0.6"/>
    <n v="45.527999999999999"/>
    <n v="30.351999999999997"/>
    <n v="0.39999999999999997"/>
    <x v="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0.6"/>
    <n v="4.1087999999999996"/>
    <n v="2.7392000000000003"/>
    <n v="0.40000000000000008"/>
    <x v="0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0.6"/>
    <n v="2.7756000000000003"/>
    <n v="1.8504"/>
    <n v="0.39999999999999997"/>
    <x v="0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0.6"/>
    <n v="272.16000000000003"/>
    <n v="181.44"/>
    <n v="0.39999999999999997"/>
    <x v="0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0.6"/>
    <n v="8.3087999999999997"/>
    <n v="5.539200000000001"/>
    <n v="0.40000000000000008"/>
    <x v="1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0.6"/>
    <n v="346.55039999999997"/>
    <n v="231.03359999999998"/>
    <n v="0.4"/>
    <x v="1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†Secure†Drive†+ Hardware Encrypted USB†flash drive†- 16 GB"/>
    <n v="151.96"/>
    <n v="4"/>
    <n v="0"/>
    <n v="36.470399999999998"/>
    <n v="0.55000000000000004"/>
    <n v="83.578000000000017"/>
    <n v="68.381999999999991"/>
    <n v="0.4499999999999999"/>
    <x v="1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n v="0.65"/>
    <n v="44.480800000000002"/>
    <n v="23.9512"/>
    <n v="0.35"/>
    <x v="0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n v="0.65"/>
    <n v="46.228000000000002"/>
    <n v="24.892000000000003"/>
    <n v="0.35000000000000003"/>
    <x v="1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0.6"/>
    <n v="1.8048"/>
    <n v="1.2032"/>
    <n v="0.4"/>
    <x v="1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0.6"/>
    <n v="110.79599999999999"/>
    <n v="73.864000000000004"/>
    <n v="0.4"/>
    <x v="1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n v="0.65"/>
    <n v="3.4528000000000003"/>
    <n v="1.8592"/>
    <n v="0.35"/>
    <x v="2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†16GB Mini TravelDrive USB 2.0†Flash Drive"/>
    <n v="132.52000000000001"/>
    <n v="5"/>
    <n v="0.2"/>
    <n v="34.786499999999997"/>
    <n v="0.55000000000000004"/>
    <n v="72.88600000000001"/>
    <n v="59.634"/>
    <n v="0.44999999999999996"/>
    <x v="0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0.6"/>
    <n v="117.38399999999999"/>
    <n v="78.256"/>
    <n v="0.4"/>
    <x v="0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n v="0.65"/>
    <n v="33.779200000000003"/>
    <n v="18.188800000000001"/>
    <n v="0.35"/>
    <x v="0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†VX Revolution Cordless Laser Mouse for Notebooks (Black)"/>
    <n v="431.976"/>
    <n v="3"/>
    <n v="0.2"/>
    <n v="-75.595799999999997"/>
    <n v="0.55000000000000004"/>
    <n v="237.58680000000001"/>
    <n v="194.38919999999999"/>
    <n v="0.44999999999999996"/>
    <x v="0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n v="0.55000000000000004"/>
    <n v="123.71535000000002"/>
    <n v="101.22165"/>
    <n v="0.44999999999999996"/>
    <x v="0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n v="0.6"/>
    <n v="3.5999999999999996"/>
    <n v="2.4000000000000004"/>
    <n v="0.40000000000000008"/>
    <x v="0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6"/>
    <n v="7.056"/>
    <n v="4.7039999999999997"/>
    <n v="0.39999999999999997"/>
    <x v="1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0.65"/>
    <n v="731.56720000000007"/>
    <n v="393.92079999999999"/>
    <n v="0.35"/>
    <x v="2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0.6"/>
    <n v="7.5869999999999997"/>
    <n v="5.0579999999999998"/>
    <n v="0.4"/>
    <x v="2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n v="0.6"/>
    <n v="2.4192"/>
    <n v="1.6128"/>
    <n v="0.4"/>
    <x v="2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0.55000000000000004"/>
    <n v="43.978000000000002"/>
    <n v="35.981999999999992"/>
    <n v="0.44999999999999996"/>
    <x v="3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0.6"/>
    <n v="4.0392000000000001"/>
    <n v="2.6928000000000001"/>
    <n v="0.4"/>
    <x v="1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0.6"/>
    <n v="20.140799999999999"/>
    <n v="13.427199999999999"/>
    <n v="0.4"/>
    <x v="1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n v="0.6"/>
    <n v="9.5039999999999996"/>
    <n v="6.3360000000000003"/>
    <n v="0.4"/>
    <x v="1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.6"/>
    <n v="14.654399999999999"/>
    <n v="9.7696000000000005"/>
    <n v="0.4"/>
    <x v="1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0.6"/>
    <n v="10.272"/>
    <n v="6.8480000000000008"/>
    <n v="0.4"/>
    <x v="1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0.65"/>
    <n v="20.513999999999999"/>
    <n v="11.045999999999999"/>
    <n v="0.35"/>
    <x v="1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n v="0.65"/>
    <n v="68.695900000000009"/>
    <n v="36.990099999999998"/>
    <n v="0.35"/>
    <x v="1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n v="0.55000000000000004"/>
    <n v="219.74700000000004"/>
    <n v="179.79299999999998"/>
    <n v="0.4499999999999999"/>
    <x v="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0.65"/>
    <n v="68.20450000000001"/>
    <n v="36.725499999999997"/>
    <n v="0.34999999999999992"/>
    <x v="1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n v="0.55000000000000004"/>
    <n v="593.91750000000002"/>
    <n v="485.93249999999989"/>
    <n v="0.44999999999999996"/>
    <x v="3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0.6"/>
    <n v="42.588000000000001"/>
    <n v="28.392000000000003"/>
    <n v="0.4"/>
    <x v="3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0.6"/>
    <n v="17.97"/>
    <n v="11.98"/>
    <n v="0.4"/>
    <x v="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0.65"/>
    <n v="383.11649999999997"/>
    <n v="206.29349999999999"/>
    <n v="0.35000000000000003"/>
    <x v="3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0.6"/>
    <n v="5.7887999999999993"/>
    <n v="3.8592000000000004"/>
    <n v="0.40000000000000008"/>
    <x v="0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n v="0.65"/>
    <n v="260.50959999999998"/>
    <n v="140.27440000000001"/>
    <n v="0.35000000000000003"/>
    <x v="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n v="0.6"/>
    <n v="32.231999999999999"/>
    <n v="21.488"/>
    <n v="0.4"/>
    <x v="3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0.6"/>
    <n v="18.604799999999997"/>
    <n v="12.403200000000002"/>
    <n v="0.40000000000000008"/>
    <x v="0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n v="0.6"/>
    <n v="36.671999999999997"/>
    <n v="24.448"/>
    <n v="0.4"/>
    <x v="0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0.6"/>
    <n v="117.08159999999999"/>
    <n v="78.054400000000001"/>
    <n v="0.4"/>
    <x v="3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n v="0.6"/>
    <n v="72.921599999999998"/>
    <n v="48.614400000000003"/>
    <n v="0.4"/>
    <x v="3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n v="0.6"/>
    <n v="10.4832"/>
    <n v="6.9888000000000012"/>
    <n v="0.4"/>
    <x v="2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n v="0.6"/>
    <n v="62.747999999999998"/>
    <n v="41.832000000000001"/>
    <n v="0.4"/>
    <x v="2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n v="0.65"/>
    <n v="16.055"/>
    <n v="8.6449999999999996"/>
    <n v="0.35"/>
    <x v="0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n v="0.65"/>
    <n v="196.76800000000003"/>
    <n v="105.952"/>
    <n v="0.35"/>
    <x v="0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0.6"/>
    <n v="5.1360000000000001"/>
    <n v="3.4240000000000004"/>
    <n v="0.4"/>
    <x v="3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0.6"/>
    <n v="6.9359999999999999"/>
    <n v="4.6240000000000006"/>
    <n v="0.4"/>
    <x v="3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0.6"/>
    <n v="15.515999999999998"/>
    <n v="10.344000000000001"/>
    <n v="0.40000000000000008"/>
    <x v="3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n v="0.6"/>
    <n v="166.07039999999998"/>
    <n v="110.71360000000001"/>
    <n v="0.40000000000000008"/>
    <x v="3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†speaker phone"/>
    <n v="110.352"/>
    <n v="3"/>
    <n v="0.2"/>
    <n v="8.2764000000000006"/>
    <n v="0.55000000000000004"/>
    <n v="60.693600000000004"/>
    <n v="49.6584"/>
    <n v="0.45"/>
    <x v="3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n v="0.65"/>
    <n v="39.546000000000006"/>
    <n v="21.293999999999997"/>
    <n v="0.34999999999999992"/>
    <x v="1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0.6"/>
    <n v="21.124799999999997"/>
    <n v="14.083200000000001"/>
    <n v="0.40000000000000008"/>
    <x v="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n v="0.6"/>
    <n v="24.883199999999999"/>
    <n v="16.588800000000003"/>
    <n v="0.40000000000000008"/>
    <x v="3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n v="0.6"/>
    <n v="143.69999999999999"/>
    <n v="95.800000000000011"/>
    <n v="0.4"/>
    <x v="0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0.6"/>
    <n v="20.52"/>
    <n v="13.680000000000003"/>
    <n v="0.40000000000000008"/>
    <x v="2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n v="0.65"/>
    <n v="244.96289999999999"/>
    <n v="131.90309999999999"/>
    <n v="0.35"/>
    <x v="0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0.6"/>
    <n v="118.63199999999999"/>
    <n v="79.088000000000008"/>
    <n v="0.4"/>
    <x v="1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n v="0.55000000000000004"/>
    <n v="38.896000000000001"/>
    <n v="31.823999999999998"/>
    <n v="0.44999999999999996"/>
    <x v="3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0.6"/>
    <n v="116.6112"/>
    <n v="77.740800000000007"/>
    <n v="0.4"/>
    <x v="3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0.6"/>
    <n v="12.96"/>
    <n v="8.64"/>
    <n v="0.4"/>
    <x v="3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0.6"/>
    <n v="6.6420000000000003"/>
    <n v="4.4279999999999999"/>
    <n v="0.39999999999999997"/>
    <x v="3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0.65"/>
    <n v="183.846"/>
    <n v="98.993999999999971"/>
    <n v="0.34999999999999992"/>
    <x v="0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0.6"/>
    <n v="16.631999999999998"/>
    <n v="11.088000000000001"/>
    <n v="0.40000000000000008"/>
    <x v="0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0.6"/>
    <n v="7.008"/>
    <n v="4.6719999999999997"/>
    <n v="0.39999999999999997"/>
    <x v="3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n v="0.55000000000000004"/>
    <n v="131.99120000000002"/>
    <n v="107.99279999999999"/>
    <n v="0.44999999999999996"/>
    <x v="0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n v="0.6"/>
    <n v="13.788"/>
    <n v="9.1920000000000002"/>
    <n v="0.4"/>
    <x v="2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n v="0.55000000000000004"/>
    <n v="56.171500000000002"/>
    <n v="45.958499999999994"/>
    <n v="0.44999999999999996"/>
    <x v="2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0.6"/>
    <n v="1220.1504"/>
    <n v="813.43360000000007"/>
    <n v="0.4"/>
    <x v="2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n v="0.6"/>
    <n v="3.456"/>
    <n v="2.3039999999999998"/>
    <n v="0.39999999999999997"/>
    <x v="0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n v="0.55000000000000004"/>
    <n v="494.99010000000004"/>
    <n v="404.99189999999993"/>
    <n v="0.44999999999999996"/>
    <x v="3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0.6"/>
    <n v="51.811199999999999"/>
    <n v="34.540800000000004"/>
    <n v="0.4"/>
    <x v="3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n v="0.55000000000000004"/>
    <n v="76.978000000000009"/>
    <n v="62.981999999999999"/>
    <n v="0.44999999999999996"/>
    <x v="3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0.6"/>
    <n v="10.022399999999999"/>
    <n v="6.6816000000000013"/>
    <n v="0.40000000000000008"/>
    <x v="2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n v="0.55000000000000004"/>
    <n v="1.7336000000000003"/>
    <n v="1.4183999999999999"/>
    <n v="0.44999999999999996"/>
    <x v="2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6"/>
    <n v="19.7376"/>
    <n v="13.1584"/>
    <n v="0.4"/>
    <x v="2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n v="0.6"/>
    <n v="12.835199999999999"/>
    <n v="8.5568000000000008"/>
    <n v="0.4"/>
    <x v="3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0.65"/>
    <n v="199.75410000000002"/>
    <n v="107.5599"/>
    <n v="0.35"/>
    <x v="3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0.65"/>
    <n v="266.49948000000001"/>
    <n v="143.49971999999997"/>
    <n v="0.34999999999999992"/>
    <x v="3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n v="0.6"/>
    <n v="5.5487999999999991"/>
    <n v="3.6992000000000003"/>
    <n v="0.40000000000000008"/>
    <x v="3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n v="0.6"/>
    <n v="8.8019999999999996"/>
    <n v="5.8680000000000003"/>
    <n v="0.4"/>
    <x v="2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0.6"/>
    <n v="22.444800000000001"/>
    <n v="14.963200000000001"/>
    <n v="0.4"/>
    <x v="2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0.6"/>
    <n v="2.0628000000000002"/>
    <n v="1.3752"/>
    <n v="0.39999999999999997"/>
    <x v="2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0.6"/>
    <n v="4.2911999999999999"/>
    <n v="2.8608000000000002"/>
    <n v="0.4"/>
    <x v="0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0.55000000000000004"/>
    <n v="98.835000000000008"/>
    <n v="80.864999999999981"/>
    <n v="0.4499999999999999"/>
    <x v="0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n v="0.6"/>
    <n v="54.384"/>
    <n v="36.256"/>
    <n v="0.4"/>
    <x v="3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n v="0.55000000000000004"/>
    <n v="97.350000000000009"/>
    <n v="79.649999999999991"/>
    <n v="0.44999999999999996"/>
    <x v="2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n v="0.6"/>
    <n v="47.67"/>
    <n v="31.78"/>
    <n v="0.4"/>
    <x v="2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n v="0.65"/>
    <n v="1058.7329999999999"/>
    <n v="570.08699999999999"/>
    <n v="0.35000000000000003"/>
    <x v="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n v="0.65"/>
    <n v="89.400999999999996"/>
    <n v="48.138999999999996"/>
    <n v="0.35"/>
    <x v="2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n v="0.65"/>
    <n v="474.63000000000005"/>
    <n v="255.57"/>
    <n v="0.35"/>
    <x v="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n v="0.6"/>
    <n v="6.9359999999999999"/>
    <n v="4.6240000000000006"/>
    <n v="0.4"/>
    <x v="3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n v="0.65"/>
    <n v="2793.4686000000002"/>
    <n v="1504.1754000000001"/>
    <n v="0.35"/>
    <x v="1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n v="0.6"/>
    <n v="12.389999999999999"/>
    <n v="8.26"/>
    <n v="0.4"/>
    <x v="2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0.6"/>
    <n v="122.94"/>
    <n v="81.960000000000008"/>
    <n v="0.4"/>
    <x v="2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n v="0.65"/>
    <n v="283.85759999999999"/>
    <n v="152.84640000000002"/>
    <n v="0.35000000000000003"/>
    <x v="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n v="0.65"/>
    <n v="313.01920000000001"/>
    <n v="168.54879999999997"/>
    <n v="0.35"/>
    <x v="2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n v="0.55000000000000004"/>
    <n v="49.249200000000002"/>
    <n v="40.294799999999995"/>
    <n v="0.44999999999999996"/>
    <x v="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n v="0.6"/>
    <n v="21.1008"/>
    <n v="14.0672"/>
    <n v="0.4"/>
    <x v="3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n v="0.6"/>
    <n v="43.552799999999998"/>
    <n v="29.035199999999996"/>
    <n v="0.39999999999999997"/>
    <x v="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n v="0.6"/>
    <n v="132.696"/>
    <n v="88.463999999999999"/>
    <n v="0.4"/>
    <x v="2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n v="0.55000000000000004"/>
    <n v="155.08350000000002"/>
    <n v="126.88650000000001"/>
    <n v="0.45"/>
    <x v="2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n v="0.65"/>
    <n v="2214.3316000000004"/>
    <n v="1192.3323999999998"/>
    <n v="0.34999999999999992"/>
    <x v="0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n v="0.6"/>
    <n v="22.302"/>
    <n v="14.868000000000002"/>
    <n v="0.4"/>
    <x v="0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n v="0.6"/>
    <n v="38.975999999999992"/>
    <n v="25.984000000000002"/>
    <n v="0.40000000000000008"/>
    <x v="0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n v="0.65"/>
    <n v="386.99700000000001"/>
    <n v="208.38299999999998"/>
    <n v="0.35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n v="0.55000000000000004"/>
    <n v="52.791200000000003"/>
    <n v="43.192799999999991"/>
    <n v="0.44999999999999996"/>
    <x v="3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n v="0.6"/>
    <n v="2.9627999999999997"/>
    <n v="1.9752000000000001"/>
    <n v="0.4"/>
    <x v="3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n v="0.65"/>
    <n v="63.335999999999999"/>
    <n v="34.103999999999999"/>
    <n v="0.35"/>
    <x v="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0.6"/>
    <n v="2.3904000000000001"/>
    <n v="1.5935999999999999"/>
    <n v="0.39999999999999997"/>
    <x v="2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0.6"/>
    <n v="7.823999999999999"/>
    <n v="5.2160000000000002"/>
    <n v="0.4"/>
    <x v="2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0.65"/>
    <n v="376.69320000000005"/>
    <n v="202.83479999999997"/>
    <n v="0.34999999999999992"/>
    <x v="2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0.6"/>
    <n v="11.25"/>
    <n v="7.5"/>
    <n v="0.4"/>
    <x v="2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n v="0.55000000000000004"/>
    <n v="1663.1604"/>
    <n v="1360.7675999999999"/>
    <n v="0.45"/>
    <x v="0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0.55000000000000004"/>
    <n v="14.828000000000001"/>
    <n v="12.132"/>
    <n v="0.44999999999999996"/>
    <x v="0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n v="0.55000000000000004"/>
    <n v="262.68"/>
    <n v="214.92000000000002"/>
    <n v="0.45"/>
    <x v="0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n v="0.6"/>
    <n v="116.36999999999999"/>
    <n v="77.58"/>
    <n v="0.4"/>
    <x v="3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n v="0.6"/>
    <n v="7.7759999999999998"/>
    <n v="5.1840000000000011"/>
    <n v="0.40000000000000008"/>
    <x v="1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n v="0.65"/>
    <n v="77.960999999999999"/>
    <n v="41.978999999999999"/>
    <n v="0.35"/>
    <x v="3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n v="0.65"/>
    <n v="8.0730000000000004"/>
    <n v="4.3469999999999995"/>
    <n v="0.35"/>
    <x v="3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0.6"/>
    <n v="10.8528"/>
    <n v="7.2352000000000007"/>
    <n v="0.4"/>
    <x v="0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0.6"/>
    <n v="43.181999999999995"/>
    <n v="28.788000000000004"/>
    <n v="0.40000000000000008"/>
    <x v="0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0.6"/>
    <n v="8.9639999999999986"/>
    <n v="5.9760000000000009"/>
    <n v="0.40000000000000008"/>
    <x v="3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0.6"/>
    <n v="38.808"/>
    <n v="25.872000000000007"/>
    <n v="0.40000000000000008"/>
    <x v="1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0.55000000000000004"/>
    <n v="12.100000000000001"/>
    <n v="9.8999999999999986"/>
    <n v="0.44999999999999996"/>
    <x v="3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0.6"/>
    <n v="4.7808000000000002"/>
    <n v="3.1871999999999998"/>
    <n v="0.39999999999999997"/>
    <x v="0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n v="0.55000000000000004"/>
    <n v="824.98350000000005"/>
    <n v="674.98649999999998"/>
    <n v="0.44999999999999996"/>
    <x v="0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n v="0.6"/>
    <n v="15.979200000000001"/>
    <n v="10.652800000000001"/>
    <n v="0.4"/>
    <x v="2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n v="0.65"/>
    <n v="27.040000000000003"/>
    <n v="14.559999999999999"/>
    <n v="0.35"/>
    <x v="0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n v="0.6"/>
    <n v="38.411999999999999"/>
    <n v="25.607999999999997"/>
    <n v="0.39999999999999997"/>
    <x v="2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0.6"/>
    <n v="4.194"/>
    <n v="2.7960000000000003"/>
    <n v="0.4"/>
    <x v="0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0.6"/>
    <n v="4.1040000000000001"/>
    <n v="2.7359999999999998"/>
    <n v="0.39999999999999997"/>
    <x v="0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n v="0.6"/>
    <n v="193.86"/>
    <n v="129.24"/>
    <n v="0.4"/>
    <x v="1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n v="0.55000000000000004"/>
    <n v="367.488"/>
    <n v="300.67199999999997"/>
    <n v="0.44999999999999996"/>
    <x v="1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0.6"/>
    <n v="5.1840000000000002"/>
    <n v="3.4560000000000004"/>
    <n v="0.4"/>
    <x v="3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0.6"/>
    <n v="23.327999999999999"/>
    <n v="15.552000000000003"/>
    <n v="0.40000000000000008"/>
    <x v="3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0.65"/>
    <n v="130.67599999999999"/>
    <n v="70.364000000000004"/>
    <n v="0.35000000000000003"/>
    <x v="3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n v="0.6"/>
    <n v="7.7759999999999998"/>
    <n v="5.1840000000000011"/>
    <n v="0.40000000000000008"/>
    <x v="3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0.55000000000000004"/>
    <n v="9.1245000000000012"/>
    <n v="7.4654999999999987"/>
    <n v="0.4499999999999999"/>
    <x v="3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n v="0.6"/>
    <n v="21.06"/>
    <n v="14.040000000000003"/>
    <n v="0.40000000000000008"/>
    <x v="3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n v="0.6"/>
    <n v="6.9876000000000005"/>
    <n v="4.6584000000000003"/>
    <n v="0.4"/>
    <x v="3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n v="0.6"/>
    <n v="19.439999999999998"/>
    <n v="12.96"/>
    <n v="0.4"/>
    <x v="3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n v="0.55000000000000004"/>
    <n v="277.178"/>
    <n v="226.78199999999998"/>
    <n v="0.44999999999999996"/>
    <x v="3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0.6"/>
    <n v="4.2240000000000002"/>
    <n v="2.8159999999999998"/>
    <n v="0.39999999999999997"/>
    <x v="3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0.65"/>
    <n v="399.09947999999997"/>
    <n v="214.89972"/>
    <n v="0.35000000000000003"/>
    <x v="1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0.6"/>
    <n v="282.21600000000001"/>
    <n v="188.14400000000001"/>
    <n v="0.4"/>
    <x v="1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n v="0.6"/>
    <n v="18.648"/>
    <n v="12.431999999999999"/>
    <n v="0.39999999999999997"/>
    <x v="3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n v="0.6"/>
    <n v="4.38"/>
    <n v="2.92"/>
    <n v="0.4"/>
    <x v="3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0.6"/>
    <n v="44.121600000000001"/>
    <n v="29.414400000000001"/>
    <n v="0.4"/>
    <x v="0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0.6"/>
    <n v="294.93"/>
    <n v="196.62"/>
    <n v="0.4"/>
    <x v="2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n v="0.65"/>
    <n v="19.718399999999999"/>
    <n v="10.617599999999999"/>
    <n v="0.35"/>
    <x v="0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n v="0.6"/>
    <n v="13.697999999999999"/>
    <n v="9.1319999999999997"/>
    <n v="0.4"/>
    <x v="3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0.6"/>
    <n v="32.591999999999999"/>
    <n v="21.728000000000002"/>
    <n v="0.4"/>
    <x v="3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n v="0.55000000000000004"/>
    <n v="108.22680000000001"/>
    <n v="88.549199999999999"/>
    <n v="0.44999999999999996"/>
    <x v="3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n v="0.6"/>
    <n v="2.1720000000000002"/>
    <n v="1.448"/>
    <n v="0.39999999999999997"/>
    <x v="0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0.6"/>
    <n v="6.9239999999999995"/>
    <n v="4.6159999999999997"/>
    <n v="0.4"/>
    <x v="3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0.6"/>
    <n v="509.97"/>
    <n v="339.98"/>
    <n v="0.4"/>
    <x v="3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0.6"/>
    <n v="6.6059999999999999"/>
    <n v="4.4039999999999999"/>
    <n v="0.4"/>
    <x v="3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n v="0.6"/>
    <n v="23.7744"/>
    <n v="15.849600000000002"/>
    <n v="0.4"/>
    <x v="3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n v="0.65"/>
    <n v="157.38839999999999"/>
    <n v="84.747600000000006"/>
    <n v="0.35000000000000003"/>
    <x v="0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6"/>
    <n v="7.4340000000000002"/>
    <n v="4.9560000000000004"/>
    <n v="0.4"/>
    <x v="0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n v="0.65"/>
    <n v="12.974"/>
    <n v="6.9860000000000007"/>
    <n v="0.35000000000000003"/>
    <x v="0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n v="0.6"/>
    <n v="204.55199999999999"/>
    <n v="136.36800000000002"/>
    <n v="0.40000000000000008"/>
    <x v="0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n v="0.65"/>
    <n v="177.8192"/>
    <n v="95.748799999999989"/>
    <n v="0.35"/>
    <x v="2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0.6"/>
    <n v="7.9164000000000003"/>
    <n v="5.2776000000000005"/>
    <n v="0.4"/>
    <x v="2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0.6"/>
    <n v="648.05759999999998"/>
    <n v="432.03840000000002"/>
    <n v="0.4"/>
    <x v="2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n v="0.55000000000000004"/>
    <n v="28.358000000000004"/>
    <n v="23.201999999999998"/>
    <n v="0.44999999999999996"/>
    <x v="2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n v="0.55000000000000004"/>
    <n v="32.128799999999998"/>
    <n v="26.287199999999999"/>
    <n v="0.45"/>
    <x v="2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n v="0.6"/>
    <n v="34.550400000000003"/>
    <n v="23.0336"/>
    <n v="0.39999999999999997"/>
    <x v="0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0.6"/>
    <n v="22.387199999999996"/>
    <n v="14.924800000000001"/>
    <n v="0.40000000000000008"/>
    <x v="0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0.55000000000000004"/>
    <n v="43.978000000000002"/>
    <n v="35.981999999999992"/>
    <n v="0.44999999999999996"/>
    <x v="0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n v="0.55000000000000004"/>
    <n v="123.17800000000001"/>
    <n v="100.782"/>
    <n v="0.44999999999999996"/>
    <x v="0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0.6"/>
    <n v="132.61439999999999"/>
    <n v="88.409600000000012"/>
    <n v="0.40000000000000008"/>
    <x v="3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n v="0.65"/>
    <n v="12.324000000000002"/>
    <n v="6.6359999999999992"/>
    <n v="0.34999999999999992"/>
    <x v="0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n v="0.65"/>
    <n v="212.31990000000002"/>
    <n v="114.3261"/>
    <n v="0.35"/>
    <x v="0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n v="0.55000000000000004"/>
    <n v="49.483500000000006"/>
    <n v="40.486499999999992"/>
    <n v="0.4499999999999999"/>
    <x v="0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0.6"/>
    <n v="178.02719999999999"/>
    <n v="118.6848"/>
    <n v="0.4"/>
    <x v="2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0.6"/>
    <n v="7.3343999999999996"/>
    <n v="4.8896000000000006"/>
    <n v="0.4"/>
    <x v="1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n v="0.55000000000000004"/>
    <n v="49.483500000000006"/>
    <n v="40.486499999999992"/>
    <n v="0.4499999999999999"/>
    <x v="3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0.6"/>
    <n v="172.11600000000001"/>
    <n v="114.744"/>
    <n v="0.39999999999999997"/>
    <x v="3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n v="0.55000000000000004"/>
    <n v="538.97250000000008"/>
    <n v="440.97749999999996"/>
    <n v="0.44999999999999996"/>
    <x v="3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0.6"/>
    <n v="2.6160000000000001"/>
    <n v="1.7440000000000002"/>
    <n v="0.4"/>
    <x v="3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n v="0.6"/>
    <n v="6.0287999999999995"/>
    <n v="4.0192000000000005"/>
    <n v="0.40000000000000008"/>
    <x v="2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n v="0.6"/>
    <n v="484.65"/>
    <n v="323.10000000000002"/>
    <n v="0.4"/>
    <x v="2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n v="0.6"/>
    <n v="20.544"/>
    <n v="13.696000000000002"/>
    <n v="0.4"/>
    <x v="3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n v="0.65"/>
    <n v="325.15600000000001"/>
    <n v="175.084"/>
    <n v="0.35"/>
    <x v="2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0.6"/>
    <n v="12.072000000000001"/>
    <n v="8.048"/>
    <n v="0.39999999999999997"/>
    <x v="2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0.6"/>
    <n v="538.19399999999996"/>
    <n v="358.79600000000005"/>
    <n v="0.40000000000000008"/>
    <x v="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0.6"/>
    <n v="3.528"/>
    <n v="2.3519999999999999"/>
    <n v="0.39999999999999997"/>
    <x v="2"/>
  </r>
  <r>
    <n v="9737"/>
    <s v="US-2015-100069"/>
    <d v="2015-06-29T00:00:00"/>
    <d v="2015-07-03T00:00:00"/>
    <s v="Standard Class"/>
    <s v="NF-18475"/>
    <s v="Neil Franzˆ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n v="0.55000000000000004"/>
    <n v="148.48900000000003"/>
    <n v="121.49099999999999"/>
    <n v="0.4499999999999999"/>
    <x v="1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0.6"/>
    <n v="186.072"/>
    <n v="124.048"/>
    <n v="0.4"/>
    <x v="3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n v="0.6"/>
    <n v="42.278399999999998"/>
    <n v="28.185600000000001"/>
    <n v="0.4"/>
    <x v="3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n v="0.6"/>
    <n v="11.808"/>
    <n v="7.8719999999999999"/>
    <n v="0.4"/>
    <x v="3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n v="0.6"/>
    <n v="84.401999999999987"/>
    <n v="56.268000000000001"/>
    <n v="0.4"/>
    <x v="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n v="0.65"/>
    <n v="2863.1849999999999"/>
    <n v="1541.7149999999997"/>
    <n v="0.35"/>
    <x v="1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n v="0.6"/>
    <n v="37.589999999999996"/>
    <n v="25.060000000000002"/>
    <n v="0.4"/>
    <x v="3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0.6"/>
    <n v="5.669999999999999"/>
    <n v="3.7800000000000002"/>
    <n v="0.40000000000000008"/>
    <x v="0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n v="0.6"/>
    <n v="161.1456"/>
    <n v="107.43040000000002"/>
    <n v="0.4"/>
    <x v="3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n v="0.65"/>
    <n v="236.65199999999999"/>
    <n v="127.428"/>
    <n v="0.35000000000000003"/>
    <x v="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n v="0.65"/>
    <n v="46.2072"/>
    <n v="24.880799999999994"/>
    <n v="0.34999999999999992"/>
    <x v="3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n v="0.65"/>
    <n v="7.1396000000000006"/>
    <n v="3.8443999999999994"/>
    <n v="0.34999999999999992"/>
    <x v="2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n v="0.65"/>
    <n v="518.66359999999997"/>
    <n v="279.28039999999999"/>
    <n v="0.35"/>
    <x v="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0.55000000000000004"/>
    <n v="87.989000000000004"/>
    <n v="71.990999999999985"/>
    <n v="0.44999999999999996"/>
    <x v="0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n v="0.6"/>
    <n v="3.2063999999999999"/>
    <n v="2.1376000000000004"/>
    <n v="0.4"/>
    <x v="0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0.6"/>
    <n v="16.631999999999998"/>
    <n v="11.088000000000001"/>
    <n v="0.40000000000000008"/>
    <x v="0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n v="0.6"/>
    <n v="1.4976"/>
    <n v="0.99839999999999995"/>
    <n v="0.39999999999999997"/>
    <x v="0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0.6"/>
    <n v="4.9559999999999995"/>
    <n v="3.3040000000000003"/>
    <n v="0.4"/>
    <x v="3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0.6"/>
    <n v="10.656000000000001"/>
    <n v="7.104000000000001"/>
    <n v="0.4"/>
    <x v="3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0.6"/>
    <n v="199.76399999999998"/>
    <n v="133.17600000000002"/>
    <n v="0.40000000000000008"/>
    <x v="3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n v="0.65"/>
    <n v="189.86500000000001"/>
    <n v="102.23500000000001"/>
    <n v="0.35000000000000003"/>
    <x v="3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n v="0.55000000000000004"/>
    <n v="113.355"/>
    <n v="92.74499999999999"/>
    <n v="0.44999999999999996"/>
    <x v="3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0.6"/>
    <n v="10.584"/>
    <n v="7.0560000000000009"/>
    <n v="0.4"/>
    <x v="3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0.65"/>
    <n v="912.54800000000012"/>
    <n v="491.37199999999996"/>
    <n v="0.35"/>
    <x v="0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0.6"/>
    <n v="2.5799999999999996"/>
    <n v="1.7200000000000002"/>
    <n v="0.40000000000000008"/>
    <x v="3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n v="0.55000000000000004"/>
    <n v="131.98350000000002"/>
    <n v="107.98649999999998"/>
    <n v="0.4499999999999999"/>
    <x v="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0.6"/>
    <n v="49.175999999999995"/>
    <n v="32.783999999999999"/>
    <n v="0.4"/>
    <x v="2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n v="0.6"/>
    <n v="143.172"/>
    <n v="95.448000000000008"/>
    <n v="0.4"/>
    <x v="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†Phone Headset†with In-line Volume - M214C"/>
    <n v="139.80000000000001"/>
    <n v="5"/>
    <n v="0.2"/>
    <n v="12.2325"/>
    <n v="0.55000000000000004"/>
    <n v="76.890000000000015"/>
    <n v="62.91"/>
    <n v="0.44999999999999996"/>
    <x v="2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0.6"/>
    <n v="5.9039999999999999"/>
    <n v="3.9359999999999999"/>
    <n v="0.4"/>
    <x v="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ÈsumÈ Paper, 24lb."/>
    <n v="7.78"/>
    <n v="1"/>
    <n v="0"/>
    <n v="3.5009999999999999"/>
    <n v="0.6"/>
    <n v="4.6680000000000001"/>
    <n v="3.1120000000000001"/>
    <n v="0.4"/>
    <x v="3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n v="0.6"/>
    <n v="32.94"/>
    <n v="21.96"/>
    <n v="0.4"/>
    <x v="3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0.6"/>
    <n v="30.023999999999997"/>
    <n v="20.016000000000002"/>
    <n v="0.4"/>
    <x v="3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n v="0.65"/>
    <n v="220.94800000000001"/>
    <n v="118.97200000000001"/>
    <n v="0.35000000000000003"/>
    <x v="0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0.6"/>
    <n v="6.3167999999999997"/>
    <n v="4.2112000000000007"/>
    <n v="0.40000000000000008"/>
    <x v="0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0.6"/>
    <n v="25.430399999999999"/>
    <n v="16.953600000000002"/>
    <n v="0.4"/>
    <x v="0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0.6"/>
    <n v="74.352000000000004"/>
    <n v="49.567999999999998"/>
    <n v="0.39999999999999997"/>
    <x v="0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†Phone†7961G VoIP†phone†- Dark gray"/>
    <n v="135.94999999999999"/>
    <n v="1"/>
    <n v="0"/>
    <n v="39.4255"/>
    <n v="0.55000000000000004"/>
    <n v="74.772499999999994"/>
    <n v="61.177499999999995"/>
    <n v="0.45"/>
    <x v="0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n v="0.6"/>
    <n v="1306.5503999999999"/>
    <n v="871.03359999999998"/>
    <n v="0.4"/>
    <x v="2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n v="0.65"/>
    <n v="11.372399999999999"/>
    <n v="6.1235999999999997"/>
    <n v="0.35000000000000003"/>
    <x v="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0.6"/>
    <n v="10.070399999999999"/>
    <n v="6.7135999999999996"/>
    <n v="0.4"/>
    <x v="2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n v="0.55000000000000004"/>
    <n v="237.12480000000002"/>
    <n v="194.0112"/>
    <n v="0.44999999999999996"/>
    <x v="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n v="0.6"/>
    <n v="5.3280000000000003"/>
    <n v="3.5520000000000005"/>
    <n v="0.4"/>
    <x v="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n v="0.6"/>
    <n v="2.9016000000000002"/>
    <n v="1.9344000000000001"/>
    <n v="0.4"/>
    <x v="2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n v="0.55000000000000004"/>
    <n v="240.81750000000002"/>
    <n v="197.0325"/>
    <n v="0.44999999999999996"/>
    <x v="0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0.6"/>
    <n v="404.14079999999996"/>
    <n v="269.42720000000003"/>
    <n v="0.40000000000000008"/>
    <x v="0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0.6"/>
    <n v="164.88"/>
    <n v="109.92000000000002"/>
    <n v="0.4"/>
    <x v="1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0.6"/>
    <n v="37.308"/>
    <n v="24.872"/>
    <n v="0.4"/>
    <x v="1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n v="0.65"/>
    <n v="5.3819999999999997"/>
    <n v="2.8979999999999997"/>
    <n v="0.35"/>
    <x v="1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0.6"/>
    <n v="29.286000000000001"/>
    <n v="19.524000000000001"/>
    <n v="0.4"/>
    <x v="1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0.65"/>
    <n v="97.435000000000002"/>
    <n v="52.465000000000003"/>
    <n v="0.35000000000000003"/>
    <x v="2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n v="0.65"/>
    <n v="665.16579999999999"/>
    <n v="358.1662"/>
    <n v="0.35000000000000003"/>
    <x v="3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n v="0.65"/>
    <n v="390.36270000000002"/>
    <n v="210.19529999999997"/>
    <n v="0.35"/>
    <x v="3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0.55000000000000004"/>
    <n v="21.9956"/>
    <n v="17.996399999999998"/>
    <n v="0.44999999999999996"/>
    <x v="3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n v="0.65"/>
    <n v="137.3099"/>
    <n v="73.93610000000001"/>
    <n v="0.35000000000000003"/>
    <x v="3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n v="0.6"/>
    <n v="33.638399999999997"/>
    <n v="22.425600000000003"/>
    <n v="0.40000000000000008"/>
    <x v="2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n v="0.65"/>
    <n v="70.0518"/>
    <n v="37.720200000000006"/>
    <n v="0.35000000000000003"/>
    <x v="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î x 11î"/>
    <n v="4.8319999999999999"/>
    <n v="1"/>
    <n v="0.2"/>
    <n v="1.6308"/>
    <n v="0.6"/>
    <n v="2.8992"/>
    <n v="1.9327999999999999"/>
    <n v="0.39999999999999997"/>
    <x v="2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n v="0.6"/>
    <n v="10.943999999999999"/>
    <n v="7.2959999999999994"/>
    <n v="0.4"/>
    <x v="2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n v="0.6"/>
    <n v="2.2787999999999999"/>
    <n v="1.5192000000000001"/>
    <n v="0.4"/>
    <x v="0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0.6"/>
    <n v="6.2207999999999997"/>
    <n v="4.1472000000000007"/>
    <n v="0.40000000000000008"/>
    <x v="1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n v="0.55000000000000004"/>
    <n v="129.35339999999999"/>
    <n v="105.83459999999999"/>
    <n v="0.45"/>
    <x v="1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n v="0.55000000000000004"/>
    <n v="14.506800000000002"/>
    <n v="11.869199999999999"/>
    <n v="0.44999999999999996"/>
    <x v="1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0.55000000000000004"/>
    <n v="5.7112000000000007"/>
    <n v="4.6727999999999996"/>
    <n v="0.44999999999999996"/>
    <x v="1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n v="0.55000000000000004"/>
    <n v="58.914900000000003"/>
    <n v="48.203099999999992"/>
    <n v="0.44999999999999996"/>
    <x v="1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0.6"/>
    <n v="58.379999999999995"/>
    <n v="38.92"/>
    <n v="0.4"/>
    <x v="3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0.6"/>
    <n v="1.9967999999999999"/>
    <n v="1.3311999999999999"/>
    <n v="0.4"/>
    <x v="1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†headset†- Convertible, Monaural"/>
    <n v="135.99"/>
    <n v="1"/>
    <n v="0"/>
    <n v="36.717300000000002"/>
    <n v="0.55000000000000004"/>
    <n v="74.794500000000014"/>
    <n v="61.195499999999996"/>
    <n v="0.44999999999999996"/>
    <x v="1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n v="0.65"/>
    <n v="4.7969999999999997"/>
    <n v="2.5830000000000002"/>
    <n v="0.35000000000000003"/>
    <x v="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n v="0.65"/>
    <n v="29.619199999999999"/>
    <n v="15.948799999999999"/>
    <n v="0.35"/>
    <x v="0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0.6"/>
    <n v="17.251199999999997"/>
    <n v="11.500800000000002"/>
    <n v="0.40000000000000008"/>
    <x v="0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n v="0.65"/>
    <n v="126.65120000000002"/>
    <n v="68.196799999999996"/>
    <n v="0.35"/>
    <x v="3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n v="0.6"/>
    <n v="1.2672000000000001"/>
    <n v="0.8448"/>
    <n v="0.39999999999999997"/>
    <x v="3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n v="0.6"/>
    <n v="15.552"/>
    <n v="10.368000000000002"/>
    <n v="0.40000000000000008"/>
    <x v="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n v="0.6"/>
    <n v="72.460799999999992"/>
    <n v="48.307200000000009"/>
    <n v="0.40000000000000008"/>
    <x v="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0.6"/>
    <n v="15.552"/>
    <n v="10.368000000000002"/>
    <n v="0.40000000000000008"/>
    <x v="0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n v="0.6"/>
    <n v="20.79"/>
    <n v="13.86"/>
    <n v="0.4"/>
    <x v="0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0.6"/>
    <n v="122.96999999999998"/>
    <n v="81.98"/>
    <n v="0.4"/>
    <x v="0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n v="0.6"/>
    <n v="47.97"/>
    <n v="31.980000000000004"/>
    <n v="0.4"/>
    <x v="0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0.6"/>
    <n v="104.0928"/>
    <n v="69.395200000000003"/>
    <n v="0.4"/>
    <x v="1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0.6"/>
    <n v="310.17599999999999"/>
    <n v="206.78400000000005"/>
    <n v="0.40000000000000008"/>
    <x v="1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n v="0.65"/>
    <n v="112.5852"/>
    <n v="60.622799999999998"/>
    <n v="0.35"/>
    <x v="1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0.6"/>
    <n v="2.6688000000000001"/>
    <n v="1.7792000000000003"/>
    <n v="0.4"/>
    <x v="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0.6"/>
    <n v="5.3999999999999995"/>
    <n v="3.6000000000000005"/>
    <n v="0.40000000000000008"/>
    <x v="1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0.6"/>
    <n v="25.344000000000001"/>
    <n v="16.896000000000001"/>
    <n v="0.4"/>
    <x v="1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0.6"/>
    <n v="10.958399999999999"/>
    <n v="7.3056000000000001"/>
    <n v="0.4"/>
    <x v="1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n v="0.6"/>
    <n v="91.745999999999995"/>
    <n v="61.164000000000001"/>
    <n v="0.4"/>
    <x v="2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  <n v="0.6"/>
    <n v="55.763999999999996"/>
    <n v="37.176000000000002"/>
    <n v="0.4"/>
    <x v="2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n v="0.6"/>
    <n v="10.713600000000001"/>
    <n v="7.1424000000000003"/>
    <n v="0.39999999999999997"/>
    <x v="2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n v="0.6"/>
    <n v="27.863999999999997"/>
    <n v="18.576000000000001"/>
    <n v="0.4"/>
    <x v="2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n v="0.65"/>
    <n v="126.83840000000001"/>
    <n v="68.297599999999989"/>
    <n v="0.34999999999999992"/>
    <x v="2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0.6"/>
    <n v="77.58"/>
    <n v="51.720000000000013"/>
    <n v="0.40000000000000008"/>
    <x v="3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0.6"/>
    <n v="6.9407999999999994"/>
    <n v="4.6272000000000002"/>
    <n v="0.4"/>
    <x v="3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n v="0.65"/>
    <n v="157.52880000000002"/>
    <n v="84.823199999999986"/>
    <n v="0.34999999999999992"/>
    <x v="3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n v="0.55000000000000004"/>
    <n v="175.98240000000001"/>
    <n v="143.98560000000001"/>
    <n v="0.45"/>
    <x v="2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n v="0.65"/>
    <n v="5.6056000000000008"/>
    <n v="3.0183999999999997"/>
    <n v="0.34999999999999992"/>
    <x v="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n v="0.6"/>
    <n v="2.3904000000000001"/>
    <n v="1.5935999999999999"/>
    <n v="0.39999999999999997"/>
    <x v="2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n v="0.55000000000000004"/>
    <n v="492.76920000000001"/>
    <n v="403.17479999999995"/>
    <n v="0.44999999999999996"/>
    <x v="3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n v="0.65"/>
    <n v="9.1"/>
    <n v="4.9000000000000004"/>
    <n v="0.35000000000000003"/>
    <x v="0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n v="0.6"/>
    <n v="9.8351999999999986"/>
    <n v="6.5568000000000008"/>
    <n v="0.40000000000000008"/>
    <x v="0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n v="0.6"/>
    <n v="6.54"/>
    <n v="4.3600000000000003"/>
    <n v="0.4"/>
    <x v="0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0.6"/>
    <n v="17.760000000000002"/>
    <n v="11.84"/>
    <n v="0.39999999999999997"/>
    <x v="0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0.6"/>
    <n v="2.988"/>
    <n v="1.9920000000000004"/>
    <n v="0.40000000000000008"/>
    <x v="0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n v="0.55000000000000004"/>
    <n v="263.98680000000002"/>
    <n v="215.98919999999998"/>
    <n v="0.44999999999999996"/>
    <x v="0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n v="0.55000000000000004"/>
    <n v="24.604800000000001"/>
    <n v="20.131199999999996"/>
    <n v="0.44999999999999996"/>
    <x v="0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n v="0.6"/>
    <n v="3.456"/>
    <n v="2.3039999999999998"/>
    <n v="0.39999999999999997"/>
    <x v="0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n v="0.65"/>
    <n v="314.03840000000002"/>
    <n v="169.0976"/>
    <n v="0.35"/>
    <x v="0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n v="0.6"/>
    <n v="9.5616000000000003"/>
    <n v="6.3743999999999996"/>
    <n v="0.39999999999999997"/>
    <x v="2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0.65"/>
    <n v="40.003599999999999"/>
    <n v="21.540399999999998"/>
    <n v="0.35"/>
    <x v="2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n v="0.6"/>
    <n v="79.617599999999996"/>
    <n v="53.078400000000002"/>
    <n v="0.4"/>
    <x v="2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n v="0.6"/>
    <n v="25.86"/>
    <n v="17.240000000000002"/>
    <n v="0.4"/>
    <x v="3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0.65"/>
    <n v="332.47500000000002"/>
    <n v="179.02499999999998"/>
    <n v="0.35"/>
    <x v="3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n v="0.6"/>
    <n v="88.751999999999995"/>
    <n v="59.167999999999992"/>
    <n v="0.39999999999999997"/>
    <x v="3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n v="0.6"/>
    <n v="23.808"/>
    <n v="15.872"/>
    <n v="0.4"/>
    <x v="2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0.65"/>
    <n v="8.1640000000000015"/>
    <n v="4.395999999999999"/>
    <n v="0.34999999999999992"/>
    <x v="0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0.6"/>
    <n v="54.288000000000004"/>
    <n v="36.192"/>
    <n v="0.39999999999999997"/>
    <x v="0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0.6"/>
    <n v="7.8479999999999999"/>
    <n v="5.2320000000000002"/>
    <n v="0.4"/>
    <x v="0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0.65"/>
    <n v="139.55500000000001"/>
    <n v="75.144999999999982"/>
    <n v="0.34999999999999992"/>
    <x v="0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n v="0.65"/>
    <n v="32.707999999999998"/>
    <n v="17.612000000000002"/>
    <n v="0.35000000000000003"/>
    <x v="3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n v="0.6"/>
    <n v="14.735999999999999"/>
    <n v="9.8239999999999998"/>
    <n v="0.4"/>
    <x v="3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0.6"/>
    <n v="26.207999999999998"/>
    <n v="17.472000000000001"/>
    <n v="0.4"/>
    <x v="2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0.65"/>
    <n v="2205.8919999999998"/>
    <n v="1187.788"/>
    <n v="0.35000000000000003"/>
    <x v="1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n v="0.6"/>
    <n v="40.440000000000005"/>
    <n v="26.96"/>
    <n v="0.39999999999999997"/>
    <x v="3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0.6"/>
    <n v="1.512"/>
    <n v="1.008"/>
    <n v="0.4"/>
    <x v="3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n v="0.55000000000000004"/>
    <n v="37.29"/>
    <n v="30.509999999999998"/>
    <n v="0.45"/>
    <x v="3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n v="0.6"/>
    <n v="11.256"/>
    <n v="7.5040000000000013"/>
    <n v="0.4"/>
    <x v="3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†USB 2.0 Swivel†Flash Drive†USB†flash drive†- 4 GB - Pink"/>
    <n v="12.12"/>
    <n v="4"/>
    <n v="0"/>
    <n v="2.5451999999999999"/>
    <n v="0.55000000000000004"/>
    <n v="6.6660000000000004"/>
    <n v="5.4539999999999988"/>
    <n v="0.44999999999999996"/>
    <x v="3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n v="0.6"/>
    <n v="6.8039999999999994"/>
    <n v="4.5360000000000005"/>
    <n v="0.4"/>
    <x v="3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n v="0.55000000000000004"/>
    <n v="87.890000000000015"/>
    <n v="71.91"/>
    <n v="0.44999999999999996"/>
    <x v="3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n v="0.65"/>
    <n v="12.324000000000002"/>
    <n v="6.6359999999999992"/>
    <n v="0.34999999999999992"/>
    <x v="3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0.6"/>
    <n v="651.25200000000007"/>
    <n v="434.16800000000001"/>
    <n v="0.39999999999999997"/>
    <x v="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0.6"/>
    <n v="7.8659999999999997"/>
    <n v="5.2439999999999998"/>
    <n v="0.4"/>
    <x v="1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n v="0.65"/>
    <n v="44.657599999999995"/>
    <n v="24.046399999999998"/>
    <n v="0.35000000000000003"/>
    <x v="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0.6"/>
    <n v="1.8792"/>
    <n v="1.2528000000000001"/>
    <n v="0.4"/>
    <x v="2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0.6"/>
    <n v="13.456799999999999"/>
    <n v="8.9712000000000014"/>
    <n v="0.4"/>
    <x v="2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n v="0.6"/>
    <n v="174.20160000000001"/>
    <n v="116.1344"/>
    <n v="0.39999999999999997"/>
    <x v="3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n v="0.6"/>
    <n v="11.491200000000001"/>
    <n v="7.6608000000000001"/>
    <n v="0.39999999999999997"/>
    <x v="3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0.6"/>
    <n v="3.8879999999999999"/>
    <n v="2.5920000000000005"/>
    <n v="0.40000000000000008"/>
    <x v="0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0.6"/>
    <n v="38.380800000000001"/>
    <n v="25.587200000000003"/>
    <n v="0.4"/>
    <x v="0"/>
  </r>
  <r>
    <n v="9876"/>
    <s v="CA-2015-130855"/>
    <d v="2015-12-29T00:00:00"/>
    <d v="2016-01-05T00:00:00"/>
    <s v="Standard Class"/>
    <s v="RF-19840"/>
    <s v="Roy Franzˆ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0.6"/>
    <n v="3.8159999999999998"/>
    <n v="2.5440000000000005"/>
    <n v="0.40000000000000008"/>
    <x v="1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0.6"/>
    <n v="509.12639999999999"/>
    <n v="339.41759999999999"/>
    <n v="0.4"/>
    <x v="3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0.6"/>
    <n v="5.22"/>
    <n v="3.4799999999999995"/>
    <n v="0.39999999999999997"/>
    <x v="3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n v="0.55000000000000004"/>
    <n v="67.310100000000006"/>
    <n v="55.071899999999999"/>
    <n v="0.44999999999999996"/>
    <x v="3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n v="0.65"/>
    <n v="372.56310000000002"/>
    <n v="200.61089999999996"/>
    <n v="0.34999999999999992"/>
    <x v="0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0.6"/>
    <n v="51.0336"/>
    <n v="34.022399999999998"/>
    <n v="0.39999999999999997"/>
    <x v="1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0.6"/>
    <n v="8.4239999999999995"/>
    <n v="5.6159999999999997"/>
    <n v="0.4"/>
    <x v="2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n v="0.55000000000000004"/>
    <n v="149.93550000000002"/>
    <n v="122.67449999999999"/>
    <n v="0.44999999999999996"/>
    <x v="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0.6"/>
    <n v="6.6959999999999997"/>
    <n v="4.4640000000000004"/>
    <n v="0.4"/>
    <x v="2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0.55000000000000004"/>
    <n v="34.270500000000006"/>
    <n v="28.039499999999997"/>
    <n v="0.44999999999999996"/>
    <x v="2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0.55000000000000004"/>
    <n v="87.989000000000004"/>
    <n v="71.990999999999985"/>
    <n v="0.44999999999999996"/>
    <x v="2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n v="0.6"/>
    <n v="3.5640000000000001"/>
    <n v="2.3760000000000003"/>
    <n v="0.4"/>
    <x v="2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0.6"/>
    <n v="5.976"/>
    <n v="3.9840000000000009"/>
    <n v="0.40000000000000008"/>
    <x v="3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0.55000000000000004"/>
    <n v="43.994500000000002"/>
    <n v="35.995499999999993"/>
    <n v="0.44999999999999996"/>
    <x v="1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0.6"/>
    <n v="5.3639999999999999"/>
    <n v="3.5759999999999996"/>
    <n v="0.39999999999999997"/>
    <x v="3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n v="0.6"/>
    <n v="12.372"/>
    <n v="8.2480000000000011"/>
    <n v="0.4"/>
    <x v="0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n v="0.55000000000000004"/>
    <n v="68.337500000000006"/>
    <n v="55.912499999999994"/>
    <n v="0.44999999999999996"/>
    <x v="0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n v="0.55000000000000004"/>
    <n v="163.65250000000003"/>
    <n v="133.89749999999998"/>
    <n v="0.4499999999999999"/>
    <x v="0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0.65"/>
    <n v="262.31400000000002"/>
    <n v="141.24599999999998"/>
    <n v="0.35"/>
    <x v="0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n v="0.65"/>
    <n v="61.88"/>
    <n v="33.32"/>
    <n v="0.35"/>
    <x v="0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n v="0.55000000000000004"/>
    <n v="84.603200000000015"/>
    <n v="69.220799999999997"/>
    <n v="0.44999999999999996"/>
    <x v="2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n v="0.6"/>
    <n v="37.209599999999995"/>
    <n v="24.806400000000004"/>
    <n v="0.40000000000000008"/>
    <x v="2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n v="0.65"/>
    <n v="303.108"/>
    <n v="163.21199999999999"/>
    <n v="0.35"/>
    <x v="0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0.65"/>
    <n v="53.716000000000001"/>
    <n v="28.923999999999999"/>
    <n v="0.35"/>
    <x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0.65"/>
    <n v="214.88220000000001"/>
    <n v="115.70580000000001"/>
    <n v="0.35000000000000003"/>
    <x v="2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n v="0.6"/>
    <n v="142.2576"/>
    <n v="94.838400000000007"/>
    <n v="0.4"/>
    <x v="3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n v="0.65"/>
    <n v="14.7888"/>
    <n v="7.9631999999999987"/>
    <n v="0.35"/>
    <x v="3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n v="0.6"/>
    <n v="4.0031999999999996"/>
    <n v="2.6688000000000001"/>
    <n v="0.4"/>
    <x v="3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n v="0.65"/>
    <n v="16.333200000000001"/>
    <n v="8.7947999999999986"/>
    <n v="0.34999999999999992"/>
    <x v="2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n v="0.55000000000000004"/>
    <n v="70.391199999999998"/>
    <n v="57.592799999999997"/>
    <n v="0.45"/>
    <x v="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0.65"/>
    <n v="85.721999999999994"/>
    <n v="46.158000000000001"/>
    <n v="0.35000000000000003"/>
    <x v="1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n v="0.6"/>
    <n v="15.0192"/>
    <n v="10.0128"/>
    <n v="0.4"/>
    <x v="1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n v="0.65"/>
    <n v="466.51800000000003"/>
    <n v="251.202"/>
    <n v="0.35"/>
    <x v="1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n v="0.65"/>
    <n v="134.7775"/>
    <n v="72.572499999999991"/>
    <n v="0.35"/>
    <x v="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n v="0.65"/>
    <n v="29.035500000000003"/>
    <n v="15.634499999999999"/>
    <n v="0.35"/>
    <x v="1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n v="0.6"/>
    <n v="125.82"/>
    <n v="83.88"/>
    <n v="0.4"/>
    <x v="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0.6"/>
    <n v="69.215999999999994"/>
    <n v="46.144000000000005"/>
    <n v="0.4"/>
    <x v="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n v="0.65"/>
    <n v="235.38840000000002"/>
    <n v="126.74760000000001"/>
    <n v="0.35"/>
    <x v="1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n v="0.6"/>
    <n v="18.63"/>
    <n v="12.420000000000002"/>
    <n v="0.4"/>
    <x v="1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  <n v="0.6"/>
    <n v="7.7759999999999998"/>
    <n v="5.1840000000000011"/>
    <n v="0.40000000000000008"/>
    <x v="3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  <n v="0.6"/>
    <n v="56.91"/>
    <n v="37.94"/>
    <n v="0.4"/>
    <x v="3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n v="0.6"/>
    <n v="8.0879999999999992"/>
    <n v="5.3920000000000012"/>
    <n v="0.40000000000000008"/>
    <x v="3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0.65"/>
    <n v="9.6914999999999996"/>
    <n v="5.2185000000000006"/>
    <n v="0.35000000000000003"/>
    <x v="3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0.6"/>
    <n v="23.987999999999996"/>
    <n v="15.992000000000001"/>
    <n v="0.40000000000000008"/>
    <x v="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n v="0.65"/>
    <n v="343.47949999999997"/>
    <n v="184.95049999999998"/>
    <n v="0.35"/>
    <x v="0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0.6"/>
    <n v="13.4316"/>
    <n v="8.9543999999999997"/>
    <n v="0.4"/>
    <x v="0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0.6"/>
    <n v="3.4451999999999998"/>
    <n v="2.2968000000000002"/>
    <n v="0.4"/>
    <x v="2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0.55000000000000004"/>
    <n v="105.58240000000001"/>
    <n v="86.385599999999982"/>
    <n v="0.44999999999999996"/>
    <x v="3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0.6"/>
    <n v="29.908799999999999"/>
    <n v="19.9392"/>
    <n v="0.4"/>
    <x v="1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0.6"/>
    <n v="14.393999999999998"/>
    <n v="9.5960000000000001"/>
    <n v="0.4"/>
    <x v="1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0.6"/>
    <n v="652.76159999999993"/>
    <n v="435.17439999999999"/>
    <n v="0.4"/>
    <x v="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n v="0.55000000000000004"/>
    <n v="109.989"/>
    <n v="89.990999999999985"/>
    <n v="0.44999999999999996"/>
    <x v="1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0.6"/>
    <n v="50.351999999999997"/>
    <n v="33.568000000000005"/>
    <n v="0.40000000000000008"/>
    <x v="1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0.65"/>
    <n v="15.775500000000001"/>
    <n v="8.4944999999999986"/>
    <n v="0.34999999999999992"/>
    <x v="0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n v="0.55000000000000004"/>
    <n v="1539.9780000000001"/>
    <n v="1259.982"/>
    <n v="0.45"/>
    <x v="0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n v="0.6"/>
    <n v="5.9231999999999996"/>
    <n v="3.9488000000000003"/>
    <n v="0.4"/>
    <x v="1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n v="0.65"/>
    <n v="444.16579999999999"/>
    <n v="239.1662"/>
    <n v="0.35000000000000003"/>
    <x v="1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n v="0.6"/>
    <n v="17.975999999999999"/>
    <n v="11.984000000000002"/>
    <n v="0.4"/>
    <x v="1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n v="0.55000000000000004"/>
    <n v="90.667500000000004"/>
    <n v="74.18249999999999"/>
    <n v="0.44999999999999996"/>
    <x v="2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0.6"/>
    <n v="20.116799999999998"/>
    <n v="13.411200000000001"/>
    <n v="0.4"/>
    <x v="0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0.6"/>
    <n v="22.046399999999998"/>
    <n v="14.697600000000001"/>
    <n v="0.4"/>
    <x v="0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0.6"/>
    <n v="61.758000000000003"/>
    <n v="41.172000000000004"/>
    <n v="0.4"/>
    <x v="3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n v="0.65"/>
    <n v="46.2072"/>
    <n v="24.880799999999994"/>
    <n v="0.34999999999999992"/>
    <x v="0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0.65"/>
    <n v="39.227499999999999"/>
    <n v="21.122500000000002"/>
    <n v="0.35000000000000003"/>
    <x v="0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0.6"/>
    <n v="21.312000000000001"/>
    <n v="14.208000000000002"/>
    <n v="0.4"/>
    <x v="0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0.6"/>
    <n v="6.72"/>
    <n v="4.4799999999999995"/>
    <n v="0.39999999999999997"/>
    <x v="0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n v="0.55000000000000004"/>
    <n v="122.96900000000002"/>
    <n v="100.61099999999999"/>
    <n v="0.44999999999999996"/>
    <x v="3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n v="0.6"/>
    <n v="599.29200000000003"/>
    <n v="399.52800000000002"/>
    <n v="0.4"/>
    <x v="2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n v="0.6"/>
    <n v="30.689999999999998"/>
    <n v="20.46"/>
    <n v="0.4"/>
    <x v="2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n v="0.6"/>
    <n v="24.443999999999999"/>
    <n v="16.296000000000003"/>
    <n v="0.40000000000000008"/>
    <x v="1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0.6"/>
    <n v="2.0543999999999998"/>
    <n v="1.3696000000000002"/>
    <n v="0.40000000000000008"/>
    <x v="2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n v="0.55000000000000004"/>
    <n v="83.16"/>
    <n v="68.039999999999992"/>
    <n v="0.44999999999999996"/>
    <x v="2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0.65"/>
    <n v="1251.8220000000001"/>
    <n v="674.05799999999999"/>
    <n v="0.35"/>
    <x v="3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0.6"/>
    <n v="1443.12"/>
    <n v="962.07999999999993"/>
    <n v="0.4"/>
    <x v="3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†LTO Ultrium - 800 GB"/>
    <n v="83.97"/>
    <n v="3"/>
    <n v="0"/>
    <n v="15.9543"/>
    <n v="0.55000000000000004"/>
    <n v="46.183500000000002"/>
    <n v="37.786499999999997"/>
    <n v="0.44999999999999996"/>
    <x v="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†MX Performance Wireless Mouse"/>
    <n v="39.89"/>
    <n v="1"/>
    <n v="0"/>
    <n v="14.7593"/>
    <n v="0.55000000000000004"/>
    <n v="21.939500000000002"/>
    <n v="17.950499999999998"/>
    <n v="0.44999999999999996"/>
    <x v="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0.6"/>
    <n v="10.427999999999999"/>
    <n v="6.952"/>
    <n v="0.4"/>
    <x v="3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n v="0.6"/>
    <n v="33.1584"/>
    <n v="22.105600000000003"/>
    <n v="0.4"/>
    <x v="1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n v="0.6"/>
    <n v="3.8879999999999999"/>
    <n v="2.5920000000000005"/>
    <n v="0.40000000000000008"/>
    <x v="1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n v="0.6"/>
    <n v="20.548799999999996"/>
    <n v="13.699200000000001"/>
    <n v="0.40000000000000008"/>
    <x v="1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n v="0.65"/>
    <n v="177.8192"/>
    <n v="95.748799999999989"/>
    <n v="0.35"/>
    <x v="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0.6"/>
    <n v="27.81"/>
    <n v="18.540000000000003"/>
    <n v="0.4"/>
    <x v="2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0.6"/>
    <n v="134.35199999999998"/>
    <n v="89.568000000000012"/>
    <n v="0.40000000000000008"/>
    <x v="2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0.6"/>
    <n v="4.38"/>
    <n v="2.92"/>
    <n v="0.4"/>
    <x v="2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n v="0.6"/>
    <n v="5.6063999999999998"/>
    <n v="3.7375999999999996"/>
    <n v="0.39999999999999997"/>
    <x v="3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†E03601U1 -†Keyboard†- Beige"/>
    <n v="18"/>
    <n v="1"/>
    <n v="0"/>
    <n v="3.24"/>
    <n v="0.55000000000000004"/>
    <n v="9.9"/>
    <n v="8.1"/>
    <n v="0.44999999999999996"/>
    <x v="3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0.6"/>
    <n v="39.3504"/>
    <n v="26.233600000000003"/>
    <n v="0.4"/>
    <x v="1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0.65"/>
    <n v="249.25264000000001"/>
    <n v="134.21295999999998"/>
    <n v="0.35"/>
    <x v="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n v="0.6"/>
    <n v="6.2207999999999997"/>
    <n v="4.1472000000000007"/>
    <n v="0.40000000000000008"/>
    <x v="1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n v="0.65"/>
    <n v="8.7100000000000009"/>
    <n v="4.6899999999999995"/>
    <n v="0.35"/>
    <x v="0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0.6"/>
    <n v="2.988"/>
    <n v="1.9920000000000004"/>
    <n v="0.40000000000000008"/>
    <x v="0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0.6"/>
    <n v="65.813999999999993"/>
    <n v="43.876000000000005"/>
    <n v="0.40000000000000008"/>
    <x v="0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0.6"/>
    <n v="24.12"/>
    <n v="16.080000000000002"/>
    <n v="0.4"/>
    <x v="3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0.6"/>
    <n v="441.58800000000002"/>
    <n v="294.392"/>
    <n v="0.39999999999999997"/>
    <x v="3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0.6"/>
    <n v="13.65"/>
    <n v="9.1"/>
    <n v="0.39999999999999997"/>
    <x v="3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0.6"/>
    <n v="71.736000000000004"/>
    <n v="47.823999999999998"/>
    <n v="0.39999999999999997"/>
    <x v="1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0.6"/>
    <n v="84.45"/>
    <n v="56.3"/>
    <n v="0.39999999999999997"/>
    <x v="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n v="0.6"/>
    <n v="59.740799999999993"/>
    <n v="39.827200000000005"/>
    <n v="0.40000000000000008"/>
    <x v="0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n v="0.55000000000000004"/>
    <n v="149.578"/>
    <n v="122.38199999999998"/>
    <n v="0.44999999999999996"/>
    <x v="0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n v="0.6"/>
    <n v="11.214"/>
    <n v="7.4760000000000009"/>
    <n v="0.4"/>
    <x v="0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0.6"/>
    <n v="8.016"/>
    <n v="5.3439999999999994"/>
    <n v="0.39999999999999997"/>
    <x v="0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n v="0.55000000000000004"/>
    <n v="137.27120000000002"/>
    <n v="112.31279999999998"/>
    <n v="0.4499999999999999"/>
    <x v="0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0.6"/>
    <n v="8.3159999999999989"/>
    <n v="5.5440000000000005"/>
    <n v="0.40000000000000008"/>
    <x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n v="0.6"/>
    <n v="8.025599999999999"/>
    <n v="5.3504000000000005"/>
    <n v="0.40000000000000008"/>
    <x v="0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n v="0.6"/>
    <n v="262.48319999999995"/>
    <n v="174.98880000000003"/>
    <n v="0.40000000000000008"/>
    <x v="0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n v="0.65"/>
    <n v="55.887000000000008"/>
    <n v="30.092999999999996"/>
    <n v="0.34999999999999992"/>
    <x v="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0.6"/>
    <n v="9.911999999999999"/>
    <n v="6.6080000000000005"/>
    <n v="0.4"/>
    <x v="3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0.6"/>
    <n v="21.336000000000002"/>
    <n v="14.224"/>
    <n v="0.39999999999999997"/>
    <x v="0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n v="0.55000000000000004"/>
    <n v="53.88900000000001"/>
    <n v="44.090999999999994"/>
    <n v="0.4499999999999999"/>
    <x v="0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0.6"/>
    <n v="18.899999999999999"/>
    <n v="12.600000000000001"/>
    <n v="0.4"/>
    <x v="1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0.6"/>
    <n v="33.36"/>
    <n v="22.240000000000002"/>
    <n v="0.4"/>
    <x v="1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n v="0.55000000000000004"/>
    <n v="19.932000000000002"/>
    <n v="16.308"/>
    <n v="0.44999999999999996"/>
    <x v="0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0.55000000000000004"/>
    <n v="43.994500000000002"/>
    <n v="35.995499999999993"/>
    <n v="0.44999999999999996"/>
    <x v="3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n v="0.55000000000000004"/>
    <n v="113.355"/>
    <n v="92.74499999999999"/>
    <n v="0.44999999999999996"/>
    <x v="3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n v="0.65"/>
    <n v="16.411200000000001"/>
    <n v="8.8368000000000002"/>
    <n v="0.35"/>
    <x v="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n v="0.65"/>
    <n v="59.774000000000001"/>
    <n v="32.185999999999993"/>
    <n v="0.34999999999999992"/>
    <x v="3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n v="0.55000000000000004"/>
    <n v="142.21680000000003"/>
    <n v="116.35919999999999"/>
    <n v="0.4499999999999999"/>
    <x v="3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n v="0.6"/>
    <n v="17.760000000000002"/>
    <n v="11.84"/>
    <n v="0.39999999999999997"/>
    <x v="3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n v="0.6"/>
    <n v="145.89599999999999"/>
    <n v="97.26400000000001"/>
    <n v="0.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1ABB2D-9427-7743-9878-31BB9EBE7A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A3:B8" firstHeaderRow="1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0"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D24E6-0834-6046-94EB-DBA299CC4AF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8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numFmtId="10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23" baseField="0" baseItem="0"/>
    <dataField name="Total Revenu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B1556-2B67-BF49-B781-9F70EA2FA9E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numFmtId="10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23" baseField="0" baseItem="0"/>
    <dataField name="Total Revenu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3FCF8F-024B-C846-9119-FA04F6A86C2D}" name="Overall_Table" displayName="Overall_Table" ref="A1:B5" totalsRowShown="0">
  <autoFilter ref="A1:B5" xr:uid="{6E3FCF8F-024B-C846-9119-FA04F6A86C2D}"/>
  <tableColumns count="2">
    <tableColumn id="1" xr3:uid="{F0BA21F0-5827-3C4F-BB64-27FDB277947F}" name="Metric"/>
    <tableColumn id="2" xr3:uid="{5EA81E94-D209-2B4F-A56B-0538F4B72D88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E4623-BBA7-C74C-AE65-C4226DAC5904}" name="Year_Trends" displayName="Year_Trends" ref="A8:B12" totalsRowShown="0">
  <autoFilter ref="A8:B12" xr:uid="{AB0E4623-BBA7-C74C-AE65-C4226DAC5904}"/>
  <tableColumns count="2">
    <tableColumn id="1" xr3:uid="{4306B145-8FFB-6F4D-A936-C67A2ECB4E4A}" name="Year"/>
    <tableColumn id="2" xr3:uid="{15C5406A-83B3-AB43-9F22-D94EE3E7622A}" name="Reven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C7C035-A145-0C46-9208-5882BFA8BAC3}" name="Region_Performance" displayName="Region_Performance" ref="A15:C19" totalsRowShown="0">
  <autoFilter ref="A15:C19" xr:uid="{BEC7C035-A145-0C46-9208-5882BFA8BAC3}"/>
  <sortState xmlns:xlrd2="http://schemas.microsoft.com/office/spreadsheetml/2017/richdata2" ref="A16:C19">
    <sortCondition descending="1" ref="B15:B19"/>
  </sortState>
  <tableColumns count="3">
    <tableColumn id="1" xr3:uid="{7E477AFE-8B8A-D241-B92B-7C021351E3EE}" name="Region"/>
    <tableColumn id="2" xr3:uid="{29AC2B16-F57E-CD4A-A0BF-EF9B7BBBCC9D}" name="Revenue"/>
    <tableColumn id="3" xr3:uid="{F8EA0ADE-7047-3C47-B0EE-46082229C615}" name="Margin %" dataDxfId="8">
      <calculatedColumnFormula>Region_Analysis!E4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47F541-82CB-2047-BDB4-7AF7E85CD948}" name="Category_Table" displayName="Category_Table" ref="A22:C25" totalsRowShown="0">
  <autoFilter ref="A22:C25" xr:uid="{2C47F541-82CB-2047-BDB4-7AF7E85CD948}"/>
  <tableColumns count="3">
    <tableColumn id="1" xr3:uid="{7F9AC083-BF77-6B42-B022-A44DC3FBACA9}" name="Category"/>
    <tableColumn id="2" xr3:uid="{88D1C0D0-3139-7243-A45B-A45CF75FE058}" name="Revenue"/>
    <tableColumn id="3" xr3:uid="{1DA1DE11-68C2-F24D-AF25-A27A0B9AF621}" name="Margin %" dataDxfId="7">
      <calculatedColumnFormula>Category_Analysis!D4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2D6DF0-E78D-574B-ACE9-593B98A5E4B8}" name="Table4" displayName="Table4" ref="A1:C5" totalsRowShown="0">
  <autoFilter ref="A1:C5" xr:uid="{252D6DF0-E78D-574B-ACE9-593B98A5E4B8}"/>
  <tableColumns count="3">
    <tableColumn id="1" xr3:uid="{BFC71BFE-0D9F-5A4E-A484-3BF01D9BD9EA}" name="KPI"/>
    <tableColumn id="2" xr3:uid="{1FF5D5AA-1A06-FB46-963E-5F80AB702A43}" name="Value"/>
    <tableColumn id="3" xr3:uid="{DE511961-C147-B045-8231-B003BDCCDBAF}" name="Why it matt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8A1091-1B84-8A44-BA08-44EAE946BF12}" name="Cost" displayName="Cost" ref="A1:B4" totalsRowShown="0">
  <autoFilter ref="A1:B4" xr:uid="{6C8A1091-1B84-8A44-BA08-44EAE946BF12}"/>
  <tableColumns count="2">
    <tableColumn id="1" xr3:uid="{8ACFCFE2-6485-3C4B-BD20-F060B6A7BDD6}" name="Category"/>
    <tableColumn id="2" xr3:uid="{D3991179-A281-D141-B10C-A9B485FE6C5F}" name="Assumed Cost % of Sal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795D1-CD0A-154C-AAC9-650EA48A64D5}" name="Sales_Data" displayName="Sales_Data" ref="A1:Z9995" totalsRowShown="0">
  <autoFilter ref="A1:Z9995" xr:uid="{967795D1-CD0A-154C-AAC9-650EA48A64D5}"/>
  <tableColumns count="26">
    <tableColumn id="1" xr3:uid="{78E74B93-E4A2-C945-80B6-29DCDCB5797A}" name="Row ID"/>
    <tableColumn id="2" xr3:uid="{20B551A6-CC5E-B44D-8D4A-1D798E0022F1}" name="Order ID"/>
    <tableColumn id="3" xr3:uid="{09728DD0-90DD-FA44-991B-8A2AD795037E}" name="Order Date" dataDxfId="6"/>
    <tableColumn id="4" xr3:uid="{6B24D1F3-B058-4648-BD77-17CC71338EDA}" name="Ship Date" dataDxfId="5"/>
    <tableColumn id="5" xr3:uid="{8DE40DD8-DB57-1843-B960-6F8BAC550B56}" name="Ship Mode"/>
    <tableColumn id="6" xr3:uid="{783AE3C8-5D78-6A43-9216-7C77C2E0365D}" name="Customer ID"/>
    <tableColumn id="7" xr3:uid="{8FCA8475-538F-3A41-80C1-2E8E6451C9E3}" name="Customer Name"/>
    <tableColumn id="8" xr3:uid="{CE7F0F18-0257-D64D-B8E3-1EE9DF607D91}" name="Segment"/>
    <tableColumn id="9" xr3:uid="{A0BC1635-4987-FA4A-AFAE-DCB065FFC46A}" name="Country"/>
    <tableColumn id="10" xr3:uid="{16E794A7-DDAF-164B-8D7D-45AA9E26EBDC}" name="City"/>
    <tableColumn id="11" xr3:uid="{28BD76E3-E18D-644F-84DF-BEAD7FBA5EE0}" name="State"/>
    <tableColumn id="12" xr3:uid="{7C34B2EB-E3D1-9041-B554-0D4F9B04B19A}" name="Postal Code"/>
    <tableColumn id="13" xr3:uid="{F46216AF-4B89-9A4E-A92E-23023F880A07}" name="Region"/>
    <tableColumn id="14" xr3:uid="{73EEE5B3-0704-7C47-BB06-72A9D9ADDF60}" name="Product ID"/>
    <tableColumn id="15" xr3:uid="{A0A8BB7B-626D-904A-8E23-F0CA458ABA09}" name="Category"/>
    <tableColumn id="16" xr3:uid="{83636990-5298-894F-AD8F-513D43B59E89}" name="Sub-Category"/>
    <tableColumn id="17" xr3:uid="{828DDC44-BEA6-834E-8932-467A708E44DC}" name="Product Name"/>
    <tableColumn id="18" xr3:uid="{0B1254A5-F359-9444-8CFE-4AB825BFB2A8}" name="Sales"/>
    <tableColumn id="19" xr3:uid="{AEC1AA11-A96F-904B-B793-BBA1D4AD63CD}" name="Quantity"/>
    <tableColumn id="20" xr3:uid="{85E3BC07-AD7A-0E46-A845-2B96C6193334}" name="Discount"/>
    <tableColumn id="21" xr3:uid="{922D79F7-0F44-7240-95EF-E19D0AF032C3}" name="Profit"/>
    <tableColumn id="22" xr3:uid="{C9040B80-73BB-E94C-9EF8-3C2C41276332}" name="Cost_%" dataDxfId="4">
      <calculatedColumnFormula>_xlfn.XLOOKUP(Sales_Data[[#This Row],[Category]],Assumptions_Model!A:A, Assumptions_Model!B:B)</calculatedColumnFormula>
    </tableColumn>
    <tableColumn id="23" xr3:uid="{61347442-2667-6F4F-A582-DED8FA03350C}" name="Cost" dataDxfId="3">
      <calculatedColumnFormula>Sales_Data[[#This Row],[Sales]]*Sales_Data[[#This Row],[Cost_%]]</calculatedColumnFormula>
    </tableColumn>
    <tableColumn id="24" xr3:uid="{F09285DB-0EA3-974A-B1DD-E2DB7DE3F382}" name="Gross_Profit_Recalc" dataDxfId="2">
      <calculatedColumnFormula>Sales_Data[[#This Row],[Sales]]-Sales_Data[[#This Row],[Cost]]</calculatedColumnFormula>
    </tableColumn>
    <tableColumn id="25" xr3:uid="{6E9431FD-2B55-5540-A228-551593374749}" name="Margin_%" dataDxfId="1">
      <calculatedColumnFormula>Sales_Data[[#This Row],[Gross_Profit_Recalc]]/Sales_Data[[#This Row],[Sales]]</calculatedColumnFormula>
    </tableColumn>
    <tableColumn id="26" xr3:uid="{D0B6AB46-7904-AA43-84C4-4A5B1CAEE0DF}" name="Year" dataDxfId="0">
      <calculatedColumnFormula>YEAR(Sales_Data[[#This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F002-2838-6B49-8F85-7F6D61C90ABA}">
  <dimension ref="A2:G3"/>
  <sheetViews>
    <sheetView showGridLines="0" tabSelected="1" zoomScale="60" zoomScaleNormal="60" workbookViewId="0">
      <selection activeCell="K27" sqref="K27"/>
    </sheetView>
  </sheetViews>
  <sheetFormatPr baseColWidth="10" defaultRowHeight="16" x14ac:dyDescent="0.2"/>
  <cols>
    <col min="1" max="1" width="22.5" bestFit="1" customWidth="1"/>
    <col min="3" max="3" width="17.6640625" bestFit="1" customWidth="1"/>
    <col min="5" max="5" width="26.5" bestFit="1" customWidth="1"/>
    <col min="7" max="7" width="46.1640625" bestFit="1" customWidth="1"/>
  </cols>
  <sheetData>
    <row r="2" spans="1:7" ht="29" x14ac:dyDescent="0.35">
      <c r="A2" s="9" t="s">
        <v>10950</v>
      </c>
      <c r="C2" s="9" t="s">
        <v>10960</v>
      </c>
      <c r="E2" s="9" t="s">
        <v>10953</v>
      </c>
      <c r="G2" s="9" t="s">
        <v>10969</v>
      </c>
    </row>
    <row r="3" spans="1:7" ht="24" x14ac:dyDescent="0.3">
      <c r="A3" s="10">
        <f>Dashboard_Data!B2</f>
        <v>2297200.8602999551</v>
      </c>
      <c r="C3" s="10">
        <f>Overall_Table[[#This Row],[Value]]</f>
        <v>923588.05600499921</v>
      </c>
      <c r="E3" s="11">
        <f>Dashboard_Data!B4</f>
        <v>0.40204932531864124</v>
      </c>
      <c r="G3" s="11">
        <f>Dashboard_Data!B5</f>
        <v>0.20355961535336864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E6A5-1D25-A342-AC2E-6F63DCD7E3C1}">
  <dimension ref="A1:C25"/>
  <sheetViews>
    <sheetView workbookViewId="0">
      <selection activeCell="E32" sqref="E32"/>
    </sheetView>
  </sheetViews>
  <sheetFormatPr baseColWidth="10" defaultRowHeight="16" x14ac:dyDescent="0.2"/>
  <cols>
    <col min="1" max="1" width="25.33203125" bestFit="1" customWidth="1"/>
    <col min="2" max="2" width="12.1640625" bestFit="1" customWidth="1"/>
    <col min="3" max="3" width="11" customWidth="1"/>
  </cols>
  <sheetData>
    <row r="1" spans="1:3" x14ac:dyDescent="0.2">
      <c r="A1" t="s">
        <v>10968</v>
      </c>
      <c r="B1" t="s">
        <v>10945</v>
      </c>
    </row>
    <row r="2" spans="1:3" x14ac:dyDescent="0.2">
      <c r="A2" t="s">
        <v>10950</v>
      </c>
      <c r="B2">
        <f>Table4[[#This Row],[Value]]</f>
        <v>2297200.8602999551</v>
      </c>
    </row>
    <row r="3" spans="1:3" x14ac:dyDescent="0.2">
      <c r="A3" t="s">
        <v>10960</v>
      </c>
      <c r="B3">
        <f>KPI_Calculations!B4</f>
        <v>923588.05600499921</v>
      </c>
    </row>
    <row r="4" spans="1:3" x14ac:dyDescent="0.2">
      <c r="A4" t="s">
        <v>10953</v>
      </c>
      <c r="B4" s="3">
        <f>KPI_Calculations!B5</f>
        <v>0.40204932531864124</v>
      </c>
    </row>
    <row r="5" spans="1:3" x14ac:dyDescent="0.2">
      <c r="A5" t="s">
        <v>10969</v>
      </c>
      <c r="B5" s="3">
        <f>Yearly_Analysis!C7</f>
        <v>0.20355961535336864</v>
      </c>
    </row>
    <row r="8" spans="1:3" x14ac:dyDescent="0.2">
      <c r="A8" t="s">
        <v>10955</v>
      </c>
      <c r="B8" t="s">
        <v>10958</v>
      </c>
    </row>
    <row r="9" spans="1:3" x14ac:dyDescent="0.2">
      <c r="A9">
        <v>2014</v>
      </c>
      <c r="B9">
        <f>GETPIVOTDATA("Sales",Yearly_Analysis!$A$3,"Year",2014)</f>
        <v>484247.4981000009</v>
      </c>
    </row>
    <row r="10" spans="1:3" x14ac:dyDescent="0.2">
      <c r="A10">
        <v>2015</v>
      </c>
      <c r="B10">
        <f>GETPIVOTDATA("Sales",Yearly_Analysis!$A$3,"Year",2015)</f>
        <v>470532.50899999985</v>
      </c>
    </row>
    <row r="11" spans="1:3" x14ac:dyDescent="0.2">
      <c r="A11">
        <v>2016</v>
      </c>
      <c r="B11">
        <f>GETPIVOTDATA("Sales",Yearly_Analysis!$A$3,"Year",2016)</f>
        <v>609205.59800000081</v>
      </c>
    </row>
    <row r="12" spans="1:3" x14ac:dyDescent="0.2">
      <c r="A12">
        <v>2017</v>
      </c>
      <c r="B12">
        <f>GETPIVOTDATA("Sales",Yearly_Analysis!$A$3,"Year",2017)</f>
        <v>733215.2551999999</v>
      </c>
    </row>
    <row r="15" spans="1:3" x14ac:dyDescent="0.2">
      <c r="A15" t="s">
        <v>12</v>
      </c>
      <c r="B15" t="s">
        <v>10958</v>
      </c>
      <c r="C15" t="s">
        <v>10961</v>
      </c>
    </row>
    <row r="16" spans="1:3" x14ac:dyDescent="0.2">
      <c r="A16" t="s">
        <v>43</v>
      </c>
      <c r="B16">
        <f>GETPIVOTDATA("Total Revenue",Region_Analysis!$B$3,"Region","West")</f>
        <v>725457.82450000057</v>
      </c>
      <c r="C16" s="3">
        <f>Region_Analysis!E7</f>
        <v>0.39995720554117559</v>
      </c>
    </row>
    <row r="17" spans="1:3" x14ac:dyDescent="0.2">
      <c r="A17" t="s">
        <v>147</v>
      </c>
      <c r="B17">
        <f>GETPIVOTDATA("Total Revenue",Region_Analysis!$B$3,"Region","East")</f>
        <v>678781.2399999979</v>
      </c>
      <c r="C17" s="3">
        <f>Region_Analysis!E5</f>
        <v>0.40417533467778477</v>
      </c>
    </row>
    <row r="18" spans="1:3" x14ac:dyDescent="0.2">
      <c r="A18" t="s">
        <v>104</v>
      </c>
      <c r="B18">
        <f>GETPIVOTDATA("Total Revenue",Region_Analysis!$B$3,"Region","Central")</f>
        <v>501239.89080000052</v>
      </c>
      <c r="C18" s="3">
        <f>Region_Analysis!E4</f>
        <v>0.40066027747606309</v>
      </c>
    </row>
    <row r="19" spans="1:3" x14ac:dyDescent="0.2">
      <c r="A19" t="s">
        <v>29</v>
      </c>
      <c r="B19">
        <f>GETPIVOTDATA("Total Revenue",Region_Analysis!$B$3,"Region","South")</f>
        <v>391721.90500000032</v>
      </c>
      <c r="C19" s="3">
        <f>Region_Analysis!E6</f>
        <v>0.40401729180807455</v>
      </c>
    </row>
    <row r="22" spans="1:3" x14ac:dyDescent="0.2">
      <c r="A22" t="s">
        <v>14</v>
      </c>
      <c r="B22" t="s">
        <v>10958</v>
      </c>
      <c r="C22" t="s">
        <v>10961</v>
      </c>
    </row>
    <row r="23" spans="1:3" x14ac:dyDescent="0.2">
      <c r="A23" t="s">
        <v>31</v>
      </c>
      <c r="B23">
        <f>GETPIVOTDATA("Total Revenue",Category_Analysis!$A$3,"Category","Furniture")</f>
        <v>741999.79529999977</v>
      </c>
      <c r="C23" s="2">
        <f>Category_Analysis!D4</f>
        <v>0.35000000000000042</v>
      </c>
    </row>
    <row r="24" spans="1:3" x14ac:dyDescent="0.2">
      <c r="A24" t="s">
        <v>45</v>
      </c>
      <c r="B24">
        <f>GETPIVOTDATA("Total Revenue",Category_Analysis!$A$3,"Category","Office Supplies")</f>
        <v>719047.03200000292</v>
      </c>
      <c r="C24" s="2">
        <f>Category_Analysis!D5</f>
        <v>0.39999999999999991</v>
      </c>
    </row>
    <row r="25" spans="1:3" x14ac:dyDescent="0.2">
      <c r="A25" t="s">
        <v>70</v>
      </c>
      <c r="B25">
        <f>GETPIVOTDATA("Total Revenue",Category_Analysis!$A$3,"Category","Technology")</f>
        <v>836154.03299999656</v>
      </c>
      <c r="C25" s="2">
        <f>Category_Analysis!D6</f>
        <v>0.45000000000000195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E35A-E179-BB4E-B485-614686B1EE88}">
  <dimension ref="A1:C5"/>
  <sheetViews>
    <sheetView zoomScale="138" workbookViewId="0">
      <selection activeCell="C3" sqref="C3"/>
    </sheetView>
  </sheetViews>
  <sheetFormatPr baseColWidth="10" defaultRowHeight="16" x14ac:dyDescent="0.2"/>
  <cols>
    <col min="1" max="1" width="14.83203125" bestFit="1" customWidth="1"/>
    <col min="2" max="2" width="8.83203125" customWidth="1"/>
    <col min="3" max="3" width="19.1640625" bestFit="1" customWidth="1"/>
  </cols>
  <sheetData>
    <row r="1" spans="1:3" x14ac:dyDescent="0.2">
      <c r="A1" t="s">
        <v>10944</v>
      </c>
      <c r="B1" t="s">
        <v>10945</v>
      </c>
      <c r="C1" t="s">
        <v>10946</v>
      </c>
    </row>
    <row r="2" spans="1:3" x14ac:dyDescent="0.2">
      <c r="A2" t="s">
        <v>10950</v>
      </c>
      <c r="B2">
        <f>SUM(Sales_Data[Sales])</f>
        <v>2297200.8602999551</v>
      </c>
      <c r="C2" t="s">
        <v>10949</v>
      </c>
    </row>
    <row r="3" spans="1:3" x14ac:dyDescent="0.2">
      <c r="A3" t="s">
        <v>10951</v>
      </c>
      <c r="B3">
        <f>SUM(Sales_Data[Cost])</f>
        <v>1373612.804294992</v>
      </c>
      <c r="C3" t="s">
        <v>10947</v>
      </c>
    </row>
    <row r="4" spans="1:3" x14ac:dyDescent="0.2">
      <c r="A4" t="s">
        <v>10952</v>
      </c>
      <c r="B4">
        <f>SUM(Sales_Data[Gross_Profit_Recalc])</f>
        <v>923588.05600499921</v>
      </c>
      <c r="C4" t="s">
        <v>10954</v>
      </c>
    </row>
    <row r="5" spans="1:3" x14ac:dyDescent="0.2">
      <c r="A5" t="s">
        <v>10953</v>
      </c>
      <c r="B5" s="3">
        <f>B4/B2</f>
        <v>0.40204932531864124</v>
      </c>
      <c r="C5" t="s">
        <v>10948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71A5-9EEE-6640-815D-F994505AE7D3}">
  <dimension ref="A1:B4"/>
  <sheetViews>
    <sheetView workbookViewId="0">
      <selection activeCell="B13" sqref="B13"/>
    </sheetView>
  </sheetViews>
  <sheetFormatPr baseColWidth="10" defaultRowHeight="16" x14ac:dyDescent="0.2"/>
  <cols>
    <col min="1" max="1" width="13.1640625" bestFit="1" customWidth="1"/>
    <col min="2" max="2" width="24.83203125" bestFit="1" customWidth="1"/>
  </cols>
  <sheetData>
    <row r="1" spans="1:2" x14ac:dyDescent="0.2">
      <c r="A1" t="s">
        <v>14</v>
      </c>
      <c r="B1" t="s">
        <v>10939</v>
      </c>
    </row>
    <row r="2" spans="1:2" x14ac:dyDescent="0.2">
      <c r="A2" t="s">
        <v>31</v>
      </c>
      <c r="B2" s="2">
        <v>0.65</v>
      </c>
    </row>
    <row r="3" spans="1:2" x14ac:dyDescent="0.2">
      <c r="A3" t="s">
        <v>70</v>
      </c>
      <c r="B3" s="2">
        <v>0.55000000000000004</v>
      </c>
    </row>
    <row r="4" spans="1:2" x14ac:dyDescent="0.2">
      <c r="A4" t="s">
        <v>45</v>
      </c>
      <c r="B4" s="2">
        <v>0.6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2214-FBFF-1C4F-A2D4-A8EB3DA62F09}">
  <dimension ref="A3:C8"/>
  <sheetViews>
    <sheetView workbookViewId="0">
      <selection activeCell="C10" sqref="C10"/>
    </sheetView>
  </sheetViews>
  <sheetFormatPr baseColWidth="10" defaultRowHeight="16" x14ac:dyDescent="0.2"/>
  <cols>
    <col min="1" max="1" width="13" bestFit="1" customWidth="1"/>
    <col min="2" max="2" width="12.1640625" bestFit="1" customWidth="1"/>
    <col min="3" max="3" width="16.5" bestFit="1" customWidth="1"/>
  </cols>
  <sheetData>
    <row r="3" spans="1:3" x14ac:dyDescent="0.2">
      <c r="A3" s="4" t="s">
        <v>10955</v>
      </c>
      <c r="B3" t="s">
        <v>10950</v>
      </c>
      <c r="C3" t="s">
        <v>10959</v>
      </c>
    </row>
    <row r="4" spans="1:3" x14ac:dyDescent="0.2">
      <c r="A4" s="5">
        <v>2014</v>
      </c>
      <c r="B4">
        <v>484247.4981000009</v>
      </c>
    </row>
    <row r="5" spans="1:3" x14ac:dyDescent="0.2">
      <c r="A5" s="5">
        <v>2015</v>
      </c>
      <c r="B5">
        <v>470532.50899999985</v>
      </c>
      <c r="C5" s="3">
        <f>(GETPIVOTDATA("Sales",$A$3,"Year",2015)-GETPIVOTDATA("Sales",$A$3,"Year",2014))/GETPIVOTDATA("Sales",$A$3,"Year",2014)</f>
        <v>-2.8322271470298442E-2</v>
      </c>
    </row>
    <row r="6" spans="1:3" x14ac:dyDescent="0.2">
      <c r="A6" s="5">
        <v>2016</v>
      </c>
      <c r="B6">
        <v>609205.59800000081</v>
      </c>
      <c r="C6" s="3">
        <f>(GETPIVOTDATA("Sales",$A$3,"Year",2016)-GETPIVOTDATA("Sales",$A$3,"Year",2015))/GETPIVOTDATA("Sales",$A$3,"Year",2015)</f>
        <v>0.29471521382171068</v>
      </c>
    </row>
    <row r="7" spans="1:3" x14ac:dyDescent="0.2">
      <c r="A7" s="5">
        <v>2017</v>
      </c>
      <c r="B7">
        <v>733215.2551999999</v>
      </c>
      <c r="C7" s="3">
        <f>(GETPIVOTDATA("Sales",$A$3,"Year",2017)-GETPIVOTDATA("Sales",$A$3,"Year",2016))/GETPIVOTDATA("Sales",$A$3,"Year",2016)</f>
        <v>0.20355961535336864</v>
      </c>
    </row>
    <row r="8" spans="1:3" x14ac:dyDescent="0.2">
      <c r="A8" s="5" t="s">
        <v>10957</v>
      </c>
      <c r="B8">
        <v>2297200.8603000017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62B0-332A-424B-B55D-A16A3C678E6C}">
  <dimension ref="B3:G12"/>
  <sheetViews>
    <sheetView workbookViewId="0">
      <selection activeCell="I38" sqref="I38"/>
    </sheetView>
  </sheetViews>
  <sheetFormatPr baseColWidth="10" defaultRowHeight="16" x14ac:dyDescent="0.2"/>
  <cols>
    <col min="1" max="1" width="24.5" bestFit="1" customWidth="1"/>
    <col min="2" max="2" width="13" bestFit="1" customWidth="1"/>
    <col min="3" max="3" width="12.1640625" bestFit="1" customWidth="1"/>
    <col min="4" max="4" width="12.5" bestFit="1" customWidth="1"/>
  </cols>
  <sheetData>
    <row r="3" spans="2:7" x14ac:dyDescent="0.2">
      <c r="B3" s="4" t="s">
        <v>10956</v>
      </c>
      <c r="C3" t="s">
        <v>10960</v>
      </c>
      <c r="D3" t="s">
        <v>10950</v>
      </c>
      <c r="E3" t="s">
        <v>10961</v>
      </c>
    </row>
    <row r="4" spans="2:7" x14ac:dyDescent="0.2">
      <c r="B4" s="5" t="s">
        <v>104</v>
      </c>
      <c r="C4">
        <v>200826.91372999977</v>
      </c>
      <c r="D4">
        <v>501239.89080000052</v>
      </c>
      <c r="E4" s="3">
        <f>GETPIVOTDATA("Total Profit",$B$3,"Region","Central")/GETPIVOTDATA("Total Revenue",$B$3,"Region","Central")</f>
        <v>0.40066027747606309</v>
      </c>
    </row>
    <row r="5" spans="2:7" x14ac:dyDescent="0.2">
      <c r="B5" s="5" t="s">
        <v>147</v>
      </c>
      <c r="C5">
        <v>274346.6348500009</v>
      </c>
      <c r="D5">
        <v>678781.2399999979</v>
      </c>
      <c r="E5" s="3">
        <f>GETPIVOTDATA("Total Profit",$B$3,"Region","East")/GETPIVOTDATA("Total Revenue",$B$3,"Region","East")</f>
        <v>0.40417533467778477</v>
      </c>
    </row>
    <row r="6" spans="2:7" x14ac:dyDescent="0.2">
      <c r="B6" s="5" t="s">
        <v>29</v>
      </c>
      <c r="C6">
        <v>158262.42319999999</v>
      </c>
      <c r="D6">
        <v>391721.90500000032</v>
      </c>
      <c r="E6" s="3">
        <f>GETPIVOTDATA("Total Profit",$B$3,"Region","South")/GETPIVOTDATA("Total Revenue",$B$3,"Region","South")</f>
        <v>0.40401729180807455</v>
      </c>
    </row>
    <row r="7" spans="2:7" x14ac:dyDescent="0.2">
      <c r="B7" s="5" t="s">
        <v>43</v>
      </c>
      <c r="C7">
        <v>290152.08422500081</v>
      </c>
      <c r="D7">
        <v>725457.82450000057</v>
      </c>
      <c r="E7" s="7">
        <f>GETPIVOTDATA("Total Profit",$B$3,"Region","West")/GETPIVOTDATA("Total Revenue",$B$3,"Region","West")</f>
        <v>0.39995720554117559</v>
      </c>
    </row>
    <row r="8" spans="2:7" x14ac:dyDescent="0.2">
      <c r="B8" s="5" t="s">
        <v>10957</v>
      </c>
      <c r="C8">
        <v>923588.05600500142</v>
      </c>
      <c r="D8">
        <v>2297200.8602999994</v>
      </c>
    </row>
    <row r="10" spans="2:7" x14ac:dyDescent="0.2">
      <c r="B10" s="8" t="s">
        <v>10962</v>
      </c>
      <c r="C10" s="8"/>
      <c r="D10" s="8"/>
      <c r="E10" s="8"/>
      <c r="F10" s="8"/>
      <c r="G10" s="8"/>
    </row>
    <row r="11" spans="2:7" x14ac:dyDescent="0.2">
      <c r="B11" s="8" t="s">
        <v>10963</v>
      </c>
      <c r="C11" s="8"/>
      <c r="D11" s="8"/>
      <c r="E11" s="8"/>
    </row>
    <row r="12" spans="2:7" x14ac:dyDescent="0.2">
      <c r="B12" s="8" t="s">
        <v>10964</v>
      </c>
      <c r="C12" s="8"/>
      <c r="D12" s="8"/>
      <c r="E12" s="8"/>
    </row>
  </sheetData>
  <mergeCells count="3">
    <mergeCell ref="B10:G10"/>
    <mergeCell ref="B11:E11"/>
    <mergeCell ref="B12:E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4D69-C8FD-BF48-A59E-D1809FA94954}">
  <dimension ref="A3:G11"/>
  <sheetViews>
    <sheetView workbookViewId="0">
      <selection activeCell="A3" sqref="A3"/>
    </sheetView>
  </sheetViews>
  <sheetFormatPr baseColWidth="10" defaultRowHeight="16" x14ac:dyDescent="0.2"/>
  <cols>
    <col min="1" max="1" width="13.1640625" bestFit="1" customWidth="1"/>
    <col min="2" max="2" width="12.1640625" bestFit="1" customWidth="1"/>
    <col min="3" max="3" width="12.5" bestFit="1" customWidth="1"/>
    <col min="4" max="4" width="8.5" bestFit="1" customWidth="1"/>
  </cols>
  <sheetData>
    <row r="3" spans="1:7" x14ac:dyDescent="0.2">
      <c r="A3" s="4" t="s">
        <v>10956</v>
      </c>
      <c r="B3" t="s">
        <v>10960</v>
      </c>
      <c r="C3" t="s">
        <v>10950</v>
      </c>
      <c r="D3" t="s">
        <v>10961</v>
      </c>
    </row>
    <row r="4" spans="1:7" x14ac:dyDescent="0.2">
      <c r="A4" s="5" t="s">
        <v>31</v>
      </c>
      <c r="B4">
        <v>259699.92835500024</v>
      </c>
      <c r="C4">
        <v>741999.79529999977</v>
      </c>
      <c r="D4" s="6">
        <f>GETPIVOTDATA("Total Profit",$A$3,"Category","Furniture")/GETPIVOTDATA("Total Revenue",$A$3,"Category","Furniture")</f>
        <v>0.35000000000000042</v>
      </c>
    </row>
    <row r="5" spans="1:7" x14ac:dyDescent="0.2">
      <c r="A5" s="5" t="s">
        <v>45</v>
      </c>
      <c r="B5">
        <v>287618.81280000112</v>
      </c>
      <c r="C5">
        <v>719047.03200000292</v>
      </c>
      <c r="D5" s="6">
        <f>GETPIVOTDATA("Total Profit",$A$3,"Category","Office Supplies")/GETPIVOTDATA("Total Revenue",$A$3,"Category","Office Supplies")</f>
        <v>0.39999999999999991</v>
      </c>
    </row>
    <row r="6" spans="1:7" x14ac:dyDescent="0.2">
      <c r="A6" s="5" t="s">
        <v>70</v>
      </c>
      <c r="B6">
        <v>376269.31485000008</v>
      </c>
      <c r="C6">
        <v>836154.03299999656</v>
      </c>
      <c r="D6" s="6">
        <f>GETPIVOTDATA("Total Profit",$A$3,"Category","Technology")/GETPIVOTDATA("Total Revenue",$A$3,"Category","Technology")</f>
        <v>0.45000000000000195</v>
      </c>
    </row>
    <row r="7" spans="1:7" x14ac:dyDescent="0.2">
      <c r="A7" s="5" t="s">
        <v>10957</v>
      </c>
      <c r="B7">
        <v>923588.05600500142</v>
      </c>
      <c r="C7">
        <v>2297200.8602999994</v>
      </c>
    </row>
    <row r="9" spans="1:7" x14ac:dyDescent="0.2">
      <c r="A9" s="8" t="s">
        <v>10967</v>
      </c>
      <c r="B9" s="8"/>
      <c r="C9" s="8"/>
      <c r="D9" s="8"/>
      <c r="E9" s="8"/>
    </row>
    <row r="10" spans="1:7" x14ac:dyDescent="0.2">
      <c r="A10" s="8" t="s">
        <v>10966</v>
      </c>
      <c r="B10" s="8"/>
      <c r="C10" s="8"/>
      <c r="D10" s="8"/>
      <c r="E10" s="8"/>
      <c r="F10" s="8"/>
      <c r="G10" s="8"/>
    </row>
    <row r="11" spans="1:7" x14ac:dyDescent="0.2">
      <c r="A11" s="8" t="s">
        <v>10965</v>
      </c>
      <c r="B11" s="8"/>
      <c r="C11" s="8"/>
    </row>
  </sheetData>
  <mergeCells count="3">
    <mergeCell ref="A9:E9"/>
    <mergeCell ref="A10:G10"/>
    <mergeCell ref="A11:C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7BF5-65A6-5C41-85A8-285E14AEF313}">
  <dimension ref="A1:Z9995"/>
  <sheetViews>
    <sheetView topLeftCell="Q1" zoomScale="87" workbookViewId="0">
      <selection activeCell="Z3" sqref="Z3"/>
    </sheetView>
  </sheetViews>
  <sheetFormatPr baseColWidth="10" defaultRowHeight="16" x14ac:dyDescent="0.2"/>
  <cols>
    <col min="1" max="1" width="9.33203125" bestFit="1" customWidth="1"/>
    <col min="2" max="2" width="14.83203125" bestFit="1" customWidth="1"/>
    <col min="3" max="3" width="12.6640625" bestFit="1" customWidth="1"/>
    <col min="4" max="4" width="11.5" bestFit="1" customWidth="1"/>
    <col min="5" max="5" width="13.33203125" bestFit="1" customWidth="1"/>
    <col min="6" max="6" width="14.1640625" bestFit="1" customWidth="1"/>
    <col min="7" max="7" width="20.83203125" bestFit="1" customWidth="1"/>
    <col min="8" max="8" width="11.1640625" bestFit="1" customWidth="1"/>
    <col min="9" max="9" width="12" bestFit="1" customWidth="1"/>
    <col min="10" max="11" width="17.5" bestFit="1" customWidth="1"/>
    <col min="12" max="12" width="13.6640625" bestFit="1" customWidth="1"/>
    <col min="13" max="13" width="9.33203125" bestFit="1" customWidth="1"/>
    <col min="14" max="14" width="16.6640625" bestFit="1" customWidth="1"/>
    <col min="15" max="15" width="13.1640625" bestFit="1" customWidth="1"/>
    <col min="16" max="16" width="14.83203125" bestFit="1" customWidth="1"/>
    <col min="17" max="17" width="108.83203125" bestFit="1" customWidth="1"/>
    <col min="18" max="18" width="10.1640625" bestFit="1" customWidth="1"/>
    <col min="19" max="19" width="10.6640625" bestFit="1" customWidth="1"/>
    <col min="20" max="20" width="11.1640625" bestFit="1" customWidth="1"/>
    <col min="22" max="22" width="10" bestFit="1" customWidth="1"/>
    <col min="23" max="23" width="11.1640625" bestFit="1" customWidth="1"/>
    <col min="24" max="24" width="20.83203125" bestFit="1" customWidth="1"/>
    <col min="25" max="25" width="11.6640625" style="3" bestFit="1" customWidth="1"/>
    <col min="26" max="26" width="7.33203125" bestFit="1" customWidth="1"/>
  </cols>
  <sheetData>
    <row r="1" spans="1:26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10940</v>
      </c>
      <c r="W1" t="s">
        <v>10941</v>
      </c>
      <c r="X1" t="s">
        <v>10943</v>
      </c>
      <c r="Y1" s="3" t="s">
        <v>10942</v>
      </c>
      <c r="Z1" s="3" t="s">
        <v>10955</v>
      </c>
    </row>
    <row r="2" spans="1:26" x14ac:dyDescent="0.2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_xlfn.XLOOKUP(Sales_Data[[#This Row],[Category]],Assumptions_Model!A:A, Assumptions_Model!B:B)</f>
        <v>0.65</v>
      </c>
      <c r="W2">
        <f>Sales_Data[[#This Row],[Sales]]*Sales_Data[[#This Row],[Cost_%]]</f>
        <v>170.274</v>
      </c>
      <c r="X2">
        <f>Sales_Data[[#This Row],[Sales]]-Sales_Data[[#This Row],[Cost]]</f>
        <v>91.685999999999979</v>
      </c>
      <c r="Y2" s="3">
        <f>Sales_Data[[#This Row],[Gross_Profit_Recalc]]/Sales_Data[[#This Row],[Sales]]</f>
        <v>0.34999999999999992</v>
      </c>
      <c r="Z2">
        <f>YEAR(Sales_Data[[#This Row],[Order Date]])</f>
        <v>2016</v>
      </c>
    </row>
    <row r="3" spans="1:26" x14ac:dyDescent="0.2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_xlfn.XLOOKUP(Sales_Data[[#This Row],[Category]],Assumptions_Model!A:A, Assumptions_Model!B:B)</f>
        <v>0.65</v>
      </c>
      <c r="W3">
        <f>Sales_Data[[#This Row],[Sales]]*Sales_Data[[#This Row],[Cost_%]]</f>
        <v>475.76100000000002</v>
      </c>
      <c r="X3">
        <f>Sales_Data[[#This Row],[Sales]]-Sales_Data[[#This Row],[Cost]]</f>
        <v>256.17900000000003</v>
      </c>
      <c r="Y3" s="3">
        <f>Sales_Data[[#This Row],[Gross_Profit_Recalc]]/Sales_Data[[#This Row],[Sales]]</f>
        <v>0.35000000000000003</v>
      </c>
      <c r="Z3">
        <f>YEAR(Sales_Data[[#This Row],[Order Date]])</f>
        <v>2016</v>
      </c>
    </row>
    <row r="4" spans="1:26" x14ac:dyDescent="0.2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>_xlfn.XLOOKUP(Sales_Data[[#This Row],[Category]],Assumptions_Model!A:A, Assumptions_Model!B:B)</f>
        <v>0.6</v>
      </c>
      <c r="W4">
        <f>Sales_Data[[#This Row],[Sales]]*Sales_Data[[#This Row],[Cost_%]]</f>
        <v>8.7719999999999985</v>
      </c>
      <c r="X4">
        <f>Sales_Data[[#This Row],[Sales]]-Sales_Data[[#This Row],[Cost]]</f>
        <v>5.8480000000000008</v>
      </c>
      <c r="Y4" s="3">
        <f>Sales_Data[[#This Row],[Gross_Profit_Recalc]]/Sales_Data[[#This Row],[Sales]]</f>
        <v>0.40000000000000008</v>
      </c>
      <c r="Z4">
        <f>YEAR(Sales_Data[[#This Row],[Order Date]])</f>
        <v>2016</v>
      </c>
    </row>
    <row r="5" spans="1:26" x14ac:dyDescent="0.2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>_xlfn.XLOOKUP(Sales_Data[[#This Row],[Category]],Assumptions_Model!A:A, Assumptions_Model!B:B)</f>
        <v>0.65</v>
      </c>
      <c r="W5">
        <f>Sales_Data[[#This Row],[Sales]]*Sales_Data[[#This Row],[Cost_%]]</f>
        <v>622.42537500000003</v>
      </c>
      <c r="X5">
        <f>Sales_Data[[#This Row],[Sales]]-Sales_Data[[#This Row],[Cost]]</f>
        <v>335.15212499999996</v>
      </c>
      <c r="Y5" s="3">
        <f>Sales_Data[[#This Row],[Gross_Profit_Recalc]]/Sales_Data[[#This Row],[Sales]]</f>
        <v>0.35</v>
      </c>
      <c r="Z5">
        <f>YEAR(Sales_Data[[#This Row],[Order Date]])</f>
        <v>2015</v>
      </c>
    </row>
    <row r="6" spans="1:26" x14ac:dyDescent="0.2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>_xlfn.XLOOKUP(Sales_Data[[#This Row],[Category]],Assumptions_Model!A:A, Assumptions_Model!B:B)</f>
        <v>0.6</v>
      </c>
      <c r="W6">
        <f>Sales_Data[[#This Row],[Sales]]*Sales_Data[[#This Row],[Cost_%]]</f>
        <v>13.420799999999998</v>
      </c>
      <c r="X6">
        <f>Sales_Data[[#This Row],[Sales]]-Sales_Data[[#This Row],[Cost]]</f>
        <v>8.9472000000000005</v>
      </c>
      <c r="Y6" s="3">
        <f>Sales_Data[[#This Row],[Gross_Profit_Recalc]]/Sales_Data[[#This Row],[Sales]]</f>
        <v>0.4</v>
      </c>
      <c r="Z6">
        <f>YEAR(Sales_Data[[#This Row],[Order Date]])</f>
        <v>2015</v>
      </c>
    </row>
    <row r="7" spans="1:26" x14ac:dyDescent="0.2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>_xlfn.XLOOKUP(Sales_Data[[#This Row],[Category]],Assumptions_Model!A:A, Assumptions_Model!B:B)</f>
        <v>0.65</v>
      </c>
      <c r="W7">
        <f>Sales_Data[[#This Row],[Sales]]*Sales_Data[[#This Row],[Cost_%]]</f>
        <v>31.759</v>
      </c>
      <c r="X7">
        <f>Sales_Data[[#This Row],[Sales]]-Sales_Data[[#This Row],[Cost]]</f>
        <v>17.100999999999999</v>
      </c>
      <c r="Y7" s="3">
        <f>Sales_Data[[#This Row],[Gross_Profit_Recalc]]/Sales_Data[[#This Row],[Sales]]</f>
        <v>0.35</v>
      </c>
      <c r="Z7">
        <f>YEAR(Sales_Data[[#This Row],[Order Date]])</f>
        <v>2014</v>
      </c>
    </row>
    <row r="8" spans="1:26" x14ac:dyDescent="0.2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>_xlfn.XLOOKUP(Sales_Data[[#This Row],[Category]],Assumptions_Model!A:A, Assumptions_Model!B:B)</f>
        <v>0.6</v>
      </c>
      <c r="W8">
        <f>Sales_Data[[#This Row],[Sales]]*Sales_Data[[#This Row],[Cost_%]]</f>
        <v>4.3680000000000003</v>
      </c>
      <c r="X8">
        <f>Sales_Data[[#This Row],[Sales]]-Sales_Data[[#This Row],[Cost]]</f>
        <v>2.9119999999999999</v>
      </c>
      <c r="Y8" s="3">
        <f>Sales_Data[[#This Row],[Gross_Profit_Recalc]]/Sales_Data[[#This Row],[Sales]]</f>
        <v>0.39999999999999997</v>
      </c>
      <c r="Z8">
        <f>YEAR(Sales_Data[[#This Row],[Order Date]])</f>
        <v>2014</v>
      </c>
    </row>
    <row r="9" spans="1:26" x14ac:dyDescent="0.2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>_xlfn.XLOOKUP(Sales_Data[[#This Row],[Category]],Assumptions_Model!A:A, Assumptions_Model!B:B)</f>
        <v>0.55000000000000004</v>
      </c>
      <c r="W9">
        <f>Sales_Data[[#This Row],[Sales]]*Sales_Data[[#This Row],[Cost_%]]</f>
        <v>498.93360000000007</v>
      </c>
      <c r="X9">
        <f>Sales_Data[[#This Row],[Sales]]-Sales_Data[[#This Row],[Cost]]</f>
        <v>408.21839999999997</v>
      </c>
      <c r="Y9" s="3">
        <f>Sales_Data[[#This Row],[Gross_Profit_Recalc]]/Sales_Data[[#This Row],[Sales]]</f>
        <v>0.44999999999999996</v>
      </c>
      <c r="Z9">
        <f>YEAR(Sales_Data[[#This Row],[Order Date]])</f>
        <v>2014</v>
      </c>
    </row>
    <row r="10" spans="1:26" x14ac:dyDescent="0.2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>_xlfn.XLOOKUP(Sales_Data[[#This Row],[Category]],Assumptions_Model!A:A, Assumptions_Model!B:B)</f>
        <v>0.6</v>
      </c>
      <c r="W10">
        <f>Sales_Data[[#This Row],[Sales]]*Sales_Data[[#This Row],[Cost_%]]</f>
        <v>11.102400000000001</v>
      </c>
      <c r="X10">
        <f>Sales_Data[[#This Row],[Sales]]-Sales_Data[[#This Row],[Cost]]</f>
        <v>7.4016000000000002</v>
      </c>
      <c r="Y10" s="3">
        <f>Sales_Data[[#This Row],[Gross_Profit_Recalc]]/Sales_Data[[#This Row],[Sales]]</f>
        <v>0.39999999999999997</v>
      </c>
      <c r="Z10">
        <f>YEAR(Sales_Data[[#This Row],[Order Date]])</f>
        <v>2014</v>
      </c>
    </row>
    <row r="11" spans="1:26" x14ac:dyDescent="0.2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>_xlfn.XLOOKUP(Sales_Data[[#This Row],[Category]],Assumptions_Model!A:A, Assumptions_Model!B:B)</f>
        <v>0.6</v>
      </c>
      <c r="W11">
        <f>Sales_Data[[#This Row],[Sales]]*Sales_Data[[#This Row],[Cost_%]]</f>
        <v>68.94</v>
      </c>
      <c r="X11">
        <f>Sales_Data[[#This Row],[Sales]]-Sales_Data[[#This Row],[Cost]]</f>
        <v>45.960000000000008</v>
      </c>
      <c r="Y11" s="3">
        <f>Sales_Data[[#This Row],[Gross_Profit_Recalc]]/Sales_Data[[#This Row],[Sales]]</f>
        <v>0.4</v>
      </c>
      <c r="Z11">
        <f>YEAR(Sales_Data[[#This Row],[Order Date]])</f>
        <v>2014</v>
      </c>
    </row>
    <row r="12" spans="1:26" x14ac:dyDescent="0.2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>_xlfn.XLOOKUP(Sales_Data[[#This Row],[Category]],Assumptions_Model!A:A, Assumptions_Model!B:B)</f>
        <v>0.65</v>
      </c>
      <c r="W12">
        <f>Sales_Data[[#This Row],[Sales]]*Sales_Data[[#This Row],[Cost_%]]</f>
        <v>1109.0196000000001</v>
      </c>
      <c r="X12">
        <f>Sales_Data[[#This Row],[Sales]]-Sales_Data[[#This Row],[Cost]]</f>
        <v>597.16439999999989</v>
      </c>
      <c r="Y12" s="3">
        <f>Sales_Data[[#This Row],[Gross_Profit_Recalc]]/Sales_Data[[#This Row],[Sales]]</f>
        <v>0.34999999999999992</v>
      </c>
      <c r="Z12">
        <f>YEAR(Sales_Data[[#This Row],[Order Date]])</f>
        <v>2014</v>
      </c>
    </row>
    <row r="13" spans="1:26" x14ac:dyDescent="0.2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>_xlfn.XLOOKUP(Sales_Data[[#This Row],[Category]],Assumptions_Model!A:A, Assumptions_Model!B:B)</f>
        <v>0.55000000000000004</v>
      </c>
      <c r="W13">
        <f>Sales_Data[[#This Row],[Sales]]*Sales_Data[[#This Row],[Cost_%]]</f>
        <v>501.28320000000002</v>
      </c>
      <c r="X13">
        <f>Sales_Data[[#This Row],[Sales]]-Sales_Data[[#This Row],[Cost]]</f>
        <v>410.14079999999996</v>
      </c>
      <c r="Y13" s="3">
        <f>Sales_Data[[#This Row],[Gross_Profit_Recalc]]/Sales_Data[[#This Row],[Sales]]</f>
        <v>0.44999999999999996</v>
      </c>
      <c r="Z13">
        <f>YEAR(Sales_Data[[#This Row],[Order Date]])</f>
        <v>2014</v>
      </c>
    </row>
    <row r="14" spans="1:26" x14ac:dyDescent="0.2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>_xlfn.XLOOKUP(Sales_Data[[#This Row],[Category]],Assumptions_Model!A:A, Assumptions_Model!B:B)</f>
        <v>0.6</v>
      </c>
      <c r="W14">
        <f>Sales_Data[[#This Row],[Sales]]*Sales_Data[[#This Row],[Cost_%]]</f>
        <v>9.3311999999999991</v>
      </c>
      <c r="X14">
        <f>Sales_Data[[#This Row],[Sales]]-Sales_Data[[#This Row],[Cost]]</f>
        <v>6.2208000000000006</v>
      </c>
      <c r="Y14" s="3">
        <f>Sales_Data[[#This Row],[Gross_Profit_Recalc]]/Sales_Data[[#This Row],[Sales]]</f>
        <v>0.4</v>
      </c>
      <c r="Z14">
        <f>YEAR(Sales_Data[[#This Row],[Order Date]])</f>
        <v>2017</v>
      </c>
    </row>
    <row r="15" spans="1:26" x14ac:dyDescent="0.2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>_xlfn.XLOOKUP(Sales_Data[[#This Row],[Category]],Assumptions_Model!A:A, Assumptions_Model!B:B)</f>
        <v>0.6</v>
      </c>
      <c r="W15">
        <f>Sales_Data[[#This Row],[Sales]]*Sales_Data[[#This Row],[Cost_%]]</f>
        <v>244.78559999999999</v>
      </c>
      <c r="X15">
        <f>Sales_Data[[#This Row],[Sales]]-Sales_Data[[#This Row],[Cost]]</f>
        <v>163.19040000000001</v>
      </c>
      <c r="Y15" s="3">
        <f>Sales_Data[[#This Row],[Gross_Profit_Recalc]]/Sales_Data[[#This Row],[Sales]]</f>
        <v>0.4</v>
      </c>
      <c r="Z15">
        <f>YEAR(Sales_Data[[#This Row],[Order Date]])</f>
        <v>2016</v>
      </c>
    </row>
    <row r="16" spans="1:26" x14ac:dyDescent="0.2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>_xlfn.XLOOKUP(Sales_Data[[#This Row],[Category]],Assumptions_Model!A:A, Assumptions_Model!B:B)</f>
        <v>0.6</v>
      </c>
      <c r="W16">
        <f>Sales_Data[[#This Row],[Sales]]*Sales_Data[[#This Row],[Cost_%]]</f>
        <v>41.286000000000001</v>
      </c>
      <c r="X16">
        <f>Sales_Data[[#This Row],[Sales]]-Sales_Data[[#This Row],[Cost]]</f>
        <v>27.524000000000001</v>
      </c>
      <c r="Y16" s="3">
        <f>Sales_Data[[#This Row],[Gross_Profit_Recalc]]/Sales_Data[[#This Row],[Sales]]</f>
        <v>0.4</v>
      </c>
      <c r="Z16">
        <f>YEAR(Sales_Data[[#This Row],[Order Date]])</f>
        <v>2015</v>
      </c>
    </row>
    <row r="17" spans="1:26" x14ac:dyDescent="0.2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>_xlfn.XLOOKUP(Sales_Data[[#This Row],[Category]],Assumptions_Model!A:A, Assumptions_Model!B:B)</f>
        <v>0.6</v>
      </c>
      <c r="W17">
        <f>Sales_Data[[#This Row],[Sales]]*Sales_Data[[#This Row],[Cost_%]]</f>
        <v>1.5264</v>
      </c>
      <c r="X17">
        <f>Sales_Data[[#This Row],[Sales]]-Sales_Data[[#This Row],[Cost]]</f>
        <v>1.0176000000000001</v>
      </c>
      <c r="Y17" s="3">
        <f>Sales_Data[[#This Row],[Gross_Profit_Recalc]]/Sales_Data[[#This Row],[Sales]]</f>
        <v>0.4</v>
      </c>
      <c r="Z17">
        <f>YEAR(Sales_Data[[#This Row],[Order Date]])</f>
        <v>2015</v>
      </c>
    </row>
    <row r="18" spans="1:26" x14ac:dyDescent="0.2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>_xlfn.XLOOKUP(Sales_Data[[#This Row],[Category]],Assumptions_Model!A:A, Assumptions_Model!B:B)</f>
        <v>0.6</v>
      </c>
      <c r="W18">
        <f>Sales_Data[[#This Row],[Sales]]*Sales_Data[[#This Row],[Cost_%]]</f>
        <v>399.52799999999996</v>
      </c>
      <c r="X18">
        <f>Sales_Data[[#This Row],[Sales]]-Sales_Data[[#This Row],[Cost]]</f>
        <v>266.35200000000003</v>
      </c>
      <c r="Y18" s="3">
        <f>Sales_Data[[#This Row],[Gross_Profit_Recalc]]/Sales_Data[[#This Row],[Sales]]</f>
        <v>0.40000000000000008</v>
      </c>
      <c r="Z18">
        <f>YEAR(Sales_Data[[#This Row],[Order Date]])</f>
        <v>2014</v>
      </c>
    </row>
    <row r="19" spans="1:26" x14ac:dyDescent="0.2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>_xlfn.XLOOKUP(Sales_Data[[#This Row],[Category]],Assumptions_Model!A:A, Assumptions_Model!B:B)</f>
        <v>0.6</v>
      </c>
      <c r="W19">
        <f>Sales_Data[[#This Row],[Sales]]*Sales_Data[[#This Row],[Cost_%]]</f>
        <v>33.299999999999997</v>
      </c>
      <c r="X19">
        <f>Sales_Data[[#This Row],[Sales]]-Sales_Data[[#This Row],[Cost]]</f>
        <v>22.200000000000003</v>
      </c>
      <c r="Y19" s="3">
        <f>Sales_Data[[#This Row],[Gross_Profit_Recalc]]/Sales_Data[[#This Row],[Sales]]</f>
        <v>0.40000000000000008</v>
      </c>
      <c r="Z19">
        <f>YEAR(Sales_Data[[#This Row],[Order Date]])</f>
        <v>2014</v>
      </c>
    </row>
    <row r="20" spans="1:26" x14ac:dyDescent="0.2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>_xlfn.XLOOKUP(Sales_Data[[#This Row],[Category]],Assumptions_Model!A:A, Assumptions_Model!B:B)</f>
        <v>0.6</v>
      </c>
      <c r="W20">
        <f>Sales_Data[[#This Row],[Sales]]*Sales_Data[[#This Row],[Cost_%]]</f>
        <v>5.1360000000000001</v>
      </c>
      <c r="X20">
        <f>Sales_Data[[#This Row],[Sales]]-Sales_Data[[#This Row],[Cost]]</f>
        <v>3.4240000000000004</v>
      </c>
      <c r="Y20" s="3">
        <f>Sales_Data[[#This Row],[Gross_Profit_Recalc]]/Sales_Data[[#This Row],[Sales]]</f>
        <v>0.4</v>
      </c>
      <c r="Z20">
        <f>YEAR(Sales_Data[[#This Row],[Order Date]])</f>
        <v>2014</v>
      </c>
    </row>
    <row r="21" spans="1:26" x14ac:dyDescent="0.2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>_xlfn.XLOOKUP(Sales_Data[[#This Row],[Category]],Assumptions_Model!A:A, Assumptions_Model!B:B)</f>
        <v>0.55000000000000004</v>
      </c>
      <c r="W21">
        <f>Sales_Data[[#This Row],[Sales]]*Sales_Data[[#This Row],[Cost_%]]</f>
        <v>117.414</v>
      </c>
      <c r="X21">
        <f>Sales_Data[[#This Row],[Sales]]-Sales_Data[[#This Row],[Cost]]</f>
        <v>96.065999999999988</v>
      </c>
      <c r="Y21" s="3">
        <f>Sales_Data[[#This Row],[Gross_Profit_Recalc]]/Sales_Data[[#This Row],[Sales]]</f>
        <v>0.44999999999999996</v>
      </c>
      <c r="Z21">
        <f>YEAR(Sales_Data[[#This Row],[Order Date]])</f>
        <v>2014</v>
      </c>
    </row>
    <row r="22" spans="1:26" x14ac:dyDescent="0.2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>_xlfn.XLOOKUP(Sales_Data[[#This Row],[Category]],Assumptions_Model!A:A, Assumptions_Model!B:B)</f>
        <v>0.6</v>
      </c>
      <c r="W22">
        <f>Sales_Data[[#This Row],[Sales]]*Sales_Data[[#This Row],[Cost_%]]</f>
        <v>13.632</v>
      </c>
      <c r="X22">
        <f>Sales_Data[[#This Row],[Sales]]-Sales_Data[[#This Row],[Cost]]</f>
        <v>9.0879999999999992</v>
      </c>
      <c r="Y22" s="3">
        <f>Sales_Data[[#This Row],[Gross_Profit_Recalc]]/Sales_Data[[#This Row],[Sales]]</f>
        <v>0.39999999999999997</v>
      </c>
      <c r="Z22">
        <f>YEAR(Sales_Data[[#This Row],[Order Date]])</f>
        <v>2014</v>
      </c>
    </row>
    <row r="23" spans="1:26" x14ac:dyDescent="0.2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>_xlfn.XLOOKUP(Sales_Data[[#This Row],[Category]],Assumptions_Model!A:A, Assumptions_Model!B:B)</f>
        <v>0.6</v>
      </c>
      <c r="W23">
        <f>Sales_Data[[#This Row],[Sales]]*Sales_Data[[#This Row],[Cost_%]]</f>
        <v>11.676</v>
      </c>
      <c r="X23">
        <f>Sales_Data[[#This Row],[Sales]]-Sales_Data[[#This Row],[Cost]]</f>
        <v>7.7840000000000007</v>
      </c>
      <c r="Y23" s="3">
        <f>Sales_Data[[#This Row],[Gross_Profit_Recalc]]/Sales_Data[[#This Row],[Sales]]</f>
        <v>0.4</v>
      </c>
      <c r="Z23">
        <f>YEAR(Sales_Data[[#This Row],[Order Date]])</f>
        <v>2016</v>
      </c>
    </row>
    <row r="24" spans="1:26" x14ac:dyDescent="0.2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>_xlfn.XLOOKUP(Sales_Data[[#This Row],[Category]],Assumptions_Model!A:A, Assumptions_Model!B:B)</f>
        <v>0.6</v>
      </c>
      <c r="W24">
        <f>Sales_Data[[#This Row],[Sales]]*Sales_Data[[#This Row],[Cost_%]]</f>
        <v>36.204000000000001</v>
      </c>
      <c r="X24">
        <f>Sales_Data[[#This Row],[Sales]]-Sales_Data[[#This Row],[Cost]]</f>
        <v>24.136000000000003</v>
      </c>
      <c r="Y24" s="3">
        <f>Sales_Data[[#This Row],[Gross_Profit_Recalc]]/Sales_Data[[#This Row],[Sales]]</f>
        <v>0.4</v>
      </c>
      <c r="Z24">
        <f>YEAR(Sales_Data[[#This Row],[Order Date]])</f>
        <v>2016</v>
      </c>
    </row>
    <row r="25" spans="1:26" x14ac:dyDescent="0.2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>_xlfn.XLOOKUP(Sales_Data[[#This Row],[Category]],Assumptions_Model!A:A, Assumptions_Model!B:B)</f>
        <v>0.65</v>
      </c>
      <c r="W25">
        <f>Sales_Data[[#This Row],[Sales]]*Sales_Data[[#This Row],[Cost_%]]</f>
        <v>46.391800000000003</v>
      </c>
      <c r="X25">
        <f>Sales_Data[[#This Row],[Sales]]-Sales_Data[[#This Row],[Cost]]</f>
        <v>24.980199999999996</v>
      </c>
      <c r="Y25" s="3">
        <f>Sales_Data[[#This Row],[Gross_Profit_Recalc]]/Sales_Data[[#This Row],[Sales]]</f>
        <v>0.35</v>
      </c>
      <c r="Z25">
        <f>YEAR(Sales_Data[[#This Row],[Order Date]])</f>
        <v>2017</v>
      </c>
    </row>
    <row r="26" spans="1:26" x14ac:dyDescent="0.2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>_xlfn.XLOOKUP(Sales_Data[[#This Row],[Category]],Assumptions_Model!A:A, Assumptions_Model!B:B)</f>
        <v>0.65</v>
      </c>
      <c r="W26">
        <f>Sales_Data[[#This Row],[Sales]]*Sales_Data[[#This Row],[Cost_%]]</f>
        <v>679.00950000000012</v>
      </c>
      <c r="X26">
        <f>Sales_Data[[#This Row],[Sales]]-Sales_Data[[#This Row],[Cost]]</f>
        <v>365.62049999999999</v>
      </c>
      <c r="Y26" s="3">
        <f>Sales_Data[[#This Row],[Gross_Profit_Recalc]]/Sales_Data[[#This Row],[Sales]]</f>
        <v>0.35</v>
      </c>
      <c r="Z26">
        <f>YEAR(Sales_Data[[#This Row],[Order Date]])</f>
        <v>2015</v>
      </c>
    </row>
    <row r="27" spans="1:26" x14ac:dyDescent="0.2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>_xlfn.XLOOKUP(Sales_Data[[#This Row],[Category]],Assumptions_Model!A:A, Assumptions_Model!B:B)</f>
        <v>0.6</v>
      </c>
      <c r="W27">
        <f>Sales_Data[[#This Row],[Sales]]*Sales_Data[[#This Row],[Cost_%]]</f>
        <v>6.9887999999999995</v>
      </c>
      <c r="X27">
        <f>Sales_Data[[#This Row],[Sales]]-Sales_Data[[#This Row],[Cost]]</f>
        <v>4.6592000000000002</v>
      </c>
      <c r="Y27" s="3">
        <f>Sales_Data[[#This Row],[Gross_Profit_Recalc]]/Sales_Data[[#This Row],[Sales]]</f>
        <v>0.4</v>
      </c>
      <c r="Z27">
        <f>YEAR(Sales_Data[[#This Row],[Order Date]])</f>
        <v>2016</v>
      </c>
    </row>
    <row r="28" spans="1:26" x14ac:dyDescent="0.2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>_xlfn.XLOOKUP(Sales_Data[[#This Row],[Category]],Assumptions_Model!A:A, Assumptions_Model!B:B)</f>
        <v>0.55000000000000004</v>
      </c>
      <c r="W28">
        <f>Sales_Data[[#This Row],[Sales]]*Sales_Data[[#This Row],[Cost_%]]</f>
        <v>49.813499999999998</v>
      </c>
      <c r="X28">
        <f>Sales_Data[[#This Row],[Sales]]-Sales_Data[[#This Row],[Cost]]</f>
        <v>40.756499999999996</v>
      </c>
      <c r="Y28" s="3">
        <f>Sales_Data[[#This Row],[Gross_Profit_Recalc]]/Sales_Data[[#This Row],[Sales]]</f>
        <v>0.45</v>
      </c>
      <c r="Z28">
        <f>YEAR(Sales_Data[[#This Row],[Order Date]])</f>
        <v>2016</v>
      </c>
    </row>
    <row r="29" spans="1:26" x14ac:dyDescent="0.2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>_xlfn.XLOOKUP(Sales_Data[[#This Row],[Category]],Assumptions_Model!A:A, Assumptions_Model!B:B)</f>
        <v>0.65</v>
      </c>
      <c r="W29">
        <f>Sales_Data[[#This Row],[Sales]]*Sales_Data[[#This Row],[Cost_%]]</f>
        <v>2004.2294999999999</v>
      </c>
      <c r="X29">
        <f>Sales_Data[[#This Row],[Sales]]-Sales_Data[[#This Row],[Cost]]</f>
        <v>1079.2004999999999</v>
      </c>
      <c r="Y29" s="3">
        <f>Sales_Data[[#This Row],[Gross_Profit_Recalc]]/Sales_Data[[#This Row],[Sales]]</f>
        <v>0.35</v>
      </c>
      <c r="Z29">
        <f>YEAR(Sales_Data[[#This Row],[Order Date]])</f>
        <v>2015</v>
      </c>
    </row>
    <row r="30" spans="1:26" x14ac:dyDescent="0.2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>_xlfn.XLOOKUP(Sales_Data[[#This Row],[Category]],Assumptions_Model!A:A, Assumptions_Model!B:B)</f>
        <v>0.6</v>
      </c>
      <c r="W30">
        <f>Sales_Data[[#This Row],[Sales]]*Sales_Data[[#This Row],[Cost_%]]</f>
        <v>5.7708000000000004</v>
      </c>
      <c r="X30">
        <f>Sales_Data[[#This Row],[Sales]]-Sales_Data[[#This Row],[Cost]]</f>
        <v>3.8472</v>
      </c>
      <c r="Y30" s="3">
        <f>Sales_Data[[#This Row],[Gross_Profit_Recalc]]/Sales_Data[[#This Row],[Sales]]</f>
        <v>0.39999999999999997</v>
      </c>
      <c r="Z30">
        <f>YEAR(Sales_Data[[#This Row],[Order Date]])</f>
        <v>2015</v>
      </c>
    </row>
    <row r="31" spans="1:26" x14ac:dyDescent="0.2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>_xlfn.XLOOKUP(Sales_Data[[#This Row],[Category]],Assumptions_Model!A:A, Assumptions_Model!B:B)</f>
        <v>0.65</v>
      </c>
      <c r="W31">
        <f>Sales_Data[[#This Row],[Sales]]*Sales_Data[[#This Row],[Cost_%]]</f>
        <v>80.73</v>
      </c>
      <c r="X31">
        <f>Sales_Data[[#This Row],[Sales]]-Sales_Data[[#This Row],[Cost]]</f>
        <v>43.47</v>
      </c>
      <c r="Y31" s="3">
        <f>Sales_Data[[#This Row],[Gross_Profit_Recalc]]/Sales_Data[[#This Row],[Sales]]</f>
        <v>0.35</v>
      </c>
      <c r="Z31">
        <f>YEAR(Sales_Data[[#This Row],[Order Date]])</f>
        <v>2015</v>
      </c>
    </row>
    <row r="32" spans="1:26" x14ac:dyDescent="0.2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>_xlfn.XLOOKUP(Sales_Data[[#This Row],[Category]],Assumptions_Model!A:A, Assumptions_Model!B:B)</f>
        <v>0.6</v>
      </c>
      <c r="W32">
        <f>Sales_Data[[#This Row],[Sales]]*Sales_Data[[#This Row],[Cost_%]]</f>
        <v>1.9583999999999997</v>
      </c>
      <c r="X32">
        <f>Sales_Data[[#This Row],[Sales]]-Sales_Data[[#This Row],[Cost]]</f>
        <v>1.3056000000000001</v>
      </c>
      <c r="Y32" s="3">
        <f>Sales_Data[[#This Row],[Gross_Profit_Recalc]]/Sales_Data[[#This Row],[Sales]]</f>
        <v>0.40000000000000008</v>
      </c>
      <c r="Z32">
        <f>YEAR(Sales_Data[[#This Row],[Order Date]])</f>
        <v>2015</v>
      </c>
    </row>
    <row r="33" spans="1:26" x14ac:dyDescent="0.2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>_xlfn.XLOOKUP(Sales_Data[[#This Row],[Category]],Assumptions_Model!A:A, Assumptions_Model!B:B)</f>
        <v>0.6</v>
      </c>
      <c r="W33">
        <f>Sales_Data[[#This Row],[Sales]]*Sales_Data[[#This Row],[Cost_%]]</f>
        <v>51.782400000000003</v>
      </c>
      <c r="X33">
        <f>Sales_Data[[#This Row],[Sales]]-Sales_Data[[#This Row],[Cost]]</f>
        <v>34.521599999999999</v>
      </c>
      <c r="Y33" s="3">
        <f>Sales_Data[[#This Row],[Gross_Profit_Recalc]]/Sales_Data[[#This Row],[Sales]]</f>
        <v>0.39999999999999997</v>
      </c>
      <c r="Z33">
        <f>YEAR(Sales_Data[[#This Row],[Order Date]])</f>
        <v>2015</v>
      </c>
    </row>
    <row r="34" spans="1:26" x14ac:dyDescent="0.2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>_xlfn.XLOOKUP(Sales_Data[[#This Row],[Category]],Assumptions_Model!A:A, Assumptions_Model!B:B)</f>
        <v>0.6</v>
      </c>
      <c r="W34">
        <f>Sales_Data[[#This Row],[Sales]]*Sales_Data[[#This Row],[Cost_%]]</f>
        <v>4.1147999999999998</v>
      </c>
      <c r="X34">
        <f>Sales_Data[[#This Row],[Sales]]-Sales_Data[[#This Row],[Cost]]</f>
        <v>2.7431999999999999</v>
      </c>
      <c r="Y34" s="3">
        <f>Sales_Data[[#This Row],[Gross_Profit_Recalc]]/Sales_Data[[#This Row],[Sales]]</f>
        <v>0.4</v>
      </c>
      <c r="Z34">
        <f>YEAR(Sales_Data[[#This Row],[Order Date]])</f>
        <v>2015</v>
      </c>
    </row>
    <row r="35" spans="1:26" x14ac:dyDescent="0.2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>_xlfn.XLOOKUP(Sales_Data[[#This Row],[Category]],Assumptions_Model!A:A, Assumptions_Model!B:B)</f>
        <v>0.6</v>
      </c>
      <c r="W35">
        <f>Sales_Data[[#This Row],[Sales]]*Sales_Data[[#This Row],[Cost_%]]</f>
        <v>9.4559999999999995</v>
      </c>
      <c r="X35">
        <f>Sales_Data[[#This Row],[Sales]]-Sales_Data[[#This Row],[Cost]]</f>
        <v>6.3040000000000003</v>
      </c>
      <c r="Y35" s="3">
        <f>Sales_Data[[#This Row],[Gross_Profit_Recalc]]/Sales_Data[[#This Row],[Sales]]</f>
        <v>0.4</v>
      </c>
      <c r="Z35">
        <f>YEAR(Sales_Data[[#This Row],[Order Date]])</f>
        <v>2015</v>
      </c>
    </row>
    <row r="36" spans="1:26" x14ac:dyDescent="0.2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>_xlfn.XLOOKUP(Sales_Data[[#This Row],[Category]],Assumptions_Model!A:A, Assumptions_Model!B:B)</f>
        <v>0.6</v>
      </c>
      <c r="W36">
        <f>Sales_Data[[#This Row],[Sales]]*Sales_Data[[#This Row],[Cost_%]]</f>
        <v>17.683199999999999</v>
      </c>
      <c r="X36">
        <f>Sales_Data[[#This Row],[Sales]]-Sales_Data[[#This Row],[Cost]]</f>
        <v>11.788800000000002</v>
      </c>
      <c r="Y36" s="3">
        <f>Sales_Data[[#This Row],[Gross_Profit_Recalc]]/Sales_Data[[#This Row],[Sales]]</f>
        <v>0.4</v>
      </c>
      <c r="Z36">
        <f>YEAR(Sales_Data[[#This Row],[Order Date]])</f>
        <v>2017</v>
      </c>
    </row>
    <row r="37" spans="1:26" x14ac:dyDescent="0.2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>_xlfn.XLOOKUP(Sales_Data[[#This Row],[Category]],Assumptions_Model!A:A, Assumptions_Model!B:B)</f>
        <v>0.55000000000000004</v>
      </c>
      <c r="W37">
        <f>Sales_Data[[#This Row],[Sales]]*Sales_Data[[#This Row],[Cost_%]]</f>
        <v>603.64920000000006</v>
      </c>
      <c r="X37">
        <f>Sales_Data[[#This Row],[Sales]]-Sales_Data[[#This Row],[Cost]]</f>
        <v>493.89480000000003</v>
      </c>
      <c r="Y37" s="3">
        <f>Sales_Data[[#This Row],[Gross_Profit_Recalc]]/Sales_Data[[#This Row],[Sales]]</f>
        <v>0.45</v>
      </c>
      <c r="Z37">
        <f>YEAR(Sales_Data[[#This Row],[Order Date]])</f>
        <v>2016</v>
      </c>
    </row>
    <row r="38" spans="1:26" x14ac:dyDescent="0.2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>_xlfn.XLOOKUP(Sales_Data[[#This Row],[Category]],Assumptions_Model!A:A, Assumptions_Model!B:B)</f>
        <v>0.65</v>
      </c>
      <c r="W38">
        <f>Sales_Data[[#This Row],[Sales]]*Sales_Data[[#This Row],[Cost_%]]</f>
        <v>124.098</v>
      </c>
      <c r="X38">
        <f>Sales_Data[[#This Row],[Sales]]-Sales_Data[[#This Row],[Cost]]</f>
        <v>66.821999999999989</v>
      </c>
      <c r="Y38" s="3">
        <f>Sales_Data[[#This Row],[Gross_Profit_Recalc]]/Sales_Data[[#This Row],[Sales]]</f>
        <v>0.35</v>
      </c>
      <c r="Z38">
        <f>YEAR(Sales_Data[[#This Row],[Order Date]])</f>
        <v>2016</v>
      </c>
    </row>
    <row r="39" spans="1:26" x14ac:dyDescent="0.2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>_xlfn.XLOOKUP(Sales_Data[[#This Row],[Category]],Assumptions_Model!A:A, Assumptions_Model!B:B)</f>
        <v>0.6</v>
      </c>
      <c r="W39">
        <f>Sales_Data[[#This Row],[Sales]]*Sales_Data[[#This Row],[Cost_%]]</f>
        <v>67.996799999999993</v>
      </c>
      <c r="X39">
        <f>Sales_Data[[#This Row],[Sales]]-Sales_Data[[#This Row],[Cost]]</f>
        <v>45.33120000000001</v>
      </c>
      <c r="Y39" s="3">
        <f>Sales_Data[[#This Row],[Gross_Profit_Recalc]]/Sales_Data[[#This Row],[Sales]]</f>
        <v>0.40000000000000008</v>
      </c>
      <c r="Z39">
        <f>YEAR(Sales_Data[[#This Row],[Order Date]])</f>
        <v>2015</v>
      </c>
    </row>
    <row r="40" spans="1:26" x14ac:dyDescent="0.2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>_xlfn.XLOOKUP(Sales_Data[[#This Row],[Category]],Assumptions_Model!A:A, Assumptions_Model!B:B)</f>
        <v>0.65</v>
      </c>
      <c r="W40">
        <f>Sales_Data[[#This Row],[Sales]]*Sales_Data[[#This Row],[Cost_%]]</f>
        <v>346.05948000000001</v>
      </c>
      <c r="X40">
        <f>Sales_Data[[#This Row],[Sales]]-Sales_Data[[#This Row],[Cost]]</f>
        <v>186.33971999999994</v>
      </c>
      <c r="Y40" s="3">
        <f>Sales_Data[[#This Row],[Gross_Profit_Recalc]]/Sales_Data[[#This Row],[Sales]]</f>
        <v>0.34999999999999992</v>
      </c>
      <c r="Z40">
        <f>YEAR(Sales_Data[[#This Row],[Order Date]])</f>
        <v>2015</v>
      </c>
    </row>
    <row r="41" spans="1:26" x14ac:dyDescent="0.2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>_xlfn.XLOOKUP(Sales_Data[[#This Row],[Category]],Assumptions_Model!A:A, Assumptions_Model!B:B)</f>
        <v>0.65</v>
      </c>
      <c r="W41">
        <f>Sales_Data[[#This Row],[Sales]]*Sales_Data[[#This Row],[Cost_%]]</f>
        <v>137.83770000000001</v>
      </c>
      <c r="X41">
        <f>Sales_Data[[#This Row],[Sales]]-Sales_Data[[#This Row],[Cost]]</f>
        <v>74.22029999999998</v>
      </c>
      <c r="Y41" s="3">
        <f>Sales_Data[[#This Row],[Gross_Profit_Recalc]]/Sales_Data[[#This Row],[Sales]]</f>
        <v>0.34999999999999992</v>
      </c>
      <c r="Z41">
        <f>YEAR(Sales_Data[[#This Row],[Order Date]])</f>
        <v>2015</v>
      </c>
    </row>
    <row r="42" spans="1:26" x14ac:dyDescent="0.2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>_xlfn.XLOOKUP(Sales_Data[[#This Row],[Category]],Assumptions_Model!A:A, Assumptions_Model!B:B)</f>
        <v>0.55000000000000004</v>
      </c>
      <c r="W42">
        <f>Sales_Data[[#This Row],[Sales]]*Sales_Data[[#This Row],[Cost_%]]</f>
        <v>204.14240000000001</v>
      </c>
      <c r="X42">
        <f>Sales_Data[[#This Row],[Sales]]-Sales_Data[[#This Row],[Cost]]</f>
        <v>167.0256</v>
      </c>
      <c r="Y42" s="3">
        <f>Sales_Data[[#This Row],[Gross_Profit_Recalc]]/Sales_Data[[#This Row],[Sales]]</f>
        <v>0.45</v>
      </c>
      <c r="Z42">
        <f>YEAR(Sales_Data[[#This Row],[Order Date]])</f>
        <v>2015</v>
      </c>
    </row>
    <row r="43" spans="1:26" x14ac:dyDescent="0.2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>_xlfn.XLOOKUP(Sales_Data[[#This Row],[Category]],Assumptions_Model!A:A, Assumptions_Model!B:B)</f>
        <v>0.55000000000000004</v>
      </c>
      <c r="W43">
        <f>Sales_Data[[#This Row],[Sales]]*Sales_Data[[#This Row],[Cost_%]]</f>
        <v>80.942400000000006</v>
      </c>
      <c r="X43">
        <f>Sales_Data[[#This Row],[Sales]]-Sales_Data[[#This Row],[Cost]]</f>
        <v>66.2256</v>
      </c>
      <c r="Y43" s="3">
        <f>Sales_Data[[#This Row],[Gross_Profit_Recalc]]/Sales_Data[[#This Row],[Sales]]</f>
        <v>0.44999999999999996</v>
      </c>
      <c r="Z43">
        <f>YEAR(Sales_Data[[#This Row],[Order Date]])</f>
        <v>2017</v>
      </c>
    </row>
    <row r="44" spans="1:26" x14ac:dyDescent="0.2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>_xlfn.XLOOKUP(Sales_Data[[#This Row],[Category]],Assumptions_Model!A:A, Assumptions_Model!B:B)</f>
        <v>0.6</v>
      </c>
      <c r="W44">
        <f>Sales_Data[[#This Row],[Sales]]*Sales_Data[[#This Row],[Cost_%]]</f>
        <v>46.727999999999994</v>
      </c>
      <c r="X44">
        <f>Sales_Data[[#This Row],[Sales]]-Sales_Data[[#This Row],[Cost]]</f>
        <v>31.152000000000001</v>
      </c>
      <c r="Y44" s="3">
        <f>Sales_Data[[#This Row],[Gross_Profit_Recalc]]/Sales_Data[[#This Row],[Sales]]</f>
        <v>0.4</v>
      </c>
      <c r="Z44">
        <f>YEAR(Sales_Data[[#This Row],[Order Date]])</f>
        <v>2016</v>
      </c>
    </row>
    <row r="45" spans="1:26" x14ac:dyDescent="0.2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>_xlfn.XLOOKUP(Sales_Data[[#This Row],[Category]],Assumptions_Model!A:A, Assumptions_Model!B:B)</f>
        <v>0.6</v>
      </c>
      <c r="W45">
        <f>Sales_Data[[#This Row],[Sales]]*Sales_Data[[#This Row],[Cost_%]]</f>
        <v>57.369599999999998</v>
      </c>
      <c r="X45">
        <f>Sales_Data[[#This Row],[Sales]]-Sales_Data[[#This Row],[Cost]]</f>
        <v>38.246400000000001</v>
      </c>
      <c r="Y45" s="3">
        <f>Sales_Data[[#This Row],[Gross_Profit_Recalc]]/Sales_Data[[#This Row],[Sales]]</f>
        <v>0.4</v>
      </c>
      <c r="Z45">
        <f>YEAR(Sales_Data[[#This Row],[Order Date]])</f>
        <v>2017</v>
      </c>
    </row>
    <row r="46" spans="1:26" x14ac:dyDescent="0.2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>_xlfn.XLOOKUP(Sales_Data[[#This Row],[Category]],Assumptions_Model!A:A, Assumptions_Model!B:B)</f>
        <v>0.55000000000000004</v>
      </c>
      <c r="W46">
        <f>Sales_Data[[#This Row],[Sales]]*Sales_Data[[#This Row],[Cost_%]]</f>
        <v>25.289000000000001</v>
      </c>
      <c r="X46">
        <f>Sales_Data[[#This Row],[Sales]]-Sales_Data[[#This Row],[Cost]]</f>
        <v>20.690999999999995</v>
      </c>
      <c r="Y46" s="3">
        <f>Sales_Data[[#This Row],[Gross_Profit_Recalc]]/Sales_Data[[#This Row],[Sales]]</f>
        <v>0.44999999999999996</v>
      </c>
      <c r="Z46">
        <f>YEAR(Sales_Data[[#This Row],[Order Date]])</f>
        <v>2016</v>
      </c>
    </row>
    <row r="47" spans="1:26" x14ac:dyDescent="0.2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>_xlfn.XLOOKUP(Sales_Data[[#This Row],[Category]],Assumptions_Model!A:A, Assumptions_Model!B:B)</f>
        <v>0.6</v>
      </c>
      <c r="W47">
        <f>Sales_Data[[#This Row],[Sales]]*Sales_Data[[#This Row],[Cost_%]]</f>
        <v>10.476000000000001</v>
      </c>
      <c r="X47">
        <f>Sales_Data[[#This Row],[Sales]]-Sales_Data[[#This Row],[Cost]]</f>
        <v>6.984</v>
      </c>
      <c r="Y47" s="3">
        <f>Sales_Data[[#This Row],[Gross_Profit_Recalc]]/Sales_Data[[#This Row],[Sales]]</f>
        <v>0.39999999999999997</v>
      </c>
      <c r="Z47">
        <f>YEAR(Sales_Data[[#This Row],[Order Date]])</f>
        <v>2016</v>
      </c>
    </row>
    <row r="48" spans="1:26" x14ac:dyDescent="0.2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>_xlfn.XLOOKUP(Sales_Data[[#This Row],[Category]],Assumptions_Model!A:A, Assumptions_Model!B:B)</f>
        <v>0.6</v>
      </c>
      <c r="W48">
        <f>Sales_Data[[#This Row],[Sales]]*Sales_Data[[#This Row],[Cost_%]]</f>
        <v>127.176</v>
      </c>
      <c r="X48">
        <f>Sales_Data[[#This Row],[Sales]]-Sales_Data[[#This Row],[Cost]]</f>
        <v>84.784000000000006</v>
      </c>
      <c r="Y48" s="3">
        <f>Sales_Data[[#This Row],[Gross_Profit_Recalc]]/Sales_Data[[#This Row],[Sales]]</f>
        <v>0.4</v>
      </c>
      <c r="Z48">
        <f>YEAR(Sales_Data[[#This Row],[Order Date]])</f>
        <v>2014</v>
      </c>
    </row>
    <row r="49" spans="1:26" x14ac:dyDescent="0.2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>_xlfn.XLOOKUP(Sales_Data[[#This Row],[Category]],Assumptions_Model!A:A, Assumptions_Model!B:B)</f>
        <v>0.55000000000000004</v>
      </c>
      <c r="W49">
        <f>Sales_Data[[#This Row],[Sales]]*Sales_Data[[#This Row],[Cost_%]]</f>
        <v>24.750000000000004</v>
      </c>
      <c r="X49">
        <f>Sales_Data[[#This Row],[Sales]]-Sales_Data[[#This Row],[Cost]]</f>
        <v>20.249999999999996</v>
      </c>
      <c r="Y49" s="3">
        <f>Sales_Data[[#This Row],[Gross_Profit_Recalc]]/Sales_Data[[#This Row],[Sales]]</f>
        <v>0.4499999999999999</v>
      </c>
      <c r="Z49">
        <f>YEAR(Sales_Data[[#This Row],[Order Date]])</f>
        <v>2016</v>
      </c>
    </row>
    <row r="50" spans="1:26" x14ac:dyDescent="0.2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>_xlfn.XLOOKUP(Sales_Data[[#This Row],[Category]],Assumptions_Model!A:A, Assumptions_Model!B:B)</f>
        <v>0.55000000000000004</v>
      </c>
      <c r="W50">
        <f>Sales_Data[[#This Row],[Sales]]*Sales_Data[[#This Row],[Cost_%]]</f>
        <v>11.990000000000002</v>
      </c>
      <c r="X50">
        <f>Sales_Data[[#This Row],[Sales]]-Sales_Data[[#This Row],[Cost]]</f>
        <v>9.8099999999999987</v>
      </c>
      <c r="Y50" s="3">
        <f>Sales_Data[[#This Row],[Gross_Profit_Recalc]]/Sales_Data[[#This Row],[Sales]]</f>
        <v>0.4499999999999999</v>
      </c>
      <c r="Z50">
        <f>YEAR(Sales_Data[[#This Row],[Order Date]])</f>
        <v>2016</v>
      </c>
    </row>
    <row r="51" spans="1:26" x14ac:dyDescent="0.2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>_xlfn.XLOOKUP(Sales_Data[[#This Row],[Category]],Assumptions_Model!A:A, Assumptions_Model!B:B)</f>
        <v>0.6</v>
      </c>
      <c r="W51">
        <f>Sales_Data[[#This Row],[Sales]]*Sales_Data[[#This Row],[Cost_%]]</f>
        <v>22.931999999999999</v>
      </c>
      <c r="X51">
        <f>Sales_Data[[#This Row],[Sales]]-Sales_Data[[#This Row],[Cost]]</f>
        <v>15.288</v>
      </c>
      <c r="Y51" s="3">
        <f>Sales_Data[[#This Row],[Gross_Profit_Recalc]]/Sales_Data[[#This Row],[Sales]]</f>
        <v>0.4</v>
      </c>
      <c r="Z51">
        <f>YEAR(Sales_Data[[#This Row],[Order Date]])</f>
        <v>2015</v>
      </c>
    </row>
    <row r="52" spans="1:26" x14ac:dyDescent="0.2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>_xlfn.XLOOKUP(Sales_Data[[#This Row],[Category]],Assumptions_Model!A:A, Assumptions_Model!B:B)</f>
        <v>0.6</v>
      </c>
      <c r="W52">
        <f>Sales_Data[[#This Row],[Sales]]*Sales_Data[[#This Row],[Cost_%]]</f>
        <v>45.108000000000004</v>
      </c>
      <c r="X52">
        <f>Sales_Data[[#This Row],[Sales]]-Sales_Data[[#This Row],[Cost]]</f>
        <v>30.072000000000003</v>
      </c>
      <c r="Y52" s="3">
        <f>Sales_Data[[#This Row],[Gross_Profit_Recalc]]/Sales_Data[[#This Row],[Sales]]</f>
        <v>0.4</v>
      </c>
      <c r="Z52">
        <f>YEAR(Sales_Data[[#This Row],[Order Date]])</f>
        <v>2015</v>
      </c>
    </row>
    <row r="53" spans="1:26" x14ac:dyDescent="0.2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>_xlfn.XLOOKUP(Sales_Data[[#This Row],[Category]],Assumptions_Model!A:A, Assumptions_Model!B:B)</f>
        <v>0.65</v>
      </c>
      <c r="W53">
        <f>Sales_Data[[#This Row],[Sales]]*Sales_Data[[#This Row],[Cost_%]]</f>
        <v>4.0040000000000004</v>
      </c>
      <c r="X53">
        <f>Sales_Data[[#This Row],[Sales]]-Sales_Data[[#This Row],[Cost]]</f>
        <v>2.1559999999999997</v>
      </c>
      <c r="Y53" s="3">
        <f>Sales_Data[[#This Row],[Gross_Profit_Recalc]]/Sales_Data[[#This Row],[Sales]]</f>
        <v>0.34999999999999992</v>
      </c>
      <c r="Z53">
        <f>YEAR(Sales_Data[[#This Row],[Order Date]])</f>
        <v>2015</v>
      </c>
    </row>
    <row r="54" spans="1:26" x14ac:dyDescent="0.2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>_xlfn.XLOOKUP(Sales_Data[[#This Row],[Category]],Assumptions_Model!A:A, Assumptions_Model!B:B)</f>
        <v>0.65</v>
      </c>
      <c r="W54">
        <f>Sales_Data[[#This Row],[Sales]]*Sales_Data[[#This Row],[Cost_%]]</f>
        <v>58.493499999999997</v>
      </c>
      <c r="X54">
        <f>Sales_Data[[#This Row],[Sales]]-Sales_Data[[#This Row],[Cost]]</f>
        <v>31.496499999999997</v>
      </c>
      <c r="Y54" s="3">
        <f>Sales_Data[[#This Row],[Gross_Profit_Recalc]]/Sales_Data[[#This Row],[Sales]]</f>
        <v>0.35</v>
      </c>
      <c r="Z54">
        <f>YEAR(Sales_Data[[#This Row],[Order Date]])</f>
        <v>2015</v>
      </c>
    </row>
    <row r="55" spans="1:26" x14ac:dyDescent="0.2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>_xlfn.XLOOKUP(Sales_Data[[#This Row],[Category]],Assumptions_Model!A:A, Assumptions_Model!B:B)</f>
        <v>0.6</v>
      </c>
      <c r="W55">
        <f>Sales_Data[[#This Row],[Sales]]*Sales_Data[[#This Row],[Cost_%]]</f>
        <v>9.1559999999999988</v>
      </c>
      <c r="X55">
        <f>Sales_Data[[#This Row],[Sales]]-Sales_Data[[#This Row],[Cost]]</f>
        <v>6.104000000000001</v>
      </c>
      <c r="Y55" s="3">
        <f>Sales_Data[[#This Row],[Gross_Profit_Recalc]]/Sales_Data[[#This Row],[Sales]]</f>
        <v>0.40000000000000008</v>
      </c>
      <c r="Z55">
        <f>YEAR(Sales_Data[[#This Row],[Order Date]])</f>
        <v>2016</v>
      </c>
    </row>
    <row r="56" spans="1:26" x14ac:dyDescent="0.2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>_xlfn.XLOOKUP(Sales_Data[[#This Row],[Category]],Assumptions_Model!A:A, Assumptions_Model!B:B)</f>
        <v>0.55000000000000004</v>
      </c>
      <c r="W56">
        <f>Sales_Data[[#This Row],[Sales]]*Sales_Data[[#This Row],[Cost_%]]</f>
        <v>566.47250000000008</v>
      </c>
      <c r="X56">
        <f>Sales_Data[[#This Row],[Sales]]-Sales_Data[[#This Row],[Cost]]</f>
        <v>463.47749999999996</v>
      </c>
      <c r="Y56" s="3">
        <f>Sales_Data[[#This Row],[Gross_Profit_Recalc]]/Sales_Data[[#This Row],[Sales]]</f>
        <v>0.44999999999999996</v>
      </c>
      <c r="Z56">
        <f>YEAR(Sales_Data[[#This Row],[Order Date]])</f>
        <v>2016</v>
      </c>
    </row>
    <row r="57" spans="1:26" x14ac:dyDescent="0.2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>_xlfn.XLOOKUP(Sales_Data[[#This Row],[Category]],Assumptions_Model!A:A, Assumptions_Model!B:B)</f>
        <v>0.6</v>
      </c>
      <c r="W57">
        <f>Sales_Data[[#This Row],[Sales]]*Sales_Data[[#This Row],[Cost_%]]</f>
        <v>125.136</v>
      </c>
      <c r="X57">
        <f>Sales_Data[[#This Row],[Sales]]-Sales_Data[[#This Row],[Cost]]</f>
        <v>83.424000000000007</v>
      </c>
      <c r="Y57" s="3">
        <f>Sales_Data[[#This Row],[Gross_Profit_Recalc]]/Sales_Data[[#This Row],[Sales]]</f>
        <v>0.4</v>
      </c>
      <c r="Z57">
        <f>YEAR(Sales_Data[[#This Row],[Order Date]])</f>
        <v>2016</v>
      </c>
    </row>
    <row r="58" spans="1:26" x14ac:dyDescent="0.2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>_xlfn.XLOOKUP(Sales_Data[[#This Row],[Category]],Assumptions_Model!A:A, Assumptions_Model!B:B)</f>
        <v>0.6</v>
      </c>
      <c r="W58">
        <f>Sales_Data[[#This Row],[Sales]]*Sales_Data[[#This Row],[Cost_%]]</f>
        <v>19.439999999999998</v>
      </c>
      <c r="X58">
        <f>Sales_Data[[#This Row],[Sales]]-Sales_Data[[#This Row],[Cost]]</f>
        <v>12.96</v>
      </c>
      <c r="Y58" s="3">
        <f>Sales_Data[[#This Row],[Gross_Profit_Recalc]]/Sales_Data[[#This Row],[Sales]]</f>
        <v>0.4</v>
      </c>
      <c r="Z58">
        <f>YEAR(Sales_Data[[#This Row],[Order Date]])</f>
        <v>2016</v>
      </c>
    </row>
    <row r="59" spans="1:26" x14ac:dyDescent="0.2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>_xlfn.XLOOKUP(Sales_Data[[#This Row],[Category]],Assumptions_Model!A:A, Assumptions_Model!B:B)</f>
        <v>0.65</v>
      </c>
      <c r="W59">
        <f>Sales_Data[[#This Row],[Sales]]*Sales_Data[[#This Row],[Cost_%]]</f>
        <v>207.61650000000003</v>
      </c>
      <c r="X59">
        <f>Sales_Data[[#This Row],[Sales]]-Sales_Data[[#This Row],[Cost]]</f>
        <v>111.79349999999999</v>
      </c>
      <c r="Y59" s="3">
        <f>Sales_Data[[#This Row],[Gross_Profit_Recalc]]/Sales_Data[[#This Row],[Sales]]</f>
        <v>0.35</v>
      </c>
      <c r="Z59">
        <f>YEAR(Sales_Data[[#This Row],[Order Date]])</f>
        <v>2016</v>
      </c>
    </row>
    <row r="60" spans="1:26" x14ac:dyDescent="0.2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>_xlfn.XLOOKUP(Sales_Data[[#This Row],[Category]],Assumptions_Model!A:A, Assumptions_Model!B:B)</f>
        <v>0.6</v>
      </c>
      <c r="W60">
        <f>Sales_Data[[#This Row],[Sales]]*Sales_Data[[#This Row],[Cost_%]]</f>
        <v>8.7360000000000007</v>
      </c>
      <c r="X60">
        <f>Sales_Data[[#This Row],[Sales]]-Sales_Data[[#This Row],[Cost]]</f>
        <v>5.8239999999999998</v>
      </c>
      <c r="Y60" s="3">
        <f>Sales_Data[[#This Row],[Gross_Profit_Recalc]]/Sales_Data[[#This Row],[Sales]]</f>
        <v>0.39999999999999997</v>
      </c>
      <c r="Z60">
        <f>YEAR(Sales_Data[[#This Row],[Order Date]])</f>
        <v>2016</v>
      </c>
    </row>
    <row r="61" spans="1:26" x14ac:dyDescent="0.2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>_xlfn.XLOOKUP(Sales_Data[[#This Row],[Category]],Assumptions_Model!A:A, Assumptions_Model!B:B)</f>
        <v>0.55000000000000004</v>
      </c>
      <c r="W61">
        <f>Sales_Data[[#This Row],[Sales]]*Sales_Data[[#This Row],[Cost_%]]</f>
        <v>16.5</v>
      </c>
      <c r="X61">
        <f>Sales_Data[[#This Row],[Sales]]-Sales_Data[[#This Row],[Cost]]</f>
        <v>13.5</v>
      </c>
      <c r="Y61" s="3">
        <f>Sales_Data[[#This Row],[Gross_Profit_Recalc]]/Sales_Data[[#This Row],[Sales]]</f>
        <v>0.45</v>
      </c>
      <c r="Z61">
        <f>YEAR(Sales_Data[[#This Row],[Order Date]])</f>
        <v>2016</v>
      </c>
    </row>
    <row r="62" spans="1:26" x14ac:dyDescent="0.2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>_xlfn.XLOOKUP(Sales_Data[[#This Row],[Category]],Assumptions_Model!A:A, Assumptions_Model!B:B)</f>
        <v>0.6</v>
      </c>
      <c r="W62">
        <f>Sales_Data[[#This Row],[Sales]]*Sales_Data[[#This Row],[Cost_%]]</f>
        <v>29.087999999999997</v>
      </c>
      <c r="X62">
        <f>Sales_Data[[#This Row],[Sales]]-Sales_Data[[#This Row],[Cost]]</f>
        <v>19.391999999999999</v>
      </c>
      <c r="Y62" s="3">
        <f>Sales_Data[[#This Row],[Gross_Profit_Recalc]]/Sales_Data[[#This Row],[Sales]]</f>
        <v>0.4</v>
      </c>
      <c r="Z62">
        <f>YEAR(Sales_Data[[#This Row],[Order Date]])</f>
        <v>2016</v>
      </c>
    </row>
    <row r="63" spans="1:26" x14ac:dyDescent="0.2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>_xlfn.XLOOKUP(Sales_Data[[#This Row],[Category]],Assumptions_Model!A:A, Assumptions_Model!B:B)</f>
        <v>0.6</v>
      </c>
      <c r="W63">
        <f>Sales_Data[[#This Row],[Sales]]*Sales_Data[[#This Row],[Cost_%]]</f>
        <v>1.008</v>
      </c>
      <c r="X63">
        <f>Sales_Data[[#This Row],[Sales]]-Sales_Data[[#This Row],[Cost]]</f>
        <v>0.67199999999999993</v>
      </c>
      <c r="Y63" s="3">
        <f>Sales_Data[[#This Row],[Gross_Profit_Recalc]]/Sales_Data[[#This Row],[Sales]]</f>
        <v>0.39999999999999997</v>
      </c>
      <c r="Z63">
        <f>YEAR(Sales_Data[[#This Row],[Order Date]])</f>
        <v>2016</v>
      </c>
    </row>
    <row r="64" spans="1:26" x14ac:dyDescent="0.2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>_xlfn.XLOOKUP(Sales_Data[[#This Row],[Category]],Assumptions_Model!A:A, Assumptions_Model!B:B)</f>
        <v>0.55000000000000004</v>
      </c>
      <c r="W64">
        <f>Sales_Data[[#This Row],[Sales]]*Sales_Data[[#This Row],[Cost_%]]</f>
        <v>7.6890000000000009</v>
      </c>
      <c r="X64">
        <f>Sales_Data[[#This Row],[Sales]]-Sales_Data[[#This Row],[Cost]]</f>
        <v>6.2909999999999995</v>
      </c>
      <c r="Y64" s="3">
        <f>Sales_Data[[#This Row],[Gross_Profit_Recalc]]/Sales_Data[[#This Row],[Sales]]</f>
        <v>0.44999999999999996</v>
      </c>
      <c r="Z64">
        <f>YEAR(Sales_Data[[#This Row],[Order Date]])</f>
        <v>2015</v>
      </c>
    </row>
    <row r="65" spans="1:26" x14ac:dyDescent="0.2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>_xlfn.XLOOKUP(Sales_Data[[#This Row],[Category]],Assumptions_Model!A:A, Assumptions_Model!B:B)</f>
        <v>0.6</v>
      </c>
      <c r="W65">
        <f>Sales_Data[[#This Row],[Sales]]*Sales_Data[[#This Row],[Cost_%]]</f>
        <v>15.494400000000001</v>
      </c>
      <c r="X65">
        <f>Sales_Data[[#This Row],[Sales]]-Sales_Data[[#This Row],[Cost]]</f>
        <v>10.329600000000001</v>
      </c>
      <c r="Y65" s="3">
        <f>Sales_Data[[#This Row],[Gross_Profit_Recalc]]/Sales_Data[[#This Row],[Sales]]</f>
        <v>0.4</v>
      </c>
      <c r="Z65">
        <f>YEAR(Sales_Data[[#This Row],[Order Date]])</f>
        <v>2015</v>
      </c>
    </row>
    <row r="66" spans="1:26" x14ac:dyDescent="0.2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>_xlfn.XLOOKUP(Sales_Data[[#This Row],[Category]],Assumptions_Model!A:A, Assumptions_Model!B:B)</f>
        <v>0.6</v>
      </c>
      <c r="W66">
        <f>Sales_Data[[#This Row],[Sales]]*Sales_Data[[#This Row],[Cost_%]]</f>
        <v>88.037999999999997</v>
      </c>
      <c r="X66">
        <f>Sales_Data[[#This Row],[Sales]]-Sales_Data[[#This Row],[Cost]]</f>
        <v>58.691999999999993</v>
      </c>
      <c r="Y66" s="3">
        <f>Sales_Data[[#This Row],[Gross_Profit_Recalc]]/Sales_Data[[#This Row],[Sales]]</f>
        <v>0.39999999999999997</v>
      </c>
      <c r="Z66">
        <f>YEAR(Sales_Data[[#This Row],[Order Date]])</f>
        <v>2015</v>
      </c>
    </row>
    <row r="67" spans="1:26" x14ac:dyDescent="0.2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>_xlfn.XLOOKUP(Sales_Data[[#This Row],[Category]],Assumptions_Model!A:A, Assumptions_Model!B:B)</f>
        <v>0.65</v>
      </c>
      <c r="W67">
        <f>Sales_Data[[#This Row],[Sales]]*Sales_Data[[#This Row],[Cost_%]]</f>
        <v>51.844000000000008</v>
      </c>
      <c r="X67">
        <f>Sales_Data[[#This Row],[Sales]]-Sales_Data[[#This Row],[Cost]]</f>
        <v>27.915999999999997</v>
      </c>
      <c r="Y67" s="3">
        <f>Sales_Data[[#This Row],[Gross_Profit_Recalc]]/Sales_Data[[#This Row],[Sales]]</f>
        <v>0.34999999999999992</v>
      </c>
      <c r="Z67">
        <f>YEAR(Sales_Data[[#This Row],[Order Date]])</f>
        <v>2015</v>
      </c>
    </row>
    <row r="68" spans="1:26" x14ac:dyDescent="0.2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>_xlfn.XLOOKUP(Sales_Data[[#This Row],[Category]],Assumptions_Model!A:A, Assumptions_Model!B:B)</f>
        <v>0.65</v>
      </c>
      <c r="W68">
        <f>Sales_Data[[#This Row],[Sales]]*Sales_Data[[#This Row],[Cost_%]]</f>
        <v>138.52475000000001</v>
      </c>
      <c r="X68">
        <f>Sales_Data[[#This Row],[Sales]]-Sales_Data[[#This Row],[Cost]]</f>
        <v>74.590249999999997</v>
      </c>
      <c r="Y68" s="3">
        <f>Sales_Data[[#This Row],[Gross_Profit_Recalc]]/Sales_Data[[#This Row],[Sales]]</f>
        <v>0.35</v>
      </c>
      <c r="Z68">
        <f>YEAR(Sales_Data[[#This Row],[Order Date]])</f>
        <v>2015</v>
      </c>
    </row>
    <row r="69" spans="1:26" x14ac:dyDescent="0.2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>_xlfn.XLOOKUP(Sales_Data[[#This Row],[Category]],Assumptions_Model!A:A, Assumptions_Model!B:B)</f>
        <v>0.6</v>
      </c>
      <c r="W69">
        <f>Sales_Data[[#This Row],[Sales]]*Sales_Data[[#This Row],[Cost_%]]</f>
        <v>667.81439999999986</v>
      </c>
      <c r="X69">
        <f>Sales_Data[[#This Row],[Sales]]-Sales_Data[[#This Row],[Cost]]</f>
        <v>445.20960000000002</v>
      </c>
      <c r="Y69" s="3">
        <f>Sales_Data[[#This Row],[Gross_Profit_Recalc]]/Sales_Data[[#This Row],[Sales]]</f>
        <v>0.40000000000000008</v>
      </c>
      <c r="Z69">
        <f>YEAR(Sales_Data[[#This Row],[Order Date]])</f>
        <v>2014</v>
      </c>
    </row>
    <row r="70" spans="1:26" x14ac:dyDescent="0.2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>_xlfn.XLOOKUP(Sales_Data[[#This Row],[Category]],Assumptions_Model!A:A, Assumptions_Model!B:B)</f>
        <v>0.55000000000000004</v>
      </c>
      <c r="W70">
        <f>Sales_Data[[#This Row],[Sales]]*Sales_Data[[#This Row],[Cost_%]]</f>
        <v>92.382400000000004</v>
      </c>
      <c r="X70">
        <f>Sales_Data[[#This Row],[Sales]]-Sales_Data[[#This Row],[Cost]]</f>
        <v>75.585599999999985</v>
      </c>
      <c r="Y70" s="3">
        <f>Sales_Data[[#This Row],[Gross_Profit_Recalc]]/Sales_Data[[#This Row],[Sales]]</f>
        <v>0.44999999999999996</v>
      </c>
      <c r="Z70">
        <f>YEAR(Sales_Data[[#This Row],[Order Date]])</f>
        <v>2014</v>
      </c>
    </row>
    <row r="71" spans="1:26" x14ac:dyDescent="0.2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>_xlfn.XLOOKUP(Sales_Data[[#This Row],[Category]],Assumptions_Model!A:A, Assumptions_Model!B:B)</f>
        <v>0.6</v>
      </c>
      <c r="W71">
        <f>Sales_Data[[#This Row],[Sales]]*Sales_Data[[#This Row],[Cost_%]]</f>
        <v>45.527999999999999</v>
      </c>
      <c r="X71">
        <f>Sales_Data[[#This Row],[Sales]]-Sales_Data[[#This Row],[Cost]]</f>
        <v>30.351999999999997</v>
      </c>
      <c r="Y71" s="3">
        <f>Sales_Data[[#This Row],[Gross_Profit_Recalc]]/Sales_Data[[#This Row],[Sales]]</f>
        <v>0.39999999999999997</v>
      </c>
      <c r="Z71">
        <f>YEAR(Sales_Data[[#This Row],[Order Date]])</f>
        <v>2016</v>
      </c>
    </row>
    <row r="72" spans="1:26" x14ac:dyDescent="0.2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>_xlfn.XLOOKUP(Sales_Data[[#This Row],[Category]],Assumptions_Model!A:A, Assumptions_Model!B:B)</f>
        <v>0.6</v>
      </c>
      <c r="W72">
        <f>Sales_Data[[#This Row],[Sales]]*Sales_Data[[#This Row],[Cost_%]]</f>
        <v>2.7695999999999996</v>
      </c>
      <c r="X72">
        <f>Sales_Data[[#This Row],[Sales]]-Sales_Data[[#This Row],[Cost]]</f>
        <v>1.8464</v>
      </c>
      <c r="Y72" s="3">
        <f>Sales_Data[[#This Row],[Gross_Profit_Recalc]]/Sales_Data[[#This Row],[Sales]]</f>
        <v>0.4</v>
      </c>
      <c r="Z72">
        <f>YEAR(Sales_Data[[#This Row],[Order Date]])</f>
        <v>2016</v>
      </c>
    </row>
    <row r="73" spans="1:26" x14ac:dyDescent="0.2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>_xlfn.XLOOKUP(Sales_Data[[#This Row],[Category]],Assumptions_Model!A:A, Assumptions_Model!B:B)</f>
        <v>0.6</v>
      </c>
      <c r="W73">
        <f>Sales_Data[[#This Row],[Sales]]*Sales_Data[[#This Row],[Cost_%]]</f>
        <v>11.43</v>
      </c>
      <c r="X73">
        <f>Sales_Data[[#This Row],[Sales]]-Sales_Data[[#This Row],[Cost]]</f>
        <v>7.620000000000001</v>
      </c>
      <c r="Y73" s="3">
        <f>Sales_Data[[#This Row],[Gross_Profit_Recalc]]/Sales_Data[[#This Row],[Sales]]</f>
        <v>0.4</v>
      </c>
      <c r="Z73">
        <f>YEAR(Sales_Data[[#This Row],[Order Date]])</f>
        <v>2017</v>
      </c>
    </row>
    <row r="74" spans="1:26" x14ac:dyDescent="0.2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>_xlfn.XLOOKUP(Sales_Data[[#This Row],[Category]],Assumptions_Model!A:A, Assumptions_Model!B:B)</f>
        <v>0.65</v>
      </c>
      <c r="W74">
        <f>Sales_Data[[#This Row],[Sales]]*Sales_Data[[#This Row],[Cost_%]]</f>
        <v>540.75840000000005</v>
      </c>
      <c r="X74">
        <f>Sales_Data[[#This Row],[Sales]]-Sales_Data[[#This Row],[Cost]]</f>
        <v>291.17759999999998</v>
      </c>
      <c r="Y74" s="3">
        <f>Sales_Data[[#This Row],[Gross_Profit_Recalc]]/Sales_Data[[#This Row],[Sales]]</f>
        <v>0.35</v>
      </c>
      <c r="Z74">
        <f>YEAR(Sales_Data[[#This Row],[Order Date]])</f>
        <v>2015</v>
      </c>
    </row>
    <row r="75" spans="1:26" x14ac:dyDescent="0.2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>_xlfn.XLOOKUP(Sales_Data[[#This Row],[Category]],Assumptions_Model!A:A, Assumptions_Model!B:B)</f>
        <v>0.65</v>
      </c>
      <c r="W75">
        <f>Sales_Data[[#This Row],[Sales]]*Sales_Data[[#This Row],[Cost_%]]</f>
        <v>63.076000000000008</v>
      </c>
      <c r="X75">
        <f>Sales_Data[[#This Row],[Sales]]-Sales_Data[[#This Row],[Cost]]</f>
        <v>33.963999999999999</v>
      </c>
      <c r="Y75" s="3">
        <f>Sales_Data[[#This Row],[Gross_Profit_Recalc]]/Sales_Data[[#This Row],[Sales]]</f>
        <v>0.35</v>
      </c>
      <c r="Z75">
        <f>YEAR(Sales_Data[[#This Row],[Order Date]])</f>
        <v>2015</v>
      </c>
    </row>
    <row r="76" spans="1:26" x14ac:dyDescent="0.2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>_xlfn.XLOOKUP(Sales_Data[[#This Row],[Category]],Assumptions_Model!A:A, Assumptions_Model!B:B)</f>
        <v>0.6</v>
      </c>
      <c r="W76">
        <f>Sales_Data[[#This Row],[Sales]]*Sales_Data[[#This Row],[Cost_%]]</f>
        <v>43.670400000000001</v>
      </c>
      <c r="X76">
        <f>Sales_Data[[#This Row],[Sales]]-Sales_Data[[#This Row],[Cost]]</f>
        <v>29.113600000000005</v>
      </c>
      <c r="Y76" s="3">
        <f>Sales_Data[[#This Row],[Gross_Profit_Recalc]]/Sales_Data[[#This Row],[Sales]]</f>
        <v>0.4</v>
      </c>
      <c r="Z76">
        <f>YEAR(Sales_Data[[#This Row],[Order Date]])</f>
        <v>2015</v>
      </c>
    </row>
    <row r="77" spans="1:26" x14ac:dyDescent="0.2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>_xlfn.XLOOKUP(Sales_Data[[#This Row],[Category]],Assumptions_Model!A:A, Assumptions_Model!B:B)</f>
        <v>0.6</v>
      </c>
      <c r="W77">
        <f>Sales_Data[[#This Row],[Sales]]*Sales_Data[[#This Row],[Cost_%]]</f>
        <v>0.74880000000000002</v>
      </c>
      <c r="X77">
        <f>Sales_Data[[#This Row],[Sales]]-Sales_Data[[#This Row],[Cost]]</f>
        <v>0.49919999999999998</v>
      </c>
      <c r="Y77" s="3">
        <f>Sales_Data[[#This Row],[Gross_Profit_Recalc]]/Sales_Data[[#This Row],[Sales]]</f>
        <v>0.39999999999999997</v>
      </c>
      <c r="Z77">
        <f>YEAR(Sales_Data[[#This Row],[Order Date]])</f>
        <v>2017</v>
      </c>
    </row>
    <row r="78" spans="1:26" x14ac:dyDescent="0.2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>_xlfn.XLOOKUP(Sales_Data[[#This Row],[Category]],Assumptions_Model!A:A, Assumptions_Model!B:B)</f>
        <v>0.65</v>
      </c>
      <c r="W78">
        <f>Sales_Data[[#This Row],[Sales]]*Sales_Data[[#This Row],[Cost_%]]</f>
        <v>6.3102</v>
      </c>
      <c r="X78">
        <f>Sales_Data[[#This Row],[Sales]]-Sales_Data[[#This Row],[Cost]]</f>
        <v>3.3978000000000002</v>
      </c>
      <c r="Y78" s="3">
        <f>Sales_Data[[#This Row],[Gross_Profit_Recalc]]/Sales_Data[[#This Row],[Sales]]</f>
        <v>0.35000000000000003</v>
      </c>
      <c r="Z78">
        <f>YEAR(Sales_Data[[#This Row],[Order Date]])</f>
        <v>2017</v>
      </c>
    </row>
    <row r="79" spans="1:26" x14ac:dyDescent="0.2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>_xlfn.XLOOKUP(Sales_Data[[#This Row],[Category]],Assumptions_Model!A:A, Assumptions_Model!B:B)</f>
        <v>0.6</v>
      </c>
      <c r="W79">
        <f>Sales_Data[[#This Row],[Sales]]*Sales_Data[[#This Row],[Cost_%]]</f>
        <v>16.343999999999998</v>
      </c>
      <c r="X79">
        <f>Sales_Data[[#This Row],[Sales]]-Sales_Data[[#This Row],[Cost]]</f>
        <v>10.896000000000001</v>
      </c>
      <c r="Y79" s="3">
        <f>Sales_Data[[#This Row],[Gross_Profit_Recalc]]/Sales_Data[[#This Row],[Sales]]</f>
        <v>0.40000000000000008</v>
      </c>
      <c r="Z79">
        <f>YEAR(Sales_Data[[#This Row],[Order Date]])</f>
        <v>2017</v>
      </c>
    </row>
    <row r="80" spans="1:26" x14ac:dyDescent="0.2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>_xlfn.XLOOKUP(Sales_Data[[#This Row],[Category]],Assumptions_Model!A:A, Assumptions_Model!B:B)</f>
        <v>0.65</v>
      </c>
      <c r="W80">
        <f>Sales_Data[[#This Row],[Sales]]*Sales_Data[[#This Row],[Cost_%]]</f>
        <v>12.545000000000002</v>
      </c>
      <c r="X80">
        <f>Sales_Data[[#This Row],[Sales]]-Sales_Data[[#This Row],[Cost]]</f>
        <v>6.754999999999999</v>
      </c>
      <c r="Y80" s="3">
        <f>Sales_Data[[#This Row],[Gross_Profit_Recalc]]/Sales_Data[[#This Row],[Sales]]</f>
        <v>0.34999999999999992</v>
      </c>
      <c r="Z80">
        <f>YEAR(Sales_Data[[#This Row],[Order Date]])</f>
        <v>2014</v>
      </c>
    </row>
    <row r="81" spans="1:26" x14ac:dyDescent="0.2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>_xlfn.XLOOKUP(Sales_Data[[#This Row],[Category]],Assumptions_Model!A:A, Assumptions_Model!B:B)</f>
        <v>0.6</v>
      </c>
      <c r="W81">
        <f>Sales_Data[[#This Row],[Sales]]*Sales_Data[[#This Row],[Cost_%]]</f>
        <v>124.89599999999999</v>
      </c>
      <c r="X81">
        <f>Sales_Data[[#This Row],[Sales]]-Sales_Data[[#This Row],[Cost]]</f>
        <v>83.26400000000001</v>
      </c>
      <c r="Y81" s="3">
        <f>Sales_Data[[#This Row],[Gross_Profit_Recalc]]/Sales_Data[[#This Row],[Sales]]</f>
        <v>0.40000000000000008</v>
      </c>
      <c r="Z81">
        <f>YEAR(Sales_Data[[#This Row],[Order Date]])</f>
        <v>2016</v>
      </c>
    </row>
    <row r="82" spans="1:26" x14ac:dyDescent="0.2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>_xlfn.XLOOKUP(Sales_Data[[#This Row],[Category]],Assumptions_Model!A:A, Assumptions_Model!B:B)</f>
        <v>0.6</v>
      </c>
      <c r="W82">
        <f>Sales_Data[[#This Row],[Sales]]*Sales_Data[[#This Row],[Cost_%]]</f>
        <v>10.043999999999999</v>
      </c>
      <c r="X82">
        <f>Sales_Data[[#This Row],[Sales]]-Sales_Data[[#This Row],[Cost]]</f>
        <v>6.6959999999999997</v>
      </c>
      <c r="Y82" s="3">
        <f>Sales_Data[[#This Row],[Gross_Profit_Recalc]]/Sales_Data[[#This Row],[Sales]]</f>
        <v>0.4</v>
      </c>
      <c r="Z82">
        <f>YEAR(Sales_Data[[#This Row],[Order Date]])</f>
        <v>2016</v>
      </c>
    </row>
    <row r="83" spans="1:26" x14ac:dyDescent="0.2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>_xlfn.XLOOKUP(Sales_Data[[#This Row],[Category]],Assumptions_Model!A:A, Assumptions_Model!B:B)</f>
        <v>0.6</v>
      </c>
      <c r="W83">
        <f>Sales_Data[[#This Row],[Sales]]*Sales_Data[[#This Row],[Cost_%]]</f>
        <v>8.94</v>
      </c>
      <c r="X83">
        <f>Sales_Data[[#This Row],[Sales]]-Sales_Data[[#This Row],[Cost]]</f>
        <v>5.9600000000000009</v>
      </c>
      <c r="Y83" s="3">
        <f>Sales_Data[[#This Row],[Gross_Profit_Recalc]]/Sales_Data[[#This Row],[Sales]]</f>
        <v>0.4</v>
      </c>
      <c r="Z83">
        <f>YEAR(Sales_Data[[#This Row],[Order Date]])</f>
        <v>2014</v>
      </c>
    </row>
    <row r="84" spans="1:26" x14ac:dyDescent="0.2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>_xlfn.XLOOKUP(Sales_Data[[#This Row],[Category]],Assumptions_Model!A:A, Assumptions_Model!B:B)</f>
        <v>0.6</v>
      </c>
      <c r="W84">
        <f>Sales_Data[[#This Row],[Sales]]*Sales_Data[[#This Row],[Cost_%]]</f>
        <v>12.834</v>
      </c>
      <c r="X84">
        <f>Sales_Data[[#This Row],[Sales]]-Sales_Data[[#This Row],[Cost]]</f>
        <v>8.5560000000000009</v>
      </c>
      <c r="Y84" s="3">
        <f>Sales_Data[[#This Row],[Gross_Profit_Recalc]]/Sales_Data[[#This Row],[Sales]]</f>
        <v>0.4</v>
      </c>
      <c r="Z84">
        <f>YEAR(Sales_Data[[#This Row],[Order Date]])</f>
        <v>2014</v>
      </c>
    </row>
    <row r="85" spans="1:26" x14ac:dyDescent="0.2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>_xlfn.XLOOKUP(Sales_Data[[#This Row],[Category]],Assumptions_Model!A:A, Assumptions_Model!B:B)</f>
        <v>0.6</v>
      </c>
      <c r="W85">
        <f>Sales_Data[[#This Row],[Sales]]*Sales_Data[[#This Row],[Cost_%]]</f>
        <v>120.5904</v>
      </c>
      <c r="X85">
        <f>Sales_Data[[#This Row],[Sales]]-Sales_Data[[#This Row],[Cost]]</f>
        <v>80.393600000000006</v>
      </c>
      <c r="Y85" s="3">
        <f>Sales_Data[[#This Row],[Gross_Profit_Recalc]]/Sales_Data[[#This Row],[Sales]]</f>
        <v>0.4</v>
      </c>
      <c r="Z85">
        <f>YEAR(Sales_Data[[#This Row],[Order Date]])</f>
        <v>2015</v>
      </c>
    </row>
    <row r="86" spans="1:26" x14ac:dyDescent="0.2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>_xlfn.XLOOKUP(Sales_Data[[#This Row],[Category]],Assumptions_Model!A:A, Assumptions_Model!B:B)</f>
        <v>0.6</v>
      </c>
      <c r="W86">
        <f>Sales_Data[[#This Row],[Sales]]*Sales_Data[[#This Row],[Cost_%]]</f>
        <v>138.22559999999999</v>
      </c>
      <c r="X86">
        <f>Sales_Data[[#This Row],[Sales]]-Sales_Data[[#This Row],[Cost]]</f>
        <v>92.150400000000019</v>
      </c>
      <c r="Y86" s="3">
        <f>Sales_Data[[#This Row],[Gross_Profit_Recalc]]/Sales_Data[[#This Row],[Sales]]</f>
        <v>0.40000000000000008</v>
      </c>
      <c r="Z86">
        <f>YEAR(Sales_Data[[#This Row],[Order Date]])</f>
        <v>2017</v>
      </c>
    </row>
    <row r="87" spans="1:26" x14ac:dyDescent="0.2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>_xlfn.XLOOKUP(Sales_Data[[#This Row],[Category]],Assumptions_Model!A:A, Assumptions_Model!B:B)</f>
        <v>0.65</v>
      </c>
      <c r="W87">
        <f>Sales_Data[[#This Row],[Sales]]*Sales_Data[[#This Row],[Cost_%]]</f>
        <v>196.274</v>
      </c>
      <c r="X87">
        <f>Sales_Data[[#This Row],[Sales]]-Sales_Data[[#This Row],[Cost]]</f>
        <v>105.68599999999998</v>
      </c>
      <c r="Y87" s="3">
        <f>Sales_Data[[#This Row],[Gross_Profit_Recalc]]/Sales_Data[[#This Row],[Sales]]</f>
        <v>0.35</v>
      </c>
      <c r="Z87">
        <f>YEAR(Sales_Data[[#This Row],[Order Date]])</f>
        <v>2017</v>
      </c>
    </row>
    <row r="88" spans="1:26" x14ac:dyDescent="0.2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>_xlfn.XLOOKUP(Sales_Data[[#This Row],[Category]],Assumptions_Model!A:A, Assumptions_Model!B:B)</f>
        <v>0.55000000000000004</v>
      </c>
      <c r="W88">
        <f>Sales_Data[[#This Row],[Sales]]*Sales_Data[[#This Row],[Cost_%]]</f>
        <v>10.9945</v>
      </c>
      <c r="X88">
        <f>Sales_Data[[#This Row],[Sales]]-Sales_Data[[#This Row],[Cost]]</f>
        <v>8.9954999999999981</v>
      </c>
      <c r="Y88" s="3">
        <f>Sales_Data[[#This Row],[Gross_Profit_Recalc]]/Sales_Data[[#This Row],[Sales]]</f>
        <v>0.44999999999999996</v>
      </c>
      <c r="Z88">
        <f>YEAR(Sales_Data[[#This Row],[Order Date]])</f>
        <v>2017</v>
      </c>
    </row>
    <row r="89" spans="1:26" x14ac:dyDescent="0.2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>_xlfn.XLOOKUP(Sales_Data[[#This Row],[Category]],Assumptions_Model!A:A, Assumptions_Model!B:B)</f>
        <v>0.6</v>
      </c>
      <c r="W89">
        <f>Sales_Data[[#This Row],[Sales]]*Sales_Data[[#This Row],[Cost_%]]</f>
        <v>3.6959999999999997</v>
      </c>
      <c r="X89">
        <f>Sales_Data[[#This Row],[Sales]]-Sales_Data[[#This Row],[Cost]]</f>
        <v>2.4640000000000004</v>
      </c>
      <c r="Y89" s="3">
        <f>Sales_Data[[#This Row],[Gross_Profit_Recalc]]/Sales_Data[[#This Row],[Sales]]</f>
        <v>0.40000000000000008</v>
      </c>
      <c r="Z89">
        <f>YEAR(Sales_Data[[#This Row],[Order Date]])</f>
        <v>2017</v>
      </c>
    </row>
    <row r="90" spans="1:26" x14ac:dyDescent="0.2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>_xlfn.XLOOKUP(Sales_Data[[#This Row],[Category]],Assumptions_Model!A:A, Assumptions_Model!B:B)</f>
        <v>0.6</v>
      </c>
      <c r="W90">
        <f>Sales_Data[[#This Row],[Sales]]*Sales_Data[[#This Row],[Cost_%]]</f>
        <v>95.020799999999994</v>
      </c>
      <c r="X90">
        <f>Sales_Data[[#This Row],[Sales]]-Sales_Data[[#This Row],[Cost]]</f>
        <v>63.347200000000001</v>
      </c>
      <c r="Y90" s="3">
        <f>Sales_Data[[#This Row],[Gross_Profit_Recalc]]/Sales_Data[[#This Row],[Sales]]</f>
        <v>0.4</v>
      </c>
      <c r="Z90">
        <f>YEAR(Sales_Data[[#This Row],[Order Date]])</f>
        <v>2016</v>
      </c>
    </row>
    <row r="91" spans="1:26" x14ac:dyDescent="0.2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>_xlfn.XLOOKUP(Sales_Data[[#This Row],[Category]],Assumptions_Model!A:A, Assumptions_Model!B:B)</f>
        <v>0.6</v>
      </c>
      <c r="W91">
        <f>Sales_Data[[#This Row],[Sales]]*Sales_Data[[#This Row],[Cost_%]]</f>
        <v>12.06</v>
      </c>
      <c r="X91">
        <f>Sales_Data[[#This Row],[Sales]]-Sales_Data[[#This Row],[Cost]]</f>
        <v>8.0400000000000009</v>
      </c>
      <c r="Y91" s="3">
        <f>Sales_Data[[#This Row],[Gross_Profit_Recalc]]/Sales_Data[[#This Row],[Sales]]</f>
        <v>0.4</v>
      </c>
      <c r="Z91">
        <f>YEAR(Sales_Data[[#This Row],[Order Date]])</f>
        <v>2016</v>
      </c>
    </row>
    <row r="92" spans="1:26" x14ac:dyDescent="0.2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>_xlfn.XLOOKUP(Sales_Data[[#This Row],[Category]],Assumptions_Model!A:A, Assumptions_Model!B:B)</f>
        <v>0.55000000000000004</v>
      </c>
      <c r="W92">
        <f>Sales_Data[[#This Row],[Sales]]*Sales_Data[[#This Row],[Cost_%]]</f>
        <v>40.471200000000003</v>
      </c>
      <c r="X92">
        <f>Sales_Data[[#This Row],[Sales]]-Sales_Data[[#This Row],[Cost]]</f>
        <v>33.1128</v>
      </c>
      <c r="Y92" s="3">
        <f>Sales_Data[[#This Row],[Gross_Profit_Recalc]]/Sales_Data[[#This Row],[Sales]]</f>
        <v>0.44999999999999996</v>
      </c>
      <c r="Z92">
        <f>YEAR(Sales_Data[[#This Row],[Order Date]])</f>
        <v>2016</v>
      </c>
    </row>
    <row r="93" spans="1:26" x14ac:dyDescent="0.2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>_xlfn.XLOOKUP(Sales_Data[[#This Row],[Category]],Assumptions_Model!A:A, Assumptions_Model!B:B)</f>
        <v>0.6</v>
      </c>
      <c r="W93">
        <f>Sales_Data[[#This Row],[Sales]]*Sales_Data[[#This Row],[Cost_%]]</f>
        <v>3.8879999999999999</v>
      </c>
      <c r="X93">
        <f>Sales_Data[[#This Row],[Sales]]-Sales_Data[[#This Row],[Cost]]</f>
        <v>2.5920000000000005</v>
      </c>
      <c r="Y93" s="3">
        <f>Sales_Data[[#This Row],[Gross_Profit_Recalc]]/Sales_Data[[#This Row],[Sales]]</f>
        <v>0.40000000000000008</v>
      </c>
      <c r="Z93">
        <f>YEAR(Sales_Data[[#This Row],[Order Date]])</f>
        <v>2016</v>
      </c>
    </row>
    <row r="94" spans="1:26" x14ac:dyDescent="0.2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>_xlfn.XLOOKUP(Sales_Data[[#This Row],[Category]],Assumptions_Model!A:A, Assumptions_Model!B:B)</f>
        <v>0.6</v>
      </c>
      <c r="W94">
        <f>Sales_Data[[#This Row],[Sales]]*Sales_Data[[#This Row],[Cost_%]]</f>
        <v>7.7759999999999998</v>
      </c>
      <c r="X94">
        <f>Sales_Data[[#This Row],[Sales]]-Sales_Data[[#This Row],[Cost]]</f>
        <v>5.1840000000000011</v>
      </c>
      <c r="Y94" s="3">
        <f>Sales_Data[[#This Row],[Gross_Profit_Recalc]]/Sales_Data[[#This Row],[Sales]]</f>
        <v>0.40000000000000008</v>
      </c>
      <c r="Z94">
        <f>YEAR(Sales_Data[[#This Row],[Order Date]])</f>
        <v>2015</v>
      </c>
    </row>
    <row r="95" spans="1:26" x14ac:dyDescent="0.2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>_xlfn.XLOOKUP(Sales_Data[[#This Row],[Category]],Assumptions_Model!A:A, Assumptions_Model!B:B)</f>
        <v>0.65</v>
      </c>
      <c r="W95">
        <f>Sales_Data[[#This Row],[Sales]]*Sales_Data[[#This Row],[Cost_%]]</f>
        <v>34.671000000000006</v>
      </c>
      <c r="X95">
        <f>Sales_Data[[#This Row],[Sales]]-Sales_Data[[#This Row],[Cost]]</f>
        <v>18.668999999999997</v>
      </c>
      <c r="Y95" s="3">
        <f>Sales_Data[[#This Row],[Gross_Profit_Recalc]]/Sales_Data[[#This Row],[Sales]]</f>
        <v>0.34999999999999992</v>
      </c>
      <c r="Z95">
        <f>YEAR(Sales_Data[[#This Row],[Order Date]])</f>
        <v>2015</v>
      </c>
    </row>
    <row r="96" spans="1:26" x14ac:dyDescent="0.2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>_xlfn.XLOOKUP(Sales_Data[[#This Row],[Category]],Assumptions_Model!A:A, Assumptions_Model!B:B)</f>
        <v>0.6</v>
      </c>
      <c r="W96">
        <f>Sales_Data[[#This Row],[Sales]]*Sales_Data[[#This Row],[Cost_%]]</f>
        <v>19.776</v>
      </c>
      <c r="X96">
        <f>Sales_Data[[#This Row],[Sales]]-Sales_Data[[#This Row],[Cost]]</f>
        <v>13.184000000000001</v>
      </c>
      <c r="Y96" s="3">
        <f>Sales_Data[[#This Row],[Gross_Profit_Recalc]]/Sales_Data[[#This Row],[Sales]]</f>
        <v>0.4</v>
      </c>
      <c r="Z96">
        <f>YEAR(Sales_Data[[#This Row],[Order Date]])</f>
        <v>2015</v>
      </c>
    </row>
    <row r="97" spans="1:26" x14ac:dyDescent="0.2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>_xlfn.XLOOKUP(Sales_Data[[#This Row],[Category]],Assumptions_Model!A:A, Assumptions_Model!B:B)</f>
        <v>0.6</v>
      </c>
      <c r="W97">
        <f>Sales_Data[[#This Row],[Sales]]*Sales_Data[[#This Row],[Cost_%]]</f>
        <v>3.4092000000000002</v>
      </c>
      <c r="X97">
        <f>Sales_Data[[#This Row],[Sales]]-Sales_Data[[#This Row],[Cost]]</f>
        <v>2.2728000000000002</v>
      </c>
      <c r="Y97" s="3">
        <f>Sales_Data[[#This Row],[Gross_Profit_Recalc]]/Sales_Data[[#This Row],[Sales]]</f>
        <v>0.4</v>
      </c>
      <c r="Z97">
        <f>YEAR(Sales_Data[[#This Row],[Order Date]])</f>
        <v>2017</v>
      </c>
    </row>
    <row r="98" spans="1:26" x14ac:dyDescent="0.2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>_xlfn.XLOOKUP(Sales_Data[[#This Row],[Category]],Assumptions_Model!A:A, Assumptions_Model!B:B)</f>
        <v>0.65</v>
      </c>
      <c r="W98">
        <f>Sales_Data[[#This Row],[Sales]]*Sales_Data[[#This Row],[Cost_%]]</f>
        <v>62.744500000000002</v>
      </c>
      <c r="X98">
        <f>Sales_Data[[#This Row],[Sales]]-Sales_Data[[#This Row],[Cost]]</f>
        <v>33.785499999999999</v>
      </c>
      <c r="Y98" s="3">
        <f>Sales_Data[[#This Row],[Gross_Profit_Recalc]]/Sales_Data[[#This Row],[Sales]]</f>
        <v>0.35</v>
      </c>
      <c r="Z98">
        <f>YEAR(Sales_Data[[#This Row],[Order Date]])</f>
        <v>2017</v>
      </c>
    </row>
    <row r="99" spans="1:26" x14ac:dyDescent="0.2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>_xlfn.XLOOKUP(Sales_Data[[#This Row],[Category]],Assumptions_Model!A:A, Assumptions_Model!B:B)</f>
        <v>0.6</v>
      </c>
      <c r="W99">
        <f>Sales_Data[[#This Row],[Sales]]*Sales_Data[[#This Row],[Cost_%]]</f>
        <v>30.787199999999999</v>
      </c>
      <c r="X99">
        <f>Sales_Data[[#This Row],[Sales]]-Sales_Data[[#This Row],[Cost]]</f>
        <v>20.524799999999999</v>
      </c>
      <c r="Y99" s="3">
        <f>Sales_Data[[#This Row],[Gross_Profit_Recalc]]/Sales_Data[[#This Row],[Sales]]</f>
        <v>0.4</v>
      </c>
      <c r="Z99">
        <f>YEAR(Sales_Data[[#This Row],[Order Date]])</f>
        <v>2017</v>
      </c>
    </row>
    <row r="100" spans="1:26" x14ac:dyDescent="0.2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>_xlfn.XLOOKUP(Sales_Data[[#This Row],[Category]],Assumptions_Model!A:A, Assumptions_Model!B:B)</f>
        <v>0.6</v>
      </c>
      <c r="W100">
        <f>Sales_Data[[#This Row],[Sales]]*Sales_Data[[#This Row],[Cost_%]]</f>
        <v>46.727999999999994</v>
      </c>
      <c r="X100">
        <f>Sales_Data[[#This Row],[Sales]]-Sales_Data[[#This Row],[Cost]]</f>
        <v>31.152000000000001</v>
      </c>
      <c r="Y100" s="3">
        <f>Sales_Data[[#This Row],[Gross_Profit_Recalc]]/Sales_Data[[#This Row],[Sales]]</f>
        <v>0.4</v>
      </c>
      <c r="Z100">
        <f>YEAR(Sales_Data[[#This Row],[Order Date]])</f>
        <v>2016</v>
      </c>
    </row>
    <row r="101" spans="1:26" x14ac:dyDescent="0.2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>_xlfn.XLOOKUP(Sales_Data[[#This Row],[Category]],Assumptions_Model!A:A, Assumptions_Model!B:B)</f>
        <v>0.6</v>
      </c>
      <c r="W101">
        <f>Sales_Data[[#This Row],[Sales]]*Sales_Data[[#This Row],[Cost_%]]</f>
        <v>38.774399999999993</v>
      </c>
      <c r="X101">
        <f>Sales_Data[[#This Row],[Sales]]-Sales_Data[[#This Row],[Cost]]</f>
        <v>25.849600000000002</v>
      </c>
      <c r="Y101" s="3">
        <f>Sales_Data[[#This Row],[Gross_Profit_Recalc]]/Sales_Data[[#This Row],[Sales]]</f>
        <v>0.40000000000000008</v>
      </c>
      <c r="Z101">
        <f>YEAR(Sales_Data[[#This Row],[Order Date]])</f>
        <v>2016</v>
      </c>
    </row>
    <row r="102" spans="1:26" x14ac:dyDescent="0.2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>_xlfn.XLOOKUP(Sales_Data[[#This Row],[Category]],Assumptions_Model!A:A, Assumptions_Model!B:B)</f>
        <v>0.55000000000000004</v>
      </c>
      <c r="W102">
        <f>Sales_Data[[#This Row],[Sales]]*Sales_Data[[#This Row],[Cost_%]]</f>
        <v>52.786800000000007</v>
      </c>
      <c r="X102">
        <f>Sales_Data[[#This Row],[Sales]]-Sales_Data[[#This Row],[Cost]]</f>
        <v>43.189199999999992</v>
      </c>
      <c r="Y102" s="3">
        <f>Sales_Data[[#This Row],[Gross_Profit_Recalc]]/Sales_Data[[#This Row],[Sales]]</f>
        <v>0.4499999999999999</v>
      </c>
      <c r="Z102">
        <f>YEAR(Sales_Data[[#This Row],[Order Date]])</f>
        <v>2016</v>
      </c>
    </row>
    <row r="103" spans="1:26" x14ac:dyDescent="0.2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>_xlfn.XLOOKUP(Sales_Data[[#This Row],[Category]],Assumptions_Model!A:A, Assumptions_Model!B:B)</f>
        <v>0.6</v>
      </c>
      <c r="W103">
        <f>Sales_Data[[#This Row],[Sales]]*Sales_Data[[#This Row],[Cost_%]]</f>
        <v>1.0728</v>
      </c>
      <c r="X103">
        <f>Sales_Data[[#This Row],[Sales]]-Sales_Data[[#This Row],[Cost]]</f>
        <v>0.71520000000000006</v>
      </c>
      <c r="Y103" s="3">
        <f>Sales_Data[[#This Row],[Gross_Profit_Recalc]]/Sales_Data[[#This Row],[Sales]]</f>
        <v>0.4</v>
      </c>
      <c r="Z103">
        <f>YEAR(Sales_Data[[#This Row],[Order Date]])</f>
        <v>2016</v>
      </c>
    </row>
    <row r="104" spans="1:26" x14ac:dyDescent="0.2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>_xlfn.XLOOKUP(Sales_Data[[#This Row],[Category]],Assumptions_Model!A:A, Assumptions_Model!B:B)</f>
        <v>0.6</v>
      </c>
      <c r="W104">
        <f>Sales_Data[[#This Row],[Sales]]*Sales_Data[[#This Row],[Cost_%]]</f>
        <v>14.352</v>
      </c>
      <c r="X104">
        <f>Sales_Data[[#This Row],[Sales]]-Sales_Data[[#This Row],[Cost]]</f>
        <v>9.5680000000000014</v>
      </c>
      <c r="Y104" s="3">
        <f>Sales_Data[[#This Row],[Gross_Profit_Recalc]]/Sales_Data[[#This Row],[Sales]]</f>
        <v>0.4</v>
      </c>
      <c r="Z104">
        <f>YEAR(Sales_Data[[#This Row],[Order Date]])</f>
        <v>2016</v>
      </c>
    </row>
    <row r="105" spans="1:26" x14ac:dyDescent="0.2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>_xlfn.XLOOKUP(Sales_Data[[#This Row],[Category]],Assumptions_Model!A:A, Assumptions_Model!B:B)</f>
        <v>0.55000000000000004</v>
      </c>
      <c r="W105">
        <f>Sales_Data[[#This Row],[Sales]]*Sales_Data[[#This Row],[Cost_%]]</f>
        <v>131.39279999999999</v>
      </c>
      <c r="X105">
        <f>Sales_Data[[#This Row],[Sales]]-Sales_Data[[#This Row],[Cost]]</f>
        <v>107.50319999999999</v>
      </c>
      <c r="Y105" s="3">
        <f>Sales_Data[[#This Row],[Gross_Profit_Recalc]]/Sales_Data[[#This Row],[Sales]]</f>
        <v>0.45</v>
      </c>
      <c r="Z105">
        <f>YEAR(Sales_Data[[#This Row],[Order Date]])</f>
        <v>2015</v>
      </c>
    </row>
    <row r="106" spans="1:26" x14ac:dyDescent="0.2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>_xlfn.XLOOKUP(Sales_Data[[#This Row],[Category]],Assumptions_Model!A:A, Assumptions_Model!B:B)</f>
        <v>0.65</v>
      </c>
      <c r="W106">
        <f>Sales_Data[[#This Row],[Sales]]*Sales_Data[[#This Row],[Cost_%]]</f>
        <v>66.534000000000006</v>
      </c>
      <c r="X106">
        <f>Sales_Data[[#This Row],[Sales]]-Sales_Data[[#This Row],[Cost]]</f>
        <v>35.825999999999993</v>
      </c>
      <c r="Y106" s="3">
        <f>Sales_Data[[#This Row],[Gross_Profit_Recalc]]/Sales_Data[[#This Row],[Sales]]</f>
        <v>0.34999999999999992</v>
      </c>
      <c r="Z106">
        <f>YEAR(Sales_Data[[#This Row],[Order Date]])</f>
        <v>2015</v>
      </c>
    </row>
    <row r="107" spans="1:26" x14ac:dyDescent="0.2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>_xlfn.XLOOKUP(Sales_Data[[#This Row],[Category]],Assumptions_Model!A:A, Assumptions_Model!B:B)</f>
        <v>0.6</v>
      </c>
      <c r="W107">
        <f>Sales_Data[[#This Row],[Sales]]*Sales_Data[[#This Row],[Cost_%]]</f>
        <v>22.129199999999997</v>
      </c>
      <c r="X107">
        <f>Sales_Data[[#This Row],[Sales]]-Sales_Data[[#This Row],[Cost]]</f>
        <v>14.752800000000001</v>
      </c>
      <c r="Y107" s="3">
        <f>Sales_Data[[#This Row],[Gross_Profit_Recalc]]/Sales_Data[[#This Row],[Sales]]</f>
        <v>0.4</v>
      </c>
      <c r="Z107">
        <f>YEAR(Sales_Data[[#This Row],[Order Date]])</f>
        <v>2015</v>
      </c>
    </row>
    <row r="108" spans="1:26" x14ac:dyDescent="0.2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>_xlfn.XLOOKUP(Sales_Data[[#This Row],[Category]],Assumptions_Model!A:A, Assumptions_Model!B:B)</f>
        <v>0.55000000000000004</v>
      </c>
      <c r="W108">
        <f>Sales_Data[[#This Row],[Sales]]*Sales_Data[[#This Row],[Cost_%]]</f>
        <v>40.761600000000001</v>
      </c>
      <c r="X108">
        <f>Sales_Data[[#This Row],[Sales]]-Sales_Data[[#This Row],[Cost]]</f>
        <v>33.350399999999993</v>
      </c>
      <c r="Y108" s="3">
        <f>Sales_Data[[#This Row],[Gross_Profit_Recalc]]/Sales_Data[[#This Row],[Sales]]</f>
        <v>0.44999999999999996</v>
      </c>
      <c r="Z108">
        <f>YEAR(Sales_Data[[#This Row],[Order Date]])</f>
        <v>2017</v>
      </c>
    </row>
    <row r="109" spans="1:26" x14ac:dyDescent="0.2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>_xlfn.XLOOKUP(Sales_Data[[#This Row],[Category]],Assumptions_Model!A:A, Assumptions_Model!B:B)</f>
        <v>0.55000000000000004</v>
      </c>
      <c r="W109">
        <f>Sales_Data[[#This Row],[Sales]]*Sales_Data[[#This Row],[Cost_%]]</f>
        <v>15.395600000000002</v>
      </c>
      <c r="X109">
        <f>Sales_Data[[#This Row],[Sales]]-Sales_Data[[#This Row],[Cost]]</f>
        <v>12.596399999999999</v>
      </c>
      <c r="Y109" s="3">
        <f>Sales_Data[[#This Row],[Gross_Profit_Recalc]]/Sales_Data[[#This Row],[Sales]]</f>
        <v>0.44999999999999996</v>
      </c>
      <c r="Z109">
        <f>YEAR(Sales_Data[[#This Row],[Order Date]])</f>
        <v>2017</v>
      </c>
    </row>
    <row r="110" spans="1:26" x14ac:dyDescent="0.2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>_xlfn.XLOOKUP(Sales_Data[[#This Row],[Category]],Assumptions_Model!A:A, Assumptions_Model!B:B)</f>
        <v>0.6</v>
      </c>
      <c r="W110">
        <f>Sales_Data[[#This Row],[Sales]]*Sales_Data[[#This Row],[Cost_%]]</f>
        <v>1.9823999999999997</v>
      </c>
      <c r="X110">
        <f>Sales_Data[[#This Row],[Sales]]-Sales_Data[[#This Row],[Cost]]</f>
        <v>1.3216000000000001</v>
      </c>
      <c r="Y110" s="3">
        <f>Sales_Data[[#This Row],[Gross_Profit_Recalc]]/Sales_Data[[#This Row],[Sales]]</f>
        <v>0.40000000000000008</v>
      </c>
      <c r="Z110">
        <f>YEAR(Sales_Data[[#This Row],[Order Date]])</f>
        <v>2017</v>
      </c>
    </row>
    <row r="111" spans="1:26" x14ac:dyDescent="0.2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>_xlfn.XLOOKUP(Sales_Data[[#This Row],[Category]],Assumptions_Model!A:A, Assumptions_Model!B:B)</f>
        <v>0.55000000000000004</v>
      </c>
      <c r="W111">
        <f>Sales_Data[[#This Row],[Sales]]*Sales_Data[[#This Row],[Cost_%]]</f>
        <v>186.97800000000001</v>
      </c>
      <c r="X111">
        <f>Sales_Data[[#This Row],[Sales]]-Sales_Data[[#This Row],[Cost]]</f>
        <v>152.98199999999997</v>
      </c>
      <c r="Y111" s="3">
        <f>Sales_Data[[#This Row],[Gross_Profit_Recalc]]/Sales_Data[[#This Row],[Sales]]</f>
        <v>0.44999999999999996</v>
      </c>
      <c r="Z111">
        <f>YEAR(Sales_Data[[#This Row],[Order Date]])</f>
        <v>2015</v>
      </c>
    </row>
    <row r="112" spans="1:26" x14ac:dyDescent="0.2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>_xlfn.XLOOKUP(Sales_Data[[#This Row],[Category]],Assumptions_Model!A:A, Assumptions_Model!B:B)</f>
        <v>0.65</v>
      </c>
      <c r="W112">
        <f>Sales_Data[[#This Row],[Sales]]*Sales_Data[[#This Row],[Cost_%]]</f>
        <v>27.274000000000001</v>
      </c>
      <c r="X112">
        <f>Sales_Data[[#This Row],[Sales]]-Sales_Data[[#This Row],[Cost]]</f>
        <v>14.686</v>
      </c>
      <c r="Y112" s="3">
        <f>Sales_Data[[#This Row],[Gross_Profit_Recalc]]/Sales_Data[[#This Row],[Sales]]</f>
        <v>0.35</v>
      </c>
      <c r="Z112">
        <f>YEAR(Sales_Data[[#This Row],[Order Date]])</f>
        <v>2017</v>
      </c>
    </row>
    <row r="113" spans="1:26" x14ac:dyDescent="0.2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>_xlfn.XLOOKUP(Sales_Data[[#This Row],[Category]],Assumptions_Model!A:A, Assumptions_Model!B:B)</f>
        <v>0.6</v>
      </c>
      <c r="W113">
        <f>Sales_Data[[#This Row],[Sales]]*Sales_Data[[#This Row],[Cost_%]]</f>
        <v>45.575999999999993</v>
      </c>
      <c r="X113">
        <f>Sales_Data[[#This Row],[Sales]]-Sales_Data[[#This Row],[Cost]]</f>
        <v>30.384</v>
      </c>
      <c r="Y113" s="3">
        <f>Sales_Data[[#This Row],[Gross_Profit_Recalc]]/Sales_Data[[#This Row],[Sales]]</f>
        <v>0.4</v>
      </c>
      <c r="Z113">
        <f>YEAR(Sales_Data[[#This Row],[Order Date]])</f>
        <v>2016</v>
      </c>
    </row>
    <row r="114" spans="1:26" x14ac:dyDescent="0.2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>_xlfn.XLOOKUP(Sales_Data[[#This Row],[Category]],Assumptions_Model!A:A, Assumptions_Model!B:B)</f>
        <v>0.6</v>
      </c>
      <c r="W114">
        <f>Sales_Data[[#This Row],[Sales]]*Sales_Data[[#This Row],[Cost_%]]</f>
        <v>16.343999999999998</v>
      </c>
      <c r="X114">
        <f>Sales_Data[[#This Row],[Sales]]-Sales_Data[[#This Row],[Cost]]</f>
        <v>10.896000000000001</v>
      </c>
      <c r="Y114" s="3">
        <f>Sales_Data[[#This Row],[Gross_Profit_Recalc]]/Sales_Data[[#This Row],[Sales]]</f>
        <v>0.40000000000000008</v>
      </c>
      <c r="Z114">
        <f>YEAR(Sales_Data[[#This Row],[Order Date]])</f>
        <v>2016</v>
      </c>
    </row>
    <row r="115" spans="1:26" x14ac:dyDescent="0.2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>_xlfn.XLOOKUP(Sales_Data[[#This Row],[Category]],Assumptions_Model!A:A, Assumptions_Model!B:B)</f>
        <v>0.6</v>
      </c>
      <c r="W115">
        <f>Sales_Data[[#This Row],[Sales]]*Sales_Data[[#This Row],[Cost_%]]</f>
        <v>24.057599999999997</v>
      </c>
      <c r="X115">
        <f>Sales_Data[[#This Row],[Sales]]-Sales_Data[[#This Row],[Cost]]</f>
        <v>16.038399999999999</v>
      </c>
      <c r="Y115" s="3">
        <f>Sales_Data[[#This Row],[Gross_Profit_Recalc]]/Sales_Data[[#This Row],[Sales]]</f>
        <v>0.4</v>
      </c>
      <c r="Z115">
        <f>YEAR(Sales_Data[[#This Row],[Order Date]])</f>
        <v>2014</v>
      </c>
    </row>
    <row r="116" spans="1:26" x14ac:dyDescent="0.2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>_xlfn.XLOOKUP(Sales_Data[[#This Row],[Category]],Assumptions_Model!A:A, Assumptions_Model!B:B)</f>
        <v>0.6</v>
      </c>
      <c r="W116">
        <f>Sales_Data[[#This Row],[Sales]]*Sales_Data[[#This Row],[Cost_%]]</f>
        <v>2.8319999999999999</v>
      </c>
      <c r="X116">
        <f>Sales_Data[[#This Row],[Sales]]-Sales_Data[[#This Row],[Cost]]</f>
        <v>1.8879999999999999</v>
      </c>
      <c r="Y116" s="3">
        <f>Sales_Data[[#This Row],[Gross_Profit_Recalc]]/Sales_Data[[#This Row],[Sales]]</f>
        <v>0.4</v>
      </c>
      <c r="Z116">
        <f>YEAR(Sales_Data[[#This Row],[Order Date]])</f>
        <v>2014</v>
      </c>
    </row>
    <row r="117" spans="1:26" x14ac:dyDescent="0.2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>_xlfn.XLOOKUP(Sales_Data[[#This Row],[Category]],Assumptions_Model!A:A, Assumptions_Model!B:B)</f>
        <v>0.6</v>
      </c>
      <c r="W117">
        <f>Sales_Data[[#This Row],[Sales]]*Sales_Data[[#This Row],[Cost_%]]</f>
        <v>14.385599999999998</v>
      </c>
      <c r="X117">
        <f>Sales_Data[[#This Row],[Sales]]-Sales_Data[[#This Row],[Cost]]</f>
        <v>9.5904000000000007</v>
      </c>
      <c r="Y117" s="3">
        <f>Sales_Data[[#This Row],[Gross_Profit_Recalc]]/Sales_Data[[#This Row],[Sales]]</f>
        <v>0.4</v>
      </c>
      <c r="Z117">
        <f>YEAR(Sales_Data[[#This Row],[Order Date]])</f>
        <v>2014</v>
      </c>
    </row>
    <row r="118" spans="1:26" x14ac:dyDescent="0.2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>_xlfn.XLOOKUP(Sales_Data[[#This Row],[Category]],Assumptions_Model!A:A, Assumptions_Model!B:B)</f>
        <v>0.6</v>
      </c>
      <c r="W118">
        <f>Sales_Data[[#This Row],[Sales]]*Sales_Data[[#This Row],[Cost_%]]</f>
        <v>78.278399999999991</v>
      </c>
      <c r="X118">
        <f>Sales_Data[[#This Row],[Sales]]-Sales_Data[[#This Row],[Cost]]</f>
        <v>52.185600000000008</v>
      </c>
      <c r="Y118" s="3">
        <f>Sales_Data[[#This Row],[Gross_Profit_Recalc]]/Sales_Data[[#This Row],[Sales]]</f>
        <v>0.40000000000000008</v>
      </c>
      <c r="Z118">
        <f>YEAR(Sales_Data[[#This Row],[Order Date]])</f>
        <v>2014</v>
      </c>
    </row>
    <row r="119" spans="1:26" x14ac:dyDescent="0.2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>_xlfn.XLOOKUP(Sales_Data[[#This Row],[Category]],Assumptions_Model!A:A, Assumptions_Model!B:B)</f>
        <v>0.65</v>
      </c>
      <c r="W119">
        <f>Sales_Data[[#This Row],[Sales]]*Sales_Data[[#This Row],[Cost_%]]</f>
        <v>511.89449999999999</v>
      </c>
      <c r="X119">
        <f>Sales_Data[[#This Row],[Sales]]-Sales_Data[[#This Row],[Cost]]</f>
        <v>275.63549999999998</v>
      </c>
      <c r="Y119" s="3">
        <f>Sales_Data[[#This Row],[Gross_Profit_Recalc]]/Sales_Data[[#This Row],[Sales]]</f>
        <v>0.35</v>
      </c>
      <c r="Z119">
        <f>YEAR(Sales_Data[[#This Row],[Order Date]])</f>
        <v>2015</v>
      </c>
    </row>
    <row r="120" spans="1:26" x14ac:dyDescent="0.2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>_xlfn.XLOOKUP(Sales_Data[[#This Row],[Category]],Assumptions_Model!A:A, Assumptions_Model!B:B)</f>
        <v>0.6</v>
      </c>
      <c r="W120">
        <f>Sales_Data[[#This Row],[Sales]]*Sales_Data[[#This Row],[Cost_%]]</f>
        <v>94.676400000000001</v>
      </c>
      <c r="X120">
        <f>Sales_Data[[#This Row],[Sales]]-Sales_Data[[#This Row],[Cost]]</f>
        <v>63.11760000000001</v>
      </c>
      <c r="Y120" s="3">
        <f>Sales_Data[[#This Row],[Gross_Profit_Recalc]]/Sales_Data[[#This Row],[Sales]]</f>
        <v>0.4</v>
      </c>
      <c r="Z120">
        <f>YEAR(Sales_Data[[#This Row],[Order Date]])</f>
        <v>2015</v>
      </c>
    </row>
    <row r="121" spans="1:26" x14ac:dyDescent="0.2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>_xlfn.XLOOKUP(Sales_Data[[#This Row],[Category]],Assumptions_Model!A:A, Assumptions_Model!B:B)</f>
        <v>0.65</v>
      </c>
      <c r="W121">
        <f>Sales_Data[[#This Row],[Sales]]*Sales_Data[[#This Row],[Cost_%]]</f>
        <v>30.576000000000001</v>
      </c>
      <c r="X121">
        <f>Sales_Data[[#This Row],[Sales]]-Sales_Data[[#This Row],[Cost]]</f>
        <v>16.463999999999999</v>
      </c>
      <c r="Y121" s="3">
        <f>Sales_Data[[#This Row],[Gross_Profit_Recalc]]/Sales_Data[[#This Row],[Sales]]</f>
        <v>0.35</v>
      </c>
      <c r="Z121">
        <f>YEAR(Sales_Data[[#This Row],[Order Date]])</f>
        <v>2016</v>
      </c>
    </row>
    <row r="122" spans="1:26" x14ac:dyDescent="0.2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>_xlfn.XLOOKUP(Sales_Data[[#This Row],[Category]],Assumptions_Model!A:A, Assumptions_Model!B:B)</f>
        <v>0.6</v>
      </c>
      <c r="W122">
        <f>Sales_Data[[#This Row],[Sales]]*Sales_Data[[#This Row],[Cost_%]]</f>
        <v>18.503999999999998</v>
      </c>
      <c r="X122">
        <f>Sales_Data[[#This Row],[Sales]]-Sales_Data[[#This Row],[Cost]]</f>
        <v>12.336000000000002</v>
      </c>
      <c r="Y122" s="3">
        <f>Sales_Data[[#This Row],[Gross_Profit_Recalc]]/Sales_Data[[#This Row],[Sales]]</f>
        <v>0.40000000000000008</v>
      </c>
      <c r="Z122">
        <f>YEAR(Sales_Data[[#This Row],[Order Date]])</f>
        <v>2016</v>
      </c>
    </row>
    <row r="123" spans="1:26" x14ac:dyDescent="0.2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>_xlfn.XLOOKUP(Sales_Data[[#This Row],[Category]],Assumptions_Model!A:A, Assumptions_Model!B:B)</f>
        <v>0.6</v>
      </c>
      <c r="W123">
        <f>Sales_Data[[#This Row],[Sales]]*Sales_Data[[#This Row],[Cost_%]]</f>
        <v>135.93600000000001</v>
      </c>
      <c r="X123">
        <f>Sales_Data[[#This Row],[Sales]]-Sales_Data[[#This Row],[Cost]]</f>
        <v>90.623999999999995</v>
      </c>
      <c r="Y123" s="3">
        <f>Sales_Data[[#This Row],[Gross_Profit_Recalc]]/Sales_Data[[#This Row],[Sales]]</f>
        <v>0.39999999999999997</v>
      </c>
      <c r="Z123">
        <f>YEAR(Sales_Data[[#This Row],[Order Date]])</f>
        <v>2016</v>
      </c>
    </row>
    <row r="124" spans="1:26" x14ac:dyDescent="0.2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>_xlfn.XLOOKUP(Sales_Data[[#This Row],[Category]],Assumptions_Model!A:A, Assumptions_Model!B:B)</f>
        <v>0.6</v>
      </c>
      <c r="W124">
        <f>Sales_Data[[#This Row],[Sales]]*Sales_Data[[#This Row],[Cost_%]]</f>
        <v>69.012</v>
      </c>
      <c r="X124">
        <f>Sales_Data[[#This Row],[Sales]]-Sales_Data[[#This Row],[Cost]]</f>
        <v>46.007999999999996</v>
      </c>
      <c r="Y124" s="3">
        <f>Sales_Data[[#This Row],[Gross_Profit_Recalc]]/Sales_Data[[#This Row],[Sales]]</f>
        <v>0.39999999999999997</v>
      </c>
      <c r="Z124">
        <f>YEAR(Sales_Data[[#This Row],[Order Date]])</f>
        <v>2016</v>
      </c>
    </row>
    <row r="125" spans="1:26" x14ac:dyDescent="0.2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>_xlfn.XLOOKUP(Sales_Data[[#This Row],[Category]],Assumptions_Model!A:A, Assumptions_Model!B:B)</f>
        <v>0.55000000000000004</v>
      </c>
      <c r="W125">
        <f>Sales_Data[[#This Row],[Sales]]*Sales_Data[[#This Row],[Cost_%]]</f>
        <v>37.422000000000004</v>
      </c>
      <c r="X125">
        <f>Sales_Data[[#This Row],[Sales]]-Sales_Data[[#This Row],[Cost]]</f>
        <v>30.618000000000002</v>
      </c>
      <c r="Y125" s="3">
        <f>Sales_Data[[#This Row],[Gross_Profit_Recalc]]/Sales_Data[[#This Row],[Sales]]</f>
        <v>0.45</v>
      </c>
      <c r="Z125">
        <f>YEAR(Sales_Data[[#This Row],[Order Date]])</f>
        <v>2016</v>
      </c>
    </row>
    <row r="126" spans="1:26" x14ac:dyDescent="0.2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>_xlfn.XLOOKUP(Sales_Data[[#This Row],[Category]],Assumptions_Model!A:A, Assumptions_Model!B:B)</f>
        <v>0.65</v>
      </c>
      <c r="W126">
        <f>Sales_Data[[#This Row],[Sales]]*Sales_Data[[#This Row],[Cost_%]]</f>
        <v>390.36270000000002</v>
      </c>
      <c r="X126">
        <f>Sales_Data[[#This Row],[Sales]]-Sales_Data[[#This Row],[Cost]]</f>
        <v>210.19529999999997</v>
      </c>
      <c r="Y126" s="3">
        <f>Sales_Data[[#This Row],[Gross_Profit_Recalc]]/Sales_Data[[#This Row],[Sales]]</f>
        <v>0.35</v>
      </c>
      <c r="Z126">
        <f>YEAR(Sales_Data[[#This Row],[Order Date]])</f>
        <v>2014</v>
      </c>
    </row>
    <row r="127" spans="1:26" x14ac:dyDescent="0.2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>_xlfn.XLOOKUP(Sales_Data[[#This Row],[Category]],Assumptions_Model!A:A, Assumptions_Model!B:B)</f>
        <v>0.65</v>
      </c>
      <c r="W127">
        <f>Sales_Data[[#This Row],[Sales]]*Sales_Data[[#This Row],[Cost_%]]</f>
        <v>401.50500000000005</v>
      </c>
      <c r="X127">
        <f>Sales_Data[[#This Row],[Sales]]-Sales_Data[[#This Row],[Cost]]</f>
        <v>216.19499999999999</v>
      </c>
      <c r="Y127" s="3">
        <f>Sales_Data[[#This Row],[Gross_Profit_Recalc]]/Sales_Data[[#This Row],[Sales]]</f>
        <v>0.35</v>
      </c>
      <c r="Z127">
        <f>YEAR(Sales_Data[[#This Row],[Order Date]])</f>
        <v>2014</v>
      </c>
    </row>
    <row r="128" spans="1:26" x14ac:dyDescent="0.2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>_xlfn.XLOOKUP(Sales_Data[[#This Row],[Category]],Assumptions_Model!A:A, Assumptions_Model!B:B)</f>
        <v>0.6</v>
      </c>
      <c r="W128">
        <f>Sales_Data[[#This Row],[Sales]]*Sales_Data[[#This Row],[Cost_%]]</f>
        <v>1.4327999999999999</v>
      </c>
      <c r="X128">
        <f>Sales_Data[[#This Row],[Sales]]-Sales_Data[[#This Row],[Cost]]</f>
        <v>0.95520000000000005</v>
      </c>
      <c r="Y128" s="3">
        <f>Sales_Data[[#This Row],[Gross_Profit_Recalc]]/Sales_Data[[#This Row],[Sales]]</f>
        <v>0.4</v>
      </c>
      <c r="Z128">
        <f>YEAR(Sales_Data[[#This Row],[Order Date]])</f>
        <v>2017</v>
      </c>
    </row>
    <row r="129" spans="1:26" x14ac:dyDescent="0.2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>_xlfn.XLOOKUP(Sales_Data[[#This Row],[Category]],Assumptions_Model!A:A, Assumptions_Model!B:B)</f>
        <v>0.6</v>
      </c>
      <c r="W129">
        <f>Sales_Data[[#This Row],[Sales]]*Sales_Data[[#This Row],[Cost_%]]</f>
        <v>146.39519999999999</v>
      </c>
      <c r="X129">
        <f>Sales_Data[[#This Row],[Sales]]-Sales_Data[[#This Row],[Cost]]</f>
        <v>97.596800000000002</v>
      </c>
      <c r="Y129" s="3">
        <f>Sales_Data[[#This Row],[Gross_Profit_Recalc]]/Sales_Data[[#This Row],[Sales]]</f>
        <v>0.4</v>
      </c>
      <c r="Z129">
        <f>YEAR(Sales_Data[[#This Row],[Order Date]])</f>
        <v>2017</v>
      </c>
    </row>
    <row r="130" spans="1:26" x14ac:dyDescent="0.2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>_xlfn.XLOOKUP(Sales_Data[[#This Row],[Category]],Assumptions_Model!A:A, Assumptions_Model!B:B)</f>
        <v>0.65</v>
      </c>
      <c r="W130">
        <f>Sales_Data[[#This Row],[Sales]]*Sales_Data[[#This Row],[Cost_%]]</f>
        <v>52.925600000000003</v>
      </c>
      <c r="X130">
        <f>Sales_Data[[#This Row],[Sales]]-Sales_Data[[#This Row],[Cost]]</f>
        <v>28.498400000000004</v>
      </c>
      <c r="Y130" s="3">
        <f>Sales_Data[[#This Row],[Gross_Profit_Recalc]]/Sales_Data[[#This Row],[Sales]]</f>
        <v>0.35000000000000003</v>
      </c>
      <c r="Z130">
        <f>YEAR(Sales_Data[[#This Row],[Order Date]])</f>
        <v>2016</v>
      </c>
    </row>
    <row r="131" spans="1:26" x14ac:dyDescent="0.2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>_xlfn.XLOOKUP(Sales_Data[[#This Row],[Category]],Assumptions_Model!A:A, Assumptions_Model!B:B)</f>
        <v>0.65</v>
      </c>
      <c r="W131">
        <f>Sales_Data[[#This Row],[Sales]]*Sales_Data[[#This Row],[Cost_%]]</f>
        <v>155.06399999999999</v>
      </c>
      <c r="X131">
        <f>Sales_Data[[#This Row],[Sales]]-Sales_Data[[#This Row],[Cost]]</f>
        <v>83.496000000000009</v>
      </c>
      <c r="Y131" s="3">
        <f>Sales_Data[[#This Row],[Gross_Profit_Recalc]]/Sales_Data[[#This Row],[Sales]]</f>
        <v>0.35000000000000003</v>
      </c>
      <c r="Z131">
        <f>YEAR(Sales_Data[[#This Row],[Order Date]])</f>
        <v>2016</v>
      </c>
    </row>
    <row r="132" spans="1:26" x14ac:dyDescent="0.2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>_xlfn.XLOOKUP(Sales_Data[[#This Row],[Category]],Assumptions_Model!A:A, Assumptions_Model!B:B)</f>
        <v>0.55000000000000004</v>
      </c>
      <c r="W132">
        <f>Sales_Data[[#This Row],[Sales]]*Sales_Data[[#This Row],[Cost_%]]</f>
        <v>32.983499999999999</v>
      </c>
      <c r="X132">
        <f>Sales_Data[[#This Row],[Sales]]-Sales_Data[[#This Row],[Cost]]</f>
        <v>26.986499999999999</v>
      </c>
      <c r="Y132" s="3">
        <f>Sales_Data[[#This Row],[Gross_Profit_Recalc]]/Sales_Data[[#This Row],[Sales]]</f>
        <v>0.45</v>
      </c>
      <c r="Z132">
        <f>YEAR(Sales_Data[[#This Row],[Order Date]])</f>
        <v>2017</v>
      </c>
    </row>
    <row r="133" spans="1:26" x14ac:dyDescent="0.2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>_xlfn.XLOOKUP(Sales_Data[[#This Row],[Category]],Assumptions_Model!A:A, Assumptions_Model!B:B)</f>
        <v>0.6</v>
      </c>
      <c r="W133">
        <f>Sales_Data[[#This Row],[Sales]]*Sales_Data[[#This Row],[Cost_%]]</f>
        <v>46.982399999999998</v>
      </c>
      <c r="X133">
        <f>Sales_Data[[#This Row],[Sales]]-Sales_Data[[#This Row],[Cost]]</f>
        <v>31.321600000000004</v>
      </c>
      <c r="Y133" s="3">
        <f>Sales_Data[[#This Row],[Gross_Profit_Recalc]]/Sales_Data[[#This Row],[Sales]]</f>
        <v>0.4</v>
      </c>
      <c r="Z133">
        <f>YEAR(Sales_Data[[#This Row],[Order Date]])</f>
        <v>2017</v>
      </c>
    </row>
    <row r="134" spans="1:26" x14ac:dyDescent="0.2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>_xlfn.XLOOKUP(Sales_Data[[#This Row],[Category]],Assumptions_Model!A:A, Assumptions_Model!B:B)</f>
        <v>0.6</v>
      </c>
      <c r="W134">
        <f>Sales_Data[[#This Row],[Sales]]*Sales_Data[[#This Row],[Cost_%]]</f>
        <v>12.8736</v>
      </c>
      <c r="X134">
        <f>Sales_Data[[#This Row],[Sales]]-Sales_Data[[#This Row],[Cost]]</f>
        <v>8.5823999999999998</v>
      </c>
      <c r="Y134" s="3">
        <f>Sales_Data[[#This Row],[Gross_Profit_Recalc]]/Sales_Data[[#This Row],[Sales]]</f>
        <v>0.4</v>
      </c>
      <c r="Z134">
        <f>YEAR(Sales_Data[[#This Row],[Order Date]])</f>
        <v>2017</v>
      </c>
    </row>
    <row r="135" spans="1:26" x14ac:dyDescent="0.2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>_xlfn.XLOOKUP(Sales_Data[[#This Row],[Category]],Assumptions_Model!A:A, Assumptions_Model!B:B)</f>
        <v>0.6</v>
      </c>
      <c r="W135">
        <f>Sales_Data[[#This Row],[Sales]]*Sales_Data[[#This Row],[Cost_%]]</f>
        <v>12.023999999999999</v>
      </c>
      <c r="X135">
        <f>Sales_Data[[#This Row],[Sales]]-Sales_Data[[#This Row],[Cost]]</f>
        <v>8.016</v>
      </c>
      <c r="Y135" s="3">
        <f>Sales_Data[[#This Row],[Gross_Profit_Recalc]]/Sales_Data[[#This Row],[Sales]]</f>
        <v>0.4</v>
      </c>
      <c r="Z135">
        <f>YEAR(Sales_Data[[#This Row],[Order Date]])</f>
        <v>2016</v>
      </c>
    </row>
    <row r="136" spans="1:26" x14ac:dyDescent="0.2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>_xlfn.XLOOKUP(Sales_Data[[#This Row],[Category]],Assumptions_Model!A:A, Assumptions_Model!B:B)</f>
        <v>0.6</v>
      </c>
      <c r="W136">
        <f>Sales_Data[[#This Row],[Sales]]*Sales_Data[[#This Row],[Cost_%]]</f>
        <v>21.263999999999999</v>
      </c>
      <c r="X136">
        <f>Sales_Data[[#This Row],[Sales]]-Sales_Data[[#This Row],[Cost]]</f>
        <v>14.175999999999998</v>
      </c>
      <c r="Y136" s="3">
        <f>Sales_Data[[#This Row],[Gross_Profit_Recalc]]/Sales_Data[[#This Row],[Sales]]</f>
        <v>0.39999999999999997</v>
      </c>
      <c r="Z136">
        <f>YEAR(Sales_Data[[#This Row],[Order Date]])</f>
        <v>2016</v>
      </c>
    </row>
    <row r="137" spans="1:26" x14ac:dyDescent="0.2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>_xlfn.XLOOKUP(Sales_Data[[#This Row],[Category]],Assumptions_Model!A:A, Assumptions_Model!B:B)</f>
        <v>0.6</v>
      </c>
      <c r="W137">
        <f>Sales_Data[[#This Row],[Sales]]*Sales_Data[[#This Row],[Cost_%]]</f>
        <v>6.9119999999999999</v>
      </c>
      <c r="X137">
        <f>Sales_Data[[#This Row],[Sales]]-Sales_Data[[#This Row],[Cost]]</f>
        <v>4.6079999999999997</v>
      </c>
      <c r="Y137" s="3">
        <f>Sales_Data[[#This Row],[Gross_Profit_Recalc]]/Sales_Data[[#This Row],[Sales]]</f>
        <v>0.39999999999999997</v>
      </c>
      <c r="Z137">
        <f>YEAR(Sales_Data[[#This Row],[Order Date]])</f>
        <v>2016</v>
      </c>
    </row>
    <row r="138" spans="1:26" x14ac:dyDescent="0.2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>_xlfn.XLOOKUP(Sales_Data[[#This Row],[Category]],Assumptions_Model!A:A, Assumptions_Model!B:B)</f>
        <v>0.6</v>
      </c>
      <c r="W138">
        <f>Sales_Data[[#This Row],[Sales]]*Sales_Data[[#This Row],[Cost_%]]</f>
        <v>2.4119999999999995</v>
      </c>
      <c r="X138">
        <f>Sales_Data[[#This Row],[Sales]]-Sales_Data[[#This Row],[Cost]]</f>
        <v>1.6080000000000001</v>
      </c>
      <c r="Y138" s="3">
        <f>Sales_Data[[#This Row],[Gross_Profit_Recalc]]/Sales_Data[[#This Row],[Sales]]</f>
        <v>0.40000000000000008</v>
      </c>
      <c r="Z138">
        <f>YEAR(Sales_Data[[#This Row],[Order Date]])</f>
        <v>2016</v>
      </c>
    </row>
    <row r="139" spans="1:26" x14ac:dyDescent="0.2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>_xlfn.XLOOKUP(Sales_Data[[#This Row],[Category]],Assumptions_Model!A:A, Assumptions_Model!B:B)</f>
        <v>0.6</v>
      </c>
      <c r="W139">
        <f>Sales_Data[[#This Row],[Sales]]*Sales_Data[[#This Row],[Cost_%]]</f>
        <v>45.705599999999997</v>
      </c>
      <c r="X139">
        <f>Sales_Data[[#This Row],[Sales]]-Sales_Data[[#This Row],[Cost]]</f>
        <v>30.470400000000005</v>
      </c>
      <c r="Y139" s="3">
        <f>Sales_Data[[#This Row],[Gross_Profit_Recalc]]/Sales_Data[[#This Row],[Sales]]</f>
        <v>0.40000000000000008</v>
      </c>
      <c r="Z139">
        <f>YEAR(Sales_Data[[#This Row],[Order Date]])</f>
        <v>2016</v>
      </c>
    </row>
    <row r="140" spans="1:26" x14ac:dyDescent="0.2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>_xlfn.XLOOKUP(Sales_Data[[#This Row],[Category]],Assumptions_Model!A:A, Assumptions_Model!B:B)</f>
        <v>0.6</v>
      </c>
      <c r="W140">
        <f>Sales_Data[[#This Row],[Sales]]*Sales_Data[[#This Row],[Cost_%]]</f>
        <v>39.527999999999999</v>
      </c>
      <c r="X140">
        <f>Sales_Data[[#This Row],[Sales]]-Sales_Data[[#This Row],[Cost]]</f>
        <v>26.351999999999997</v>
      </c>
      <c r="Y140" s="3">
        <f>Sales_Data[[#This Row],[Gross_Profit_Recalc]]/Sales_Data[[#This Row],[Sales]]</f>
        <v>0.39999999999999997</v>
      </c>
      <c r="Z140">
        <f>YEAR(Sales_Data[[#This Row],[Order Date]])</f>
        <v>2016</v>
      </c>
    </row>
    <row r="141" spans="1:26" x14ac:dyDescent="0.2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>_xlfn.XLOOKUP(Sales_Data[[#This Row],[Category]],Assumptions_Model!A:A, Assumptions_Model!B:B)</f>
        <v>0.65</v>
      </c>
      <c r="W141">
        <f>Sales_Data[[#This Row],[Sales]]*Sales_Data[[#This Row],[Cost_%]]</f>
        <v>28.027999999999999</v>
      </c>
      <c r="X141">
        <f>Sales_Data[[#This Row],[Sales]]-Sales_Data[[#This Row],[Cost]]</f>
        <v>15.091999999999999</v>
      </c>
      <c r="Y141" s="3">
        <f>Sales_Data[[#This Row],[Gross_Profit_Recalc]]/Sales_Data[[#This Row],[Sales]]</f>
        <v>0.35</v>
      </c>
      <c r="Z141">
        <f>YEAR(Sales_Data[[#This Row],[Order Date]])</f>
        <v>2016</v>
      </c>
    </row>
    <row r="142" spans="1:26" x14ac:dyDescent="0.2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>_xlfn.XLOOKUP(Sales_Data[[#This Row],[Category]],Assumptions_Model!A:A, Assumptions_Model!B:B)</f>
        <v>0.65</v>
      </c>
      <c r="W142">
        <f>Sales_Data[[#This Row],[Sales]]*Sales_Data[[#This Row],[Cost_%]]</f>
        <v>53.82</v>
      </c>
      <c r="X142">
        <f>Sales_Data[[#This Row],[Sales]]-Sales_Data[[#This Row],[Cost]]</f>
        <v>28.979999999999997</v>
      </c>
      <c r="Y142" s="3">
        <f>Sales_Data[[#This Row],[Gross_Profit_Recalc]]/Sales_Data[[#This Row],[Sales]]</f>
        <v>0.35</v>
      </c>
      <c r="Z142">
        <f>YEAR(Sales_Data[[#This Row],[Order Date]])</f>
        <v>2016</v>
      </c>
    </row>
    <row r="143" spans="1:26" x14ac:dyDescent="0.2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>_xlfn.XLOOKUP(Sales_Data[[#This Row],[Category]],Assumptions_Model!A:A, Assumptions_Model!B:B)</f>
        <v>0.6</v>
      </c>
      <c r="W143">
        <f>Sales_Data[[#This Row],[Sales]]*Sales_Data[[#This Row],[Cost_%]]</f>
        <v>5.2919999999999998</v>
      </c>
      <c r="X143">
        <f>Sales_Data[[#This Row],[Sales]]-Sales_Data[[#This Row],[Cost]]</f>
        <v>3.5280000000000005</v>
      </c>
      <c r="Y143" s="3">
        <f>Sales_Data[[#This Row],[Gross_Profit_Recalc]]/Sales_Data[[#This Row],[Sales]]</f>
        <v>0.4</v>
      </c>
      <c r="Z143">
        <f>YEAR(Sales_Data[[#This Row],[Order Date]])</f>
        <v>2017</v>
      </c>
    </row>
    <row r="144" spans="1:26" x14ac:dyDescent="0.2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>_xlfn.XLOOKUP(Sales_Data[[#This Row],[Category]],Assumptions_Model!A:A, Assumptions_Model!B:B)</f>
        <v>0.6</v>
      </c>
      <c r="W144">
        <f>Sales_Data[[#This Row],[Sales]]*Sales_Data[[#This Row],[Cost_%]]</f>
        <v>6.5159999999999991</v>
      </c>
      <c r="X144">
        <f>Sales_Data[[#This Row],[Sales]]-Sales_Data[[#This Row],[Cost]]</f>
        <v>4.3440000000000003</v>
      </c>
      <c r="Y144" s="3">
        <f>Sales_Data[[#This Row],[Gross_Profit_Recalc]]/Sales_Data[[#This Row],[Sales]]</f>
        <v>0.4</v>
      </c>
      <c r="Z144">
        <f>YEAR(Sales_Data[[#This Row],[Order Date]])</f>
        <v>2017</v>
      </c>
    </row>
    <row r="145" spans="1:26" x14ac:dyDescent="0.2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>_xlfn.XLOOKUP(Sales_Data[[#This Row],[Category]],Assumptions_Model!A:A, Assumptions_Model!B:B)</f>
        <v>0.6</v>
      </c>
      <c r="W145">
        <f>Sales_Data[[#This Row],[Sales]]*Sales_Data[[#This Row],[Cost_%]]</f>
        <v>86.219999999999985</v>
      </c>
      <c r="X145">
        <f>Sales_Data[[#This Row],[Sales]]-Sales_Data[[#This Row],[Cost]]</f>
        <v>57.480000000000004</v>
      </c>
      <c r="Y145" s="3">
        <f>Sales_Data[[#This Row],[Gross_Profit_Recalc]]/Sales_Data[[#This Row],[Sales]]</f>
        <v>0.40000000000000008</v>
      </c>
      <c r="Z145">
        <f>YEAR(Sales_Data[[#This Row],[Order Date]])</f>
        <v>2017</v>
      </c>
    </row>
    <row r="146" spans="1:26" x14ac:dyDescent="0.2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>_xlfn.XLOOKUP(Sales_Data[[#This Row],[Category]],Assumptions_Model!A:A, Assumptions_Model!B:B)</f>
        <v>0.6</v>
      </c>
      <c r="W146">
        <f>Sales_Data[[#This Row],[Sales]]*Sales_Data[[#This Row],[Cost_%]]</f>
        <v>503.65799999999996</v>
      </c>
      <c r="X146">
        <f>Sales_Data[[#This Row],[Sales]]-Sales_Data[[#This Row],[Cost]]</f>
        <v>335.77199999999999</v>
      </c>
      <c r="Y146" s="3">
        <f>Sales_Data[[#This Row],[Gross_Profit_Recalc]]/Sales_Data[[#This Row],[Sales]]</f>
        <v>0.4</v>
      </c>
      <c r="Z146">
        <f>YEAR(Sales_Data[[#This Row],[Order Date]])</f>
        <v>2017</v>
      </c>
    </row>
    <row r="147" spans="1:26" x14ac:dyDescent="0.2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>_xlfn.XLOOKUP(Sales_Data[[#This Row],[Category]],Assumptions_Model!A:A, Assumptions_Model!B:B)</f>
        <v>0.6</v>
      </c>
      <c r="W147">
        <f>Sales_Data[[#This Row],[Sales]]*Sales_Data[[#This Row],[Cost_%]]</f>
        <v>403.15799999999996</v>
      </c>
      <c r="X147">
        <f>Sales_Data[[#This Row],[Sales]]-Sales_Data[[#This Row],[Cost]]</f>
        <v>268.77199999999999</v>
      </c>
      <c r="Y147" s="3">
        <f>Sales_Data[[#This Row],[Gross_Profit_Recalc]]/Sales_Data[[#This Row],[Sales]]</f>
        <v>0.4</v>
      </c>
      <c r="Z147">
        <f>YEAR(Sales_Data[[#This Row],[Order Date]])</f>
        <v>2015</v>
      </c>
    </row>
    <row r="148" spans="1:26" x14ac:dyDescent="0.2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>_xlfn.XLOOKUP(Sales_Data[[#This Row],[Category]],Assumptions_Model!A:A, Assumptions_Model!B:B)</f>
        <v>0.65</v>
      </c>
      <c r="W148">
        <f>Sales_Data[[#This Row],[Sales]]*Sales_Data[[#This Row],[Cost_%]]</f>
        <v>61.027200000000008</v>
      </c>
      <c r="X148">
        <f>Sales_Data[[#This Row],[Sales]]-Sales_Data[[#This Row],[Cost]]</f>
        <v>32.860799999999998</v>
      </c>
      <c r="Y148" s="3">
        <f>Sales_Data[[#This Row],[Gross_Profit_Recalc]]/Sales_Data[[#This Row],[Sales]]</f>
        <v>0.35</v>
      </c>
      <c r="Z148">
        <f>YEAR(Sales_Data[[#This Row],[Order Date]])</f>
        <v>2014</v>
      </c>
    </row>
    <row r="149" spans="1:26" x14ac:dyDescent="0.2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>_xlfn.XLOOKUP(Sales_Data[[#This Row],[Category]],Assumptions_Model!A:A, Assumptions_Model!B:B)</f>
        <v>0.55000000000000004</v>
      </c>
      <c r="W149">
        <f>Sales_Data[[#This Row],[Sales]]*Sales_Data[[#This Row],[Cost_%]]</f>
        <v>211.44750000000002</v>
      </c>
      <c r="X149">
        <f>Sales_Data[[#This Row],[Sales]]-Sales_Data[[#This Row],[Cost]]</f>
        <v>173.00249999999997</v>
      </c>
      <c r="Y149" s="3">
        <f>Sales_Data[[#This Row],[Gross_Profit_Recalc]]/Sales_Data[[#This Row],[Sales]]</f>
        <v>0.44999999999999996</v>
      </c>
      <c r="Z149">
        <f>YEAR(Sales_Data[[#This Row],[Order Date]])</f>
        <v>2016</v>
      </c>
    </row>
    <row r="150" spans="1:26" x14ac:dyDescent="0.2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>_xlfn.XLOOKUP(Sales_Data[[#This Row],[Category]],Assumptions_Model!A:A, Assumptions_Model!B:B)</f>
        <v>0.55000000000000004</v>
      </c>
      <c r="W150">
        <f>Sales_Data[[#This Row],[Sales]]*Sales_Data[[#This Row],[Cost_%]]</f>
        <v>82.483500000000006</v>
      </c>
      <c r="X150">
        <f>Sales_Data[[#This Row],[Sales]]-Sales_Data[[#This Row],[Cost]]</f>
        <v>67.486499999999992</v>
      </c>
      <c r="Y150" s="3">
        <f>Sales_Data[[#This Row],[Gross_Profit_Recalc]]/Sales_Data[[#This Row],[Sales]]</f>
        <v>0.44999999999999996</v>
      </c>
      <c r="Z150">
        <f>YEAR(Sales_Data[[#This Row],[Order Date]])</f>
        <v>2016</v>
      </c>
    </row>
    <row r="151" spans="1:26" x14ac:dyDescent="0.2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_xlfn.XLOOKUP(Sales_Data[[#This Row],[Category]],Assumptions_Model!A:A, Assumptions_Model!B:B)</f>
        <v>0.65</v>
      </c>
      <c r="W151">
        <f>Sales_Data[[#This Row],[Sales]]*Sales_Data[[#This Row],[Cost_%]]</f>
        <v>1268.6959999999999</v>
      </c>
      <c r="X151">
        <f>Sales_Data[[#This Row],[Sales]]-Sales_Data[[#This Row],[Cost]]</f>
        <v>683.14400000000001</v>
      </c>
      <c r="Y151" s="3">
        <f>Sales_Data[[#This Row],[Gross_Profit_Recalc]]/Sales_Data[[#This Row],[Sales]]</f>
        <v>0.35000000000000003</v>
      </c>
      <c r="Z151">
        <f>YEAR(Sales_Data[[#This Row],[Order Date]])</f>
        <v>2016</v>
      </c>
    </row>
    <row r="152" spans="1:26" x14ac:dyDescent="0.2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>_xlfn.XLOOKUP(Sales_Data[[#This Row],[Category]],Assumptions_Model!A:A, Assumptions_Model!B:B)</f>
        <v>0.6</v>
      </c>
      <c r="W152">
        <f>Sales_Data[[#This Row],[Sales]]*Sales_Data[[#This Row],[Cost_%]]</f>
        <v>102.93</v>
      </c>
      <c r="X152">
        <f>Sales_Data[[#This Row],[Sales]]-Sales_Data[[#This Row],[Cost]]</f>
        <v>68.62</v>
      </c>
      <c r="Y152" s="3">
        <f>Sales_Data[[#This Row],[Gross_Profit_Recalc]]/Sales_Data[[#This Row],[Sales]]</f>
        <v>0.4</v>
      </c>
      <c r="Z152">
        <f>YEAR(Sales_Data[[#This Row],[Order Date]])</f>
        <v>2016</v>
      </c>
    </row>
    <row r="153" spans="1:26" x14ac:dyDescent="0.2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>_xlfn.XLOOKUP(Sales_Data[[#This Row],[Category]],Assumptions_Model!A:A, Assumptions_Model!B:B)</f>
        <v>0.6</v>
      </c>
      <c r="W153">
        <f>Sales_Data[[#This Row],[Sales]]*Sales_Data[[#This Row],[Cost_%]]</f>
        <v>94.751999999999995</v>
      </c>
      <c r="X153">
        <f>Sales_Data[[#This Row],[Sales]]-Sales_Data[[#This Row],[Cost]]</f>
        <v>63.167999999999992</v>
      </c>
      <c r="Y153" s="3">
        <f>Sales_Data[[#This Row],[Gross_Profit_Recalc]]/Sales_Data[[#This Row],[Sales]]</f>
        <v>0.39999999999999997</v>
      </c>
      <c r="Z153">
        <f>YEAR(Sales_Data[[#This Row],[Order Date]])</f>
        <v>2016</v>
      </c>
    </row>
    <row r="154" spans="1:26" x14ac:dyDescent="0.2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>_xlfn.XLOOKUP(Sales_Data[[#This Row],[Category]],Assumptions_Model!A:A, Assumptions_Model!B:B)</f>
        <v>0.55000000000000004</v>
      </c>
      <c r="W154">
        <f>Sales_Data[[#This Row],[Sales]]*Sales_Data[[#This Row],[Cost_%]]</f>
        <v>111.75120000000001</v>
      </c>
      <c r="X154">
        <f>Sales_Data[[#This Row],[Sales]]-Sales_Data[[#This Row],[Cost]]</f>
        <v>91.432799999999986</v>
      </c>
      <c r="Y154" s="3">
        <f>Sales_Data[[#This Row],[Gross_Profit_Recalc]]/Sales_Data[[#This Row],[Sales]]</f>
        <v>0.44999999999999996</v>
      </c>
      <c r="Z154">
        <f>YEAR(Sales_Data[[#This Row],[Order Date]])</f>
        <v>2016</v>
      </c>
    </row>
    <row r="155" spans="1:26" x14ac:dyDescent="0.2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>_xlfn.XLOOKUP(Sales_Data[[#This Row],[Category]],Assumptions_Model!A:A, Assumptions_Model!B:B)</f>
        <v>0.6</v>
      </c>
      <c r="W155">
        <f>Sales_Data[[#This Row],[Sales]]*Sales_Data[[#This Row],[Cost_%]]</f>
        <v>35.027999999999999</v>
      </c>
      <c r="X155">
        <f>Sales_Data[[#This Row],[Sales]]-Sales_Data[[#This Row],[Cost]]</f>
        <v>23.352000000000004</v>
      </c>
      <c r="Y155" s="3">
        <f>Sales_Data[[#This Row],[Gross_Profit_Recalc]]/Sales_Data[[#This Row],[Sales]]</f>
        <v>0.4</v>
      </c>
      <c r="Z155">
        <f>YEAR(Sales_Data[[#This Row],[Order Date]])</f>
        <v>2015</v>
      </c>
    </row>
    <row r="156" spans="1:26" x14ac:dyDescent="0.2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>_xlfn.XLOOKUP(Sales_Data[[#This Row],[Category]],Assumptions_Model!A:A, Assumptions_Model!B:B)</f>
        <v>0.6</v>
      </c>
      <c r="W156">
        <f>Sales_Data[[#This Row],[Sales]]*Sales_Data[[#This Row],[Cost_%]]</f>
        <v>63.311999999999998</v>
      </c>
      <c r="X156">
        <f>Sales_Data[[#This Row],[Sales]]-Sales_Data[[#This Row],[Cost]]</f>
        <v>42.207999999999998</v>
      </c>
      <c r="Y156" s="3">
        <f>Sales_Data[[#This Row],[Gross_Profit_Recalc]]/Sales_Data[[#This Row],[Sales]]</f>
        <v>0.4</v>
      </c>
      <c r="Z156">
        <f>YEAR(Sales_Data[[#This Row],[Order Date]])</f>
        <v>2015</v>
      </c>
    </row>
    <row r="157" spans="1:26" x14ac:dyDescent="0.2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>_xlfn.XLOOKUP(Sales_Data[[#This Row],[Category]],Assumptions_Model!A:A, Assumptions_Model!B:B)</f>
        <v>0.6</v>
      </c>
      <c r="W157">
        <f>Sales_Data[[#This Row],[Sales]]*Sales_Data[[#This Row],[Cost_%]]</f>
        <v>48.527999999999999</v>
      </c>
      <c r="X157">
        <f>Sales_Data[[#This Row],[Sales]]-Sales_Data[[#This Row],[Cost]]</f>
        <v>32.351999999999997</v>
      </c>
      <c r="Y157" s="3">
        <f>Sales_Data[[#This Row],[Gross_Profit_Recalc]]/Sales_Data[[#This Row],[Sales]]</f>
        <v>0.39999999999999997</v>
      </c>
      <c r="Z157">
        <f>YEAR(Sales_Data[[#This Row],[Order Date]])</f>
        <v>2015</v>
      </c>
    </row>
    <row r="158" spans="1:26" x14ac:dyDescent="0.2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>_xlfn.XLOOKUP(Sales_Data[[#This Row],[Category]],Assumptions_Model!A:A, Assumptions_Model!B:B)</f>
        <v>0.6</v>
      </c>
      <c r="W158">
        <f>Sales_Data[[#This Row],[Sales]]*Sales_Data[[#This Row],[Cost_%]]</f>
        <v>3.9779999999999998</v>
      </c>
      <c r="X158">
        <f>Sales_Data[[#This Row],[Sales]]-Sales_Data[[#This Row],[Cost]]</f>
        <v>2.6520000000000001</v>
      </c>
      <c r="Y158" s="3">
        <f>Sales_Data[[#This Row],[Gross_Profit_Recalc]]/Sales_Data[[#This Row],[Sales]]</f>
        <v>0.4</v>
      </c>
      <c r="Z158">
        <f>YEAR(Sales_Data[[#This Row],[Order Date]])</f>
        <v>2015</v>
      </c>
    </row>
    <row r="159" spans="1:26" x14ac:dyDescent="0.2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>_xlfn.XLOOKUP(Sales_Data[[#This Row],[Category]],Assumptions_Model!A:A, Assumptions_Model!B:B)</f>
        <v>0.65</v>
      </c>
      <c r="W159">
        <f>Sales_Data[[#This Row],[Sales]]*Sales_Data[[#This Row],[Cost_%]]</f>
        <v>297.41919999999999</v>
      </c>
      <c r="X159">
        <f>Sales_Data[[#This Row],[Sales]]-Sales_Data[[#This Row],[Cost]]</f>
        <v>160.14879999999999</v>
      </c>
      <c r="Y159" s="3">
        <f>Sales_Data[[#This Row],[Gross_Profit_Recalc]]/Sales_Data[[#This Row],[Sales]]</f>
        <v>0.35</v>
      </c>
      <c r="Z159">
        <f>YEAR(Sales_Data[[#This Row],[Order Date]])</f>
        <v>2014</v>
      </c>
    </row>
    <row r="160" spans="1:26" x14ac:dyDescent="0.2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>_xlfn.XLOOKUP(Sales_Data[[#This Row],[Category]],Assumptions_Model!A:A, Assumptions_Model!B:B)</f>
        <v>0.6</v>
      </c>
      <c r="W160">
        <f>Sales_Data[[#This Row],[Sales]]*Sales_Data[[#This Row],[Cost_%]]</f>
        <v>8.7719999999999985</v>
      </c>
      <c r="X160">
        <f>Sales_Data[[#This Row],[Sales]]-Sales_Data[[#This Row],[Cost]]</f>
        <v>5.8480000000000008</v>
      </c>
      <c r="Y160" s="3">
        <f>Sales_Data[[#This Row],[Gross_Profit_Recalc]]/Sales_Data[[#This Row],[Sales]]</f>
        <v>0.40000000000000008</v>
      </c>
      <c r="Z160">
        <f>YEAR(Sales_Data[[#This Row],[Order Date]])</f>
        <v>2016</v>
      </c>
    </row>
    <row r="161" spans="1:26" x14ac:dyDescent="0.2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>_xlfn.XLOOKUP(Sales_Data[[#This Row],[Category]],Assumptions_Model!A:A, Assumptions_Model!B:B)</f>
        <v>0.55000000000000004</v>
      </c>
      <c r="W161">
        <f>Sales_Data[[#This Row],[Sales]]*Sales_Data[[#This Row],[Cost_%]]</f>
        <v>519.7115</v>
      </c>
      <c r="X161">
        <f>Sales_Data[[#This Row],[Sales]]-Sales_Data[[#This Row],[Cost]]</f>
        <v>425.21849999999995</v>
      </c>
      <c r="Y161" s="3">
        <f>Sales_Data[[#This Row],[Gross_Profit_Recalc]]/Sales_Data[[#This Row],[Sales]]</f>
        <v>0.44999999999999996</v>
      </c>
      <c r="Z161">
        <f>YEAR(Sales_Data[[#This Row],[Order Date]])</f>
        <v>2016</v>
      </c>
    </row>
    <row r="162" spans="1:26" x14ac:dyDescent="0.2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>_xlfn.XLOOKUP(Sales_Data[[#This Row],[Category]],Assumptions_Model!A:A, Assumptions_Model!B:B)</f>
        <v>0.6</v>
      </c>
      <c r="W162">
        <f>Sales_Data[[#This Row],[Sales]]*Sales_Data[[#This Row],[Cost_%]]</f>
        <v>3.5880000000000001</v>
      </c>
      <c r="X162">
        <f>Sales_Data[[#This Row],[Sales]]-Sales_Data[[#This Row],[Cost]]</f>
        <v>2.3920000000000003</v>
      </c>
      <c r="Y162" s="3">
        <f>Sales_Data[[#This Row],[Gross_Profit_Recalc]]/Sales_Data[[#This Row],[Sales]]</f>
        <v>0.4</v>
      </c>
      <c r="Z162">
        <f>YEAR(Sales_Data[[#This Row],[Order Date]])</f>
        <v>2016</v>
      </c>
    </row>
    <row r="163" spans="1:26" x14ac:dyDescent="0.2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>_xlfn.XLOOKUP(Sales_Data[[#This Row],[Category]],Assumptions_Model!A:A, Assumptions_Model!B:B)</f>
        <v>0.55000000000000004</v>
      </c>
      <c r="W163">
        <f>Sales_Data[[#This Row],[Sales]]*Sales_Data[[#This Row],[Cost_%]]</f>
        <v>29.911200000000001</v>
      </c>
      <c r="X163">
        <f>Sales_Data[[#This Row],[Sales]]-Sales_Data[[#This Row],[Cost]]</f>
        <v>24.472799999999999</v>
      </c>
      <c r="Y163" s="3">
        <f>Sales_Data[[#This Row],[Gross_Profit_Recalc]]/Sales_Data[[#This Row],[Sales]]</f>
        <v>0.45</v>
      </c>
      <c r="Z163">
        <f>YEAR(Sales_Data[[#This Row],[Order Date]])</f>
        <v>2015</v>
      </c>
    </row>
    <row r="164" spans="1:26" x14ac:dyDescent="0.2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>_xlfn.XLOOKUP(Sales_Data[[#This Row],[Category]],Assumptions_Model!A:A, Assumptions_Model!B:B)</f>
        <v>0.6</v>
      </c>
      <c r="W164">
        <f>Sales_Data[[#This Row],[Sales]]*Sales_Data[[#This Row],[Cost_%]]</f>
        <v>17.04</v>
      </c>
      <c r="X164">
        <f>Sales_Data[[#This Row],[Sales]]-Sales_Data[[#This Row],[Cost]]</f>
        <v>11.36</v>
      </c>
      <c r="Y164" s="3">
        <f>Sales_Data[[#This Row],[Gross_Profit_Recalc]]/Sales_Data[[#This Row],[Sales]]</f>
        <v>0.4</v>
      </c>
      <c r="Z164">
        <f>YEAR(Sales_Data[[#This Row],[Order Date]])</f>
        <v>2016</v>
      </c>
    </row>
    <row r="165" spans="1:26" x14ac:dyDescent="0.2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>_xlfn.XLOOKUP(Sales_Data[[#This Row],[Category]],Assumptions_Model!A:A, Assumptions_Model!B:B)</f>
        <v>0.6</v>
      </c>
      <c r="W165">
        <f>Sales_Data[[#This Row],[Sales]]*Sales_Data[[#This Row],[Cost_%]]</f>
        <v>16.608000000000001</v>
      </c>
      <c r="X165">
        <f>Sales_Data[[#This Row],[Sales]]-Sales_Data[[#This Row],[Cost]]</f>
        <v>11.071999999999999</v>
      </c>
      <c r="Y165" s="3">
        <f>Sales_Data[[#This Row],[Gross_Profit_Recalc]]/Sales_Data[[#This Row],[Sales]]</f>
        <v>0.39999999999999997</v>
      </c>
      <c r="Z165">
        <f>YEAR(Sales_Data[[#This Row],[Order Date]])</f>
        <v>2016</v>
      </c>
    </row>
    <row r="166" spans="1:26" x14ac:dyDescent="0.2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>_xlfn.XLOOKUP(Sales_Data[[#This Row],[Category]],Assumptions_Model!A:A, Assumptions_Model!B:B)</f>
        <v>0.6</v>
      </c>
      <c r="W166">
        <f>Sales_Data[[#This Row],[Sales]]*Sales_Data[[#This Row],[Cost_%]]</f>
        <v>5.9615999999999998</v>
      </c>
      <c r="X166">
        <f>Sales_Data[[#This Row],[Sales]]-Sales_Data[[#This Row],[Cost]]</f>
        <v>3.9744000000000002</v>
      </c>
      <c r="Y166" s="3">
        <f>Sales_Data[[#This Row],[Gross_Profit_Recalc]]/Sales_Data[[#This Row],[Sales]]</f>
        <v>0.4</v>
      </c>
      <c r="Z166">
        <f>YEAR(Sales_Data[[#This Row],[Order Date]])</f>
        <v>2014</v>
      </c>
    </row>
    <row r="167" spans="1:26" x14ac:dyDescent="0.2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>_xlfn.XLOOKUP(Sales_Data[[#This Row],[Category]],Assumptions_Model!A:A, Assumptions_Model!B:B)</f>
        <v>0.55000000000000004</v>
      </c>
      <c r="W167">
        <f>Sales_Data[[#This Row],[Sales]]*Sales_Data[[#This Row],[Cost_%]]</f>
        <v>4487.9736000000003</v>
      </c>
      <c r="X167">
        <f>Sales_Data[[#This Row],[Sales]]-Sales_Data[[#This Row],[Cost]]</f>
        <v>3671.9784</v>
      </c>
      <c r="Y167" s="3">
        <f>Sales_Data[[#This Row],[Gross_Profit_Recalc]]/Sales_Data[[#This Row],[Sales]]</f>
        <v>0.44999999999999996</v>
      </c>
      <c r="Z167">
        <f>YEAR(Sales_Data[[#This Row],[Order Date]])</f>
        <v>2014</v>
      </c>
    </row>
    <row r="168" spans="1:26" x14ac:dyDescent="0.2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>_xlfn.XLOOKUP(Sales_Data[[#This Row],[Category]],Assumptions_Model!A:A, Assumptions_Model!B:B)</f>
        <v>0.6</v>
      </c>
      <c r="W168">
        <f>Sales_Data[[#This Row],[Sales]]*Sales_Data[[#This Row],[Cost_%]]</f>
        <v>165.55679999999998</v>
      </c>
      <c r="X168">
        <f>Sales_Data[[#This Row],[Sales]]-Sales_Data[[#This Row],[Cost]]</f>
        <v>110.37120000000002</v>
      </c>
      <c r="Y168" s="3">
        <f>Sales_Data[[#This Row],[Gross_Profit_Recalc]]/Sales_Data[[#This Row],[Sales]]</f>
        <v>0.40000000000000008</v>
      </c>
      <c r="Z168">
        <f>YEAR(Sales_Data[[#This Row],[Order Date]])</f>
        <v>2014</v>
      </c>
    </row>
    <row r="169" spans="1:26" x14ac:dyDescent="0.2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>_xlfn.XLOOKUP(Sales_Data[[#This Row],[Category]],Assumptions_Model!A:A, Assumptions_Model!B:B)</f>
        <v>0.65</v>
      </c>
      <c r="W169">
        <f>Sales_Data[[#This Row],[Sales]]*Sales_Data[[#This Row],[Cost_%]]</f>
        <v>1131.039</v>
      </c>
      <c r="X169">
        <f>Sales_Data[[#This Row],[Sales]]-Sales_Data[[#This Row],[Cost]]</f>
        <v>609.02099999999996</v>
      </c>
      <c r="Y169" s="3">
        <f>Sales_Data[[#This Row],[Gross_Profit_Recalc]]/Sales_Data[[#This Row],[Sales]]</f>
        <v>0.35</v>
      </c>
      <c r="Z169">
        <f>YEAR(Sales_Data[[#This Row],[Order Date]])</f>
        <v>2014</v>
      </c>
    </row>
    <row r="170" spans="1:26" x14ac:dyDescent="0.2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>_xlfn.XLOOKUP(Sales_Data[[#This Row],[Category]],Assumptions_Model!A:A, Assumptions_Model!B:B)</f>
        <v>0.6</v>
      </c>
      <c r="W170">
        <f>Sales_Data[[#This Row],[Sales]]*Sales_Data[[#This Row],[Cost_%]]</f>
        <v>19.238399999999999</v>
      </c>
      <c r="X170">
        <f>Sales_Data[[#This Row],[Sales]]-Sales_Data[[#This Row],[Cost]]</f>
        <v>12.825600000000001</v>
      </c>
      <c r="Y170" s="3">
        <f>Sales_Data[[#This Row],[Gross_Profit_Recalc]]/Sales_Data[[#This Row],[Sales]]</f>
        <v>0.4</v>
      </c>
      <c r="Z170">
        <f>YEAR(Sales_Data[[#This Row],[Order Date]])</f>
        <v>2014</v>
      </c>
    </row>
    <row r="171" spans="1:26" x14ac:dyDescent="0.2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>_xlfn.XLOOKUP(Sales_Data[[#This Row],[Category]],Assumptions_Model!A:A, Assumptions_Model!B:B)</f>
        <v>0.6</v>
      </c>
      <c r="W171">
        <f>Sales_Data[[#This Row],[Sales]]*Sales_Data[[#This Row],[Cost_%]]</f>
        <v>106.788</v>
      </c>
      <c r="X171">
        <f>Sales_Data[[#This Row],[Sales]]-Sales_Data[[#This Row],[Cost]]</f>
        <v>71.191999999999993</v>
      </c>
      <c r="Y171" s="3">
        <f>Sales_Data[[#This Row],[Gross_Profit_Recalc]]/Sales_Data[[#This Row],[Sales]]</f>
        <v>0.39999999999999997</v>
      </c>
      <c r="Z171">
        <f>YEAR(Sales_Data[[#This Row],[Order Date]])</f>
        <v>2014</v>
      </c>
    </row>
    <row r="172" spans="1:26" x14ac:dyDescent="0.2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>_xlfn.XLOOKUP(Sales_Data[[#This Row],[Category]],Assumptions_Model!A:A, Assumptions_Model!B:B)</f>
        <v>0.55000000000000004</v>
      </c>
      <c r="W172">
        <f>Sales_Data[[#This Row],[Sales]]*Sales_Data[[#This Row],[Cost_%]]</f>
        <v>79.186800000000005</v>
      </c>
      <c r="X172">
        <f>Sales_Data[[#This Row],[Sales]]-Sales_Data[[#This Row],[Cost]]</f>
        <v>64.789199999999994</v>
      </c>
      <c r="Y172" s="3">
        <f>Sales_Data[[#This Row],[Gross_Profit_Recalc]]/Sales_Data[[#This Row],[Sales]]</f>
        <v>0.44999999999999996</v>
      </c>
      <c r="Z172">
        <f>YEAR(Sales_Data[[#This Row],[Order Date]])</f>
        <v>2014</v>
      </c>
    </row>
    <row r="173" spans="1:26" x14ac:dyDescent="0.2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>_xlfn.XLOOKUP(Sales_Data[[#This Row],[Category]],Assumptions_Model!A:A, Assumptions_Model!B:B)</f>
        <v>0.6</v>
      </c>
      <c r="W173">
        <f>Sales_Data[[#This Row],[Sales]]*Sales_Data[[#This Row],[Cost_%]]</f>
        <v>12.564</v>
      </c>
      <c r="X173">
        <f>Sales_Data[[#This Row],[Sales]]-Sales_Data[[#This Row],[Cost]]</f>
        <v>8.3760000000000012</v>
      </c>
      <c r="Y173" s="3">
        <f>Sales_Data[[#This Row],[Gross_Profit_Recalc]]/Sales_Data[[#This Row],[Sales]]</f>
        <v>0.4</v>
      </c>
      <c r="Z173">
        <f>YEAR(Sales_Data[[#This Row],[Order Date]])</f>
        <v>2014</v>
      </c>
    </row>
    <row r="174" spans="1:26" x14ac:dyDescent="0.2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>_xlfn.XLOOKUP(Sales_Data[[#This Row],[Category]],Assumptions_Model!A:A, Assumptions_Model!B:B)</f>
        <v>0.6</v>
      </c>
      <c r="W174">
        <f>Sales_Data[[#This Row],[Sales]]*Sales_Data[[#This Row],[Cost_%]]</f>
        <v>66.575999999999993</v>
      </c>
      <c r="X174">
        <f>Sales_Data[[#This Row],[Sales]]-Sales_Data[[#This Row],[Cost]]</f>
        <v>44.384</v>
      </c>
      <c r="Y174" s="3">
        <f>Sales_Data[[#This Row],[Gross_Profit_Recalc]]/Sales_Data[[#This Row],[Sales]]</f>
        <v>0.4</v>
      </c>
      <c r="Z174">
        <f>YEAR(Sales_Data[[#This Row],[Order Date]])</f>
        <v>2014</v>
      </c>
    </row>
    <row r="175" spans="1:26" x14ac:dyDescent="0.2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>_xlfn.XLOOKUP(Sales_Data[[#This Row],[Category]],Assumptions_Model!A:A, Assumptions_Model!B:B)</f>
        <v>0.65</v>
      </c>
      <c r="W175">
        <f>Sales_Data[[#This Row],[Sales]]*Sales_Data[[#This Row],[Cost_%]]</f>
        <v>221.09360000000001</v>
      </c>
      <c r="X175">
        <f>Sales_Data[[#This Row],[Sales]]-Sales_Data[[#This Row],[Cost]]</f>
        <v>119.0504</v>
      </c>
      <c r="Y175" s="3">
        <f>Sales_Data[[#This Row],[Gross_Profit_Recalc]]/Sales_Data[[#This Row],[Sales]]</f>
        <v>0.35</v>
      </c>
      <c r="Z175">
        <f>YEAR(Sales_Data[[#This Row],[Order Date]])</f>
        <v>2014</v>
      </c>
    </row>
    <row r="176" spans="1:26" x14ac:dyDescent="0.2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>_xlfn.XLOOKUP(Sales_Data[[#This Row],[Category]],Assumptions_Model!A:A, Assumptions_Model!B:B)</f>
        <v>0.6</v>
      </c>
      <c r="W176">
        <f>Sales_Data[[#This Row],[Sales]]*Sales_Data[[#This Row],[Cost_%]]</f>
        <v>31.468799999999998</v>
      </c>
      <c r="X176">
        <f>Sales_Data[[#This Row],[Sales]]-Sales_Data[[#This Row],[Cost]]</f>
        <v>20.979200000000002</v>
      </c>
      <c r="Y176" s="3">
        <f>Sales_Data[[#This Row],[Gross_Profit_Recalc]]/Sales_Data[[#This Row],[Sales]]</f>
        <v>0.4</v>
      </c>
      <c r="Z176">
        <f>YEAR(Sales_Data[[#This Row],[Order Date]])</f>
        <v>2014</v>
      </c>
    </row>
    <row r="177" spans="1:26" x14ac:dyDescent="0.2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>_xlfn.XLOOKUP(Sales_Data[[#This Row],[Category]],Assumptions_Model!A:A, Assumptions_Model!B:B)</f>
        <v>0.6</v>
      </c>
      <c r="W177">
        <f>Sales_Data[[#This Row],[Sales]]*Sales_Data[[#This Row],[Cost_%]]</f>
        <v>12.096</v>
      </c>
      <c r="X177">
        <f>Sales_Data[[#This Row],[Sales]]-Sales_Data[[#This Row],[Cost]]</f>
        <v>8.0640000000000001</v>
      </c>
      <c r="Y177" s="3">
        <f>Sales_Data[[#This Row],[Gross_Profit_Recalc]]/Sales_Data[[#This Row],[Sales]]</f>
        <v>0.4</v>
      </c>
      <c r="Z177">
        <f>YEAR(Sales_Data[[#This Row],[Order Date]])</f>
        <v>2014</v>
      </c>
    </row>
    <row r="178" spans="1:26" x14ac:dyDescent="0.2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>_xlfn.XLOOKUP(Sales_Data[[#This Row],[Category]],Assumptions_Model!A:A, Assumptions_Model!B:B)</f>
        <v>0.6</v>
      </c>
      <c r="W178">
        <f>Sales_Data[[#This Row],[Sales]]*Sales_Data[[#This Row],[Cost_%]]</f>
        <v>58.358399999999996</v>
      </c>
      <c r="X178">
        <f>Sales_Data[[#This Row],[Sales]]-Sales_Data[[#This Row],[Cost]]</f>
        <v>38.9056</v>
      </c>
      <c r="Y178" s="3">
        <f>Sales_Data[[#This Row],[Gross_Profit_Recalc]]/Sales_Data[[#This Row],[Sales]]</f>
        <v>0.4</v>
      </c>
      <c r="Z178">
        <f>YEAR(Sales_Data[[#This Row],[Order Date]])</f>
        <v>2017</v>
      </c>
    </row>
    <row r="179" spans="1:26" x14ac:dyDescent="0.2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>_xlfn.XLOOKUP(Sales_Data[[#This Row],[Category]],Assumptions_Model!A:A, Assumptions_Model!B:B)</f>
        <v>0.65</v>
      </c>
      <c r="W179">
        <f>Sales_Data[[#This Row],[Sales]]*Sales_Data[[#This Row],[Cost_%]]</f>
        <v>257.92130000000003</v>
      </c>
      <c r="X179">
        <f>Sales_Data[[#This Row],[Sales]]-Sales_Data[[#This Row],[Cost]]</f>
        <v>138.88069999999999</v>
      </c>
      <c r="Y179" s="3">
        <f>Sales_Data[[#This Row],[Gross_Profit_Recalc]]/Sales_Data[[#This Row],[Sales]]</f>
        <v>0.35</v>
      </c>
      <c r="Z179">
        <f>YEAR(Sales_Data[[#This Row],[Order Date]])</f>
        <v>2015</v>
      </c>
    </row>
    <row r="180" spans="1:26" x14ac:dyDescent="0.2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>_xlfn.XLOOKUP(Sales_Data[[#This Row],[Category]],Assumptions_Model!A:A, Assumptions_Model!B:B)</f>
        <v>0.6</v>
      </c>
      <c r="W180">
        <f>Sales_Data[[#This Row],[Sales]]*Sales_Data[[#This Row],[Cost_%]]</f>
        <v>9.5280000000000005</v>
      </c>
      <c r="X180">
        <f>Sales_Data[[#This Row],[Sales]]-Sales_Data[[#This Row],[Cost]]</f>
        <v>6.3520000000000003</v>
      </c>
      <c r="Y180" s="3">
        <f>Sales_Data[[#This Row],[Gross_Profit_Recalc]]/Sales_Data[[#This Row],[Sales]]</f>
        <v>0.4</v>
      </c>
      <c r="Z180">
        <f>YEAR(Sales_Data[[#This Row],[Order Date]])</f>
        <v>2015</v>
      </c>
    </row>
    <row r="181" spans="1:26" x14ac:dyDescent="0.2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>_xlfn.XLOOKUP(Sales_Data[[#This Row],[Category]],Assumptions_Model!A:A, Assumptions_Model!B:B)</f>
        <v>0.6</v>
      </c>
      <c r="W181">
        <f>Sales_Data[[#This Row],[Sales]]*Sales_Data[[#This Row],[Cost_%]]</f>
        <v>1.9679999999999997</v>
      </c>
      <c r="X181">
        <f>Sales_Data[[#This Row],[Sales]]-Sales_Data[[#This Row],[Cost]]</f>
        <v>1.3120000000000001</v>
      </c>
      <c r="Y181" s="3">
        <f>Sales_Data[[#This Row],[Gross_Profit_Recalc]]/Sales_Data[[#This Row],[Sales]]</f>
        <v>0.4</v>
      </c>
      <c r="Z181">
        <f>YEAR(Sales_Data[[#This Row],[Order Date]])</f>
        <v>2015</v>
      </c>
    </row>
    <row r="182" spans="1:26" x14ac:dyDescent="0.2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>_xlfn.XLOOKUP(Sales_Data[[#This Row],[Category]],Assumptions_Model!A:A, Assumptions_Model!B:B)</f>
        <v>0.6</v>
      </c>
      <c r="W182">
        <f>Sales_Data[[#This Row],[Sales]]*Sales_Data[[#This Row],[Cost_%]]</f>
        <v>14.889599999999998</v>
      </c>
      <c r="X182">
        <f>Sales_Data[[#This Row],[Sales]]-Sales_Data[[#This Row],[Cost]]</f>
        <v>9.926400000000001</v>
      </c>
      <c r="Y182" s="3">
        <f>Sales_Data[[#This Row],[Gross_Profit_Recalc]]/Sales_Data[[#This Row],[Sales]]</f>
        <v>0.40000000000000008</v>
      </c>
      <c r="Z182">
        <f>YEAR(Sales_Data[[#This Row],[Order Date]])</f>
        <v>2014</v>
      </c>
    </row>
    <row r="183" spans="1:26" x14ac:dyDescent="0.2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>_xlfn.XLOOKUP(Sales_Data[[#This Row],[Category]],Assumptions_Model!A:A, Assumptions_Model!B:B)</f>
        <v>0.55000000000000004</v>
      </c>
      <c r="W183">
        <f>Sales_Data[[#This Row],[Sales]]*Sales_Data[[#This Row],[Cost_%]]</f>
        <v>224.80920000000003</v>
      </c>
      <c r="X183">
        <f>Sales_Data[[#This Row],[Sales]]-Sales_Data[[#This Row],[Cost]]</f>
        <v>183.9348</v>
      </c>
      <c r="Y183" s="3">
        <f>Sales_Data[[#This Row],[Gross_Profit_Recalc]]/Sales_Data[[#This Row],[Sales]]</f>
        <v>0.44999999999999996</v>
      </c>
      <c r="Z183">
        <f>YEAR(Sales_Data[[#This Row],[Order Date]])</f>
        <v>2014</v>
      </c>
    </row>
    <row r="184" spans="1:26" x14ac:dyDescent="0.2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>_xlfn.XLOOKUP(Sales_Data[[#This Row],[Category]],Assumptions_Model!A:A, Assumptions_Model!B:B)</f>
        <v>0.55000000000000004</v>
      </c>
      <c r="W184">
        <f>Sales_Data[[#This Row],[Sales]]*Sales_Data[[#This Row],[Cost_%]]</f>
        <v>277.178</v>
      </c>
      <c r="X184">
        <f>Sales_Data[[#This Row],[Sales]]-Sales_Data[[#This Row],[Cost]]</f>
        <v>226.78199999999998</v>
      </c>
      <c r="Y184" s="3">
        <f>Sales_Data[[#This Row],[Gross_Profit_Recalc]]/Sales_Data[[#This Row],[Sales]]</f>
        <v>0.44999999999999996</v>
      </c>
      <c r="Z184">
        <f>YEAR(Sales_Data[[#This Row],[Order Date]])</f>
        <v>2014</v>
      </c>
    </row>
    <row r="185" spans="1:26" x14ac:dyDescent="0.2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>_xlfn.XLOOKUP(Sales_Data[[#This Row],[Category]],Assumptions_Model!A:A, Assumptions_Model!B:B)</f>
        <v>0.55000000000000004</v>
      </c>
      <c r="W185">
        <f>Sales_Data[[#This Row],[Sales]]*Sales_Data[[#This Row],[Cost_%]]</f>
        <v>82.472499999999997</v>
      </c>
      <c r="X185">
        <f>Sales_Data[[#This Row],[Sales]]-Sales_Data[[#This Row],[Cost]]</f>
        <v>67.477499999999992</v>
      </c>
      <c r="Y185" s="3">
        <f>Sales_Data[[#This Row],[Gross_Profit_Recalc]]/Sales_Data[[#This Row],[Sales]]</f>
        <v>0.44999999999999996</v>
      </c>
      <c r="Z185">
        <f>YEAR(Sales_Data[[#This Row],[Order Date]])</f>
        <v>2014</v>
      </c>
    </row>
    <row r="186" spans="1:26" x14ac:dyDescent="0.2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>_xlfn.XLOOKUP(Sales_Data[[#This Row],[Category]],Assumptions_Model!A:A, Assumptions_Model!B:B)</f>
        <v>0.55000000000000004</v>
      </c>
      <c r="W186">
        <f>Sales_Data[[#This Row],[Sales]]*Sales_Data[[#This Row],[Cost_%]]</f>
        <v>15.950000000000001</v>
      </c>
      <c r="X186">
        <f>Sales_Data[[#This Row],[Sales]]-Sales_Data[[#This Row],[Cost]]</f>
        <v>13.049999999999999</v>
      </c>
      <c r="Y186" s="3">
        <f>Sales_Data[[#This Row],[Gross_Profit_Recalc]]/Sales_Data[[#This Row],[Sales]]</f>
        <v>0.44999999999999996</v>
      </c>
      <c r="Z186">
        <f>YEAR(Sales_Data[[#This Row],[Order Date]])</f>
        <v>2014</v>
      </c>
    </row>
    <row r="187" spans="1:26" x14ac:dyDescent="0.2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>_xlfn.XLOOKUP(Sales_Data[[#This Row],[Category]],Assumptions_Model!A:A, Assumptions_Model!B:B)</f>
        <v>0.6</v>
      </c>
      <c r="W187">
        <f>Sales_Data[[#This Row],[Sales]]*Sales_Data[[#This Row],[Cost_%]]</f>
        <v>4.2960000000000003</v>
      </c>
      <c r="X187">
        <f>Sales_Data[[#This Row],[Sales]]-Sales_Data[[#This Row],[Cost]]</f>
        <v>2.8639999999999999</v>
      </c>
      <c r="Y187" s="3">
        <f>Sales_Data[[#This Row],[Gross_Profit_Recalc]]/Sales_Data[[#This Row],[Sales]]</f>
        <v>0.39999999999999997</v>
      </c>
      <c r="Z187">
        <f>YEAR(Sales_Data[[#This Row],[Order Date]])</f>
        <v>2016</v>
      </c>
    </row>
    <row r="188" spans="1:26" x14ac:dyDescent="0.2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>_xlfn.XLOOKUP(Sales_Data[[#This Row],[Category]],Assumptions_Model!A:A, Assumptions_Model!B:B)</f>
        <v>0.55000000000000004</v>
      </c>
      <c r="W188">
        <f>Sales_Data[[#This Row],[Sales]]*Sales_Data[[#This Row],[Cost_%]]</f>
        <v>97.240000000000009</v>
      </c>
      <c r="X188">
        <f>Sales_Data[[#This Row],[Sales]]-Sales_Data[[#This Row],[Cost]]</f>
        <v>79.56</v>
      </c>
      <c r="Y188" s="3">
        <f>Sales_Data[[#This Row],[Gross_Profit_Recalc]]/Sales_Data[[#This Row],[Sales]]</f>
        <v>0.45</v>
      </c>
      <c r="Z188">
        <f>YEAR(Sales_Data[[#This Row],[Order Date]])</f>
        <v>2014</v>
      </c>
    </row>
    <row r="189" spans="1:26" x14ac:dyDescent="0.2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>_xlfn.XLOOKUP(Sales_Data[[#This Row],[Category]],Assumptions_Model!A:A, Assumptions_Model!B:B)</f>
        <v>0.6</v>
      </c>
      <c r="W189">
        <f>Sales_Data[[#This Row],[Sales]]*Sales_Data[[#This Row],[Cost_%]]</f>
        <v>22.334399999999999</v>
      </c>
      <c r="X189">
        <f>Sales_Data[[#This Row],[Sales]]-Sales_Data[[#This Row],[Cost]]</f>
        <v>14.889599999999998</v>
      </c>
      <c r="Y189" s="3">
        <f>Sales_Data[[#This Row],[Gross_Profit_Recalc]]/Sales_Data[[#This Row],[Sales]]</f>
        <v>0.39999999999999997</v>
      </c>
      <c r="Z189">
        <f>YEAR(Sales_Data[[#This Row],[Order Date]])</f>
        <v>2016</v>
      </c>
    </row>
    <row r="190" spans="1:26" x14ac:dyDescent="0.2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>_xlfn.XLOOKUP(Sales_Data[[#This Row],[Category]],Assumptions_Model!A:A, Assumptions_Model!B:B)</f>
        <v>0.6</v>
      </c>
      <c r="W190">
        <f>Sales_Data[[#This Row],[Sales]]*Sales_Data[[#This Row],[Cost_%]]</f>
        <v>12.009599999999999</v>
      </c>
      <c r="X190">
        <f>Sales_Data[[#This Row],[Sales]]-Sales_Data[[#This Row],[Cost]]</f>
        <v>8.0063999999999993</v>
      </c>
      <c r="Y190" s="3">
        <f>Sales_Data[[#This Row],[Gross_Profit_Recalc]]/Sales_Data[[#This Row],[Sales]]</f>
        <v>0.4</v>
      </c>
      <c r="Z190">
        <f>YEAR(Sales_Data[[#This Row],[Order Date]])</f>
        <v>2016</v>
      </c>
    </row>
    <row r="191" spans="1:26" x14ac:dyDescent="0.2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>_xlfn.XLOOKUP(Sales_Data[[#This Row],[Category]],Assumptions_Model!A:A, Assumptions_Model!B:B)</f>
        <v>0.65</v>
      </c>
      <c r="W191">
        <f>Sales_Data[[#This Row],[Sales]]*Sales_Data[[#This Row],[Cost_%]]</f>
        <v>584.4384</v>
      </c>
      <c r="X191">
        <f>Sales_Data[[#This Row],[Sales]]-Sales_Data[[#This Row],[Cost]]</f>
        <v>314.69759999999997</v>
      </c>
      <c r="Y191" s="3">
        <f>Sales_Data[[#This Row],[Gross_Profit_Recalc]]/Sales_Data[[#This Row],[Sales]]</f>
        <v>0.35</v>
      </c>
      <c r="Z191">
        <f>YEAR(Sales_Data[[#This Row],[Order Date]])</f>
        <v>2015</v>
      </c>
    </row>
    <row r="192" spans="1:26" x14ac:dyDescent="0.2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>_xlfn.XLOOKUP(Sales_Data[[#This Row],[Category]],Assumptions_Model!A:A, Assumptions_Model!B:B)</f>
        <v>0.55000000000000004</v>
      </c>
      <c r="W192">
        <f>Sales_Data[[#This Row],[Sales]]*Sales_Data[[#This Row],[Cost_%]]</f>
        <v>39.468000000000004</v>
      </c>
      <c r="X192">
        <f>Sales_Data[[#This Row],[Sales]]-Sales_Data[[#This Row],[Cost]]</f>
        <v>32.292000000000002</v>
      </c>
      <c r="Y192" s="3">
        <f>Sales_Data[[#This Row],[Gross_Profit_Recalc]]/Sales_Data[[#This Row],[Sales]]</f>
        <v>0.45</v>
      </c>
      <c r="Z192">
        <f>YEAR(Sales_Data[[#This Row],[Order Date]])</f>
        <v>2015</v>
      </c>
    </row>
    <row r="193" spans="1:26" x14ac:dyDescent="0.2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>_xlfn.XLOOKUP(Sales_Data[[#This Row],[Category]],Assumptions_Model!A:A, Assumptions_Model!B:B)</f>
        <v>0.6</v>
      </c>
      <c r="W193">
        <f>Sales_Data[[#This Row],[Sales]]*Sales_Data[[#This Row],[Cost_%]]</f>
        <v>31.103999999999999</v>
      </c>
      <c r="X193">
        <f>Sales_Data[[#This Row],[Sales]]-Sales_Data[[#This Row],[Cost]]</f>
        <v>20.736000000000004</v>
      </c>
      <c r="Y193" s="3">
        <f>Sales_Data[[#This Row],[Gross_Profit_Recalc]]/Sales_Data[[#This Row],[Sales]]</f>
        <v>0.40000000000000008</v>
      </c>
      <c r="Z193">
        <f>YEAR(Sales_Data[[#This Row],[Order Date]])</f>
        <v>2015</v>
      </c>
    </row>
    <row r="194" spans="1:26" x14ac:dyDescent="0.2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>_xlfn.XLOOKUP(Sales_Data[[#This Row],[Category]],Assumptions_Model!A:A, Assumptions_Model!B:B)</f>
        <v>0.65</v>
      </c>
      <c r="W194">
        <f>Sales_Data[[#This Row],[Sales]]*Sales_Data[[#This Row],[Cost_%]]</f>
        <v>407.12880000000001</v>
      </c>
      <c r="X194">
        <f>Sales_Data[[#This Row],[Sales]]-Sales_Data[[#This Row],[Cost]]</f>
        <v>219.22319999999996</v>
      </c>
      <c r="Y194" s="3">
        <f>Sales_Data[[#This Row],[Gross_Profit_Recalc]]/Sales_Data[[#This Row],[Sales]]</f>
        <v>0.35</v>
      </c>
      <c r="Z194">
        <f>YEAR(Sales_Data[[#This Row],[Order Date]])</f>
        <v>2015</v>
      </c>
    </row>
    <row r="195" spans="1:26" x14ac:dyDescent="0.2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>_xlfn.XLOOKUP(Sales_Data[[#This Row],[Category]],Assumptions_Model!A:A, Assumptions_Model!B:B)</f>
        <v>0.6</v>
      </c>
      <c r="W195">
        <f>Sales_Data[[#This Row],[Sales]]*Sales_Data[[#This Row],[Cost_%]]</f>
        <v>11.94</v>
      </c>
      <c r="X195">
        <f>Sales_Data[[#This Row],[Sales]]-Sales_Data[[#This Row],[Cost]]</f>
        <v>7.9599999999999991</v>
      </c>
      <c r="Y195" s="3">
        <f>Sales_Data[[#This Row],[Gross_Profit_Recalc]]/Sales_Data[[#This Row],[Sales]]</f>
        <v>0.39999999999999997</v>
      </c>
      <c r="Z195">
        <f>YEAR(Sales_Data[[#This Row],[Order Date]])</f>
        <v>2015</v>
      </c>
    </row>
    <row r="196" spans="1:26" x14ac:dyDescent="0.2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>_xlfn.XLOOKUP(Sales_Data[[#This Row],[Category]],Assumptions_Model!A:A, Assumptions_Model!B:B)</f>
        <v>0.6</v>
      </c>
      <c r="W196">
        <f>Sales_Data[[#This Row],[Sales]]*Sales_Data[[#This Row],[Cost_%]]</f>
        <v>8.5679999999999996</v>
      </c>
      <c r="X196">
        <f>Sales_Data[[#This Row],[Sales]]-Sales_Data[[#This Row],[Cost]]</f>
        <v>5.7119999999999997</v>
      </c>
      <c r="Y196" s="3">
        <f>Sales_Data[[#This Row],[Gross_Profit_Recalc]]/Sales_Data[[#This Row],[Sales]]</f>
        <v>0.4</v>
      </c>
      <c r="Z196">
        <f>YEAR(Sales_Data[[#This Row],[Order Date]])</f>
        <v>2015</v>
      </c>
    </row>
    <row r="197" spans="1:26" x14ac:dyDescent="0.2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>_xlfn.XLOOKUP(Sales_Data[[#This Row],[Category]],Assumptions_Model!A:A, Assumptions_Model!B:B)</f>
        <v>0.6</v>
      </c>
      <c r="W197">
        <f>Sales_Data[[#This Row],[Sales]]*Sales_Data[[#This Row],[Cost_%]]</f>
        <v>4.4447999999999999</v>
      </c>
      <c r="X197">
        <f>Sales_Data[[#This Row],[Sales]]-Sales_Data[[#This Row],[Cost]]</f>
        <v>2.9632000000000005</v>
      </c>
      <c r="Y197" s="3">
        <f>Sales_Data[[#This Row],[Gross_Profit_Recalc]]/Sales_Data[[#This Row],[Sales]]</f>
        <v>0.4</v>
      </c>
      <c r="Z197">
        <f>YEAR(Sales_Data[[#This Row],[Order Date]])</f>
        <v>2014</v>
      </c>
    </row>
    <row r="198" spans="1:26" x14ac:dyDescent="0.2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>_xlfn.XLOOKUP(Sales_Data[[#This Row],[Category]],Assumptions_Model!A:A, Assumptions_Model!B:B)</f>
        <v>0.6</v>
      </c>
      <c r="W198">
        <f>Sales_Data[[#This Row],[Sales]]*Sales_Data[[#This Row],[Cost_%]]</f>
        <v>3.6288</v>
      </c>
      <c r="X198">
        <f>Sales_Data[[#This Row],[Sales]]-Sales_Data[[#This Row],[Cost]]</f>
        <v>2.4192</v>
      </c>
      <c r="Y198" s="3">
        <f>Sales_Data[[#This Row],[Gross_Profit_Recalc]]/Sales_Data[[#This Row],[Sales]]</f>
        <v>0.4</v>
      </c>
      <c r="Z198">
        <f>YEAR(Sales_Data[[#This Row],[Order Date]])</f>
        <v>2014</v>
      </c>
    </row>
    <row r="199" spans="1:26" x14ac:dyDescent="0.2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>_xlfn.XLOOKUP(Sales_Data[[#This Row],[Category]],Assumptions_Model!A:A, Assumptions_Model!B:B)</f>
        <v>0.6</v>
      </c>
      <c r="W199">
        <f>Sales_Data[[#This Row],[Sales]]*Sales_Data[[#This Row],[Cost_%]]</f>
        <v>27.755999999999997</v>
      </c>
      <c r="X199">
        <f>Sales_Data[[#This Row],[Sales]]-Sales_Data[[#This Row],[Cost]]</f>
        <v>18.504000000000001</v>
      </c>
      <c r="Y199" s="3">
        <f>Sales_Data[[#This Row],[Gross_Profit_Recalc]]/Sales_Data[[#This Row],[Sales]]</f>
        <v>0.4</v>
      </c>
      <c r="Z199">
        <f>YEAR(Sales_Data[[#This Row],[Order Date]])</f>
        <v>2017</v>
      </c>
    </row>
    <row r="200" spans="1:26" x14ac:dyDescent="0.2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>_xlfn.XLOOKUP(Sales_Data[[#This Row],[Category]],Assumptions_Model!A:A, Assumptions_Model!B:B)</f>
        <v>0.6</v>
      </c>
      <c r="W200">
        <f>Sales_Data[[#This Row],[Sales]]*Sales_Data[[#This Row],[Cost_%]]</f>
        <v>1.7676000000000001</v>
      </c>
      <c r="X200">
        <f>Sales_Data[[#This Row],[Sales]]-Sales_Data[[#This Row],[Cost]]</f>
        <v>1.1784000000000001</v>
      </c>
      <c r="Y200" s="3">
        <f>Sales_Data[[#This Row],[Gross_Profit_Recalc]]/Sales_Data[[#This Row],[Sales]]</f>
        <v>0.4</v>
      </c>
      <c r="Z200">
        <f>YEAR(Sales_Data[[#This Row],[Order Date]])</f>
        <v>2017</v>
      </c>
    </row>
    <row r="201" spans="1:26" x14ac:dyDescent="0.2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>_xlfn.XLOOKUP(Sales_Data[[#This Row],[Category]],Assumptions_Model!A:A, Assumptions_Model!B:B)</f>
        <v>0.6</v>
      </c>
      <c r="W201">
        <f>Sales_Data[[#This Row],[Sales]]*Sales_Data[[#This Row],[Cost_%]]</f>
        <v>9.6335999999999995</v>
      </c>
      <c r="X201">
        <f>Sales_Data[[#This Row],[Sales]]-Sales_Data[[#This Row],[Cost]]</f>
        <v>6.4224000000000014</v>
      </c>
      <c r="Y201" s="3">
        <f>Sales_Data[[#This Row],[Gross_Profit_Recalc]]/Sales_Data[[#This Row],[Sales]]</f>
        <v>0.40000000000000008</v>
      </c>
      <c r="Z201">
        <f>YEAR(Sales_Data[[#This Row],[Order Date]])</f>
        <v>2017</v>
      </c>
    </row>
    <row r="202" spans="1:26" x14ac:dyDescent="0.2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>_xlfn.XLOOKUP(Sales_Data[[#This Row],[Category]],Assumptions_Model!A:A, Assumptions_Model!B:B)</f>
        <v>0.6</v>
      </c>
      <c r="W202">
        <f>Sales_Data[[#This Row],[Sales]]*Sales_Data[[#This Row],[Cost_%]]</f>
        <v>13.0464</v>
      </c>
      <c r="X202">
        <f>Sales_Data[[#This Row],[Sales]]-Sales_Data[[#This Row],[Cost]]</f>
        <v>8.6975999999999996</v>
      </c>
      <c r="Y202" s="3">
        <f>Sales_Data[[#This Row],[Gross_Profit_Recalc]]/Sales_Data[[#This Row],[Sales]]</f>
        <v>0.39999999999999997</v>
      </c>
      <c r="Z202">
        <f>YEAR(Sales_Data[[#This Row],[Order Date]])</f>
        <v>2017</v>
      </c>
    </row>
    <row r="203" spans="1:26" x14ac:dyDescent="0.2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>_xlfn.XLOOKUP(Sales_Data[[#This Row],[Category]],Assumptions_Model!A:A, Assumptions_Model!B:B)</f>
        <v>0.65</v>
      </c>
      <c r="W203">
        <f>Sales_Data[[#This Row],[Sales]]*Sales_Data[[#This Row],[Cost_%]]</f>
        <v>142.1875</v>
      </c>
      <c r="X203">
        <f>Sales_Data[[#This Row],[Sales]]-Sales_Data[[#This Row],[Cost]]</f>
        <v>76.5625</v>
      </c>
      <c r="Y203" s="3">
        <f>Sales_Data[[#This Row],[Gross_Profit_Recalc]]/Sales_Data[[#This Row],[Sales]]</f>
        <v>0.35</v>
      </c>
      <c r="Z203">
        <f>YEAR(Sales_Data[[#This Row],[Order Date]])</f>
        <v>2014</v>
      </c>
    </row>
    <row r="204" spans="1:26" x14ac:dyDescent="0.2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>_xlfn.XLOOKUP(Sales_Data[[#This Row],[Category]],Assumptions_Model!A:A, Assumptions_Model!B:B)</f>
        <v>0.6</v>
      </c>
      <c r="W204">
        <f>Sales_Data[[#This Row],[Sales]]*Sales_Data[[#This Row],[Cost_%]]</f>
        <v>1.56</v>
      </c>
      <c r="X204">
        <f>Sales_Data[[#This Row],[Sales]]-Sales_Data[[#This Row],[Cost]]</f>
        <v>1.04</v>
      </c>
      <c r="Y204" s="3">
        <f>Sales_Data[[#This Row],[Gross_Profit_Recalc]]/Sales_Data[[#This Row],[Sales]]</f>
        <v>0.4</v>
      </c>
      <c r="Z204">
        <f>YEAR(Sales_Data[[#This Row],[Order Date]])</f>
        <v>2014</v>
      </c>
    </row>
    <row r="205" spans="1:26" x14ac:dyDescent="0.2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>_xlfn.XLOOKUP(Sales_Data[[#This Row],[Category]],Assumptions_Model!A:A, Assumptions_Model!B:B)</f>
        <v>0.6</v>
      </c>
      <c r="W205">
        <f>Sales_Data[[#This Row],[Sales]]*Sales_Data[[#This Row],[Cost_%]]</f>
        <v>39.770400000000002</v>
      </c>
      <c r="X205">
        <f>Sales_Data[[#This Row],[Sales]]-Sales_Data[[#This Row],[Cost]]</f>
        <v>26.513600000000004</v>
      </c>
      <c r="Y205" s="3">
        <f>Sales_Data[[#This Row],[Gross_Profit_Recalc]]/Sales_Data[[#This Row],[Sales]]</f>
        <v>0.4</v>
      </c>
      <c r="Z205">
        <f>YEAR(Sales_Data[[#This Row],[Order Date]])</f>
        <v>2017</v>
      </c>
    </row>
    <row r="206" spans="1:26" x14ac:dyDescent="0.2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>_xlfn.XLOOKUP(Sales_Data[[#This Row],[Category]],Assumptions_Model!A:A, Assumptions_Model!B:B)</f>
        <v>0.65</v>
      </c>
      <c r="W206">
        <f>Sales_Data[[#This Row],[Sales]]*Sales_Data[[#This Row],[Cost_%]]</f>
        <v>22.859200000000001</v>
      </c>
      <c r="X206">
        <f>Sales_Data[[#This Row],[Sales]]-Sales_Data[[#This Row],[Cost]]</f>
        <v>12.308799999999998</v>
      </c>
      <c r="Y206" s="3">
        <f>Sales_Data[[#This Row],[Gross_Profit_Recalc]]/Sales_Data[[#This Row],[Sales]]</f>
        <v>0.34999999999999992</v>
      </c>
      <c r="Z206">
        <f>YEAR(Sales_Data[[#This Row],[Order Date]])</f>
        <v>2017</v>
      </c>
    </row>
    <row r="207" spans="1:26" x14ac:dyDescent="0.2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>_xlfn.XLOOKUP(Sales_Data[[#This Row],[Category]],Assumptions_Model!A:A, Assumptions_Model!B:B)</f>
        <v>0.55000000000000004</v>
      </c>
      <c r="W207">
        <f>Sales_Data[[#This Row],[Sales]]*Sales_Data[[#This Row],[Cost_%]]</f>
        <v>244.6224</v>
      </c>
      <c r="X207">
        <f>Sales_Data[[#This Row],[Sales]]-Sales_Data[[#This Row],[Cost]]</f>
        <v>200.14559999999997</v>
      </c>
      <c r="Y207" s="3">
        <f>Sales_Data[[#This Row],[Gross_Profit_Recalc]]/Sales_Data[[#This Row],[Sales]]</f>
        <v>0.44999999999999996</v>
      </c>
      <c r="Z207">
        <f>YEAR(Sales_Data[[#This Row],[Order Date]])</f>
        <v>2017</v>
      </c>
    </row>
    <row r="208" spans="1:26" x14ac:dyDescent="0.2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>_xlfn.XLOOKUP(Sales_Data[[#This Row],[Category]],Assumptions_Model!A:A, Assumptions_Model!B:B)</f>
        <v>0.6</v>
      </c>
      <c r="W208">
        <f>Sales_Data[[#This Row],[Sales]]*Sales_Data[[#This Row],[Cost_%]]</f>
        <v>50.351999999999997</v>
      </c>
      <c r="X208">
        <f>Sales_Data[[#This Row],[Sales]]-Sales_Data[[#This Row],[Cost]]</f>
        <v>33.568000000000005</v>
      </c>
      <c r="Y208" s="3">
        <f>Sales_Data[[#This Row],[Gross_Profit_Recalc]]/Sales_Data[[#This Row],[Sales]]</f>
        <v>0.40000000000000008</v>
      </c>
      <c r="Z208">
        <f>YEAR(Sales_Data[[#This Row],[Order Date]])</f>
        <v>2017</v>
      </c>
    </row>
    <row r="209" spans="1:26" x14ac:dyDescent="0.2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>_xlfn.XLOOKUP(Sales_Data[[#This Row],[Category]],Assumptions_Model!A:A, Assumptions_Model!B:B)</f>
        <v>0.55000000000000004</v>
      </c>
      <c r="W209">
        <f>Sales_Data[[#This Row],[Sales]]*Sales_Data[[#This Row],[Cost_%]]</f>
        <v>72.588999999999999</v>
      </c>
      <c r="X209">
        <f>Sales_Data[[#This Row],[Sales]]-Sales_Data[[#This Row],[Cost]]</f>
        <v>59.390999999999991</v>
      </c>
      <c r="Y209" s="3">
        <f>Sales_Data[[#This Row],[Gross_Profit_Recalc]]/Sales_Data[[#This Row],[Sales]]</f>
        <v>0.44999999999999996</v>
      </c>
      <c r="Z209">
        <f>YEAR(Sales_Data[[#This Row],[Order Date]])</f>
        <v>2017</v>
      </c>
    </row>
    <row r="210" spans="1:26" x14ac:dyDescent="0.2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>_xlfn.XLOOKUP(Sales_Data[[#This Row],[Category]],Assumptions_Model!A:A, Assumptions_Model!B:B)</f>
        <v>0.6</v>
      </c>
      <c r="W210">
        <f>Sales_Data[[#This Row],[Sales]]*Sales_Data[[#This Row],[Cost_%]]</f>
        <v>9.5519999999999996</v>
      </c>
      <c r="X210">
        <f>Sales_Data[[#This Row],[Sales]]-Sales_Data[[#This Row],[Cost]]</f>
        <v>6.3680000000000003</v>
      </c>
      <c r="Y210" s="3">
        <f>Sales_Data[[#This Row],[Gross_Profit_Recalc]]/Sales_Data[[#This Row],[Sales]]</f>
        <v>0.4</v>
      </c>
      <c r="Z210">
        <f>YEAR(Sales_Data[[#This Row],[Order Date]])</f>
        <v>2017</v>
      </c>
    </row>
    <row r="211" spans="1:26" x14ac:dyDescent="0.2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>_xlfn.XLOOKUP(Sales_Data[[#This Row],[Category]],Assumptions_Model!A:A, Assumptions_Model!B:B)</f>
        <v>0.6</v>
      </c>
      <c r="W211">
        <f>Sales_Data[[#This Row],[Sales]]*Sales_Data[[#This Row],[Cost_%]]</f>
        <v>31.373999999999999</v>
      </c>
      <c r="X211">
        <f>Sales_Data[[#This Row],[Sales]]-Sales_Data[[#This Row],[Cost]]</f>
        <v>20.916</v>
      </c>
      <c r="Y211" s="3">
        <f>Sales_Data[[#This Row],[Gross_Profit_Recalc]]/Sales_Data[[#This Row],[Sales]]</f>
        <v>0.4</v>
      </c>
      <c r="Z211">
        <f>YEAR(Sales_Data[[#This Row],[Order Date]])</f>
        <v>2017</v>
      </c>
    </row>
    <row r="212" spans="1:26" x14ac:dyDescent="0.2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>_xlfn.XLOOKUP(Sales_Data[[#This Row],[Category]],Assumptions_Model!A:A, Assumptions_Model!B:B)</f>
        <v>0.6</v>
      </c>
      <c r="W212">
        <f>Sales_Data[[#This Row],[Sales]]*Sales_Data[[#This Row],[Cost_%]]</f>
        <v>55.193999999999996</v>
      </c>
      <c r="X212">
        <f>Sales_Data[[#This Row],[Sales]]-Sales_Data[[#This Row],[Cost]]</f>
        <v>36.795999999999999</v>
      </c>
      <c r="Y212" s="3">
        <f>Sales_Data[[#This Row],[Gross_Profit_Recalc]]/Sales_Data[[#This Row],[Sales]]</f>
        <v>0.4</v>
      </c>
      <c r="Z212">
        <f>YEAR(Sales_Data[[#This Row],[Order Date]])</f>
        <v>2017</v>
      </c>
    </row>
    <row r="213" spans="1:26" x14ac:dyDescent="0.2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>_xlfn.XLOOKUP(Sales_Data[[#This Row],[Category]],Assumptions_Model!A:A, Assumptions_Model!B:B)</f>
        <v>0.55000000000000004</v>
      </c>
      <c r="W213">
        <f>Sales_Data[[#This Row],[Sales]]*Sales_Data[[#This Row],[Cost_%]]</f>
        <v>11.440000000000001</v>
      </c>
      <c r="X213">
        <f>Sales_Data[[#This Row],[Sales]]-Sales_Data[[#This Row],[Cost]]</f>
        <v>9.36</v>
      </c>
      <c r="Y213" s="3">
        <f>Sales_Data[[#This Row],[Gross_Profit_Recalc]]/Sales_Data[[#This Row],[Sales]]</f>
        <v>0.44999999999999996</v>
      </c>
      <c r="Z213">
        <f>YEAR(Sales_Data[[#This Row],[Order Date]])</f>
        <v>2015</v>
      </c>
    </row>
    <row r="214" spans="1:26" x14ac:dyDescent="0.2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>_xlfn.XLOOKUP(Sales_Data[[#This Row],[Category]],Assumptions_Model!A:A, Assumptions_Model!B:B)</f>
        <v>0.6</v>
      </c>
      <c r="W214">
        <f>Sales_Data[[#This Row],[Sales]]*Sales_Data[[#This Row],[Cost_%]]</f>
        <v>14.208</v>
      </c>
      <c r="X214">
        <f>Sales_Data[[#This Row],[Sales]]-Sales_Data[[#This Row],[Cost]]</f>
        <v>9.4719999999999995</v>
      </c>
      <c r="Y214" s="3">
        <f>Sales_Data[[#This Row],[Gross_Profit_Recalc]]/Sales_Data[[#This Row],[Sales]]</f>
        <v>0.39999999999999997</v>
      </c>
      <c r="Z214">
        <f>YEAR(Sales_Data[[#This Row],[Order Date]])</f>
        <v>2015</v>
      </c>
    </row>
    <row r="215" spans="1:26" x14ac:dyDescent="0.2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>_xlfn.XLOOKUP(Sales_Data[[#This Row],[Category]],Assumptions_Model!A:A, Assumptions_Model!B:B)</f>
        <v>0.65</v>
      </c>
      <c r="W215">
        <f>Sales_Data[[#This Row],[Sales]]*Sales_Data[[#This Row],[Cost_%]]</f>
        <v>294.09250000000003</v>
      </c>
      <c r="X215">
        <f>Sales_Data[[#This Row],[Sales]]-Sales_Data[[#This Row],[Cost]]</f>
        <v>158.35749999999996</v>
      </c>
      <c r="Y215" s="3">
        <f>Sales_Data[[#This Row],[Gross_Profit_Recalc]]/Sales_Data[[#This Row],[Sales]]</f>
        <v>0.34999999999999992</v>
      </c>
      <c r="Z215">
        <f>YEAR(Sales_Data[[#This Row],[Order Date]])</f>
        <v>2015</v>
      </c>
    </row>
    <row r="216" spans="1:26" x14ac:dyDescent="0.2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>_xlfn.XLOOKUP(Sales_Data[[#This Row],[Category]],Assumptions_Model!A:A, Assumptions_Model!B:B)</f>
        <v>0.55000000000000004</v>
      </c>
      <c r="W216">
        <f>Sales_Data[[#This Row],[Sales]]*Sales_Data[[#This Row],[Cost_%]]</f>
        <v>34.640100000000004</v>
      </c>
      <c r="X216">
        <f>Sales_Data[[#This Row],[Sales]]-Sales_Data[[#This Row],[Cost]]</f>
        <v>28.341899999999995</v>
      </c>
      <c r="Y216" s="3">
        <f>Sales_Data[[#This Row],[Gross_Profit_Recalc]]/Sales_Data[[#This Row],[Sales]]</f>
        <v>0.44999999999999996</v>
      </c>
      <c r="Z216">
        <f>YEAR(Sales_Data[[#This Row],[Order Date]])</f>
        <v>2015</v>
      </c>
    </row>
    <row r="217" spans="1:26" x14ac:dyDescent="0.2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>_xlfn.XLOOKUP(Sales_Data[[#This Row],[Category]],Assumptions_Model!A:A, Assumptions_Model!B:B)</f>
        <v>0.55000000000000004</v>
      </c>
      <c r="W217">
        <f>Sales_Data[[#This Row],[Sales]]*Sales_Data[[#This Row],[Cost_%]]</f>
        <v>653.40000000000009</v>
      </c>
      <c r="X217">
        <f>Sales_Data[[#This Row],[Sales]]-Sales_Data[[#This Row],[Cost]]</f>
        <v>534.59999999999991</v>
      </c>
      <c r="Y217" s="3">
        <f>Sales_Data[[#This Row],[Gross_Profit_Recalc]]/Sales_Data[[#This Row],[Sales]]</f>
        <v>0.4499999999999999</v>
      </c>
      <c r="Z217">
        <f>YEAR(Sales_Data[[#This Row],[Order Date]])</f>
        <v>2015</v>
      </c>
    </row>
    <row r="218" spans="1:26" x14ac:dyDescent="0.2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>_xlfn.XLOOKUP(Sales_Data[[#This Row],[Category]],Assumptions_Model!A:A, Assumptions_Model!B:B)</f>
        <v>0.55000000000000004</v>
      </c>
      <c r="W218">
        <f>Sales_Data[[#This Row],[Sales]]*Sales_Data[[#This Row],[Cost_%]]</f>
        <v>49.271200000000007</v>
      </c>
      <c r="X218">
        <f>Sales_Data[[#This Row],[Sales]]-Sales_Data[[#This Row],[Cost]]</f>
        <v>40.312799999999996</v>
      </c>
      <c r="Y218" s="3">
        <f>Sales_Data[[#This Row],[Gross_Profit_Recalc]]/Sales_Data[[#This Row],[Sales]]</f>
        <v>0.44999999999999996</v>
      </c>
      <c r="Z218">
        <f>YEAR(Sales_Data[[#This Row],[Order Date]])</f>
        <v>2015</v>
      </c>
    </row>
    <row r="219" spans="1:26" x14ac:dyDescent="0.2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>_xlfn.XLOOKUP(Sales_Data[[#This Row],[Category]],Assumptions_Model!A:A, Assumptions_Model!B:B)</f>
        <v>0.6</v>
      </c>
      <c r="W219">
        <f>Sales_Data[[#This Row],[Sales]]*Sales_Data[[#This Row],[Cost_%]]</f>
        <v>55.835999999999999</v>
      </c>
      <c r="X219">
        <f>Sales_Data[[#This Row],[Sales]]-Sales_Data[[#This Row],[Cost]]</f>
        <v>37.224000000000004</v>
      </c>
      <c r="Y219" s="3">
        <f>Sales_Data[[#This Row],[Gross_Profit_Recalc]]/Sales_Data[[#This Row],[Sales]]</f>
        <v>0.4</v>
      </c>
      <c r="Z219">
        <f>YEAR(Sales_Data[[#This Row],[Order Date]])</f>
        <v>2016</v>
      </c>
    </row>
    <row r="220" spans="1:26" x14ac:dyDescent="0.2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>_xlfn.XLOOKUP(Sales_Data[[#This Row],[Category]],Assumptions_Model!A:A, Assumptions_Model!B:B)</f>
        <v>0.55000000000000004</v>
      </c>
      <c r="W220">
        <f>Sales_Data[[#This Row],[Sales]]*Sales_Data[[#This Row],[Cost_%]]</f>
        <v>166.30680000000001</v>
      </c>
      <c r="X220">
        <f>Sales_Data[[#This Row],[Sales]]-Sales_Data[[#This Row],[Cost]]</f>
        <v>136.06919999999997</v>
      </c>
      <c r="Y220" s="3">
        <f>Sales_Data[[#This Row],[Gross_Profit_Recalc]]/Sales_Data[[#This Row],[Sales]]</f>
        <v>0.4499999999999999</v>
      </c>
      <c r="Z220">
        <f>YEAR(Sales_Data[[#This Row],[Order Date]])</f>
        <v>2016</v>
      </c>
    </row>
    <row r="221" spans="1:26" x14ac:dyDescent="0.2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>_xlfn.XLOOKUP(Sales_Data[[#This Row],[Category]],Assumptions_Model!A:A, Assumptions_Model!B:B)</f>
        <v>0.6</v>
      </c>
      <c r="W221">
        <f>Sales_Data[[#This Row],[Sales]]*Sales_Data[[#This Row],[Cost_%]]</f>
        <v>3.3503999999999996</v>
      </c>
      <c r="X221">
        <f>Sales_Data[[#This Row],[Sales]]-Sales_Data[[#This Row],[Cost]]</f>
        <v>2.2336</v>
      </c>
      <c r="Y221" s="3">
        <f>Sales_Data[[#This Row],[Gross_Profit_Recalc]]/Sales_Data[[#This Row],[Sales]]</f>
        <v>0.4</v>
      </c>
      <c r="Z221">
        <f>YEAR(Sales_Data[[#This Row],[Order Date]])</f>
        <v>2015</v>
      </c>
    </row>
    <row r="222" spans="1:26" x14ac:dyDescent="0.2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>_xlfn.XLOOKUP(Sales_Data[[#This Row],[Category]],Assumptions_Model!A:A, Assumptions_Model!B:B)</f>
        <v>0.6</v>
      </c>
      <c r="W222">
        <f>Sales_Data[[#This Row],[Sales]]*Sales_Data[[#This Row],[Cost_%]]</f>
        <v>13.622400000000001</v>
      </c>
      <c r="X222">
        <f>Sales_Data[[#This Row],[Sales]]-Sales_Data[[#This Row],[Cost]]</f>
        <v>9.0815999999999999</v>
      </c>
      <c r="Y222" s="3">
        <f>Sales_Data[[#This Row],[Gross_Profit_Recalc]]/Sales_Data[[#This Row],[Sales]]</f>
        <v>0.39999999999999997</v>
      </c>
      <c r="Z222">
        <f>YEAR(Sales_Data[[#This Row],[Order Date]])</f>
        <v>2015</v>
      </c>
    </row>
    <row r="223" spans="1:26" x14ac:dyDescent="0.2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>_xlfn.XLOOKUP(Sales_Data[[#This Row],[Category]],Assumptions_Model!A:A, Assumptions_Model!B:B)</f>
        <v>0.6</v>
      </c>
      <c r="W223">
        <f>Sales_Data[[#This Row],[Sales]]*Sales_Data[[#This Row],[Cost_%]]</f>
        <v>11.865599999999999</v>
      </c>
      <c r="X223">
        <f>Sales_Data[[#This Row],[Sales]]-Sales_Data[[#This Row],[Cost]]</f>
        <v>7.910400000000001</v>
      </c>
      <c r="Y223" s="3">
        <f>Sales_Data[[#This Row],[Gross_Profit_Recalc]]/Sales_Data[[#This Row],[Sales]]</f>
        <v>0.40000000000000008</v>
      </c>
      <c r="Z223">
        <f>YEAR(Sales_Data[[#This Row],[Order Date]])</f>
        <v>2015</v>
      </c>
    </row>
    <row r="224" spans="1:26" x14ac:dyDescent="0.2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>_xlfn.XLOOKUP(Sales_Data[[#This Row],[Category]],Assumptions_Model!A:A, Assumptions_Model!B:B)</f>
        <v>0.65</v>
      </c>
      <c r="W224">
        <f>Sales_Data[[#This Row],[Sales]]*Sales_Data[[#This Row],[Cost_%]]</f>
        <v>47.257599999999996</v>
      </c>
      <c r="X224">
        <f>Sales_Data[[#This Row],[Sales]]-Sales_Data[[#This Row],[Cost]]</f>
        <v>25.446399999999997</v>
      </c>
      <c r="Y224" s="3">
        <f>Sales_Data[[#This Row],[Gross_Profit_Recalc]]/Sales_Data[[#This Row],[Sales]]</f>
        <v>0.35</v>
      </c>
      <c r="Z224">
        <f>YEAR(Sales_Data[[#This Row],[Order Date]])</f>
        <v>2015</v>
      </c>
    </row>
    <row r="225" spans="1:26" x14ac:dyDescent="0.2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>_xlfn.XLOOKUP(Sales_Data[[#This Row],[Category]],Assumptions_Model!A:A, Assumptions_Model!B:B)</f>
        <v>0.55000000000000004</v>
      </c>
      <c r="W225">
        <f>Sales_Data[[#This Row],[Sales]]*Sales_Data[[#This Row],[Cost_%]]</f>
        <v>263.99340000000001</v>
      </c>
      <c r="X225">
        <f>Sales_Data[[#This Row],[Sales]]-Sales_Data[[#This Row],[Cost]]</f>
        <v>215.99459999999999</v>
      </c>
      <c r="Y225" s="3">
        <f>Sales_Data[[#This Row],[Gross_Profit_Recalc]]/Sales_Data[[#This Row],[Sales]]</f>
        <v>0.44999999999999996</v>
      </c>
      <c r="Z225">
        <f>YEAR(Sales_Data[[#This Row],[Order Date]])</f>
        <v>2015</v>
      </c>
    </row>
    <row r="226" spans="1:26" x14ac:dyDescent="0.2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>_xlfn.XLOOKUP(Sales_Data[[#This Row],[Category]],Assumptions_Model!A:A, Assumptions_Model!B:B)</f>
        <v>0.6</v>
      </c>
      <c r="W226">
        <f>Sales_Data[[#This Row],[Sales]]*Sales_Data[[#This Row],[Cost_%]]</f>
        <v>16.300799999999999</v>
      </c>
      <c r="X226">
        <f>Sales_Data[[#This Row],[Sales]]-Sales_Data[[#This Row],[Cost]]</f>
        <v>10.8672</v>
      </c>
      <c r="Y226" s="3">
        <f>Sales_Data[[#This Row],[Gross_Profit_Recalc]]/Sales_Data[[#This Row],[Sales]]</f>
        <v>0.4</v>
      </c>
      <c r="Z226">
        <f>YEAR(Sales_Data[[#This Row],[Order Date]])</f>
        <v>2015</v>
      </c>
    </row>
    <row r="227" spans="1:26" x14ac:dyDescent="0.2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>_xlfn.XLOOKUP(Sales_Data[[#This Row],[Category]],Assumptions_Model!A:A, Assumptions_Model!B:B)</f>
        <v>0.6</v>
      </c>
      <c r="W227">
        <f>Sales_Data[[#This Row],[Sales]]*Sales_Data[[#This Row],[Cost_%]]</f>
        <v>1.32</v>
      </c>
      <c r="X227">
        <f>Sales_Data[[#This Row],[Sales]]-Sales_Data[[#This Row],[Cost]]</f>
        <v>0.88000000000000012</v>
      </c>
      <c r="Y227" s="3">
        <f>Sales_Data[[#This Row],[Gross_Profit_Recalc]]/Sales_Data[[#This Row],[Sales]]</f>
        <v>0.4</v>
      </c>
      <c r="Z227">
        <f>YEAR(Sales_Data[[#This Row],[Order Date]])</f>
        <v>2015</v>
      </c>
    </row>
    <row r="228" spans="1:26" x14ac:dyDescent="0.2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>_xlfn.XLOOKUP(Sales_Data[[#This Row],[Category]],Assumptions_Model!A:A, Assumptions_Model!B:B)</f>
        <v>0.65</v>
      </c>
      <c r="W228">
        <f>Sales_Data[[#This Row],[Sales]]*Sales_Data[[#This Row],[Cost_%]]</f>
        <v>404.59250000000003</v>
      </c>
      <c r="X228">
        <f>Sales_Data[[#This Row],[Sales]]-Sales_Data[[#This Row],[Cost]]</f>
        <v>217.85750000000002</v>
      </c>
      <c r="Y228" s="3">
        <f>Sales_Data[[#This Row],[Gross_Profit_Recalc]]/Sales_Data[[#This Row],[Sales]]</f>
        <v>0.35</v>
      </c>
      <c r="Z228">
        <f>YEAR(Sales_Data[[#This Row],[Order Date]])</f>
        <v>2015</v>
      </c>
    </row>
    <row r="229" spans="1:26" x14ac:dyDescent="0.2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>_xlfn.XLOOKUP(Sales_Data[[#This Row],[Category]],Assumptions_Model!A:A, Assumptions_Model!B:B)</f>
        <v>0.6</v>
      </c>
      <c r="W229">
        <f>Sales_Data[[#This Row],[Sales]]*Sales_Data[[#This Row],[Cost_%]]</f>
        <v>13.188000000000001</v>
      </c>
      <c r="X229">
        <f>Sales_Data[[#This Row],[Sales]]-Sales_Data[[#This Row],[Cost]]</f>
        <v>8.7919999999999998</v>
      </c>
      <c r="Y229" s="3">
        <f>Sales_Data[[#This Row],[Gross_Profit_Recalc]]/Sales_Data[[#This Row],[Sales]]</f>
        <v>0.39999999999999997</v>
      </c>
      <c r="Z229">
        <f>YEAR(Sales_Data[[#This Row],[Order Date]])</f>
        <v>2015</v>
      </c>
    </row>
    <row r="230" spans="1:26" x14ac:dyDescent="0.2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>_xlfn.XLOOKUP(Sales_Data[[#This Row],[Category]],Assumptions_Model!A:A, Assumptions_Model!B:B)</f>
        <v>0.65</v>
      </c>
      <c r="W230">
        <f>Sales_Data[[#This Row],[Sales]]*Sales_Data[[#This Row],[Cost_%]]</f>
        <v>105.01920000000001</v>
      </c>
      <c r="X230">
        <f>Sales_Data[[#This Row],[Sales]]-Sales_Data[[#This Row],[Cost]]</f>
        <v>56.5488</v>
      </c>
      <c r="Y230" s="3">
        <f>Sales_Data[[#This Row],[Gross_Profit_Recalc]]/Sales_Data[[#This Row],[Sales]]</f>
        <v>0.35</v>
      </c>
      <c r="Z230">
        <f>YEAR(Sales_Data[[#This Row],[Order Date]])</f>
        <v>2015</v>
      </c>
    </row>
    <row r="231" spans="1:26" x14ac:dyDescent="0.2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>_xlfn.XLOOKUP(Sales_Data[[#This Row],[Category]],Assumptions_Model!A:A, Assumptions_Model!B:B)</f>
        <v>0.65</v>
      </c>
      <c r="W231">
        <f>Sales_Data[[#This Row],[Sales]]*Sales_Data[[#This Row],[Cost_%]]</f>
        <v>253.30240000000003</v>
      </c>
      <c r="X231">
        <f>Sales_Data[[#This Row],[Sales]]-Sales_Data[[#This Row],[Cost]]</f>
        <v>136.39359999999999</v>
      </c>
      <c r="Y231" s="3">
        <f>Sales_Data[[#This Row],[Gross_Profit_Recalc]]/Sales_Data[[#This Row],[Sales]]</f>
        <v>0.35</v>
      </c>
      <c r="Z231">
        <f>YEAR(Sales_Data[[#This Row],[Order Date]])</f>
        <v>2015</v>
      </c>
    </row>
    <row r="232" spans="1:26" x14ac:dyDescent="0.2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>_xlfn.XLOOKUP(Sales_Data[[#This Row],[Category]],Assumptions_Model!A:A, Assumptions_Model!B:B)</f>
        <v>0.6</v>
      </c>
      <c r="W232">
        <f>Sales_Data[[#This Row],[Sales]]*Sales_Data[[#This Row],[Cost_%]]</f>
        <v>11.188799999999999</v>
      </c>
      <c r="X232">
        <f>Sales_Data[[#This Row],[Sales]]-Sales_Data[[#This Row],[Cost]]</f>
        <v>7.4592000000000009</v>
      </c>
      <c r="Y232" s="3">
        <f>Sales_Data[[#This Row],[Gross_Profit_Recalc]]/Sales_Data[[#This Row],[Sales]]</f>
        <v>0.40000000000000008</v>
      </c>
      <c r="Z232">
        <f>YEAR(Sales_Data[[#This Row],[Order Date]])</f>
        <v>2014</v>
      </c>
    </row>
    <row r="233" spans="1:26" x14ac:dyDescent="0.2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>_xlfn.XLOOKUP(Sales_Data[[#This Row],[Category]],Assumptions_Model!A:A, Assumptions_Model!B:B)</f>
        <v>0.65</v>
      </c>
      <c r="W233">
        <f>Sales_Data[[#This Row],[Sales]]*Sales_Data[[#This Row],[Cost_%]]</f>
        <v>152.00900000000001</v>
      </c>
      <c r="X233">
        <f>Sales_Data[[#This Row],[Sales]]-Sales_Data[[#This Row],[Cost]]</f>
        <v>81.850999999999999</v>
      </c>
      <c r="Y233" s="3">
        <f>Sales_Data[[#This Row],[Gross_Profit_Recalc]]/Sales_Data[[#This Row],[Sales]]</f>
        <v>0.35</v>
      </c>
      <c r="Z233">
        <f>YEAR(Sales_Data[[#This Row],[Order Date]])</f>
        <v>2017</v>
      </c>
    </row>
    <row r="234" spans="1:26" x14ac:dyDescent="0.2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>_xlfn.XLOOKUP(Sales_Data[[#This Row],[Category]],Assumptions_Model!A:A, Assumptions_Model!B:B)</f>
        <v>0.65</v>
      </c>
      <c r="W234">
        <f>Sales_Data[[#This Row],[Sales]]*Sales_Data[[#This Row],[Cost_%]]</f>
        <v>403.39942500000001</v>
      </c>
      <c r="X234">
        <f>Sales_Data[[#This Row],[Sales]]-Sales_Data[[#This Row],[Cost]]</f>
        <v>217.21507500000001</v>
      </c>
      <c r="Y234" s="3">
        <f>Sales_Data[[#This Row],[Gross_Profit_Recalc]]/Sales_Data[[#This Row],[Sales]]</f>
        <v>0.35000000000000003</v>
      </c>
      <c r="Z234">
        <f>YEAR(Sales_Data[[#This Row],[Order Date]])</f>
        <v>2017</v>
      </c>
    </row>
    <row r="235" spans="1:26" x14ac:dyDescent="0.2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>_xlfn.XLOOKUP(Sales_Data[[#This Row],[Category]],Assumptions_Model!A:A, Assumptions_Model!B:B)</f>
        <v>0.6</v>
      </c>
      <c r="W235">
        <f>Sales_Data[[#This Row],[Sales]]*Sales_Data[[#This Row],[Cost_%]]</f>
        <v>3.1968000000000001</v>
      </c>
      <c r="X235">
        <f>Sales_Data[[#This Row],[Sales]]-Sales_Data[[#This Row],[Cost]]</f>
        <v>2.1312000000000002</v>
      </c>
      <c r="Y235" s="3">
        <f>Sales_Data[[#This Row],[Gross_Profit_Recalc]]/Sales_Data[[#This Row],[Sales]]</f>
        <v>0.4</v>
      </c>
      <c r="Z235">
        <f>YEAR(Sales_Data[[#This Row],[Order Date]])</f>
        <v>2017</v>
      </c>
    </row>
    <row r="236" spans="1:26" x14ac:dyDescent="0.2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>_xlfn.XLOOKUP(Sales_Data[[#This Row],[Category]],Assumptions_Model!A:A, Assumptions_Model!B:B)</f>
        <v>0.65</v>
      </c>
      <c r="W236">
        <f>Sales_Data[[#This Row],[Sales]]*Sales_Data[[#This Row],[Cost_%]]</f>
        <v>167.74680000000001</v>
      </c>
      <c r="X236">
        <f>Sales_Data[[#This Row],[Sales]]-Sales_Data[[#This Row],[Cost]]</f>
        <v>90.325199999999995</v>
      </c>
      <c r="Y236" s="3">
        <f>Sales_Data[[#This Row],[Gross_Profit_Recalc]]/Sales_Data[[#This Row],[Sales]]</f>
        <v>0.35</v>
      </c>
      <c r="Z236">
        <f>YEAR(Sales_Data[[#This Row],[Order Date]])</f>
        <v>2017</v>
      </c>
    </row>
    <row r="237" spans="1:26" x14ac:dyDescent="0.2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>_xlfn.XLOOKUP(Sales_Data[[#This Row],[Category]],Assumptions_Model!A:A, Assumptions_Model!B:B)</f>
        <v>0.55000000000000004</v>
      </c>
      <c r="W237">
        <f>Sales_Data[[#This Row],[Sales]]*Sales_Data[[#This Row],[Cost_%]]</f>
        <v>339.88680000000005</v>
      </c>
      <c r="X237">
        <f>Sales_Data[[#This Row],[Sales]]-Sales_Data[[#This Row],[Cost]]</f>
        <v>278.08919999999995</v>
      </c>
      <c r="Y237" s="3">
        <f>Sales_Data[[#This Row],[Gross_Profit_Recalc]]/Sales_Data[[#This Row],[Sales]]</f>
        <v>0.4499999999999999</v>
      </c>
      <c r="Z237">
        <f>YEAR(Sales_Data[[#This Row],[Order Date]])</f>
        <v>2017</v>
      </c>
    </row>
    <row r="238" spans="1:26" x14ac:dyDescent="0.2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>_xlfn.XLOOKUP(Sales_Data[[#This Row],[Category]],Assumptions_Model!A:A, Assumptions_Model!B:B)</f>
        <v>0.6</v>
      </c>
      <c r="W238">
        <f>Sales_Data[[#This Row],[Sales]]*Sales_Data[[#This Row],[Cost_%]]</f>
        <v>6.3360000000000003</v>
      </c>
      <c r="X238">
        <f>Sales_Data[[#This Row],[Sales]]-Sales_Data[[#This Row],[Cost]]</f>
        <v>4.2240000000000002</v>
      </c>
      <c r="Y238" s="3">
        <f>Sales_Data[[#This Row],[Gross_Profit_Recalc]]/Sales_Data[[#This Row],[Sales]]</f>
        <v>0.4</v>
      </c>
      <c r="Z238">
        <f>YEAR(Sales_Data[[#This Row],[Order Date]])</f>
        <v>2017</v>
      </c>
    </row>
    <row r="239" spans="1:26" x14ac:dyDescent="0.2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>_xlfn.XLOOKUP(Sales_Data[[#This Row],[Category]],Assumptions_Model!A:A, Assumptions_Model!B:B)</f>
        <v>0.6</v>
      </c>
      <c r="W239">
        <f>Sales_Data[[#This Row],[Sales]]*Sales_Data[[#This Row],[Cost_%]]</f>
        <v>15.552</v>
      </c>
      <c r="X239">
        <f>Sales_Data[[#This Row],[Sales]]-Sales_Data[[#This Row],[Cost]]</f>
        <v>10.368000000000002</v>
      </c>
      <c r="Y239" s="3">
        <f>Sales_Data[[#This Row],[Gross_Profit_Recalc]]/Sales_Data[[#This Row],[Sales]]</f>
        <v>0.40000000000000008</v>
      </c>
      <c r="Z239">
        <f>YEAR(Sales_Data[[#This Row],[Order Date]])</f>
        <v>2016</v>
      </c>
    </row>
    <row r="240" spans="1:26" x14ac:dyDescent="0.2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>_xlfn.XLOOKUP(Sales_Data[[#This Row],[Category]],Assumptions_Model!A:A, Assumptions_Model!B:B)</f>
        <v>0.65</v>
      </c>
      <c r="W240">
        <f>Sales_Data[[#This Row],[Sales]]*Sales_Data[[#This Row],[Cost_%]]</f>
        <v>272.79200000000003</v>
      </c>
      <c r="X240">
        <f>Sales_Data[[#This Row],[Sales]]-Sales_Data[[#This Row],[Cost]]</f>
        <v>146.88799999999998</v>
      </c>
      <c r="Y240" s="3">
        <f>Sales_Data[[#This Row],[Gross_Profit_Recalc]]/Sales_Data[[#This Row],[Sales]]</f>
        <v>0.34999999999999992</v>
      </c>
      <c r="Z240">
        <f>YEAR(Sales_Data[[#This Row],[Order Date]])</f>
        <v>2016</v>
      </c>
    </row>
    <row r="241" spans="1:26" x14ac:dyDescent="0.2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>_xlfn.XLOOKUP(Sales_Data[[#This Row],[Category]],Assumptions_Model!A:A, Assumptions_Model!B:B)</f>
        <v>0.65</v>
      </c>
      <c r="W241">
        <f>Sales_Data[[#This Row],[Sales]]*Sales_Data[[#This Row],[Cost_%]]</f>
        <v>7.5972000000000008</v>
      </c>
      <c r="X241">
        <f>Sales_Data[[#This Row],[Sales]]-Sales_Data[[#This Row],[Cost]]</f>
        <v>4.0907999999999998</v>
      </c>
      <c r="Y241" s="3">
        <f>Sales_Data[[#This Row],[Gross_Profit_Recalc]]/Sales_Data[[#This Row],[Sales]]</f>
        <v>0.35</v>
      </c>
      <c r="Z241">
        <f>YEAR(Sales_Data[[#This Row],[Order Date]])</f>
        <v>2016</v>
      </c>
    </row>
    <row r="242" spans="1:26" x14ac:dyDescent="0.2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>_xlfn.XLOOKUP(Sales_Data[[#This Row],[Category]],Assumptions_Model!A:A, Assumptions_Model!B:B)</f>
        <v>0.55000000000000004</v>
      </c>
      <c r="W242">
        <f>Sales_Data[[#This Row],[Sales]]*Sales_Data[[#This Row],[Cost_%]]</f>
        <v>17.591200000000001</v>
      </c>
      <c r="X242">
        <f>Sales_Data[[#This Row],[Sales]]-Sales_Data[[#This Row],[Cost]]</f>
        <v>14.392800000000001</v>
      </c>
      <c r="Y242" s="3">
        <f>Sales_Data[[#This Row],[Gross_Profit_Recalc]]/Sales_Data[[#This Row],[Sales]]</f>
        <v>0.45</v>
      </c>
      <c r="Z242">
        <f>YEAR(Sales_Data[[#This Row],[Order Date]])</f>
        <v>2016</v>
      </c>
    </row>
    <row r="243" spans="1:26" x14ac:dyDescent="0.2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>_xlfn.XLOOKUP(Sales_Data[[#This Row],[Category]],Assumptions_Model!A:A, Assumptions_Model!B:B)</f>
        <v>0.65</v>
      </c>
      <c r="W243">
        <f>Sales_Data[[#This Row],[Sales]]*Sales_Data[[#This Row],[Cost_%]]</f>
        <v>115.19625000000001</v>
      </c>
      <c r="X243">
        <f>Sales_Data[[#This Row],[Sales]]-Sales_Data[[#This Row],[Cost]]</f>
        <v>62.028749999999988</v>
      </c>
      <c r="Y243" s="3">
        <f>Sales_Data[[#This Row],[Gross_Profit_Recalc]]/Sales_Data[[#This Row],[Sales]]</f>
        <v>0.34999999999999992</v>
      </c>
      <c r="Z243">
        <f>YEAR(Sales_Data[[#This Row],[Order Date]])</f>
        <v>2016</v>
      </c>
    </row>
    <row r="244" spans="1:26" x14ac:dyDescent="0.2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>_xlfn.XLOOKUP(Sales_Data[[#This Row],[Category]],Assumptions_Model!A:A, Assumptions_Model!B:B)</f>
        <v>0.65</v>
      </c>
      <c r="W244">
        <f>Sales_Data[[#This Row],[Sales]]*Sales_Data[[#This Row],[Cost_%]]</f>
        <v>2.6286</v>
      </c>
      <c r="X244">
        <f>Sales_Data[[#This Row],[Sales]]-Sales_Data[[#This Row],[Cost]]</f>
        <v>1.4153999999999995</v>
      </c>
      <c r="Y244" s="3">
        <f>Sales_Data[[#This Row],[Gross_Profit_Recalc]]/Sales_Data[[#This Row],[Sales]]</f>
        <v>0.34999999999999992</v>
      </c>
      <c r="Z244">
        <f>YEAR(Sales_Data[[#This Row],[Order Date]])</f>
        <v>2016</v>
      </c>
    </row>
    <row r="245" spans="1:26" x14ac:dyDescent="0.2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>_xlfn.XLOOKUP(Sales_Data[[#This Row],[Category]],Assumptions_Model!A:A, Assumptions_Model!B:B)</f>
        <v>0.6</v>
      </c>
      <c r="W245">
        <f>Sales_Data[[#This Row],[Sales]]*Sales_Data[[#This Row],[Cost_%]]</f>
        <v>4.4447999999999999</v>
      </c>
      <c r="X245">
        <f>Sales_Data[[#This Row],[Sales]]-Sales_Data[[#This Row],[Cost]]</f>
        <v>2.9632000000000005</v>
      </c>
      <c r="Y245" s="3">
        <f>Sales_Data[[#This Row],[Gross_Profit_Recalc]]/Sales_Data[[#This Row],[Sales]]</f>
        <v>0.4</v>
      </c>
      <c r="Z245">
        <f>YEAR(Sales_Data[[#This Row],[Order Date]])</f>
        <v>2016</v>
      </c>
    </row>
    <row r="246" spans="1:26" x14ac:dyDescent="0.2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>_xlfn.XLOOKUP(Sales_Data[[#This Row],[Category]],Assumptions_Model!A:A, Assumptions_Model!B:B)</f>
        <v>0.65</v>
      </c>
      <c r="W246">
        <f>Sales_Data[[#This Row],[Sales]]*Sales_Data[[#This Row],[Cost_%]]</f>
        <v>1301.2090000000001</v>
      </c>
      <c r="X246">
        <f>Sales_Data[[#This Row],[Sales]]-Sales_Data[[#This Row],[Cost]]</f>
        <v>700.65099999999984</v>
      </c>
      <c r="Y246" s="3">
        <f>Sales_Data[[#This Row],[Gross_Profit_Recalc]]/Sales_Data[[#This Row],[Sales]]</f>
        <v>0.34999999999999992</v>
      </c>
      <c r="Z246">
        <f>YEAR(Sales_Data[[#This Row],[Order Date]])</f>
        <v>2014</v>
      </c>
    </row>
    <row r="247" spans="1:26" x14ac:dyDescent="0.2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>_xlfn.XLOOKUP(Sales_Data[[#This Row],[Category]],Assumptions_Model!A:A, Assumptions_Model!B:B)</f>
        <v>0.6</v>
      </c>
      <c r="W247">
        <f>Sales_Data[[#This Row],[Sales]]*Sales_Data[[#This Row],[Cost_%]]</f>
        <v>100.032</v>
      </c>
      <c r="X247">
        <f>Sales_Data[[#This Row],[Sales]]-Sales_Data[[#This Row],[Cost]]</f>
        <v>66.688000000000002</v>
      </c>
      <c r="Y247" s="3">
        <f>Sales_Data[[#This Row],[Gross_Profit_Recalc]]/Sales_Data[[#This Row],[Sales]]</f>
        <v>0.4</v>
      </c>
      <c r="Z247">
        <f>YEAR(Sales_Data[[#This Row],[Order Date]])</f>
        <v>2014</v>
      </c>
    </row>
    <row r="248" spans="1:26" x14ac:dyDescent="0.2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>_xlfn.XLOOKUP(Sales_Data[[#This Row],[Category]],Assumptions_Model!A:A, Assumptions_Model!B:B)</f>
        <v>0.6</v>
      </c>
      <c r="W248">
        <f>Sales_Data[[#This Row],[Sales]]*Sales_Data[[#This Row],[Cost_%]]</f>
        <v>28.728000000000002</v>
      </c>
      <c r="X248">
        <f>Sales_Data[[#This Row],[Sales]]-Sales_Data[[#This Row],[Cost]]</f>
        <v>19.152000000000001</v>
      </c>
      <c r="Y248" s="3">
        <f>Sales_Data[[#This Row],[Gross_Profit_Recalc]]/Sales_Data[[#This Row],[Sales]]</f>
        <v>0.4</v>
      </c>
      <c r="Z248">
        <f>YEAR(Sales_Data[[#This Row],[Order Date]])</f>
        <v>2014</v>
      </c>
    </row>
    <row r="249" spans="1:26" x14ac:dyDescent="0.2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>_xlfn.XLOOKUP(Sales_Data[[#This Row],[Category]],Assumptions_Model!A:A, Assumptions_Model!B:B)</f>
        <v>0.6</v>
      </c>
      <c r="W249">
        <f>Sales_Data[[#This Row],[Sales]]*Sales_Data[[#This Row],[Cost_%]]</f>
        <v>901.94999999999993</v>
      </c>
      <c r="X249">
        <f>Sales_Data[[#This Row],[Sales]]-Sales_Data[[#This Row],[Cost]]</f>
        <v>601.30000000000007</v>
      </c>
      <c r="Y249" s="3">
        <f>Sales_Data[[#This Row],[Gross_Profit_Recalc]]/Sales_Data[[#This Row],[Sales]]</f>
        <v>0.4</v>
      </c>
      <c r="Z249">
        <f>YEAR(Sales_Data[[#This Row],[Order Date]])</f>
        <v>2014</v>
      </c>
    </row>
    <row r="250" spans="1:26" x14ac:dyDescent="0.2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>_xlfn.XLOOKUP(Sales_Data[[#This Row],[Category]],Assumptions_Model!A:A, Assumptions_Model!B:B)</f>
        <v>0.6</v>
      </c>
      <c r="W250">
        <f>Sales_Data[[#This Row],[Sales]]*Sales_Data[[#This Row],[Cost_%]]</f>
        <v>15.552</v>
      </c>
      <c r="X250">
        <f>Sales_Data[[#This Row],[Sales]]-Sales_Data[[#This Row],[Cost]]</f>
        <v>10.368000000000002</v>
      </c>
      <c r="Y250" s="3">
        <f>Sales_Data[[#This Row],[Gross_Profit_Recalc]]/Sales_Data[[#This Row],[Sales]]</f>
        <v>0.40000000000000008</v>
      </c>
      <c r="Z250">
        <f>YEAR(Sales_Data[[#This Row],[Order Date]])</f>
        <v>2014</v>
      </c>
    </row>
    <row r="251" spans="1:26" x14ac:dyDescent="0.2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>_xlfn.XLOOKUP(Sales_Data[[#This Row],[Category]],Assumptions_Model!A:A, Assumptions_Model!B:B)</f>
        <v>0.65</v>
      </c>
      <c r="W251">
        <f>Sales_Data[[#This Row],[Sales]]*Sales_Data[[#This Row],[Cost_%]]</f>
        <v>209.01919999999998</v>
      </c>
      <c r="X251">
        <f>Sales_Data[[#This Row],[Sales]]-Sales_Data[[#This Row],[Cost]]</f>
        <v>112.5488</v>
      </c>
      <c r="Y251" s="3">
        <f>Sales_Data[[#This Row],[Gross_Profit_Recalc]]/Sales_Data[[#This Row],[Sales]]</f>
        <v>0.35000000000000003</v>
      </c>
      <c r="Z251">
        <f>YEAR(Sales_Data[[#This Row],[Order Date]])</f>
        <v>2016</v>
      </c>
    </row>
    <row r="252" spans="1:26" x14ac:dyDescent="0.2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>_xlfn.XLOOKUP(Sales_Data[[#This Row],[Category]],Assumptions_Model!A:A, Assumptions_Model!B:B)</f>
        <v>0.6</v>
      </c>
      <c r="W252">
        <f>Sales_Data[[#This Row],[Sales]]*Sales_Data[[#This Row],[Cost_%]]</f>
        <v>4.5659999999999998</v>
      </c>
      <c r="X252">
        <f>Sales_Data[[#This Row],[Sales]]-Sales_Data[[#This Row],[Cost]]</f>
        <v>3.0440000000000005</v>
      </c>
      <c r="Y252" s="3">
        <f>Sales_Data[[#This Row],[Gross_Profit_Recalc]]/Sales_Data[[#This Row],[Sales]]</f>
        <v>0.4</v>
      </c>
      <c r="Z252">
        <f>YEAR(Sales_Data[[#This Row],[Order Date]])</f>
        <v>2016</v>
      </c>
    </row>
    <row r="253" spans="1:26" x14ac:dyDescent="0.2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>_xlfn.XLOOKUP(Sales_Data[[#This Row],[Category]],Assumptions_Model!A:A, Assumptions_Model!B:B)</f>
        <v>0.55000000000000004</v>
      </c>
      <c r="W253">
        <f>Sales_Data[[#This Row],[Sales]]*Sales_Data[[#This Row],[Cost_%]]</f>
        <v>1841.0535</v>
      </c>
      <c r="X253">
        <f>Sales_Data[[#This Row],[Sales]]-Sales_Data[[#This Row],[Cost]]</f>
        <v>1506.3164999999999</v>
      </c>
      <c r="Y253" s="3">
        <f>Sales_Data[[#This Row],[Gross_Profit_Recalc]]/Sales_Data[[#This Row],[Sales]]</f>
        <v>0.45</v>
      </c>
      <c r="Z253">
        <f>YEAR(Sales_Data[[#This Row],[Order Date]])</f>
        <v>2016</v>
      </c>
    </row>
    <row r="254" spans="1:26" x14ac:dyDescent="0.2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>_xlfn.XLOOKUP(Sales_Data[[#This Row],[Category]],Assumptions_Model!A:A, Assumptions_Model!B:B)</f>
        <v>0.6</v>
      </c>
      <c r="W254">
        <f>Sales_Data[[#This Row],[Sales]]*Sales_Data[[#This Row],[Cost_%]]</f>
        <v>48.347999999999999</v>
      </c>
      <c r="X254">
        <f>Sales_Data[[#This Row],[Sales]]-Sales_Data[[#This Row],[Cost]]</f>
        <v>32.231999999999999</v>
      </c>
      <c r="Y254" s="3">
        <f>Sales_Data[[#This Row],[Gross_Profit_Recalc]]/Sales_Data[[#This Row],[Sales]]</f>
        <v>0.4</v>
      </c>
      <c r="Z254">
        <f>YEAR(Sales_Data[[#This Row],[Order Date]])</f>
        <v>2016</v>
      </c>
    </row>
    <row r="255" spans="1:26" x14ac:dyDescent="0.2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>_xlfn.XLOOKUP(Sales_Data[[#This Row],[Category]],Assumptions_Model!A:A, Assumptions_Model!B:B)</f>
        <v>0.6</v>
      </c>
      <c r="W255">
        <f>Sales_Data[[#This Row],[Sales]]*Sales_Data[[#This Row],[Cost_%]]</f>
        <v>217.15200000000002</v>
      </c>
      <c r="X255">
        <f>Sales_Data[[#This Row],[Sales]]-Sales_Data[[#This Row],[Cost]]</f>
        <v>144.768</v>
      </c>
      <c r="Y255" s="3">
        <f>Sales_Data[[#This Row],[Gross_Profit_Recalc]]/Sales_Data[[#This Row],[Sales]]</f>
        <v>0.39999999999999997</v>
      </c>
      <c r="Z255">
        <f>YEAR(Sales_Data[[#This Row],[Order Date]])</f>
        <v>2016</v>
      </c>
    </row>
    <row r="256" spans="1:26" x14ac:dyDescent="0.2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>_xlfn.XLOOKUP(Sales_Data[[#This Row],[Category]],Assumptions_Model!A:A, Assumptions_Model!B:B)</f>
        <v>0.65</v>
      </c>
      <c r="W256">
        <f>Sales_Data[[#This Row],[Sales]]*Sales_Data[[#This Row],[Cost_%]]</f>
        <v>7.8857999999999997</v>
      </c>
      <c r="X256">
        <f>Sales_Data[[#This Row],[Sales]]-Sales_Data[[#This Row],[Cost]]</f>
        <v>4.2462</v>
      </c>
      <c r="Y256" s="3">
        <f>Sales_Data[[#This Row],[Gross_Profit_Recalc]]/Sales_Data[[#This Row],[Sales]]</f>
        <v>0.35000000000000003</v>
      </c>
      <c r="Z256">
        <f>YEAR(Sales_Data[[#This Row],[Order Date]])</f>
        <v>2015</v>
      </c>
    </row>
    <row r="257" spans="1:26" x14ac:dyDescent="0.2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>_xlfn.XLOOKUP(Sales_Data[[#This Row],[Category]],Assumptions_Model!A:A, Assumptions_Model!B:B)</f>
        <v>0.6</v>
      </c>
      <c r="W257">
        <f>Sales_Data[[#This Row],[Sales]]*Sales_Data[[#This Row],[Cost_%]]</f>
        <v>49.420799999999993</v>
      </c>
      <c r="X257">
        <f>Sales_Data[[#This Row],[Sales]]-Sales_Data[[#This Row],[Cost]]</f>
        <v>32.947200000000002</v>
      </c>
      <c r="Y257" s="3">
        <f>Sales_Data[[#This Row],[Gross_Profit_Recalc]]/Sales_Data[[#This Row],[Sales]]</f>
        <v>0.40000000000000008</v>
      </c>
      <c r="Z257">
        <f>YEAR(Sales_Data[[#This Row],[Order Date]])</f>
        <v>2015</v>
      </c>
    </row>
    <row r="258" spans="1:26" x14ac:dyDescent="0.2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>_xlfn.XLOOKUP(Sales_Data[[#This Row],[Category]],Assumptions_Model!A:A, Assumptions_Model!B:B)</f>
        <v>0.6</v>
      </c>
      <c r="W258">
        <f>Sales_Data[[#This Row],[Sales]]*Sales_Data[[#This Row],[Cost_%]]</f>
        <v>32.351999999999997</v>
      </c>
      <c r="X258">
        <f>Sales_Data[[#This Row],[Sales]]-Sales_Data[[#This Row],[Cost]]</f>
        <v>21.568000000000005</v>
      </c>
      <c r="Y258" s="3">
        <f>Sales_Data[[#This Row],[Gross_Profit_Recalc]]/Sales_Data[[#This Row],[Sales]]</f>
        <v>0.40000000000000008</v>
      </c>
      <c r="Z258">
        <f>YEAR(Sales_Data[[#This Row],[Order Date]])</f>
        <v>2015</v>
      </c>
    </row>
    <row r="259" spans="1:26" x14ac:dyDescent="0.2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>_xlfn.XLOOKUP(Sales_Data[[#This Row],[Category]],Assumptions_Model!A:A, Assumptions_Model!B:B)</f>
        <v>0.55000000000000004</v>
      </c>
      <c r="W259">
        <f>Sales_Data[[#This Row],[Sales]]*Sales_Data[[#This Row],[Cost_%]]</f>
        <v>356.34720000000004</v>
      </c>
      <c r="X259">
        <f>Sales_Data[[#This Row],[Sales]]-Sales_Data[[#This Row],[Cost]]</f>
        <v>291.55679999999995</v>
      </c>
      <c r="Y259" s="3">
        <f>Sales_Data[[#This Row],[Gross_Profit_Recalc]]/Sales_Data[[#This Row],[Sales]]</f>
        <v>0.44999999999999996</v>
      </c>
      <c r="Z259">
        <f>YEAR(Sales_Data[[#This Row],[Order Date]])</f>
        <v>2015</v>
      </c>
    </row>
    <row r="260" spans="1:26" x14ac:dyDescent="0.2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>_xlfn.XLOOKUP(Sales_Data[[#This Row],[Category]],Assumptions_Model!A:A, Assumptions_Model!B:B)</f>
        <v>0.55000000000000004</v>
      </c>
      <c r="W260">
        <f>Sales_Data[[#This Row],[Sales]]*Sales_Data[[#This Row],[Cost_%]]</f>
        <v>11.203500000000002</v>
      </c>
      <c r="X260">
        <f>Sales_Data[[#This Row],[Sales]]-Sales_Data[[#This Row],[Cost]]</f>
        <v>9.1664999999999992</v>
      </c>
      <c r="Y260" s="3">
        <f>Sales_Data[[#This Row],[Gross_Profit_Recalc]]/Sales_Data[[#This Row],[Sales]]</f>
        <v>0.44999999999999996</v>
      </c>
      <c r="Z260">
        <f>YEAR(Sales_Data[[#This Row],[Order Date]])</f>
        <v>2017</v>
      </c>
    </row>
    <row r="261" spans="1:26" x14ac:dyDescent="0.2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>_xlfn.XLOOKUP(Sales_Data[[#This Row],[Category]],Assumptions_Model!A:A, Assumptions_Model!B:B)</f>
        <v>0.6</v>
      </c>
      <c r="W261">
        <f>Sales_Data[[#This Row],[Sales]]*Sales_Data[[#This Row],[Cost_%]]</f>
        <v>132.93</v>
      </c>
      <c r="X261">
        <f>Sales_Data[[#This Row],[Sales]]-Sales_Data[[#This Row],[Cost]]</f>
        <v>88.62</v>
      </c>
      <c r="Y261" s="3">
        <f>Sales_Data[[#This Row],[Gross_Profit_Recalc]]/Sales_Data[[#This Row],[Sales]]</f>
        <v>0.4</v>
      </c>
      <c r="Z261">
        <f>YEAR(Sales_Data[[#This Row],[Order Date]])</f>
        <v>2017</v>
      </c>
    </row>
    <row r="262" spans="1:26" x14ac:dyDescent="0.2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>_xlfn.XLOOKUP(Sales_Data[[#This Row],[Category]],Assumptions_Model!A:A, Assumptions_Model!B:B)</f>
        <v>0.6</v>
      </c>
      <c r="W262">
        <f>Sales_Data[[#This Row],[Sales]]*Sales_Data[[#This Row],[Cost_%]]</f>
        <v>10.511999999999999</v>
      </c>
      <c r="X262">
        <f>Sales_Data[[#This Row],[Sales]]-Sales_Data[[#This Row],[Cost]]</f>
        <v>7.0080000000000009</v>
      </c>
      <c r="Y262" s="3">
        <f>Sales_Data[[#This Row],[Gross_Profit_Recalc]]/Sales_Data[[#This Row],[Sales]]</f>
        <v>0.40000000000000008</v>
      </c>
      <c r="Z262">
        <f>YEAR(Sales_Data[[#This Row],[Order Date]])</f>
        <v>2017</v>
      </c>
    </row>
    <row r="263" spans="1:26" x14ac:dyDescent="0.2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>_xlfn.XLOOKUP(Sales_Data[[#This Row],[Category]],Assumptions_Model!A:A, Assumptions_Model!B:B)</f>
        <v>0.6</v>
      </c>
      <c r="W263">
        <f>Sales_Data[[#This Row],[Sales]]*Sales_Data[[#This Row],[Cost_%]]</f>
        <v>0.97440000000000004</v>
      </c>
      <c r="X263">
        <f>Sales_Data[[#This Row],[Sales]]-Sales_Data[[#This Row],[Cost]]</f>
        <v>0.64960000000000007</v>
      </c>
      <c r="Y263" s="3">
        <f>Sales_Data[[#This Row],[Gross_Profit_Recalc]]/Sales_Data[[#This Row],[Sales]]</f>
        <v>0.4</v>
      </c>
      <c r="Z263">
        <f>YEAR(Sales_Data[[#This Row],[Order Date]])</f>
        <v>2017</v>
      </c>
    </row>
    <row r="264" spans="1:26" x14ac:dyDescent="0.2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>_xlfn.XLOOKUP(Sales_Data[[#This Row],[Category]],Assumptions_Model!A:A, Assumptions_Model!B:B)</f>
        <v>0.55000000000000004</v>
      </c>
      <c r="W264">
        <f>Sales_Data[[#This Row],[Sales]]*Sales_Data[[#This Row],[Cost_%]]</f>
        <v>1682.9901000000002</v>
      </c>
      <c r="X264">
        <f>Sales_Data[[#This Row],[Sales]]-Sales_Data[[#This Row],[Cost]]</f>
        <v>1376.9918999999998</v>
      </c>
      <c r="Y264" s="3">
        <f>Sales_Data[[#This Row],[Gross_Profit_Recalc]]/Sales_Data[[#This Row],[Sales]]</f>
        <v>0.4499999999999999</v>
      </c>
      <c r="Z264">
        <f>YEAR(Sales_Data[[#This Row],[Order Date]])</f>
        <v>2014</v>
      </c>
    </row>
    <row r="265" spans="1:26" x14ac:dyDescent="0.2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>_xlfn.XLOOKUP(Sales_Data[[#This Row],[Category]],Assumptions_Model!A:A, Assumptions_Model!B:B)</f>
        <v>0.55000000000000004</v>
      </c>
      <c r="W265">
        <f>Sales_Data[[#This Row],[Sales]]*Sales_Data[[#This Row],[Cost_%]]</f>
        <v>1385.9769000000001</v>
      </c>
      <c r="X265">
        <f>Sales_Data[[#This Row],[Sales]]-Sales_Data[[#This Row],[Cost]]</f>
        <v>1133.9811</v>
      </c>
      <c r="Y265" s="3">
        <f>Sales_Data[[#This Row],[Gross_Profit_Recalc]]/Sales_Data[[#This Row],[Sales]]</f>
        <v>0.44999999999999996</v>
      </c>
      <c r="Z265">
        <f>YEAR(Sales_Data[[#This Row],[Order Date]])</f>
        <v>2014</v>
      </c>
    </row>
    <row r="266" spans="1:26" x14ac:dyDescent="0.2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>_xlfn.XLOOKUP(Sales_Data[[#This Row],[Category]],Assumptions_Model!A:A, Assumptions_Model!B:B)</f>
        <v>0.55000000000000004</v>
      </c>
      <c r="W266">
        <f>Sales_Data[[#This Row],[Sales]]*Sales_Data[[#This Row],[Cost_%]]</f>
        <v>180.5232</v>
      </c>
      <c r="X266">
        <f>Sales_Data[[#This Row],[Sales]]-Sales_Data[[#This Row],[Cost]]</f>
        <v>147.70079999999999</v>
      </c>
      <c r="Y266" s="3">
        <f>Sales_Data[[#This Row],[Gross_Profit_Recalc]]/Sales_Data[[#This Row],[Sales]]</f>
        <v>0.44999999999999996</v>
      </c>
      <c r="Z266">
        <f>YEAR(Sales_Data[[#This Row],[Order Date]])</f>
        <v>2016</v>
      </c>
    </row>
    <row r="267" spans="1:26" x14ac:dyDescent="0.2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>_xlfn.XLOOKUP(Sales_Data[[#This Row],[Category]],Assumptions_Model!A:A, Assumptions_Model!B:B)</f>
        <v>0.55000000000000004</v>
      </c>
      <c r="W267">
        <f>Sales_Data[[#This Row],[Sales]]*Sales_Data[[#This Row],[Cost_%]]</f>
        <v>43.945000000000007</v>
      </c>
      <c r="X267">
        <f>Sales_Data[[#This Row],[Sales]]-Sales_Data[[#This Row],[Cost]]</f>
        <v>35.954999999999998</v>
      </c>
      <c r="Y267" s="3">
        <f>Sales_Data[[#This Row],[Gross_Profit_Recalc]]/Sales_Data[[#This Row],[Sales]]</f>
        <v>0.44999999999999996</v>
      </c>
      <c r="Z267">
        <f>YEAR(Sales_Data[[#This Row],[Order Date]])</f>
        <v>2015</v>
      </c>
    </row>
    <row r="268" spans="1:26" x14ac:dyDescent="0.2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>_xlfn.XLOOKUP(Sales_Data[[#This Row],[Category]],Assumptions_Model!A:A, Assumptions_Model!B:B)</f>
        <v>0.6</v>
      </c>
      <c r="W268">
        <f>Sales_Data[[#This Row],[Sales]]*Sales_Data[[#This Row],[Cost_%]]</f>
        <v>8.4095999999999993</v>
      </c>
      <c r="X268">
        <f>Sales_Data[[#This Row],[Sales]]-Sales_Data[[#This Row],[Cost]]</f>
        <v>5.6064000000000007</v>
      </c>
      <c r="Y268" s="3">
        <f>Sales_Data[[#This Row],[Gross_Profit_Recalc]]/Sales_Data[[#This Row],[Sales]]</f>
        <v>0.40000000000000008</v>
      </c>
      <c r="Z268">
        <f>YEAR(Sales_Data[[#This Row],[Order Date]])</f>
        <v>2017</v>
      </c>
    </row>
    <row r="269" spans="1:26" x14ac:dyDescent="0.2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>_xlfn.XLOOKUP(Sales_Data[[#This Row],[Category]],Assumptions_Model!A:A, Assumptions_Model!B:B)</f>
        <v>0.6</v>
      </c>
      <c r="W269">
        <f>Sales_Data[[#This Row],[Sales]]*Sales_Data[[#This Row],[Cost_%]]</f>
        <v>4.5359999999999996</v>
      </c>
      <c r="X269">
        <f>Sales_Data[[#This Row],[Sales]]-Sales_Data[[#This Row],[Cost]]</f>
        <v>3.024</v>
      </c>
      <c r="Y269" s="3">
        <f>Sales_Data[[#This Row],[Gross_Profit_Recalc]]/Sales_Data[[#This Row],[Sales]]</f>
        <v>0.4</v>
      </c>
      <c r="Z269">
        <f>YEAR(Sales_Data[[#This Row],[Order Date]])</f>
        <v>2016</v>
      </c>
    </row>
    <row r="270" spans="1:26" x14ac:dyDescent="0.2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>_xlfn.XLOOKUP(Sales_Data[[#This Row],[Category]],Assumptions_Model!A:A, Assumptions_Model!B:B)</f>
        <v>0.6</v>
      </c>
      <c r="W270">
        <f>Sales_Data[[#This Row],[Sales]]*Sales_Data[[#This Row],[Cost_%]]</f>
        <v>22.3248</v>
      </c>
      <c r="X270">
        <f>Sales_Data[[#This Row],[Sales]]-Sales_Data[[#This Row],[Cost]]</f>
        <v>14.883199999999999</v>
      </c>
      <c r="Y270" s="3">
        <f>Sales_Data[[#This Row],[Gross_Profit_Recalc]]/Sales_Data[[#This Row],[Sales]]</f>
        <v>0.39999999999999997</v>
      </c>
      <c r="Z270">
        <f>YEAR(Sales_Data[[#This Row],[Order Date]])</f>
        <v>2017</v>
      </c>
    </row>
    <row r="271" spans="1:26" x14ac:dyDescent="0.2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>_xlfn.XLOOKUP(Sales_Data[[#This Row],[Category]],Assumptions_Model!A:A, Assumptions_Model!B:B)</f>
        <v>0.6</v>
      </c>
      <c r="W271">
        <f>Sales_Data[[#This Row],[Sales]]*Sales_Data[[#This Row],[Cost_%]]</f>
        <v>34.5456</v>
      </c>
      <c r="X271">
        <f>Sales_Data[[#This Row],[Sales]]-Sales_Data[[#This Row],[Cost]]</f>
        <v>23.0304</v>
      </c>
      <c r="Y271" s="3">
        <f>Sales_Data[[#This Row],[Gross_Profit_Recalc]]/Sales_Data[[#This Row],[Sales]]</f>
        <v>0.4</v>
      </c>
      <c r="Z271">
        <f>YEAR(Sales_Data[[#This Row],[Order Date]])</f>
        <v>2017</v>
      </c>
    </row>
    <row r="272" spans="1:26" x14ac:dyDescent="0.2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>_xlfn.XLOOKUP(Sales_Data[[#This Row],[Category]],Assumptions_Model!A:A, Assumptions_Model!B:B)</f>
        <v>0.6</v>
      </c>
      <c r="W272">
        <f>Sales_Data[[#This Row],[Sales]]*Sales_Data[[#This Row],[Cost_%]]</f>
        <v>435.50400000000002</v>
      </c>
      <c r="X272">
        <f>Sales_Data[[#This Row],[Sales]]-Sales_Data[[#This Row],[Cost]]</f>
        <v>290.33600000000001</v>
      </c>
      <c r="Y272" s="3">
        <f>Sales_Data[[#This Row],[Gross_Profit_Recalc]]/Sales_Data[[#This Row],[Sales]]</f>
        <v>0.4</v>
      </c>
      <c r="Z272">
        <f>YEAR(Sales_Data[[#This Row],[Order Date]])</f>
        <v>2017</v>
      </c>
    </row>
    <row r="273" spans="1:26" x14ac:dyDescent="0.2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>_xlfn.XLOOKUP(Sales_Data[[#This Row],[Category]],Assumptions_Model!A:A, Assumptions_Model!B:B)</f>
        <v>0.55000000000000004</v>
      </c>
      <c r="W273">
        <f>Sales_Data[[#This Row],[Sales]]*Sales_Data[[#This Row],[Cost_%]]</f>
        <v>115.46150000000002</v>
      </c>
      <c r="X273">
        <f>Sales_Data[[#This Row],[Sales]]-Sales_Data[[#This Row],[Cost]]</f>
        <v>94.468499999999992</v>
      </c>
      <c r="Y273" s="3">
        <f>Sales_Data[[#This Row],[Gross_Profit_Recalc]]/Sales_Data[[#This Row],[Sales]]</f>
        <v>0.44999999999999996</v>
      </c>
      <c r="Z273">
        <f>YEAR(Sales_Data[[#This Row],[Order Date]])</f>
        <v>2015</v>
      </c>
    </row>
    <row r="274" spans="1:26" x14ac:dyDescent="0.2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>_xlfn.XLOOKUP(Sales_Data[[#This Row],[Category]],Assumptions_Model!A:A, Assumptions_Model!B:B)</f>
        <v>0.65</v>
      </c>
      <c r="W274">
        <f>Sales_Data[[#This Row],[Sales]]*Sales_Data[[#This Row],[Cost_%]]</f>
        <v>3.4320000000000004</v>
      </c>
      <c r="X274">
        <f>Sales_Data[[#This Row],[Sales]]-Sales_Data[[#This Row],[Cost]]</f>
        <v>1.8479999999999999</v>
      </c>
      <c r="Y274" s="3">
        <f>Sales_Data[[#This Row],[Gross_Profit_Recalc]]/Sales_Data[[#This Row],[Sales]]</f>
        <v>0.35</v>
      </c>
      <c r="Z274">
        <f>YEAR(Sales_Data[[#This Row],[Order Date]])</f>
        <v>2015</v>
      </c>
    </row>
    <row r="275" spans="1:26" x14ac:dyDescent="0.2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>_xlfn.XLOOKUP(Sales_Data[[#This Row],[Category]],Assumptions_Model!A:A, Assumptions_Model!B:B)</f>
        <v>0.6</v>
      </c>
      <c r="W275">
        <f>Sales_Data[[#This Row],[Sales]]*Sales_Data[[#This Row],[Cost_%]]</f>
        <v>6.5519999999999996</v>
      </c>
      <c r="X275">
        <f>Sales_Data[[#This Row],[Sales]]-Sales_Data[[#This Row],[Cost]]</f>
        <v>4.3680000000000003</v>
      </c>
      <c r="Y275" s="3">
        <f>Sales_Data[[#This Row],[Gross_Profit_Recalc]]/Sales_Data[[#This Row],[Sales]]</f>
        <v>0.4</v>
      </c>
      <c r="Z275">
        <f>YEAR(Sales_Data[[#This Row],[Order Date]])</f>
        <v>2015</v>
      </c>
    </row>
    <row r="276" spans="1:26" x14ac:dyDescent="0.2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>_xlfn.XLOOKUP(Sales_Data[[#This Row],[Category]],Assumptions_Model!A:A, Assumptions_Model!B:B)</f>
        <v>0.6</v>
      </c>
      <c r="W276">
        <f>Sales_Data[[#This Row],[Sales]]*Sales_Data[[#This Row],[Cost_%]]</f>
        <v>5.2919999999999998</v>
      </c>
      <c r="X276">
        <f>Sales_Data[[#This Row],[Sales]]-Sales_Data[[#This Row],[Cost]]</f>
        <v>3.5280000000000005</v>
      </c>
      <c r="Y276" s="3">
        <f>Sales_Data[[#This Row],[Gross_Profit_Recalc]]/Sales_Data[[#This Row],[Sales]]</f>
        <v>0.4</v>
      </c>
      <c r="Z276">
        <f>YEAR(Sales_Data[[#This Row],[Order Date]])</f>
        <v>2017</v>
      </c>
    </row>
    <row r="277" spans="1:26" x14ac:dyDescent="0.2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>_xlfn.XLOOKUP(Sales_Data[[#This Row],[Category]],Assumptions_Model!A:A, Assumptions_Model!B:B)</f>
        <v>0.6</v>
      </c>
      <c r="W277">
        <f>Sales_Data[[#This Row],[Sales]]*Sales_Data[[#This Row],[Cost_%]]</f>
        <v>3.5880000000000001</v>
      </c>
      <c r="X277">
        <f>Sales_Data[[#This Row],[Sales]]-Sales_Data[[#This Row],[Cost]]</f>
        <v>2.3920000000000003</v>
      </c>
      <c r="Y277" s="3">
        <f>Sales_Data[[#This Row],[Gross_Profit_Recalc]]/Sales_Data[[#This Row],[Sales]]</f>
        <v>0.4</v>
      </c>
      <c r="Z277">
        <f>YEAR(Sales_Data[[#This Row],[Order Date]])</f>
        <v>2017</v>
      </c>
    </row>
    <row r="278" spans="1:26" x14ac:dyDescent="0.2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>_xlfn.XLOOKUP(Sales_Data[[#This Row],[Category]],Assumptions_Model!A:A, Assumptions_Model!B:B)</f>
        <v>0.6</v>
      </c>
      <c r="W278">
        <f>Sales_Data[[#This Row],[Sales]]*Sales_Data[[#This Row],[Cost_%]]</f>
        <v>6.9887999999999995</v>
      </c>
      <c r="X278">
        <f>Sales_Data[[#This Row],[Sales]]-Sales_Data[[#This Row],[Cost]]</f>
        <v>4.6592000000000002</v>
      </c>
      <c r="Y278" s="3">
        <f>Sales_Data[[#This Row],[Gross_Profit_Recalc]]/Sales_Data[[#This Row],[Sales]]</f>
        <v>0.4</v>
      </c>
      <c r="Z278">
        <f>YEAR(Sales_Data[[#This Row],[Order Date]])</f>
        <v>2017</v>
      </c>
    </row>
    <row r="279" spans="1:26" x14ac:dyDescent="0.2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>_xlfn.XLOOKUP(Sales_Data[[#This Row],[Category]],Assumptions_Model!A:A, Assumptions_Model!B:B)</f>
        <v>0.6</v>
      </c>
      <c r="W279">
        <f>Sales_Data[[#This Row],[Sales]]*Sales_Data[[#This Row],[Cost_%]]</f>
        <v>10.905599999999998</v>
      </c>
      <c r="X279">
        <f>Sales_Data[[#This Row],[Sales]]-Sales_Data[[#This Row],[Cost]]</f>
        <v>7.2704000000000004</v>
      </c>
      <c r="Y279" s="3">
        <f>Sales_Data[[#This Row],[Gross_Profit_Recalc]]/Sales_Data[[#This Row],[Sales]]</f>
        <v>0.40000000000000008</v>
      </c>
      <c r="Z279">
        <f>YEAR(Sales_Data[[#This Row],[Order Date]])</f>
        <v>2017</v>
      </c>
    </row>
    <row r="280" spans="1:26" x14ac:dyDescent="0.2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>_xlfn.XLOOKUP(Sales_Data[[#This Row],[Category]],Assumptions_Model!A:A, Assumptions_Model!B:B)</f>
        <v>0.6</v>
      </c>
      <c r="W280">
        <f>Sales_Data[[#This Row],[Sales]]*Sales_Data[[#This Row],[Cost_%]]</f>
        <v>35.827199999999998</v>
      </c>
      <c r="X280">
        <f>Sales_Data[[#This Row],[Sales]]-Sales_Data[[#This Row],[Cost]]</f>
        <v>23.884800000000006</v>
      </c>
      <c r="Y280" s="3">
        <f>Sales_Data[[#This Row],[Gross_Profit_Recalc]]/Sales_Data[[#This Row],[Sales]]</f>
        <v>0.40000000000000008</v>
      </c>
      <c r="Z280">
        <f>YEAR(Sales_Data[[#This Row],[Order Date]])</f>
        <v>2017</v>
      </c>
    </row>
    <row r="281" spans="1:26" x14ac:dyDescent="0.2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>_xlfn.XLOOKUP(Sales_Data[[#This Row],[Category]],Assumptions_Model!A:A, Assumptions_Model!B:B)</f>
        <v>0.6</v>
      </c>
      <c r="W281">
        <f>Sales_Data[[#This Row],[Sales]]*Sales_Data[[#This Row],[Cost_%]]</f>
        <v>14.904</v>
      </c>
      <c r="X281">
        <f>Sales_Data[[#This Row],[Sales]]-Sales_Data[[#This Row],[Cost]]</f>
        <v>9.9359999999999999</v>
      </c>
      <c r="Y281" s="3">
        <f>Sales_Data[[#This Row],[Gross_Profit_Recalc]]/Sales_Data[[#This Row],[Sales]]</f>
        <v>0.4</v>
      </c>
      <c r="Z281">
        <f>YEAR(Sales_Data[[#This Row],[Order Date]])</f>
        <v>2017</v>
      </c>
    </row>
    <row r="282" spans="1:26" x14ac:dyDescent="0.2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>_xlfn.XLOOKUP(Sales_Data[[#This Row],[Category]],Assumptions_Model!A:A, Assumptions_Model!B:B)</f>
        <v>0.6</v>
      </c>
      <c r="W282">
        <f>Sales_Data[[#This Row],[Sales]]*Sales_Data[[#This Row],[Cost_%]]</f>
        <v>1.248</v>
      </c>
      <c r="X282">
        <f>Sales_Data[[#This Row],[Sales]]-Sales_Data[[#This Row],[Cost]]</f>
        <v>0.83200000000000007</v>
      </c>
      <c r="Y282" s="3">
        <f>Sales_Data[[#This Row],[Gross_Profit_Recalc]]/Sales_Data[[#This Row],[Sales]]</f>
        <v>0.4</v>
      </c>
      <c r="Z282">
        <f>YEAR(Sales_Data[[#This Row],[Order Date]])</f>
        <v>2015</v>
      </c>
    </row>
    <row r="283" spans="1:26" x14ac:dyDescent="0.2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>_xlfn.XLOOKUP(Sales_Data[[#This Row],[Category]],Assumptions_Model!A:A, Assumptions_Model!B:B)</f>
        <v>0.55000000000000004</v>
      </c>
      <c r="W283">
        <f>Sales_Data[[#This Row],[Sales]]*Sales_Data[[#This Row],[Cost_%]]</f>
        <v>612.92000000000007</v>
      </c>
      <c r="X283">
        <f>Sales_Data[[#This Row],[Sales]]-Sales_Data[[#This Row],[Cost]]</f>
        <v>501.48</v>
      </c>
      <c r="Y283" s="3">
        <f>Sales_Data[[#This Row],[Gross_Profit_Recalc]]/Sales_Data[[#This Row],[Sales]]</f>
        <v>0.44999999999999996</v>
      </c>
      <c r="Z283">
        <f>YEAR(Sales_Data[[#This Row],[Order Date]])</f>
        <v>2015</v>
      </c>
    </row>
    <row r="284" spans="1:26" x14ac:dyDescent="0.2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>_xlfn.XLOOKUP(Sales_Data[[#This Row],[Category]],Assumptions_Model!A:A, Assumptions_Model!B:B)</f>
        <v>0.65</v>
      </c>
      <c r="W284">
        <f>Sales_Data[[#This Row],[Sales]]*Sales_Data[[#This Row],[Cost_%]]</f>
        <v>675.24599999999998</v>
      </c>
      <c r="X284">
        <f>Sales_Data[[#This Row],[Sales]]-Sales_Data[[#This Row],[Cost]]</f>
        <v>363.59399999999994</v>
      </c>
      <c r="Y284" s="3">
        <f>Sales_Data[[#This Row],[Gross_Profit_Recalc]]/Sales_Data[[#This Row],[Sales]]</f>
        <v>0.35</v>
      </c>
      <c r="Z284">
        <f>YEAR(Sales_Data[[#This Row],[Order Date]])</f>
        <v>2015</v>
      </c>
    </row>
    <row r="285" spans="1:26" x14ac:dyDescent="0.2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>_xlfn.XLOOKUP(Sales_Data[[#This Row],[Category]],Assumptions_Model!A:A, Assumptions_Model!B:B)</f>
        <v>0.6</v>
      </c>
      <c r="W285">
        <f>Sales_Data[[#This Row],[Sales]]*Sales_Data[[#This Row],[Cost_%]]</f>
        <v>85.055999999999997</v>
      </c>
      <c r="X285">
        <f>Sales_Data[[#This Row],[Sales]]-Sales_Data[[#This Row],[Cost]]</f>
        <v>56.703999999999994</v>
      </c>
      <c r="Y285" s="3">
        <f>Sales_Data[[#This Row],[Gross_Profit_Recalc]]/Sales_Data[[#This Row],[Sales]]</f>
        <v>0.39999999999999997</v>
      </c>
      <c r="Z285">
        <f>YEAR(Sales_Data[[#This Row],[Order Date]])</f>
        <v>2015</v>
      </c>
    </row>
    <row r="286" spans="1:26" x14ac:dyDescent="0.2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>_xlfn.XLOOKUP(Sales_Data[[#This Row],[Category]],Assumptions_Model!A:A, Assumptions_Model!B:B)</f>
        <v>0.55000000000000004</v>
      </c>
      <c r="W286">
        <f>Sales_Data[[#This Row],[Sales]]*Sales_Data[[#This Row],[Cost_%]]</f>
        <v>131.89000000000001</v>
      </c>
      <c r="X286">
        <f>Sales_Data[[#This Row],[Sales]]-Sales_Data[[#This Row],[Cost]]</f>
        <v>107.91</v>
      </c>
      <c r="Y286" s="3">
        <f>Sales_Data[[#This Row],[Gross_Profit_Recalc]]/Sales_Data[[#This Row],[Sales]]</f>
        <v>0.44999999999999996</v>
      </c>
      <c r="Z286">
        <f>YEAR(Sales_Data[[#This Row],[Order Date]])</f>
        <v>2015</v>
      </c>
    </row>
    <row r="287" spans="1:26" x14ac:dyDescent="0.2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>_xlfn.XLOOKUP(Sales_Data[[#This Row],[Category]],Assumptions_Model!A:A, Assumptions_Model!B:B)</f>
        <v>0.6</v>
      </c>
      <c r="W287">
        <f>Sales_Data[[#This Row],[Sales]]*Sales_Data[[#This Row],[Cost_%]]</f>
        <v>18.662399999999998</v>
      </c>
      <c r="X287">
        <f>Sales_Data[[#This Row],[Sales]]-Sales_Data[[#This Row],[Cost]]</f>
        <v>12.441600000000001</v>
      </c>
      <c r="Y287" s="3">
        <f>Sales_Data[[#This Row],[Gross_Profit_Recalc]]/Sales_Data[[#This Row],[Sales]]</f>
        <v>0.4</v>
      </c>
      <c r="Z287">
        <f>YEAR(Sales_Data[[#This Row],[Order Date]])</f>
        <v>2015</v>
      </c>
    </row>
    <row r="288" spans="1:26" x14ac:dyDescent="0.2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>_xlfn.XLOOKUP(Sales_Data[[#This Row],[Category]],Assumptions_Model!A:A, Assumptions_Model!B:B)</f>
        <v>0.6</v>
      </c>
      <c r="W288">
        <f>Sales_Data[[#This Row],[Sales]]*Sales_Data[[#This Row],[Cost_%]]</f>
        <v>152.4348</v>
      </c>
      <c r="X288">
        <f>Sales_Data[[#This Row],[Sales]]-Sales_Data[[#This Row],[Cost]]</f>
        <v>101.6232</v>
      </c>
      <c r="Y288" s="3">
        <f>Sales_Data[[#This Row],[Gross_Profit_Recalc]]/Sales_Data[[#This Row],[Sales]]</f>
        <v>0.4</v>
      </c>
      <c r="Z288">
        <f>YEAR(Sales_Data[[#This Row],[Order Date]])</f>
        <v>2016</v>
      </c>
    </row>
    <row r="289" spans="1:26" x14ac:dyDescent="0.2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>_xlfn.XLOOKUP(Sales_Data[[#This Row],[Category]],Assumptions_Model!A:A, Assumptions_Model!B:B)</f>
        <v>0.6</v>
      </c>
      <c r="W289">
        <f>Sales_Data[[#This Row],[Sales]]*Sales_Data[[#This Row],[Cost_%]]</f>
        <v>116.71679999999999</v>
      </c>
      <c r="X289">
        <f>Sales_Data[[#This Row],[Sales]]-Sales_Data[[#This Row],[Cost]]</f>
        <v>77.811199999999999</v>
      </c>
      <c r="Y289" s="3">
        <f>Sales_Data[[#This Row],[Gross_Profit_Recalc]]/Sales_Data[[#This Row],[Sales]]</f>
        <v>0.4</v>
      </c>
      <c r="Z289">
        <f>YEAR(Sales_Data[[#This Row],[Order Date]])</f>
        <v>2016</v>
      </c>
    </row>
    <row r="290" spans="1:26" x14ac:dyDescent="0.2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>_xlfn.XLOOKUP(Sales_Data[[#This Row],[Category]],Assumptions_Model!A:A, Assumptions_Model!B:B)</f>
        <v>0.6</v>
      </c>
      <c r="W290">
        <f>Sales_Data[[#This Row],[Sales]]*Sales_Data[[#This Row],[Cost_%]]</f>
        <v>576.88800000000003</v>
      </c>
      <c r="X290">
        <f>Sales_Data[[#This Row],[Sales]]-Sales_Data[[#This Row],[Cost]]</f>
        <v>384.59199999999998</v>
      </c>
      <c r="Y290" s="3">
        <f>Sales_Data[[#This Row],[Gross_Profit_Recalc]]/Sales_Data[[#This Row],[Sales]]</f>
        <v>0.39999999999999997</v>
      </c>
      <c r="Z290">
        <f>YEAR(Sales_Data[[#This Row],[Order Date]])</f>
        <v>2016</v>
      </c>
    </row>
    <row r="291" spans="1:26" x14ac:dyDescent="0.2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>_xlfn.XLOOKUP(Sales_Data[[#This Row],[Category]],Assumptions_Model!A:A, Assumptions_Model!B:B)</f>
        <v>0.6</v>
      </c>
      <c r="W291">
        <f>Sales_Data[[#This Row],[Sales]]*Sales_Data[[#This Row],[Cost_%]]</f>
        <v>11.457599999999999</v>
      </c>
      <c r="X291">
        <f>Sales_Data[[#This Row],[Sales]]-Sales_Data[[#This Row],[Cost]]</f>
        <v>7.6384000000000007</v>
      </c>
      <c r="Y291" s="3">
        <f>Sales_Data[[#This Row],[Gross_Profit_Recalc]]/Sales_Data[[#This Row],[Sales]]</f>
        <v>0.4</v>
      </c>
      <c r="Z291">
        <f>YEAR(Sales_Data[[#This Row],[Order Date]])</f>
        <v>2016</v>
      </c>
    </row>
    <row r="292" spans="1:26" x14ac:dyDescent="0.2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>_xlfn.XLOOKUP(Sales_Data[[#This Row],[Category]],Assumptions_Model!A:A, Assumptions_Model!B:B)</f>
        <v>0.6</v>
      </c>
      <c r="W292">
        <f>Sales_Data[[#This Row],[Sales]]*Sales_Data[[#This Row],[Cost_%]]</f>
        <v>11.097599999999998</v>
      </c>
      <c r="X292">
        <f>Sales_Data[[#This Row],[Sales]]-Sales_Data[[#This Row],[Cost]]</f>
        <v>7.3984000000000005</v>
      </c>
      <c r="Y292" s="3">
        <f>Sales_Data[[#This Row],[Gross_Profit_Recalc]]/Sales_Data[[#This Row],[Sales]]</f>
        <v>0.40000000000000008</v>
      </c>
      <c r="Z292">
        <f>YEAR(Sales_Data[[#This Row],[Order Date]])</f>
        <v>2016</v>
      </c>
    </row>
    <row r="293" spans="1:26" x14ac:dyDescent="0.2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>_xlfn.XLOOKUP(Sales_Data[[#This Row],[Category]],Assumptions_Model!A:A, Assumptions_Model!B:B)</f>
        <v>0.55000000000000004</v>
      </c>
      <c r="W293">
        <f>Sales_Data[[#This Row],[Sales]]*Sales_Data[[#This Row],[Cost_%]]</f>
        <v>140.7912</v>
      </c>
      <c r="X293">
        <f>Sales_Data[[#This Row],[Sales]]-Sales_Data[[#This Row],[Cost]]</f>
        <v>115.19280000000001</v>
      </c>
      <c r="Y293" s="3">
        <f>Sales_Data[[#This Row],[Gross_Profit_Recalc]]/Sales_Data[[#This Row],[Sales]]</f>
        <v>0.45</v>
      </c>
      <c r="Z293">
        <f>YEAR(Sales_Data[[#This Row],[Order Date]])</f>
        <v>2016</v>
      </c>
    </row>
    <row r="294" spans="1:26" x14ac:dyDescent="0.2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>_xlfn.XLOOKUP(Sales_Data[[#This Row],[Category]],Assumptions_Model!A:A, Assumptions_Model!B:B)</f>
        <v>0.65</v>
      </c>
      <c r="W294">
        <f>Sales_Data[[#This Row],[Sales]]*Sales_Data[[#This Row],[Cost_%]]</f>
        <v>56.530500000000004</v>
      </c>
      <c r="X294">
        <f>Sales_Data[[#This Row],[Sales]]-Sales_Data[[#This Row],[Cost]]</f>
        <v>30.439499999999995</v>
      </c>
      <c r="Y294" s="3">
        <f>Sales_Data[[#This Row],[Gross_Profit_Recalc]]/Sales_Data[[#This Row],[Sales]]</f>
        <v>0.35</v>
      </c>
      <c r="Z294">
        <f>YEAR(Sales_Data[[#This Row],[Order Date]])</f>
        <v>2016</v>
      </c>
    </row>
    <row r="295" spans="1:26" x14ac:dyDescent="0.2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>_xlfn.XLOOKUP(Sales_Data[[#This Row],[Category]],Assumptions_Model!A:A, Assumptions_Model!B:B)</f>
        <v>0.65</v>
      </c>
      <c r="W295">
        <f>Sales_Data[[#This Row],[Sales]]*Sales_Data[[#This Row],[Cost_%]]</f>
        <v>195.2704</v>
      </c>
      <c r="X295">
        <f>Sales_Data[[#This Row],[Sales]]-Sales_Data[[#This Row],[Cost]]</f>
        <v>105.1456</v>
      </c>
      <c r="Y295" s="3">
        <f>Sales_Data[[#This Row],[Gross_Profit_Recalc]]/Sales_Data[[#This Row],[Sales]]</f>
        <v>0.35000000000000003</v>
      </c>
      <c r="Z295">
        <f>YEAR(Sales_Data[[#This Row],[Order Date]])</f>
        <v>2014</v>
      </c>
    </row>
    <row r="296" spans="1:26" x14ac:dyDescent="0.2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>_xlfn.XLOOKUP(Sales_Data[[#This Row],[Category]],Assumptions_Model!A:A, Assumptions_Model!B:B)</f>
        <v>0.65</v>
      </c>
      <c r="W296">
        <f>Sales_Data[[#This Row],[Sales]]*Sales_Data[[#This Row],[Cost_%]]</f>
        <v>149.72880000000001</v>
      </c>
      <c r="X296">
        <f>Sales_Data[[#This Row],[Sales]]-Sales_Data[[#This Row],[Cost]]</f>
        <v>80.623199999999997</v>
      </c>
      <c r="Y296" s="3">
        <f>Sales_Data[[#This Row],[Gross_Profit_Recalc]]/Sales_Data[[#This Row],[Sales]]</f>
        <v>0.35</v>
      </c>
      <c r="Z296">
        <f>YEAR(Sales_Data[[#This Row],[Order Date]])</f>
        <v>2014</v>
      </c>
    </row>
    <row r="297" spans="1:26" x14ac:dyDescent="0.2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>_xlfn.XLOOKUP(Sales_Data[[#This Row],[Category]],Assumptions_Model!A:A, Assumptions_Model!B:B)</f>
        <v>0.65</v>
      </c>
      <c r="W297">
        <f>Sales_Data[[#This Row],[Sales]]*Sales_Data[[#This Row],[Cost_%]]</f>
        <v>141.9288</v>
      </c>
      <c r="X297">
        <f>Sales_Data[[#This Row],[Sales]]-Sales_Data[[#This Row],[Cost]]</f>
        <v>76.423200000000008</v>
      </c>
      <c r="Y297" s="3">
        <f>Sales_Data[[#This Row],[Gross_Profit_Recalc]]/Sales_Data[[#This Row],[Sales]]</f>
        <v>0.35000000000000003</v>
      </c>
      <c r="Z297">
        <f>YEAR(Sales_Data[[#This Row],[Order Date]])</f>
        <v>2014</v>
      </c>
    </row>
    <row r="298" spans="1:26" x14ac:dyDescent="0.2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>_xlfn.XLOOKUP(Sales_Data[[#This Row],[Category]],Assumptions_Model!A:A, Assumptions_Model!B:B)</f>
        <v>0.6</v>
      </c>
      <c r="W298">
        <f>Sales_Data[[#This Row],[Sales]]*Sales_Data[[#This Row],[Cost_%]]</f>
        <v>47.16</v>
      </c>
      <c r="X298">
        <f>Sales_Data[[#This Row],[Sales]]-Sales_Data[[#This Row],[Cost]]</f>
        <v>31.439999999999998</v>
      </c>
      <c r="Y298" s="3">
        <f>Sales_Data[[#This Row],[Gross_Profit_Recalc]]/Sales_Data[[#This Row],[Sales]]</f>
        <v>0.4</v>
      </c>
      <c r="Z298">
        <f>YEAR(Sales_Data[[#This Row],[Order Date]])</f>
        <v>2014</v>
      </c>
    </row>
    <row r="299" spans="1:26" x14ac:dyDescent="0.2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>_xlfn.XLOOKUP(Sales_Data[[#This Row],[Category]],Assumptions_Model!A:A, Assumptions_Model!B:B)</f>
        <v>0.6</v>
      </c>
      <c r="W299">
        <f>Sales_Data[[#This Row],[Sales]]*Sales_Data[[#This Row],[Cost_%]]</f>
        <v>16.531199999999998</v>
      </c>
      <c r="X299">
        <f>Sales_Data[[#This Row],[Sales]]-Sales_Data[[#This Row],[Cost]]</f>
        <v>11.020800000000001</v>
      </c>
      <c r="Y299" s="3">
        <f>Sales_Data[[#This Row],[Gross_Profit_Recalc]]/Sales_Data[[#This Row],[Sales]]</f>
        <v>0.40000000000000008</v>
      </c>
      <c r="Z299">
        <f>YEAR(Sales_Data[[#This Row],[Order Date]])</f>
        <v>2014</v>
      </c>
    </row>
    <row r="300" spans="1:26" x14ac:dyDescent="0.2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>_xlfn.XLOOKUP(Sales_Data[[#This Row],[Category]],Assumptions_Model!A:A, Assumptions_Model!B:B)</f>
        <v>0.6</v>
      </c>
      <c r="W300">
        <f>Sales_Data[[#This Row],[Sales]]*Sales_Data[[#This Row],[Cost_%]]</f>
        <v>19.439999999999998</v>
      </c>
      <c r="X300">
        <f>Sales_Data[[#This Row],[Sales]]-Sales_Data[[#This Row],[Cost]]</f>
        <v>12.96</v>
      </c>
      <c r="Y300" s="3">
        <f>Sales_Data[[#This Row],[Gross_Profit_Recalc]]/Sales_Data[[#This Row],[Sales]]</f>
        <v>0.4</v>
      </c>
      <c r="Z300">
        <f>YEAR(Sales_Data[[#This Row],[Order Date]])</f>
        <v>2016</v>
      </c>
    </row>
    <row r="301" spans="1:26" x14ac:dyDescent="0.2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>_xlfn.XLOOKUP(Sales_Data[[#This Row],[Category]],Assumptions_Model!A:A, Assumptions_Model!B:B)</f>
        <v>0.6</v>
      </c>
      <c r="W301">
        <f>Sales_Data[[#This Row],[Sales]]*Sales_Data[[#This Row],[Cost_%]]</f>
        <v>649.48799999999994</v>
      </c>
      <c r="X301">
        <f>Sales_Data[[#This Row],[Sales]]-Sales_Data[[#This Row],[Cost]]</f>
        <v>432.99200000000008</v>
      </c>
      <c r="Y301" s="3">
        <f>Sales_Data[[#This Row],[Gross_Profit_Recalc]]/Sales_Data[[#This Row],[Sales]]</f>
        <v>0.40000000000000008</v>
      </c>
      <c r="Z301">
        <f>YEAR(Sales_Data[[#This Row],[Order Date]])</f>
        <v>2016</v>
      </c>
    </row>
    <row r="302" spans="1:26" x14ac:dyDescent="0.2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>_xlfn.XLOOKUP(Sales_Data[[#This Row],[Category]],Assumptions_Model!A:A, Assumptions_Model!B:B)</f>
        <v>0.6</v>
      </c>
      <c r="W302">
        <f>Sales_Data[[#This Row],[Sales]]*Sales_Data[[#This Row],[Cost_%]]</f>
        <v>34.145999999999994</v>
      </c>
      <c r="X302">
        <f>Sales_Data[[#This Row],[Sales]]-Sales_Data[[#This Row],[Cost]]</f>
        <v>22.764000000000003</v>
      </c>
      <c r="Y302" s="3">
        <f>Sales_Data[[#This Row],[Gross_Profit_Recalc]]/Sales_Data[[#This Row],[Sales]]</f>
        <v>0.40000000000000008</v>
      </c>
      <c r="Z302">
        <f>YEAR(Sales_Data[[#This Row],[Order Date]])</f>
        <v>2016</v>
      </c>
    </row>
    <row r="303" spans="1:26" x14ac:dyDescent="0.2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>_xlfn.XLOOKUP(Sales_Data[[#This Row],[Category]],Assumptions_Model!A:A, Assumptions_Model!B:B)</f>
        <v>0.65</v>
      </c>
      <c r="W303">
        <f>Sales_Data[[#This Row],[Sales]]*Sales_Data[[#This Row],[Cost_%]]</f>
        <v>50.44</v>
      </c>
      <c r="X303">
        <f>Sales_Data[[#This Row],[Sales]]-Sales_Data[[#This Row],[Cost]]</f>
        <v>27.159999999999997</v>
      </c>
      <c r="Y303" s="3">
        <f>Sales_Data[[#This Row],[Gross_Profit_Recalc]]/Sales_Data[[#This Row],[Sales]]</f>
        <v>0.35</v>
      </c>
      <c r="Z303">
        <f>YEAR(Sales_Data[[#This Row],[Order Date]])</f>
        <v>2016</v>
      </c>
    </row>
    <row r="304" spans="1:26" x14ac:dyDescent="0.2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>_xlfn.XLOOKUP(Sales_Data[[#This Row],[Category]],Assumptions_Model!A:A, Assumptions_Model!B:B)</f>
        <v>0.6</v>
      </c>
      <c r="W304">
        <f>Sales_Data[[#This Row],[Sales]]*Sales_Data[[#This Row],[Cost_%]]</f>
        <v>8.5679999999999996</v>
      </c>
      <c r="X304">
        <f>Sales_Data[[#This Row],[Sales]]-Sales_Data[[#This Row],[Cost]]</f>
        <v>5.7119999999999997</v>
      </c>
      <c r="Y304" s="3">
        <f>Sales_Data[[#This Row],[Gross_Profit_Recalc]]/Sales_Data[[#This Row],[Sales]]</f>
        <v>0.4</v>
      </c>
      <c r="Z304">
        <f>YEAR(Sales_Data[[#This Row],[Order Date]])</f>
        <v>2016</v>
      </c>
    </row>
    <row r="305" spans="1:26" x14ac:dyDescent="0.2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>_xlfn.XLOOKUP(Sales_Data[[#This Row],[Category]],Assumptions_Model!A:A, Assumptions_Model!B:B)</f>
        <v>0.65</v>
      </c>
      <c r="W305">
        <f>Sales_Data[[#This Row],[Sales]]*Sales_Data[[#This Row],[Cost_%]]</f>
        <v>142.39875000000001</v>
      </c>
      <c r="X305">
        <f>Sales_Data[[#This Row],[Sales]]-Sales_Data[[#This Row],[Cost]]</f>
        <v>76.676249999999982</v>
      </c>
      <c r="Y305" s="3">
        <f>Sales_Data[[#This Row],[Gross_Profit_Recalc]]/Sales_Data[[#This Row],[Sales]]</f>
        <v>0.34999999999999992</v>
      </c>
      <c r="Z305">
        <f>YEAR(Sales_Data[[#This Row],[Order Date]])</f>
        <v>2017</v>
      </c>
    </row>
    <row r="306" spans="1:26" x14ac:dyDescent="0.2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>_xlfn.XLOOKUP(Sales_Data[[#This Row],[Category]],Assumptions_Model!A:A, Assumptions_Model!B:B)</f>
        <v>0.65</v>
      </c>
      <c r="W306">
        <f>Sales_Data[[#This Row],[Sales]]*Sales_Data[[#This Row],[Cost_%]]</f>
        <v>17.420000000000002</v>
      </c>
      <c r="X306">
        <f>Sales_Data[[#This Row],[Sales]]-Sales_Data[[#This Row],[Cost]]</f>
        <v>9.379999999999999</v>
      </c>
      <c r="Y306" s="3">
        <f>Sales_Data[[#This Row],[Gross_Profit_Recalc]]/Sales_Data[[#This Row],[Sales]]</f>
        <v>0.35</v>
      </c>
      <c r="Z306">
        <f>YEAR(Sales_Data[[#This Row],[Order Date]])</f>
        <v>2015</v>
      </c>
    </row>
    <row r="307" spans="1:26" x14ac:dyDescent="0.2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>_xlfn.XLOOKUP(Sales_Data[[#This Row],[Category]],Assumptions_Model!A:A, Assumptions_Model!B:B)</f>
        <v>0.6</v>
      </c>
      <c r="W307">
        <f>Sales_Data[[#This Row],[Sales]]*Sales_Data[[#This Row],[Cost_%]]</f>
        <v>5.9039999999999999</v>
      </c>
      <c r="X307">
        <f>Sales_Data[[#This Row],[Sales]]-Sales_Data[[#This Row],[Cost]]</f>
        <v>3.9359999999999999</v>
      </c>
      <c r="Y307" s="3">
        <f>Sales_Data[[#This Row],[Gross_Profit_Recalc]]/Sales_Data[[#This Row],[Sales]]</f>
        <v>0.4</v>
      </c>
      <c r="Z307">
        <f>YEAR(Sales_Data[[#This Row],[Order Date]])</f>
        <v>2014</v>
      </c>
    </row>
    <row r="308" spans="1:26" x14ac:dyDescent="0.2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>_xlfn.XLOOKUP(Sales_Data[[#This Row],[Category]],Assumptions_Model!A:A, Assumptions_Model!B:B)</f>
        <v>0.6</v>
      </c>
      <c r="W308">
        <f>Sales_Data[[#This Row],[Sales]]*Sales_Data[[#This Row],[Cost_%]]</f>
        <v>27.287999999999997</v>
      </c>
      <c r="X308">
        <f>Sales_Data[[#This Row],[Sales]]-Sales_Data[[#This Row],[Cost]]</f>
        <v>18.192</v>
      </c>
      <c r="Y308" s="3">
        <f>Sales_Data[[#This Row],[Gross_Profit_Recalc]]/Sales_Data[[#This Row],[Sales]]</f>
        <v>0.4</v>
      </c>
      <c r="Z308">
        <f>YEAR(Sales_Data[[#This Row],[Order Date]])</f>
        <v>2014</v>
      </c>
    </row>
    <row r="309" spans="1:26" x14ac:dyDescent="0.2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>_xlfn.XLOOKUP(Sales_Data[[#This Row],[Category]],Assumptions_Model!A:A, Assumptions_Model!B:B)</f>
        <v>0.6</v>
      </c>
      <c r="W309">
        <f>Sales_Data[[#This Row],[Sales]]*Sales_Data[[#This Row],[Cost_%]]</f>
        <v>173.51999999999998</v>
      </c>
      <c r="X309">
        <f>Sales_Data[[#This Row],[Sales]]-Sales_Data[[#This Row],[Cost]]</f>
        <v>115.68</v>
      </c>
      <c r="Y309" s="3">
        <f>Sales_Data[[#This Row],[Gross_Profit_Recalc]]/Sales_Data[[#This Row],[Sales]]</f>
        <v>0.4</v>
      </c>
      <c r="Z309">
        <f>YEAR(Sales_Data[[#This Row],[Order Date]])</f>
        <v>2014</v>
      </c>
    </row>
    <row r="310" spans="1:26" x14ac:dyDescent="0.2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>_xlfn.XLOOKUP(Sales_Data[[#This Row],[Category]],Assumptions_Model!A:A, Assumptions_Model!B:B)</f>
        <v>0.6</v>
      </c>
      <c r="W310">
        <f>Sales_Data[[#This Row],[Sales]]*Sales_Data[[#This Row],[Cost_%]]</f>
        <v>2.9339999999999997</v>
      </c>
      <c r="X310">
        <f>Sales_Data[[#This Row],[Sales]]-Sales_Data[[#This Row],[Cost]]</f>
        <v>1.956</v>
      </c>
      <c r="Y310" s="3">
        <f>Sales_Data[[#This Row],[Gross_Profit_Recalc]]/Sales_Data[[#This Row],[Sales]]</f>
        <v>0.4</v>
      </c>
      <c r="Z310">
        <f>YEAR(Sales_Data[[#This Row],[Order Date]])</f>
        <v>2017</v>
      </c>
    </row>
    <row r="311" spans="1:26" x14ac:dyDescent="0.2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>_xlfn.XLOOKUP(Sales_Data[[#This Row],[Category]],Assumptions_Model!A:A, Assumptions_Model!B:B)</f>
        <v>0.65</v>
      </c>
      <c r="W311">
        <f>Sales_Data[[#This Row],[Sales]]*Sales_Data[[#This Row],[Cost_%]]</f>
        <v>9.8384</v>
      </c>
      <c r="X311">
        <f>Sales_Data[[#This Row],[Sales]]-Sales_Data[[#This Row],[Cost]]</f>
        <v>5.2975999999999992</v>
      </c>
      <c r="Y311" s="3">
        <f>Sales_Data[[#This Row],[Gross_Profit_Recalc]]/Sales_Data[[#This Row],[Sales]]</f>
        <v>0.35</v>
      </c>
      <c r="Z311">
        <f>YEAR(Sales_Data[[#This Row],[Order Date]])</f>
        <v>2016</v>
      </c>
    </row>
    <row r="312" spans="1:26" x14ac:dyDescent="0.2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>_xlfn.XLOOKUP(Sales_Data[[#This Row],[Category]],Assumptions_Model!A:A, Assumptions_Model!B:B)</f>
        <v>0.65</v>
      </c>
      <c r="W312">
        <f>Sales_Data[[#This Row],[Sales]]*Sales_Data[[#This Row],[Cost_%]]</f>
        <v>303.39920000000001</v>
      </c>
      <c r="X312">
        <f>Sales_Data[[#This Row],[Sales]]-Sales_Data[[#This Row],[Cost]]</f>
        <v>163.36879999999996</v>
      </c>
      <c r="Y312" s="3">
        <f>Sales_Data[[#This Row],[Gross_Profit_Recalc]]/Sales_Data[[#This Row],[Sales]]</f>
        <v>0.34999999999999992</v>
      </c>
      <c r="Z312">
        <f>YEAR(Sales_Data[[#This Row],[Order Date]])</f>
        <v>2016</v>
      </c>
    </row>
    <row r="313" spans="1:26" x14ac:dyDescent="0.2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>_xlfn.XLOOKUP(Sales_Data[[#This Row],[Category]],Assumptions_Model!A:A, Assumptions_Model!B:B)</f>
        <v>0.65</v>
      </c>
      <c r="W313">
        <f>Sales_Data[[#This Row],[Sales]]*Sales_Data[[#This Row],[Cost_%]]</f>
        <v>9.9008000000000003</v>
      </c>
      <c r="X313">
        <f>Sales_Data[[#This Row],[Sales]]-Sales_Data[[#This Row],[Cost]]</f>
        <v>5.3311999999999991</v>
      </c>
      <c r="Y313" s="3">
        <f>Sales_Data[[#This Row],[Gross_Profit_Recalc]]/Sales_Data[[#This Row],[Sales]]</f>
        <v>0.35</v>
      </c>
      <c r="Z313">
        <f>YEAR(Sales_Data[[#This Row],[Order Date]])</f>
        <v>2016</v>
      </c>
    </row>
    <row r="314" spans="1:26" x14ac:dyDescent="0.2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>_xlfn.XLOOKUP(Sales_Data[[#This Row],[Category]],Assumptions_Model!A:A, Assumptions_Model!B:B)</f>
        <v>0.6</v>
      </c>
      <c r="W314">
        <f>Sales_Data[[#This Row],[Sales]]*Sales_Data[[#This Row],[Cost_%]]</f>
        <v>3.7584</v>
      </c>
      <c r="X314">
        <f>Sales_Data[[#This Row],[Sales]]-Sales_Data[[#This Row],[Cost]]</f>
        <v>2.5056000000000003</v>
      </c>
      <c r="Y314" s="3">
        <f>Sales_Data[[#This Row],[Gross_Profit_Recalc]]/Sales_Data[[#This Row],[Sales]]</f>
        <v>0.4</v>
      </c>
      <c r="Z314">
        <f>YEAR(Sales_Data[[#This Row],[Order Date]])</f>
        <v>2016</v>
      </c>
    </row>
    <row r="315" spans="1:26" x14ac:dyDescent="0.2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>_xlfn.XLOOKUP(Sales_Data[[#This Row],[Category]],Assumptions_Model!A:A, Assumptions_Model!B:B)</f>
        <v>0.65</v>
      </c>
      <c r="W315">
        <f>Sales_Data[[#This Row],[Sales]]*Sales_Data[[#This Row],[Cost_%]]</f>
        <v>56.901000000000003</v>
      </c>
      <c r="X315">
        <f>Sales_Data[[#This Row],[Sales]]-Sales_Data[[#This Row],[Cost]]</f>
        <v>30.639000000000003</v>
      </c>
      <c r="Y315" s="3">
        <f>Sales_Data[[#This Row],[Gross_Profit_Recalc]]/Sales_Data[[#This Row],[Sales]]</f>
        <v>0.35000000000000003</v>
      </c>
      <c r="Z315">
        <f>YEAR(Sales_Data[[#This Row],[Order Date]])</f>
        <v>2014</v>
      </c>
    </row>
    <row r="316" spans="1:26" x14ac:dyDescent="0.2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>_xlfn.XLOOKUP(Sales_Data[[#This Row],[Category]],Assumptions_Model!A:A, Assumptions_Model!B:B)</f>
        <v>0.55000000000000004</v>
      </c>
      <c r="W316">
        <f>Sales_Data[[#This Row],[Sales]]*Sales_Data[[#This Row],[Cost_%]]</f>
        <v>98.111199999999997</v>
      </c>
      <c r="X316">
        <f>Sales_Data[[#This Row],[Sales]]-Sales_Data[[#This Row],[Cost]]</f>
        <v>80.272799999999989</v>
      </c>
      <c r="Y316" s="3">
        <f>Sales_Data[[#This Row],[Gross_Profit_Recalc]]/Sales_Data[[#This Row],[Sales]]</f>
        <v>0.44999999999999996</v>
      </c>
      <c r="Z316">
        <f>YEAR(Sales_Data[[#This Row],[Order Date]])</f>
        <v>2014</v>
      </c>
    </row>
    <row r="317" spans="1:26" x14ac:dyDescent="0.2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>_xlfn.XLOOKUP(Sales_Data[[#This Row],[Category]],Assumptions_Model!A:A, Assumptions_Model!B:B)</f>
        <v>0.6</v>
      </c>
      <c r="W317">
        <f>Sales_Data[[#This Row],[Sales]]*Sales_Data[[#This Row],[Cost_%]]</f>
        <v>9.3311999999999991</v>
      </c>
      <c r="X317">
        <f>Sales_Data[[#This Row],[Sales]]-Sales_Data[[#This Row],[Cost]]</f>
        <v>6.2208000000000006</v>
      </c>
      <c r="Y317" s="3">
        <f>Sales_Data[[#This Row],[Gross_Profit_Recalc]]/Sales_Data[[#This Row],[Sales]]</f>
        <v>0.4</v>
      </c>
      <c r="Z317">
        <f>YEAR(Sales_Data[[#This Row],[Order Date]])</f>
        <v>2014</v>
      </c>
    </row>
    <row r="318" spans="1:26" x14ac:dyDescent="0.2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>_xlfn.XLOOKUP(Sales_Data[[#This Row],[Category]],Assumptions_Model!A:A, Assumptions_Model!B:B)</f>
        <v>0.6</v>
      </c>
      <c r="W318">
        <f>Sales_Data[[#This Row],[Sales]]*Sales_Data[[#This Row],[Cost_%]]</f>
        <v>59.481599999999993</v>
      </c>
      <c r="X318">
        <f>Sales_Data[[#This Row],[Sales]]-Sales_Data[[#This Row],[Cost]]</f>
        <v>39.654400000000003</v>
      </c>
      <c r="Y318" s="3">
        <f>Sales_Data[[#This Row],[Gross_Profit_Recalc]]/Sales_Data[[#This Row],[Sales]]</f>
        <v>0.4</v>
      </c>
      <c r="Z318">
        <f>YEAR(Sales_Data[[#This Row],[Order Date]])</f>
        <v>2014</v>
      </c>
    </row>
    <row r="319" spans="1:26" x14ac:dyDescent="0.2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>_xlfn.XLOOKUP(Sales_Data[[#This Row],[Category]],Assumptions_Model!A:A, Assumptions_Model!B:B)</f>
        <v>0.65</v>
      </c>
      <c r="W319">
        <f>Sales_Data[[#This Row],[Sales]]*Sales_Data[[#This Row],[Cost_%]]</f>
        <v>88.323300000000003</v>
      </c>
      <c r="X319">
        <f>Sales_Data[[#This Row],[Sales]]-Sales_Data[[#This Row],[Cost]]</f>
        <v>47.558700000000002</v>
      </c>
      <c r="Y319" s="3">
        <f>Sales_Data[[#This Row],[Gross_Profit_Recalc]]/Sales_Data[[#This Row],[Sales]]</f>
        <v>0.35</v>
      </c>
      <c r="Z319">
        <f>YEAR(Sales_Data[[#This Row],[Order Date]])</f>
        <v>2014</v>
      </c>
    </row>
    <row r="320" spans="1:26" x14ac:dyDescent="0.2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>_xlfn.XLOOKUP(Sales_Data[[#This Row],[Category]],Assumptions_Model!A:A, Assumptions_Model!B:B)</f>
        <v>0.55000000000000004</v>
      </c>
      <c r="W320">
        <f>Sales_Data[[#This Row],[Sales]]*Sales_Data[[#This Row],[Cost_%]]</f>
        <v>2195.5890000000004</v>
      </c>
      <c r="X320">
        <f>Sales_Data[[#This Row],[Sales]]-Sales_Data[[#This Row],[Cost]]</f>
        <v>1796.3909999999996</v>
      </c>
      <c r="Y320" s="3">
        <f>Sales_Data[[#This Row],[Gross_Profit_Recalc]]/Sales_Data[[#This Row],[Sales]]</f>
        <v>0.4499999999999999</v>
      </c>
      <c r="Z320">
        <f>YEAR(Sales_Data[[#This Row],[Order Date]])</f>
        <v>2014</v>
      </c>
    </row>
    <row r="321" spans="1:26" x14ac:dyDescent="0.2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>_xlfn.XLOOKUP(Sales_Data[[#This Row],[Category]],Assumptions_Model!A:A, Assumptions_Model!B:B)</f>
        <v>0.55000000000000004</v>
      </c>
      <c r="W321">
        <f>Sales_Data[[#This Row],[Sales]]*Sales_Data[[#This Row],[Cost_%]]</f>
        <v>151.76700000000002</v>
      </c>
      <c r="X321">
        <f>Sales_Data[[#This Row],[Sales]]-Sales_Data[[#This Row],[Cost]]</f>
        <v>124.17299999999997</v>
      </c>
      <c r="Y321" s="3">
        <f>Sales_Data[[#This Row],[Gross_Profit_Recalc]]/Sales_Data[[#This Row],[Sales]]</f>
        <v>0.4499999999999999</v>
      </c>
      <c r="Z321">
        <f>YEAR(Sales_Data[[#This Row],[Order Date]])</f>
        <v>2014</v>
      </c>
    </row>
    <row r="322" spans="1:26" x14ac:dyDescent="0.2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>_xlfn.XLOOKUP(Sales_Data[[#This Row],[Category]],Assumptions_Model!A:A, Assumptions_Model!B:B)</f>
        <v>0.55000000000000004</v>
      </c>
      <c r="W322">
        <f>Sales_Data[[#This Row],[Sales]]*Sales_Data[[#This Row],[Cost_%]]</f>
        <v>198.00000000000003</v>
      </c>
      <c r="X322">
        <f>Sales_Data[[#This Row],[Sales]]-Sales_Data[[#This Row],[Cost]]</f>
        <v>161.99999999999997</v>
      </c>
      <c r="Y322" s="3">
        <f>Sales_Data[[#This Row],[Gross_Profit_Recalc]]/Sales_Data[[#This Row],[Sales]]</f>
        <v>0.4499999999999999</v>
      </c>
      <c r="Z322">
        <f>YEAR(Sales_Data[[#This Row],[Order Date]])</f>
        <v>2014</v>
      </c>
    </row>
    <row r="323" spans="1:26" x14ac:dyDescent="0.2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>_xlfn.XLOOKUP(Sales_Data[[#This Row],[Category]],Assumptions_Model!A:A, Assumptions_Model!B:B)</f>
        <v>0.6</v>
      </c>
      <c r="W323">
        <f>Sales_Data[[#This Row],[Sales]]*Sales_Data[[#This Row],[Cost_%]]</f>
        <v>26.141999999999999</v>
      </c>
      <c r="X323">
        <f>Sales_Data[[#This Row],[Sales]]-Sales_Data[[#This Row],[Cost]]</f>
        <v>17.428000000000001</v>
      </c>
      <c r="Y323" s="3">
        <f>Sales_Data[[#This Row],[Gross_Profit_Recalc]]/Sales_Data[[#This Row],[Sales]]</f>
        <v>0.4</v>
      </c>
      <c r="Z323">
        <f>YEAR(Sales_Data[[#This Row],[Order Date]])</f>
        <v>2014</v>
      </c>
    </row>
    <row r="324" spans="1:26" x14ac:dyDescent="0.2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>_xlfn.XLOOKUP(Sales_Data[[#This Row],[Category]],Assumptions_Model!A:A, Assumptions_Model!B:B)</f>
        <v>0.6</v>
      </c>
      <c r="W324">
        <f>Sales_Data[[#This Row],[Sales]]*Sales_Data[[#This Row],[Cost_%]]</f>
        <v>4.2960000000000003</v>
      </c>
      <c r="X324">
        <f>Sales_Data[[#This Row],[Sales]]-Sales_Data[[#This Row],[Cost]]</f>
        <v>2.8639999999999999</v>
      </c>
      <c r="Y324" s="3">
        <f>Sales_Data[[#This Row],[Gross_Profit_Recalc]]/Sales_Data[[#This Row],[Sales]]</f>
        <v>0.39999999999999997</v>
      </c>
      <c r="Z324">
        <f>YEAR(Sales_Data[[#This Row],[Order Date]])</f>
        <v>2014</v>
      </c>
    </row>
    <row r="325" spans="1:26" x14ac:dyDescent="0.2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>_xlfn.XLOOKUP(Sales_Data[[#This Row],[Category]],Assumptions_Model!A:A, Assumptions_Model!B:B)</f>
        <v>0.6</v>
      </c>
      <c r="W325">
        <f>Sales_Data[[#This Row],[Sales]]*Sales_Data[[#This Row],[Cost_%]]</f>
        <v>150.91200000000001</v>
      </c>
      <c r="X325">
        <f>Sales_Data[[#This Row],[Sales]]-Sales_Data[[#This Row],[Cost]]</f>
        <v>100.608</v>
      </c>
      <c r="Y325" s="3">
        <f>Sales_Data[[#This Row],[Gross_Profit_Recalc]]/Sales_Data[[#This Row],[Sales]]</f>
        <v>0.4</v>
      </c>
      <c r="Z325">
        <f>YEAR(Sales_Data[[#This Row],[Order Date]])</f>
        <v>2016</v>
      </c>
    </row>
    <row r="326" spans="1:26" x14ac:dyDescent="0.2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>_xlfn.XLOOKUP(Sales_Data[[#This Row],[Category]],Assumptions_Model!A:A, Assumptions_Model!B:B)</f>
        <v>0.55000000000000004</v>
      </c>
      <c r="W326">
        <f>Sales_Data[[#This Row],[Sales]]*Sales_Data[[#This Row],[Cost_%]]</f>
        <v>54.994500000000002</v>
      </c>
      <c r="X326">
        <f>Sales_Data[[#This Row],[Sales]]-Sales_Data[[#This Row],[Cost]]</f>
        <v>44.995499999999993</v>
      </c>
      <c r="Y326" s="3">
        <f>Sales_Data[[#This Row],[Gross_Profit_Recalc]]/Sales_Data[[#This Row],[Sales]]</f>
        <v>0.44999999999999996</v>
      </c>
      <c r="Z326">
        <f>YEAR(Sales_Data[[#This Row],[Order Date]])</f>
        <v>2016</v>
      </c>
    </row>
    <row r="327" spans="1:26" x14ac:dyDescent="0.2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>_xlfn.XLOOKUP(Sales_Data[[#This Row],[Category]],Assumptions_Model!A:A, Assumptions_Model!B:B)</f>
        <v>0.65</v>
      </c>
      <c r="W327">
        <f>Sales_Data[[#This Row],[Sales]]*Sales_Data[[#This Row],[Cost_%]]</f>
        <v>10.3948</v>
      </c>
      <c r="X327">
        <f>Sales_Data[[#This Row],[Sales]]-Sales_Data[[#This Row],[Cost]]</f>
        <v>5.5972000000000008</v>
      </c>
      <c r="Y327" s="3">
        <f>Sales_Data[[#This Row],[Gross_Profit_Recalc]]/Sales_Data[[#This Row],[Sales]]</f>
        <v>0.35000000000000003</v>
      </c>
      <c r="Z327">
        <f>YEAR(Sales_Data[[#This Row],[Order Date]])</f>
        <v>2017</v>
      </c>
    </row>
    <row r="328" spans="1:26" x14ac:dyDescent="0.2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>_xlfn.XLOOKUP(Sales_Data[[#This Row],[Category]],Assumptions_Model!A:A, Assumptions_Model!B:B)</f>
        <v>0.55000000000000004</v>
      </c>
      <c r="W328">
        <f>Sales_Data[[#This Row],[Sales]]*Sales_Data[[#This Row],[Cost_%]]</f>
        <v>159.99390000000002</v>
      </c>
      <c r="X328">
        <f>Sales_Data[[#This Row],[Sales]]-Sales_Data[[#This Row],[Cost]]</f>
        <v>130.9041</v>
      </c>
      <c r="Y328" s="3">
        <f>Sales_Data[[#This Row],[Gross_Profit_Recalc]]/Sales_Data[[#This Row],[Sales]]</f>
        <v>0.44999999999999996</v>
      </c>
      <c r="Z328">
        <f>YEAR(Sales_Data[[#This Row],[Order Date]])</f>
        <v>2016</v>
      </c>
    </row>
    <row r="329" spans="1:26" x14ac:dyDescent="0.2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>_xlfn.XLOOKUP(Sales_Data[[#This Row],[Category]],Assumptions_Model!A:A, Assumptions_Model!B:B)</f>
        <v>0.6</v>
      </c>
      <c r="W329">
        <f>Sales_Data[[#This Row],[Sales]]*Sales_Data[[#This Row],[Cost_%]]</f>
        <v>32.534399999999998</v>
      </c>
      <c r="X329">
        <f>Sales_Data[[#This Row],[Sales]]-Sales_Data[[#This Row],[Cost]]</f>
        <v>21.689599999999999</v>
      </c>
      <c r="Y329" s="3">
        <f>Sales_Data[[#This Row],[Gross_Profit_Recalc]]/Sales_Data[[#This Row],[Sales]]</f>
        <v>0.4</v>
      </c>
      <c r="Z329">
        <f>YEAR(Sales_Data[[#This Row],[Order Date]])</f>
        <v>2016</v>
      </c>
    </row>
    <row r="330" spans="1:26" x14ac:dyDescent="0.2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>_xlfn.XLOOKUP(Sales_Data[[#This Row],[Category]],Assumptions_Model!A:A, Assumptions_Model!B:B)</f>
        <v>0.65</v>
      </c>
      <c r="W330">
        <f>Sales_Data[[#This Row],[Sales]]*Sales_Data[[#This Row],[Cost_%]]</f>
        <v>511.38360000000006</v>
      </c>
      <c r="X330">
        <f>Sales_Data[[#This Row],[Sales]]-Sales_Data[[#This Row],[Cost]]</f>
        <v>275.36039999999997</v>
      </c>
      <c r="Y330" s="3">
        <f>Sales_Data[[#This Row],[Gross_Profit_Recalc]]/Sales_Data[[#This Row],[Sales]]</f>
        <v>0.34999999999999992</v>
      </c>
      <c r="Z330">
        <f>YEAR(Sales_Data[[#This Row],[Order Date]])</f>
        <v>2016</v>
      </c>
    </row>
    <row r="331" spans="1:26" x14ac:dyDescent="0.2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>_xlfn.XLOOKUP(Sales_Data[[#This Row],[Category]],Assumptions_Model!A:A, Assumptions_Model!B:B)</f>
        <v>0.6</v>
      </c>
      <c r="W331">
        <f>Sales_Data[[#This Row],[Sales]]*Sales_Data[[#This Row],[Cost_%]]</f>
        <v>60.143999999999991</v>
      </c>
      <c r="X331">
        <f>Sales_Data[[#This Row],[Sales]]-Sales_Data[[#This Row],[Cost]]</f>
        <v>40.096000000000004</v>
      </c>
      <c r="Y331" s="3">
        <f>Sales_Data[[#This Row],[Gross_Profit_Recalc]]/Sales_Data[[#This Row],[Sales]]</f>
        <v>0.40000000000000008</v>
      </c>
      <c r="Z331">
        <f>YEAR(Sales_Data[[#This Row],[Order Date]])</f>
        <v>2016</v>
      </c>
    </row>
    <row r="332" spans="1:26" x14ac:dyDescent="0.2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>_xlfn.XLOOKUP(Sales_Data[[#This Row],[Category]],Assumptions_Model!A:A, Assumptions_Model!B:B)</f>
        <v>0.6</v>
      </c>
      <c r="W332">
        <f>Sales_Data[[#This Row],[Sales]]*Sales_Data[[#This Row],[Cost_%]]</f>
        <v>22.6584</v>
      </c>
      <c r="X332">
        <f>Sales_Data[[#This Row],[Sales]]-Sales_Data[[#This Row],[Cost]]</f>
        <v>15.105600000000003</v>
      </c>
      <c r="Y332" s="3">
        <f>Sales_Data[[#This Row],[Gross_Profit_Recalc]]/Sales_Data[[#This Row],[Sales]]</f>
        <v>0.4</v>
      </c>
      <c r="Z332">
        <f>YEAR(Sales_Data[[#This Row],[Order Date]])</f>
        <v>2016</v>
      </c>
    </row>
    <row r="333" spans="1:26" x14ac:dyDescent="0.2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>_xlfn.XLOOKUP(Sales_Data[[#This Row],[Category]],Assumptions_Model!A:A, Assumptions_Model!B:B)</f>
        <v>0.55000000000000004</v>
      </c>
      <c r="W333">
        <f>Sales_Data[[#This Row],[Sales]]*Sales_Data[[#This Row],[Cost_%]]</f>
        <v>45.54</v>
      </c>
      <c r="X333">
        <f>Sales_Data[[#This Row],[Sales]]-Sales_Data[[#This Row],[Cost]]</f>
        <v>37.26</v>
      </c>
      <c r="Y333" s="3">
        <f>Sales_Data[[#This Row],[Gross_Profit_Recalc]]/Sales_Data[[#This Row],[Sales]]</f>
        <v>0.45</v>
      </c>
      <c r="Z333">
        <f>YEAR(Sales_Data[[#This Row],[Order Date]])</f>
        <v>2016</v>
      </c>
    </row>
    <row r="334" spans="1:26" x14ac:dyDescent="0.2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>_xlfn.XLOOKUP(Sales_Data[[#This Row],[Category]],Assumptions_Model!A:A, Assumptions_Model!B:B)</f>
        <v>0.6</v>
      </c>
      <c r="W334">
        <f>Sales_Data[[#This Row],[Sales]]*Sales_Data[[#This Row],[Cost_%]]</f>
        <v>12.4344</v>
      </c>
      <c r="X334">
        <f>Sales_Data[[#This Row],[Sales]]-Sales_Data[[#This Row],[Cost]]</f>
        <v>8.2896000000000001</v>
      </c>
      <c r="Y334" s="3">
        <f>Sales_Data[[#This Row],[Gross_Profit_Recalc]]/Sales_Data[[#This Row],[Sales]]</f>
        <v>0.4</v>
      </c>
      <c r="Z334">
        <f>YEAR(Sales_Data[[#This Row],[Order Date]])</f>
        <v>2016</v>
      </c>
    </row>
    <row r="335" spans="1:26" x14ac:dyDescent="0.2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>_xlfn.XLOOKUP(Sales_Data[[#This Row],[Category]],Assumptions_Model!A:A, Assumptions_Model!B:B)</f>
        <v>0.6</v>
      </c>
      <c r="W335">
        <f>Sales_Data[[#This Row],[Sales]]*Sales_Data[[#This Row],[Cost_%]]</f>
        <v>2.9375999999999998</v>
      </c>
      <c r="X335">
        <f>Sales_Data[[#This Row],[Sales]]-Sales_Data[[#This Row],[Cost]]</f>
        <v>1.9584000000000001</v>
      </c>
      <c r="Y335" s="3">
        <f>Sales_Data[[#This Row],[Gross_Profit_Recalc]]/Sales_Data[[#This Row],[Sales]]</f>
        <v>0.4</v>
      </c>
      <c r="Z335">
        <f>YEAR(Sales_Data[[#This Row],[Order Date]])</f>
        <v>2016</v>
      </c>
    </row>
    <row r="336" spans="1:26" x14ac:dyDescent="0.2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>_xlfn.XLOOKUP(Sales_Data[[#This Row],[Category]],Assumptions_Model!A:A, Assumptions_Model!B:B)</f>
        <v>0.6</v>
      </c>
      <c r="W336">
        <f>Sales_Data[[#This Row],[Sales]]*Sales_Data[[#This Row],[Cost_%]]</f>
        <v>2.8512</v>
      </c>
      <c r="X336">
        <f>Sales_Data[[#This Row],[Sales]]-Sales_Data[[#This Row],[Cost]]</f>
        <v>1.9007999999999998</v>
      </c>
      <c r="Y336" s="3">
        <f>Sales_Data[[#This Row],[Gross_Profit_Recalc]]/Sales_Data[[#This Row],[Sales]]</f>
        <v>0.39999999999999997</v>
      </c>
      <c r="Z336">
        <f>YEAR(Sales_Data[[#This Row],[Order Date]])</f>
        <v>2015</v>
      </c>
    </row>
    <row r="337" spans="1:26" x14ac:dyDescent="0.2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>_xlfn.XLOOKUP(Sales_Data[[#This Row],[Category]],Assumptions_Model!A:A, Assumptions_Model!B:B)</f>
        <v>0.55000000000000004</v>
      </c>
      <c r="W337">
        <f>Sales_Data[[#This Row],[Sales]]*Sales_Data[[#This Row],[Cost_%]]</f>
        <v>527.99120000000005</v>
      </c>
      <c r="X337">
        <f>Sales_Data[[#This Row],[Sales]]-Sales_Data[[#This Row],[Cost]]</f>
        <v>431.99279999999999</v>
      </c>
      <c r="Y337" s="3">
        <f>Sales_Data[[#This Row],[Gross_Profit_Recalc]]/Sales_Data[[#This Row],[Sales]]</f>
        <v>0.44999999999999996</v>
      </c>
      <c r="Z337">
        <f>YEAR(Sales_Data[[#This Row],[Order Date]])</f>
        <v>2015</v>
      </c>
    </row>
    <row r="338" spans="1:26" x14ac:dyDescent="0.2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>_xlfn.XLOOKUP(Sales_Data[[#This Row],[Category]],Assumptions_Model!A:A, Assumptions_Model!B:B)</f>
        <v>0.6</v>
      </c>
      <c r="W338">
        <f>Sales_Data[[#This Row],[Sales]]*Sales_Data[[#This Row],[Cost_%]]</f>
        <v>8.6207999999999991</v>
      </c>
      <c r="X338">
        <f>Sales_Data[[#This Row],[Sales]]-Sales_Data[[#This Row],[Cost]]</f>
        <v>5.7472000000000012</v>
      </c>
      <c r="Y338" s="3">
        <f>Sales_Data[[#This Row],[Gross_Profit_Recalc]]/Sales_Data[[#This Row],[Sales]]</f>
        <v>0.40000000000000008</v>
      </c>
      <c r="Z338">
        <f>YEAR(Sales_Data[[#This Row],[Order Date]])</f>
        <v>2015</v>
      </c>
    </row>
    <row r="339" spans="1:26" x14ac:dyDescent="0.2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>_xlfn.XLOOKUP(Sales_Data[[#This Row],[Category]],Assumptions_Model!A:A, Assumptions_Model!B:B)</f>
        <v>0.6</v>
      </c>
      <c r="W339">
        <f>Sales_Data[[#This Row],[Sales]]*Sales_Data[[#This Row],[Cost_%]]</f>
        <v>4.6271999999999993</v>
      </c>
      <c r="X339">
        <f>Sales_Data[[#This Row],[Sales]]-Sales_Data[[#This Row],[Cost]]</f>
        <v>3.0848000000000004</v>
      </c>
      <c r="Y339" s="3">
        <f>Sales_Data[[#This Row],[Gross_Profit_Recalc]]/Sales_Data[[#This Row],[Sales]]</f>
        <v>0.40000000000000008</v>
      </c>
      <c r="Z339">
        <f>YEAR(Sales_Data[[#This Row],[Order Date]])</f>
        <v>2014</v>
      </c>
    </row>
    <row r="340" spans="1:26" x14ac:dyDescent="0.2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>_xlfn.XLOOKUP(Sales_Data[[#This Row],[Category]],Assumptions_Model!A:A, Assumptions_Model!B:B)</f>
        <v>0.65</v>
      </c>
      <c r="W340">
        <f>Sales_Data[[#This Row],[Sales]]*Sales_Data[[#This Row],[Cost_%]]</f>
        <v>453.92880000000002</v>
      </c>
      <c r="X340">
        <f>Sales_Data[[#This Row],[Sales]]-Sales_Data[[#This Row],[Cost]]</f>
        <v>244.42319999999995</v>
      </c>
      <c r="Y340" s="3">
        <f>Sales_Data[[#This Row],[Gross_Profit_Recalc]]/Sales_Data[[#This Row],[Sales]]</f>
        <v>0.34999999999999992</v>
      </c>
      <c r="Z340">
        <f>YEAR(Sales_Data[[#This Row],[Order Date]])</f>
        <v>2014</v>
      </c>
    </row>
    <row r="341" spans="1:26" x14ac:dyDescent="0.2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>_xlfn.XLOOKUP(Sales_Data[[#This Row],[Category]],Assumptions_Model!A:A, Assumptions_Model!B:B)</f>
        <v>0.6</v>
      </c>
      <c r="W341">
        <f>Sales_Data[[#This Row],[Sales]]*Sales_Data[[#This Row],[Cost_%]]</f>
        <v>2.976</v>
      </c>
      <c r="X341">
        <f>Sales_Data[[#This Row],[Sales]]-Sales_Data[[#This Row],[Cost]]</f>
        <v>1.984</v>
      </c>
      <c r="Y341" s="3">
        <f>Sales_Data[[#This Row],[Gross_Profit_Recalc]]/Sales_Data[[#This Row],[Sales]]</f>
        <v>0.4</v>
      </c>
      <c r="Z341">
        <f>YEAR(Sales_Data[[#This Row],[Order Date]])</f>
        <v>2015</v>
      </c>
    </row>
    <row r="342" spans="1:26" x14ac:dyDescent="0.2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>_xlfn.XLOOKUP(Sales_Data[[#This Row],[Category]],Assumptions_Model!A:A, Assumptions_Model!B:B)</f>
        <v>0.6</v>
      </c>
      <c r="W342">
        <f>Sales_Data[[#This Row],[Sales]]*Sales_Data[[#This Row],[Cost_%]]</f>
        <v>10.713600000000001</v>
      </c>
      <c r="X342">
        <f>Sales_Data[[#This Row],[Sales]]-Sales_Data[[#This Row],[Cost]]</f>
        <v>7.1424000000000003</v>
      </c>
      <c r="Y342" s="3">
        <f>Sales_Data[[#This Row],[Gross_Profit_Recalc]]/Sales_Data[[#This Row],[Sales]]</f>
        <v>0.39999999999999997</v>
      </c>
      <c r="Z342">
        <f>YEAR(Sales_Data[[#This Row],[Order Date]])</f>
        <v>2014</v>
      </c>
    </row>
    <row r="343" spans="1:26" x14ac:dyDescent="0.2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>_xlfn.XLOOKUP(Sales_Data[[#This Row],[Category]],Assumptions_Model!A:A, Assumptions_Model!B:B)</f>
        <v>0.6</v>
      </c>
      <c r="W343">
        <f>Sales_Data[[#This Row],[Sales]]*Sales_Data[[#This Row],[Cost_%]]</f>
        <v>305.98200000000003</v>
      </c>
      <c r="X343">
        <f>Sales_Data[[#This Row],[Sales]]-Sales_Data[[#This Row],[Cost]]</f>
        <v>203.988</v>
      </c>
      <c r="Y343" s="3">
        <f>Sales_Data[[#This Row],[Gross_Profit_Recalc]]/Sales_Data[[#This Row],[Sales]]</f>
        <v>0.39999999999999997</v>
      </c>
      <c r="Z343">
        <f>YEAR(Sales_Data[[#This Row],[Order Date]])</f>
        <v>2014</v>
      </c>
    </row>
    <row r="344" spans="1:26" x14ac:dyDescent="0.2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>_xlfn.XLOOKUP(Sales_Data[[#This Row],[Category]],Assumptions_Model!A:A, Assumptions_Model!B:B)</f>
        <v>0.6</v>
      </c>
      <c r="W344">
        <f>Sales_Data[[#This Row],[Sales]]*Sales_Data[[#This Row],[Cost_%]]</f>
        <v>18.595199999999998</v>
      </c>
      <c r="X344">
        <f>Sales_Data[[#This Row],[Sales]]-Sales_Data[[#This Row],[Cost]]</f>
        <v>12.396800000000002</v>
      </c>
      <c r="Y344" s="3">
        <f>Sales_Data[[#This Row],[Gross_Profit_Recalc]]/Sales_Data[[#This Row],[Sales]]</f>
        <v>0.40000000000000008</v>
      </c>
      <c r="Z344">
        <f>YEAR(Sales_Data[[#This Row],[Order Date]])</f>
        <v>2014</v>
      </c>
    </row>
    <row r="345" spans="1:26" x14ac:dyDescent="0.2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>_xlfn.XLOOKUP(Sales_Data[[#This Row],[Category]],Assumptions_Model!A:A, Assumptions_Model!B:B)</f>
        <v>0.55000000000000004</v>
      </c>
      <c r="W345">
        <f>Sales_Data[[#This Row],[Sales]]*Sales_Data[[#This Row],[Cost_%]]</f>
        <v>39.560400000000001</v>
      </c>
      <c r="X345">
        <f>Sales_Data[[#This Row],[Sales]]-Sales_Data[[#This Row],[Cost]]</f>
        <v>32.367599999999996</v>
      </c>
      <c r="Y345" s="3">
        <f>Sales_Data[[#This Row],[Gross_Profit_Recalc]]/Sales_Data[[#This Row],[Sales]]</f>
        <v>0.44999999999999996</v>
      </c>
      <c r="Z345">
        <f>YEAR(Sales_Data[[#This Row],[Order Date]])</f>
        <v>2014</v>
      </c>
    </row>
    <row r="346" spans="1:26" x14ac:dyDescent="0.2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>_xlfn.XLOOKUP(Sales_Data[[#This Row],[Category]],Assumptions_Model!A:A, Assumptions_Model!B:B)</f>
        <v>0.6</v>
      </c>
      <c r="W346">
        <f>Sales_Data[[#This Row],[Sales]]*Sales_Data[[#This Row],[Cost_%]]</f>
        <v>53.279999999999994</v>
      </c>
      <c r="X346">
        <f>Sales_Data[[#This Row],[Sales]]-Sales_Data[[#This Row],[Cost]]</f>
        <v>35.520000000000003</v>
      </c>
      <c r="Y346" s="3">
        <f>Sales_Data[[#This Row],[Gross_Profit_Recalc]]/Sales_Data[[#This Row],[Sales]]</f>
        <v>0.4</v>
      </c>
      <c r="Z346">
        <f>YEAR(Sales_Data[[#This Row],[Order Date]])</f>
        <v>2015</v>
      </c>
    </row>
    <row r="347" spans="1:26" x14ac:dyDescent="0.2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>_xlfn.XLOOKUP(Sales_Data[[#This Row],[Category]],Assumptions_Model!A:A, Assumptions_Model!B:B)</f>
        <v>0.55000000000000004</v>
      </c>
      <c r="W347">
        <f>Sales_Data[[#This Row],[Sales]]*Sales_Data[[#This Row],[Cost_%]]</f>
        <v>26.386800000000001</v>
      </c>
      <c r="X347">
        <f>Sales_Data[[#This Row],[Sales]]-Sales_Data[[#This Row],[Cost]]</f>
        <v>21.589199999999998</v>
      </c>
      <c r="Y347" s="3">
        <f>Sales_Data[[#This Row],[Gross_Profit_Recalc]]/Sales_Data[[#This Row],[Sales]]</f>
        <v>0.44999999999999996</v>
      </c>
      <c r="Z347">
        <f>YEAR(Sales_Data[[#This Row],[Order Date]])</f>
        <v>2017</v>
      </c>
    </row>
    <row r="348" spans="1:26" x14ac:dyDescent="0.2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>_xlfn.XLOOKUP(Sales_Data[[#This Row],[Category]],Assumptions_Model!A:A, Assumptions_Model!B:B)</f>
        <v>0.6</v>
      </c>
      <c r="W348">
        <f>Sales_Data[[#This Row],[Sales]]*Sales_Data[[#This Row],[Cost_%]]</f>
        <v>4.5359999999999996</v>
      </c>
      <c r="X348">
        <f>Sales_Data[[#This Row],[Sales]]-Sales_Data[[#This Row],[Cost]]</f>
        <v>3.024</v>
      </c>
      <c r="Y348" s="3">
        <f>Sales_Data[[#This Row],[Gross_Profit_Recalc]]/Sales_Data[[#This Row],[Sales]]</f>
        <v>0.4</v>
      </c>
      <c r="Z348">
        <f>YEAR(Sales_Data[[#This Row],[Order Date]])</f>
        <v>2017</v>
      </c>
    </row>
    <row r="349" spans="1:26" x14ac:dyDescent="0.2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>_xlfn.XLOOKUP(Sales_Data[[#This Row],[Category]],Assumptions_Model!A:A, Assumptions_Model!B:B)</f>
        <v>0.6</v>
      </c>
      <c r="W349">
        <f>Sales_Data[[#This Row],[Sales]]*Sales_Data[[#This Row],[Cost_%]]</f>
        <v>14.735999999999999</v>
      </c>
      <c r="X349">
        <f>Sales_Data[[#This Row],[Sales]]-Sales_Data[[#This Row],[Cost]]</f>
        <v>9.8239999999999998</v>
      </c>
      <c r="Y349" s="3">
        <f>Sales_Data[[#This Row],[Gross_Profit_Recalc]]/Sales_Data[[#This Row],[Sales]]</f>
        <v>0.4</v>
      </c>
      <c r="Z349">
        <f>YEAR(Sales_Data[[#This Row],[Order Date]])</f>
        <v>2017</v>
      </c>
    </row>
    <row r="350" spans="1:26" x14ac:dyDescent="0.2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>_xlfn.XLOOKUP(Sales_Data[[#This Row],[Category]],Assumptions_Model!A:A, Assumptions_Model!B:B)</f>
        <v>0.6</v>
      </c>
      <c r="W350">
        <f>Sales_Data[[#This Row],[Sales]]*Sales_Data[[#This Row],[Cost_%]]</f>
        <v>7.7759999999999998</v>
      </c>
      <c r="X350">
        <f>Sales_Data[[#This Row],[Sales]]-Sales_Data[[#This Row],[Cost]]</f>
        <v>5.1840000000000011</v>
      </c>
      <c r="Y350" s="3">
        <f>Sales_Data[[#This Row],[Gross_Profit_Recalc]]/Sales_Data[[#This Row],[Sales]]</f>
        <v>0.40000000000000008</v>
      </c>
      <c r="Z350">
        <f>YEAR(Sales_Data[[#This Row],[Order Date]])</f>
        <v>2017</v>
      </c>
    </row>
    <row r="351" spans="1:26" x14ac:dyDescent="0.2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>_xlfn.XLOOKUP(Sales_Data[[#This Row],[Category]],Assumptions_Model!A:A, Assumptions_Model!B:B)</f>
        <v>0.55000000000000004</v>
      </c>
      <c r="W351">
        <f>Sales_Data[[#This Row],[Sales]]*Sales_Data[[#This Row],[Cost_%]]</f>
        <v>3.7345000000000002</v>
      </c>
      <c r="X351">
        <f>Sales_Data[[#This Row],[Sales]]-Sales_Data[[#This Row],[Cost]]</f>
        <v>3.0554999999999999</v>
      </c>
      <c r="Y351" s="3">
        <f>Sales_Data[[#This Row],[Gross_Profit_Recalc]]/Sales_Data[[#This Row],[Sales]]</f>
        <v>0.44999999999999996</v>
      </c>
      <c r="Z351">
        <f>YEAR(Sales_Data[[#This Row],[Order Date]])</f>
        <v>2016</v>
      </c>
    </row>
    <row r="352" spans="1:26" x14ac:dyDescent="0.2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>_xlfn.XLOOKUP(Sales_Data[[#This Row],[Category]],Assumptions_Model!A:A, Assumptions_Model!B:B)</f>
        <v>0.6</v>
      </c>
      <c r="W352">
        <f>Sales_Data[[#This Row],[Sales]]*Sales_Data[[#This Row],[Cost_%]]</f>
        <v>14.735999999999999</v>
      </c>
      <c r="X352">
        <f>Sales_Data[[#This Row],[Sales]]-Sales_Data[[#This Row],[Cost]]</f>
        <v>9.8239999999999998</v>
      </c>
      <c r="Y352" s="3">
        <f>Sales_Data[[#This Row],[Gross_Profit_Recalc]]/Sales_Data[[#This Row],[Sales]]</f>
        <v>0.4</v>
      </c>
      <c r="Z352">
        <f>YEAR(Sales_Data[[#This Row],[Order Date]])</f>
        <v>2016</v>
      </c>
    </row>
    <row r="353" spans="1:26" x14ac:dyDescent="0.2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>_xlfn.XLOOKUP(Sales_Data[[#This Row],[Category]],Assumptions_Model!A:A, Assumptions_Model!B:B)</f>
        <v>0.6</v>
      </c>
      <c r="W353">
        <f>Sales_Data[[#This Row],[Sales]]*Sales_Data[[#This Row],[Cost_%]]</f>
        <v>1.8288</v>
      </c>
      <c r="X353">
        <f>Sales_Data[[#This Row],[Sales]]-Sales_Data[[#This Row],[Cost]]</f>
        <v>1.2192000000000001</v>
      </c>
      <c r="Y353" s="3">
        <f>Sales_Data[[#This Row],[Gross_Profit_Recalc]]/Sales_Data[[#This Row],[Sales]]</f>
        <v>0.4</v>
      </c>
      <c r="Z353">
        <f>YEAR(Sales_Data[[#This Row],[Order Date]])</f>
        <v>2016</v>
      </c>
    </row>
    <row r="354" spans="1:26" x14ac:dyDescent="0.2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>_xlfn.XLOOKUP(Sales_Data[[#This Row],[Category]],Assumptions_Model!A:A, Assumptions_Model!B:B)</f>
        <v>0.6</v>
      </c>
      <c r="W354">
        <f>Sales_Data[[#This Row],[Sales]]*Sales_Data[[#This Row],[Cost_%]]</f>
        <v>29.471999999999998</v>
      </c>
      <c r="X354">
        <f>Sales_Data[[#This Row],[Sales]]-Sales_Data[[#This Row],[Cost]]</f>
        <v>19.648</v>
      </c>
      <c r="Y354" s="3">
        <f>Sales_Data[[#This Row],[Gross_Profit_Recalc]]/Sales_Data[[#This Row],[Sales]]</f>
        <v>0.4</v>
      </c>
      <c r="Z354">
        <f>YEAR(Sales_Data[[#This Row],[Order Date]])</f>
        <v>2016</v>
      </c>
    </row>
    <row r="355" spans="1:26" x14ac:dyDescent="0.2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>_xlfn.XLOOKUP(Sales_Data[[#This Row],[Category]],Assumptions_Model!A:A, Assumptions_Model!B:B)</f>
        <v>0.6</v>
      </c>
      <c r="W355">
        <f>Sales_Data[[#This Row],[Sales]]*Sales_Data[[#This Row],[Cost_%]]</f>
        <v>2613.1007999999997</v>
      </c>
      <c r="X355">
        <f>Sales_Data[[#This Row],[Sales]]-Sales_Data[[#This Row],[Cost]]</f>
        <v>1742.0672</v>
      </c>
      <c r="Y355" s="3">
        <f>Sales_Data[[#This Row],[Gross_Profit_Recalc]]/Sales_Data[[#This Row],[Sales]]</f>
        <v>0.4</v>
      </c>
      <c r="Z355">
        <f>YEAR(Sales_Data[[#This Row],[Order Date]])</f>
        <v>2016</v>
      </c>
    </row>
    <row r="356" spans="1:26" x14ac:dyDescent="0.2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>_xlfn.XLOOKUP(Sales_Data[[#This Row],[Category]],Assumptions_Model!A:A, Assumptions_Model!B:B)</f>
        <v>0.65</v>
      </c>
      <c r="W356">
        <f>Sales_Data[[#This Row],[Sales]]*Sales_Data[[#This Row],[Cost_%]]</f>
        <v>252.6576</v>
      </c>
      <c r="X356">
        <f>Sales_Data[[#This Row],[Sales]]-Sales_Data[[#This Row],[Cost]]</f>
        <v>136.04640000000001</v>
      </c>
      <c r="Y356" s="3">
        <f>Sales_Data[[#This Row],[Gross_Profit_Recalc]]/Sales_Data[[#This Row],[Sales]]</f>
        <v>0.35000000000000003</v>
      </c>
      <c r="Z356">
        <f>YEAR(Sales_Data[[#This Row],[Order Date]])</f>
        <v>2016</v>
      </c>
    </row>
    <row r="357" spans="1:26" x14ac:dyDescent="0.2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>_xlfn.XLOOKUP(Sales_Data[[#This Row],[Category]],Assumptions_Model!A:A, Assumptions_Model!B:B)</f>
        <v>0.6</v>
      </c>
      <c r="W357">
        <f>Sales_Data[[#This Row],[Sales]]*Sales_Data[[#This Row],[Cost_%]]</f>
        <v>4.9559999999999995</v>
      </c>
      <c r="X357">
        <f>Sales_Data[[#This Row],[Sales]]-Sales_Data[[#This Row],[Cost]]</f>
        <v>3.3040000000000003</v>
      </c>
      <c r="Y357" s="3">
        <f>Sales_Data[[#This Row],[Gross_Profit_Recalc]]/Sales_Data[[#This Row],[Sales]]</f>
        <v>0.4</v>
      </c>
      <c r="Z357">
        <f>YEAR(Sales_Data[[#This Row],[Order Date]])</f>
        <v>2016</v>
      </c>
    </row>
    <row r="358" spans="1:26" x14ac:dyDescent="0.2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>_xlfn.XLOOKUP(Sales_Data[[#This Row],[Category]],Assumptions_Model!A:A, Assumptions_Model!B:B)</f>
        <v>0.6</v>
      </c>
      <c r="W358">
        <f>Sales_Data[[#This Row],[Sales]]*Sales_Data[[#This Row],[Cost_%]]</f>
        <v>10.223999999999998</v>
      </c>
      <c r="X358">
        <f>Sales_Data[[#This Row],[Sales]]-Sales_Data[[#This Row],[Cost]]</f>
        <v>6.8160000000000007</v>
      </c>
      <c r="Y358" s="3">
        <f>Sales_Data[[#This Row],[Gross_Profit_Recalc]]/Sales_Data[[#This Row],[Sales]]</f>
        <v>0.40000000000000008</v>
      </c>
      <c r="Z358">
        <f>YEAR(Sales_Data[[#This Row],[Order Date]])</f>
        <v>2016</v>
      </c>
    </row>
    <row r="359" spans="1:26" x14ac:dyDescent="0.2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>_xlfn.XLOOKUP(Sales_Data[[#This Row],[Category]],Assumptions_Model!A:A, Assumptions_Model!B:B)</f>
        <v>0.6</v>
      </c>
      <c r="W359">
        <f>Sales_Data[[#This Row],[Sales]]*Sales_Data[[#This Row],[Cost_%]]</f>
        <v>20.639999999999997</v>
      </c>
      <c r="X359">
        <f>Sales_Data[[#This Row],[Sales]]-Sales_Data[[#This Row],[Cost]]</f>
        <v>13.760000000000002</v>
      </c>
      <c r="Y359" s="3">
        <f>Sales_Data[[#This Row],[Gross_Profit_Recalc]]/Sales_Data[[#This Row],[Sales]]</f>
        <v>0.40000000000000008</v>
      </c>
      <c r="Z359">
        <f>YEAR(Sales_Data[[#This Row],[Order Date]])</f>
        <v>2016</v>
      </c>
    </row>
    <row r="360" spans="1:26" x14ac:dyDescent="0.2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>_xlfn.XLOOKUP(Sales_Data[[#This Row],[Category]],Assumptions_Model!A:A, Assumptions_Model!B:B)</f>
        <v>0.6</v>
      </c>
      <c r="W360">
        <f>Sales_Data[[#This Row],[Sales]]*Sales_Data[[#This Row],[Cost_%]]</f>
        <v>21.744</v>
      </c>
      <c r="X360">
        <f>Sales_Data[[#This Row],[Sales]]-Sales_Data[[#This Row],[Cost]]</f>
        <v>14.496000000000002</v>
      </c>
      <c r="Y360" s="3">
        <f>Sales_Data[[#This Row],[Gross_Profit_Recalc]]/Sales_Data[[#This Row],[Sales]]</f>
        <v>0.4</v>
      </c>
      <c r="Z360">
        <f>YEAR(Sales_Data[[#This Row],[Order Date]])</f>
        <v>2016</v>
      </c>
    </row>
    <row r="361" spans="1:26" x14ac:dyDescent="0.2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>_xlfn.XLOOKUP(Sales_Data[[#This Row],[Category]],Assumptions_Model!A:A, Assumptions_Model!B:B)</f>
        <v>0.6</v>
      </c>
      <c r="W361">
        <f>Sales_Data[[#This Row],[Sales]]*Sales_Data[[#This Row],[Cost_%]]</f>
        <v>388.70400000000001</v>
      </c>
      <c r="X361">
        <f>Sales_Data[[#This Row],[Sales]]-Sales_Data[[#This Row],[Cost]]</f>
        <v>259.13600000000002</v>
      </c>
      <c r="Y361" s="3">
        <f>Sales_Data[[#This Row],[Gross_Profit_Recalc]]/Sales_Data[[#This Row],[Sales]]</f>
        <v>0.4</v>
      </c>
      <c r="Z361">
        <f>YEAR(Sales_Data[[#This Row],[Order Date]])</f>
        <v>2017</v>
      </c>
    </row>
    <row r="362" spans="1:26" x14ac:dyDescent="0.2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>_xlfn.XLOOKUP(Sales_Data[[#This Row],[Category]],Assumptions_Model!A:A, Assumptions_Model!B:B)</f>
        <v>0.6</v>
      </c>
      <c r="W362">
        <f>Sales_Data[[#This Row],[Sales]]*Sales_Data[[#This Row],[Cost_%]]</f>
        <v>12.42</v>
      </c>
      <c r="X362">
        <f>Sales_Data[[#This Row],[Sales]]-Sales_Data[[#This Row],[Cost]]</f>
        <v>8.2799999999999994</v>
      </c>
      <c r="Y362" s="3">
        <f>Sales_Data[[#This Row],[Gross_Profit_Recalc]]/Sales_Data[[#This Row],[Sales]]</f>
        <v>0.39999999999999997</v>
      </c>
      <c r="Z362">
        <f>YEAR(Sales_Data[[#This Row],[Order Date]])</f>
        <v>2017</v>
      </c>
    </row>
    <row r="363" spans="1:26" x14ac:dyDescent="0.2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>_xlfn.XLOOKUP(Sales_Data[[#This Row],[Category]],Assumptions_Model!A:A, Assumptions_Model!B:B)</f>
        <v>0.6</v>
      </c>
      <c r="W363">
        <f>Sales_Data[[#This Row],[Sales]]*Sales_Data[[#This Row],[Cost_%]]</f>
        <v>12.42</v>
      </c>
      <c r="X363">
        <f>Sales_Data[[#This Row],[Sales]]-Sales_Data[[#This Row],[Cost]]</f>
        <v>8.2799999999999994</v>
      </c>
      <c r="Y363" s="3">
        <f>Sales_Data[[#This Row],[Gross_Profit_Recalc]]/Sales_Data[[#This Row],[Sales]]</f>
        <v>0.39999999999999997</v>
      </c>
      <c r="Z363">
        <f>YEAR(Sales_Data[[#This Row],[Order Date]])</f>
        <v>2017</v>
      </c>
    </row>
    <row r="364" spans="1:26" x14ac:dyDescent="0.2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>_xlfn.XLOOKUP(Sales_Data[[#This Row],[Category]],Assumptions_Model!A:A, Assumptions_Model!B:B)</f>
        <v>0.65</v>
      </c>
      <c r="W364">
        <f>Sales_Data[[#This Row],[Sales]]*Sales_Data[[#This Row],[Cost_%]]</f>
        <v>317.61990000000003</v>
      </c>
      <c r="X364">
        <f>Sales_Data[[#This Row],[Sales]]-Sales_Data[[#This Row],[Cost]]</f>
        <v>171.02609999999999</v>
      </c>
      <c r="Y364" s="3">
        <f>Sales_Data[[#This Row],[Gross_Profit_Recalc]]/Sales_Data[[#This Row],[Sales]]</f>
        <v>0.35</v>
      </c>
      <c r="Z364">
        <f>YEAR(Sales_Data[[#This Row],[Order Date]])</f>
        <v>2017</v>
      </c>
    </row>
    <row r="365" spans="1:26" x14ac:dyDescent="0.2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>_xlfn.XLOOKUP(Sales_Data[[#This Row],[Category]],Assumptions_Model!A:A, Assumptions_Model!B:B)</f>
        <v>0.6</v>
      </c>
      <c r="W365">
        <f>Sales_Data[[#This Row],[Sales]]*Sales_Data[[#This Row],[Cost_%]]</f>
        <v>3.3359999999999999</v>
      </c>
      <c r="X365">
        <f>Sales_Data[[#This Row],[Sales]]-Sales_Data[[#This Row],[Cost]]</f>
        <v>2.2239999999999998</v>
      </c>
      <c r="Y365" s="3">
        <f>Sales_Data[[#This Row],[Gross_Profit_Recalc]]/Sales_Data[[#This Row],[Sales]]</f>
        <v>0.39999999999999997</v>
      </c>
      <c r="Z365">
        <f>YEAR(Sales_Data[[#This Row],[Order Date]])</f>
        <v>2017</v>
      </c>
    </row>
    <row r="366" spans="1:26" x14ac:dyDescent="0.2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>_xlfn.XLOOKUP(Sales_Data[[#This Row],[Category]],Assumptions_Model!A:A, Assumptions_Model!B:B)</f>
        <v>0.65</v>
      </c>
      <c r="W366">
        <f>Sales_Data[[#This Row],[Sales]]*Sales_Data[[#This Row],[Cost_%]]</f>
        <v>30.628</v>
      </c>
      <c r="X366">
        <f>Sales_Data[[#This Row],[Sales]]-Sales_Data[[#This Row],[Cost]]</f>
        <v>16.491999999999997</v>
      </c>
      <c r="Y366" s="3">
        <f>Sales_Data[[#This Row],[Gross_Profit_Recalc]]/Sales_Data[[#This Row],[Sales]]</f>
        <v>0.35</v>
      </c>
      <c r="Z366">
        <f>YEAR(Sales_Data[[#This Row],[Order Date]])</f>
        <v>2017</v>
      </c>
    </row>
    <row r="367" spans="1:26" x14ac:dyDescent="0.2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>_xlfn.XLOOKUP(Sales_Data[[#This Row],[Category]],Assumptions_Model!A:A, Assumptions_Model!B:B)</f>
        <v>0.6</v>
      </c>
      <c r="W367">
        <f>Sales_Data[[#This Row],[Sales]]*Sales_Data[[#This Row],[Cost_%]]</f>
        <v>127.176</v>
      </c>
      <c r="X367">
        <f>Sales_Data[[#This Row],[Sales]]-Sales_Data[[#This Row],[Cost]]</f>
        <v>84.784000000000006</v>
      </c>
      <c r="Y367" s="3">
        <f>Sales_Data[[#This Row],[Gross_Profit_Recalc]]/Sales_Data[[#This Row],[Sales]]</f>
        <v>0.4</v>
      </c>
      <c r="Z367">
        <f>YEAR(Sales_Data[[#This Row],[Order Date]])</f>
        <v>2014</v>
      </c>
    </row>
    <row r="368" spans="1:26" x14ac:dyDescent="0.2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>_xlfn.XLOOKUP(Sales_Data[[#This Row],[Category]],Assumptions_Model!A:A, Assumptions_Model!B:B)</f>
        <v>0.6</v>
      </c>
      <c r="W368">
        <f>Sales_Data[[#This Row],[Sales]]*Sales_Data[[#This Row],[Cost_%]]</f>
        <v>13.92</v>
      </c>
      <c r="X368">
        <f>Sales_Data[[#This Row],[Sales]]-Sales_Data[[#This Row],[Cost]]</f>
        <v>9.2799999999999994</v>
      </c>
      <c r="Y368" s="3">
        <f>Sales_Data[[#This Row],[Gross_Profit_Recalc]]/Sales_Data[[#This Row],[Sales]]</f>
        <v>0.39999999999999997</v>
      </c>
      <c r="Z368">
        <f>YEAR(Sales_Data[[#This Row],[Order Date]])</f>
        <v>2016</v>
      </c>
    </row>
    <row r="369" spans="1:26" x14ac:dyDescent="0.2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>_xlfn.XLOOKUP(Sales_Data[[#This Row],[Category]],Assumptions_Model!A:A, Assumptions_Model!B:B)</f>
        <v>0.6</v>
      </c>
      <c r="W369">
        <f>Sales_Data[[#This Row],[Sales]]*Sales_Data[[#This Row],[Cost_%]]</f>
        <v>4.4160000000000004</v>
      </c>
      <c r="X369">
        <f>Sales_Data[[#This Row],[Sales]]-Sales_Data[[#This Row],[Cost]]</f>
        <v>2.944</v>
      </c>
      <c r="Y369" s="3">
        <f>Sales_Data[[#This Row],[Gross_Profit_Recalc]]/Sales_Data[[#This Row],[Sales]]</f>
        <v>0.39999999999999997</v>
      </c>
      <c r="Z369">
        <f>YEAR(Sales_Data[[#This Row],[Order Date]])</f>
        <v>2016</v>
      </c>
    </row>
    <row r="370" spans="1:26" x14ac:dyDescent="0.2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>_xlfn.XLOOKUP(Sales_Data[[#This Row],[Category]],Assumptions_Model!A:A, Assumptions_Model!B:B)</f>
        <v>0.6</v>
      </c>
      <c r="W370">
        <f>Sales_Data[[#This Row],[Sales]]*Sales_Data[[#This Row],[Cost_%]]</f>
        <v>62.874000000000002</v>
      </c>
      <c r="X370">
        <f>Sales_Data[[#This Row],[Sales]]-Sales_Data[[#This Row],[Cost]]</f>
        <v>41.916000000000004</v>
      </c>
      <c r="Y370" s="3">
        <f>Sales_Data[[#This Row],[Gross_Profit_Recalc]]/Sales_Data[[#This Row],[Sales]]</f>
        <v>0.4</v>
      </c>
      <c r="Z370">
        <f>YEAR(Sales_Data[[#This Row],[Order Date]])</f>
        <v>2016</v>
      </c>
    </row>
    <row r="371" spans="1:26" x14ac:dyDescent="0.2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>_xlfn.XLOOKUP(Sales_Data[[#This Row],[Category]],Assumptions_Model!A:A, Assumptions_Model!B:B)</f>
        <v>0.65</v>
      </c>
      <c r="W371">
        <f>Sales_Data[[#This Row],[Sales]]*Sales_Data[[#This Row],[Cost_%]]</f>
        <v>678.54800000000012</v>
      </c>
      <c r="X371">
        <f>Sales_Data[[#This Row],[Sales]]-Sales_Data[[#This Row],[Cost]]</f>
        <v>365.37199999999996</v>
      </c>
      <c r="Y371" s="3">
        <f>Sales_Data[[#This Row],[Gross_Profit_Recalc]]/Sales_Data[[#This Row],[Sales]]</f>
        <v>0.34999999999999992</v>
      </c>
      <c r="Z371">
        <f>YEAR(Sales_Data[[#This Row],[Order Date]])</f>
        <v>2016</v>
      </c>
    </row>
    <row r="372" spans="1:26" x14ac:dyDescent="0.2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>_xlfn.XLOOKUP(Sales_Data[[#This Row],[Category]],Assumptions_Model!A:A, Assumptions_Model!B:B)</f>
        <v>0.6</v>
      </c>
      <c r="W372">
        <f>Sales_Data[[#This Row],[Sales]]*Sales_Data[[#This Row],[Cost_%]]</f>
        <v>15.552</v>
      </c>
      <c r="X372">
        <f>Sales_Data[[#This Row],[Sales]]-Sales_Data[[#This Row],[Cost]]</f>
        <v>10.368000000000002</v>
      </c>
      <c r="Y372" s="3">
        <f>Sales_Data[[#This Row],[Gross_Profit_Recalc]]/Sales_Data[[#This Row],[Sales]]</f>
        <v>0.40000000000000008</v>
      </c>
      <c r="Z372">
        <f>YEAR(Sales_Data[[#This Row],[Order Date]])</f>
        <v>2017</v>
      </c>
    </row>
    <row r="373" spans="1:26" x14ac:dyDescent="0.2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>_xlfn.XLOOKUP(Sales_Data[[#This Row],[Category]],Assumptions_Model!A:A, Assumptions_Model!B:B)</f>
        <v>0.6</v>
      </c>
      <c r="W373">
        <f>Sales_Data[[#This Row],[Sales]]*Sales_Data[[#This Row],[Cost_%]]</f>
        <v>32.054400000000001</v>
      </c>
      <c r="X373">
        <f>Sales_Data[[#This Row],[Sales]]-Sales_Data[[#This Row],[Cost]]</f>
        <v>21.369599999999998</v>
      </c>
      <c r="Y373" s="3">
        <f>Sales_Data[[#This Row],[Gross_Profit_Recalc]]/Sales_Data[[#This Row],[Sales]]</f>
        <v>0.39999999999999997</v>
      </c>
      <c r="Z373">
        <f>YEAR(Sales_Data[[#This Row],[Order Date]])</f>
        <v>2017</v>
      </c>
    </row>
    <row r="374" spans="1:26" x14ac:dyDescent="0.2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>_xlfn.XLOOKUP(Sales_Data[[#This Row],[Category]],Assumptions_Model!A:A, Assumptions_Model!B:B)</f>
        <v>0.6</v>
      </c>
      <c r="W374">
        <f>Sales_Data[[#This Row],[Sales]]*Sales_Data[[#This Row],[Cost_%]]</f>
        <v>4.8959999999999999</v>
      </c>
      <c r="X374">
        <f>Sales_Data[[#This Row],[Sales]]-Sales_Data[[#This Row],[Cost]]</f>
        <v>3.2640000000000002</v>
      </c>
      <c r="Y374" s="3">
        <f>Sales_Data[[#This Row],[Gross_Profit_Recalc]]/Sales_Data[[#This Row],[Sales]]</f>
        <v>0.4</v>
      </c>
      <c r="Z374">
        <f>YEAR(Sales_Data[[#This Row],[Order Date]])</f>
        <v>2014</v>
      </c>
    </row>
    <row r="375" spans="1:26" x14ac:dyDescent="0.2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>_xlfn.XLOOKUP(Sales_Data[[#This Row],[Category]],Assumptions_Model!A:A, Assumptions_Model!B:B)</f>
        <v>0.55000000000000004</v>
      </c>
      <c r="W375">
        <f>Sales_Data[[#This Row],[Sales]]*Sales_Data[[#This Row],[Cost_%]]</f>
        <v>563.16480000000001</v>
      </c>
      <c r="X375">
        <f>Sales_Data[[#This Row],[Sales]]-Sales_Data[[#This Row],[Cost]]</f>
        <v>460.77120000000002</v>
      </c>
      <c r="Y375" s="3">
        <f>Sales_Data[[#This Row],[Gross_Profit_Recalc]]/Sales_Data[[#This Row],[Sales]]</f>
        <v>0.45</v>
      </c>
      <c r="Z375">
        <f>YEAR(Sales_Data[[#This Row],[Order Date]])</f>
        <v>2014</v>
      </c>
    </row>
    <row r="376" spans="1:26" x14ac:dyDescent="0.2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>_xlfn.XLOOKUP(Sales_Data[[#This Row],[Category]],Assumptions_Model!A:A, Assumptions_Model!B:B)</f>
        <v>0.6</v>
      </c>
      <c r="W376">
        <f>Sales_Data[[#This Row],[Sales]]*Sales_Data[[#This Row],[Cost_%]]</f>
        <v>5.5439999999999996</v>
      </c>
      <c r="X376">
        <f>Sales_Data[[#This Row],[Sales]]-Sales_Data[[#This Row],[Cost]]</f>
        <v>3.6960000000000006</v>
      </c>
      <c r="Y376" s="3">
        <f>Sales_Data[[#This Row],[Gross_Profit_Recalc]]/Sales_Data[[#This Row],[Sales]]</f>
        <v>0.40000000000000008</v>
      </c>
      <c r="Z376">
        <f>YEAR(Sales_Data[[#This Row],[Order Date]])</f>
        <v>2014</v>
      </c>
    </row>
    <row r="377" spans="1:26" x14ac:dyDescent="0.2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>_xlfn.XLOOKUP(Sales_Data[[#This Row],[Category]],Assumptions_Model!A:A, Assumptions_Model!B:B)</f>
        <v>0.55000000000000004</v>
      </c>
      <c r="W377">
        <f>Sales_Data[[#This Row],[Sales]]*Sales_Data[[#This Row],[Cost_%]]</f>
        <v>263.47200000000004</v>
      </c>
      <c r="X377">
        <f>Sales_Data[[#This Row],[Sales]]-Sales_Data[[#This Row],[Cost]]</f>
        <v>215.56799999999998</v>
      </c>
      <c r="Y377" s="3">
        <f>Sales_Data[[#This Row],[Gross_Profit_Recalc]]/Sales_Data[[#This Row],[Sales]]</f>
        <v>0.44999999999999996</v>
      </c>
      <c r="Z377">
        <f>YEAR(Sales_Data[[#This Row],[Order Date]])</f>
        <v>2014</v>
      </c>
    </row>
    <row r="378" spans="1:26" x14ac:dyDescent="0.2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>_xlfn.XLOOKUP(Sales_Data[[#This Row],[Category]],Assumptions_Model!A:A, Assumptions_Model!B:B)</f>
        <v>0.6</v>
      </c>
      <c r="W378">
        <f>Sales_Data[[#This Row],[Sales]]*Sales_Data[[#This Row],[Cost_%]]</f>
        <v>59.481599999999993</v>
      </c>
      <c r="X378">
        <f>Sales_Data[[#This Row],[Sales]]-Sales_Data[[#This Row],[Cost]]</f>
        <v>39.654400000000003</v>
      </c>
      <c r="Y378" s="3">
        <f>Sales_Data[[#This Row],[Gross_Profit_Recalc]]/Sales_Data[[#This Row],[Sales]]</f>
        <v>0.4</v>
      </c>
      <c r="Z378">
        <f>YEAR(Sales_Data[[#This Row],[Order Date]])</f>
        <v>2016</v>
      </c>
    </row>
    <row r="379" spans="1:26" x14ac:dyDescent="0.2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>_xlfn.XLOOKUP(Sales_Data[[#This Row],[Category]],Assumptions_Model!A:A, Assumptions_Model!B:B)</f>
        <v>0.65</v>
      </c>
      <c r="W379">
        <f>Sales_Data[[#This Row],[Sales]]*Sales_Data[[#This Row],[Cost_%]]</f>
        <v>967.47559999999999</v>
      </c>
      <c r="X379">
        <f>Sales_Data[[#This Row],[Sales]]-Sales_Data[[#This Row],[Cost]]</f>
        <v>520.94839999999999</v>
      </c>
      <c r="Y379" s="3">
        <f>Sales_Data[[#This Row],[Gross_Profit_Recalc]]/Sales_Data[[#This Row],[Sales]]</f>
        <v>0.35</v>
      </c>
      <c r="Z379">
        <f>YEAR(Sales_Data[[#This Row],[Order Date]])</f>
        <v>2017</v>
      </c>
    </row>
    <row r="380" spans="1:26" x14ac:dyDescent="0.2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>_xlfn.XLOOKUP(Sales_Data[[#This Row],[Category]],Assumptions_Model!A:A, Assumptions_Model!B:B)</f>
        <v>0.6</v>
      </c>
      <c r="W380">
        <f>Sales_Data[[#This Row],[Sales]]*Sales_Data[[#This Row],[Cost_%]]</f>
        <v>5.1911999999999994</v>
      </c>
      <c r="X380">
        <f>Sales_Data[[#This Row],[Sales]]-Sales_Data[[#This Row],[Cost]]</f>
        <v>3.4607999999999999</v>
      </c>
      <c r="Y380" s="3">
        <f>Sales_Data[[#This Row],[Gross_Profit_Recalc]]/Sales_Data[[#This Row],[Sales]]</f>
        <v>0.4</v>
      </c>
      <c r="Z380">
        <f>YEAR(Sales_Data[[#This Row],[Order Date]])</f>
        <v>2015</v>
      </c>
    </row>
    <row r="381" spans="1:26" x14ac:dyDescent="0.2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>_xlfn.XLOOKUP(Sales_Data[[#This Row],[Category]],Assumptions_Model!A:A, Assumptions_Model!B:B)</f>
        <v>0.6</v>
      </c>
      <c r="W381">
        <f>Sales_Data[[#This Row],[Sales]]*Sales_Data[[#This Row],[Cost_%]]</f>
        <v>14.299200000000001</v>
      </c>
      <c r="X381">
        <f>Sales_Data[[#This Row],[Sales]]-Sales_Data[[#This Row],[Cost]]</f>
        <v>9.5327999999999999</v>
      </c>
      <c r="Y381" s="3">
        <f>Sales_Data[[#This Row],[Gross_Profit_Recalc]]/Sales_Data[[#This Row],[Sales]]</f>
        <v>0.39999999999999997</v>
      </c>
      <c r="Z381">
        <f>YEAR(Sales_Data[[#This Row],[Order Date]])</f>
        <v>2015</v>
      </c>
    </row>
    <row r="382" spans="1:26" x14ac:dyDescent="0.2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>_xlfn.XLOOKUP(Sales_Data[[#This Row],[Category]],Assumptions_Model!A:A, Assumptions_Model!B:B)</f>
        <v>0.6</v>
      </c>
      <c r="W382">
        <f>Sales_Data[[#This Row],[Sales]]*Sales_Data[[#This Row],[Cost_%]]</f>
        <v>7.3056000000000001</v>
      </c>
      <c r="X382">
        <f>Sales_Data[[#This Row],[Sales]]-Sales_Data[[#This Row],[Cost]]</f>
        <v>4.8704000000000001</v>
      </c>
      <c r="Y382" s="3">
        <f>Sales_Data[[#This Row],[Gross_Profit_Recalc]]/Sales_Data[[#This Row],[Sales]]</f>
        <v>0.4</v>
      </c>
      <c r="Z382">
        <f>YEAR(Sales_Data[[#This Row],[Order Date]])</f>
        <v>2015</v>
      </c>
    </row>
    <row r="383" spans="1:26" x14ac:dyDescent="0.2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>_xlfn.XLOOKUP(Sales_Data[[#This Row],[Category]],Assumptions_Model!A:A, Assumptions_Model!B:B)</f>
        <v>0.6</v>
      </c>
      <c r="W383">
        <f>Sales_Data[[#This Row],[Sales]]*Sales_Data[[#This Row],[Cost_%]]</f>
        <v>30.576000000000001</v>
      </c>
      <c r="X383">
        <f>Sales_Data[[#This Row],[Sales]]-Sales_Data[[#This Row],[Cost]]</f>
        <v>20.384</v>
      </c>
      <c r="Y383" s="3">
        <f>Sales_Data[[#This Row],[Gross_Profit_Recalc]]/Sales_Data[[#This Row],[Sales]]</f>
        <v>0.4</v>
      </c>
      <c r="Z383">
        <f>YEAR(Sales_Data[[#This Row],[Order Date]])</f>
        <v>2016</v>
      </c>
    </row>
    <row r="384" spans="1:26" x14ac:dyDescent="0.2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>_xlfn.XLOOKUP(Sales_Data[[#This Row],[Category]],Assumptions_Model!A:A, Assumptions_Model!B:B)</f>
        <v>0.6</v>
      </c>
      <c r="W384">
        <f>Sales_Data[[#This Row],[Sales]]*Sales_Data[[#This Row],[Cost_%]]</f>
        <v>29.721599999999999</v>
      </c>
      <c r="X384">
        <f>Sales_Data[[#This Row],[Sales]]-Sales_Data[[#This Row],[Cost]]</f>
        <v>19.814400000000003</v>
      </c>
      <c r="Y384" s="3">
        <f>Sales_Data[[#This Row],[Gross_Profit_Recalc]]/Sales_Data[[#This Row],[Sales]]</f>
        <v>0.4</v>
      </c>
      <c r="Z384">
        <f>YEAR(Sales_Data[[#This Row],[Order Date]])</f>
        <v>2016</v>
      </c>
    </row>
    <row r="385" spans="1:26" x14ac:dyDescent="0.2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>_xlfn.XLOOKUP(Sales_Data[[#This Row],[Category]],Assumptions_Model!A:A, Assumptions_Model!B:B)</f>
        <v>0.55000000000000004</v>
      </c>
      <c r="W385">
        <f>Sales_Data[[#This Row],[Sales]]*Sales_Data[[#This Row],[Cost_%]]</f>
        <v>23.045000000000002</v>
      </c>
      <c r="X385">
        <f>Sales_Data[[#This Row],[Sales]]-Sales_Data[[#This Row],[Cost]]</f>
        <v>18.854999999999997</v>
      </c>
      <c r="Y385" s="3">
        <f>Sales_Data[[#This Row],[Gross_Profit_Recalc]]/Sales_Data[[#This Row],[Sales]]</f>
        <v>0.44999999999999996</v>
      </c>
      <c r="Z385">
        <f>YEAR(Sales_Data[[#This Row],[Order Date]])</f>
        <v>2015</v>
      </c>
    </row>
    <row r="386" spans="1:26" x14ac:dyDescent="0.2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>_xlfn.XLOOKUP(Sales_Data[[#This Row],[Category]],Assumptions_Model!A:A, Assumptions_Model!B:B)</f>
        <v>0.65</v>
      </c>
      <c r="W386">
        <f>Sales_Data[[#This Row],[Sales]]*Sales_Data[[#This Row],[Cost_%]]</f>
        <v>244.04737499999999</v>
      </c>
      <c r="X386">
        <f>Sales_Data[[#This Row],[Sales]]-Sales_Data[[#This Row],[Cost]]</f>
        <v>131.41012499999999</v>
      </c>
      <c r="Y386" s="3">
        <f>Sales_Data[[#This Row],[Gross_Profit_Recalc]]/Sales_Data[[#This Row],[Sales]]</f>
        <v>0.35</v>
      </c>
      <c r="Z386">
        <f>YEAR(Sales_Data[[#This Row],[Order Date]])</f>
        <v>2015</v>
      </c>
    </row>
    <row r="387" spans="1:26" x14ac:dyDescent="0.2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>_xlfn.XLOOKUP(Sales_Data[[#This Row],[Category]],Assumptions_Model!A:A, Assumptions_Model!B:B)</f>
        <v>0.55000000000000004</v>
      </c>
      <c r="W387">
        <f>Sales_Data[[#This Row],[Sales]]*Sales_Data[[#This Row],[Cost_%]]</f>
        <v>46.186800000000005</v>
      </c>
      <c r="X387">
        <f>Sales_Data[[#This Row],[Sales]]-Sales_Data[[#This Row],[Cost]]</f>
        <v>37.789199999999994</v>
      </c>
      <c r="Y387" s="3">
        <f>Sales_Data[[#This Row],[Gross_Profit_Recalc]]/Sales_Data[[#This Row],[Sales]]</f>
        <v>0.44999999999999996</v>
      </c>
      <c r="Z387">
        <f>YEAR(Sales_Data[[#This Row],[Order Date]])</f>
        <v>2015</v>
      </c>
    </row>
    <row r="388" spans="1:26" x14ac:dyDescent="0.2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>_xlfn.XLOOKUP(Sales_Data[[#This Row],[Category]],Assumptions_Model!A:A, Assumptions_Model!B:B)</f>
        <v>0.55000000000000004</v>
      </c>
      <c r="W388">
        <f>Sales_Data[[#This Row],[Sales]]*Sales_Data[[#This Row],[Cost_%]]</f>
        <v>265.28700000000003</v>
      </c>
      <c r="X388">
        <f>Sales_Data[[#This Row],[Sales]]-Sales_Data[[#This Row],[Cost]]</f>
        <v>217.05299999999994</v>
      </c>
      <c r="Y388" s="3">
        <f>Sales_Data[[#This Row],[Gross_Profit_Recalc]]/Sales_Data[[#This Row],[Sales]]</f>
        <v>0.4499999999999999</v>
      </c>
      <c r="Z388">
        <f>YEAR(Sales_Data[[#This Row],[Order Date]])</f>
        <v>2015</v>
      </c>
    </row>
    <row r="389" spans="1:26" x14ac:dyDescent="0.2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>_xlfn.XLOOKUP(Sales_Data[[#This Row],[Category]],Assumptions_Model!A:A, Assumptions_Model!B:B)</f>
        <v>0.65</v>
      </c>
      <c r="W389">
        <f>Sales_Data[[#This Row],[Sales]]*Sales_Data[[#This Row],[Cost_%]]</f>
        <v>1.9239999999999999</v>
      </c>
      <c r="X389">
        <f>Sales_Data[[#This Row],[Sales]]-Sales_Data[[#This Row],[Cost]]</f>
        <v>1.036</v>
      </c>
      <c r="Y389" s="3">
        <f>Sales_Data[[#This Row],[Gross_Profit_Recalc]]/Sales_Data[[#This Row],[Sales]]</f>
        <v>0.35000000000000003</v>
      </c>
      <c r="Z389">
        <f>YEAR(Sales_Data[[#This Row],[Order Date]])</f>
        <v>2015</v>
      </c>
    </row>
    <row r="390" spans="1:26" x14ac:dyDescent="0.2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>_xlfn.XLOOKUP(Sales_Data[[#This Row],[Category]],Assumptions_Model!A:A, Assumptions_Model!B:B)</f>
        <v>0.6</v>
      </c>
      <c r="W390">
        <f>Sales_Data[[#This Row],[Sales]]*Sales_Data[[#This Row],[Cost_%]]</f>
        <v>1.5744</v>
      </c>
      <c r="X390">
        <f>Sales_Data[[#This Row],[Sales]]-Sales_Data[[#This Row],[Cost]]</f>
        <v>1.0496000000000001</v>
      </c>
      <c r="Y390" s="3">
        <f>Sales_Data[[#This Row],[Gross_Profit_Recalc]]/Sales_Data[[#This Row],[Sales]]</f>
        <v>0.4</v>
      </c>
      <c r="Z390">
        <f>YEAR(Sales_Data[[#This Row],[Order Date]])</f>
        <v>2014</v>
      </c>
    </row>
    <row r="391" spans="1:26" x14ac:dyDescent="0.2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>_xlfn.XLOOKUP(Sales_Data[[#This Row],[Category]],Assumptions_Model!A:A, Assumptions_Model!B:B)</f>
        <v>0.6</v>
      </c>
      <c r="W391">
        <f>Sales_Data[[#This Row],[Sales]]*Sales_Data[[#This Row],[Cost_%]]</f>
        <v>14.016</v>
      </c>
      <c r="X391">
        <f>Sales_Data[[#This Row],[Sales]]-Sales_Data[[#This Row],[Cost]]</f>
        <v>9.3439999999999994</v>
      </c>
      <c r="Y391" s="3">
        <f>Sales_Data[[#This Row],[Gross_Profit_Recalc]]/Sales_Data[[#This Row],[Sales]]</f>
        <v>0.39999999999999997</v>
      </c>
      <c r="Z391">
        <f>YEAR(Sales_Data[[#This Row],[Order Date]])</f>
        <v>2017</v>
      </c>
    </row>
    <row r="392" spans="1:26" x14ac:dyDescent="0.2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>_xlfn.XLOOKUP(Sales_Data[[#This Row],[Category]],Assumptions_Model!A:A, Assumptions_Model!B:B)</f>
        <v>0.55000000000000004</v>
      </c>
      <c r="W392">
        <f>Sales_Data[[#This Row],[Sales]]*Sales_Data[[#This Row],[Cost_%]]</f>
        <v>21.989000000000001</v>
      </c>
      <c r="X392">
        <f>Sales_Data[[#This Row],[Sales]]-Sales_Data[[#This Row],[Cost]]</f>
        <v>17.990999999999996</v>
      </c>
      <c r="Y392" s="3">
        <f>Sales_Data[[#This Row],[Gross_Profit_Recalc]]/Sales_Data[[#This Row],[Sales]]</f>
        <v>0.44999999999999996</v>
      </c>
      <c r="Z392">
        <f>YEAR(Sales_Data[[#This Row],[Order Date]])</f>
        <v>2017</v>
      </c>
    </row>
    <row r="393" spans="1:26" x14ac:dyDescent="0.2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>_xlfn.XLOOKUP(Sales_Data[[#This Row],[Category]],Assumptions_Model!A:A, Assumptions_Model!B:B)</f>
        <v>0.55000000000000004</v>
      </c>
      <c r="W393">
        <f>Sales_Data[[#This Row],[Sales]]*Sales_Data[[#This Row],[Cost_%]]</f>
        <v>135.5112</v>
      </c>
      <c r="X393">
        <f>Sales_Data[[#This Row],[Sales]]-Sales_Data[[#This Row],[Cost]]</f>
        <v>110.87279999999998</v>
      </c>
      <c r="Y393" s="3">
        <f>Sales_Data[[#This Row],[Gross_Profit_Recalc]]/Sales_Data[[#This Row],[Sales]]</f>
        <v>0.44999999999999996</v>
      </c>
      <c r="Z393">
        <f>YEAR(Sales_Data[[#This Row],[Order Date]])</f>
        <v>2014</v>
      </c>
    </row>
    <row r="394" spans="1:26" x14ac:dyDescent="0.2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>_xlfn.XLOOKUP(Sales_Data[[#This Row],[Category]],Assumptions_Model!A:A, Assumptions_Model!B:B)</f>
        <v>0.55000000000000004</v>
      </c>
      <c r="W394">
        <f>Sales_Data[[#This Row],[Sales]]*Sales_Data[[#This Row],[Cost_%]]</f>
        <v>989.98350000000005</v>
      </c>
      <c r="X394">
        <f>Sales_Data[[#This Row],[Sales]]-Sales_Data[[#This Row],[Cost]]</f>
        <v>809.98649999999998</v>
      </c>
      <c r="Y394" s="3">
        <f>Sales_Data[[#This Row],[Gross_Profit_Recalc]]/Sales_Data[[#This Row],[Sales]]</f>
        <v>0.44999999999999996</v>
      </c>
      <c r="Z394">
        <f>YEAR(Sales_Data[[#This Row],[Order Date]])</f>
        <v>2014</v>
      </c>
    </row>
    <row r="395" spans="1:26" x14ac:dyDescent="0.2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>_xlfn.XLOOKUP(Sales_Data[[#This Row],[Category]],Assumptions_Model!A:A, Assumptions_Model!B:B)</f>
        <v>0.6</v>
      </c>
      <c r="W395">
        <f>Sales_Data[[#This Row],[Sales]]*Sales_Data[[#This Row],[Cost_%]]</f>
        <v>7.4771999999999998</v>
      </c>
      <c r="X395">
        <f>Sales_Data[[#This Row],[Sales]]-Sales_Data[[#This Row],[Cost]]</f>
        <v>4.9847999999999999</v>
      </c>
      <c r="Y395" s="3">
        <f>Sales_Data[[#This Row],[Gross_Profit_Recalc]]/Sales_Data[[#This Row],[Sales]]</f>
        <v>0.4</v>
      </c>
      <c r="Z395">
        <f>YEAR(Sales_Data[[#This Row],[Order Date]])</f>
        <v>2014</v>
      </c>
    </row>
    <row r="396" spans="1:26" x14ac:dyDescent="0.2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>_xlfn.XLOOKUP(Sales_Data[[#This Row],[Category]],Assumptions_Model!A:A, Assumptions_Model!B:B)</f>
        <v>0.6</v>
      </c>
      <c r="W396">
        <f>Sales_Data[[#This Row],[Sales]]*Sales_Data[[#This Row],[Cost_%]]</f>
        <v>45.475200000000001</v>
      </c>
      <c r="X396">
        <f>Sales_Data[[#This Row],[Sales]]-Sales_Data[[#This Row],[Cost]]</f>
        <v>30.316800000000001</v>
      </c>
      <c r="Y396" s="3">
        <f>Sales_Data[[#This Row],[Gross_Profit_Recalc]]/Sales_Data[[#This Row],[Sales]]</f>
        <v>0.4</v>
      </c>
      <c r="Z396">
        <f>YEAR(Sales_Data[[#This Row],[Order Date]])</f>
        <v>2017</v>
      </c>
    </row>
    <row r="397" spans="1:26" x14ac:dyDescent="0.2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>_xlfn.XLOOKUP(Sales_Data[[#This Row],[Category]],Assumptions_Model!A:A, Assumptions_Model!B:B)</f>
        <v>0.6</v>
      </c>
      <c r="W397">
        <f>Sales_Data[[#This Row],[Sales]]*Sales_Data[[#This Row],[Cost_%]]</f>
        <v>29.975999999999999</v>
      </c>
      <c r="X397">
        <f>Sales_Data[[#This Row],[Sales]]-Sales_Data[[#This Row],[Cost]]</f>
        <v>19.984000000000002</v>
      </c>
      <c r="Y397" s="3">
        <f>Sales_Data[[#This Row],[Gross_Profit_Recalc]]/Sales_Data[[#This Row],[Sales]]</f>
        <v>0.4</v>
      </c>
      <c r="Z397">
        <f>YEAR(Sales_Data[[#This Row],[Order Date]])</f>
        <v>2017</v>
      </c>
    </row>
    <row r="398" spans="1:26" x14ac:dyDescent="0.2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>_xlfn.XLOOKUP(Sales_Data[[#This Row],[Category]],Assumptions_Model!A:A, Assumptions_Model!B:B)</f>
        <v>0.6</v>
      </c>
      <c r="W398">
        <f>Sales_Data[[#This Row],[Sales]]*Sales_Data[[#This Row],[Cost_%]]</f>
        <v>7.7759999999999998</v>
      </c>
      <c r="X398">
        <f>Sales_Data[[#This Row],[Sales]]-Sales_Data[[#This Row],[Cost]]</f>
        <v>5.1840000000000011</v>
      </c>
      <c r="Y398" s="3">
        <f>Sales_Data[[#This Row],[Gross_Profit_Recalc]]/Sales_Data[[#This Row],[Sales]]</f>
        <v>0.40000000000000008</v>
      </c>
      <c r="Z398">
        <f>YEAR(Sales_Data[[#This Row],[Order Date]])</f>
        <v>2017</v>
      </c>
    </row>
    <row r="399" spans="1:26" x14ac:dyDescent="0.2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>_xlfn.XLOOKUP(Sales_Data[[#This Row],[Category]],Assumptions_Model!A:A, Assumptions_Model!B:B)</f>
        <v>0.6</v>
      </c>
      <c r="W399">
        <f>Sales_Data[[#This Row],[Sales]]*Sales_Data[[#This Row],[Cost_%]]</f>
        <v>42.072000000000003</v>
      </c>
      <c r="X399">
        <f>Sales_Data[[#This Row],[Sales]]-Sales_Data[[#This Row],[Cost]]</f>
        <v>28.048000000000002</v>
      </c>
      <c r="Y399" s="3">
        <f>Sales_Data[[#This Row],[Gross_Profit_Recalc]]/Sales_Data[[#This Row],[Sales]]</f>
        <v>0.4</v>
      </c>
      <c r="Z399">
        <f>YEAR(Sales_Data[[#This Row],[Order Date]])</f>
        <v>2015</v>
      </c>
    </row>
    <row r="400" spans="1:26" x14ac:dyDescent="0.2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>_xlfn.XLOOKUP(Sales_Data[[#This Row],[Category]],Assumptions_Model!A:A, Assumptions_Model!B:B)</f>
        <v>0.6</v>
      </c>
      <c r="W400">
        <f>Sales_Data[[#This Row],[Sales]]*Sales_Data[[#This Row],[Cost_%]]</f>
        <v>21.571199999999997</v>
      </c>
      <c r="X400">
        <f>Sales_Data[[#This Row],[Sales]]-Sales_Data[[#This Row],[Cost]]</f>
        <v>14.380800000000001</v>
      </c>
      <c r="Y400" s="3">
        <f>Sales_Data[[#This Row],[Gross_Profit_Recalc]]/Sales_Data[[#This Row],[Sales]]</f>
        <v>0.4</v>
      </c>
      <c r="Z400">
        <f>YEAR(Sales_Data[[#This Row],[Order Date]])</f>
        <v>2016</v>
      </c>
    </row>
    <row r="401" spans="1:26" x14ac:dyDescent="0.2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>_xlfn.XLOOKUP(Sales_Data[[#This Row],[Category]],Assumptions_Model!A:A, Assumptions_Model!B:B)</f>
        <v>0.65</v>
      </c>
      <c r="W401">
        <f>Sales_Data[[#This Row],[Sales]]*Sales_Data[[#This Row],[Cost_%]]</f>
        <v>1557.5726400000001</v>
      </c>
      <c r="X401">
        <f>Sales_Data[[#This Row],[Sales]]-Sales_Data[[#This Row],[Cost]]</f>
        <v>838.69296000000008</v>
      </c>
      <c r="Y401" s="3">
        <f>Sales_Data[[#This Row],[Gross_Profit_Recalc]]/Sales_Data[[#This Row],[Sales]]</f>
        <v>0.35000000000000003</v>
      </c>
      <c r="Z401">
        <f>YEAR(Sales_Data[[#This Row],[Order Date]])</f>
        <v>2016</v>
      </c>
    </row>
    <row r="402" spans="1:26" x14ac:dyDescent="0.2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>_xlfn.XLOOKUP(Sales_Data[[#This Row],[Category]],Assumptions_Model!A:A, Assumptions_Model!B:B)</f>
        <v>0.6</v>
      </c>
      <c r="W402">
        <f>Sales_Data[[#This Row],[Sales]]*Sales_Data[[#This Row],[Cost_%]]</f>
        <v>78.681599999999989</v>
      </c>
      <c r="X402">
        <f>Sales_Data[[#This Row],[Sales]]-Sales_Data[[#This Row],[Cost]]</f>
        <v>52.454400000000007</v>
      </c>
      <c r="Y402" s="3">
        <f>Sales_Data[[#This Row],[Gross_Profit_Recalc]]/Sales_Data[[#This Row],[Sales]]</f>
        <v>0.40000000000000008</v>
      </c>
      <c r="Z402">
        <f>YEAR(Sales_Data[[#This Row],[Order Date]])</f>
        <v>2016</v>
      </c>
    </row>
    <row r="403" spans="1:26" x14ac:dyDescent="0.2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>_xlfn.XLOOKUP(Sales_Data[[#This Row],[Category]],Assumptions_Model!A:A, Assumptions_Model!B:B)</f>
        <v>0.55000000000000004</v>
      </c>
      <c r="W403">
        <f>Sales_Data[[#This Row],[Sales]]*Sales_Data[[#This Row],[Cost_%]]</f>
        <v>31.671200000000006</v>
      </c>
      <c r="X403">
        <f>Sales_Data[[#This Row],[Sales]]-Sales_Data[[#This Row],[Cost]]</f>
        <v>25.912799999999997</v>
      </c>
      <c r="Y403" s="3">
        <f>Sales_Data[[#This Row],[Gross_Profit_Recalc]]/Sales_Data[[#This Row],[Sales]]</f>
        <v>0.4499999999999999</v>
      </c>
      <c r="Z403">
        <f>YEAR(Sales_Data[[#This Row],[Order Date]])</f>
        <v>2016</v>
      </c>
    </row>
    <row r="404" spans="1:26" x14ac:dyDescent="0.2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>_xlfn.XLOOKUP(Sales_Data[[#This Row],[Category]],Assumptions_Model!A:A, Assumptions_Model!B:B)</f>
        <v>0.6</v>
      </c>
      <c r="W404">
        <f>Sales_Data[[#This Row],[Sales]]*Sales_Data[[#This Row],[Cost_%]]</f>
        <v>5.7407999999999992</v>
      </c>
      <c r="X404">
        <f>Sales_Data[[#This Row],[Sales]]-Sales_Data[[#This Row],[Cost]]</f>
        <v>3.8272000000000004</v>
      </c>
      <c r="Y404" s="3">
        <f>Sales_Data[[#This Row],[Gross_Profit_Recalc]]/Sales_Data[[#This Row],[Sales]]</f>
        <v>0.40000000000000008</v>
      </c>
      <c r="Z404">
        <f>YEAR(Sales_Data[[#This Row],[Order Date]])</f>
        <v>2014</v>
      </c>
    </row>
    <row r="405" spans="1:26" x14ac:dyDescent="0.2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>_xlfn.XLOOKUP(Sales_Data[[#This Row],[Category]],Assumptions_Model!A:A, Assumptions_Model!B:B)</f>
        <v>0.6</v>
      </c>
      <c r="W405">
        <f>Sales_Data[[#This Row],[Sales]]*Sales_Data[[#This Row],[Cost_%]]</f>
        <v>23.443200000000001</v>
      </c>
      <c r="X405">
        <f>Sales_Data[[#This Row],[Sales]]-Sales_Data[[#This Row],[Cost]]</f>
        <v>15.628800000000002</v>
      </c>
      <c r="Y405" s="3">
        <f>Sales_Data[[#This Row],[Gross_Profit_Recalc]]/Sales_Data[[#This Row],[Sales]]</f>
        <v>0.4</v>
      </c>
      <c r="Z405">
        <f>YEAR(Sales_Data[[#This Row],[Order Date]])</f>
        <v>2014</v>
      </c>
    </row>
    <row r="406" spans="1:26" x14ac:dyDescent="0.2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>_xlfn.XLOOKUP(Sales_Data[[#This Row],[Category]],Assumptions_Model!A:A, Assumptions_Model!B:B)</f>
        <v>0.6</v>
      </c>
      <c r="W406">
        <f>Sales_Data[[#This Row],[Sales]]*Sales_Data[[#This Row],[Cost_%]]</f>
        <v>21.545999999999996</v>
      </c>
      <c r="X406">
        <f>Sales_Data[[#This Row],[Sales]]-Sales_Data[[#This Row],[Cost]]</f>
        <v>14.364000000000001</v>
      </c>
      <c r="Y406" s="3">
        <f>Sales_Data[[#This Row],[Gross_Profit_Recalc]]/Sales_Data[[#This Row],[Sales]]</f>
        <v>0.40000000000000008</v>
      </c>
      <c r="Z406">
        <f>YEAR(Sales_Data[[#This Row],[Order Date]])</f>
        <v>2017</v>
      </c>
    </row>
    <row r="407" spans="1:26" x14ac:dyDescent="0.2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>_xlfn.XLOOKUP(Sales_Data[[#This Row],[Category]],Assumptions_Model!A:A, Assumptions_Model!B:B)</f>
        <v>0.55000000000000004</v>
      </c>
      <c r="W407">
        <f>Sales_Data[[#This Row],[Sales]]*Sales_Data[[#This Row],[Cost_%]]</f>
        <v>98.972499999999997</v>
      </c>
      <c r="X407">
        <f>Sales_Data[[#This Row],[Sales]]-Sales_Data[[#This Row],[Cost]]</f>
        <v>80.977499999999992</v>
      </c>
      <c r="Y407" s="3">
        <f>Sales_Data[[#This Row],[Gross_Profit_Recalc]]/Sales_Data[[#This Row],[Sales]]</f>
        <v>0.45</v>
      </c>
      <c r="Z407">
        <f>YEAR(Sales_Data[[#This Row],[Order Date]])</f>
        <v>2017</v>
      </c>
    </row>
    <row r="408" spans="1:26" x14ac:dyDescent="0.2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>_xlfn.XLOOKUP(Sales_Data[[#This Row],[Category]],Assumptions_Model!A:A, Assumptions_Model!B:B)</f>
        <v>0.55000000000000004</v>
      </c>
      <c r="W408">
        <f>Sales_Data[[#This Row],[Sales]]*Sales_Data[[#This Row],[Cost_%]]</f>
        <v>659.98680000000013</v>
      </c>
      <c r="X408">
        <f>Sales_Data[[#This Row],[Sales]]-Sales_Data[[#This Row],[Cost]]</f>
        <v>539.98919999999998</v>
      </c>
      <c r="Y408" s="3">
        <f>Sales_Data[[#This Row],[Gross_Profit_Recalc]]/Sales_Data[[#This Row],[Sales]]</f>
        <v>0.44999999999999996</v>
      </c>
      <c r="Z408">
        <f>YEAR(Sales_Data[[#This Row],[Order Date]])</f>
        <v>2017</v>
      </c>
    </row>
    <row r="409" spans="1:26" x14ac:dyDescent="0.2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>_xlfn.XLOOKUP(Sales_Data[[#This Row],[Category]],Assumptions_Model!A:A, Assumptions_Model!B:B)</f>
        <v>0.6</v>
      </c>
      <c r="W409">
        <f>Sales_Data[[#This Row],[Sales]]*Sales_Data[[#This Row],[Cost_%]]</f>
        <v>16.29</v>
      </c>
      <c r="X409">
        <f>Sales_Data[[#This Row],[Sales]]-Sales_Data[[#This Row],[Cost]]</f>
        <v>10.86</v>
      </c>
      <c r="Y409" s="3">
        <f>Sales_Data[[#This Row],[Gross_Profit_Recalc]]/Sales_Data[[#This Row],[Sales]]</f>
        <v>0.4</v>
      </c>
      <c r="Z409">
        <f>YEAR(Sales_Data[[#This Row],[Order Date]])</f>
        <v>2017</v>
      </c>
    </row>
    <row r="410" spans="1:26" x14ac:dyDescent="0.2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>_xlfn.XLOOKUP(Sales_Data[[#This Row],[Category]],Assumptions_Model!A:A, Assumptions_Model!B:B)</f>
        <v>0.65</v>
      </c>
      <c r="W410">
        <f>Sales_Data[[#This Row],[Sales]]*Sales_Data[[#This Row],[Cost_%]]</f>
        <v>652.61559999999997</v>
      </c>
      <c r="X410">
        <f>Sales_Data[[#This Row],[Sales]]-Sales_Data[[#This Row],[Cost]]</f>
        <v>351.40840000000003</v>
      </c>
      <c r="Y410" s="3">
        <f>Sales_Data[[#This Row],[Gross_Profit_Recalc]]/Sales_Data[[#This Row],[Sales]]</f>
        <v>0.35000000000000003</v>
      </c>
      <c r="Z410">
        <f>YEAR(Sales_Data[[#This Row],[Order Date]])</f>
        <v>2017</v>
      </c>
    </row>
    <row r="411" spans="1:26" x14ac:dyDescent="0.2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>_xlfn.XLOOKUP(Sales_Data[[#This Row],[Category]],Assumptions_Model!A:A, Assumptions_Model!B:B)</f>
        <v>0.6</v>
      </c>
      <c r="W411">
        <f>Sales_Data[[#This Row],[Sales]]*Sales_Data[[#This Row],[Cost_%]]</f>
        <v>5.8079999999999998</v>
      </c>
      <c r="X411">
        <f>Sales_Data[[#This Row],[Sales]]-Sales_Data[[#This Row],[Cost]]</f>
        <v>3.8719999999999999</v>
      </c>
      <c r="Y411" s="3">
        <f>Sales_Data[[#This Row],[Gross_Profit_Recalc]]/Sales_Data[[#This Row],[Sales]]</f>
        <v>0.4</v>
      </c>
      <c r="Z411">
        <f>YEAR(Sales_Data[[#This Row],[Order Date]])</f>
        <v>2017</v>
      </c>
    </row>
    <row r="412" spans="1:26" x14ac:dyDescent="0.2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>_xlfn.XLOOKUP(Sales_Data[[#This Row],[Category]],Assumptions_Model!A:A, Assumptions_Model!B:B)</f>
        <v>0.6</v>
      </c>
      <c r="W412">
        <f>Sales_Data[[#This Row],[Sales]]*Sales_Data[[#This Row],[Cost_%]]</f>
        <v>17.010000000000002</v>
      </c>
      <c r="X412">
        <f>Sales_Data[[#This Row],[Sales]]-Sales_Data[[#This Row],[Cost]]</f>
        <v>11.34</v>
      </c>
      <c r="Y412" s="3">
        <f>Sales_Data[[#This Row],[Gross_Profit_Recalc]]/Sales_Data[[#This Row],[Sales]]</f>
        <v>0.39999999999999997</v>
      </c>
      <c r="Z412">
        <f>YEAR(Sales_Data[[#This Row],[Order Date]])</f>
        <v>2017</v>
      </c>
    </row>
    <row r="413" spans="1:26" x14ac:dyDescent="0.2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>_xlfn.XLOOKUP(Sales_Data[[#This Row],[Category]],Assumptions_Model!A:A, Assumptions_Model!B:B)</f>
        <v>0.6</v>
      </c>
      <c r="W413">
        <f>Sales_Data[[#This Row],[Sales]]*Sales_Data[[#This Row],[Cost_%]]</f>
        <v>33.587999999999994</v>
      </c>
      <c r="X413">
        <f>Sales_Data[[#This Row],[Sales]]-Sales_Data[[#This Row],[Cost]]</f>
        <v>22.392000000000003</v>
      </c>
      <c r="Y413" s="3">
        <f>Sales_Data[[#This Row],[Gross_Profit_Recalc]]/Sales_Data[[#This Row],[Sales]]</f>
        <v>0.40000000000000008</v>
      </c>
      <c r="Z413">
        <f>YEAR(Sales_Data[[#This Row],[Order Date]])</f>
        <v>2017</v>
      </c>
    </row>
    <row r="414" spans="1:26" x14ac:dyDescent="0.2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>_xlfn.XLOOKUP(Sales_Data[[#This Row],[Category]],Assumptions_Model!A:A, Assumptions_Model!B:B)</f>
        <v>0.65</v>
      </c>
      <c r="W414">
        <f>Sales_Data[[#This Row],[Sales]]*Sales_Data[[#This Row],[Cost_%]]</f>
        <v>868.93885</v>
      </c>
      <c r="X414">
        <f>Sales_Data[[#This Row],[Sales]]-Sales_Data[[#This Row],[Cost]]</f>
        <v>467.89014999999995</v>
      </c>
      <c r="Y414" s="3">
        <f>Sales_Data[[#This Row],[Gross_Profit_Recalc]]/Sales_Data[[#This Row],[Sales]]</f>
        <v>0.35</v>
      </c>
      <c r="Z414">
        <f>YEAR(Sales_Data[[#This Row],[Order Date]])</f>
        <v>2017</v>
      </c>
    </row>
    <row r="415" spans="1:26" x14ac:dyDescent="0.2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>_xlfn.XLOOKUP(Sales_Data[[#This Row],[Category]],Assumptions_Model!A:A, Assumptions_Model!B:B)</f>
        <v>0.65</v>
      </c>
      <c r="W415">
        <f>Sales_Data[[#This Row],[Sales]]*Sales_Data[[#This Row],[Cost_%]]</f>
        <v>73.819199999999995</v>
      </c>
      <c r="X415">
        <f>Sales_Data[[#This Row],[Sales]]-Sales_Data[[#This Row],[Cost]]</f>
        <v>39.748800000000003</v>
      </c>
      <c r="Y415" s="3">
        <f>Sales_Data[[#This Row],[Gross_Profit_Recalc]]/Sales_Data[[#This Row],[Sales]]</f>
        <v>0.35000000000000003</v>
      </c>
      <c r="Z415">
        <f>YEAR(Sales_Data[[#This Row],[Order Date]])</f>
        <v>2017</v>
      </c>
    </row>
    <row r="416" spans="1:26" x14ac:dyDescent="0.2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>_xlfn.XLOOKUP(Sales_Data[[#This Row],[Category]],Assumptions_Model!A:A, Assumptions_Model!B:B)</f>
        <v>0.6</v>
      </c>
      <c r="W416">
        <f>Sales_Data[[#This Row],[Sales]]*Sales_Data[[#This Row],[Cost_%]]</f>
        <v>83.916000000000011</v>
      </c>
      <c r="X416">
        <f>Sales_Data[[#This Row],[Sales]]-Sales_Data[[#This Row],[Cost]]</f>
        <v>55.944000000000003</v>
      </c>
      <c r="Y416" s="3">
        <f>Sales_Data[[#This Row],[Gross_Profit_Recalc]]/Sales_Data[[#This Row],[Sales]]</f>
        <v>0.39999999999999997</v>
      </c>
      <c r="Z416">
        <f>YEAR(Sales_Data[[#This Row],[Order Date]])</f>
        <v>2017</v>
      </c>
    </row>
    <row r="417" spans="1:26" x14ac:dyDescent="0.2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>_xlfn.XLOOKUP(Sales_Data[[#This Row],[Category]],Assumptions_Model!A:A, Assumptions_Model!B:B)</f>
        <v>0.65</v>
      </c>
      <c r="W417">
        <f>Sales_Data[[#This Row],[Sales]]*Sales_Data[[#This Row],[Cost_%]]</f>
        <v>199.63840000000002</v>
      </c>
      <c r="X417">
        <f>Sales_Data[[#This Row],[Sales]]-Sales_Data[[#This Row],[Cost]]</f>
        <v>107.49760000000001</v>
      </c>
      <c r="Y417" s="3">
        <f>Sales_Data[[#This Row],[Gross_Profit_Recalc]]/Sales_Data[[#This Row],[Sales]]</f>
        <v>0.35</v>
      </c>
      <c r="Z417">
        <f>YEAR(Sales_Data[[#This Row],[Order Date]])</f>
        <v>2017</v>
      </c>
    </row>
    <row r="418" spans="1:26" x14ac:dyDescent="0.2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>_xlfn.XLOOKUP(Sales_Data[[#This Row],[Category]],Assumptions_Model!A:A, Assumptions_Model!B:B)</f>
        <v>0.6</v>
      </c>
      <c r="W418">
        <f>Sales_Data[[#This Row],[Sales]]*Sales_Data[[#This Row],[Cost_%]]</f>
        <v>57.552</v>
      </c>
      <c r="X418">
        <f>Sales_Data[[#This Row],[Sales]]-Sales_Data[[#This Row],[Cost]]</f>
        <v>38.368000000000002</v>
      </c>
      <c r="Y418" s="3">
        <f>Sales_Data[[#This Row],[Gross_Profit_Recalc]]/Sales_Data[[#This Row],[Sales]]</f>
        <v>0.4</v>
      </c>
      <c r="Z418">
        <f>YEAR(Sales_Data[[#This Row],[Order Date]])</f>
        <v>2017</v>
      </c>
    </row>
    <row r="419" spans="1:26" x14ac:dyDescent="0.2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>_xlfn.XLOOKUP(Sales_Data[[#This Row],[Category]],Assumptions_Model!A:A, Assumptions_Model!B:B)</f>
        <v>0.65</v>
      </c>
      <c r="W419">
        <f>Sales_Data[[#This Row],[Sales]]*Sales_Data[[#This Row],[Cost_%]]</f>
        <v>249.47000000000003</v>
      </c>
      <c r="X419">
        <f>Sales_Data[[#This Row],[Sales]]-Sales_Data[[#This Row],[Cost]]</f>
        <v>134.32999999999998</v>
      </c>
      <c r="Y419" s="3">
        <f>Sales_Data[[#This Row],[Gross_Profit_Recalc]]/Sales_Data[[#This Row],[Sales]]</f>
        <v>0.34999999999999992</v>
      </c>
      <c r="Z419">
        <f>YEAR(Sales_Data[[#This Row],[Order Date]])</f>
        <v>2016</v>
      </c>
    </row>
    <row r="420" spans="1:26" x14ac:dyDescent="0.2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>_xlfn.XLOOKUP(Sales_Data[[#This Row],[Category]],Assumptions_Model!A:A, Assumptions_Model!B:B)</f>
        <v>0.6</v>
      </c>
      <c r="W420">
        <f>Sales_Data[[#This Row],[Sales]]*Sales_Data[[#This Row],[Cost_%]]</f>
        <v>3.468</v>
      </c>
      <c r="X420">
        <f>Sales_Data[[#This Row],[Sales]]-Sales_Data[[#This Row],[Cost]]</f>
        <v>2.3120000000000003</v>
      </c>
      <c r="Y420" s="3">
        <f>Sales_Data[[#This Row],[Gross_Profit_Recalc]]/Sales_Data[[#This Row],[Sales]]</f>
        <v>0.4</v>
      </c>
      <c r="Z420">
        <f>YEAR(Sales_Data[[#This Row],[Order Date]])</f>
        <v>2017</v>
      </c>
    </row>
    <row r="421" spans="1:26" x14ac:dyDescent="0.2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>_xlfn.XLOOKUP(Sales_Data[[#This Row],[Category]],Assumptions_Model!A:A, Assumptions_Model!B:B)</f>
        <v>0.6</v>
      </c>
      <c r="W421">
        <f>Sales_Data[[#This Row],[Sales]]*Sales_Data[[#This Row],[Cost_%]]</f>
        <v>5.5919999999999996</v>
      </c>
      <c r="X421">
        <f>Sales_Data[[#This Row],[Sales]]-Sales_Data[[#This Row],[Cost]]</f>
        <v>3.7280000000000006</v>
      </c>
      <c r="Y421" s="3">
        <f>Sales_Data[[#This Row],[Gross_Profit_Recalc]]/Sales_Data[[#This Row],[Sales]]</f>
        <v>0.40000000000000008</v>
      </c>
      <c r="Z421">
        <f>YEAR(Sales_Data[[#This Row],[Order Date]])</f>
        <v>2017</v>
      </c>
    </row>
    <row r="422" spans="1:26" x14ac:dyDescent="0.2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>_xlfn.XLOOKUP(Sales_Data[[#This Row],[Category]],Assumptions_Model!A:A, Assumptions_Model!B:B)</f>
        <v>0.6</v>
      </c>
      <c r="W422">
        <f>Sales_Data[[#This Row],[Sales]]*Sales_Data[[#This Row],[Cost_%]]</f>
        <v>9.15</v>
      </c>
      <c r="X422">
        <f>Sales_Data[[#This Row],[Sales]]-Sales_Data[[#This Row],[Cost]]</f>
        <v>6.1</v>
      </c>
      <c r="Y422" s="3">
        <f>Sales_Data[[#This Row],[Gross_Profit_Recalc]]/Sales_Data[[#This Row],[Sales]]</f>
        <v>0.39999999999999997</v>
      </c>
      <c r="Z422">
        <f>YEAR(Sales_Data[[#This Row],[Order Date]])</f>
        <v>2017</v>
      </c>
    </row>
    <row r="423" spans="1:26" x14ac:dyDescent="0.2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>_xlfn.XLOOKUP(Sales_Data[[#This Row],[Category]],Assumptions_Model!A:A, Assumptions_Model!B:B)</f>
        <v>0.55000000000000004</v>
      </c>
      <c r="W423">
        <f>Sales_Data[[#This Row],[Sales]]*Sales_Data[[#This Row],[Cost_%]]</f>
        <v>108.21360000000001</v>
      </c>
      <c r="X423">
        <f>Sales_Data[[#This Row],[Sales]]-Sales_Data[[#This Row],[Cost]]</f>
        <v>88.538399999999996</v>
      </c>
      <c r="Y423" s="3">
        <f>Sales_Data[[#This Row],[Gross_Profit_Recalc]]/Sales_Data[[#This Row],[Sales]]</f>
        <v>0.44999999999999996</v>
      </c>
      <c r="Z423">
        <f>YEAR(Sales_Data[[#This Row],[Order Date]])</f>
        <v>2014</v>
      </c>
    </row>
    <row r="424" spans="1:26" x14ac:dyDescent="0.2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>_xlfn.XLOOKUP(Sales_Data[[#This Row],[Category]],Assumptions_Model!A:A, Assumptions_Model!B:B)</f>
        <v>0.65</v>
      </c>
      <c r="W424">
        <f>Sales_Data[[#This Row],[Sales]]*Sales_Data[[#This Row],[Cost_%]]</f>
        <v>36.764000000000003</v>
      </c>
      <c r="X424">
        <f>Sales_Data[[#This Row],[Sales]]-Sales_Data[[#This Row],[Cost]]</f>
        <v>19.795999999999999</v>
      </c>
      <c r="Y424" s="3">
        <f>Sales_Data[[#This Row],[Gross_Profit_Recalc]]/Sales_Data[[#This Row],[Sales]]</f>
        <v>0.35</v>
      </c>
      <c r="Z424">
        <f>YEAR(Sales_Data[[#This Row],[Order Date]])</f>
        <v>2017</v>
      </c>
    </row>
    <row r="425" spans="1:26" x14ac:dyDescent="0.2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>_xlfn.XLOOKUP(Sales_Data[[#This Row],[Category]],Assumptions_Model!A:A, Assumptions_Model!B:B)</f>
        <v>0.6</v>
      </c>
      <c r="W425">
        <f>Sales_Data[[#This Row],[Sales]]*Sales_Data[[#This Row],[Cost_%]]</f>
        <v>19.62</v>
      </c>
      <c r="X425">
        <f>Sales_Data[[#This Row],[Sales]]-Sales_Data[[#This Row],[Cost]]</f>
        <v>13.080000000000002</v>
      </c>
      <c r="Y425" s="3">
        <f>Sales_Data[[#This Row],[Gross_Profit_Recalc]]/Sales_Data[[#This Row],[Sales]]</f>
        <v>0.4</v>
      </c>
      <c r="Z425">
        <f>YEAR(Sales_Data[[#This Row],[Order Date]])</f>
        <v>2017</v>
      </c>
    </row>
    <row r="426" spans="1:26" x14ac:dyDescent="0.2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>_xlfn.XLOOKUP(Sales_Data[[#This Row],[Category]],Assumptions_Model!A:A, Assumptions_Model!B:B)</f>
        <v>0.65</v>
      </c>
      <c r="W426">
        <f>Sales_Data[[#This Row],[Sales]]*Sales_Data[[#This Row],[Cost_%]]</f>
        <v>563.16</v>
      </c>
      <c r="X426">
        <f>Sales_Data[[#This Row],[Sales]]-Sales_Data[[#This Row],[Cost]]</f>
        <v>303.24</v>
      </c>
      <c r="Y426" s="3">
        <f>Sales_Data[[#This Row],[Gross_Profit_Recalc]]/Sales_Data[[#This Row],[Sales]]</f>
        <v>0.35000000000000003</v>
      </c>
      <c r="Z426">
        <f>YEAR(Sales_Data[[#This Row],[Order Date]])</f>
        <v>2017</v>
      </c>
    </row>
    <row r="427" spans="1:26" x14ac:dyDescent="0.2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>_xlfn.XLOOKUP(Sales_Data[[#This Row],[Category]],Assumptions_Model!A:A, Assumptions_Model!B:B)</f>
        <v>0.65</v>
      </c>
      <c r="W427">
        <f>Sales_Data[[#This Row],[Sales]]*Sales_Data[[#This Row],[Cost_%]]</f>
        <v>18.46</v>
      </c>
      <c r="X427">
        <f>Sales_Data[[#This Row],[Sales]]-Sales_Data[[#This Row],[Cost]]</f>
        <v>9.9399999999999977</v>
      </c>
      <c r="Y427" s="3">
        <f>Sales_Data[[#This Row],[Gross_Profit_Recalc]]/Sales_Data[[#This Row],[Sales]]</f>
        <v>0.34999999999999992</v>
      </c>
      <c r="Z427">
        <f>YEAR(Sales_Data[[#This Row],[Order Date]])</f>
        <v>2017</v>
      </c>
    </row>
    <row r="428" spans="1:26" x14ac:dyDescent="0.2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>_xlfn.XLOOKUP(Sales_Data[[#This Row],[Category]],Assumptions_Model!A:A, Assumptions_Model!B:B)</f>
        <v>0.6</v>
      </c>
      <c r="W428">
        <f>Sales_Data[[#This Row],[Sales]]*Sales_Data[[#This Row],[Cost_%]]</f>
        <v>172.75200000000001</v>
      </c>
      <c r="X428">
        <f>Sales_Data[[#This Row],[Sales]]-Sales_Data[[#This Row],[Cost]]</f>
        <v>115.16800000000001</v>
      </c>
      <c r="Y428" s="3">
        <f>Sales_Data[[#This Row],[Gross_Profit_Recalc]]/Sales_Data[[#This Row],[Sales]]</f>
        <v>0.4</v>
      </c>
      <c r="Z428">
        <f>YEAR(Sales_Data[[#This Row],[Order Date]])</f>
        <v>2017</v>
      </c>
    </row>
    <row r="429" spans="1:26" x14ac:dyDescent="0.2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>_xlfn.XLOOKUP(Sales_Data[[#This Row],[Category]],Assumptions_Model!A:A, Assumptions_Model!B:B)</f>
        <v>0.55000000000000004</v>
      </c>
      <c r="W429">
        <f>Sales_Data[[#This Row],[Sales]]*Sales_Data[[#This Row],[Cost_%]]</f>
        <v>38.494500000000002</v>
      </c>
      <c r="X429">
        <f>Sales_Data[[#This Row],[Sales]]-Sales_Data[[#This Row],[Cost]]</f>
        <v>31.495499999999993</v>
      </c>
      <c r="Y429" s="3">
        <f>Sales_Data[[#This Row],[Gross_Profit_Recalc]]/Sales_Data[[#This Row],[Sales]]</f>
        <v>0.44999999999999996</v>
      </c>
      <c r="Z429">
        <f>YEAR(Sales_Data[[#This Row],[Order Date]])</f>
        <v>2014</v>
      </c>
    </row>
    <row r="430" spans="1:26" x14ac:dyDescent="0.2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>_xlfn.XLOOKUP(Sales_Data[[#This Row],[Category]],Assumptions_Model!A:A, Assumptions_Model!B:B)</f>
        <v>0.6</v>
      </c>
      <c r="W430">
        <f>Sales_Data[[#This Row],[Sales]]*Sales_Data[[#This Row],[Cost_%]]</f>
        <v>4.0031999999999996</v>
      </c>
      <c r="X430">
        <f>Sales_Data[[#This Row],[Sales]]-Sales_Data[[#This Row],[Cost]]</f>
        <v>2.6688000000000001</v>
      </c>
      <c r="Y430" s="3">
        <f>Sales_Data[[#This Row],[Gross_Profit_Recalc]]/Sales_Data[[#This Row],[Sales]]</f>
        <v>0.4</v>
      </c>
      <c r="Z430">
        <f>YEAR(Sales_Data[[#This Row],[Order Date]])</f>
        <v>2017</v>
      </c>
    </row>
    <row r="431" spans="1:26" x14ac:dyDescent="0.2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>_xlfn.XLOOKUP(Sales_Data[[#This Row],[Category]],Assumptions_Model!A:A, Assumptions_Model!B:B)</f>
        <v>0.6</v>
      </c>
      <c r="W431">
        <f>Sales_Data[[#This Row],[Sales]]*Sales_Data[[#This Row],[Cost_%]]</f>
        <v>113.75279999999999</v>
      </c>
      <c r="X431">
        <f>Sales_Data[[#This Row],[Sales]]-Sales_Data[[#This Row],[Cost]]</f>
        <v>75.8352</v>
      </c>
      <c r="Y431" s="3">
        <f>Sales_Data[[#This Row],[Gross_Profit_Recalc]]/Sales_Data[[#This Row],[Sales]]</f>
        <v>0.4</v>
      </c>
      <c r="Z431">
        <f>YEAR(Sales_Data[[#This Row],[Order Date]])</f>
        <v>2016</v>
      </c>
    </row>
    <row r="432" spans="1:26" x14ac:dyDescent="0.2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>_xlfn.XLOOKUP(Sales_Data[[#This Row],[Category]],Assumptions_Model!A:A, Assumptions_Model!B:B)</f>
        <v>0.55000000000000004</v>
      </c>
      <c r="W432">
        <f>Sales_Data[[#This Row],[Sales]]*Sales_Data[[#This Row],[Cost_%]]</f>
        <v>224.80920000000003</v>
      </c>
      <c r="X432">
        <f>Sales_Data[[#This Row],[Sales]]-Sales_Data[[#This Row],[Cost]]</f>
        <v>183.9348</v>
      </c>
      <c r="Y432" s="3">
        <f>Sales_Data[[#This Row],[Gross_Profit_Recalc]]/Sales_Data[[#This Row],[Sales]]</f>
        <v>0.44999999999999996</v>
      </c>
      <c r="Z432">
        <f>YEAR(Sales_Data[[#This Row],[Order Date]])</f>
        <v>2016</v>
      </c>
    </row>
    <row r="433" spans="1:26" x14ac:dyDescent="0.2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>_xlfn.XLOOKUP(Sales_Data[[#This Row],[Category]],Assumptions_Model!A:A, Assumptions_Model!B:B)</f>
        <v>0.55000000000000004</v>
      </c>
      <c r="W433">
        <f>Sales_Data[[#This Row],[Sales]]*Sales_Data[[#This Row],[Cost_%]]</f>
        <v>160.578</v>
      </c>
      <c r="X433">
        <f>Sales_Data[[#This Row],[Sales]]-Sales_Data[[#This Row],[Cost]]</f>
        <v>131.38199999999998</v>
      </c>
      <c r="Y433" s="3">
        <f>Sales_Data[[#This Row],[Gross_Profit_Recalc]]/Sales_Data[[#This Row],[Sales]]</f>
        <v>0.44999999999999996</v>
      </c>
      <c r="Z433">
        <f>YEAR(Sales_Data[[#This Row],[Order Date]])</f>
        <v>2016</v>
      </c>
    </row>
    <row r="434" spans="1:26" x14ac:dyDescent="0.2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>_xlfn.XLOOKUP(Sales_Data[[#This Row],[Category]],Assumptions_Model!A:A, Assumptions_Model!B:B)</f>
        <v>0.6</v>
      </c>
      <c r="W434">
        <f>Sales_Data[[#This Row],[Sales]]*Sales_Data[[#This Row],[Cost_%]]</f>
        <v>2.8607999999999998</v>
      </c>
      <c r="X434">
        <f>Sales_Data[[#This Row],[Sales]]-Sales_Data[[#This Row],[Cost]]</f>
        <v>1.9072</v>
      </c>
      <c r="Y434" s="3">
        <f>Sales_Data[[#This Row],[Gross_Profit_Recalc]]/Sales_Data[[#This Row],[Sales]]</f>
        <v>0.4</v>
      </c>
      <c r="Z434">
        <f>YEAR(Sales_Data[[#This Row],[Order Date]])</f>
        <v>2016</v>
      </c>
    </row>
    <row r="435" spans="1:26" x14ac:dyDescent="0.2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>_xlfn.XLOOKUP(Sales_Data[[#This Row],[Category]],Assumptions_Model!A:A, Assumptions_Model!B:B)</f>
        <v>0.6</v>
      </c>
      <c r="W435">
        <f>Sales_Data[[#This Row],[Sales]]*Sales_Data[[#This Row],[Cost_%]]</f>
        <v>428.58</v>
      </c>
      <c r="X435">
        <f>Sales_Data[[#This Row],[Sales]]-Sales_Data[[#This Row],[Cost]]</f>
        <v>285.71999999999997</v>
      </c>
      <c r="Y435" s="3">
        <f>Sales_Data[[#This Row],[Gross_Profit_Recalc]]/Sales_Data[[#This Row],[Sales]]</f>
        <v>0.39999999999999997</v>
      </c>
      <c r="Z435">
        <f>YEAR(Sales_Data[[#This Row],[Order Date]])</f>
        <v>2016</v>
      </c>
    </row>
    <row r="436" spans="1:26" x14ac:dyDescent="0.2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>_xlfn.XLOOKUP(Sales_Data[[#This Row],[Category]],Assumptions_Model!A:A, Assumptions_Model!B:B)</f>
        <v>0.6</v>
      </c>
      <c r="W436">
        <f>Sales_Data[[#This Row],[Sales]]*Sales_Data[[#This Row],[Cost_%]]</f>
        <v>2.8872</v>
      </c>
      <c r="X436">
        <f>Sales_Data[[#This Row],[Sales]]-Sales_Data[[#This Row],[Cost]]</f>
        <v>1.9248000000000003</v>
      </c>
      <c r="Y436" s="3">
        <f>Sales_Data[[#This Row],[Gross_Profit_Recalc]]/Sales_Data[[#This Row],[Sales]]</f>
        <v>0.4</v>
      </c>
      <c r="Z436">
        <f>YEAR(Sales_Data[[#This Row],[Order Date]])</f>
        <v>2014</v>
      </c>
    </row>
    <row r="437" spans="1:26" x14ac:dyDescent="0.2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>_xlfn.XLOOKUP(Sales_Data[[#This Row],[Category]],Assumptions_Model!A:A, Assumptions_Model!B:B)</f>
        <v>0.55000000000000004</v>
      </c>
      <c r="W437">
        <f>Sales_Data[[#This Row],[Sales]]*Sales_Data[[#This Row],[Cost_%]]</f>
        <v>136.29000000000002</v>
      </c>
      <c r="X437">
        <f>Sales_Data[[#This Row],[Sales]]-Sales_Data[[#This Row],[Cost]]</f>
        <v>111.50999999999999</v>
      </c>
      <c r="Y437" s="3">
        <f>Sales_Data[[#This Row],[Gross_Profit_Recalc]]/Sales_Data[[#This Row],[Sales]]</f>
        <v>0.44999999999999996</v>
      </c>
      <c r="Z437">
        <f>YEAR(Sales_Data[[#This Row],[Order Date]])</f>
        <v>2014</v>
      </c>
    </row>
    <row r="438" spans="1:26" x14ac:dyDescent="0.2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>_xlfn.XLOOKUP(Sales_Data[[#This Row],[Category]],Assumptions_Model!A:A, Assumptions_Model!B:B)</f>
        <v>0.55000000000000004</v>
      </c>
      <c r="W438">
        <f>Sales_Data[[#This Row],[Sales]]*Sales_Data[[#This Row],[Cost_%]]</f>
        <v>554.38845000000003</v>
      </c>
      <c r="X438">
        <f>Sales_Data[[#This Row],[Sales]]-Sales_Data[[#This Row],[Cost]]</f>
        <v>453.59055000000001</v>
      </c>
      <c r="Y438" s="3">
        <f>Sales_Data[[#This Row],[Gross_Profit_Recalc]]/Sales_Data[[#This Row],[Sales]]</f>
        <v>0.45</v>
      </c>
      <c r="Z438">
        <f>YEAR(Sales_Data[[#This Row],[Order Date]])</f>
        <v>2016</v>
      </c>
    </row>
    <row r="439" spans="1:26" x14ac:dyDescent="0.2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>_xlfn.XLOOKUP(Sales_Data[[#This Row],[Category]],Assumptions_Model!A:A, Assumptions_Model!B:B)</f>
        <v>0.6</v>
      </c>
      <c r="W439">
        <f>Sales_Data[[#This Row],[Sales]]*Sales_Data[[#This Row],[Cost_%]]</f>
        <v>188.09279999999998</v>
      </c>
      <c r="X439">
        <f>Sales_Data[[#This Row],[Sales]]-Sales_Data[[#This Row],[Cost]]</f>
        <v>125.39520000000002</v>
      </c>
      <c r="Y439" s="3">
        <f>Sales_Data[[#This Row],[Gross_Profit_Recalc]]/Sales_Data[[#This Row],[Sales]]</f>
        <v>0.40000000000000008</v>
      </c>
      <c r="Z439">
        <f>YEAR(Sales_Data[[#This Row],[Order Date]])</f>
        <v>2016</v>
      </c>
    </row>
    <row r="440" spans="1:26" x14ac:dyDescent="0.2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>_xlfn.XLOOKUP(Sales_Data[[#This Row],[Category]],Assumptions_Model!A:A, Assumptions_Model!B:B)</f>
        <v>0.6</v>
      </c>
      <c r="W440">
        <f>Sales_Data[[#This Row],[Sales]]*Sales_Data[[#This Row],[Cost_%]]</f>
        <v>19.123200000000001</v>
      </c>
      <c r="X440">
        <f>Sales_Data[[#This Row],[Sales]]-Sales_Data[[#This Row],[Cost]]</f>
        <v>12.748799999999999</v>
      </c>
      <c r="Y440" s="3">
        <f>Sales_Data[[#This Row],[Gross_Profit_Recalc]]/Sales_Data[[#This Row],[Sales]]</f>
        <v>0.39999999999999997</v>
      </c>
      <c r="Z440">
        <f>YEAR(Sales_Data[[#This Row],[Order Date]])</f>
        <v>2017</v>
      </c>
    </row>
    <row r="441" spans="1:26" x14ac:dyDescent="0.2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>_xlfn.XLOOKUP(Sales_Data[[#This Row],[Category]],Assumptions_Model!A:A, Assumptions_Model!B:B)</f>
        <v>0.65</v>
      </c>
      <c r="W441">
        <f>Sales_Data[[#This Row],[Sales]]*Sales_Data[[#This Row],[Cost_%]]</f>
        <v>135.09990000000002</v>
      </c>
      <c r="X441">
        <f>Sales_Data[[#This Row],[Sales]]-Sales_Data[[#This Row],[Cost]]</f>
        <v>72.746099999999984</v>
      </c>
      <c r="Y441" s="3">
        <f>Sales_Data[[#This Row],[Gross_Profit_Recalc]]/Sales_Data[[#This Row],[Sales]]</f>
        <v>0.34999999999999992</v>
      </c>
      <c r="Z441">
        <f>YEAR(Sales_Data[[#This Row],[Order Date]])</f>
        <v>2017</v>
      </c>
    </row>
    <row r="442" spans="1:26" x14ac:dyDescent="0.2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>_xlfn.XLOOKUP(Sales_Data[[#This Row],[Category]],Assumptions_Model!A:A, Assumptions_Model!B:B)</f>
        <v>0.65</v>
      </c>
      <c r="W442">
        <f>Sales_Data[[#This Row],[Sales]]*Sales_Data[[#This Row],[Cost_%]]</f>
        <v>7.9430000000000005</v>
      </c>
      <c r="X442">
        <f>Sales_Data[[#This Row],[Sales]]-Sales_Data[[#This Row],[Cost]]</f>
        <v>4.2770000000000001</v>
      </c>
      <c r="Y442" s="3">
        <f>Sales_Data[[#This Row],[Gross_Profit_Recalc]]/Sales_Data[[#This Row],[Sales]]</f>
        <v>0.35</v>
      </c>
      <c r="Z442">
        <f>YEAR(Sales_Data[[#This Row],[Order Date]])</f>
        <v>2016</v>
      </c>
    </row>
    <row r="443" spans="1:26" x14ac:dyDescent="0.2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>_xlfn.XLOOKUP(Sales_Data[[#This Row],[Category]],Assumptions_Model!A:A, Assumptions_Model!B:B)</f>
        <v>0.6</v>
      </c>
      <c r="W443">
        <f>Sales_Data[[#This Row],[Sales]]*Sales_Data[[#This Row],[Cost_%]]</f>
        <v>116.964</v>
      </c>
      <c r="X443">
        <f>Sales_Data[[#This Row],[Sales]]-Sales_Data[[#This Row],[Cost]]</f>
        <v>77.975999999999999</v>
      </c>
      <c r="Y443" s="3">
        <f>Sales_Data[[#This Row],[Gross_Profit_Recalc]]/Sales_Data[[#This Row],[Sales]]</f>
        <v>0.4</v>
      </c>
      <c r="Z443">
        <f>YEAR(Sales_Data[[#This Row],[Order Date]])</f>
        <v>2016</v>
      </c>
    </row>
    <row r="444" spans="1:26" x14ac:dyDescent="0.2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>_xlfn.XLOOKUP(Sales_Data[[#This Row],[Category]],Assumptions_Model!A:A, Assumptions_Model!B:B)</f>
        <v>0.6</v>
      </c>
      <c r="W444">
        <f>Sales_Data[[#This Row],[Sales]]*Sales_Data[[#This Row],[Cost_%]]</f>
        <v>42.57</v>
      </c>
      <c r="X444">
        <f>Sales_Data[[#This Row],[Sales]]-Sales_Data[[#This Row],[Cost]]</f>
        <v>28.380000000000003</v>
      </c>
      <c r="Y444" s="3">
        <f>Sales_Data[[#This Row],[Gross_Profit_Recalc]]/Sales_Data[[#This Row],[Sales]]</f>
        <v>0.4</v>
      </c>
      <c r="Z444">
        <f>YEAR(Sales_Data[[#This Row],[Order Date]])</f>
        <v>2016</v>
      </c>
    </row>
    <row r="445" spans="1:26" x14ac:dyDescent="0.2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>_xlfn.XLOOKUP(Sales_Data[[#This Row],[Category]],Assumptions_Model!A:A, Assumptions_Model!B:B)</f>
        <v>0.6</v>
      </c>
      <c r="W445">
        <f>Sales_Data[[#This Row],[Sales]]*Sales_Data[[#This Row],[Cost_%]]</f>
        <v>54.815999999999995</v>
      </c>
      <c r="X445">
        <f>Sales_Data[[#This Row],[Sales]]-Sales_Data[[#This Row],[Cost]]</f>
        <v>36.544000000000004</v>
      </c>
      <c r="Y445" s="3">
        <f>Sales_Data[[#This Row],[Gross_Profit_Recalc]]/Sales_Data[[#This Row],[Sales]]</f>
        <v>0.4</v>
      </c>
      <c r="Z445">
        <f>YEAR(Sales_Data[[#This Row],[Order Date]])</f>
        <v>2016</v>
      </c>
    </row>
    <row r="446" spans="1:26" x14ac:dyDescent="0.2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>_xlfn.XLOOKUP(Sales_Data[[#This Row],[Category]],Assumptions_Model!A:A, Assumptions_Model!B:B)</f>
        <v>0.65</v>
      </c>
      <c r="W446">
        <f>Sales_Data[[#This Row],[Sales]]*Sales_Data[[#This Row],[Cost_%]]</f>
        <v>157.911</v>
      </c>
      <c r="X446">
        <f>Sales_Data[[#This Row],[Sales]]-Sales_Data[[#This Row],[Cost]]</f>
        <v>85.028999999999996</v>
      </c>
      <c r="Y446" s="3">
        <f>Sales_Data[[#This Row],[Gross_Profit_Recalc]]/Sales_Data[[#This Row],[Sales]]</f>
        <v>0.35</v>
      </c>
      <c r="Z446">
        <f>YEAR(Sales_Data[[#This Row],[Order Date]])</f>
        <v>2016</v>
      </c>
    </row>
    <row r="447" spans="1:26" x14ac:dyDescent="0.2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>_xlfn.XLOOKUP(Sales_Data[[#This Row],[Category]],Assumptions_Model!A:A, Assumptions_Model!B:B)</f>
        <v>0.6</v>
      </c>
      <c r="W447">
        <f>Sales_Data[[#This Row],[Sales]]*Sales_Data[[#This Row],[Cost_%]]</f>
        <v>13.23</v>
      </c>
      <c r="X447">
        <f>Sales_Data[[#This Row],[Sales]]-Sales_Data[[#This Row],[Cost]]</f>
        <v>8.82</v>
      </c>
      <c r="Y447" s="3">
        <f>Sales_Data[[#This Row],[Gross_Profit_Recalc]]/Sales_Data[[#This Row],[Sales]]</f>
        <v>0.4</v>
      </c>
      <c r="Z447">
        <f>YEAR(Sales_Data[[#This Row],[Order Date]])</f>
        <v>2016</v>
      </c>
    </row>
    <row r="448" spans="1:26" x14ac:dyDescent="0.2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>_xlfn.XLOOKUP(Sales_Data[[#This Row],[Category]],Assumptions_Model!A:A, Assumptions_Model!B:B)</f>
        <v>0.65</v>
      </c>
      <c r="W448">
        <f>Sales_Data[[#This Row],[Sales]]*Sales_Data[[#This Row],[Cost_%]]</f>
        <v>1.8915000000000002</v>
      </c>
      <c r="X448">
        <f>Sales_Data[[#This Row],[Sales]]-Sales_Data[[#This Row],[Cost]]</f>
        <v>1.0185</v>
      </c>
      <c r="Y448" s="3">
        <f>Sales_Data[[#This Row],[Gross_Profit_Recalc]]/Sales_Data[[#This Row],[Sales]]</f>
        <v>0.35</v>
      </c>
      <c r="Z448">
        <f>YEAR(Sales_Data[[#This Row],[Order Date]])</f>
        <v>2017</v>
      </c>
    </row>
    <row r="449" spans="1:26" x14ac:dyDescent="0.2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>_xlfn.XLOOKUP(Sales_Data[[#This Row],[Category]],Assumptions_Model!A:A, Assumptions_Model!B:B)</f>
        <v>0.6</v>
      </c>
      <c r="W449">
        <f>Sales_Data[[#This Row],[Sales]]*Sales_Data[[#This Row],[Cost_%]]</f>
        <v>35.712000000000003</v>
      </c>
      <c r="X449">
        <f>Sales_Data[[#This Row],[Sales]]-Sales_Data[[#This Row],[Cost]]</f>
        <v>23.808</v>
      </c>
      <c r="Y449" s="3">
        <f>Sales_Data[[#This Row],[Gross_Profit_Recalc]]/Sales_Data[[#This Row],[Sales]]</f>
        <v>0.39999999999999997</v>
      </c>
      <c r="Z449">
        <f>YEAR(Sales_Data[[#This Row],[Order Date]])</f>
        <v>2016</v>
      </c>
    </row>
    <row r="450" spans="1:26" x14ac:dyDescent="0.2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>_xlfn.XLOOKUP(Sales_Data[[#This Row],[Category]],Assumptions_Model!A:A, Assumptions_Model!B:B)</f>
        <v>0.6</v>
      </c>
      <c r="W450">
        <f>Sales_Data[[#This Row],[Sales]]*Sales_Data[[#This Row],[Cost_%]]</f>
        <v>97.164000000000001</v>
      </c>
      <c r="X450">
        <f>Sales_Data[[#This Row],[Sales]]-Sales_Data[[#This Row],[Cost]]</f>
        <v>64.775999999999996</v>
      </c>
      <c r="Y450" s="3">
        <f>Sales_Data[[#This Row],[Gross_Profit_Recalc]]/Sales_Data[[#This Row],[Sales]]</f>
        <v>0.39999999999999997</v>
      </c>
      <c r="Z450">
        <f>YEAR(Sales_Data[[#This Row],[Order Date]])</f>
        <v>2016</v>
      </c>
    </row>
    <row r="451" spans="1:26" x14ac:dyDescent="0.2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>_xlfn.XLOOKUP(Sales_Data[[#This Row],[Category]],Assumptions_Model!A:A, Assumptions_Model!B:B)</f>
        <v>0.6</v>
      </c>
      <c r="W451">
        <f>Sales_Data[[#This Row],[Sales]]*Sales_Data[[#This Row],[Cost_%]]</f>
        <v>158.328</v>
      </c>
      <c r="X451">
        <f>Sales_Data[[#This Row],[Sales]]-Sales_Data[[#This Row],[Cost]]</f>
        <v>105.55199999999999</v>
      </c>
      <c r="Y451" s="3">
        <f>Sales_Data[[#This Row],[Gross_Profit_Recalc]]/Sales_Data[[#This Row],[Sales]]</f>
        <v>0.39999999999999997</v>
      </c>
      <c r="Z451">
        <f>YEAR(Sales_Data[[#This Row],[Order Date]])</f>
        <v>2016</v>
      </c>
    </row>
    <row r="452" spans="1:26" x14ac:dyDescent="0.2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>_xlfn.XLOOKUP(Sales_Data[[#This Row],[Category]],Assumptions_Model!A:A, Assumptions_Model!B:B)</f>
        <v>0.6</v>
      </c>
      <c r="W452">
        <f>Sales_Data[[#This Row],[Sales]]*Sales_Data[[#This Row],[Cost_%]]</f>
        <v>18.288</v>
      </c>
      <c r="X452">
        <f>Sales_Data[[#This Row],[Sales]]-Sales_Data[[#This Row],[Cost]]</f>
        <v>12.192</v>
      </c>
      <c r="Y452" s="3">
        <f>Sales_Data[[#This Row],[Gross_Profit_Recalc]]/Sales_Data[[#This Row],[Sales]]</f>
        <v>0.4</v>
      </c>
      <c r="Z452">
        <f>YEAR(Sales_Data[[#This Row],[Order Date]])</f>
        <v>2016</v>
      </c>
    </row>
    <row r="453" spans="1:26" x14ac:dyDescent="0.2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>_xlfn.XLOOKUP(Sales_Data[[#This Row],[Category]],Assumptions_Model!A:A, Assumptions_Model!B:B)</f>
        <v>0.6</v>
      </c>
      <c r="W453">
        <f>Sales_Data[[#This Row],[Sales]]*Sales_Data[[#This Row],[Cost_%]]</f>
        <v>5.9039999999999999</v>
      </c>
      <c r="X453">
        <f>Sales_Data[[#This Row],[Sales]]-Sales_Data[[#This Row],[Cost]]</f>
        <v>3.9359999999999999</v>
      </c>
      <c r="Y453" s="3">
        <f>Sales_Data[[#This Row],[Gross_Profit_Recalc]]/Sales_Data[[#This Row],[Sales]]</f>
        <v>0.4</v>
      </c>
      <c r="Z453">
        <f>YEAR(Sales_Data[[#This Row],[Order Date]])</f>
        <v>2016</v>
      </c>
    </row>
    <row r="454" spans="1:26" x14ac:dyDescent="0.2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>_xlfn.XLOOKUP(Sales_Data[[#This Row],[Category]],Assumptions_Model!A:A, Assumptions_Model!B:B)</f>
        <v>0.55000000000000004</v>
      </c>
      <c r="W454">
        <f>Sales_Data[[#This Row],[Sales]]*Sales_Data[[#This Row],[Cost_%]]</f>
        <v>19.315999999999999</v>
      </c>
      <c r="X454">
        <f>Sales_Data[[#This Row],[Sales]]-Sales_Data[[#This Row],[Cost]]</f>
        <v>15.803999999999998</v>
      </c>
      <c r="Y454" s="3">
        <f>Sales_Data[[#This Row],[Gross_Profit_Recalc]]/Sales_Data[[#This Row],[Sales]]</f>
        <v>0.45</v>
      </c>
      <c r="Z454">
        <f>YEAR(Sales_Data[[#This Row],[Order Date]])</f>
        <v>2016</v>
      </c>
    </row>
    <row r="455" spans="1:26" x14ac:dyDescent="0.2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>_xlfn.XLOOKUP(Sales_Data[[#This Row],[Category]],Assumptions_Model!A:A, Assumptions_Model!B:B)</f>
        <v>0.65</v>
      </c>
      <c r="W455">
        <f>Sales_Data[[#This Row],[Sales]]*Sales_Data[[#This Row],[Cost_%]]</f>
        <v>184.8366</v>
      </c>
      <c r="X455">
        <f>Sales_Data[[#This Row],[Sales]]-Sales_Data[[#This Row],[Cost]]</f>
        <v>99.527399999999972</v>
      </c>
      <c r="Y455" s="3">
        <f>Sales_Data[[#This Row],[Gross_Profit_Recalc]]/Sales_Data[[#This Row],[Sales]]</f>
        <v>0.34999999999999992</v>
      </c>
      <c r="Z455">
        <f>YEAR(Sales_Data[[#This Row],[Order Date]])</f>
        <v>2017</v>
      </c>
    </row>
    <row r="456" spans="1:26" x14ac:dyDescent="0.2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>_xlfn.XLOOKUP(Sales_Data[[#This Row],[Category]],Assumptions_Model!A:A, Assumptions_Model!B:B)</f>
        <v>0.6</v>
      </c>
      <c r="W456">
        <f>Sales_Data[[#This Row],[Sales]]*Sales_Data[[#This Row],[Cost_%]]</f>
        <v>399.2448</v>
      </c>
      <c r="X456">
        <f>Sales_Data[[#This Row],[Sales]]-Sales_Data[[#This Row],[Cost]]</f>
        <v>266.16320000000002</v>
      </c>
      <c r="Y456" s="3">
        <f>Sales_Data[[#This Row],[Gross_Profit_Recalc]]/Sales_Data[[#This Row],[Sales]]</f>
        <v>0.4</v>
      </c>
      <c r="Z456">
        <f>YEAR(Sales_Data[[#This Row],[Order Date]])</f>
        <v>2017</v>
      </c>
    </row>
    <row r="457" spans="1:26" x14ac:dyDescent="0.2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>_xlfn.XLOOKUP(Sales_Data[[#This Row],[Category]],Assumptions_Model!A:A, Assumptions_Model!B:B)</f>
        <v>0.55000000000000004</v>
      </c>
      <c r="W457">
        <f>Sales_Data[[#This Row],[Sales]]*Sales_Data[[#This Row],[Cost_%]]</f>
        <v>35.134000000000007</v>
      </c>
      <c r="X457">
        <f>Sales_Data[[#This Row],[Sales]]-Sales_Data[[#This Row],[Cost]]</f>
        <v>28.745999999999995</v>
      </c>
      <c r="Y457" s="3">
        <f>Sales_Data[[#This Row],[Gross_Profit_Recalc]]/Sales_Data[[#This Row],[Sales]]</f>
        <v>0.4499999999999999</v>
      </c>
      <c r="Z457">
        <f>YEAR(Sales_Data[[#This Row],[Order Date]])</f>
        <v>2016</v>
      </c>
    </row>
    <row r="458" spans="1:26" x14ac:dyDescent="0.2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>_xlfn.XLOOKUP(Sales_Data[[#This Row],[Category]],Assumptions_Model!A:A, Assumptions_Model!B:B)</f>
        <v>0.65</v>
      </c>
      <c r="W458">
        <f>Sales_Data[[#This Row],[Sales]]*Sales_Data[[#This Row],[Cost_%]]</f>
        <v>84.219200000000015</v>
      </c>
      <c r="X458">
        <f>Sales_Data[[#This Row],[Sales]]-Sales_Data[[#This Row],[Cost]]</f>
        <v>45.348799999999997</v>
      </c>
      <c r="Y458" s="3">
        <f>Sales_Data[[#This Row],[Gross_Profit_Recalc]]/Sales_Data[[#This Row],[Sales]]</f>
        <v>0.34999999999999992</v>
      </c>
      <c r="Z458">
        <f>YEAR(Sales_Data[[#This Row],[Order Date]])</f>
        <v>2014</v>
      </c>
    </row>
    <row r="459" spans="1:26" x14ac:dyDescent="0.2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>_xlfn.XLOOKUP(Sales_Data[[#This Row],[Category]],Assumptions_Model!A:A, Assumptions_Model!B:B)</f>
        <v>0.65</v>
      </c>
      <c r="W459">
        <f>Sales_Data[[#This Row],[Sales]]*Sales_Data[[#This Row],[Cost_%]]</f>
        <v>485.91270000000003</v>
      </c>
      <c r="X459">
        <f>Sales_Data[[#This Row],[Sales]]-Sales_Data[[#This Row],[Cost]]</f>
        <v>261.64529999999996</v>
      </c>
      <c r="Y459" s="3">
        <f>Sales_Data[[#This Row],[Gross_Profit_Recalc]]/Sales_Data[[#This Row],[Sales]]</f>
        <v>0.35</v>
      </c>
      <c r="Z459">
        <f>YEAR(Sales_Data[[#This Row],[Order Date]])</f>
        <v>2016</v>
      </c>
    </row>
    <row r="460" spans="1:26" x14ac:dyDescent="0.2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>_xlfn.XLOOKUP(Sales_Data[[#This Row],[Category]],Assumptions_Model!A:A, Assumptions_Model!B:B)</f>
        <v>0.6</v>
      </c>
      <c r="W460">
        <f>Sales_Data[[#This Row],[Sales]]*Sales_Data[[#This Row],[Cost_%]]</f>
        <v>5.3568000000000007</v>
      </c>
      <c r="X460">
        <f>Sales_Data[[#This Row],[Sales]]-Sales_Data[[#This Row],[Cost]]</f>
        <v>3.5712000000000002</v>
      </c>
      <c r="Y460" s="3">
        <f>Sales_Data[[#This Row],[Gross_Profit_Recalc]]/Sales_Data[[#This Row],[Sales]]</f>
        <v>0.39999999999999997</v>
      </c>
      <c r="Z460">
        <f>YEAR(Sales_Data[[#This Row],[Order Date]])</f>
        <v>2016</v>
      </c>
    </row>
    <row r="461" spans="1:26" x14ac:dyDescent="0.2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>_xlfn.XLOOKUP(Sales_Data[[#This Row],[Category]],Assumptions_Model!A:A, Assumptions_Model!B:B)</f>
        <v>0.6</v>
      </c>
      <c r="W461">
        <f>Sales_Data[[#This Row],[Sales]]*Sales_Data[[#This Row],[Cost_%]]</f>
        <v>62.351999999999997</v>
      </c>
      <c r="X461">
        <f>Sales_Data[[#This Row],[Sales]]-Sales_Data[[#This Row],[Cost]]</f>
        <v>41.568000000000005</v>
      </c>
      <c r="Y461" s="3">
        <f>Sales_Data[[#This Row],[Gross_Profit_Recalc]]/Sales_Data[[#This Row],[Sales]]</f>
        <v>0.4</v>
      </c>
      <c r="Z461">
        <f>YEAR(Sales_Data[[#This Row],[Order Date]])</f>
        <v>2015</v>
      </c>
    </row>
    <row r="462" spans="1:26" x14ac:dyDescent="0.2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>_xlfn.XLOOKUP(Sales_Data[[#This Row],[Category]],Assumptions_Model!A:A, Assumptions_Model!B:B)</f>
        <v>0.55000000000000004</v>
      </c>
      <c r="W462">
        <f>Sales_Data[[#This Row],[Sales]]*Sales_Data[[#This Row],[Cost_%]]</f>
        <v>494.95050000000003</v>
      </c>
      <c r="X462">
        <f>Sales_Data[[#This Row],[Sales]]-Sales_Data[[#This Row],[Cost]]</f>
        <v>404.95949999999993</v>
      </c>
      <c r="Y462" s="3">
        <f>Sales_Data[[#This Row],[Gross_Profit_Recalc]]/Sales_Data[[#This Row],[Sales]]</f>
        <v>0.44999999999999996</v>
      </c>
      <c r="Z462">
        <f>YEAR(Sales_Data[[#This Row],[Order Date]])</f>
        <v>2015</v>
      </c>
    </row>
    <row r="463" spans="1:26" x14ac:dyDescent="0.2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>_xlfn.XLOOKUP(Sales_Data[[#This Row],[Category]],Assumptions_Model!A:A, Assumptions_Model!B:B)</f>
        <v>0.6</v>
      </c>
      <c r="W463">
        <f>Sales_Data[[#This Row],[Sales]]*Sales_Data[[#This Row],[Cost_%]]</f>
        <v>30.787199999999999</v>
      </c>
      <c r="X463">
        <f>Sales_Data[[#This Row],[Sales]]-Sales_Data[[#This Row],[Cost]]</f>
        <v>20.524799999999999</v>
      </c>
      <c r="Y463" s="3">
        <f>Sales_Data[[#This Row],[Gross_Profit_Recalc]]/Sales_Data[[#This Row],[Sales]]</f>
        <v>0.4</v>
      </c>
      <c r="Z463">
        <f>YEAR(Sales_Data[[#This Row],[Order Date]])</f>
        <v>2015</v>
      </c>
    </row>
    <row r="464" spans="1:26" x14ac:dyDescent="0.2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>_xlfn.XLOOKUP(Sales_Data[[#This Row],[Category]],Assumptions_Model!A:A, Assumptions_Model!B:B)</f>
        <v>0.65</v>
      </c>
      <c r="W464">
        <f>Sales_Data[[#This Row],[Sales]]*Sales_Data[[#This Row],[Cost_%]]</f>
        <v>15.314</v>
      </c>
      <c r="X464">
        <f>Sales_Data[[#This Row],[Sales]]-Sales_Data[[#This Row],[Cost]]</f>
        <v>8.2459999999999987</v>
      </c>
      <c r="Y464" s="3">
        <f>Sales_Data[[#This Row],[Gross_Profit_Recalc]]/Sales_Data[[#This Row],[Sales]]</f>
        <v>0.35</v>
      </c>
      <c r="Z464">
        <f>YEAR(Sales_Data[[#This Row],[Order Date]])</f>
        <v>2016</v>
      </c>
    </row>
    <row r="465" spans="1:26" x14ac:dyDescent="0.2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>_xlfn.XLOOKUP(Sales_Data[[#This Row],[Category]],Assumptions_Model!A:A, Assumptions_Model!B:B)</f>
        <v>0.65</v>
      </c>
      <c r="W465">
        <f>Sales_Data[[#This Row],[Sales]]*Sales_Data[[#This Row],[Cost_%]]</f>
        <v>827.20950000000005</v>
      </c>
      <c r="X465">
        <f>Sales_Data[[#This Row],[Sales]]-Sales_Data[[#This Row],[Cost]]</f>
        <v>445.42050000000006</v>
      </c>
      <c r="Y465" s="3">
        <f>Sales_Data[[#This Row],[Gross_Profit_Recalc]]/Sales_Data[[#This Row],[Sales]]</f>
        <v>0.35000000000000003</v>
      </c>
      <c r="Z465">
        <f>YEAR(Sales_Data[[#This Row],[Order Date]])</f>
        <v>2016</v>
      </c>
    </row>
    <row r="466" spans="1:26" x14ac:dyDescent="0.2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>_xlfn.XLOOKUP(Sales_Data[[#This Row],[Category]],Assumptions_Model!A:A, Assumptions_Model!B:B)</f>
        <v>0.6</v>
      </c>
      <c r="W466">
        <f>Sales_Data[[#This Row],[Sales]]*Sales_Data[[#This Row],[Cost_%]]</f>
        <v>17.090999999999998</v>
      </c>
      <c r="X466">
        <f>Sales_Data[[#This Row],[Sales]]-Sales_Data[[#This Row],[Cost]]</f>
        <v>11.394000000000002</v>
      </c>
      <c r="Y466" s="3">
        <f>Sales_Data[[#This Row],[Gross_Profit_Recalc]]/Sales_Data[[#This Row],[Sales]]</f>
        <v>0.40000000000000008</v>
      </c>
      <c r="Z466">
        <f>YEAR(Sales_Data[[#This Row],[Order Date]])</f>
        <v>2016</v>
      </c>
    </row>
    <row r="467" spans="1:26" x14ac:dyDescent="0.2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>_xlfn.XLOOKUP(Sales_Data[[#This Row],[Category]],Assumptions_Model!A:A, Assumptions_Model!B:B)</f>
        <v>0.6</v>
      </c>
      <c r="W467">
        <f>Sales_Data[[#This Row],[Sales]]*Sales_Data[[#This Row],[Cost_%]]</f>
        <v>111.2256</v>
      </c>
      <c r="X467">
        <f>Sales_Data[[#This Row],[Sales]]-Sales_Data[[#This Row],[Cost]]</f>
        <v>74.150400000000005</v>
      </c>
      <c r="Y467" s="3">
        <f>Sales_Data[[#This Row],[Gross_Profit_Recalc]]/Sales_Data[[#This Row],[Sales]]</f>
        <v>0.4</v>
      </c>
      <c r="Z467">
        <f>YEAR(Sales_Data[[#This Row],[Order Date]])</f>
        <v>2016</v>
      </c>
    </row>
    <row r="468" spans="1:26" x14ac:dyDescent="0.2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>_xlfn.XLOOKUP(Sales_Data[[#This Row],[Category]],Assumptions_Model!A:A, Assumptions_Model!B:B)</f>
        <v>0.6</v>
      </c>
      <c r="W468">
        <f>Sales_Data[[#This Row],[Sales]]*Sales_Data[[#This Row],[Cost_%]]</f>
        <v>46.963200000000001</v>
      </c>
      <c r="X468">
        <f>Sales_Data[[#This Row],[Sales]]-Sales_Data[[#This Row],[Cost]]</f>
        <v>31.308800000000005</v>
      </c>
      <c r="Y468" s="3">
        <f>Sales_Data[[#This Row],[Gross_Profit_Recalc]]/Sales_Data[[#This Row],[Sales]]</f>
        <v>0.4</v>
      </c>
      <c r="Z468">
        <f>YEAR(Sales_Data[[#This Row],[Order Date]])</f>
        <v>2016</v>
      </c>
    </row>
    <row r="469" spans="1:26" x14ac:dyDescent="0.2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>_xlfn.XLOOKUP(Sales_Data[[#This Row],[Category]],Assumptions_Model!A:A, Assumptions_Model!B:B)</f>
        <v>0.65</v>
      </c>
      <c r="W469">
        <f>Sales_Data[[#This Row],[Sales]]*Sales_Data[[#This Row],[Cost_%]]</f>
        <v>165.58360000000002</v>
      </c>
      <c r="X469">
        <f>Sales_Data[[#This Row],[Sales]]-Sales_Data[[#This Row],[Cost]]</f>
        <v>89.160399999999981</v>
      </c>
      <c r="Y469" s="3">
        <f>Sales_Data[[#This Row],[Gross_Profit_Recalc]]/Sales_Data[[#This Row],[Sales]]</f>
        <v>0.34999999999999992</v>
      </c>
      <c r="Z469">
        <f>YEAR(Sales_Data[[#This Row],[Order Date]])</f>
        <v>2015</v>
      </c>
    </row>
    <row r="470" spans="1:26" x14ac:dyDescent="0.2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>_xlfn.XLOOKUP(Sales_Data[[#This Row],[Category]],Assumptions_Model!A:A, Assumptions_Model!B:B)</f>
        <v>0.65</v>
      </c>
      <c r="W470">
        <f>Sales_Data[[#This Row],[Sales]]*Sales_Data[[#This Row],[Cost_%]]</f>
        <v>133.46632</v>
      </c>
      <c r="X470">
        <f>Sales_Data[[#This Row],[Sales]]-Sales_Data[[#This Row],[Cost]]</f>
        <v>71.866479999999996</v>
      </c>
      <c r="Y470" s="3">
        <f>Sales_Data[[#This Row],[Gross_Profit_Recalc]]/Sales_Data[[#This Row],[Sales]]</f>
        <v>0.35</v>
      </c>
      <c r="Z470">
        <f>YEAR(Sales_Data[[#This Row],[Order Date]])</f>
        <v>2017</v>
      </c>
    </row>
    <row r="471" spans="1:26" x14ac:dyDescent="0.2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>_xlfn.XLOOKUP(Sales_Data[[#This Row],[Category]],Assumptions_Model!A:A, Assumptions_Model!B:B)</f>
        <v>0.6</v>
      </c>
      <c r="W471">
        <f>Sales_Data[[#This Row],[Sales]]*Sales_Data[[#This Row],[Cost_%]]</f>
        <v>2.8728000000000002</v>
      </c>
      <c r="X471">
        <f>Sales_Data[[#This Row],[Sales]]-Sales_Data[[#This Row],[Cost]]</f>
        <v>1.9152</v>
      </c>
      <c r="Y471" s="3">
        <f>Sales_Data[[#This Row],[Gross_Profit_Recalc]]/Sales_Data[[#This Row],[Sales]]</f>
        <v>0.39999999999999997</v>
      </c>
      <c r="Z471">
        <f>YEAR(Sales_Data[[#This Row],[Order Date]])</f>
        <v>2016</v>
      </c>
    </row>
    <row r="472" spans="1:26" x14ac:dyDescent="0.2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>_xlfn.XLOOKUP(Sales_Data[[#This Row],[Category]],Assumptions_Model!A:A, Assumptions_Model!B:B)</f>
        <v>0.6</v>
      </c>
      <c r="W472">
        <f>Sales_Data[[#This Row],[Sales]]*Sales_Data[[#This Row],[Cost_%]]</f>
        <v>33.287999999999997</v>
      </c>
      <c r="X472">
        <f>Sales_Data[[#This Row],[Sales]]-Sales_Data[[#This Row],[Cost]]</f>
        <v>22.192</v>
      </c>
      <c r="Y472" s="3">
        <f>Sales_Data[[#This Row],[Gross_Profit_Recalc]]/Sales_Data[[#This Row],[Sales]]</f>
        <v>0.4</v>
      </c>
      <c r="Z472">
        <f>YEAR(Sales_Data[[#This Row],[Order Date]])</f>
        <v>2015</v>
      </c>
    </row>
    <row r="473" spans="1:26" x14ac:dyDescent="0.2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>_xlfn.XLOOKUP(Sales_Data[[#This Row],[Category]],Assumptions_Model!A:A, Assumptions_Model!B:B)</f>
        <v>0.6</v>
      </c>
      <c r="W473">
        <f>Sales_Data[[#This Row],[Sales]]*Sales_Data[[#This Row],[Cost_%]]</f>
        <v>204.55199999999999</v>
      </c>
      <c r="X473">
        <f>Sales_Data[[#This Row],[Sales]]-Sales_Data[[#This Row],[Cost]]</f>
        <v>136.36800000000002</v>
      </c>
      <c r="Y473" s="3">
        <f>Sales_Data[[#This Row],[Gross_Profit_Recalc]]/Sales_Data[[#This Row],[Sales]]</f>
        <v>0.40000000000000008</v>
      </c>
      <c r="Z473">
        <f>YEAR(Sales_Data[[#This Row],[Order Date]])</f>
        <v>2014</v>
      </c>
    </row>
    <row r="474" spans="1:26" x14ac:dyDescent="0.2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>_xlfn.XLOOKUP(Sales_Data[[#This Row],[Category]],Assumptions_Model!A:A, Assumptions_Model!B:B)</f>
        <v>0.65</v>
      </c>
      <c r="W474">
        <f>Sales_Data[[#This Row],[Sales]]*Sales_Data[[#This Row],[Cost_%]]</f>
        <v>144.7329</v>
      </c>
      <c r="X474">
        <f>Sales_Data[[#This Row],[Sales]]-Sales_Data[[#This Row],[Cost]]</f>
        <v>77.933099999999996</v>
      </c>
      <c r="Y474" s="3">
        <f>Sales_Data[[#This Row],[Gross_Profit_Recalc]]/Sales_Data[[#This Row],[Sales]]</f>
        <v>0.35</v>
      </c>
      <c r="Z474">
        <f>YEAR(Sales_Data[[#This Row],[Order Date]])</f>
        <v>2014</v>
      </c>
    </row>
    <row r="475" spans="1:26" x14ac:dyDescent="0.2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>_xlfn.XLOOKUP(Sales_Data[[#This Row],[Category]],Assumptions_Model!A:A, Assumptions_Model!B:B)</f>
        <v>0.55000000000000004</v>
      </c>
      <c r="W475">
        <f>Sales_Data[[#This Row],[Sales]]*Sales_Data[[#This Row],[Cost_%]]</f>
        <v>387.18240000000003</v>
      </c>
      <c r="X475">
        <f>Sales_Data[[#This Row],[Sales]]-Sales_Data[[#This Row],[Cost]]</f>
        <v>316.78559999999993</v>
      </c>
      <c r="Y475" s="3">
        <f>Sales_Data[[#This Row],[Gross_Profit_Recalc]]/Sales_Data[[#This Row],[Sales]]</f>
        <v>0.4499999999999999</v>
      </c>
      <c r="Z475">
        <f>YEAR(Sales_Data[[#This Row],[Order Date]])</f>
        <v>2014</v>
      </c>
    </row>
    <row r="476" spans="1:26" x14ac:dyDescent="0.2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>_xlfn.XLOOKUP(Sales_Data[[#This Row],[Category]],Assumptions_Model!A:A, Assumptions_Model!B:B)</f>
        <v>0.6</v>
      </c>
      <c r="W476">
        <f>Sales_Data[[#This Row],[Sales]]*Sales_Data[[#This Row],[Cost_%]]</f>
        <v>55.511999999999993</v>
      </c>
      <c r="X476">
        <f>Sales_Data[[#This Row],[Sales]]-Sales_Data[[#This Row],[Cost]]</f>
        <v>37.008000000000003</v>
      </c>
      <c r="Y476" s="3">
        <f>Sales_Data[[#This Row],[Gross_Profit_Recalc]]/Sales_Data[[#This Row],[Sales]]</f>
        <v>0.4</v>
      </c>
      <c r="Z476">
        <f>YEAR(Sales_Data[[#This Row],[Order Date]])</f>
        <v>2014</v>
      </c>
    </row>
    <row r="477" spans="1:26" x14ac:dyDescent="0.2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>_xlfn.XLOOKUP(Sales_Data[[#This Row],[Category]],Assumptions_Model!A:A, Assumptions_Model!B:B)</f>
        <v>0.6</v>
      </c>
      <c r="W477">
        <f>Sales_Data[[#This Row],[Sales]]*Sales_Data[[#This Row],[Cost_%]]</f>
        <v>37.589999999999996</v>
      </c>
      <c r="X477">
        <f>Sales_Data[[#This Row],[Sales]]-Sales_Data[[#This Row],[Cost]]</f>
        <v>25.060000000000002</v>
      </c>
      <c r="Y477" s="3">
        <f>Sales_Data[[#This Row],[Gross_Profit_Recalc]]/Sales_Data[[#This Row],[Sales]]</f>
        <v>0.4</v>
      </c>
      <c r="Z477">
        <f>YEAR(Sales_Data[[#This Row],[Order Date]])</f>
        <v>2014</v>
      </c>
    </row>
    <row r="478" spans="1:26" x14ac:dyDescent="0.2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>_xlfn.XLOOKUP(Sales_Data[[#This Row],[Category]],Assumptions_Model!A:A, Assumptions_Model!B:B)</f>
        <v>0.6</v>
      </c>
      <c r="W478">
        <f>Sales_Data[[#This Row],[Sales]]*Sales_Data[[#This Row],[Cost_%]]</f>
        <v>56.91</v>
      </c>
      <c r="X478">
        <f>Sales_Data[[#This Row],[Sales]]-Sales_Data[[#This Row],[Cost]]</f>
        <v>37.94</v>
      </c>
      <c r="Y478" s="3">
        <f>Sales_Data[[#This Row],[Gross_Profit_Recalc]]/Sales_Data[[#This Row],[Sales]]</f>
        <v>0.4</v>
      </c>
      <c r="Z478">
        <f>YEAR(Sales_Data[[#This Row],[Order Date]])</f>
        <v>2014</v>
      </c>
    </row>
    <row r="479" spans="1:26" x14ac:dyDescent="0.2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>_xlfn.XLOOKUP(Sales_Data[[#This Row],[Category]],Assumptions_Model!A:A, Assumptions_Model!B:B)</f>
        <v>0.55000000000000004</v>
      </c>
      <c r="W479">
        <f>Sales_Data[[#This Row],[Sales]]*Sales_Data[[#This Row],[Cost_%]]</f>
        <v>52.668000000000006</v>
      </c>
      <c r="X479">
        <f>Sales_Data[[#This Row],[Sales]]-Sales_Data[[#This Row],[Cost]]</f>
        <v>43.091999999999999</v>
      </c>
      <c r="Y479" s="3">
        <f>Sales_Data[[#This Row],[Gross_Profit_Recalc]]/Sales_Data[[#This Row],[Sales]]</f>
        <v>0.44999999999999996</v>
      </c>
      <c r="Z479">
        <f>YEAR(Sales_Data[[#This Row],[Order Date]])</f>
        <v>2016</v>
      </c>
    </row>
    <row r="480" spans="1:26" x14ac:dyDescent="0.2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>_xlfn.XLOOKUP(Sales_Data[[#This Row],[Category]],Assumptions_Model!A:A, Assumptions_Model!B:B)</f>
        <v>0.65</v>
      </c>
      <c r="W480">
        <f>Sales_Data[[#This Row],[Sales]]*Sales_Data[[#This Row],[Cost_%]]</f>
        <v>26.130000000000003</v>
      </c>
      <c r="X480">
        <f>Sales_Data[[#This Row],[Sales]]-Sales_Data[[#This Row],[Cost]]</f>
        <v>14.07</v>
      </c>
      <c r="Y480" s="3">
        <f>Sales_Data[[#This Row],[Gross_Profit_Recalc]]/Sales_Data[[#This Row],[Sales]]</f>
        <v>0.35</v>
      </c>
      <c r="Z480">
        <f>YEAR(Sales_Data[[#This Row],[Order Date]])</f>
        <v>2016</v>
      </c>
    </row>
    <row r="481" spans="1:26" x14ac:dyDescent="0.2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>_xlfn.XLOOKUP(Sales_Data[[#This Row],[Category]],Assumptions_Model!A:A, Assumptions_Model!B:B)</f>
        <v>0.6</v>
      </c>
      <c r="W481">
        <f>Sales_Data[[#This Row],[Sales]]*Sales_Data[[#This Row],[Cost_%]]</f>
        <v>8.8199999999999985</v>
      </c>
      <c r="X481">
        <f>Sales_Data[[#This Row],[Sales]]-Sales_Data[[#This Row],[Cost]]</f>
        <v>5.8800000000000008</v>
      </c>
      <c r="Y481" s="3">
        <f>Sales_Data[[#This Row],[Gross_Profit_Recalc]]/Sales_Data[[#This Row],[Sales]]</f>
        <v>0.40000000000000008</v>
      </c>
      <c r="Z481">
        <f>YEAR(Sales_Data[[#This Row],[Order Date]])</f>
        <v>2016</v>
      </c>
    </row>
    <row r="482" spans="1:26" x14ac:dyDescent="0.2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>_xlfn.XLOOKUP(Sales_Data[[#This Row],[Category]],Assumptions_Model!A:A, Assumptions_Model!B:B)</f>
        <v>0.6</v>
      </c>
      <c r="W482">
        <f>Sales_Data[[#This Row],[Sales]]*Sales_Data[[#This Row],[Cost_%]]</f>
        <v>422.55</v>
      </c>
      <c r="X482">
        <f>Sales_Data[[#This Row],[Sales]]-Sales_Data[[#This Row],[Cost]]</f>
        <v>281.7</v>
      </c>
      <c r="Y482" s="3">
        <f>Sales_Data[[#This Row],[Gross_Profit_Recalc]]/Sales_Data[[#This Row],[Sales]]</f>
        <v>0.39999999999999997</v>
      </c>
      <c r="Z482">
        <f>YEAR(Sales_Data[[#This Row],[Order Date]])</f>
        <v>2016</v>
      </c>
    </row>
    <row r="483" spans="1:26" x14ac:dyDescent="0.2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>_xlfn.XLOOKUP(Sales_Data[[#This Row],[Category]],Assumptions_Model!A:A, Assumptions_Model!B:B)</f>
        <v>0.55000000000000004</v>
      </c>
      <c r="W483">
        <f>Sales_Data[[#This Row],[Sales]]*Sales_Data[[#This Row],[Cost_%]]</f>
        <v>4.9995000000000003</v>
      </c>
      <c r="X483">
        <f>Sales_Data[[#This Row],[Sales]]-Sales_Data[[#This Row],[Cost]]</f>
        <v>4.0904999999999996</v>
      </c>
      <c r="Y483" s="3">
        <f>Sales_Data[[#This Row],[Gross_Profit_Recalc]]/Sales_Data[[#This Row],[Sales]]</f>
        <v>0.44999999999999996</v>
      </c>
      <c r="Z483">
        <f>YEAR(Sales_Data[[#This Row],[Order Date]])</f>
        <v>2014</v>
      </c>
    </row>
    <row r="484" spans="1:26" x14ac:dyDescent="0.2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>_xlfn.XLOOKUP(Sales_Data[[#This Row],[Category]],Assumptions_Model!A:A, Assumptions_Model!B:B)</f>
        <v>0.6</v>
      </c>
      <c r="W484">
        <f>Sales_Data[[#This Row],[Sales]]*Sales_Data[[#This Row],[Cost_%]]</f>
        <v>3.5760000000000001</v>
      </c>
      <c r="X484">
        <f>Sales_Data[[#This Row],[Sales]]-Sales_Data[[#This Row],[Cost]]</f>
        <v>2.3839999999999999</v>
      </c>
      <c r="Y484" s="3">
        <f>Sales_Data[[#This Row],[Gross_Profit_Recalc]]/Sales_Data[[#This Row],[Sales]]</f>
        <v>0.39999999999999997</v>
      </c>
      <c r="Z484">
        <f>YEAR(Sales_Data[[#This Row],[Order Date]])</f>
        <v>2014</v>
      </c>
    </row>
    <row r="485" spans="1:26" x14ac:dyDescent="0.2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>_xlfn.XLOOKUP(Sales_Data[[#This Row],[Category]],Assumptions_Model!A:A, Assumptions_Model!B:B)</f>
        <v>0.55000000000000004</v>
      </c>
      <c r="W485">
        <f>Sales_Data[[#This Row],[Sales]]*Sales_Data[[#This Row],[Cost_%]]</f>
        <v>87.989000000000004</v>
      </c>
      <c r="X485">
        <f>Sales_Data[[#This Row],[Sales]]-Sales_Data[[#This Row],[Cost]]</f>
        <v>71.990999999999985</v>
      </c>
      <c r="Y485" s="3">
        <f>Sales_Data[[#This Row],[Gross_Profit_Recalc]]/Sales_Data[[#This Row],[Sales]]</f>
        <v>0.44999999999999996</v>
      </c>
      <c r="Z485">
        <f>YEAR(Sales_Data[[#This Row],[Order Date]])</f>
        <v>2014</v>
      </c>
    </row>
    <row r="486" spans="1:26" x14ac:dyDescent="0.2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>_xlfn.XLOOKUP(Sales_Data[[#This Row],[Category]],Assumptions_Model!A:A, Assumptions_Model!B:B)</f>
        <v>0.6</v>
      </c>
      <c r="W486">
        <f>Sales_Data[[#This Row],[Sales]]*Sales_Data[[#This Row],[Cost_%]]</f>
        <v>17.760000000000002</v>
      </c>
      <c r="X486">
        <f>Sales_Data[[#This Row],[Sales]]-Sales_Data[[#This Row],[Cost]]</f>
        <v>11.84</v>
      </c>
      <c r="Y486" s="3">
        <f>Sales_Data[[#This Row],[Gross_Profit_Recalc]]/Sales_Data[[#This Row],[Sales]]</f>
        <v>0.39999999999999997</v>
      </c>
      <c r="Z486">
        <f>YEAR(Sales_Data[[#This Row],[Order Date]])</f>
        <v>2017</v>
      </c>
    </row>
    <row r="487" spans="1:26" x14ac:dyDescent="0.2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>_xlfn.XLOOKUP(Sales_Data[[#This Row],[Category]],Assumptions_Model!A:A, Assumptions_Model!B:B)</f>
        <v>0.65</v>
      </c>
      <c r="W487">
        <f>Sales_Data[[#This Row],[Sales]]*Sales_Data[[#This Row],[Cost_%]]</f>
        <v>334.20724999999999</v>
      </c>
      <c r="X487">
        <f>Sales_Data[[#This Row],[Sales]]-Sales_Data[[#This Row],[Cost]]</f>
        <v>179.95774999999998</v>
      </c>
      <c r="Y487" s="3">
        <f>Sales_Data[[#This Row],[Gross_Profit_Recalc]]/Sales_Data[[#This Row],[Sales]]</f>
        <v>0.35</v>
      </c>
      <c r="Z487">
        <f>YEAR(Sales_Data[[#This Row],[Order Date]])</f>
        <v>2017</v>
      </c>
    </row>
    <row r="488" spans="1:26" x14ac:dyDescent="0.2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>_xlfn.XLOOKUP(Sales_Data[[#This Row],[Category]],Assumptions_Model!A:A, Assumptions_Model!B:B)</f>
        <v>0.55000000000000004</v>
      </c>
      <c r="W488">
        <f>Sales_Data[[#This Row],[Sales]]*Sales_Data[[#This Row],[Cost_%]]</f>
        <v>153.97800000000001</v>
      </c>
      <c r="X488">
        <f>Sales_Data[[#This Row],[Sales]]-Sales_Data[[#This Row],[Cost]]</f>
        <v>125.98199999999997</v>
      </c>
      <c r="Y488" s="3">
        <f>Sales_Data[[#This Row],[Gross_Profit_Recalc]]/Sales_Data[[#This Row],[Sales]]</f>
        <v>0.44999999999999996</v>
      </c>
      <c r="Z488">
        <f>YEAR(Sales_Data[[#This Row],[Order Date]])</f>
        <v>2017</v>
      </c>
    </row>
    <row r="489" spans="1:26" x14ac:dyDescent="0.2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>_xlfn.XLOOKUP(Sales_Data[[#This Row],[Category]],Assumptions_Model!A:A, Assumptions_Model!B:B)</f>
        <v>0.55000000000000004</v>
      </c>
      <c r="W489">
        <f>Sales_Data[[#This Row],[Sales]]*Sales_Data[[#This Row],[Cost_%]]</f>
        <v>1504.7736000000002</v>
      </c>
      <c r="X489">
        <f>Sales_Data[[#This Row],[Sales]]-Sales_Data[[#This Row],[Cost]]</f>
        <v>1231.1784</v>
      </c>
      <c r="Y489" s="3">
        <f>Sales_Data[[#This Row],[Gross_Profit_Recalc]]/Sales_Data[[#This Row],[Sales]]</f>
        <v>0.44999999999999996</v>
      </c>
      <c r="Z489">
        <f>YEAR(Sales_Data[[#This Row],[Order Date]])</f>
        <v>2014</v>
      </c>
    </row>
    <row r="490" spans="1:26" x14ac:dyDescent="0.2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>_xlfn.XLOOKUP(Sales_Data[[#This Row],[Category]],Assumptions_Model!A:A, Assumptions_Model!B:B)</f>
        <v>0.55000000000000004</v>
      </c>
      <c r="W490">
        <f>Sales_Data[[#This Row],[Sales]]*Sales_Data[[#This Row],[Cost_%]]</f>
        <v>4.3956</v>
      </c>
      <c r="X490">
        <f>Sales_Data[[#This Row],[Sales]]-Sales_Data[[#This Row],[Cost]]</f>
        <v>3.5964</v>
      </c>
      <c r="Y490" s="3">
        <f>Sales_Data[[#This Row],[Gross_Profit_Recalc]]/Sales_Data[[#This Row],[Sales]]</f>
        <v>0.45</v>
      </c>
      <c r="Z490">
        <f>YEAR(Sales_Data[[#This Row],[Order Date]])</f>
        <v>2014</v>
      </c>
    </row>
    <row r="491" spans="1:26" x14ac:dyDescent="0.2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>_xlfn.XLOOKUP(Sales_Data[[#This Row],[Category]],Assumptions_Model!A:A, Assumptions_Model!B:B)</f>
        <v>0.55000000000000004</v>
      </c>
      <c r="W491">
        <f>Sales_Data[[#This Row],[Sales]]*Sales_Data[[#This Row],[Cost_%]]</f>
        <v>35.191200000000002</v>
      </c>
      <c r="X491">
        <f>Sales_Data[[#This Row],[Sales]]-Sales_Data[[#This Row],[Cost]]</f>
        <v>28.7928</v>
      </c>
      <c r="Y491" s="3">
        <f>Sales_Data[[#This Row],[Gross_Profit_Recalc]]/Sales_Data[[#This Row],[Sales]]</f>
        <v>0.44999999999999996</v>
      </c>
      <c r="Z491">
        <f>YEAR(Sales_Data[[#This Row],[Order Date]])</f>
        <v>2014</v>
      </c>
    </row>
    <row r="492" spans="1:26" x14ac:dyDescent="0.2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>_xlfn.XLOOKUP(Sales_Data[[#This Row],[Category]],Assumptions_Model!A:A, Assumptions_Model!B:B)</f>
        <v>0.6</v>
      </c>
      <c r="W492">
        <f>Sales_Data[[#This Row],[Sales]]*Sales_Data[[#This Row],[Cost_%]]</f>
        <v>42.220799999999997</v>
      </c>
      <c r="X492">
        <f>Sales_Data[[#This Row],[Sales]]-Sales_Data[[#This Row],[Cost]]</f>
        <v>28.147199999999998</v>
      </c>
      <c r="Y492" s="3">
        <f>Sales_Data[[#This Row],[Gross_Profit_Recalc]]/Sales_Data[[#This Row],[Sales]]</f>
        <v>0.4</v>
      </c>
      <c r="Z492">
        <f>YEAR(Sales_Data[[#This Row],[Order Date]])</f>
        <v>2014</v>
      </c>
    </row>
    <row r="493" spans="1:26" x14ac:dyDescent="0.2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>_xlfn.XLOOKUP(Sales_Data[[#This Row],[Category]],Assumptions_Model!A:A, Assumptions_Model!B:B)</f>
        <v>0.6</v>
      </c>
      <c r="W493">
        <f>Sales_Data[[#This Row],[Sales]]*Sales_Data[[#This Row],[Cost_%]]</f>
        <v>269.48999999999995</v>
      </c>
      <c r="X493">
        <f>Sales_Data[[#This Row],[Sales]]-Sales_Data[[#This Row],[Cost]]</f>
        <v>179.66000000000003</v>
      </c>
      <c r="Y493" s="3">
        <f>Sales_Data[[#This Row],[Gross_Profit_Recalc]]/Sales_Data[[#This Row],[Sales]]</f>
        <v>0.40000000000000008</v>
      </c>
      <c r="Z493">
        <f>YEAR(Sales_Data[[#This Row],[Order Date]])</f>
        <v>2014</v>
      </c>
    </row>
    <row r="494" spans="1:26" x14ac:dyDescent="0.2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>_xlfn.XLOOKUP(Sales_Data[[#This Row],[Category]],Assumptions_Model!A:A, Assumptions_Model!B:B)</f>
        <v>0.6</v>
      </c>
      <c r="W494">
        <f>Sales_Data[[#This Row],[Sales]]*Sales_Data[[#This Row],[Cost_%]]</f>
        <v>6.6420000000000003</v>
      </c>
      <c r="X494">
        <f>Sales_Data[[#This Row],[Sales]]-Sales_Data[[#This Row],[Cost]]</f>
        <v>4.4279999999999999</v>
      </c>
      <c r="Y494" s="3">
        <f>Sales_Data[[#This Row],[Gross_Profit_Recalc]]/Sales_Data[[#This Row],[Sales]]</f>
        <v>0.39999999999999997</v>
      </c>
      <c r="Z494">
        <f>YEAR(Sales_Data[[#This Row],[Order Date]])</f>
        <v>2014</v>
      </c>
    </row>
    <row r="495" spans="1:26" x14ac:dyDescent="0.2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>_xlfn.XLOOKUP(Sales_Data[[#This Row],[Category]],Assumptions_Model!A:A, Assumptions_Model!B:B)</f>
        <v>0.55000000000000004</v>
      </c>
      <c r="W495">
        <f>Sales_Data[[#This Row],[Sales]]*Sales_Data[[#This Row],[Cost_%]]</f>
        <v>51.689000000000007</v>
      </c>
      <c r="X495">
        <f>Sales_Data[[#This Row],[Sales]]-Sales_Data[[#This Row],[Cost]]</f>
        <v>42.290999999999997</v>
      </c>
      <c r="Y495" s="3">
        <f>Sales_Data[[#This Row],[Gross_Profit_Recalc]]/Sales_Data[[#This Row],[Sales]]</f>
        <v>0.44999999999999996</v>
      </c>
      <c r="Z495">
        <f>YEAR(Sales_Data[[#This Row],[Order Date]])</f>
        <v>2016</v>
      </c>
    </row>
    <row r="496" spans="1:26" x14ac:dyDescent="0.2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>_xlfn.XLOOKUP(Sales_Data[[#This Row],[Category]],Assumptions_Model!A:A, Assumptions_Model!B:B)</f>
        <v>0.65</v>
      </c>
      <c r="W496">
        <f>Sales_Data[[#This Row],[Sales]]*Sales_Data[[#This Row],[Cost_%]]</f>
        <v>123.42330000000001</v>
      </c>
      <c r="X496">
        <f>Sales_Data[[#This Row],[Sales]]-Sales_Data[[#This Row],[Cost]]</f>
        <v>66.458699999999993</v>
      </c>
      <c r="Y496" s="3">
        <f>Sales_Data[[#This Row],[Gross_Profit_Recalc]]/Sales_Data[[#This Row],[Sales]]</f>
        <v>0.35</v>
      </c>
      <c r="Z496">
        <f>YEAR(Sales_Data[[#This Row],[Order Date]])</f>
        <v>2016</v>
      </c>
    </row>
    <row r="497" spans="1:26" x14ac:dyDescent="0.2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>_xlfn.XLOOKUP(Sales_Data[[#This Row],[Category]],Assumptions_Model!A:A, Assumptions_Model!B:B)</f>
        <v>0.6</v>
      </c>
      <c r="W497">
        <f>Sales_Data[[#This Row],[Sales]]*Sales_Data[[#This Row],[Cost_%]]</f>
        <v>63.251999999999995</v>
      </c>
      <c r="X497">
        <f>Sales_Data[[#This Row],[Sales]]-Sales_Data[[#This Row],[Cost]]</f>
        <v>42.168000000000006</v>
      </c>
      <c r="Y497" s="3">
        <f>Sales_Data[[#This Row],[Gross_Profit_Recalc]]/Sales_Data[[#This Row],[Sales]]</f>
        <v>0.40000000000000008</v>
      </c>
      <c r="Z497">
        <f>YEAR(Sales_Data[[#This Row],[Order Date]])</f>
        <v>2015</v>
      </c>
    </row>
    <row r="498" spans="1:26" x14ac:dyDescent="0.2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>_xlfn.XLOOKUP(Sales_Data[[#This Row],[Category]],Assumptions_Model!A:A, Assumptions_Model!B:B)</f>
        <v>0.6</v>
      </c>
      <c r="W498">
        <f>Sales_Data[[#This Row],[Sales]]*Sales_Data[[#This Row],[Cost_%]]</f>
        <v>71.769599999999997</v>
      </c>
      <c r="X498">
        <f>Sales_Data[[#This Row],[Sales]]-Sales_Data[[#This Row],[Cost]]</f>
        <v>47.846400000000003</v>
      </c>
      <c r="Y498" s="3">
        <f>Sales_Data[[#This Row],[Gross_Profit_Recalc]]/Sales_Data[[#This Row],[Sales]]</f>
        <v>0.4</v>
      </c>
      <c r="Z498">
        <f>YEAR(Sales_Data[[#This Row],[Order Date]])</f>
        <v>2016</v>
      </c>
    </row>
    <row r="499" spans="1:26" x14ac:dyDescent="0.2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>_xlfn.XLOOKUP(Sales_Data[[#This Row],[Category]],Assumptions_Model!A:A, Assumptions_Model!B:B)</f>
        <v>0.65</v>
      </c>
      <c r="W499">
        <f>Sales_Data[[#This Row],[Sales]]*Sales_Data[[#This Row],[Cost_%]]</f>
        <v>166.244</v>
      </c>
      <c r="X499">
        <f>Sales_Data[[#This Row],[Sales]]-Sales_Data[[#This Row],[Cost]]</f>
        <v>89.515999999999991</v>
      </c>
      <c r="Y499" s="3">
        <f>Sales_Data[[#This Row],[Gross_Profit_Recalc]]/Sales_Data[[#This Row],[Sales]]</f>
        <v>0.35</v>
      </c>
      <c r="Z499">
        <f>YEAR(Sales_Data[[#This Row],[Order Date]])</f>
        <v>2016</v>
      </c>
    </row>
    <row r="500" spans="1:26" x14ac:dyDescent="0.2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>_xlfn.XLOOKUP(Sales_Data[[#This Row],[Category]],Assumptions_Model!A:A, Assumptions_Model!B:B)</f>
        <v>0.65</v>
      </c>
      <c r="W500">
        <f>Sales_Data[[#This Row],[Sales]]*Sales_Data[[#This Row],[Cost_%]]</f>
        <v>157.01920000000001</v>
      </c>
      <c r="X500">
        <f>Sales_Data[[#This Row],[Sales]]-Sales_Data[[#This Row],[Cost]]</f>
        <v>84.5488</v>
      </c>
      <c r="Y500" s="3">
        <f>Sales_Data[[#This Row],[Gross_Profit_Recalc]]/Sales_Data[[#This Row],[Sales]]</f>
        <v>0.35</v>
      </c>
      <c r="Z500">
        <f>YEAR(Sales_Data[[#This Row],[Order Date]])</f>
        <v>2016</v>
      </c>
    </row>
    <row r="501" spans="1:26" x14ac:dyDescent="0.2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>_xlfn.XLOOKUP(Sales_Data[[#This Row],[Category]],Assumptions_Model!A:A, Assumptions_Model!B:B)</f>
        <v>0.65</v>
      </c>
      <c r="W501">
        <f>Sales_Data[[#This Row],[Sales]]*Sales_Data[[#This Row],[Cost_%]]</f>
        <v>45.045000000000002</v>
      </c>
      <c r="X501">
        <f>Sales_Data[[#This Row],[Sales]]-Sales_Data[[#This Row],[Cost]]</f>
        <v>24.254999999999995</v>
      </c>
      <c r="Y501" s="3">
        <f>Sales_Data[[#This Row],[Gross_Profit_Recalc]]/Sales_Data[[#This Row],[Sales]]</f>
        <v>0.34999999999999992</v>
      </c>
      <c r="Z501">
        <f>YEAR(Sales_Data[[#This Row],[Order Date]])</f>
        <v>2016</v>
      </c>
    </row>
    <row r="502" spans="1:26" x14ac:dyDescent="0.2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>_xlfn.XLOOKUP(Sales_Data[[#This Row],[Category]],Assumptions_Model!A:A, Assumptions_Model!B:B)</f>
        <v>0.6</v>
      </c>
      <c r="W502">
        <f>Sales_Data[[#This Row],[Sales]]*Sales_Data[[#This Row],[Cost_%]]</f>
        <v>13.572000000000001</v>
      </c>
      <c r="X502">
        <f>Sales_Data[[#This Row],[Sales]]-Sales_Data[[#This Row],[Cost]]</f>
        <v>9.048</v>
      </c>
      <c r="Y502" s="3">
        <f>Sales_Data[[#This Row],[Gross_Profit_Recalc]]/Sales_Data[[#This Row],[Sales]]</f>
        <v>0.39999999999999997</v>
      </c>
      <c r="Z502">
        <f>YEAR(Sales_Data[[#This Row],[Order Date]])</f>
        <v>2016</v>
      </c>
    </row>
    <row r="503" spans="1:26" x14ac:dyDescent="0.2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>_xlfn.XLOOKUP(Sales_Data[[#This Row],[Category]],Assumptions_Model!A:A, Assumptions_Model!B:B)</f>
        <v>0.6</v>
      </c>
      <c r="W503">
        <f>Sales_Data[[#This Row],[Sales]]*Sales_Data[[#This Row],[Cost_%]]</f>
        <v>8.9711999999999996</v>
      </c>
      <c r="X503">
        <f>Sales_Data[[#This Row],[Sales]]-Sales_Data[[#This Row],[Cost]]</f>
        <v>5.9808000000000003</v>
      </c>
      <c r="Y503" s="3">
        <f>Sales_Data[[#This Row],[Gross_Profit_Recalc]]/Sales_Data[[#This Row],[Sales]]</f>
        <v>0.4</v>
      </c>
      <c r="Z503">
        <f>YEAR(Sales_Data[[#This Row],[Order Date]])</f>
        <v>2016</v>
      </c>
    </row>
    <row r="504" spans="1:26" x14ac:dyDescent="0.2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>_xlfn.XLOOKUP(Sales_Data[[#This Row],[Category]],Assumptions_Model!A:A, Assumptions_Model!B:B)</f>
        <v>0.65</v>
      </c>
      <c r="W504">
        <f>Sales_Data[[#This Row],[Sales]]*Sales_Data[[#This Row],[Cost_%]]</f>
        <v>521.01919999999996</v>
      </c>
      <c r="X504">
        <f>Sales_Data[[#This Row],[Sales]]-Sales_Data[[#This Row],[Cost]]</f>
        <v>280.54880000000003</v>
      </c>
      <c r="Y504" s="3">
        <f>Sales_Data[[#This Row],[Gross_Profit_Recalc]]/Sales_Data[[#This Row],[Sales]]</f>
        <v>0.35000000000000003</v>
      </c>
      <c r="Z504">
        <f>YEAR(Sales_Data[[#This Row],[Order Date]])</f>
        <v>2016</v>
      </c>
    </row>
    <row r="505" spans="1:26" x14ac:dyDescent="0.2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>_xlfn.XLOOKUP(Sales_Data[[#This Row],[Category]],Assumptions_Model!A:A, Assumptions_Model!B:B)</f>
        <v>0.6</v>
      </c>
      <c r="W505">
        <f>Sales_Data[[#This Row],[Sales]]*Sales_Data[[#This Row],[Cost_%]]</f>
        <v>1.4256</v>
      </c>
      <c r="X505">
        <f>Sales_Data[[#This Row],[Sales]]-Sales_Data[[#This Row],[Cost]]</f>
        <v>0.95039999999999991</v>
      </c>
      <c r="Y505" s="3">
        <f>Sales_Data[[#This Row],[Gross_Profit_Recalc]]/Sales_Data[[#This Row],[Sales]]</f>
        <v>0.39999999999999997</v>
      </c>
      <c r="Z505">
        <f>YEAR(Sales_Data[[#This Row],[Order Date]])</f>
        <v>2016</v>
      </c>
    </row>
    <row r="506" spans="1:26" x14ac:dyDescent="0.2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>_xlfn.XLOOKUP(Sales_Data[[#This Row],[Category]],Assumptions_Model!A:A, Assumptions_Model!B:B)</f>
        <v>0.6</v>
      </c>
      <c r="W506">
        <f>Sales_Data[[#This Row],[Sales]]*Sales_Data[[#This Row],[Cost_%]]</f>
        <v>19.6752</v>
      </c>
      <c r="X506">
        <f>Sales_Data[[#This Row],[Sales]]-Sales_Data[[#This Row],[Cost]]</f>
        <v>13.116800000000001</v>
      </c>
      <c r="Y506" s="3">
        <f>Sales_Data[[#This Row],[Gross_Profit_Recalc]]/Sales_Data[[#This Row],[Sales]]</f>
        <v>0.4</v>
      </c>
      <c r="Z506">
        <f>YEAR(Sales_Data[[#This Row],[Order Date]])</f>
        <v>2016</v>
      </c>
    </row>
    <row r="507" spans="1:26" x14ac:dyDescent="0.2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>_xlfn.XLOOKUP(Sales_Data[[#This Row],[Category]],Assumptions_Model!A:A, Assumptions_Model!B:B)</f>
        <v>0.6</v>
      </c>
      <c r="W507">
        <f>Sales_Data[[#This Row],[Sales]]*Sales_Data[[#This Row],[Cost_%]]</f>
        <v>9.5519999999999996</v>
      </c>
      <c r="X507">
        <f>Sales_Data[[#This Row],[Sales]]-Sales_Data[[#This Row],[Cost]]</f>
        <v>6.3680000000000003</v>
      </c>
      <c r="Y507" s="3">
        <f>Sales_Data[[#This Row],[Gross_Profit_Recalc]]/Sales_Data[[#This Row],[Sales]]</f>
        <v>0.4</v>
      </c>
      <c r="Z507">
        <f>YEAR(Sales_Data[[#This Row],[Order Date]])</f>
        <v>2017</v>
      </c>
    </row>
    <row r="508" spans="1:26" x14ac:dyDescent="0.2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>_xlfn.XLOOKUP(Sales_Data[[#This Row],[Category]],Assumptions_Model!A:A, Assumptions_Model!B:B)</f>
        <v>0.6</v>
      </c>
      <c r="W508">
        <f>Sales_Data[[#This Row],[Sales]]*Sales_Data[[#This Row],[Cost_%]]</f>
        <v>1.6440000000000001</v>
      </c>
      <c r="X508">
        <f>Sales_Data[[#This Row],[Sales]]-Sales_Data[[#This Row],[Cost]]</f>
        <v>1.0960000000000001</v>
      </c>
      <c r="Y508" s="3">
        <f>Sales_Data[[#This Row],[Gross_Profit_Recalc]]/Sales_Data[[#This Row],[Sales]]</f>
        <v>0.4</v>
      </c>
      <c r="Z508">
        <f>YEAR(Sales_Data[[#This Row],[Order Date]])</f>
        <v>2015</v>
      </c>
    </row>
    <row r="509" spans="1:26" x14ac:dyDescent="0.2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>_xlfn.XLOOKUP(Sales_Data[[#This Row],[Category]],Assumptions_Model!A:A, Assumptions_Model!B:B)</f>
        <v>0.6</v>
      </c>
      <c r="W509">
        <f>Sales_Data[[#This Row],[Sales]]*Sales_Data[[#This Row],[Cost_%]]</f>
        <v>5.0039999999999996</v>
      </c>
      <c r="X509">
        <f>Sales_Data[[#This Row],[Sales]]-Sales_Data[[#This Row],[Cost]]</f>
        <v>3.3360000000000003</v>
      </c>
      <c r="Y509" s="3">
        <f>Sales_Data[[#This Row],[Gross_Profit_Recalc]]/Sales_Data[[#This Row],[Sales]]</f>
        <v>0.4</v>
      </c>
      <c r="Z509">
        <f>YEAR(Sales_Data[[#This Row],[Order Date]])</f>
        <v>2015</v>
      </c>
    </row>
    <row r="510" spans="1:26" x14ac:dyDescent="0.2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>_xlfn.XLOOKUP(Sales_Data[[#This Row],[Category]],Assumptions_Model!A:A, Assumptions_Model!B:B)</f>
        <v>0.6</v>
      </c>
      <c r="W510">
        <f>Sales_Data[[#This Row],[Sales]]*Sales_Data[[#This Row],[Cost_%]]</f>
        <v>28.044</v>
      </c>
      <c r="X510">
        <f>Sales_Data[[#This Row],[Sales]]-Sales_Data[[#This Row],[Cost]]</f>
        <v>18.696000000000002</v>
      </c>
      <c r="Y510" s="3">
        <f>Sales_Data[[#This Row],[Gross_Profit_Recalc]]/Sales_Data[[#This Row],[Sales]]</f>
        <v>0.4</v>
      </c>
      <c r="Z510">
        <f>YEAR(Sales_Data[[#This Row],[Order Date]])</f>
        <v>2015</v>
      </c>
    </row>
    <row r="511" spans="1:26" x14ac:dyDescent="0.2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>_xlfn.XLOOKUP(Sales_Data[[#This Row],[Category]],Assumptions_Model!A:A, Assumptions_Model!B:B)</f>
        <v>0.6</v>
      </c>
      <c r="W511">
        <f>Sales_Data[[#This Row],[Sales]]*Sales_Data[[#This Row],[Cost_%]]</f>
        <v>3812.97</v>
      </c>
      <c r="X511">
        <f>Sales_Data[[#This Row],[Sales]]-Sales_Data[[#This Row],[Cost]]</f>
        <v>2541.98</v>
      </c>
      <c r="Y511" s="3">
        <f>Sales_Data[[#This Row],[Gross_Profit_Recalc]]/Sales_Data[[#This Row],[Sales]]</f>
        <v>0.4</v>
      </c>
      <c r="Z511">
        <f>YEAR(Sales_Data[[#This Row],[Order Date]])</f>
        <v>2015</v>
      </c>
    </row>
    <row r="512" spans="1:26" x14ac:dyDescent="0.2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>_xlfn.XLOOKUP(Sales_Data[[#This Row],[Category]],Assumptions_Model!A:A, Assumptions_Model!B:B)</f>
        <v>0.65</v>
      </c>
      <c r="W512">
        <f>Sales_Data[[#This Row],[Sales]]*Sales_Data[[#This Row],[Cost_%]]</f>
        <v>82.094999999999999</v>
      </c>
      <c r="X512">
        <f>Sales_Data[[#This Row],[Sales]]-Sales_Data[[#This Row],[Cost]]</f>
        <v>44.204999999999998</v>
      </c>
      <c r="Y512" s="3">
        <f>Sales_Data[[#This Row],[Gross_Profit_Recalc]]/Sales_Data[[#This Row],[Sales]]</f>
        <v>0.35</v>
      </c>
      <c r="Z512">
        <f>YEAR(Sales_Data[[#This Row],[Order Date]])</f>
        <v>2017</v>
      </c>
    </row>
    <row r="513" spans="1:26" x14ac:dyDescent="0.2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>_xlfn.XLOOKUP(Sales_Data[[#This Row],[Category]],Assumptions_Model!A:A, Assumptions_Model!B:B)</f>
        <v>0.55000000000000004</v>
      </c>
      <c r="W513">
        <f>Sales_Data[[#This Row],[Sales]]*Sales_Data[[#This Row],[Cost_%]]</f>
        <v>20.922000000000001</v>
      </c>
      <c r="X513">
        <f>Sales_Data[[#This Row],[Sales]]-Sales_Data[[#This Row],[Cost]]</f>
        <v>17.117999999999999</v>
      </c>
      <c r="Y513" s="3">
        <f>Sales_Data[[#This Row],[Gross_Profit_Recalc]]/Sales_Data[[#This Row],[Sales]]</f>
        <v>0.44999999999999996</v>
      </c>
      <c r="Z513">
        <f>YEAR(Sales_Data[[#This Row],[Order Date]])</f>
        <v>2017</v>
      </c>
    </row>
    <row r="514" spans="1:26" x14ac:dyDescent="0.2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>_xlfn.XLOOKUP(Sales_Data[[#This Row],[Category]],Assumptions_Model!A:A, Assumptions_Model!B:B)</f>
        <v>0.6</v>
      </c>
      <c r="W514">
        <f>Sales_Data[[#This Row],[Sales]]*Sales_Data[[#This Row],[Cost_%]]</f>
        <v>4.2911999999999999</v>
      </c>
      <c r="X514">
        <f>Sales_Data[[#This Row],[Sales]]-Sales_Data[[#This Row],[Cost]]</f>
        <v>2.8608000000000002</v>
      </c>
      <c r="Y514" s="3">
        <f>Sales_Data[[#This Row],[Gross_Profit_Recalc]]/Sales_Data[[#This Row],[Sales]]</f>
        <v>0.4</v>
      </c>
      <c r="Z514">
        <f>YEAR(Sales_Data[[#This Row],[Order Date]])</f>
        <v>2016</v>
      </c>
    </row>
    <row r="515" spans="1:26" x14ac:dyDescent="0.2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>_xlfn.XLOOKUP(Sales_Data[[#This Row],[Category]],Assumptions_Model!A:A, Assumptions_Model!B:B)</f>
        <v>0.6</v>
      </c>
      <c r="W515">
        <f>Sales_Data[[#This Row],[Sales]]*Sales_Data[[#This Row],[Cost_%]]</f>
        <v>3.9779999999999998</v>
      </c>
      <c r="X515">
        <f>Sales_Data[[#This Row],[Sales]]-Sales_Data[[#This Row],[Cost]]</f>
        <v>2.6520000000000001</v>
      </c>
      <c r="Y515" s="3">
        <f>Sales_Data[[#This Row],[Gross_Profit_Recalc]]/Sales_Data[[#This Row],[Sales]]</f>
        <v>0.4</v>
      </c>
      <c r="Z515">
        <f>YEAR(Sales_Data[[#This Row],[Order Date]])</f>
        <v>2017</v>
      </c>
    </row>
    <row r="516" spans="1:26" x14ac:dyDescent="0.2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>_xlfn.XLOOKUP(Sales_Data[[#This Row],[Category]],Assumptions_Model!A:A, Assumptions_Model!B:B)</f>
        <v>0.6</v>
      </c>
      <c r="W516">
        <f>Sales_Data[[#This Row],[Sales]]*Sales_Data[[#This Row],[Cost_%]]</f>
        <v>3.528</v>
      </c>
      <c r="X516">
        <f>Sales_Data[[#This Row],[Sales]]-Sales_Data[[#This Row],[Cost]]</f>
        <v>2.3519999999999999</v>
      </c>
      <c r="Y516" s="3">
        <f>Sales_Data[[#This Row],[Gross_Profit_Recalc]]/Sales_Data[[#This Row],[Sales]]</f>
        <v>0.39999999999999997</v>
      </c>
      <c r="Z516">
        <f>YEAR(Sales_Data[[#This Row],[Order Date]])</f>
        <v>2017</v>
      </c>
    </row>
    <row r="517" spans="1:26" x14ac:dyDescent="0.2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>_xlfn.XLOOKUP(Sales_Data[[#This Row],[Category]],Assumptions_Model!A:A, Assumptions_Model!B:B)</f>
        <v>0.55000000000000004</v>
      </c>
      <c r="W517">
        <f>Sales_Data[[#This Row],[Sales]]*Sales_Data[[#This Row],[Cost_%]]</f>
        <v>1649.9725000000001</v>
      </c>
      <c r="X517">
        <f>Sales_Data[[#This Row],[Sales]]-Sales_Data[[#This Row],[Cost]]</f>
        <v>1349.9774999999997</v>
      </c>
      <c r="Y517" s="3">
        <f>Sales_Data[[#This Row],[Gross_Profit_Recalc]]/Sales_Data[[#This Row],[Sales]]</f>
        <v>0.44999999999999996</v>
      </c>
      <c r="Z517">
        <f>YEAR(Sales_Data[[#This Row],[Order Date]])</f>
        <v>2017</v>
      </c>
    </row>
    <row r="518" spans="1:26" x14ac:dyDescent="0.2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>_xlfn.XLOOKUP(Sales_Data[[#This Row],[Category]],Assumptions_Model!A:A, Assumptions_Model!B:B)</f>
        <v>0.6</v>
      </c>
      <c r="W518">
        <f>Sales_Data[[#This Row],[Sales]]*Sales_Data[[#This Row],[Cost_%]]</f>
        <v>30.87</v>
      </c>
      <c r="X518">
        <f>Sales_Data[[#This Row],[Sales]]-Sales_Data[[#This Row],[Cost]]</f>
        <v>20.580000000000002</v>
      </c>
      <c r="Y518" s="3">
        <f>Sales_Data[[#This Row],[Gross_Profit_Recalc]]/Sales_Data[[#This Row],[Sales]]</f>
        <v>0.4</v>
      </c>
      <c r="Z518">
        <f>YEAR(Sales_Data[[#This Row],[Order Date]])</f>
        <v>2017</v>
      </c>
    </row>
    <row r="519" spans="1:26" x14ac:dyDescent="0.2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>_xlfn.XLOOKUP(Sales_Data[[#This Row],[Category]],Assumptions_Model!A:A, Assumptions_Model!B:B)</f>
        <v>0.6</v>
      </c>
      <c r="W519">
        <f>Sales_Data[[#This Row],[Sales]]*Sales_Data[[#This Row],[Cost_%]]</f>
        <v>7.1760000000000002</v>
      </c>
      <c r="X519">
        <f>Sales_Data[[#This Row],[Sales]]-Sales_Data[[#This Row],[Cost]]</f>
        <v>4.7840000000000007</v>
      </c>
      <c r="Y519" s="3">
        <f>Sales_Data[[#This Row],[Gross_Profit_Recalc]]/Sales_Data[[#This Row],[Sales]]</f>
        <v>0.4</v>
      </c>
      <c r="Z519">
        <f>YEAR(Sales_Data[[#This Row],[Order Date]])</f>
        <v>2017</v>
      </c>
    </row>
    <row r="520" spans="1:26" x14ac:dyDescent="0.2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>_xlfn.XLOOKUP(Sales_Data[[#This Row],[Category]],Assumptions_Model!A:A, Assumptions_Model!B:B)</f>
        <v>0.6</v>
      </c>
      <c r="W520">
        <f>Sales_Data[[#This Row],[Sales]]*Sales_Data[[#This Row],[Cost_%]]</f>
        <v>675.61199999999997</v>
      </c>
      <c r="X520">
        <f>Sales_Data[[#This Row],[Sales]]-Sales_Data[[#This Row],[Cost]]</f>
        <v>450.40800000000002</v>
      </c>
      <c r="Y520" s="3">
        <f>Sales_Data[[#This Row],[Gross_Profit_Recalc]]/Sales_Data[[#This Row],[Sales]]</f>
        <v>0.4</v>
      </c>
      <c r="Z520">
        <f>YEAR(Sales_Data[[#This Row],[Order Date]])</f>
        <v>2017</v>
      </c>
    </row>
    <row r="521" spans="1:26" x14ac:dyDescent="0.2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>_xlfn.XLOOKUP(Sales_Data[[#This Row],[Category]],Assumptions_Model!A:A, Assumptions_Model!B:B)</f>
        <v>0.55000000000000004</v>
      </c>
      <c r="W521">
        <f>Sales_Data[[#This Row],[Sales]]*Sales_Data[[#This Row],[Cost_%]]</f>
        <v>10.115600000000001</v>
      </c>
      <c r="X521">
        <f>Sales_Data[[#This Row],[Sales]]-Sales_Data[[#This Row],[Cost]]</f>
        <v>8.2763999999999989</v>
      </c>
      <c r="Y521" s="3">
        <f>Sales_Data[[#This Row],[Gross_Profit_Recalc]]/Sales_Data[[#This Row],[Sales]]</f>
        <v>0.44999999999999996</v>
      </c>
      <c r="Z521">
        <f>YEAR(Sales_Data[[#This Row],[Order Date]])</f>
        <v>2015</v>
      </c>
    </row>
    <row r="522" spans="1:26" x14ac:dyDescent="0.2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>_xlfn.XLOOKUP(Sales_Data[[#This Row],[Category]],Assumptions_Model!A:A, Assumptions_Model!B:B)</f>
        <v>0.6</v>
      </c>
      <c r="W522">
        <f>Sales_Data[[#This Row],[Sales]]*Sales_Data[[#This Row],[Cost_%]]</f>
        <v>77.740800000000007</v>
      </c>
      <c r="X522">
        <f>Sales_Data[[#This Row],[Sales]]-Sales_Data[[#This Row],[Cost]]</f>
        <v>51.827200000000005</v>
      </c>
      <c r="Y522" s="3">
        <f>Sales_Data[[#This Row],[Gross_Profit_Recalc]]/Sales_Data[[#This Row],[Sales]]</f>
        <v>0.4</v>
      </c>
      <c r="Z522">
        <f>YEAR(Sales_Data[[#This Row],[Order Date]])</f>
        <v>2015</v>
      </c>
    </row>
    <row r="523" spans="1:26" x14ac:dyDescent="0.2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>_xlfn.XLOOKUP(Sales_Data[[#This Row],[Category]],Assumptions_Model!A:A, Assumptions_Model!B:B)</f>
        <v>0.6</v>
      </c>
      <c r="W523">
        <f>Sales_Data[[#This Row],[Sales]]*Sales_Data[[#This Row],[Cost_%]]</f>
        <v>8.4672000000000001</v>
      </c>
      <c r="X523">
        <f>Sales_Data[[#This Row],[Sales]]-Sales_Data[[#This Row],[Cost]]</f>
        <v>5.6448</v>
      </c>
      <c r="Y523" s="3">
        <f>Sales_Data[[#This Row],[Gross_Profit_Recalc]]/Sales_Data[[#This Row],[Sales]]</f>
        <v>0.4</v>
      </c>
      <c r="Z523">
        <f>YEAR(Sales_Data[[#This Row],[Order Date]])</f>
        <v>2015</v>
      </c>
    </row>
    <row r="524" spans="1:26" x14ac:dyDescent="0.2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>_xlfn.XLOOKUP(Sales_Data[[#This Row],[Category]],Assumptions_Model!A:A, Assumptions_Model!B:B)</f>
        <v>0.65</v>
      </c>
      <c r="W524">
        <f>Sales_Data[[#This Row],[Sales]]*Sales_Data[[#This Row],[Cost_%]]</f>
        <v>137.137</v>
      </c>
      <c r="X524">
        <f>Sales_Data[[#This Row],[Sales]]-Sales_Data[[#This Row],[Cost]]</f>
        <v>73.842999999999989</v>
      </c>
      <c r="Y524" s="3">
        <f>Sales_Data[[#This Row],[Gross_Profit_Recalc]]/Sales_Data[[#This Row],[Sales]]</f>
        <v>0.35</v>
      </c>
      <c r="Z524">
        <f>YEAR(Sales_Data[[#This Row],[Order Date]])</f>
        <v>2017</v>
      </c>
    </row>
    <row r="525" spans="1:26" x14ac:dyDescent="0.2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>_xlfn.XLOOKUP(Sales_Data[[#This Row],[Category]],Assumptions_Model!A:A, Assumptions_Model!B:B)</f>
        <v>0.55000000000000004</v>
      </c>
      <c r="W525">
        <f>Sales_Data[[#This Row],[Sales]]*Sales_Data[[#This Row],[Cost_%]]</f>
        <v>30.346800000000002</v>
      </c>
      <c r="X525">
        <f>Sales_Data[[#This Row],[Sales]]-Sales_Data[[#This Row],[Cost]]</f>
        <v>24.8292</v>
      </c>
      <c r="Y525" s="3">
        <f>Sales_Data[[#This Row],[Gross_Profit_Recalc]]/Sales_Data[[#This Row],[Sales]]</f>
        <v>0.45</v>
      </c>
      <c r="Z525">
        <f>YEAR(Sales_Data[[#This Row],[Order Date]])</f>
        <v>2016</v>
      </c>
    </row>
    <row r="526" spans="1:26" x14ac:dyDescent="0.2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>_xlfn.XLOOKUP(Sales_Data[[#This Row],[Category]],Assumptions_Model!A:A, Assumptions_Model!B:B)</f>
        <v>0.55000000000000004</v>
      </c>
      <c r="W526">
        <f>Sales_Data[[#This Row],[Sales]]*Sales_Data[[#This Row],[Cost_%]]</f>
        <v>36.443000000000005</v>
      </c>
      <c r="X526">
        <f>Sales_Data[[#This Row],[Sales]]-Sales_Data[[#This Row],[Cost]]</f>
        <v>29.817</v>
      </c>
      <c r="Y526" s="3">
        <f>Sales_Data[[#This Row],[Gross_Profit_Recalc]]/Sales_Data[[#This Row],[Sales]]</f>
        <v>0.44999999999999996</v>
      </c>
      <c r="Z526">
        <f>YEAR(Sales_Data[[#This Row],[Order Date]])</f>
        <v>2016</v>
      </c>
    </row>
    <row r="527" spans="1:26" x14ac:dyDescent="0.2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>_xlfn.XLOOKUP(Sales_Data[[#This Row],[Category]],Assumptions_Model!A:A, Assumptions_Model!B:B)</f>
        <v>0.6</v>
      </c>
      <c r="W527">
        <f>Sales_Data[[#This Row],[Sales]]*Sales_Data[[#This Row],[Cost_%]]</f>
        <v>13.319999999999999</v>
      </c>
      <c r="X527">
        <f>Sales_Data[[#This Row],[Sales]]-Sales_Data[[#This Row],[Cost]]</f>
        <v>8.8800000000000008</v>
      </c>
      <c r="Y527" s="3">
        <f>Sales_Data[[#This Row],[Gross_Profit_Recalc]]/Sales_Data[[#This Row],[Sales]]</f>
        <v>0.4</v>
      </c>
      <c r="Z527">
        <f>YEAR(Sales_Data[[#This Row],[Order Date]])</f>
        <v>2015</v>
      </c>
    </row>
    <row r="528" spans="1:26" x14ac:dyDescent="0.2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>_xlfn.XLOOKUP(Sales_Data[[#This Row],[Category]],Assumptions_Model!A:A, Assumptions_Model!B:B)</f>
        <v>0.65</v>
      </c>
      <c r="W528">
        <f>Sales_Data[[#This Row],[Sales]]*Sales_Data[[#This Row],[Cost_%]]</f>
        <v>444.56880000000001</v>
      </c>
      <c r="X528">
        <f>Sales_Data[[#This Row],[Sales]]-Sales_Data[[#This Row],[Cost]]</f>
        <v>239.38319999999999</v>
      </c>
      <c r="Y528" s="3">
        <f>Sales_Data[[#This Row],[Gross_Profit_Recalc]]/Sales_Data[[#This Row],[Sales]]</f>
        <v>0.35</v>
      </c>
      <c r="Z528">
        <f>YEAR(Sales_Data[[#This Row],[Order Date]])</f>
        <v>2017</v>
      </c>
    </row>
    <row r="529" spans="1:26" x14ac:dyDescent="0.2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>_xlfn.XLOOKUP(Sales_Data[[#This Row],[Category]],Assumptions_Model!A:A, Assumptions_Model!B:B)</f>
        <v>0.65</v>
      </c>
      <c r="W529">
        <f>Sales_Data[[#This Row],[Sales]]*Sales_Data[[#This Row],[Cost_%]]</f>
        <v>29.702400000000001</v>
      </c>
      <c r="X529">
        <f>Sales_Data[[#This Row],[Sales]]-Sales_Data[[#This Row],[Cost]]</f>
        <v>15.993599999999997</v>
      </c>
      <c r="Y529" s="3">
        <f>Sales_Data[[#This Row],[Gross_Profit_Recalc]]/Sales_Data[[#This Row],[Sales]]</f>
        <v>0.35</v>
      </c>
      <c r="Z529">
        <f>YEAR(Sales_Data[[#This Row],[Order Date]])</f>
        <v>2017</v>
      </c>
    </row>
    <row r="530" spans="1:26" x14ac:dyDescent="0.2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>_xlfn.XLOOKUP(Sales_Data[[#This Row],[Category]],Assumptions_Model!A:A, Assumptions_Model!B:B)</f>
        <v>0.6</v>
      </c>
      <c r="W530">
        <f>Sales_Data[[#This Row],[Sales]]*Sales_Data[[#This Row],[Cost_%]]</f>
        <v>21.801599999999997</v>
      </c>
      <c r="X530">
        <f>Sales_Data[[#This Row],[Sales]]-Sales_Data[[#This Row],[Cost]]</f>
        <v>14.534400000000002</v>
      </c>
      <c r="Y530" s="3">
        <f>Sales_Data[[#This Row],[Gross_Profit_Recalc]]/Sales_Data[[#This Row],[Sales]]</f>
        <v>0.40000000000000008</v>
      </c>
      <c r="Z530">
        <f>YEAR(Sales_Data[[#This Row],[Order Date]])</f>
        <v>2015</v>
      </c>
    </row>
    <row r="531" spans="1:26" x14ac:dyDescent="0.2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>_xlfn.XLOOKUP(Sales_Data[[#This Row],[Category]],Assumptions_Model!A:A, Assumptions_Model!B:B)</f>
        <v>0.6</v>
      </c>
      <c r="W531">
        <f>Sales_Data[[#This Row],[Sales]]*Sales_Data[[#This Row],[Cost_%]]</f>
        <v>399.74880000000002</v>
      </c>
      <c r="X531">
        <f>Sales_Data[[#This Row],[Sales]]-Sales_Data[[#This Row],[Cost]]</f>
        <v>266.49920000000003</v>
      </c>
      <c r="Y531" s="3">
        <f>Sales_Data[[#This Row],[Gross_Profit_Recalc]]/Sales_Data[[#This Row],[Sales]]</f>
        <v>0.4</v>
      </c>
      <c r="Z531">
        <f>YEAR(Sales_Data[[#This Row],[Order Date]])</f>
        <v>2015</v>
      </c>
    </row>
    <row r="532" spans="1:26" x14ac:dyDescent="0.2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>_xlfn.XLOOKUP(Sales_Data[[#This Row],[Category]],Assumptions_Model!A:A, Assumptions_Model!B:B)</f>
        <v>0.6</v>
      </c>
      <c r="W532">
        <f>Sales_Data[[#This Row],[Sales]]*Sales_Data[[#This Row],[Cost_%]]</f>
        <v>31.507199999999997</v>
      </c>
      <c r="X532">
        <f>Sales_Data[[#This Row],[Sales]]-Sales_Data[[#This Row],[Cost]]</f>
        <v>21.004800000000003</v>
      </c>
      <c r="Y532" s="3">
        <f>Sales_Data[[#This Row],[Gross_Profit_Recalc]]/Sales_Data[[#This Row],[Sales]]</f>
        <v>0.40000000000000008</v>
      </c>
      <c r="Z532">
        <f>YEAR(Sales_Data[[#This Row],[Order Date]])</f>
        <v>2015</v>
      </c>
    </row>
    <row r="533" spans="1:26" x14ac:dyDescent="0.2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>_xlfn.XLOOKUP(Sales_Data[[#This Row],[Category]],Assumptions_Model!A:A, Assumptions_Model!B:B)</f>
        <v>0.65</v>
      </c>
      <c r="W533">
        <f>Sales_Data[[#This Row],[Sales]]*Sales_Data[[#This Row],[Cost_%]]</f>
        <v>123.968</v>
      </c>
      <c r="X533">
        <f>Sales_Data[[#This Row],[Sales]]-Sales_Data[[#This Row],[Cost]]</f>
        <v>66.751999999999995</v>
      </c>
      <c r="Y533" s="3">
        <f>Sales_Data[[#This Row],[Gross_Profit_Recalc]]/Sales_Data[[#This Row],[Sales]]</f>
        <v>0.35</v>
      </c>
      <c r="Z533">
        <f>YEAR(Sales_Data[[#This Row],[Order Date]])</f>
        <v>2015</v>
      </c>
    </row>
    <row r="534" spans="1:26" x14ac:dyDescent="0.2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>_xlfn.XLOOKUP(Sales_Data[[#This Row],[Category]],Assumptions_Model!A:A, Assumptions_Model!B:B)</f>
        <v>0.65</v>
      </c>
      <c r="W534">
        <f>Sales_Data[[#This Row],[Sales]]*Sales_Data[[#This Row],[Cost_%]]</f>
        <v>31.160999999999998</v>
      </c>
      <c r="X534">
        <f>Sales_Data[[#This Row],[Sales]]-Sales_Data[[#This Row],[Cost]]</f>
        <v>16.779</v>
      </c>
      <c r="Y534" s="3">
        <f>Sales_Data[[#This Row],[Gross_Profit_Recalc]]/Sales_Data[[#This Row],[Sales]]</f>
        <v>0.35000000000000003</v>
      </c>
      <c r="Z534">
        <f>YEAR(Sales_Data[[#This Row],[Order Date]])</f>
        <v>2017</v>
      </c>
    </row>
    <row r="535" spans="1:26" x14ac:dyDescent="0.2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>_xlfn.XLOOKUP(Sales_Data[[#This Row],[Category]],Assumptions_Model!A:A, Assumptions_Model!B:B)</f>
        <v>0.55000000000000004</v>
      </c>
      <c r="W535">
        <f>Sales_Data[[#This Row],[Sales]]*Sales_Data[[#This Row],[Cost_%]]</f>
        <v>538.97250000000008</v>
      </c>
      <c r="X535">
        <f>Sales_Data[[#This Row],[Sales]]-Sales_Data[[#This Row],[Cost]]</f>
        <v>440.97749999999996</v>
      </c>
      <c r="Y535" s="3">
        <f>Sales_Data[[#This Row],[Gross_Profit_Recalc]]/Sales_Data[[#This Row],[Sales]]</f>
        <v>0.44999999999999996</v>
      </c>
      <c r="Z535">
        <f>YEAR(Sales_Data[[#This Row],[Order Date]])</f>
        <v>2016</v>
      </c>
    </row>
    <row r="536" spans="1:26" x14ac:dyDescent="0.2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>_xlfn.XLOOKUP(Sales_Data[[#This Row],[Category]],Assumptions_Model!A:A, Assumptions_Model!B:B)</f>
        <v>0.6</v>
      </c>
      <c r="W536">
        <f>Sales_Data[[#This Row],[Sales]]*Sales_Data[[#This Row],[Cost_%]]</f>
        <v>13.65</v>
      </c>
      <c r="X536">
        <f>Sales_Data[[#This Row],[Sales]]-Sales_Data[[#This Row],[Cost]]</f>
        <v>9.1</v>
      </c>
      <c r="Y536" s="3">
        <f>Sales_Data[[#This Row],[Gross_Profit_Recalc]]/Sales_Data[[#This Row],[Sales]]</f>
        <v>0.39999999999999997</v>
      </c>
      <c r="Z536">
        <f>YEAR(Sales_Data[[#This Row],[Order Date]])</f>
        <v>2016</v>
      </c>
    </row>
    <row r="537" spans="1:26" x14ac:dyDescent="0.2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>_xlfn.XLOOKUP(Sales_Data[[#This Row],[Category]],Assumptions_Model!A:A, Assumptions_Model!B:B)</f>
        <v>0.6</v>
      </c>
      <c r="W537">
        <f>Sales_Data[[#This Row],[Sales]]*Sales_Data[[#This Row],[Cost_%]]</f>
        <v>10.0608</v>
      </c>
      <c r="X537">
        <f>Sales_Data[[#This Row],[Sales]]-Sales_Data[[#This Row],[Cost]]</f>
        <v>6.7072000000000003</v>
      </c>
      <c r="Y537" s="3">
        <f>Sales_Data[[#This Row],[Gross_Profit_Recalc]]/Sales_Data[[#This Row],[Sales]]</f>
        <v>0.4</v>
      </c>
      <c r="Z537">
        <f>YEAR(Sales_Data[[#This Row],[Order Date]])</f>
        <v>2016</v>
      </c>
    </row>
    <row r="538" spans="1:26" x14ac:dyDescent="0.2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>_xlfn.XLOOKUP(Sales_Data[[#This Row],[Category]],Assumptions_Model!A:A, Assumptions_Model!B:B)</f>
        <v>0.6</v>
      </c>
      <c r="W538">
        <f>Sales_Data[[#This Row],[Sales]]*Sales_Data[[#This Row],[Cost_%]]</f>
        <v>25.569599999999998</v>
      </c>
      <c r="X538">
        <f>Sales_Data[[#This Row],[Sales]]-Sales_Data[[#This Row],[Cost]]</f>
        <v>17.046400000000002</v>
      </c>
      <c r="Y538" s="3">
        <f>Sales_Data[[#This Row],[Gross_Profit_Recalc]]/Sales_Data[[#This Row],[Sales]]</f>
        <v>0.40000000000000008</v>
      </c>
      <c r="Z538">
        <f>YEAR(Sales_Data[[#This Row],[Order Date]])</f>
        <v>2017</v>
      </c>
    </row>
    <row r="539" spans="1:26" x14ac:dyDescent="0.2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>_xlfn.XLOOKUP(Sales_Data[[#This Row],[Category]],Assumptions_Model!A:A, Assumptions_Model!B:B)</f>
        <v>0.6</v>
      </c>
      <c r="W539">
        <f>Sales_Data[[#This Row],[Sales]]*Sales_Data[[#This Row],[Cost_%]]</f>
        <v>6.4512</v>
      </c>
      <c r="X539">
        <f>Sales_Data[[#This Row],[Sales]]-Sales_Data[[#This Row],[Cost]]</f>
        <v>4.3008000000000006</v>
      </c>
      <c r="Y539" s="3">
        <f>Sales_Data[[#This Row],[Gross_Profit_Recalc]]/Sales_Data[[#This Row],[Sales]]</f>
        <v>0.4</v>
      </c>
      <c r="Z539">
        <f>YEAR(Sales_Data[[#This Row],[Order Date]])</f>
        <v>2015</v>
      </c>
    </row>
    <row r="540" spans="1:26" x14ac:dyDescent="0.2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>_xlfn.XLOOKUP(Sales_Data[[#This Row],[Category]],Assumptions_Model!A:A, Assumptions_Model!B:B)</f>
        <v>0.6</v>
      </c>
      <c r="W540">
        <f>Sales_Data[[#This Row],[Sales]]*Sales_Data[[#This Row],[Cost_%]]</f>
        <v>91.763999999999996</v>
      </c>
      <c r="X540">
        <f>Sales_Data[[#This Row],[Sales]]-Sales_Data[[#This Row],[Cost]]</f>
        <v>61.176000000000002</v>
      </c>
      <c r="Y540" s="3">
        <f>Sales_Data[[#This Row],[Gross_Profit_Recalc]]/Sales_Data[[#This Row],[Sales]]</f>
        <v>0.4</v>
      </c>
      <c r="Z540">
        <f>YEAR(Sales_Data[[#This Row],[Order Date]])</f>
        <v>2015</v>
      </c>
    </row>
    <row r="541" spans="1:26" x14ac:dyDescent="0.2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>_xlfn.XLOOKUP(Sales_Data[[#This Row],[Category]],Assumptions_Model!A:A, Assumptions_Model!B:B)</f>
        <v>0.65</v>
      </c>
      <c r="W541">
        <f>Sales_Data[[#This Row],[Sales]]*Sales_Data[[#This Row],[Cost_%]]</f>
        <v>184.54800000000003</v>
      </c>
      <c r="X541">
        <f>Sales_Data[[#This Row],[Sales]]-Sales_Data[[#This Row],[Cost]]</f>
        <v>99.371999999999986</v>
      </c>
      <c r="Y541" s="3">
        <f>Sales_Data[[#This Row],[Gross_Profit_Recalc]]/Sales_Data[[#This Row],[Sales]]</f>
        <v>0.34999999999999992</v>
      </c>
      <c r="Z541">
        <f>YEAR(Sales_Data[[#This Row],[Order Date]])</f>
        <v>2015</v>
      </c>
    </row>
    <row r="542" spans="1:26" x14ac:dyDescent="0.2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>_xlfn.XLOOKUP(Sales_Data[[#This Row],[Category]],Assumptions_Model!A:A, Assumptions_Model!B:B)</f>
        <v>0.55000000000000004</v>
      </c>
      <c r="W542">
        <f>Sales_Data[[#This Row],[Sales]]*Sales_Data[[#This Row],[Cost_%]]</f>
        <v>257.89499999999998</v>
      </c>
      <c r="X542">
        <f>Sales_Data[[#This Row],[Sales]]-Sales_Data[[#This Row],[Cost]]</f>
        <v>211.005</v>
      </c>
      <c r="Y542" s="3">
        <f>Sales_Data[[#This Row],[Gross_Profit_Recalc]]/Sales_Data[[#This Row],[Sales]]</f>
        <v>0.45</v>
      </c>
      <c r="Z542">
        <f>YEAR(Sales_Data[[#This Row],[Order Date]])</f>
        <v>2014</v>
      </c>
    </row>
    <row r="543" spans="1:26" x14ac:dyDescent="0.2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>_xlfn.XLOOKUP(Sales_Data[[#This Row],[Category]],Assumptions_Model!A:A, Assumptions_Model!B:B)</f>
        <v>0.55000000000000004</v>
      </c>
      <c r="W543">
        <f>Sales_Data[[#This Row],[Sales]]*Sales_Data[[#This Row],[Cost_%]]</f>
        <v>209.4752</v>
      </c>
      <c r="X543">
        <f>Sales_Data[[#This Row],[Sales]]-Sales_Data[[#This Row],[Cost]]</f>
        <v>171.38879999999997</v>
      </c>
      <c r="Y543" s="3">
        <f>Sales_Data[[#This Row],[Gross_Profit_Recalc]]/Sales_Data[[#This Row],[Sales]]</f>
        <v>0.44999999999999996</v>
      </c>
      <c r="Z543">
        <f>YEAR(Sales_Data[[#This Row],[Order Date]])</f>
        <v>2016</v>
      </c>
    </row>
    <row r="544" spans="1:26" x14ac:dyDescent="0.2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>_xlfn.XLOOKUP(Sales_Data[[#This Row],[Category]],Assumptions_Model!A:A, Assumptions_Model!B:B)</f>
        <v>0.6</v>
      </c>
      <c r="W544">
        <f>Sales_Data[[#This Row],[Sales]]*Sales_Data[[#This Row],[Cost_%]]</f>
        <v>388.06559999999996</v>
      </c>
      <c r="X544">
        <f>Sales_Data[[#This Row],[Sales]]-Sales_Data[[#This Row],[Cost]]</f>
        <v>258.71039999999999</v>
      </c>
      <c r="Y544" s="3">
        <f>Sales_Data[[#This Row],[Gross_Profit_Recalc]]/Sales_Data[[#This Row],[Sales]]</f>
        <v>0.4</v>
      </c>
      <c r="Z544">
        <f>YEAR(Sales_Data[[#This Row],[Order Date]])</f>
        <v>2015</v>
      </c>
    </row>
    <row r="545" spans="1:26" x14ac:dyDescent="0.2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>_xlfn.XLOOKUP(Sales_Data[[#This Row],[Category]],Assumptions_Model!A:A, Assumptions_Model!B:B)</f>
        <v>0.55000000000000004</v>
      </c>
      <c r="W545">
        <f>Sales_Data[[#This Row],[Sales]]*Sales_Data[[#This Row],[Cost_%]]</f>
        <v>31.961600000000004</v>
      </c>
      <c r="X545">
        <f>Sales_Data[[#This Row],[Sales]]-Sales_Data[[#This Row],[Cost]]</f>
        <v>26.150399999999998</v>
      </c>
      <c r="Y545" s="3">
        <f>Sales_Data[[#This Row],[Gross_Profit_Recalc]]/Sales_Data[[#This Row],[Sales]]</f>
        <v>0.44999999999999996</v>
      </c>
      <c r="Z545">
        <f>YEAR(Sales_Data[[#This Row],[Order Date]])</f>
        <v>2014</v>
      </c>
    </row>
    <row r="546" spans="1:26" x14ac:dyDescent="0.2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>_xlfn.XLOOKUP(Sales_Data[[#This Row],[Category]],Assumptions_Model!A:A, Assumptions_Model!B:B)</f>
        <v>0.55000000000000004</v>
      </c>
      <c r="W546">
        <f>Sales_Data[[#This Row],[Sales]]*Sales_Data[[#This Row],[Cost_%]]</f>
        <v>55.435600000000008</v>
      </c>
      <c r="X546">
        <f>Sales_Data[[#This Row],[Sales]]-Sales_Data[[#This Row],[Cost]]</f>
        <v>45.356399999999994</v>
      </c>
      <c r="Y546" s="3">
        <f>Sales_Data[[#This Row],[Gross_Profit_Recalc]]/Sales_Data[[#This Row],[Sales]]</f>
        <v>0.44999999999999996</v>
      </c>
      <c r="Z546">
        <f>YEAR(Sales_Data[[#This Row],[Order Date]])</f>
        <v>2014</v>
      </c>
    </row>
    <row r="547" spans="1:26" x14ac:dyDescent="0.2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>_xlfn.XLOOKUP(Sales_Data[[#This Row],[Category]],Assumptions_Model!A:A, Assumptions_Model!B:B)</f>
        <v>0.65</v>
      </c>
      <c r="W547">
        <f>Sales_Data[[#This Row],[Sales]]*Sales_Data[[#This Row],[Cost_%]]</f>
        <v>42.972799999999999</v>
      </c>
      <c r="X547">
        <f>Sales_Data[[#This Row],[Sales]]-Sales_Data[[#This Row],[Cost]]</f>
        <v>23.139199999999995</v>
      </c>
      <c r="Y547" s="3">
        <f>Sales_Data[[#This Row],[Gross_Profit_Recalc]]/Sales_Data[[#This Row],[Sales]]</f>
        <v>0.35</v>
      </c>
      <c r="Z547">
        <f>YEAR(Sales_Data[[#This Row],[Order Date]])</f>
        <v>2014</v>
      </c>
    </row>
    <row r="548" spans="1:26" x14ac:dyDescent="0.2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>_xlfn.XLOOKUP(Sales_Data[[#This Row],[Category]],Assumptions_Model!A:A, Assumptions_Model!B:B)</f>
        <v>0.6</v>
      </c>
      <c r="W548">
        <f>Sales_Data[[#This Row],[Sales]]*Sales_Data[[#This Row],[Cost_%]]</f>
        <v>24.768000000000001</v>
      </c>
      <c r="X548">
        <f>Sales_Data[[#This Row],[Sales]]-Sales_Data[[#This Row],[Cost]]</f>
        <v>16.512</v>
      </c>
      <c r="Y548" s="3">
        <f>Sales_Data[[#This Row],[Gross_Profit_Recalc]]/Sales_Data[[#This Row],[Sales]]</f>
        <v>0.4</v>
      </c>
      <c r="Z548">
        <f>YEAR(Sales_Data[[#This Row],[Order Date]])</f>
        <v>2017</v>
      </c>
    </row>
    <row r="549" spans="1:26" x14ac:dyDescent="0.2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>_xlfn.XLOOKUP(Sales_Data[[#This Row],[Category]],Assumptions_Model!A:A, Assumptions_Model!B:B)</f>
        <v>0.6</v>
      </c>
      <c r="W549">
        <f>Sales_Data[[#This Row],[Sales]]*Sales_Data[[#This Row],[Cost_%]]</f>
        <v>8.016</v>
      </c>
      <c r="X549">
        <f>Sales_Data[[#This Row],[Sales]]-Sales_Data[[#This Row],[Cost]]</f>
        <v>5.3439999999999994</v>
      </c>
      <c r="Y549" s="3">
        <f>Sales_Data[[#This Row],[Gross_Profit_Recalc]]/Sales_Data[[#This Row],[Sales]]</f>
        <v>0.39999999999999997</v>
      </c>
      <c r="Z549">
        <f>YEAR(Sales_Data[[#This Row],[Order Date]])</f>
        <v>2017</v>
      </c>
    </row>
    <row r="550" spans="1:26" x14ac:dyDescent="0.2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>_xlfn.XLOOKUP(Sales_Data[[#This Row],[Category]],Assumptions_Model!A:A, Assumptions_Model!B:B)</f>
        <v>0.6</v>
      </c>
      <c r="W550">
        <f>Sales_Data[[#This Row],[Sales]]*Sales_Data[[#This Row],[Cost_%]]</f>
        <v>150.16319999999999</v>
      </c>
      <c r="X550">
        <f>Sales_Data[[#This Row],[Sales]]-Sales_Data[[#This Row],[Cost]]</f>
        <v>100.1088</v>
      </c>
      <c r="Y550" s="3">
        <f>Sales_Data[[#This Row],[Gross_Profit_Recalc]]/Sales_Data[[#This Row],[Sales]]</f>
        <v>0.4</v>
      </c>
      <c r="Z550">
        <f>YEAR(Sales_Data[[#This Row],[Order Date]])</f>
        <v>2015</v>
      </c>
    </row>
    <row r="551" spans="1:26" x14ac:dyDescent="0.2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>_xlfn.XLOOKUP(Sales_Data[[#This Row],[Category]],Assumptions_Model!A:A, Assumptions_Model!B:B)</f>
        <v>0.6</v>
      </c>
      <c r="W551">
        <f>Sales_Data[[#This Row],[Sales]]*Sales_Data[[#This Row],[Cost_%]]</f>
        <v>6.8184000000000005</v>
      </c>
      <c r="X551">
        <f>Sales_Data[[#This Row],[Sales]]-Sales_Data[[#This Row],[Cost]]</f>
        <v>4.5456000000000003</v>
      </c>
      <c r="Y551" s="3">
        <f>Sales_Data[[#This Row],[Gross_Profit_Recalc]]/Sales_Data[[#This Row],[Sales]]</f>
        <v>0.4</v>
      </c>
      <c r="Z551">
        <f>YEAR(Sales_Data[[#This Row],[Order Date]])</f>
        <v>2015</v>
      </c>
    </row>
    <row r="552" spans="1:26" x14ac:dyDescent="0.2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>_xlfn.XLOOKUP(Sales_Data[[#This Row],[Category]],Assumptions_Model!A:A, Assumptions_Model!B:B)</f>
        <v>0.6</v>
      </c>
      <c r="W552">
        <f>Sales_Data[[#This Row],[Sales]]*Sales_Data[[#This Row],[Cost_%]]</f>
        <v>5.2320000000000002</v>
      </c>
      <c r="X552">
        <f>Sales_Data[[#This Row],[Sales]]-Sales_Data[[#This Row],[Cost]]</f>
        <v>3.4880000000000004</v>
      </c>
      <c r="Y552" s="3">
        <f>Sales_Data[[#This Row],[Gross_Profit_Recalc]]/Sales_Data[[#This Row],[Sales]]</f>
        <v>0.4</v>
      </c>
      <c r="Z552">
        <f>YEAR(Sales_Data[[#This Row],[Order Date]])</f>
        <v>2015</v>
      </c>
    </row>
    <row r="553" spans="1:26" x14ac:dyDescent="0.2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>_xlfn.XLOOKUP(Sales_Data[[#This Row],[Category]],Assumptions_Model!A:A, Assumptions_Model!B:B)</f>
        <v>0.65</v>
      </c>
      <c r="W553">
        <f>Sales_Data[[#This Row],[Sales]]*Sales_Data[[#This Row],[Cost_%]]</f>
        <v>729.01920000000007</v>
      </c>
      <c r="X553">
        <f>Sales_Data[[#This Row],[Sales]]-Sales_Data[[#This Row],[Cost]]</f>
        <v>392.54879999999991</v>
      </c>
      <c r="Y553" s="3">
        <f>Sales_Data[[#This Row],[Gross_Profit_Recalc]]/Sales_Data[[#This Row],[Sales]]</f>
        <v>0.34999999999999992</v>
      </c>
      <c r="Z553">
        <f>YEAR(Sales_Data[[#This Row],[Order Date]])</f>
        <v>2016</v>
      </c>
    </row>
    <row r="554" spans="1:26" x14ac:dyDescent="0.2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>_xlfn.XLOOKUP(Sales_Data[[#This Row],[Category]],Assumptions_Model!A:A, Assumptions_Model!B:B)</f>
        <v>0.65</v>
      </c>
      <c r="W554">
        <f>Sales_Data[[#This Row],[Sales]]*Sales_Data[[#This Row],[Cost_%]]</f>
        <v>22.427599999999998</v>
      </c>
      <c r="X554">
        <f>Sales_Data[[#This Row],[Sales]]-Sales_Data[[#This Row],[Cost]]</f>
        <v>12.0764</v>
      </c>
      <c r="Y554" s="3">
        <f>Sales_Data[[#This Row],[Gross_Profit_Recalc]]/Sales_Data[[#This Row],[Sales]]</f>
        <v>0.35000000000000003</v>
      </c>
      <c r="Z554">
        <f>YEAR(Sales_Data[[#This Row],[Order Date]])</f>
        <v>2017</v>
      </c>
    </row>
    <row r="555" spans="1:26" x14ac:dyDescent="0.2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>_xlfn.XLOOKUP(Sales_Data[[#This Row],[Category]],Assumptions_Model!A:A, Assumptions_Model!B:B)</f>
        <v>0.6</v>
      </c>
      <c r="W555">
        <f>Sales_Data[[#This Row],[Sales]]*Sales_Data[[#This Row],[Cost_%]]</f>
        <v>6.4943999999999997</v>
      </c>
      <c r="X555">
        <f>Sales_Data[[#This Row],[Sales]]-Sales_Data[[#This Row],[Cost]]</f>
        <v>4.3296000000000001</v>
      </c>
      <c r="Y555" s="3">
        <f>Sales_Data[[#This Row],[Gross_Profit_Recalc]]/Sales_Data[[#This Row],[Sales]]</f>
        <v>0.4</v>
      </c>
      <c r="Z555">
        <f>YEAR(Sales_Data[[#This Row],[Order Date]])</f>
        <v>2017</v>
      </c>
    </row>
    <row r="556" spans="1:26" x14ac:dyDescent="0.2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>_xlfn.XLOOKUP(Sales_Data[[#This Row],[Category]],Assumptions_Model!A:A, Assumptions_Model!B:B)</f>
        <v>0.6</v>
      </c>
      <c r="W556">
        <f>Sales_Data[[#This Row],[Sales]]*Sales_Data[[#This Row],[Cost_%]]</f>
        <v>777.46799999999996</v>
      </c>
      <c r="X556">
        <f>Sales_Data[[#This Row],[Sales]]-Sales_Data[[#This Row],[Cost]]</f>
        <v>518.31200000000001</v>
      </c>
      <c r="Y556" s="3">
        <f>Sales_Data[[#This Row],[Gross_Profit_Recalc]]/Sales_Data[[#This Row],[Sales]]</f>
        <v>0.4</v>
      </c>
      <c r="Z556">
        <f>YEAR(Sales_Data[[#This Row],[Order Date]])</f>
        <v>2017</v>
      </c>
    </row>
    <row r="557" spans="1:26" x14ac:dyDescent="0.2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>_xlfn.XLOOKUP(Sales_Data[[#This Row],[Category]],Assumptions_Model!A:A, Assumptions_Model!B:B)</f>
        <v>0.6</v>
      </c>
      <c r="W557">
        <f>Sales_Data[[#This Row],[Sales]]*Sales_Data[[#This Row],[Cost_%]]</f>
        <v>11.673599999999999</v>
      </c>
      <c r="X557">
        <f>Sales_Data[[#This Row],[Sales]]-Sales_Data[[#This Row],[Cost]]</f>
        <v>7.7824000000000009</v>
      </c>
      <c r="Y557" s="3">
        <f>Sales_Data[[#This Row],[Gross_Profit_Recalc]]/Sales_Data[[#This Row],[Sales]]</f>
        <v>0.40000000000000008</v>
      </c>
      <c r="Z557">
        <f>YEAR(Sales_Data[[#This Row],[Order Date]])</f>
        <v>2014</v>
      </c>
    </row>
    <row r="558" spans="1:26" x14ac:dyDescent="0.2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>_xlfn.XLOOKUP(Sales_Data[[#This Row],[Category]],Assumptions_Model!A:A, Assumptions_Model!B:B)</f>
        <v>0.6</v>
      </c>
      <c r="W558">
        <f>Sales_Data[[#This Row],[Sales]]*Sales_Data[[#This Row],[Cost_%]]</f>
        <v>12.42</v>
      </c>
      <c r="X558">
        <f>Sales_Data[[#This Row],[Sales]]-Sales_Data[[#This Row],[Cost]]</f>
        <v>8.2799999999999994</v>
      </c>
      <c r="Y558" s="3">
        <f>Sales_Data[[#This Row],[Gross_Profit_Recalc]]/Sales_Data[[#This Row],[Sales]]</f>
        <v>0.39999999999999997</v>
      </c>
      <c r="Z558">
        <f>YEAR(Sales_Data[[#This Row],[Order Date]])</f>
        <v>2016</v>
      </c>
    </row>
    <row r="559" spans="1:26" x14ac:dyDescent="0.2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>_xlfn.XLOOKUP(Sales_Data[[#This Row],[Category]],Assumptions_Model!A:A, Assumptions_Model!B:B)</f>
        <v>0.65</v>
      </c>
      <c r="W559">
        <f>Sales_Data[[#This Row],[Sales]]*Sales_Data[[#This Row],[Cost_%]]</f>
        <v>868.19200000000012</v>
      </c>
      <c r="X559">
        <f>Sales_Data[[#This Row],[Sales]]-Sales_Data[[#This Row],[Cost]]</f>
        <v>467.48799999999994</v>
      </c>
      <c r="Y559" s="3">
        <f>Sales_Data[[#This Row],[Gross_Profit_Recalc]]/Sales_Data[[#This Row],[Sales]]</f>
        <v>0.34999999999999992</v>
      </c>
      <c r="Z559">
        <f>YEAR(Sales_Data[[#This Row],[Order Date]])</f>
        <v>2016</v>
      </c>
    </row>
    <row r="560" spans="1:26" x14ac:dyDescent="0.2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>_xlfn.XLOOKUP(Sales_Data[[#This Row],[Category]],Assumptions_Model!A:A, Assumptions_Model!B:B)</f>
        <v>0.6</v>
      </c>
      <c r="W560">
        <f>Sales_Data[[#This Row],[Sales]]*Sales_Data[[#This Row],[Cost_%]]</f>
        <v>19.439999999999998</v>
      </c>
      <c r="X560">
        <f>Sales_Data[[#This Row],[Sales]]-Sales_Data[[#This Row],[Cost]]</f>
        <v>12.96</v>
      </c>
      <c r="Y560" s="3">
        <f>Sales_Data[[#This Row],[Gross_Profit_Recalc]]/Sales_Data[[#This Row],[Sales]]</f>
        <v>0.4</v>
      </c>
      <c r="Z560">
        <f>YEAR(Sales_Data[[#This Row],[Order Date]])</f>
        <v>2016</v>
      </c>
    </row>
    <row r="561" spans="1:26" x14ac:dyDescent="0.2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>_xlfn.XLOOKUP(Sales_Data[[#This Row],[Category]],Assumptions_Model!A:A, Assumptions_Model!B:B)</f>
        <v>0.65</v>
      </c>
      <c r="W561">
        <f>Sales_Data[[#This Row],[Sales]]*Sales_Data[[#This Row],[Cost_%]]</f>
        <v>27.69</v>
      </c>
      <c r="X561">
        <f>Sales_Data[[#This Row],[Sales]]-Sales_Data[[#This Row],[Cost]]</f>
        <v>14.91</v>
      </c>
      <c r="Y561" s="3">
        <f>Sales_Data[[#This Row],[Gross_Profit_Recalc]]/Sales_Data[[#This Row],[Sales]]</f>
        <v>0.35</v>
      </c>
      <c r="Z561">
        <f>YEAR(Sales_Data[[#This Row],[Order Date]])</f>
        <v>2017</v>
      </c>
    </row>
    <row r="562" spans="1:26" x14ac:dyDescent="0.2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>_xlfn.XLOOKUP(Sales_Data[[#This Row],[Category]],Assumptions_Model!A:A, Assumptions_Model!B:B)</f>
        <v>0.6</v>
      </c>
      <c r="W562">
        <f>Sales_Data[[#This Row],[Sales]]*Sales_Data[[#This Row],[Cost_%]]</f>
        <v>50.433599999999998</v>
      </c>
      <c r="X562">
        <f>Sales_Data[[#This Row],[Sales]]-Sales_Data[[#This Row],[Cost]]</f>
        <v>33.622399999999999</v>
      </c>
      <c r="Y562" s="3">
        <f>Sales_Data[[#This Row],[Gross_Profit_Recalc]]/Sales_Data[[#This Row],[Sales]]</f>
        <v>0.4</v>
      </c>
      <c r="Z562">
        <f>YEAR(Sales_Data[[#This Row],[Order Date]])</f>
        <v>2017</v>
      </c>
    </row>
    <row r="563" spans="1:26" x14ac:dyDescent="0.2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>_xlfn.XLOOKUP(Sales_Data[[#This Row],[Category]],Assumptions_Model!A:A, Assumptions_Model!B:B)</f>
        <v>0.6</v>
      </c>
      <c r="W563">
        <f>Sales_Data[[#This Row],[Sales]]*Sales_Data[[#This Row],[Cost_%]]</f>
        <v>7.8</v>
      </c>
      <c r="X563">
        <f>Sales_Data[[#This Row],[Sales]]-Sales_Data[[#This Row],[Cost]]</f>
        <v>5.2</v>
      </c>
      <c r="Y563" s="3">
        <f>Sales_Data[[#This Row],[Gross_Profit_Recalc]]/Sales_Data[[#This Row],[Sales]]</f>
        <v>0.4</v>
      </c>
      <c r="Z563">
        <f>YEAR(Sales_Data[[#This Row],[Order Date]])</f>
        <v>2014</v>
      </c>
    </row>
    <row r="564" spans="1:26" x14ac:dyDescent="0.2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>_xlfn.XLOOKUP(Sales_Data[[#This Row],[Category]],Assumptions_Model!A:A, Assumptions_Model!B:B)</f>
        <v>0.65</v>
      </c>
      <c r="W564">
        <f>Sales_Data[[#This Row],[Sales]]*Sales_Data[[#This Row],[Cost_%]]</f>
        <v>8.5332000000000008</v>
      </c>
      <c r="X564">
        <f>Sales_Data[[#This Row],[Sales]]-Sales_Data[[#This Row],[Cost]]</f>
        <v>4.5947999999999993</v>
      </c>
      <c r="Y564" s="3">
        <f>Sales_Data[[#This Row],[Gross_Profit_Recalc]]/Sales_Data[[#This Row],[Sales]]</f>
        <v>0.34999999999999992</v>
      </c>
      <c r="Z564">
        <f>YEAR(Sales_Data[[#This Row],[Order Date]])</f>
        <v>2014</v>
      </c>
    </row>
    <row r="565" spans="1:26" x14ac:dyDescent="0.2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>_xlfn.XLOOKUP(Sales_Data[[#This Row],[Category]],Assumptions_Model!A:A, Assumptions_Model!B:B)</f>
        <v>0.6</v>
      </c>
      <c r="W565">
        <f>Sales_Data[[#This Row],[Sales]]*Sales_Data[[#This Row],[Cost_%]]</f>
        <v>2.3759999999999999</v>
      </c>
      <c r="X565">
        <f>Sales_Data[[#This Row],[Sales]]-Sales_Data[[#This Row],[Cost]]</f>
        <v>1.5840000000000001</v>
      </c>
      <c r="Y565" s="3">
        <f>Sales_Data[[#This Row],[Gross_Profit_Recalc]]/Sales_Data[[#This Row],[Sales]]</f>
        <v>0.4</v>
      </c>
      <c r="Z565">
        <f>YEAR(Sales_Data[[#This Row],[Order Date]])</f>
        <v>2015</v>
      </c>
    </row>
    <row r="566" spans="1:26" x14ac:dyDescent="0.2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>_xlfn.XLOOKUP(Sales_Data[[#This Row],[Category]],Assumptions_Model!A:A, Assumptions_Model!B:B)</f>
        <v>0.6</v>
      </c>
      <c r="W566">
        <f>Sales_Data[[#This Row],[Sales]]*Sales_Data[[#This Row],[Cost_%]]</f>
        <v>1.5659999999999998</v>
      </c>
      <c r="X566">
        <f>Sales_Data[[#This Row],[Sales]]-Sales_Data[[#This Row],[Cost]]</f>
        <v>1.044</v>
      </c>
      <c r="Y566" s="3">
        <f>Sales_Data[[#This Row],[Gross_Profit_Recalc]]/Sales_Data[[#This Row],[Sales]]</f>
        <v>0.4</v>
      </c>
      <c r="Z566">
        <f>YEAR(Sales_Data[[#This Row],[Order Date]])</f>
        <v>2015</v>
      </c>
    </row>
    <row r="567" spans="1:26" x14ac:dyDescent="0.2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>_xlfn.XLOOKUP(Sales_Data[[#This Row],[Category]],Assumptions_Model!A:A, Assumptions_Model!B:B)</f>
        <v>0.55000000000000004</v>
      </c>
      <c r="W567">
        <f>Sales_Data[[#This Row],[Sales]]*Sales_Data[[#This Row],[Cost_%]]</f>
        <v>205.9068</v>
      </c>
      <c r="X567">
        <f>Sales_Data[[#This Row],[Sales]]-Sales_Data[[#This Row],[Cost]]</f>
        <v>168.46919999999997</v>
      </c>
      <c r="Y567" s="3">
        <f>Sales_Data[[#This Row],[Gross_Profit_Recalc]]/Sales_Data[[#This Row],[Sales]]</f>
        <v>0.44999999999999996</v>
      </c>
      <c r="Z567">
        <f>YEAR(Sales_Data[[#This Row],[Order Date]])</f>
        <v>2017</v>
      </c>
    </row>
    <row r="568" spans="1:26" x14ac:dyDescent="0.2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>_xlfn.XLOOKUP(Sales_Data[[#This Row],[Category]],Assumptions_Model!A:A, Assumptions_Model!B:B)</f>
        <v>0.6</v>
      </c>
      <c r="W568">
        <f>Sales_Data[[#This Row],[Sales]]*Sales_Data[[#This Row],[Cost_%]]</f>
        <v>55.103999999999999</v>
      </c>
      <c r="X568">
        <f>Sales_Data[[#This Row],[Sales]]-Sales_Data[[#This Row],[Cost]]</f>
        <v>36.736000000000004</v>
      </c>
      <c r="Y568" s="3">
        <f>Sales_Data[[#This Row],[Gross_Profit_Recalc]]/Sales_Data[[#This Row],[Sales]]</f>
        <v>0.4</v>
      </c>
      <c r="Z568">
        <f>YEAR(Sales_Data[[#This Row],[Order Date]])</f>
        <v>2017</v>
      </c>
    </row>
    <row r="569" spans="1:26" x14ac:dyDescent="0.2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>_xlfn.XLOOKUP(Sales_Data[[#This Row],[Category]],Assumptions_Model!A:A, Assumptions_Model!B:B)</f>
        <v>0.6</v>
      </c>
      <c r="W569">
        <f>Sales_Data[[#This Row],[Sales]]*Sales_Data[[#This Row],[Cost_%]]</f>
        <v>48.652799999999992</v>
      </c>
      <c r="X569">
        <f>Sales_Data[[#This Row],[Sales]]-Sales_Data[[#This Row],[Cost]]</f>
        <v>32.435200000000002</v>
      </c>
      <c r="Y569" s="3">
        <f>Sales_Data[[#This Row],[Gross_Profit_Recalc]]/Sales_Data[[#This Row],[Sales]]</f>
        <v>0.40000000000000008</v>
      </c>
      <c r="Z569">
        <f>YEAR(Sales_Data[[#This Row],[Order Date]])</f>
        <v>2017</v>
      </c>
    </row>
    <row r="570" spans="1:26" x14ac:dyDescent="0.2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>_xlfn.XLOOKUP(Sales_Data[[#This Row],[Category]],Assumptions_Model!A:A, Assumptions_Model!B:B)</f>
        <v>0.6</v>
      </c>
      <c r="W570">
        <f>Sales_Data[[#This Row],[Sales]]*Sales_Data[[#This Row],[Cost_%]]</f>
        <v>11.664</v>
      </c>
      <c r="X570">
        <f>Sales_Data[[#This Row],[Sales]]-Sales_Data[[#This Row],[Cost]]</f>
        <v>7.7760000000000016</v>
      </c>
      <c r="Y570" s="3">
        <f>Sales_Data[[#This Row],[Gross_Profit_Recalc]]/Sales_Data[[#This Row],[Sales]]</f>
        <v>0.40000000000000008</v>
      </c>
      <c r="Z570">
        <f>YEAR(Sales_Data[[#This Row],[Order Date]])</f>
        <v>2017</v>
      </c>
    </row>
    <row r="571" spans="1:26" x14ac:dyDescent="0.2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>_xlfn.XLOOKUP(Sales_Data[[#This Row],[Category]],Assumptions_Model!A:A, Assumptions_Model!B:B)</f>
        <v>0.65</v>
      </c>
      <c r="W571">
        <f>Sales_Data[[#This Row],[Sales]]*Sales_Data[[#This Row],[Cost_%]]</f>
        <v>293.24880000000002</v>
      </c>
      <c r="X571">
        <f>Sales_Data[[#This Row],[Sales]]-Sales_Data[[#This Row],[Cost]]</f>
        <v>157.90319999999997</v>
      </c>
      <c r="Y571" s="3">
        <f>Sales_Data[[#This Row],[Gross_Profit_Recalc]]/Sales_Data[[#This Row],[Sales]]</f>
        <v>0.34999999999999992</v>
      </c>
      <c r="Z571">
        <f>YEAR(Sales_Data[[#This Row],[Order Date]])</f>
        <v>2017</v>
      </c>
    </row>
    <row r="572" spans="1:26" x14ac:dyDescent="0.2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>_xlfn.XLOOKUP(Sales_Data[[#This Row],[Category]],Assumptions_Model!A:A, Assumptions_Model!B:B)</f>
        <v>0.6</v>
      </c>
      <c r="W572">
        <f>Sales_Data[[#This Row],[Sales]]*Sales_Data[[#This Row],[Cost_%]]</f>
        <v>43.47</v>
      </c>
      <c r="X572">
        <f>Sales_Data[[#This Row],[Sales]]-Sales_Data[[#This Row],[Cost]]</f>
        <v>28.980000000000004</v>
      </c>
      <c r="Y572" s="3">
        <f>Sales_Data[[#This Row],[Gross_Profit_Recalc]]/Sales_Data[[#This Row],[Sales]]</f>
        <v>0.4</v>
      </c>
      <c r="Z572">
        <f>YEAR(Sales_Data[[#This Row],[Order Date]])</f>
        <v>2017</v>
      </c>
    </row>
    <row r="573" spans="1:26" x14ac:dyDescent="0.2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>_xlfn.XLOOKUP(Sales_Data[[#This Row],[Category]],Assumptions_Model!A:A, Assumptions_Model!B:B)</f>
        <v>0.6</v>
      </c>
      <c r="W573">
        <f>Sales_Data[[#This Row],[Sales]]*Sales_Data[[#This Row],[Cost_%]]</f>
        <v>8.3759999999999994</v>
      </c>
      <c r="X573">
        <f>Sales_Data[[#This Row],[Sales]]-Sales_Data[[#This Row],[Cost]]</f>
        <v>5.5840000000000014</v>
      </c>
      <c r="Y573" s="3">
        <f>Sales_Data[[#This Row],[Gross_Profit_Recalc]]/Sales_Data[[#This Row],[Sales]]</f>
        <v>0.40000000000000008</v>
      </c>
      <c r="Z573">
        <f>YEAR(Sales_Data[[#This Row],[Order Date]])</f>
        <v>2017</v>
      </c>
    </row>
    <row r="574" spans="1:26" x14ac:dyDescent="0.2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>_xlfn.XLOOKUP(Sales_Data[[#This Row],[Category]],Assumptions_Model!A:A, Assumptions_Model!B:B)</f>
        <v>0.6</v>
      </c>
      <c r="W574">
        <f>Sales_Data[[#This Row],[Sales]]*Sales_Data[[#This Row],[Cost_%]]</f>
        <v>19.958400000000001</v>
      </c>
      <c r="X574">
        <f>Sales_Data[[#This Row],[Sales]]-Sales_Data[[#This Row],[Cost]]</f>
        <v>13.305600000000002</v>
      </c>
      <c r="Y574" s="3">
        <f>Sales_Data[[#This Row],[Gross_Profit_Recalc]]/Sales_Data[[#This Row],[Sales]]</f>
        <v>0.4</v>
      </c>
      <c r="Z574">
        <f>YEAR(Sales_Data[[#This Row],[Order Date]])</f>
        <v>2017</v>
      </c>
    </row>
    <row r="575" spans="1:26" x14ac:dyDescent="0.2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>_xlfn.XLOOKUP(Sales_Data[[#This Row],[Category]],Assumptions_Model!A:A, Assumptions_Model!B:B)</f>
        <v>0.55000000000000004</v>
      </c>
      <c r="W575">
        <f>Sales_Data[[#This Row],[Sales]]*Sales_Data[[#This Row],[Cost_%]]</f>
        <v>8.1675000000000004</v>
      </c>
      <c r="X575">
        <f>Sales_Data[[#This Row],[Sales]]-Sales_Data[[#This Row],[Cost]]</f>
        <v>6.6824999999999992</v>
      </c>
      <c r="Y575" s="3">
        <f>Sales_Data[[#This Row],[Gross_Profit_Recalc]]/Sales_Data[[#This Row],[Sales]]</f>
        <v>0.44999999999999996</v>
      </c>
      <c r="Z575">
        <f>YEAR(Sales_Data[[#This Row],[Order Date]])</f>
        <v>2017</v>
      </c>
    </row>
    <row r="576" spans="1:26" x14ac:dyDescent="0.2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>_xlfn.XLOOKUP(Sales_Data[[#This Row],[Category]],Assumptions_Model!A:A, Assumptions_Model!B:B)</f>
        <v>0.6</v>
      </c>
      <c r="W576">
        <f>Sales_Data[[#This Row],[Sales]]*Sales_Data[[#This Row],[Cost_%]]</f>
        <v>5.2919999999999998</v>
      </c>
      <c r="X576">
        <f>Sales_Data[[#This Row],[Sales]]-Sales_Data[[#This Row],[Cost]]</f>
        <v>3.5280000000000005</v>
      </c>
      <c r="Y576" s="3">
        <f>Sales_Data[[#This Row],[Gross_Profit_Recalc]]/Sales_Data[[#This Row],[Sales]]</f>
        <v>0.4</v>
      </c>
      <c r="Z576">
        <f>YEAR(Sales_Data[[#This Row],[Order Date]])</f>
        <v>2016</v>
      </c>
    </row>
    <row r="577" spans="1:26" x14ac:dyDescent="0.2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>_xlfn.XLOOKUP(Sales_Data[[#This Row],[Category]],Assumptions_Model!A:A, Assumptions_Model!B:B)</f>
        <v>0.6</v>
      </c>
      <c r="W577">
        <f>Sales_Data[[#This Row],[Sales]]*Sales_Data[[#This Row],[Cost_%]]</f>
        <v>96.432000000000002</v>
      </c>
      <c r="X577">
        <f>Sales_Data[[#This Row],[Sales]]-Sales_Data[[#This Row],[Cost]]</f>
        <v>64.287999999999997</v>
      </c>
      <c r="Y577" s="3">
        <f>Sales_Data[[#This Row],[Gross_Profit_Recalc]]/Sales_Data[[#This Row],[Sales]]</f>
        <v>0.39999999999999997</v>
      </c>
      <c r="Z577">
        <f>YEAR(Sales_Data[[#This Row],[Order Date]])</f>
        <v>2015</v>
      </c>
    </row>
    <row r="578" spans="1:26" x14ac:dyDescent="0.2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>_xlfn.XLOOKUP(Sales_Data[[#This Row],[Category]],Assumptions_Model!A:A, Assumptions_Model!B:B)</f>
        <v>0.6</v>
      </c>
      <c r="W578">
        <f>Sales_Data[[#This Row],[Sales]]*Sales_Data[[#This Row],[Cost_%]]</f>
        <v>11.952</v>
      </c>
      <c r="X578">
        <f>Sales_Data[[#This Row],[Sales]]-Sales_Data[[#This Row],[Cost]]</f>
        <v>7.9680000000000017</v>
      </c>
      <c r="Y578" s="3">
        <f>Sales_Data[[#This Row],[Gross_Profit_Recalc]]/Sales_Data[[#This Row],[Sales]]</f>
        <v>0.40000000000000008</v>
      </c>
      <c r="Z578">
        <f>YEAR(Sales_Data[[#This Row],[Order Date]])</f>
        <v>2015</v>
      </c>
    </row>
    <row r="579" spans="1:26" x14ac:dyDescent="0.2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>_xlfn.XLOOKUP(Sales_Data[[#This Row],[Category]],Assumptions_Model!A:A, Assumptions_Model!B:B)</f>
        <v>0.6</v>
      </c>
      <c r="W579">
        <f>Sales_Data[[#This Row],[Sales]]*Sales_Data[[#This Row],[Cost_%]]</f>
        <v>4.38</v>
      </c>
      <c r="X579">
        <f>Sales_Data[[#This Row],[Sales]]-Sales_Data[[#This Row],[Cost]]</f>
        <v>2.92</v>
      </c>
      <c r="Y579" s="3">
        <f>Sales_Data[[#This Row],[Gross_Profit_Recalc]]/Sales_Data[[#This Row],[Sales]]</f>
        <v>0.4</v>
      </c>
      <c r="Z579">
        <f>YEAR(Sales_Data[[#This Row],[Order Date]])</f>
        <v>2015</v>
      </c>
    </row>
    <row r="580" spans="1:26" x14ac:dyDescent="0.2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>_xlfn.XLOOKUP(Sales_Data[[#This Row],[Category]],Assumptions_Model!A:A, Assumptions_Model!B:B)</f>
        <v>0.6</v>
      </c>
      <c r="W580">
        <f>Sales_Data[[#This Row],[Sales]]*Sales_Data[[#This Row],[Cost_%]]</f>
        <v>41.827199999999998</v>
      </c>
      <c r="X580">
        <f>Sales_Data[[#This Row],[Sales]]-Sales_Data[[#This Row],[Cost]]</f>
        <v>27.884800000000006</v>
      </c>
      <c r="Y580" s="3">
        <f>Sales_Data[[#This Row],[Gross_Profit_Recalc]]/Sales_Data[[#This Row],[Sales]]</f>
        <v>0.40000000000000008</v>
      </c>
      <c r="Z580">
        <f>YEAR(Sales_Data[[#This Row],[Order Date]])</f>
        <v>2017</v>
      </c>
    </row>
    <row r="581" spans="1:26" x14ac:dyDescent="0.2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>_xlfn.XLOOKUP(Sales_Data[[#This Row],[Category]],Assumptions_Model!A:A, Assumptions_Model!B:B)</f>
        <v>0.65</v>
      </c>
      <c r="W581">
        <f>Sales_Data[[#This Row],[Sales]]*Sales_Data[[#This Row],[Cost_%]]</f>
        <v>5.7148000000000003</v>
      </c>
      <c r="X581">
        <f>Sales_Data[[#This Row],[Sales]]-Sales_Data[[#This Row],[Cost]]</f>
        <v>3.0771999999999995</v>
      </c>
      <c r="Y581" s="3">
        <f>Sales_Data[[#This Row],[Gross_Profit_Recalc]]/Sales_Data[[#This Row],[Sales]]</f>
        <v>0.34999999999999992</v>
      </c>
      <c r="Z581">
        <f>YEAR(Sales_Data[[#This Row],[Order Date]])</f>
        <v>2017</v>
      </c>
    </row>
    <row r="582" spans="1:26" x14ac:dyDescent="0.2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>_xlfn.XLOOKUP(Sales_Data[[#This Row],[Category]],Assumptions_Model!A:A, Assumptions_Model!B:B)</f>
        <v>0.6</v>
      </c>
      <c r="W582">
        <f>Sales_Data[[#This Row],[Sales]]*Sales_Data[[#This Row],[Cost_%]]</f>
        <v>30.911999999999999</v>
      </c>
      <c r="X582">
        <f>Sales_Data[[#This Row],[Sales]]-Sales_Data[[#This Row],[Cost]]</f>
        <v>20.608000000000004</v>
      </c>
      <c r="Y582" s="3">
        <f>Sales_Data[[#This Row],[Gross_Profit_Recalc]]/Sales_Data[[#This Row],[Sales]]</f>
        <v>0.40000000000000008</v>
      </c>
      <c r="Z582">
        <f>YEAR(Sales_Data[[#This Row],[Order Date]])</f>
        <v>2015</v>
      </c>
    </row>
    <row r="583" spans="1:26" x14ac:dyDescent="0.2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>_xlfn.XLOOKUP(Sales_Data[[#This Row],[Category]],Assumptions_Model!A:A, Assumptions_Model!B:B)</f>
        <v>0.55000000000000004</v>
      </c>
      <c r="W583">
        <f>Sales_Data[[#This Row],[Sales]]*Sales_Data[[#This Row],[Cost_%]]</f>
        <v>258.70679999999999</v>
      </c>
      <c r="X583">
        <f>Sales_Data[[#This Row],[Sales]]-Sales_Data[[#This Row],[Cost]]</f>
        <v>211.66919999999999</v>
      </c>
      <c r="Y583" s="3">
        <f>Sales_Data[[#This Row],[Gross_Profit_Recalc]]/Sales_Data[[#This Row],[Sales]]</f>
        <v>0.45</v>
      </c>
      <c r="Z583">
        <f>YEAR(Sales_Data[[#This Row],[Order Date]])</f>
        <v>2017</v>
      </c>
    </row>
    <row r="584" spans="1:26" x14ac:dyDescent="0.2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>_xlfn.XLOOKUP(Sales_Data[[#This Row],[Category]],Assumptions_Model!A:A, Assumptions_Model!B:B)</f>
        <v>0.55000000000000004</v>
      </c>
      <c r="W584">
        <f>Sales_Data[[#This Row],[Sales]]*Sales_Data[[#This Row],[Cost_%]]</f>
        <v>58.071200000000005</v>
      </c>
      <c r="X584">
        <f>Sales_Data[[#This Row],[Sales]]-Sales_Data[[#This Row],[Cost]]</f>
        <v>47.512799999999999</v>
      </c>
      <c r="Y584" s="3">
        <f>Sales_Data[[#This Row],[Gross_Profit_Recalc]]/Sales_Data[[#This Row],[Sales]]</f>
        <v>0.44999999999999996</v>
      </c>
      <c r="Z584">
        <f>YEAR(Sales_Data[[#This Row],[Order Date]])</f>
        <v>2017</v>
      </c>
    </row>
    <row r="585" spans="1:26" x14ac:dyDescent="0.2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>_xlfn.XLOOKUP(Sales_Data[[#This Row],[Category]],Assumptions_Model!A:A, Assumptions_Model!B:B)</f>
        <v>0.6</v>
      </c>
      <c r="W585">
        <f>Sales_Data[[#This Row],[Sales]]*Sales_Data[[#This Row],[Cost_%]]</f>
        <v>18.691199999999998</v>
      </c>
      <c r="X585">
        <f>Sales_Data[[#This Row],[Sales]]-Sales_Data[[#This Row],[Cost]]</f>
        <v>12.460800000000003</v>
      </c>
      <c r="Y585" s="3">
        <f>Sales_Data[[#This Row],[Gross_Profit_Recalc]]/Sales_Data[[#This Row],[Sales]]</f>
        <v>0.40000000000000008</v>
      </c>
      <c r="Z585">
        <f>YEAR(Sales_Data[[#This Row],[Order Date]])</f>
        <v>2017</v>
      </c>
    </row>
    <row r="586" spans="1:26" x14ac:dyDescent="0.2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>_xlfn.XLOOKUP(Sales_Data[[#This Row],[Category]],Assumptions_Model!A:A, Assumptions_Model!B:B)</f>
        <v>0.6</v>
      </c>
      <c r="W586">
        <f>Sales_Data[[#This Row],[Sales]]*Sales_Data[[#This Row],[Cost_%]]</f>
        <v>4.0697999999999999</v>
      </c>
      <c r="X586">
        <f>Sales_Data[[#This Row],[Sales]]-Sales_Data[[#This Row],[Cost]]</f>
        <v>2.7132000000000005</v>
      </c>
      <c r="Y586" s="3">
        <f>Sales_Data[[#This Row],[Gross_Profit_Recalc]]/Sales_Data[[#This Row],[Sales]]</f>
        <v>0.40000000000000008</v>
      </c>
      <c r="Z586">
        <f>YEAR(Sales_Data[[#This Row],[Order Date]])</f>
        <v>2017</v>
      </c>
    </row>
    <row r="587" spans="1:26" x14ac:dyDescent="0.2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>_xlfn.XLOOKUP(Sales_Data[[#This Row],[Category]],Assumptions_Model!A:A, Assumptions_Model!B:B)</f>
        <v>0.55000000000000004</v>
      </c>
      <c r="W587">
        <f>Sales_Data[[#This Row],[Sales]]*Sales_Data[[#This Row],[Cost_%]]</f>
        <v>223.50240000000002</v>
      </c>
      <c r="X587">
        <f>Sales_Data[[#This Row],[Sales]]-Sales_Data[[#This Row],[Cost]]</f>
        <v>182.86559999999997</v>
      </c>
      <c r="Y587" s="3">
        <f>Sales_Data[[#This Row],[Gross_Profit_Recalc]]/Sales_Data[[#This Row],[Sales]]</f>
        <v>0.44999999999999996</v>
      </c>
      <c r="Z587">
        <f>YEAR(Sales_Data[[#This Row],[Order Date]])</f>
        <v>2017</v>
      </c>
    </row>
    <row r="588" spans="1:26" x14ac:dyDescent="0.2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>_xlfn.XLOOKUP(Sales_Data[[#This Row],[Category]],Assumptions_Model!A:A, Assumptions_Model!B:B)</f>
        <v>0.65</v>
      </c>
      <c r="W588">
        <f>Sales_Data[[#This Row],[Sales]]*Sales_Data[[#This Row],[Cost_%]]</f>
        <v>46.137000000000008</v>
      </c>
      <c r="X588">
        <f>Sales_Data[[#This Row],[Sales]]-Sales_Data[[#This Row],[Cost]]</f>
        <v>24.842999999999996</v>
      </c>
      <c r="Y588" s="3">
        <f>Sales_Data[[#This Row],[Gross_Profit_Recalc]]/Sales_Data[[#This Row],[Sales]]</f>
        <v>0.34999999999999992</v>
      </c>
      <c r="Z588">
        <f>YEAR(Sales_Data[[#This Row],[Order Date]])</f>
        <v>2015</v>
      </c>
    </row>
    <row r="589" spans="1:26" x14ac:dyDescent="0.2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>_xlfn.XLOOKUP(Sales_Data[[#This Row],[Category]],Assumptions_Model!A:A, Assumptions_Model!B:B)</f>
        <v>0.6</v>
      </c>
      <c r="W589">
        <f>Sales_Data[[#This Row],[Sales]]*Sales_Data[[#This Row],[Cost_%]]</f>
        <v>176.958</v>
      </c>
      <c r="X589">
        <f>Sales_Data[[#This Row],[Sales]]-Sales_Data[[#This Row],[Cost]]</f>
        <v>117.97200000000001</v>
      </c>
      <c r="Y589" s="3">
        <f>Sales_Data[[#This Row],[Gross_Profit_Recalc]]/Sales_Data[[#This Row],[Sales]]</f>
        <v>0.4</v>
      </c>
      <c r="Z589">
        <f>YEAR(Sales_Data[[#This Row],[Order Date]])</f>
        <v>2015</v>
      </c>
    </row>
    <row r="590" spans="1:26" x14ac:dyDescent="0.2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>_xlfn.XLOOKUP(Sales_Data[[#This Row],[Category]],Assumptions_Model!A:A, Assumptions_Model!B:B)</f>
        <v>0.55000000000000004</v>
      </c>
      <c r="W590">
        <f>Sales_Data[[#This Row],[Sales]]*Sales_Data[[#This Row],[Cost_%]]</f>
        <v>46.631200000000007</v>
      </c>
      <c r="X590">
        <f>Sales_Data[[#This Row],[Sales]]-Sales_Data[[#This Row],[Cost]]</f>
        <v>38.152799999999999</v>
      </c>
      <c r="Y590" s="3">
        <f>Sales_Data[[#This Row],[Gross_Profit_Recalc]]/Sales_Data[[#This Row],[Sales]]</f>
        <v>0.44999999999999996</v>
      </c>
      <c r="Z590">
        <f>YEAR(Sales_Data[[#This Row],[Order Date]])</f>
        <v>2016</v>
      </c>
    </row>
    <row r="591" spans="1:26" x14ac:dyDescent="0.2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>_xlfn.XLOOKUP(Sales_Data[[#This Row],[Category]],Assumptions_Model!A:A, Assumptions_Model!B:B)</f>
        <v>0.6</v>
      </c>
      <c r="W591">
        <f>Sales_Data[[#This Row],[Sales]]*Sales_Data[[#This Row],[Cost_%]]</f>
        <v>12.441599999999999</v>
      </c>
      <c r="X591">
        <f>Sales_Data[[#This Row],[Sales]]-Sales_Data[[#This Row],[Cost]]</f>
        <v>8.2944000000000013</v>
      </c>
      <c r="Y591" s="3">
        <f>Sales_Data[[#This Row],[Gross_Profit_Recalc]]/Sales_Data[[#This Row],[Sales]]</f>
        <v>0.40000000000000008</v>
      </c>
      <c r="Z591">
        <f>YEAR(Sales_Data[[#This Row],[Order Date]])</f>
        <v>2016</v>
      </c>
    </row>
    <row r="592" spans="1:26" x14ac:dyDescent="0.2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>_xlfn.XLOOKUP(Sales_Data[[#This Row],[Category]],Assumptions_Model!A:A, Assumptions_Model!B:B)</f>
        <v>0.6</v>
      </c>
      <c r="W592">
        <f>Sales_Data[[#This Row],[Sales]]*Sales_Data[[#This Row],[Cost_%]]</f>
        <v>10.092600000000001</v>
      </c>
      <c r="X592">
        <f>Sales_Data[[#This Row],[Sales]]-Sales_Data[[#This Row],[Cost]]</f>
        <v>6.7284000000000006</v>
      </c>
      <c r="Y592" s="3">
        <f>Sales_Data[[#This Row],[Gross_Profit_Recalc]]/Sales_Data[[#This Row],[Sales]]</f>
        <v>0.4</v>
      </c>
      <c r="Z592">
        <f>YEAR(Sales_Data[[#This Row],[Order Date]])</f>
        <v>2016</v>
      </c>
    </row>
    <row r="593" spans="1:26" x14ac:dyDescent="0.2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>_xlfn.XLOOKUP(Sales_Data[[#This Row],[Category]],Assumptions_Model!A:A, Assumptions_Model!B:B)</f>
        <v>0.6</v>
      </c>
      <c r="W593">
        <f>Sales_Data[[#This Row],[Sales]]*Sales_Data[[#This Row],[Cost_%]]</f>
        <v>6.2207999999999997</v>
      </c>
      <c r="X593">
        <f>Sales_Data[[#This Row],[Sales]]-Sales_Data[[#This Row],[Cost]]</f>
        <v>4.1472000000000007</v>
      </c>
      <c r="Y593" s="3">
        <f>Sales_Data[[#This Row],[Gross_Profit_Recalc]]/Sales_Data[[#This Row],[Sales]]</f>
        <v>0.40000000000000008</v>
      </c>
      <c r="Z593">
        <f>YEAR(Sales_Data[[#This Row],[Order Date]])</f>
        <v>2016</v>
      </c>
    </row>
    <row r="594" spans="1:26" x14ac:dyDescent="0.2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>_xlfn.XLOOKUP(Sales_Data[[#This Row],[Category]],Assumptions_Model!A:A, Assumptions_Model!B:B)</f>
        <v>0.6</v>
      </c>
      <c r="W594">
        <f>Sales_Data[[#This Row],[Sales]]*Sales_Data[[#This Row],[Cost_%]]</f>
        <v>5.6063999999999998</v>
      </c>
      <c r="X594">
        <f>Sales_Data[[#This Row],[Sales]]-Sales_Data[[#This Row],[Cost]]</f>
        <v>3.7375999999999996</v>
      </c>
      <c r="Y594" s="3">
        <f>Sales_Data[[#This Row],[Gross_Profit_Recalc]]/Sales_Data[[#This Row],[Sales]]</f>
        <v>0.39999999999999997</v>
      </c>
      <c r="Z594">
        <f>YEAR(Sales_Data[[#This Row],[Order Date]])</f>
        <v>2014</v>
      </c>
    </row>
    <row r="595" spans="1:26" x14ac:dyDescent="0.2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>_xlfn.XLOOKUP(Sales_Data[[#This Row],[Category]],Assumptions_Model!A:A, Assumptions_Model!B:B)</f>
        <v>0.55000000000000004</v>
      </c>
      <c r="W595">
        <f>Sales_Data[[#This Row],[Sales]]*Sales_Data[[#This Row],[Cost_%]]</f>
        <v>17.16</v>
      </c>
      <c r="X595">
        <f>Sales_Data[[#This Row],[Sales]]-Sales_Data[[#This Row],[Cost]]</f>
        <v>14.04</v>
      </c>
      <c r="Y595" s="3">
        <f>Sales_Data[[#This Row],[Gross_Profit_Recalc]]/Sales_Data[[#This Row],[Sales]]</f>
        <v>0.44999999999999996</v>
      </c>
      <c r="Z595">
        <f>YEAR(Sales_Data[[#This Row],[Order Date]])</f>
        <v>2014</v>
      </c>
    </row>
    <row r="596" spans="1:26" x14ac:dyDescent="0.2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>_xlfn.XLOOKUP(Sales_Data[[#This Row],[Category]],Assumptions_Model!A:A, Assumptions_Model!B:B)</f>
        <v>0.6</v>
      </c>
      <c r="W596">
        <f>Sales_Data[[#This Row],[Sales]]*Sales_Data[[#This Row],[Cost_%]]</f>
        <v>45.672000000000004</v>
      </c>
      <c r="X596">
        <f>Sales_Data[[#This Row],[Sales]]-Sales_Data[[#This Row],[Cost]]</f>
        <v>30.448</v>
      </c>
      <c r="Y596" s="3">
        <f>Sales_Data[[#This Row],[Gross_Profit_Recalc]]/Sales_Data[[#This Row],[Sales]]</f>
        <v>0.39999999999999997</v>
      </c>
      <c r="Z596">
        <f>YEAR(Sales_Data[[#This Row],[Order Date]])</f>
        <v>2014</v>
      </c>
    </row>
    <row r="597" spans="1:26" x14ac:dyDescent="0.2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>_xlfn.XLOOKUP(Sales_Data[[#This Row],[Category]],Assumptions_Model!A:A, Assumptions_Model!B:B)</f>
        <v>0.55000000000000004</v>
      </c>
      <c r="W597">
        <f>Sales_Data[[#This Row],[Sales]]*Sales_Data[[#This Row],[Cost_%]]</f>
        <v>659.98680000000013</v>
      </c>
      <c r="X597">
        <f>Sales_Data[[#This Row],[Sales]]-Sales_Data[[#This Row],[Cost]]</f>
        <v>539.98919999999998</v>
      </c>
      <c r="Y597" s="3">
        <f>Sales_Data[[#This Row],[Gross_Profit_Recalc]]/Sales_Data[[#This Row],[Sales]]</f>
        <v>0.44999999999999996</v>
      </c>
      <c r="Z597">
        <f>YEAR(Sales_Data[[#This Row],[Order Date]])</f>
        <v>2014</v>
      </c>
    </row>
    <row r="598" spans="1:26" x14ac:dyDescent="0.2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>_xlfn.XLOOKUP(Sales_Data[[#This Row],[Category]],Assumptions_Model!A:A, Assumptions_Model!B:B)</f>
        <v>0.55000000000000004</v>
      </c>
      <c r="W598">
        <f>Sales_Data[[#This Row],[Sales]]*Sales_Data[[#This Row],[Cost_%]]</f>
        <v>245.27800000000002</v>
      </c>
      <c r="X598">
        <f>Sales_Data[[#This Row],[Sales]]-Sales_Data[[#This Row],[Cost]]</f>
        <v>200.68199999999996</v>
      </c>
      <c r="Y598" s="3">
        <f>Sales_Data[[#This Row],[Gross_Profit_Recalc]]/Sales_Data[[#This Row],[Sales]]</f>
        <v>0.44999999999999996</v>
      </c>
      <c r="Z598">
        <f>YEAR(Sales_Data[[#This Row],[Order Date]])</f>
        <v>2014</v>
      </c>
    </row>
    <row r="599" spans="1:26" x14ac:dyDescent="0.2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>_xlfn.XLOOKUP(Sales_Data[[#This Row],[Category]],Assumptions_Model!A:A, Assumptions_Model!B:B)</f>
        <v>0.65</v>
      </c>
      <c r="W599">
        <f>Sales_Data[[#This Row],[Sales]]*Sales_Data[[#This Row],[Cost_%]]</f>
        <v>213.04400000000001</v>
      </c>
      <c r="X599">
        <f>Sales_Data[[#This Row],[Sales]]-Sales_Data[[#This Row],[Cost]]</f>
        <v>114.71599999999998</v>
      </c>
      <c r="Y599" s="3">
        <f>Sales_Data[[#This Row],[Gross_Profit_Recalc]]/Sales_Data[[#This Row],[Sales]]</f>
        <v>0.34999999999999992</v>
      </c>
      <c r="Z599">
        <f>YEAR(Sales_Data[[#This Row],[Order Date]])</f>
        <v>2014</v>
      </c>
    </row>
    <row r="600" spans="1:26" x14ac:dyDescent="0.2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>_xlfn.XLOOKUP(Sales_Data[[#This Row],[Category]],Assumptions_Model!A:A, Assumptions_Model!B:B)</f>
        <v>0.6</v>
      </c>
      <c r="W600">
        <f>Sales_Data[[#This Row],[Sales]]*Sales_Data[[#This Row],[Cost_%]]</f>
        <v>6.9791999999999996</v>
      </c>
      <c r="X600">
        <f>Sales_Data[[#This Row],[Sales]]-Sales_Data[[#This Row],[Cost]]</f>
        <v>4.6528</v>
      </c>
      <c r="Y600" s="3">
        <f>Sales_Data[[#This Row],[Gross_Profit_Recalc]]/Sales_Data[[#This Row],[Sales]]</f>
        <v>0.4</v>
      </c>
      <c r="Z600">
        <f>YEAR(Sales_Data[[#This Row],[Order Date]])</f>
        <v>2016</v>
      </c>
    </row>
    <row r="601" spans="1:26" x14ac:dyDescent="0.2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>_xlfn.XLOOKUP(Sales_Data[[#This Row],[Category]],Assumptions_Model!A:A, Assumptions_Model!B:B)</f>
        <v>0.55000000000000004</v>
      </c>
      <c r="W601">
        <f>Sales_Data[[#This Row],[Sales]]*Sales_Data[[#This Row],[Cost_%]]</f>
        <v>79.190100000000001</v>
      </c>
      <c r="X601">
        <f>Sales_Data[[#This Row],[Sales]]-Sales_Data[[#This Row],[Cost]]</f>
        <v>64.791899999999998</v>
      </c>
      <c r="Y601" s="3">
        <f>Sales_Data[[#This Row],[Gross_Profit_Recalc]]/Sales_Data[[#This Row],[Sales]]</f>
        <v>0.45</v>
      </c>
      <c r="Z601">
        <f>YEAR(Sales_Data[[#This Row],[Order Date]])</f>
        <v>2016</v>
      </c>
    </row>
    <row r="602" spans="1:26" x14ac:dyDescent="0.2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>_xlfn.XLOOKUP(Sales_Data[[#This Row],[Category]],Assumptions_Model!A:A, Assumptions_Model!B:B)</f>
        <v>0.55000000000000004</v>
      </c>
      <c r="W602">
        <f>Sales_Data[[#This Row],[Sales]]*Sales_Data[[#This Row],[Cost_%]]</f>
        <v>271.90680000000003</v>
      </c>
      <c r="X602">
        <f>Sales_Data[[#This Row],[Sales]]-Sales_Data[[#This Row],[Cost]]</f>
        <v>222.46919999999994</v>
      </c>
      <c r="Y602" s="3">
        <f>Sales_Data[[#This Row],[Gross_Profit_Recalc]]/Sales_Data[[#This Row],[Sales]]</f>
        <v>0.4499999999999999</v>
      </c>
      <c r="Z602">
        <f>YEAR(Sales_Data[[#This Row],[Order Date]])</f>
        <v>2016</v>
      </c>
    </row>
    <row r="603" spans="1:26" x14ac:dyDescent="0.2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>_xlfn.XLOOKUP(Sales_Data[[#This Row],[Category]],Assumptions_Model!A:A, Assumptions_Model!B:B)</f>
        <v>0.6</v>
      </c>
      <c r="W603">
        <f>Sales_Data[[#This Row],[Sales]]*Sales_Data[[#This Row],[Cost_%]]</f>
        <v>3.504</v>
      </c>
      <c r="X603">
        <f>Sales_Data[[#This Row],[Sales]]-Sales_Data[[#This Row],[Cost]]</f>
        <v>2.3359999999999999</v>
      </c>
      <c r="Y603" s="3">
        <f>Sales_Data[[#This Row],[Gross_Profit_Recalc]]/Sales_Data[[#This Row],[Sales]]</f>
        <v>0.39999999999999997</v>
      </c>
      <c r="Z603">
        <f>YEAR(Sales_Data[[#This Row],[Order Date]])</f>
        <v>2016</v>
      </c>
    </row>
    <row r="604" spans="1:26" x14ac:dyDescent="0.2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>_xlfn.XLOOKUP(Sales_Data[[#This Row],[Category]],Assumptions_Model!A:A, Assumptions_Model!B:B)</f>
        <v>0.6</v>
      </c>
      <c r="W604">
        <f>Sales_Data[[#This Row],[Sales]]*Sales_Data[[#This Row],[Cost_%]]</f>
        <v>85.665599999999998</v>
      </c>
      <c r="X604">
        <f>Sales_Data[[#This Row],[Sales]]-Sales_Data[[#This Row],[Cost]]</f>
        <v>57.110400000000013</v>
      </c>
      <c r="Y604" s="3">
        <f>Sales_Data[[#This Row],[Gross_Profit_Recalc]]/Sales_Data[[#This Row],[Sales]]</f>
        <v>0.40000000000000008</v>
      </c>
      <c r="Z604">
        <f>YEAR(Sales_Data[[#This Row],[Order Date]])</f>
        <v>2014</v>
      </c>
    </row>
    <row r="605" spans="1:26" x14ac:dyDescent="0.2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>_xlfn.XLOOKUP(Sales_Data[[#This Row],[Category]],Assumptions_Model!A:A, Assumptions_Model!B:B)</f>
        <v>0.65</v>
      </c>
      <c r="W605">
        <f>Sales_Data[[#This Row],[Sales]]*Sales_Data[[#This Row],[Cost_%]]</f>
        <v>29.702400000000001</v>
      </c>
      <c r="X605">
        <f>Sales_Data[[#This Row],[Sales]]-Sales_Data[[#This Row],[Cost]]</f>
        <v>15.993599999999997</v>
      </c>
      <c r="Y605" s="3">
        <f>Sales_Data[[#This Row],[Gross_Profit_Recalc]]/Sales_Data[[#This Row],[Sales]]</f>
        <v>0.35</v>
      </c>
      <c r="Z605">
        <f>YEAR(Sales_Data[[#This Row],[Order Date]])</f>
        <v>2014</v>
      </c>
    </row>
    <row r="606" spans="1:26" x14ac:dyDescent="0.2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>_xlfn.XLOOKUP(Sales_Data[[#This Row],[Category]],Assumptions_Model!A:A, Assumptions_Model!B:B)</f>
        <v>0.6</v>
      </c>
      <c r="W606">
        <f>Sales_Data[[#This Row],[Sales]]*Sales_Data[[#This Row],[Cost_%]]</f>
        <v>4.3308</v>
      </c>
      <c r="X606">
        <f>Sales_Data[[#This Row],[Sales]]-Sales_Data[[#This Row],[Cost]]</f>
        <v>2.8872</v>
      </c>
      <c r="Y606" s="3">
        <f>Sales_Data[[#This Row],[Gross_Profit_Recalc]]/Sales_Data[[#This Row],[Sales]]</f>
        <v>0.4</v>
      </c>
      <c r="Z606">
        <f>YEAR(Sales_Data[[#This Row],[Order Date]])</f>
        <v>2014</v>
      </c>
    </row>
    <row r="607" spans="1:26" x14ac:dyDescent="0.2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>_xlfn.XLOOKUP(Sales_Data[[#This Row],[Category]],Assumptions_Model!A:A, Assumptions_Model!B:B)</f>
        <v>0.6</v>
      </c>
      <c r="W607">
        <f>Sales_Data[[#This Row],[Sales]]*Sales_Data[[#This Row],[Cost_%]]</f>
        <v>25.912800000000001</v>
      </c>
      <c r="X607">
        <f>Sales_Data[[#This Row],[Sales]]-Sales_Data[[#This Row],[Cost]]</f>
        <v>17.275200000000002</v>
      </c>
      <c r="Y607" s="3">
        <f>Sales_Data[[#This Row],[Gross_Profit_Recalc]]/Sales_Data[[#This Row],[Sales]]</f>
        <v>0.4</v>
      </c>
      <c r="Z607">
        <f>YEAR(Sales_Data[[#This Row],[Order Date]])</f>
        <v>2014</v>
      </c>
    </row>
    <row r="608" spans="1:26" x14ac:dyDescent="0.2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>_xlfn.XLOOKUP(Sales_Data[[#This Row],[Category]],Assumptions_Model!A:A, Assumptions_Model!B:B)</f>
        <v>0.6</v>
      </c>
      <c r="W608">
        <f>Sales_Data[[#This Row],[Sales]]*Sales_Data[[#This Row],[Cost_%]]</f>
        <v>79.142399999999995</v>
      </c>
      <c r="X608">
        <f>Sales_Data[[#This Row],[Sales]]-Sales_Data[[#This Row],[Cost]]</f>
        <v>52.761600000000001</v>
      </c>
      <c r="Y608" s="3">
        <f>Sales_Data[[#This Row],[Gross_Profit_Recalc]]/Sales_Data[[#This Row],[Sales]]</f>
        <v>0.4</v>
      </c>
      <c r="Z608">
        <f>YEAR(Sales_Data[[#This Row],[Order Date]])</f>
        <v>2014</v>
      </c>
    </row>
    <row r="609" spans="1:26" x14ac:dyDescent="0.2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>_xlfn.XLOOKUP(Sales_Data[[#This Row],[Category]],Assumptions_Model!A:A, Assumptions_Model!B:B)</f>
        <v>0.6</v>
      </c>
      <c r="W609">
        <f>Sales_Data[[#This Row],[Sales]]*Sales_Data[[#This Row],[Cost_%]]</f>
        <v>1.9691999999999998</v>
      </c>
      <c r="X609">
        <f>Sales_Data[[#This Row],[Sales]]-Sales_Data[[#This Row],[Cost]]</f>
        <v>1.3128000000000002</v>
      </c>
      <c r="Y609" s="3">
        <f>Sales_Data[[#This Row],[Gross_Profit_Recalc]]/Sales_Data[[#This Row],[Sales]]</f>
        <v>0.40000000000000008</v>
      </c>
      <c r="Z609">
        <f>YEAR(Sales_Data[[#This Row],[Order Date]])</f>
        <v>2014</v>
      </c>
    </row>
    <row r="610" spans="1:26" x14ac:dyDescent="0.2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>_xlfn.XLOOKUP(Sales_Data[[#This Row],[Category]],Assumptions_Model!A:A, Assumptions_Model!B:B)</f>
        <v>0.6</v>
      </c>
      <c r="W610">
        <f>Sales_Data[[#This Row],[Sales]]*Sales_Data[[#This Row],[Cost_%]]</f>
        <v>12.700799999999999</v>
      </c>
      <c r="X610">
        <f>Sales_Data[[#This Row],[Sales]]-Sales_Data[[#This Row],[Cost]]</f>
        <v>8.4672000000000001</v>
      </c>
      <c r="Y610" s="3">
        <f>Sales_Data[[#This Row],[Gross_Profit_Recalc]]/Sales_Data[[#This Row],[Sales]]</f>
        <v>0.4</v>
      </c>
      <c r="Z610">
        <f>YEAR(Sales_Data[[#This Row],[Order Date]])</f>
        <v>2014</v>
      </c>
    </row>
    <row r="611" spans="1:26" x14ac:dyDescent="0.2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>_xlfn.XLOOKUP(Sales_Data[[#This Row],[Category]],Assumptions_Model!A:A, Assumptions_Model!B:B)</f>
        <v>0.55000000000000004</v>
      </c>
      <c r="W611">
        <f>Sales_Data[[#This Row],[Sales]]*Sales_Data[[#This Row],[Cost_%]]</f>
        <v>30.353400000000004</v>
      </c>
      <c r="X611">
        <f>Sales_Data[[#This Row],[Sales]]-Sales_Data[[#This Row],[Cost]]</f>
        <v>24.834599999999998</v>
      </c>
      <c r="Y611" s="3">
        <f>Sales_Data[[#This Row],[Gross_Profit_Recalc]]/Sales_Data[[#This Row],[Sales]]</f>
        <v>0.44999999999999996</v>
      </c>
      <c r="Z611">
        <f>YEAR(Sales_Data[[#This Row],[Order Date]])</f>
        <v>2014</v>
      </c>
    </row>
    <row r="612" spans="1:26" x14ac:dyDescent="0.2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>_xlfn.XLOOKUP(Sales_Data[[#This Row],[Category]],Assumptions_Model!A:A, Assumptions_Model!B:B)</f>
        <v>0.55000000000000004</v>
      </c>
      <c r="W612">
        <f>Sales_Data[[#This Row],[Sales]]*Sales_Data[[#This Row],[Cost_%]]</f>
        <v>203.26680000000002</v>
      </c>
      <c r="X612">
        <f>Sales_Data[[#This Row],[Sales]]-Sales_Data[[#This Row],[Cost]]</f>
        <v>166.3092</v>
      </c>
      <c r="Y612" s="3">
        <f>Sales_Data[[#This Row],[Gross_Profit_Recalc]]/Sales_Data[[#This Row],[Sales]]</f>
        <v>0.45</v>
      </c>
      <c r="Z612">
        <f>YEAR(Sales_Data[[#This Row],[Order Date]])</f>
        <v>2016</v>
      </c>
    </row>
    <row r="613" spans="1:26" x14ac:dyDescent="0.2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>_xlfn.XLOOKUP(Sales_Data[[#This Row],[Category]],Assumptions_Model!A:A, Assumptions_Model!B:B)</f>
        <v>0.6</v>
      </c>
      <c r="W613">
        <f>Sales_Data[[#This Row],[Sales]]*Sales_Data[[#This Row],[Cost_%]]</f>
        <v>9.4271999999999991</v>
      </c>
      <c r="X613">
        <f>Sales_Data[[#This Row],[Sales]]-Sales_Data[[#This Row],[Cost]]</f>
        <v>6.2848000000000006</v>
      </c>
      <c r="Y613" s="3">
        <f>Sales_Data[[#This Row],[Gross_Profit_Recalc]]/Sales_Data[[#This Row],[Sales]]</f>
        <v>0.4</v>
      </c>
      <c r="Z613">
        <f>YEAR(Sales_Data[[#This Row],[Order Date]])</f>
        <v>2016</v>
      </c>
    </row>
    <row r="614" spans="1:26" x14ac:dyDescent="0.2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>_xlfn.XLOOKUP(Sales_Data[[#This Row],[Category]],Assumptions_Model!A:A, Assumptions_Model!B:B)</f>
        <v>0.6</v>
      </c>
      <c r="W614">
        <f>Sales_Data[[#This Row],[Sales]]*Sales_Data[[#This Row],[Cost_%]]</f>
        <v>5.0688000000000004</v>
      </c>
      <c r="X614">
        <f>Sales_Data[[#This Row],[Sales]]-Sales_Data[[#This Row],[Cost]]</f>
        <v>3.3792</v>
      </c>
      <c r="Y614" s="3">
        <f>Sales_Data[[#This Row],[Gross_Profit_Recalc]]/Sales_Data[[#This Row],[Sales]]</f>
        <v>0.39999999999999997</v>
      </c>
      <c r="Z614">
        <f>YEAR(Sales_Data[[#This Row],[Order Date]])</f>
        <v>2016</v>
      </c>
    </row>
    <row r="615" spans="1:26" x14ac:dyDescent="0.2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>_xlfn.XLOOKUP(Sales_Data[[#This Row],[Category]],Assumptions_Model!A:A, Assumptions_Model!B:B)</f>
        <v>0.55000000000000004</v>
      </c>
      <c r="W615">
        <f>Sales_Data[[#This Row],[Sales]]*Sales_Data[[#This Row],[Cost_%]]</f>
        <v>400.92030000000005</v>
      </c>
      <c r="X615">
        <f>Sales_Data[[#This Row],[Sales]]-Sales_Data[[#This Row],[Cost]]</f>
        <v>328.02569999999997</v>
      </c>
      <c r="Y615" s="3">
        <f>Sales_Data[[#This Row],[Gross_Profit_Recalc]]/Sales_Data[[#This Row],[Sales]]</f>
        <v>0.44999999999999996</v>
      </c>
      <c r="Z615">
        <f>YEAR(Sales_Data[[#This Row],[Order Date]])</f>
        <v>2016</v>
      </c>
    </row>
    <row r="616" spans="1:26" x14ac:dyDescent="0.2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>_xlfn.XLOOKUP(Sales_Data[[#This Row],[Category]],Assumptions_Model!A:A, Assumptions_Model!B:B)</f>
        <v>0.55000000000000004</v>
      </c>
      <c r="W616">
        <f>Sales_Data[[#This Row],[Sales]]*Sales_Data[[#This Row],[Cost_%]]</f>
        <v>65.966999999999999</v>
      </c>
      <c r="X616">
        <f>Sales_Data[[#This Row],[Sales]]-Sales_Data[[#This Row],[Cost]]</f>
        <v>53.972999999999999</v>
      </c>
      <c r="Y616" s="3">
        <f>Sales_Data[[#This Row],[Gross_Profit_Recalc]]/Sales_Data[[#This Row],[Sales]]</f>
        <v>0.45</v>
      </c>
      <c r="Z616">
        <f>YEAR(Sales_Data[[#This Row],[Order Date]])</f>
        <v>2017</v>
      </c>
    </row>
    <row r="617" spans="1:26" x14ac:dyDescent="0.2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>_xlfn.XLOOKUP(Sales_Data[[#This Row],[Category]],Assumptions_Model!A:A, Assumptions_Model!B:B)</f>
        <v>0.6</v>
      </c>
      <c r="W617">
        <f>Sales_Data[[#This Row],[Sales]]*Sales_Data[[#This Row],[Cost_%]]</f>
        <v>2.1888000000000001</v>
      </c>
      <c r="X617">
        <f>Sales_Data[[#This Row],[Sales]]-Sales_Data[[#This Row],[Cost]]</f>
        <v>1.4592000000000001</v>
      </c>
      <c r="Y617" s="3">
        <f>Sales_Data[[#This Row],[Gross_Profit_Recalc]]/Sales_Data[[#This Row],[Sales]]</f>
        <v>0.4</v>
      </c>
      <c r="Z617">
        <f>YEAR(Sales_Data[[#This Row],[Order Date]])</f>
        <v>2017</v>
      </c>
    </row>
    <row r="618" spans="1:26" x14ac:dyDescent="0.2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>_xlfn.XLOOKUP(Sales_Data[[#This Row],[Category]],Assumptions_Model!A:A, Assumptions_Model!B:B)</f>
        <v>0.65</v>
      </c>
      <c r="W618">
        <f>Sales_Data[[#This Row],[Sales]]*Sales_Data[[#This Row],[Cost_%]]</f>
        <v>26.311999999999998</v>
      </c>
      <c r="X618">
        <f>Sales_Data[[#This Row],[Sales]]-Sales_Data[[#This Row],[Cost]]</f>
        <v>14.167999999999999</v>
      </c>
      <c r="Y618" s="3">
        <f>Sales_Data[[#This Row],[Gross_Profit_Recalc]]/Sales_Data[[#This Row],[Sales]]</f>
        <v>0.35000000000000003</v>
      </c>
      <c r="Z618">
        <f>YEAR(Sales_Data[[#This Row],[Order Date]])</f>
        <v>2017</v>
      </c>
    </row>
    <row r="619" spans="1:26" x14ac:dyDescent="0.2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>_xlfn.XLOOKUP(Sales_Data[[#This Row],[Category]],Assumptions_Model!A:A, Assumptions_Model!B:B)</f>
        <v>0.65</v>
      </c>
      <c r="W619">
        <f>Sales_Data[[#This Row],[Sales]]*Sales_Data[[#This Row],[Cost_%]]</f>
        <v>6.4610000000000003</v>
      </c>
      <c r="X619">
        <f>Sales_Data[[#This Row],[Sales]]-Sales_Data[[#This Row],[Cost]]</f>
        <v>3.4789999999999992</v>
      </c>
      <c r="Y619" s="3">
        <f>Sales_Data[[#This Row],[Gross_Profit_Recalc]]/Sales_Data[[#This Row],[Sales]]</f>
        <v>0.34999999999999992</v>
      </c>
      <c r="Z619">
        <f>YEAR(Sales_Data[[#This Row],[Order Date]])</f>
        <v>2017</v>
      </c>
    </row>
    <row r="620" spans="1:26" x14ac:dyDescent="0.2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>_xlfn.XLOOKUP(Sales_Data[[#This Row],[Category]],Assumptions_Model!A:A, Assumptions_Model!B:B)</f>
        <v>0.6</v>
      </c>
      <c r="W620">
        <f>Sales_Data[[#This Row],[Sales]]*Sales_Data[[#This Row],[Cost_%]]</f>
        <v>64.454400000000007</v>
      </c>
      <c r="X620">
        <f>Sales_Data[[#This Row],[Sales]]-Sales_Data[[#This Row],[Cost]]</f>
        <v>42.9696</v>
      </c>
      <c r="Y620" s="3">
        <f>Sales_Data[[#This Row],[Gross_Profit_Recalc]]/Sales_Data[[#This Row],[Sales]]</f>
        <v>0.39999999999999997</v>
      </c>
      <c r="Z620">
        <f>YEAR(Sales_Data[[#This Row],[Order Date]])</f>
        <v>2017</v>
      </c>
    </row>
    <row r="621" spans="1:26" x14ac:dyDescent="0.2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>_xlfn.XLOOKUP(Sales_Data[[#This Row],[Category]],Assumptions_Model!A:A, Assumptions_Model!B:B)</f>
        <v>0.55000000000000004</v>
      </c>
      <c r="W621">
        <f>Sales_Data[[#This Row],[Sales]]*Sales_Data[[#This Row],[Cost_%]]</f>
        <v>20.8505</v>
      </c>
      <c r="X621">
        <f>Sales_Data[[#This Row],[Sales]]-Sales_Data[[#This Row],[Cost]]</f>
        <v>17.059499999999996</v>
      </c>
      <c r="Y621" s="3">
        <f>Sales_Data[[#This Row],[Gross_Profit_Recalc]]/Sales_Data[[#This Row],[Sales]]</f>
        <v>0.44999999999999996</v>
      </c>
      <c r="Z621">
        <f>YEAR(Sales_Data[[#This Row],[Order Date]])</f>
        <v>2017</v>
      </c>
    </row>
    <row r="622" spans="1:26" x14ac:dyDescent="0.2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>_xlfn.XLOOKUP(Sales_Data[[#This Row],[Category]],Assumptions_Model!A:A, Assumptions_Model!B:B)</f>
        <v>0.65</v>
      </c>
      <c r="W622">
        <f>Sales_Data[[#This Row],[Sales]]*Sales_Data[[#This Row],[Cost_%]]</f>
        <v>57.213000000000001</v>
      </c>
      <c r="X622">
        <f>Sales_Data[[#This Row],[Sales]]-Sales_Data[[#This Row],[Cost]]</f>
        <v>30.806999999999995</v>
      </c>
      <c r="Y622" s="3">
        <f>Sales_Data[[#This Row],[Gross_Profit_Recalc]]/Sales_Data[[#This Row],[Sales]]</f>
        <v>0.35</v>
      </c>
      <c r="Z622">
        <f>YEAR(Sales_Data[[#This Row],[Order Date]])</f>
        <v>2017</v>
      </c>
    </row>
    <row r="623" spans="1:26" x14ac:dyDescent="0.2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>_xlfn.XLOOKUP(Sales_Data[[#This Row],[Category]],Assumptions_Model!A:A, Assumptions_Model!B:B)</f>
        <v>0.6</v>
      </c>
      <c r="W623">
        <f>Sales_Data[[#This Row],[Sales]]*Sales_Data[[#This Row],[Cost_%]]</f>
        <v>5.2139999999999995</v>
      </c>
      <c r="X623">
        <f>Sales_Data[[#This Row],[Sales]]-Sales_Data[[#This Row],[Cost]]</f>
        <v>3.476</v>
      </c>
      <c r="Y623" s="3">
        <f>Sales_Data[[#This Row],[Gross_Profit_Recalc]]/Sales_Data[[#This Row],[Sales]]</f>
        <v>0.4</v>
      </c>
      <c r="Z623">
        <f>YEAR(Sales_Data[[#This Row],[Order Date]])</f>
        <v>2014</v>
      </c>
    </row>
    <row r="624" spans="1:26" x14ac:dyDescent="0.2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>_xlfn.XLOOKUP(Sales_Data[[#This Row],[Category]],Assumptions_Model!A:A, Assumptions_Model!B:B)</f>
        <v>0.65</v>
      </c>
      <c r="W624">
        <f>Sales_Data[[#This Row],[Sales]]*Sales_Data[[#This Row],[Cost_%]]</f>
        <v>196.274</v>
      </c>
      <c r="X624">
        <f>Sales_Data[[#This Row],[Sales]]-Sales_Data[[#This Row],[Cost]]</f>
        <v>105.68599999999998</v>
      </c>
      <c r="Y624" s="3">
        <f>Sales_Data[[#This Row],[Gross_Profit_Recalc]]/Sales_Data[[#This Row],[Sales]]</f>
        <v>0.35</v>
      </c>
      <c r="Z624">
        <f>YEAR(Sales_Data[[#This Row],[Order Date]])</f>
        <v>2015</v>
      </c>
    </row>
    <row r="625" spans="1:26" x14ac:dyDescent="0.2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>_xlfn.XLOOKUP(Sales_Data[[#This Row],[Category]],Assumptions_Model!A:A, Assumptions_Model!B:B)</f>
        <v>0.6</v>
      </c>
      <c r="W625">
        <f>Sales_Data[[#This Row],[Sales]]*Sales_Data[[#This Row],[Cost_%]]</f>
        <v>333.12600000000003</v>
      </c>
      <c r="X625">
        <f>Sales_Data[[#This Row],[Sales]]-Sales_Data[[#This Row],[Cost]]</f>
        <v>222.084</v>
      </c>
      <c r="Y625" s="3">
        <f>Sales_Data[[#This Row],[Gross_Profit_Recalc]]/Sales_Data[[#This Row],[Sales]]</f>
        <v>0.39999999999999997</v>
      </c>
      <c r="Z625">
        <f>YEAR(Sales_Data[[#This Row],[Order Date]])</f>
        <v>2015</v>
      </c>
    </row>
    <row r="626" spans="1:26" x14ac:dyDescent="0.2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>_xlfn.XLOOKUP(Sales_Data[[#This Row],[Category]],Assumptions_Model!A:A, Assumptions_Model!B:B)</f>
        <v>0.6</v>
      </c>
      <c r="W626">
        <f>Sales_Data[[#This Row],[Sales]]*Sales_Data[[#This Row],[Cost_%]]</f>
        <v>314.08800000000002</v>
      </c>
      <c r="X626">
        <f>Sales_Data[[#This Row],[Sales]]-Sales_Data[[#This Row],[Cost]]</f>
        <v>209.392</v>
      </c>
      <c r="Y626" s="3">
        <f>Sales_Data[[#This Row],[Gross_Profit_Recalc]]/Sales_Data[[#This Row],[Sales]]</f>
        <v>0.39999999999999997</v>
      </c>
      <c r="Z626">
        <f>YEAR(Sales_Data[[#This Row],[Order Date]])</f>
        <v>2015</v>
      </c>
    </row>
    <row r="627" spans="1:26" x14ac:dyDescent="0.2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>_xlfn.XLOOKUP(Sales_Data[[#This Row],[Category]],Assumptions_Model!A:A, Assumptions_Model!B:B)</f>
        <v>0.6</v>
      </c>
      <c r="W627">
        <f>Sales_Data[[#This Row],[Sales]]*Sales_Data[[#This Row],[Cost_%]]</f>
        <v>97.091999999999999</v>
      </c>
      <c r="X627">
        <f>Sales_Data[[#This Row],[Sales]]-Sales_Data[[#This Row],[Cost]]</f>
        <v>64.727999999999994</v>
      </c>
      <c r="Y627" s="3">
        <f>Sales_Data[[#This Row],[Gross_Profit_Recalc]]/Sales_Data[[#This Row],[Sales]]</f>
        <v>0.39999999999999997</v>
      </c>
      <c r="Z627">
        <f>YEAR(Sales_Data[[#This Row],[Order Date]])</f>
        <v>2015</v>
      </c>
    </row>
    <row r="628" spans="1:26" x14ac:dyDescent="0.2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>_xlfn.XLOOKUP(Sales_Data[[#This Row],[Category]],Assumptions_Model!A:A, Assumptions_Model!B:B)</f>
        <v>0.65</v>
      </c>
      <c r="W628">
        <f>Sales_Data[[#This Row],[Sales]]*Sales_Data[[#This Row],[Cost_%]]</f>
        <v>23.114000000000001</v>
      </c>
      <c r="X628">
        <f>Sales_Data[[#This Row],[Sales]]-Sales_Data[[#This Row],[Cost]]</f>
        <v>12.446000000000002</v>
      </c>
      <c r="Y628" s="3">
        <f>Sales_Data[[#This Row],[Gross_Profit_Recalc]]/Sales_Data[[#This Row],[Sales]]</f>
        <v>0.35000000000000003</v>
      </c>
      <c r="Z628">
        <f>YEAR(Sales_Data[[#This Row],[Order Date]])</f>
        <v>2017</v>
      </c>
    </row>
    <row r="629" spans="1:26" x14ac:dyDescent="0.2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>_xlfn.XLOOKUP(Sales_Data[[#This Row],[Category]],Assumptions_Model!A:A, Assumptions_Model!B:B)</f>
        <v>0.6</v>
      </c>
      <c r="W629">
        <f>Sales_Data[[#This Row],[Sales]]*Sales_Data[[#This Row],[Cost_%]]</f>
        <v>58.295999999999992</v>
      </c>
      <c r="X629">
        <f>Sales_Data[[#This Row],[Sales]]-Sales_Data[[#This Row],[Cost]]</f>
        <v>38.864000000000004</v>
      </c>
      <c r="Y629" s="3">
        <f>Sales_Data[[#This Row],[Gross_Profit_Recalc]]/Sales_Data[[#This Row],[Sales]]</f>
        <v>0.40000000000000008</v>
      </c>
      <c r="Z629">
        <f>YEAR(Sales_Data[[#This Row],[Order Date]])</f>
        <v>2017</v>
      </c>
    </row>
    <row r="630" spans="1:26" x14ac:dyDescent="0.2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>_xlfn.XLOOKUP(Sales_Data[[#This Row],[Category]],Assumptions_Model!A:A, Assumptions_Model!B:B)</f>
        <v>0.6</v>
      </c>
      <c r="W630">
        <f>Sales_Data[[#This Row],[Sales]]*Sales_Data[[#This Row],[Cost_%]]</f>
        <v>9.1440000000000001</v>
      </c>
      <c r="X630">
        <f>Sales_Data[[#This Row],[Sales]]-Sales_Data[[#This Row],[Cost]]</f>
        <v>6.0960000000000001</v>
      </c>
      <c r="Y630" s="3">
        <f>Sales_Data[[#This Row],[Gross_Profit_Recalc]]/Sales_Data[[#This Row],[Sales]]</f>
        <v>0.4</v>
      </c>
      <c r="Z630">
        <f>YEAR(Sales_Data[[#This Row],[Order Date]])</f>
        <v>2017</v>
      </c>
    </row>
    <row r="631" spans="1:26" x14ac:dyDescent="0.2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>_xlfn.XLOOKUP(Sales_Data[[#This Row],[Category]],Assumptions_Model!A:A, Assumptions_Model!B:B)</f>
        <v>0.6</v>
      </c>
      <c r="W631">
        <f>Sales_Data[[#This Row],[Sales]]*Sales_Data[[#This Row],[Cost_%]]</f>
        <v>7.9379999999999997</v>
      </c>
      <c r="X631">
        <f>Sales_Data[[#This Row],[Sales]]-Sales_Data[[#This Row],[Cost]]</f>
        <v>5.2920000000000007</v>
      </c>
      <c r="Y631" s="3">
        <f>Sales_Data[[#This Row],[Gross_Profit_Recalc]]/Sales_Data[[#This Row],[Sales]]</f>
        <v>0.4</v>
      </c>
      <c r="Z631">
        <f>YEAR(Sales_Data[[#This Row],[Order Date]])</f>
        <v>2017</v>
      </c>
    </row>
    <row r="632" spans="1:26" x14ac:dyDescent="0.2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>_xlfn.XLOOKUP(Sales_Data[[#This Row],[Category]],Assumptions_Model!A:A, Assumptions_Model!B:B)</f>
        <v>0.6</v>
      </c>
      <c r="W632">
        <f>Sales_Data[[#This Row],[Sales]]*Sales_Data[[#This Row],[Cost_%]]</f>
        <v>146.03039999999999</v>
      </c>
      <c r="X632">
        <f>Sales_Data[[#This Row],[Sales]]-Sales_Data[[#This Row],[Cost]]</f>
        <v>97.3536</v>
      </c>
      <c r="Y632" s="3">
        <f>Sales_Data[[#This Row],[Gross_Profit_Recalc]]/Sales_Data[[#This Row],[Sales]]</f>
        <v>0.4</v>
      </c>
      <c r="Z632">
        <f>YEAR(Sales_Data[[#This Row],[Order Date]])</f>
        <v>2016</v>
      </c>
    </row>
    <row r="633" spans="1:26" x14ac:dyDescent="0.2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>_xlfn.XLOOKUP(Sales_Data[[#This Row],[Category]],Assumptions_Model!A:A, Assumptions_Model!B:B)</f>
        <v>0.55000000000000004</v>
      </c>
      <c r="W633">
        <f>Sales_Data[[#This Row],[Sales]]*Sales_Data[[#This Row],[Cost_%]]</f>
        <v>65.89</v>
      </c>
      <c r="X633">
        <f>Sales_Data[[#This Row],[Sales]]-Sales_Data[[#This Row],[Cost]]</f>
        <v>53.91</v>
      </c>
      <c r="Y633" s="3">
        <f>Sales_Data[[#This Row],[Gross_Profit_Recalc]]/Sales_Data[[#This Row],[Sales]]</f>
        <v>0.44999999999999996</v>
      </c>
      <c r="Z633">
        <f>YEAR(Sales_Data[[#This Row],[Order Date]])</f>
        <v>2016</v>
      </c>
    </row>
    <row r="634" spans="1:26" x14ac:dyDescent="0.2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>_xlfn.XLOOKUP(Sales_Data[[#This Row],[Category]],Assumptions_Model!A:A, Assumptions_Model!B:B)</f>
        <v>0.55000000000000004</v>
      </c>
      <c r="W634">
        <f>Sales_Data[[#This Row],[Sales]]*Sales_Data[[#This Row],[Cost_%]]</f>
        <v>165.42240000000001</v>
      </c>
      <c r="X634">
        <f>Sales_Data[[#This Row],[Sales]]-Sales_Data[[#This Row],[Cost]]</f>
        <v>135.34559999999996</v>
      </c>
      <c r="Y634" s="3">
        <f>Sales_Data[[#This Row],[Gross_Profit_Recalc]]/Sales_Data[[#This Row],[Sales]]</f>
        <v>0.4499999999999999</v>
      </c>
      <c r="Z634">
        <f>YEAR(Sales_Data[[#This Row],[Order Date]])</f>
        <v>2016</v>
      </c>
    </row>
    <row r="635" spans="1:26" x14ac:dyDescent="0.2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>_xlfn.XLOOKUP(Sales_Data[[#This Row],[Category]],Assumptions_Model!A:A, Assumptions_Model!B:B)</f>
        <v>0.55000000000000004</v>
      </c>
      <c r="W635">
        <f>Sales_Data[[#This Row],[Sales]]*Sales_Data[[#This Row],[Cost_%]]</f>
        <v>9.8339999999999996</v>
      </c>
      <c r="X635">
        <f>Sales_Data[[#This Row],[Sales]]-Sales_Data[[#This Row],[Cost]]</f>
        <v>8.0459999999999994</v>
      </c>
      <c r="Y635" s="3">
        <f>Sales_Data[[#This Row],[Gross_Profit_Recalc]]/Sales_Data[[#This Row],[Sales]]</f>
        <v>0.45</v>
      </c>
      <c r="Z635">
        <f>YEAR(Sales_Data[[#This Row],[Order Date]])</f>
        <v>2017</v>
      </c>
    </row>
    <row r="636" spans="1:26" x14ac:dyDescent="0.2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>_xlfn.XLOOKUP(Sales_Data[[#This Row],[Category]],Assumptions_Model!A:A, Assumptions_Model!B:B)</f>
        <v>0.6</v>
      </c>
      <c r="W636">
        <f>Sales_Data[[#This Row],[Sales]]*Sales_Data[[#This Row],[Cost_%]]</f>
        <v>141.56639999999999</v>
      </c>
      <c r="X636">
        <f>Sales_Data[[#This Row],[Sales]]-Sales_Data[[#This Row],[Cost]]</f>
        <v>94.377600000000001</v>
      </c>
      <c r="Y636" s="3">
        <f>Sales_Data[[#This Row],[Gross_Profit_Recalc]]/Sales_Data[[#This Row],[Sales]]</f>
        <v>0.4</v>
      </c>
      <c r="Z636">
        <f>YEAR(Sales_Data[[#This Row],[Order Date]])</f>
        <v>2017</v>
      </c>
    </row>
    <row r="637" spans="1:26" x14ac:dyDescent="0.2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>_xlfn.XLOOKUP(Sales_Data[[#This Row],[Category]],Assumptions_Model!A:A, Assumptions_Model!B:B)</f>
        <v>0.65</v>
      </c>
      <c r="W637">
        <f>Sales_Data[[#This Row],[Sales]]*Sales_Data[[#This Row],[Cost_%]]</f>
        <v>255.411</v>
      </c>
      <c r="X637">
        <f>Sales_Data[[#This Row],[Sales]]-Sales_Data[[#This Row],[Cost]]</f>
        <v>137.529</v>
      </c>
      <c r="Y637" s="3">
        <f>Sales_Data[[#This Row],[Gross_Profit_Recalc]]/Sales_Data[[#This Row],[Sales]]</f>
        <v>0.35</v>
      </c>
      <c r="Z637">
        <f>YEAR(Sales_Data[[#This Row],[Order Date]])</f>
        <v>2015</v>
      </c>
    </row>
    <row r="638" spans="1:26" x14ac:dyDescent="0.2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>_xlfn.XLOOKUP(Sales_Data[[#This Row],[Category]],Assumptions_Model!A:A, Assumptions_Model!B:B)</f>
        <v>0.6</v>
      </c>
      <c r="W638">
        <f>Sales_Data[[#This Row],[Sales]]*Sales_Data[[#This Row],[Cost_%]]</f>
        <v>11.3292</v>
      </c>
      <c r="X638">
        <f>Sales_Data[[#This Row],[Sales]]-Sales_Data[[#This Row],[Cost]]</f>
        <v>7.5528000000000013</v>
      </c>
      <c r="Y638" s="3">
        <f>Sales_Data[[#This Row],[Gross_Profit_Recalc]]/Sales_Data[[#This Row],[Sales]]</f>
        <v>0.4</v>
      </c>
      <c r="Z638">
        <f>YEAR(Sales_Data[[#This Row],[Order Date]])</f>
        <v>2016</v>
      </c>
    </row>
    <row r="639" spans="1:26" x14ac:dyDescent="0.2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>_xlfn.XLOOKUP(Sales_Data[[#This Row],[Category]],Assumptions_Model!A:A, Assumptions_Model!B:B)</f>
        <v>0.6</v>
      </c>
      <c r="W639">
        <f>Sales_Data[[#This Row],[Sales]]*Sales_Data[[#This Row],[Cost_%]]</f>
        <v>73.396799999999999</v>
      </c>
      <c r="X639">
        <f>Sales_Data[[#This Row],[Sales]]-Sales_Data[[#This Row],[Cost]]</f>
        <v>48.931200000000004</v>
      </c>
      <c r="Y639" s="3">
        <f>Sales_Data[[#This Row],[Gross_Profit_Recalc]]/Sales_Data[[#This Row],[Sales]]</f>
        <v>0.4</v>
      </c>
      <c r="Z639">
        <f>YEAR(Sales_Data[[#This Row],[Order Date]])</f>
        <v>2016</v>
      </c>
    </row>
    <row r="640" spans="1:26" x14ac:dyDescent="0.2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>_xlfn.XLOOKUP(Sales_Data[[#This Row],[Category]],Assumptions_Model!A:A, Assumptions_Model!B:B)</f>
        <v>0.65</v>
      </c>
      <c r="W640">
        <f>Sales_Data[[#This Row],[Sales]]*Sales_Data[[#This Row],[Cost_%]]</f>
        <v>681.98</v>
      </c>
      <c r="X640">
        <f>Sales_Data[[#This Row],[Sales]]-Sales_Data[[#This Row],[Cost]]</f>
        <v>367.22</v>
      </c>
      <c r="Y640" s="3">
        <f>Sales_Data[[#This Row],[Gross_Profit_Recalc]]/Sales_Data[[#This Row],[Sales]]</f>
        <v>0.35000000000000003</v>
      </c>
      <c r="Z640">
        <f>YEAR(Sales_Data[[#This Row],[Order Date]])</f>
        <v>2016</v>
      </c>
    </row>
    <row r="641" spans="1:26" x14ac:dyDescent="0.2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>_xlfn.XLOOKUP(Sales_Data[[#This Row],[Category]],Assumptions_Model!A:A, Assumptions_Model!B:B)</f>
        <v>0.6</v>
      </c>
      <c r="W641">
        <f>Sales_Data[[#This Row],[Sales]]*Sales_Data[[#This Row],[Cost_%]]</f>
        <v>9.2543999999999986</v>
      </c>
      <c r="X641">
        <f>Sales_Data[[#This Row],[Sales]]-Sales_Data[[#This Row],[Cost]]</f>
        <v>6.1696000000000009</v>
      </c>
      <c r="Y641" s="3">
        <f>Sales_Data[[#This Row],[Gross_Profit_Recalc]]/Sales_Data[[#This Row],[Sales]]</f>
        <v>0.40000000000000008</v>
      </c>
      <c r="Z641">
        <f>YEAR(Sales_Data[[#This Row],[Order Date]])</f>
        <v>2016</v>
      </c>
    </row>
    <row r="642" spans="1:26" x14ac:dyDescent="0.2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>_xlfn.XLOOKUP(Sales_Data[[#This Row],[Category]],Assumptions_Model!A:A, Assumptions_Model!B:B)</f>
        <v>0.65</v>
      </c>
      <c r="W642">
        <f>Sales_Data[[#This Row],[Sales]]*Sales_Data[[#This Row],[Cost_%]]</f>
        <v>12.246</v>
      </c>
      <c r="X642">
        <f>Sales_Data[[#This Row],[Sales]]-Sales_Data[[#This Row],[Cost]]</f>
        <v>6.5939999999999994</v>
      </c>
      <c r="Y642" s="3">
        <f>Sales_Data[[#This Row],[Gross_Profit_Recalc]]/Sales_Data[[#This Row],[Sales]]</f>
        <v>0.35</v>
      </c>
      <c r="Z642">
        <f>YEAR(Sales_Data[[#This Row],[Order Date]])</f>
        <v>2016</v>
      </c>
    </row>
    <row r="643" spans="1:26" x14ac:dyDescent="0.2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>_xlfn.XLOOKUP(Sales_Data[[#This Row],[Category]],Assumptions_Model!A:A, Assumptions_Model!B:B)</f>
        <v>0.6</v>
      </c>
      <c r="W643">
        <f>Sales_Data[[#This Row],[Sales]]*Sales_Data[[#This Row],[Cost_%]]</f>
        <v>198.23999999999998</v>
      </c>
      <c r="X643">
        <f>Sales_Data[[#This Row],[Sales]]-Sales_Data[[#This Row],[Cost]]</f>
        <v>132.16</v>
      </c>
      <c r="Y643" s="3">
        <f>Sales_Data[[#This Row],[Gross_Profit_Recalc]]/Sales_Data[[#This Row],[Sales]]</f>
        <v>0.4</v>
      </c>
      <c r="Z643">
        <f>YEAR(Sales_Data[[#This Row],[Order Date]])</f>
        <v>2017</v>
      </c>
    </row>
    <row r="644" spans="1:26" x14ac:dyDescent="0.2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>_xlfn.XLOOKUP(Sales_Data[[#This Row],[Category]],Assumptions_Model!A:A, Assumptions_Model!B:B)</f>
        <v>0.6</v>
      </c>
      <c r="W644">
        <f>Sales_Data[[#This Row],[Sales]]*Sales_Data[[#This Row],[Cost_%]]</f>
        <v>15.75</v>
      </c>
      <c r="X644">
        <f>Sales_Data[[#This Row],[Sales]]-Sales_Data[[#This Row],[Cost]]</f>
        <v>10.5</v>
      </c>
      <c r="Y644" s="3">
        <f>Sales_Data[[#This Row],[Gross_Profit_Recalc]]/Sales_Data[[#This Row],[Sales]]</f>
        <v>0.4</v>
      </c>
      <c r="Z644">
        <f>YEAR(Sales_Data[[#This Row],[Order Date]])</f>
        <v>2017</v>
      </c>
    </row>
    <row r="645" spans="1:26" x14ac:dyDescent="0.2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>_xlfn.XLOOKUP(Sales_Data[[#This Row],[Category]],Assumptions_Model!A:A, Assumptions_Model!B:B)</f>
        <v>0.55000000000000004</v>
      </c>
      <c r="W645">
        <f>Sales_Data[[#This Row],[Sales]]*Sales_Data[[#This Row],[Cost_%]]</f>
        <v>72.88600000000001</v>
      </c>
      <c r="X645">
        <f>Sales_Data[[#This Row],[Sales]]-Sales_Data[[#This Row],[Cost]]</f>
        <v>59.634</v>
      </c>
      <c r="Y645" s="3">
        <f>Sales_Data[[#This Row],[Gross_Profit_Recalc]]/Sales_Data[[#This Row],[Sales]]</f>
        <v>0.44999999999999996</v>
      </c>
      <c r="Z645">
        <f>YEAR(Sales_Data[[#This Row],[Order Date]])</f>
        <v>2017</v>
      </c>
    </row>
    <row r="646" spans="1:26" x14ac:dyDescent="0.2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>_xlfn.XLOOKUP(Sales_Data[[#This Row],[Category]],Assumptions_Model!A:A, Assumptions_Model!B:B)</f>
        <v>0.6</v>
      </c>
      <c r="W646">
        <f>Sales_Data[[#This Row],[Sales]]*Sales_Data[[#This Row],[Cost_%]]</f>
        <v>3.8879999999999999</v>
      </c>
      <c r="X646">
        <f>Sales_Data[[#This Row],[Sales]]-Sales_Data[[#This Row],[Cost]]</f>
        <v>2.5920000000000005</v>
      </c>
      <c r="Y646" s="3">
        <f>Sales_Data[[#This Row],[Gross_Profit_Recalc]]/Sales_Data[[#This Row],[Sales]]</f>
        <v>0.40000000000000008</v>
      </c>
      <c r="Z646">
        <f>YEAR(Sales_Data[[#This Row],[Order Date]])</f>
        <v>2017</v>
      </c>
    </row>
    <row r="647" spans="1:26" x14ac:dyDescent="0.2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>_xlfn.XLOOKUP(Sales_Data[[#This Row],[Category]],Assumptions_Model!A:A, Assumptions_Model!B:B)</f>
        <v>0.6</v>
      </c>
      <c r="W647">
        <f>Sales_Data[[#This Row],[Sales]]*Sales_Data[[#This Row],[Cost_%]]</f>
        <v>125.58</v>
      </c>
      <c r="X647">
        <f>Sales_Data[[#This Row],[Sales]]-Sales_Data[[#This Row],[Cost]]</f>
        <v>83.720000000000013</v>
      </c>
      <c r="Y647" s="3">
        <f>Sales_Data[[#This Row],[Gross_Profit_Recalc]]/Sales_Data[[#This Row],[Sales]]</f>
        <v>0.4</v>
      </c>
      <c r="Z647">
        <f>YEAR(Sales_Data[[#This Row],[Order Date]])</f>
        <v>2017</v>
      </c>
    </row>
    <row r="648" spans="1:26" x14ac:dyDescent="0.2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>_xlfn.XLOOKUP(Sales_Data[[#This Row],[Category]],Assumptions_Model!A:A, Assumptions_Model!B:B)</f>
        <v>0.6</v>
      </c>
      <c r="W648">
        <f>Sales_Data[[#This Row],[Sales]]*Sales_Data[[#This Row],[Cost_%]]</f>
        <v>18.936</v>
      </c>
      <c r="X648">
        <f>Sales_Data[[#This Row],[Sales]]-Sales_Data[[#This Row],[Cost]]</f>
        <v>12.623999999999999</v>
      </c>
      <c r="Y648" s="3">
        <f>Sales_Data[[#This Row],[Gross_Profit_Recalc]]/Sales_Data[[#This Row],[Sales]]</f>
        <v>0.39999999999999997</v>
      </c>
      <c r="Z648">
        <f>YEAR(Sales_Data[[#This Row],[Order Date]])</f>
        <v>2016</v>
      </c>
    </row>
    <row r="649" spans="1:26" x14ac:dyDescent="0.2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>_xlfn.XLOOKUP(Sales_Data[[#This Row],[Category]],Assumptions_Model!A:A, Assumptions_Model!B:B)</f>
        <v>0.6</v>
      </c>
      <c r="W649">
        <f>Sales_Data[[#This Row],[Sales]]*Sales_Data[[#This Row],[Cost_%]]</f>
        <v>18.086399999999998</v>
      </c>
      <c r="X649">
        <f>Sales_Data[[#This Row],[Sales]]-Sales_Data[[#This Row],[Cost]]</f>
        <v>12.057600000000001</v>
      </c>
      <c r="Y649" s="3">
        <f>Sales_Data[[#This Row],[Gross_Profit_Recalc]]/Sales_Data[[#This Row],[Sales]]</f>
        <v>0.4</v>
      </c>
      <c r="Z649">
        <f>YEAR(Sales_Data[[#This Row],[Order Date]])</f>
        <v>2016</v>
      </c>
    </row>
    <row r="650" spans="1:26" x14ac:dyDescent="0.2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>_xlfn.XLOOKUP(Sales_Data[[#This Row],[Category]],Assumptions_Model!A:A, Assumptions_Model!B:B)</f>
        <v>0.65</v>
      </c>
      <c r="W650">
        <f>Sales_Data[[#This Row],[Sales]]*Sales_Data[[#This Row],[Cost_%]]</f>
        <v>9.620000000000001</v>
      </c>
      <c r="X650">
        <f>Sales_Data[[#This Row],[Sales]]-Sales_Data[[#This Row],[Cost]]</f>
        <v>5.18</v>
      </c>
      <c r="Y650" s="3">
        <f>Sales_Data[[#This Row],[Gross_Profit_Recalc]]/Sales_Data[[#This Row],[Sales]]</f>
        <v>0.35</v>
      </c>
      <c r="Z650">
        <f>YEAR(Sales_Data[[#This Row],[Order Date]])</f>
        <v>2016</v>
      </c>
    </row>
    <row r="651" spans="1:26" x14ac:dyDescent="0.2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>_xlfn.XLOOKUP(Sales_Data[[#This Row],[Category]],Assumptions_Model!A:A, Assumptions_Model!B:B)</f>
        <v>0.55000000000000004</v>
      </c>
      <c r="W651">
        <f>Sales_Data[[#This Row],[Sales]]*Sales_Data[[#This Row],[Cost_%]]</f>
        <v>166.30680000000001</v>
      </c>
      <c r="X651">
        <f>Sales_Data[[#This Row],[Sales]]-Sales_Data[[#This Row],[Cost]]</f>
        <v>136.06919999999997</v>
      </c>
      <c r="Y651" s="3">
        <f>Sales_Data[[#This Row],[Gross_Profit_Recalc]]/Sales_Data[[#This Row],[Sales]]</f>
        <v>0.4499999999999999</v>
      </c>
      <c r="Z651">
        <f>YEAR(Sales_Data[[#This Row],[Order Date]])</f>
        <v>2016</v>
      </c>
    </row>
    <row r="652" spans="1:26" x14ac:dyDescent="0.2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>_xlfn.XLOOKUP(Sales_Data[[#This Row],[Category]],Assumptions_Model!A:A, Assumptions_Model!B:B)</f>
        <v>0.55000000000000004</v>
      </c>
      <c r="W652">
        <f>Sales_Data[[#This Row],[Sales]]*Sales_Data[[#This Row],[Cost_%]]</f>
        <v>173.8</v>
      </c>
      <c r="X652">
        <f>Sales_Data[[#This Row],[Sales]]-Sales_Data[[#This Row],[Cost]]</f>
        <v>142.19999999999999</v>
      </c>
      <c r="Y652" s="3">
        <f>Sales_Data[[#This Row],[Gross_Profit_Recalc]]/Sales_Data[[#This Row],[Sales]]</f>
        <v>0.44999999999999996</v>
      </c>
      <c r="Z652">
        <f>YEAR(Sales_Data[[#This Row],[Order Date]])</f>
        <v>2016</v>
      </c>
    </row>
    <row r="653" spans="1:26" x14ac:dyDescent="0.2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>_xlfn.XLOOKUP(Sales_Data[[#This Row],[Category]],Assumptions_Model!A:A, Assumptions_Model!B:B)</f>
        <v>0.6</v>
      </c>
      <c r="W653">
        <f>Sales_Data[[#This Row],[Sales]]*Sales_Data[[#This Row],[Cost_%]]</f>
        <v>227.64</v>
      </c>
      <c r="X653">
        <f>Sales_Data[[#This Row],[Sales]]-Sales_Data[[#This Row],[Cost]]</f>
        <v>151.76</v>
      </c>
      <c r="Y653" s="3">
        <f>Sales_Data[[#This Row],[Gross_Profit_Recalc]]/Sales_Data[[#This Row],[Sales]]</f>
        <v>0.4</v>
      </c>
      <c r="Z653">
        <f>YEAR(Sales_Data[[#This Row],[Order Date]])</f>
        <v>2016</v>
      </c>
    </row>
    <row r="654" spans="1:26" x14ac:dyDescent="0.2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>_xlfn.XLOOKUP(Sales_Data[[#This Row],[Category]],Assumptions_Model!A:A, Assumptions_Model!B:B)</f>
        <v>0.6</v>
      </c>
      <c r="W654">
        <f>Sales_Data[[#This Row],[Sales]]*Sales_Data[[#This Row],[Cost_%]]</f>
        <v>58.691999999999993</v>
      </c>
      <c r="X654">
        <f>Sales_Data[[#This Row],[Sales]]-Sales_Data[[#This Row],[Cost]]</f>
        <v>39.128</v>
      </c>
      <c r="Y654" s="3">
        <f>Sales_Data[[#This Row],[Gross_Profit_Recalc]]/Sales_Data[[#This Row],[Sales]]</f>
        <v>0.4</v>
      </c>
      <c r="Z654">
        <f>YEAR(Sales_Data[[#This Row],[Order Date]])</f>
        <v>2017</v>
      </c>
    </row>
    <row r="655" spans="1:26" x14ac:dyDescent="0.2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>_xlfn.XLOOKUP(Sales_Data[[#This Row],[Category]],Assumptions_Model!A:A, Assumptions_Model!B:B)</f>
        <v>0.55000000000000004</v>
      </c>
      <c r="W655">
        <f>Sales_Data[[#This Row],[Sales]]*Sales_Data[[#This Row],[Cost_%]]</f>
        <v>56.716000000000008</v>
      </c>
      <c r="X655">
        <f>Sales_Data[[#This Row],[Sales]]-Sales_Data[[#This Row],[Cost]]</f>
        <v>46.403999999999996</v>
      </c>
      <c r="Y655" s="3">
        <f>Sales_Data[[#This Row],[Gross_Profit_Recalc]]/Sales_Data[[#This Row],[Sales]]</f>
        <v>0.44999999999999996</v>
      </c>
      <c r="Z655">
        <f>YEAR(Sales_Data[[#This Row],[Order Date]])</f>
        <v>2017</v>
      </c>
    </row>
    <row r="656" spans="1:26" x14ac:dyDescent="0.2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>_xlfn.XLOOKUP(Sales_Data[[#This Row],[Category]],Assumptions_Model!A:A, Assumptions_Model!B:B)</f>
        <v>0.6</v>
      </c>
      <c r="W656">
        <f>Sales_Data[[#This Row],[Sales]]*Sales_Data[[#This Row],[Cost_%]]</f>
        <v>68.131200000000007</v>
      </c>
      <c r="X656">
        <f>Sales_Data[[#This Row],[Sales]]-Sales_Data[[#This Row],[Cost]]</f>
        <v>45.4208</v>
      </c>
      <c r="Y656" s="3">
        <f>Sales_Data[[#This Row],[Gross_Profit_Recalc]]/Sales_Data[[#This Row],[Sales]]</f>
        <v>0.39999999999999997</v>
      </c>
      <c r="Z656">
        <f>YEAR(Sales_Data[[#This Row],[Order Date]])</f>
        <v>2016</v>
      </c>
    </row>
    <row r="657" spans="1:26" x14ac:dyDescent="0.2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>_xlfn.XLOOKUP(Sales_Data[[#This Row],[Category]],Assumptions_Model!A:A, Assumptions_Model!B:B)</f>
        <v>0.6</v>
      </c>
      <c r="W657">
        <f>Sales_Data[[#This Row],[Sales]]*Sales_Data[[#This Row],[Cost_%]]</f>
        <v>1.9907999999999999</v>
      </c>
      <c r="X657">
        <f>Sales_Data[[#This Row],[Sales]]-Sales_Data[[#This Row],[Cost]]</f>
        <v>1.3272000000000002</v>
      </c>
      <c r="Y657" s="3">
        <f>Sales_Data[[#This Row],[Gross_Profit_Recalc]]/Sales_Data[[#This Row],[Sales]]</f>
        <v>0.4</v>
      </c>
      <c r="Z657">
        <f>YEAR(Sales_Data[[#This Row],[Order Date]])</f>
        <v>2016</v>
      </c>
    </row>
    <row r="658" spans="1:26" x14ac:dyDescent="0.2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>_xlfn.XLOOKUP(Sales_Data[[#This Row],[Category]],Assumptions_Model!A:A, Assumptions_Model!B:B)</f>
        <v>0.6</v>
      </c>
      <c r="W658">
        <f>Sales_Data[[#This Row],[Sales]]*Sales_Data[[#This Row],[Cost_%]]</f>
        <v>80.572800000000001</v>
      </c>
      <c r="X658">
        <f>Sales_Data[[#This Row],[Sales]]-Sales_Data[[#This Row],[Cost]]</f>
        <v>53.71520000000001</v>
      </c>
      <c r="Y658" s="3">
        <f>Sales_Data[[#This Row],[Gross_Profit_Recalc]]/Sales_Data[[#This Row],[Sales]]</f>
        <v>0.4</v>
      </c>
      <c r="Z658">
        <f>YEAR(Sales_Data[[#This Row],[Order Date]])</f>
        <v>2016</v>
      </c>
    </row>
    <row r="659" spans="1:26" x14ac:dyDescent="0.2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>_xlfn.XLOOKUP(Sales_Data[[#This Row],[Category]],Assumptions_Model!A:A, Assumptions_Model!B:B)</f>
        <v>0.65</v>
      </c>
      <c r="W659">
        <f>Sales_Data[[#This Row],[Sales]]*Sales_Data[[#This Row],[Cost_%]]</f>
        <v>455.89179999999999</v>
      </c>
      <c r="X659">
        <f>Sales_Data[[#This Row],[Sales]]-Sales_Data[[#This Row],[Cost]]</f>
        <v>245.48019999999997</v>
      </c>
      <c r="Y659" s="3">
        <f>Sales_Data[[#This Row],[Gross_Profit_Recalc]]/Sales_Data[[#This Row],[Sales]]</f>
        <v>0.35</v>
      </c>
      <c r="Z659">
        <f>YEAR(Sales_Data[[#This Row],[Order Date]])</f>
        <v>2016</v>
      </c>
    </row>
    <row r="660" spans="1:26" x14ac:dyDescent="0.2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>_xlfn.XLOOKUP(Sales_Data[[#This Row],[Category]],Assumptions_Model!A:A, Assumptions_Model!B:B)</f>
        <v>0.6</v>
      </c>
      <c r="W660">
        <f>Sales_Data[[#This Row],[Sales]]*Sales_Data[[#This Row],[Cost_%]]</f>
        <v>1.3847999999999998</v>
      </c>
      <c r="X660">
        <f>Sales_Data[[#This Row],[Sales]]-Sales_Data[[#This Row],[Cost]]</f>
        <v>0.92320000000000002</v>
      </c>
      <c r="Y660" s="3">
        <f>Sales_Data[[#This Row],[Gross_Profit_Recalc]]/Sales_Data[[#This Row],[Sales]]</f>
        <v>0.4</v>
      </c>
      <c r="Z660">
        <f>YEAR(Sales_Data[[#This Row],[Order Date]])</f>
        <v>2016</v>
      </c>
    </row>
    <row r="661" spans="1:26" x14ac:dyDescent="0.2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>_xlfn.XLOOKUP(Sales_Data[[#This Row],[Category]],Assumptions_Model!A:A, Assumptions_Model!B:B)</f>
        <v>0.6</v>
      </c>
      <c r="W661">
        <f>Sales_Data[[#This Row],[Sales]]*Sales_Data[[#This Row],[Cost_%]]</f>
        <v>599.65919999999994</v>
      </c>
      <c r="X661">
        <f>Sales_Data[[#This Row],[Sales]]-Sales_Data[[#This Row],[Cost]]</f>
        <v>399.77280000000007</v>
      </c>
      <c r="Y661" s="3">
        <f>Sales_Data[[#This Row],[Gross_Profit_Recalc]]/Sales_Data[[#This Row],[Sales]]</f>
        <v>0.40000000000000008</v>
      </c>
      <c r="Z661">
        <f>YEAR(Sales_Data[[#This Row],[Order Date]])</f>
        <v>2015</v>
      </c>
    </row>
    <row r="662" spans="1:26" x14ac:dyDescent="0.2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>_xlfn.XLOOKUP(Sales_Data[[#This Row],[Category]],Assumptions_Model!A:A, Assumptions_Model!B:B)</f>
        <v>0.6</v>
      </c>
      <c r="W662">
        <f>Sales_Data[[#This Row],[Sales]]*Sales_Data[[#This Row],[Cost_%]]</f>
        <v>434.44800000000004</v>
      </c>
      <c r="X662">
        <f>Sales_Data[[#This Row],[Sales]]-Sales_Data[[#This Row],[Cost]]</f>
        <v>289.63200000000001</v>
      </c>
      <c r="Y662" s="3">
        <f>Sales_Data[[#This Row],[Gross_Profit_Recalc]]/Sales_Data[[#This Row],[Sales]]</f>
        <v>0.39999999999999997</v>
      </c>
      <c r="Z662">
        <f>YEAR(Sales_Data[[#This Row],[Order Date]])</f>
        <v>2015</v>
      </c>
    </row>
    <row r="663" spans="1:26" x14ac:dyDescent="0.2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>_xlfn.XLOOKUP(Sales_Data[[#This Row],[Category]],Assumptions_Model!A:A, Assumptions_Model!B:B)</f>
        <v>0.65</v>
      </c>
      <c r="W663">
        <f>Sales_Data[[#This Row],[Sales]]*Sales_Data[[#This Row],[Cost_%]]</f>
        <v>597.21024999999997</v>
      </c>
      <c r="X663">
        <f>Sales_Data[[#This Row],[Sales]]-Sales_Data[[#This Row],[Cost]]</f>
        <v>321.57474999999999</v>
      </c>
      <c r="Y663" s="3">
        <f>Sales_Data[[#This Row],[Gross_Profit_Recalc]]/Sales_Data[[#This Row],[Sales]]</f>
        <v>0.35000000000000003</v>
      </c>
      <c r="Z663">
        <f>YEAR(Sales_Data[[#This Row],[Order Date]])</f>
        <v>2015</v>
      </c>
    </row>
    <row r="664" spans="1:26" x14ac:dyDescent="0.2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>_xlfn.XLOOKUP(Sales_Data[[#This Row],[Category]],Assumptions_Model!A:A, Assumptions_Model!B:B)</f>
        <v>0.6</v>
      </c>
      <c r="W664">
        <f>Sales_Data[[#This Row],[Sales]]*Sales_Data[[#This Row],[Cost_%]]</f>
        <v>1.6344000000000001</v>
      </c>
      <c r="X664">
        <f>Sales_Data[[#This Row],[Sales]]-Sales_Data[[#This Row],[Cost]]</f>
        <v>1.0896000000000001</v>
      </c>
      <c r="Y664" s="3">
        <f>Sales_Data[[#This Row],[Gross_Profit_Recalc]]/Sales_Data[[#This Row],[Sales]]</f>
        <v>0.4</v>
      </c>
      <c r="Z664">
        <f>YEAR(Sales_Data[[#This Row],[Order Date]])</f>
        <v>2015</v>
      </c>
    </row>
    <row r="665" spans="1:26" x14ac:dyDescent="0.2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>_xlfn.XLOOKUP(Sales_Data[[#This Row],[Category]],Assumptions_Model!A:A, Assumptions_Model!B:B)</f>
        <v>0.6</v>
      </c>
      <c r="W665">
        <f>Sales_Data[[#This Row],[Sales]]*Sales_Data[[#This Row],[Cost_%]]</f>
        <v>275.96999999999997</v>
      </c>
      <c r="X665">
        <f>Sales_Data[[#This Row],[Sales]]-Sales_Data[[#This Row],[Cost]]</f>
        <v>183.98000000000002</v>
      </c>
      <c r="Y665" s="3">
        <f>Sales_Data[[#This Row],[Gross_Profit_Recalc]]/Sales_Data[[#This Row],[Sales]]</f>
        <v>0.4</v>
      </c>
      <c r="Z665">
        <f>YEAR(Sales_Data[[#This Row],[Order Date]])</f>
        <v>2016</v>
      </c>
    </row>
    <row r="666" spans="1:26" x14ac:dyDescent="0.2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>_xlfn.XLOOKUP(Sales_Data[[#This Row],[Category]],Assumptions_Model!A:A, Assumptions_Model!B:B)</f>
        <v>0.6</v>
      </c>
      <c r="W666">
        <f>Sales_Data[[#This Row],[Sales]]*Sales_Data[[#This Row],[Cost_%]]</f>
        <v>6.444</v>
      </c>
      <c r="X666">
        <f>Sales_Data[[#This Row],[Sales]]-Sales_Data[[#This Row],[Cost]]</f>
        <v>4.2960000000000003</v>
      </c>
      <c r="Y666" s="3">
        <f>Sales_Data[[#This Row],[Gross_Profit_Recalc]]/Sales_Data[[#This Row],[Sales]]</f>
        <v>0.4</v>
      </c>
      <c r="Z666">
        <f>YEAR(Sales_Data[[#This Row],[Order Date]])</f>
        <v>2016</v>
      </c>
    </row>
    <row r="667" spans="1:26" x14ac:dyDescent="0.2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>_xlfn.XLOOKUP(Sales_Data[[#This Row],[Category]],Assumptions_Model!A:A, Assumptions_Model!B:B)</f>
        <v>0.6</v>
      </c>
      <c r="W667">
        <f>Sales_Data[[#This Row],[Sales]]*Sales_Data[[#This Row],[Cost_%]]</f>
        <v>14.256</v>
      </c>
      <c r="X667">
        <f>Sales_Data[[#This Row],[Sales]]-Sales_Data[[#This Row],[Cost]]</f>
        <v>9.5040000000000013</v>
      </c>
      <c r="Y667" s="3">
        <f>Sales_Data[[#This Row],[Gross_Profit_Recalc]]/Sales_Data[[#This Row],[Sales]]</f>
        <v>0.4</v>
      </c>
      <c r="Z667">
        <f>YEAR(Sales_Data[[#This Row],[Order Date]])</f>
        <v>2017</v>
      </c>
    </row>
    <row r="668" spans="1:26" x14ac:dyDescent="0.2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>_xlfn.XLOOKUP(Sales_Data[[#This Row],[Category]],Assumptions_Model!A:A, Assumptions_Model!B:B)</f>
        <v>0.6</v>
      </c>
      <c r="W668">
        <f>Sales_Data[[#This Row],[Sales]]*Sales_Data[[#This Row],[Cost_%]]</f>
        <v>51.0336</v>
      </c>
      <c r="X668">
        <f>Sales_Data[[#This Row],[Sales]]-Sales_Data[[#This Row],[Cost]]</f>
        <v>34.022399999999998</v>
      </c>
      <c r="Y668" s="3">
        <f>Sales_Data[[#This Row],[Gross_Profit_Recalc]]/Sales_Data[[#This Row],[Sales]]</f>
        <v>0.39999999999999997</v>
      </c>
      <c r="Z668">
        <f>YEAR(Sales_Data[[#This Row],[Order Date]])</f>
        <v>2017</v>
      </c>
    </row>
    <row r="669" spans="1:26" x14ac:dyDescent="0.2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>_xlfn.XLOOKUP(Sales_Data[[#This Row],[Category]],Assumptions_Model!A:A, Assumptions_Model!B:B)</f>
        <v>0.55000000000000004</v>
      </c>
      <c r="W669">
        <f>Sales_Data[[#This Row],[Sales]]*Sales_Data[[#This Row],[Cost_%]]</f>
        <v>209.86680000000004</v>
      </c>
      <c r="X669">
        <f>Sales_Data[[#This Row],[Sales]]-Sales_Data[[#This Row],[Cost]]</f>
        <v>171.70919999999998</v>
      </c>
      <c r="Y669" s="3">
        <f>Sales_Data[[#This Row],[Gross_Profit_Recalc]]/Sales_Data[[#This Row],[Sales]]</f>
        <v>0.4499999999999999</v>
      </c>
      <c r="Z669">
        <f>YEAR(Sales_Data[[#This Row],[Order Date]])</f>
        <v>2017</v>
      </c>
    </row>
    <row r="670" spans="1:26" x14ac:dyDescent="0.2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>_xlfn.XLOOKUP(Sales_Data[[#This Row],[Category]],Assumptions_Model!A:A, Assumptions_Model!B:B)</f>
        <v>0.65</v>
      </c>
      <c r="W670">
        <f>Sales_Data[[#This Row],[Sales]]*Sales_Data[[#This Row],[Cost_%]]</f>
        <v>19.734000000000002</v>
      </c>
      <c r="X670">
        <f>Sales_Data[[#This Row],[Sales]]-Sales_Data[[#This Row],[Cost]]</f>
        <v>10.625999999999998</v>
      </c>
      <c r="Y670" s="3">
        <f>Sales_Data[[#This Row],[Gross_Profit_Recalc]]/Sales_Data[[#This Row],[Sales]]</f>
        <v>0.34999999999999992</v>
      </c>
      <c r="Z670">
        <f>YEAR(Sales_Data[[#This Row],[Order Date]])</f>
        <v>2014</v>
      </c>
    </row>
    <row r="671" spans="1:26" x14ac:dyDescent="0.2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>_xlfn.XLOOKUP(Sales_Data[[#This Row],[Category]],Assumptions_Model!A:A, Assumptions_Model!B:B)</f>
        <v>0.65</v>
      </c>
      <c r="W671">
        <f>Sales_Data[[#This Row],[Sales]]*Sales_Data[[#This Row],[Cost_%]]</f>
        <v>15.5844</v>
      </c>
      <c r="X671">
        <f>Sales_Data[[#This Row],[Sales]]-Sales_Data[[#This Row],[Cost]]</f>
        <v>8.3915999999999986</v>
      </c>
      <c r="Y671" s="3">
        <f>Sales_Data[[#This Row],[Gross_Profit_Recalc]]/Sales_Data[[#This Row],[Sales]]</f>
        <v>0.35</v>
      </c>
      <c r="Z671">
        <f>YEAR(Sales_Data[[#This Row],[Order Date]])</f>
        <v>2017</v>
      </c>
    </row>
    <row r="672" spans="1:26" x14ac:dyDescent="0.2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>_xlfn.XLOOKUP(Sales_Data[[#This Row],[Category]],Assumptions_Model!A:A, Assumptions_Model!B:B)</f>
        <v>0.65</v>
      </c>
      <c r="W672">
        <f>Sales_Data[[#This Row],[Sales]]*Sales_Data[[#This Row],[Cost_%]]</f>
        <v>70.801249999999996</v>
      </c>
      <c r="X672">
        <f>Sales_Data[[#This Row],[Sales]]-Sales_Data[[#This Row],[Cost]]</f>
        <v>38.123750000000001</v>
      </c>
      <c r="Y672" s="3">
        <f>Sales_Data[[#This Row],[Gross_Profit_Recalc]]/Sales_Data[[#This Row],[Sales]]</f>
        <v>0.35000000000000003</v>
      </c>
      <c r="Z672">
        <f>YEAR(Sales_Data[[#This Row],[Order Date]])</f>
        <v>2017</v>
      </c>
    </row>
    <row r="673" spans="1:26" x14ac:dyDescent="0.2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>_xlfn.XLOOKUP(Sales_Data[[#This Row],[Category]],Assumptions_Model!A:A, Assumptions_Model!B:B)</f>
        <v>0.6</v>
      </c>
      <c r="W673">
        <f>Sales_Data[[#This Row],[Sales]]*Sales_Data[[#This Row],[Cost_%]]</f>
        <v>21.811199999999996</v>
      </c>
      <c r="X673">
        <f>Sales_Data[[#This Row],[Sales]]-Sales_Data[[#This Row],[Cost]]</f>
        <v>14.540800000000001</v>
      </c>
      <c r="Y673" s="3">
        <f>Sales_Data[[#This Row],[Gross_Profit_Recalc]]/Sales_Data[[#This Row],[Sales]]</f>
        <v>0.40000000000000008</v>
      </c>
      <c r="Z673">
        <f>YEAR(Sales_Data[[#This Row],[Order Date]])</f>
        <v>2017</v>
      </c>
    </row>
    <row r="674" spans="1:26" x14ac:dyDescent="0.2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>_xlfn.XLOOKUP(Sales_Data[[#This Row],[Category]],Assumptions_Model!A:A, Assumptions_Model!B:B)</f>
        <v>0.6</v>
      </c>
      <c r="W674">
        <f>Sales_Data[[#This Row],[Sales]]*Sales_Data[[#This Row],[Cost_%]]</f>
        <v>11.735999999999999</v>
      </c>
      <c r="X674">
        <f>Sales_Data[[#This Row],[Sales]]-Sales_Data[[#This Row],[Cost]]</f>
        <v>7.8239999999999998</v>
      </c>
      <c r="Y674" s="3">
        <f>Sales_Data[[#This Row],[Gross_Profit_Recalc]]/Sales_Data[[#This Row],[Sales]]</f>
        <v>0.4</v>
      </c>
      <c r="Z674">
        <f>YEAR(Sales_Data[[#This Row],[Order Date]])</f>
        <v>2017</v>
      </c>
    </row>
    <row r="675" spans="1:26" x14ac:dyDescent="0.2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>_xlfn.XLOOKUP(Sales_Data[[#This Row],[Category]],Assumptions_Model!A:A, Assumptions_Model!B:B)</f>
        <v>0.6</v>
      </c>
      <c r="W675">
        <f>Sales_Data[[#This Row],[Sales]]*Sales_Data[[#This Row],[Cost_%]]</f>
        <v>36.863999999999997</v>
      </c>
      <c r="X675">
        <f>Sales_Data[[#This Row],[Sales]]-Sales_Data[[#This Row],[Cost]]</f>
        <v>24.576000000000001</v>
      </c>
      <c r="Y675" s="3">
        <f>Sales_Data[[#This Row],[Gross_Profit_Recalc]]/Sales_Data[[#This Row],[Sales]]</f>
        <v>0.4</v>
      </c>
      <c r="Z675">
        <f>YEAR(Sales_Data[[#This Row],[Order Date]])</f>
        <v>2017</v>
      </c>
    </row>
    <row r="676" spans="1:26" x14ac:dyDescent="0.2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>_xlfn.XLOOKUP(Sales_Data[[#This Row],[Category]],Assumptions_Model!A:A, Assumptions_Model!B:B)</f>
        <v>0.6</v>
      </c>
      <c r="W676">
        <f>Sales_Data[[#This Row],[Sales]]*Sales_Data[[#This Row],[Cost_%]]</f>
        <v>23.34</v>
      </c>
      <c r="X676">
        <f>Sales_Data[[#This Row],[Sales]]-Sales_Data[[#This Row],[Cost]]</f>
        <v>15.559999999999999</v>
      </c>
      <c r="Y676" s="3">
        <f>Sales_Data[[#This Row],[Gross_Profit_Recalc]]/Sales_Data[[#This Row],[Sales]]</f>
        <v>0.39999999999999997</v>
      </c>
      <c r="Z676">
        <f>YEAR(Sales_Data[[#This Row],[Order Date]])</f>
        <v>2017</v>
      </c>
    </row>
    <row r="677" spans="1:26" x14ac:dyDescent="0.2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>_xlfn.XLOOKUP(Sales_Data[[#This Row],[Category]],Assumptions_Model!A:A, Assumptions_Model!B:B)</f>
        <v>0.55000000000000004</v>
      </c>
      <c r="W677">
        <f>Sales_Data[[#This Row],[Sales]]*Sales_Data[[#This Row],[Cost_%]]</f>
        <v>54.664500000000004</v>
      </c>
      <c r="X677">
        <f>Sales_Data[[#This Row],[Sales]]-Sales_Data[[#This Row],[Cost]]</f>
        <v>44.725499999999997</v>
      </c>
      <c r="Y677" s="3">
        <f>Sales_Data[[#This Row],[Gross_Profit_Recalc]]/Sales_Data[[#This Row],[Sales]]</f>
        <v>0.44999999999999996</v>
      </c>
      <c r="Z677">
        <f>YEAR(Sales_Data[[#This Row],[Order Date]])</f>
        <v>2017</v>
      </c>
    </row>
    <row r="678" spans="1:26" x14ac:dyDescent="0.2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>_xlfn.XLOOKUP(Sales_Data[[#This Row],[Category]],Assumptions_Model!A:A, Assumptions_Model!B:B)</f>
        <v>0.6</v>
      </c>
      <c r="W678">
        <f>Sales_Data[[#This Row],[Sales]]*Sales_Data[[#This Row],[Cost_%]]</f>
        <v>1.6128</v>
      </c>
      <c r="X678">
        <f>Sales_Data[[#This Row],[Sales]]-Sales_Data[[#This Row],[Cost]]</f>
        <v>1.0752000000000002</v>
      </c>
      <c r="Y678" s="3">
        <f>Sales_Data[[#This Row],[Gross_Profit_Recalc]]/Sales_Data[[#This Row],[Sales]]</f>
        <v>0.4</v>
      </c>
      <c r="Z678">
        <f>YEAR(Sales_Data[[#This Row],[Order Date]])</f>
        <v>2017</v>
      </c>
    </row>
    <row r="679" spans="1:26" x14ac:dyDescent="0.2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>_xlfn.XLOOKUP(Sales_Data[[#This Row],[Category]],Assumptions_Model!A:A, Assumptions_Model!B:B)</f>
        <v>0.55000000000000004</v>
      </c>
      <c r="W679">
        <f>Sales_Data[[#This Row],[Sales]]*Sales_Data[[#This Row],[Cost_%]]</f>
        <v>15.2988</v>
      </c>
      <c r="X679">
        <f>Sales_Data[[#This Row],[Sales]]-Sales_Data[[#This Row],[Cost]]</f>
        <v>12.517199999999999</v>
      </c>
      <c r="Y679" s="3">
        <f>Sales_Data[[#This Row],[Gross_Profit_Recalc]]/Sales_Data[[#This Row],[Sales]]</f>
        <v>0.44999999999999996</v>
      </c>
      <c r="Z679">
        <f>YEAR(Sales_Data[[#This Row],[Order Date]])</f>
        <v>2017</v>
      </c>
    </row>
    <row r="680" spans="1:26" x14ac:dyDescent="0.2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>_xlfn.XLOOKUP(Sales_Data[[#This Row],[Category]],Assumptions_Model!A:A, Assumptions_Model!B:B)</f>
        <v>0.65</v>
      </c>
      <c r="W680">
        <f>Sales_Data[[#This Row],[Sales]]*Sales_Data[[#This Row],[Cost_%]]</f>
        <v>53.640599999999999</v>
      </c>
      <c r="X680">
        <f>Sales_Data[[#This Row],[Sales]]-Sales_Data[[#This Row],[Cost]]</f>
        <v>28.883400000000002</v>
      </c>
      <c r="Y680" s="3">
        <f>Sales_Data[[#This Row],[Gross_Profit_Recalc]]/Sales_Data[[#This Row],[Sales]]</f>
        <v>0.35000000000000003</v>
      </c>
      <c r="Z680">
        <f>YEAR(Sales_Data[[#This Row],[Order Date]])</f>
        <v>2017</v>
      </c>
    </row>
    <row r="681" spans="1:26" x14ac:dyDescent="0.2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>_xlfn.XLOOKUP(Sales_Data[[#This Row],[Category]],Assumptions_Model!A:A, Assumptions_Model!B:B)</f>
        <v>0.6</v>
      </c>
      <c r="W681">
        <f>Sales_Data[[#This Row],[Sales]]*Sales_Data[[#This Row],[Cost_%]]</f>
        <v>109.79639999999999</v>
      </c>
      <c r="X681">
        <f>Sales_Data[[#This Row],[Sales]]-Sales_Data[[#This Row],[Cost]]</f>
        <v>73.197600000000008</v>
      </c>
      <c r="Y681" s="3">
        <f>Sales_Data[[#This Row],[Gross_Profit_Recalc]]/Sales_Data[[#This Row],[Sales]]</f>
        <v>0.4</v>
      </c>
      <c r="Z681">
        <f>YEAR(Sales_Data[[#This Row],[Order Date]])</f>
        <v>2017</v>
      </c>
    </row>
    <row r="682" spans="1:26" x14ac:dyDescent="0.2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>_xlfn.XLOOKUP(Sales_Data[[#This Row],[Category]],Assumptions_Model!A:A, Assumptions_Model!B:B)</f>
        <v>0.6</v>
      </c>
      <c r="W682">
        <f>Sales_Data[[#This Row],[Sales]]*Sales_Data[[#This Row],[Cost_%]]</f>
        <v>8.6112000000000002</v>
      </c>
      <c r="X682">
        <f>Sales_Data[[#This Row],[Sales]]-Sales_Data[[#This Row],[Cost]]</f>
        <v>5.7408000000000001</v>
      </c>
      <c r="Y682" s="3">
        <f>Sales_Data[[#This Row],[Gross_Profit_Recalc]]/Sales_Data[[#This Row],[Sales]]</f>
        <v>0.4</v>
      </c>
      <c r="Z682">
        <f>YEAR(Sales_Data[[#This Row],[Order Date]])</f>
        <v>2016</v>
      </c>
    </row>
    <row r="683" spans="1:26" x14ac:dyDescent="0.2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>_xlfn.XLOOKUP(Sales_Data[[#This Row],[Category]],Assumptions_Model!A:A, Assumptions_Model!B:B)</f>
        <v>0.6</v>
      </c>
      <c r="W683">
        <f>Sales_Data[[#This Row],[Sales]]*Sales_Data[[#This Row],[Cost_%]]</f>
        <v>38.975999999999992</v>
      </c>
      <c r="X683">
        <f>Sales_Data[[#This Row],[Sales]]-Sales_Data[[#This Row],[Cost]]</f>
        <v>25.984000000000002</v>
      </c>
      <c r="Y683" s="3">
        <f>Sales_Data[[#This Row],[Gross_Profit_Recalc]]/Sales_Data[[#This Row],[Sales]]</f>
        <v>0.40000000000000008</v>
      </c>
      <c r="Z683">
        <f>YEAR(Sales_Data[[#This Row],[Order Date]])</f>
        <v>2016</v>
      </c>
    </row>
    <row r="684" spans="1:26" x14ac:dyDescent="0.2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>_xlfn.XLOOKUP(Sales_Data[[#This Row],[Category]],Assumptions_Model!A:A, Assumptions_Model!B:B)</f>
        <v>0.6</v>
      </c>
      <c r="W684">
        <f>Sales_Data[[#This Row],[Sales]]*Sales_Data[[#This Row],[Cost_%]]</f>
        <v>41.16</v>
      </c>
      <c r="X684">
        <f>Sales_Data[[#This Row],[Sales]]-Sales_Data[[#This Row],[Cost]]</f>
        <v>27.439999999999998</v>
      </c>
      <c r="Y684" s="3">
        <f>Sales_Data[[#This Row],[Gross_Profit_Recalc]]/Sales_Data[[#This Row],[Sales]]</f>
        <v>0.4</v>
      </c>
      <c r="Z684">
        <f>YEAR(Sales_Data[[#This Row],[Order Date]])</f>
        <v>2016</v>
      </c>
    </row>
    <row r="685" spans="1:26" x14ac:dyDescent="0.2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>_xlfn.XLOOKUP(Sales_Data[[#This Row],[Category]],Assumptions_Model!A:A, Assumptions_Model!B:B)</f>
        <v>0.55000000000000004</v>
      </c>
      <c r="W685">
        <f>Sales_Data[[#This Row],[Sales]]*Sales_Data[[#This Row],[Cost_%]]</f>
        <v>4399.9890000000005</v>
      </c>
      <c r="X685">
        <f>Sales_Data[[#This Row],[Sales]]-Sales_Data[[#This Row],[Cost]]</f>
        <v>3599.9909999999991</v>
      </c>
      <c r="Y685" s="3">
        <f>Sales_Data[[#This Row],[Gross_Profit_Recalc]]/Sales_Data[[#This Row],[Sales]]</f>
        <v>0.4499999999999999</v>
      </c>
      <c r="Z685">
        <f>YEAR(Sales_Data[[#This Row],[Order Date]])</f>
        <v>2017</v>
      </c>
    </row>
    <row r="686" spans="1:26" x14ac:dyDescent="0.2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>_xlfn.XLOOKUP(Sales_Data[[#This Row],[Category]],Assumptions_Model!A:A, Assumptions_Model!B:B)</f>
        <v>0.6</v>
      </c>
      <c r="W686">
        <f>Sales_Data[[#This Row],[Sales]]*Sales_Data[[#This Row],[Cost_%]]</f>
        <v>100.464</v>
      </c>
      <c r="X686">
        <f>Sales_Data[[#This Row],[Sales]]-Sales_Data[[#This Row],[Cost]]</f>
        <v>66.975999999999999</v>
      </c>
      <c r="Y686" s="3">
        <f>Sales_Data[[#This Row],[Gross_Profit_Recalc]]/Sales_Data[[#This Row],[Sales]]</f>
        <v>0.4</v>
      </c>
      <c r="Z686">
        <f>YEAR(Sales_Data[[#This Row],[Order Date]])</f>
        <v>2017</v>
      </c>
    </row>
    <row r="687" spans="1:26" x14ac:dyDescent="0.2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>_xlfn.XLOOKUP(Sales_Data[[#This Row],[Category]],Assumptions_Model!A:A, Assumptions_Model!B:B)</f>
        <v>0.55000000000000004</v>
      </c>
      <c r="W687">
        <f>Sales_Data[[#This Row],[Sales]]*Sales_Data[[#This Row],[Cost_%]]</f>
        <v>263.98350000000005</v>
      </c>
      <c r="X687">
        <f>Sales_Data[[#This Row],[Sales]]-Sales_Data[[#This Row],[Cost]]</f>
        <v>215.98649999999998</v>
      </c>
      <c r="Y687" s="3">
        <f>Sales_Data[[#This Row],[Gross_Profit_Recalc]]/Sales_Data[[#This Row],[Sales]]</f>
        <v>0.44999999999999996</v>
      </c>
      <c r="Z687">
        <f>YEAR(Sales_Data[[#This Row],[Order Date]])</f>
        <v>2014</v>
      </c>
    </row>
    <row r="688" spans="1:26" x14ac:dyDescent="0.2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>_xlfn.XLOOKUP(Sales_Data[[#This Row],[Category]],Assumptions_Model!A:A, Assumptions_Model!B:B)</f>
        <v>0.6</v>
      </c>
      <c r="W688">
        <f>Sales_Data[[#This Row],[Sales]]*Sales_Data[[#This Row],[Cost_%]]</f>
        <v>8.7719999999999985</v>
      </c>
      <c r="X688">
        <f>Sales_Data[[#This Row],[Sales]]-Sales_Data[[#This Row],[Cost]]</f>
        <v>5.8480000000000008</v>
      </c>
      <c r="Y688" s="3">
        <f>Sales_Data[[#This Row],[Gross_Profit_Recalc]]/Sales_Data[[#This Row],[Sales]]</f>
        <v>0.40000000000000008</v>
      </c>
      <c r="Z688">
        <f>YEAR(Sales_Data[[#This Row],[Order Date]])</f>
        <v>2014</v>
      </c>
    </row>
    <row r="689" spans="1:26" x14ac:dyDescent="0.2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>_xlfn.XLOOKUP(Sales_Data[[#This Row],[Category]],Assumptions_Model!A:A, Assumptions_Model!B:B)</f>
        <v>0.6</v>
      </c>
      <c r="W689">
        <f>Sales_Data[[#This Row],[Sales]]*Sales_Data[[#This Row],[Cost_%]]</f>
        <v>11.664</v>
      </c>
      <c r="X689">
        <f>Sales_Data[[#This Row],[Sales]]-Sales_Data[[#This Row],[Cost]]</f>
        <v>7.7760000000000016</v>
      </c>
      <c r="Y689" s="3">
        <f>Sales_Data[[#This Row],[Gross_Profit_Recalc]]/Sales_Data[[#This Row],[Sales]]</f>
        <v>0.40000000000000008</v>
      </c>
      <c r="Z689">
        <f>YEAR(Sales_Data[[#This Row],[Order Date]])</f>
        <v>2014</v>
      </c>
    </row>
    <row r="690" spans="1:26" x14ac:dyDescent="0.2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>_xlfn.XLOOKUP(Sales_Data[[#This Row],[Category]],Assumptions_Model!A:A, Assumptions_Model!B:B)</f>
        <v>0.65</v>
      </c>
      <c r="W690">
        <f>Sales_Data[[#This Row],[Sales]]*Sales_Data[[#This Row],[Cost_%]]</f>
        <v>124.78960000000001</v>
      </c>
      <c r="X690">
        <f>Sales_Data[[#This Row],[Sales]]-Sales_Data[[#This Row],[Cost]]</f>
        <v>67.194400000000002</v>
      </c>
      <c r="Y690" s="3">
        <f>Sales_Data[[#This Row],[Gross_Profit_Recalc]]/Sales_Data[[#This Row],[Sales]]</f>
        <v>0.35</v>
      </c>
      <c r="Z690">
        <f>YEAR(Sales_Data[[#This Row],[Order Date]])</f>
        <v>2017</v>
      </c>
    </row>
    <row r="691" spans="1:26" x14ac:dyDescent="0.2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>_xlfn.XLOOKUP(Sales_Data[[#This Row],[Category]],Assumptions_Model!A:A, Assumptions_Model!B:B)</f>
        <v>0.65</v>
      </c>
      <c r="W691">
        <f>Sales_Data[[#This Row],[Sales]]*Sales_Data[[#This Row],[Cost_%]]</f>
        <v>67.606500000000011</v>
      </c>
      <c r="X691">
        <f>Sales_Data[[#This Row],[Sales]]-Sales_Data[[#This Row],[Cost]]</f>
        <v>36.403499999999994</v>
      </c>
      <c r="Y691" s="3">
        <f>Sales_Data[[#This Row],[Gross_Profit_Recalc]]/Sales_Data[[#This Row],[Sales]]</f>
        <v>0.34999999999999992</v>
      </c>
      <c r="Z691">
        <f>YEAR(Sales_Data[[#This Row],[Order Date]])</f>
        <v>2014</v>
      </c>
    </row>
    <row r="692" spans="1:26" x14ac:dyDescent="0.2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>_xlfn.XLOOKUP(Sales_Data[[#This Row],[Category]],Assumptions_Model!A:A, Assumptions_Model!B:B)</f>
        <v>0.55000000000000004</v>
      </c>
      <c r="W692">
        <f>Sales_Data[[#This Row],[Sales]]*Sales_Data[[#This Row],[Cost_%]]</f>
        <v>156.65100000000001</v>
      </c>
      <c r="X692">
        <f>Sales_Data[[#This Row],[Sales]]-Sales_Data[[#This Row],[Cost]]</f>
        <v>128.16899999999998</v>
      </c>
      <c r="Y692" s="3">
        <f>Sales_Data[[#This Row],[Gross_Profit_Recalc]]/Sales_Data[[#This Row],[Sales]]</f>
        <v>0.44999999999999996</v>
      </c>
      <c r="Z692">
        <f>YEAR(Sales_Data[[#This Row],[Order Date]])</f>
        <v>2014</v>
      </c>
    </row>
    <row r="693" spans="1:26" x14ac:dyDescent="0.2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>_xlfn.XLOOKUP(Sales_Data[[#This Row],[Category]],Assumptions_Model!A:A, Assumptions_Model!B:B)</f>
        <v>0.6</v>
      </c>
      <c r="W693">
        <f>Sales_Data[[#This Row],[Sales]]*Sales_Data[[#This Row],[Cost_%]]</f>
        <v>22.104000000000003</v>
      </c>
      <c r="X693">
        <f>Sales_Data[[#This Row],[Sales]]-Sales_Data[[#This Row],[Cost]]</f>
        <v>14.736000000000001</v>
      </c>
      <c r="Y693" s="3">
        <f>Sales_Data[[#This Row],[Gross_Profit_Recalc]]/Sales_Data[[#This Row],[Sales]]</f>
        <v>0.39999999999999997</v>
      </c>
      <c r="Z693">
        <f>YEAR(Sales_Data[[#This Row],[Order Date]])</f>
        <v>2014</v>
      </c>
    </row>
    <row r="694" spans="1:26" x14ac:dyDescent="0.2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>_xlfn.XLOOKUP(Sales_Data[[#This Row],[Category]],Assumptions_Model!A:A, Assumptions_Model!B:B)</f>
        <v>0.55000000000000004</v>
      </c>
      <c r="W694">
        <f>Sales_Data[[#This Row],[Sales]]*Sales_Data[[#This Row],[Cost_%]]</f>
        <v>91.432000000000016</v>
      </c>
      <c r="X694">
        <f>Sales_Data[[#This Row],[Sales]]-Sales_Data[[#This Row],[Cost]]</f>
        <v>74.807999999999993</v>
      </c>
      <c r="Y694" s="3">
        <f>Sales_Data[[#This Row],[Gross_Profit_Recalc]]/Sales_Data[[#This Row],[Sales]]</f>
        <v>0.44999999999999996</v>
      </c>
      <c r="Z694">
        <f>YEAR(Sales_Data[[#This Row],[Order Date]])</f>
        <v>2015</v>
      </c>
    </row>
    <row r="695" spans="1:26" x14ac:dyDescent="0.2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>_xlfn.XLOOKUP(Sales_Data[[#This Row],[Category]],Assumptions_Model!A:A, Assumptions_Model!B:B)</f>
        <v>0.6</v>
      </c>
      <c r="W695">
        <f>Sales_Data[[#This Row],[Sales]]*Sales_Data[[#This Row],[Cost_%]]</f>
        <v>20.04</v>
      </c>
      <c r="X695">
        <f>Sales_Data[[#This Row],[Sales]]-Sales_Data[[#This Row],[Cost]]</f>
        <v>13.36</v>
      </c>
      <c r="Y695" s="3">
        <f>Sales_Data[[#This Row],[Gross_Profit_Recalc]]/Sales_Data[[#This Row],[Sales]]</f>
        <v>0.4</v>
      </c>
      <c r="Z695">
        <f>YEAR(Sales_Data[[#This Row],[Order Date]])</f>
        <v>2015</v>
      </c>
    </row>
    <row r="696" spans="1:26" x14ac:dyDescent="0.2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>_xlfn.XLOOKUP(Sales_Data[[#This Row],[Category]],Assumptions_Model!A:A, Assumptions_Model!B:B)</f>
        <v>0.6</v>
      </c>
      <c r="W696">
        <f>Sales_Data[[#This Row],[Sales]]*Sales_Data[[#This Row],[Cost_%]]</f>
        <v>118.96319999999999</v>
      </c>
      <c r="X696">
        <f>Sales_Data[[#This Row],[Sales]]-Sales_Data[[#This Row],[Cost]]</f>
        <v>79.308800000000005</v>
      </c>
      <c r="Y696" s="3">
        <f>Sales_Data[[#This Row],[Gross_Profit_Recalc]]/Sales_Data[[#This Row],[Sales]]</f>
        <v>0.4</v>
      </c>
      <c r="Z696">
        <f>YEAR(Sales_Data[[#This Row],[Order Date]])</f>
        <v>2015</v>
      </c>
    </row>
    <row r="697" spans="1:26" x14ac:dyDescent="0.2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>_xlfn.XLOOKUP(Sales_Data[[#This Row],[Category]],Assumptions_Model!A:A, Assumptions_Model!B:B)</f>
        <v>0.6</v>
      </c>
      <c r="W697">
        <f>Sales_Data[[#This Row],[Sales]]*Sales_Data[[#This Row],[Cost_%]]</f>
        <v>28.416</v>
      </c>
      <c r="X697">
        <f>Sales_Data[[#This Row],[Sales]]-Sales_Data[[#This Row],[Cost]]</f>
        <v>18.943999999999999</v>
      </c>
      <c r="Y697" s="3">
        <f>Sales_Data[[#This Row],[Gross_Profit_Recalc]]/Sales_Data[[#This Row],[Sales]]</f>
        <v>0.39999999999999997</v>
      </c>
      <c r="Z697">
        <f>YEAR(Sales_Data[[#This Row],[Order Date]])</f>
        <v>2015</v>
      </c>
    </row>
    <row r="698" spans="1:26" x14ac:dyDescent="0.2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>_xlfn.XLOOKUP(Sales_Data[[#This Row],[Category]],Assumptions_Model!A:A, Assumptions_Model!B:B)</f>
        <v>0.6</v>
      </c>
      <c r="W698">
        <f>Sales_Data[[#This Row],[Sales]]*Sales_Data[[#This Row],[Cost_%]]</f>
        <v>120.5904</v>
      </c>
      <c r="X698">
        <f>Sales_Data[[#This Row],[Sales]]-Sales_Data[[#This Row],[Cost]]</f>
        <v>80.393600000000006</v>
      </c>
      <c r="Y698" s="3">
        <f>Sales_Data[[#This Row],[Gross_Profit_Recalc]]/Sales_Data[[#This Row],[Sales]]</f>
        <v>0.4</v>
      </c>
      <c r="Z698">
        <f>YEAR(Sales_Data[[#This Row],[Order Date]])</f>
        <v>2015</v>
      </c>
    </row>
    <row r="699" spans="1:26" x14ac:dyDescent="0.2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>_xlfn.XLOOKUP(Sales_Data[[#This Row],[Category]],Assumptions_Model!A:A, Assumptions_Model!B:B)</f>
        <v>0.6</v>
      </c>
      <c r="W699">
        <f>Sales_Data[[#This Row],[Sales]]*Sales_Data[[#This Row],[Cost_%]]</f>
        <v>58.617599999999996</v>
      </c>
      <c r="X699">
        <f>Sales_Data[[#This Row],[Sales]]-Sales_Data[[#This Row],[Cost]]</f>
        <v>39.078400000000002</v>
      </c>
      <c r="Y699" s="3">
        <f>Sales_Data[[#This Row],[Gross_Profit_Recalc]]/Sales_Data[[#This Row],[Sales]]</f>
        <v>0.4</v>
      </c>
      <c r="Z699">
        <f>YEAR(Sales_Data[[#This Row],[Order Date]])</f>
        <v>2015</v>
      </c>
    </row>
    <row r="700" spans="1:26" x14ac:dyDescent="0.2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>_xlfn.XLOOKUP(Sales_Data[[#This Row],[Category]],Assumptions_Model!A:A, Assumptions_Model!B:B)</f>
        <v>0.6</v>
      </c>
      <c r="W700">
        <f>Sales_Data[[#This Row],[Sales]]*Sales_Data[[#This Row],[Cost_%]]</f>
        <v>1.6176000000000001</v>
      </c>
      <c r="X700">
        <f>Sales_Data[[#This Row],[Sales]]-Sales_Data[[#This Row],[Cost]]</f>
        <v>1.0784</v>
      </c>
      <c r="Y700" s="3">
        <f>Sales_Data[[#This Row],[Gross_Profit_Recalc]]/Sales_Data[[#This Row],[Sales]]</f>
        <v>0.39999999999999997</v>
      </c>
      <c r="Z700">
        <f>YEAR(Sales_Data[[#This Row],[Order Date]])</f>
        <v>2015</v>
      </c>
    </row>
    <row r="701" spans="1:26" x14ac:dyDescent="0.2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>_xlfn.XLOOKUP(Sales_Data[[#This Row],[Category]],Assumptions_Model!A:A, Assumptions_Model!B:B)</f>
        <v>0.6</v>
      </c>
      <c r="W701">
        <f>Sales_Data[[#This Row],[Sales]]*Sales_Data[[#This Row],[Cost_%]]</f>
        <v>11.152800000000001</v>
      </c>
      <c r="X701">
        <f>Sales_Data[[#This Row],[Sales]]-Sales_Data[[#This Row],[Cost]]</f>
        <v>7.4352</v>
      </c>
      <c r="Y701" s="3">
        <f>Sales_Data[[#This Row],[Gross_Profit_Recalc]]/Sales_Data[[#This Row],[Sales]]</f>
        <v>0.39999999999999997</v>
      </c>
      <c r="Z701">
        <f>YEAR(Sales_Data[[#This Row],[Order Date]])</f>
        <v>2015</v>
      </c>
    </row>
    <row r="702" spans="1:26" x14ac:dyDescent="0.2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>_xlfn.XLOOKUP(Sales_Data[[#This Row],[Category]],Assumptions_Model!A:A, Assumptions_Model!B:B)</f>
        <v>0.6</v>
      </c>
      <c r="W702">
        <f>Sales_Data[[#This Row],[Sales]]*Sales_Data[[#This Row],[Cost_%]]</f>
        <v>2.9375999999999998</v>
      </c>
      <c r="X702">
        <f>Sales_Data[[#This Row],[Sales]]-Sales_Data[[#This Row],[Cost]]</f>
        <v>1.9584000000000001</v>
      </c>
      <c r="Y702" s="3">
        <f>Sales_Data[[#This Row],[Gross_Profit_Recalc]]/Sales_Data[[#This Row],[Sales]]</f>
        <v>0.4</v>
      </c>
      <c r="Z702">
        <f>YEAR(Sales_Data[[#This Row],[Order Date]])</f>
        <v>2015</v>
      </c>
    </row>
    <row r="703" spans="1:26" x14ac:dyDescent="0.2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>_xlfn.XLOOKUP(Sales_Data[[#This Row],[Category]],Assumptions_Model!A:A, Assumptions_Model!B:B)</f>
        <v>0.65</v>
      </c>
      <c r="W703">
        <f>Sales_Data[[#This Row],[Sales]]*Sales_Data[[#This Row],[Cost_%]]</f>
        <v>9.7967999999999993</v>
      </c>
      <c r="X703">
        <f>Sales_Data[[#This Row],[Sales]]-Sales_Data[[#This Row],[Cost]]</f>
        <v>5.2751999999999999</v>
      </c>
      <c r="Y703" s="3">
        <f>Sales_Data[[#This Row],[Gross_Profit_Recalc]]/Sales_Data[[#This Row],[Sales]]</f>
        <v>0.35000000000000003</v>
      </c>
      <c r="Z703">
        <f>YEAR(Sales_Data[[#This Row],[Order Date]])</f>
        <v>2017</v>
      </c>
    </row>
    <row r="704" spans="1:26" x14ac:dyDescent="0.2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>_xlfn.XLOOKUP(Sales_Data[[#This Row],[Category]],Assumptions_Model!A:A, Assumptions_Model!B:B)</f>
        <v>0.65</v>
      </c>
      <c r="W704">
        <f>Sales_Data[[#This Row],[Sales]]*Sales_Data[[#This Row],[Cost_%]]</f>
        <v>136.422</v>
      </c>
      <c r="X704">
        <f>Sales_Data[[#This Row],[Sales]]-Sales_Data[[#This Row],[Cost]]</f>
        <v>73.457999999999998</v>
      </c>
      <c r="Y704" s="3">
        <f>Sales_Data[[#This Row],[Gross_Profit_Recalc]]/Sales_Data[[#This Row],[Sales]]</f>
        <v>0.35</v>
      </c>
      <c r="Z704">
        <f>YEAR(Sales_Data[[#This Row],[Order Date]])</f>
        <v>2016</v>
      </c>
    </row>
    <row r="705" spans="1:26" x14ac:dyDescent="0.2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>_xlfn.XLOOKUP(Sales_Data[[#This Row],[Category]],Assumptions_Model!A:A, Assumptions_Model!B:B)</f>
        <v>0.65</v>
      </c>
      <c r="W705">
        <f>Sales_Data[[#This Row],[Sales]]*Sales_Data[[#This Row],[Cost_%]]</f>
        <v>240.44280000000001</v>
      </c>
      <c r="X705">
        <f>Sales_Data[[#This Row],[Sales]]-Sales_Data[[#This Row],[Cost]]</f>
        <v>129.46919999999997</v>
      </c>
      <c r="Y705" s="3">
        <f>Sales_Data[[#This Row],[Gross_Profit_Recalc]]/Sales_Data[[#This Row],[Sales]]</f>
        <v>0.34999999999999992</v>
      </c>
      <c r="Z705">
        <f>YEAR(Sales_Data[[#This Row],[Order Date]])</f>
        <v>2015</v>
      </c>
    </row>
    <row r="706" spans="1:26" x14ac:dyDescent="0.2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>_xlfn.XLOOKUP(Sales_Data[[#This Row],[Category]],Assumptions_Model!A:A, Assumptions_Model!B:B)</f>
        <v>0.6</v>
      </c>
      <c r="W706">
        <f>Sales_Data[[#This Row],[Sales]]*Sales_Data[[#This Row],[Cost_%]]</f>
        <v>6.2207999999999997</v>
      </c>
      <c r="X706">
        <f>Sales_Data[[#This Row],[Sales]]-Sales_Data[[#This Row],[Cost]]</f>
        <v>4.1472000000000007</v>
      </c>
      <c r="Y706" s="3">
        <f>Sales_Data[[#This Row],[Gross_Profit_Recalc]]/Sales_Data[[#This Row],[Sales]]</f>
        <v>0.40000000000000008</v>
      </c>
      <c r="Z706">
        <f>YEAR(Sales_Data[[#This Row],[Order Date]])</f>
        <v>2014</v>
      </c>
    </row>
    <row r="707" spans="1:26" x14ac:dyDescent="0.2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>_xlfn.XLOOKUP(Sales_Data[[#This Row],[Category]],Assumptions_Model!A:A, Assumptions_Model!B:B)</f>
        <v>0.6</v>
      </c>
      <c r="W707">
        <f>Sales_Data[[#This Row],[Sales]]*Sales_Data[[#This Row],[Cost_%]]</f>
        <v>100.104</v>
      </c>
      <c r="X707">
        <f>Sales_Data[[#This Row],[Sales]]-Sales_Data[[#This Row],[Cost]]</f>
        <v>66.736000000000004</v>
      </c>
      <c r="Y707" s="3">
        <f>Sales_Data[[#This Row],[Gross_Profit_Recalc]]/Sales_Data[[#This Row],[Sales]]</f>
        <v>0.4</v>
      </c>
      <c r="Z707">
        <f>YEAR(Sales_Data[[#This Row],[Order Date]])</f>
        <v>2014</v>
      </c>
    </row>
    <row r="708" spans="1:26" x14ac:dyDescent="0.2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>_xlfn.XLOOKUP(Sales_Data[[#This Row],[Category]],Assumptions_Model!A:A, Assumptions_Model!B:B)</f>
        <v>0.55000000000000004</v>
      </c>
      <c r="W708">
        <f>Sales_Data[[#This Row],[Sales]]*Sales_Data[[#This Row],[Cost_%]]</f>
        <v>8.3688000000000002</v>
      </c>
      <c r="X708">
        <f>Sales_Data[[#This Row],[Sales]]-Sales_Data[[#This Row],[Cost]]</f>
        <v>6.8471999999999991</v>
      </c>
      <c r="Y708" s="3">
        <f>Sales_Data[[#This Row],[Gross_Profit_Recalc]]/Sales_Data[[#This Row],[Sales]]</f>
        <v>0.44999999999999996</v>
      </c>
      <c r="Z708">
        <f>YEAR(Sales_Data[[#This Row],[Order Date]])</f>
        <v>2014</v>
      </c>
    </row>
    <row r="709" spans="1:26" x14ac:dyDescent="0.2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>_xlfn.XLOOKUP(Sales_Data[[#This Row],[Category]],Assumptions_Model!A:A, Assumptions_Model!B:B)</f>
        <v>0.55000000000000004</v>
      </c>
      <c r="W709">
        <f>Sales_Data[[#This Row],[Sales]]*Sales_Data[[#This Row],[Cost_%]]</f>
        <v>65.978000000000009</v>
      </c>
      <c r="X709">
        <f>Sales_Data[[#This Row],[Sales]]-Sales_Data[[#This Row],[Cost]]</f>
        <v>53.981999999999985</v>
      </c>
      <c r="Y709" s="3">
        <f>Sales_Data[[#This Row],[Gross_Profit_Recalc]]/Sales_Data[[#This Row],[Sales]]</f>
        <v>0.4499999999999999</v>
      </c>
      <c r="Z709">
        <f>YEAR(Sales_Data[[#This Row],[Order Date]])</f>
        <v>2014</v>
      </c>
    </row>
    <row r="710" spans="1:26" x14ac:dyDescent="0.2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>_xlfn.XLOOKUP(Sales_Data[[#This Row],[Category]],Assumptions_Model!A:A, Assumptions_Model!B:B)</f>
        <v>0.65</v>
      </c>
      <c r="W710">
        <f>Sales_Data[[#This Row],[Sales]]*Sales_Data[[#This Row],[Cost_%]]</f>
        <v>574.548</v>
      </c>
      <c r="X710">
        <f>Sales_Data[[#This Row],[Sales]]-Sales_Data[[#This Row],[Cost]]</f>
        <v>309.37199999999996</v>
      </c>
      <c r="Y710" s="3">
        <f>Sales_Data[[#This Row],[Gross_Profit_Recalc]]/Sales_Data[[#This Row],[Sales]]</f>
        <v>0.35</v>
      </c>
      <c r="Z710">
        <f>YEAR(Sales_Data[[#This Row],[Order Date]])</f>
        <v>2014</v>
      </c>
    </row>
    <row r="711" spans="1:26" x14ac:dyDescent="0.2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>_xlfn.XLOOKUP(Sales_Data[[#This Row],[Category]],Assumptions_Model!A:A, Assumptions_Model!B:B)</f>
        <v>0.6</v>
      </c>
      <c r="W711">
        <f>Sales_Data[[#This Row],[Sales]]*Sales_Data[[#This Row],[Cost_%]]</f>
        <v>28.032</v>
      </c>
      <c r="X711">
        <f>Sales_Data[[#This Row],[Sales]]-Sales_Data[[#This Row],[Cost]]</f>
        <v>18.687999999999999</v>
      </c>
      <c r="Y711" s="3">
        <f>Sales_Data[[#This Row],[Gross_Profit_Recalc]]/Sales_Data[[#This Row],[Sales]]</f>
        <v>0.39999999999999997</v>
      </c>
      <c r="Z711">
        <f>YEAR(Sales_Data[[#This Row],[Order Date]])</f>
        <v>2014</v>
      </c>
    </row>
    <row r="712" spans="1:26" x14ac:dyDescent="0.2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>_xlfn.XLOOKUP(Sales_Data[[#This Row],[Category]],Assumptions_Model!A:A, Assumptions_Model!B:B)</f>
        <v>0.6</v>
      </c>
      <c r="W712">
        <f>Sales_Data[[#This Row],[Sales]]*Sales_Data[[#This Row],[Cost_%]]</f>
        <v>33.287999999999997</v>
      </c>
      <c r="X712">
        <f>Sales_Data[[#This Row],[Sales]]-Sales_Data[[#This Row],[Cost]]</f>
        <v>22.192</v>
      </c>
      <c r="Y712" s="3">
        <f>Sales_Data[[#This Row],[Gross_Profit_Recalc]]/Sales_Data[[#This Row],[Sales]]</f>
        <v>0.4</v>
      </c>
      <c r="Z712">
        <f>YEAR(Sales_Data[[#This Row],[Order Date]])</f>
        <v>2014</v>
      </c>
    </row>
    <row r="713" spans="1:26" x14ac:dyDescent="0.2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>_xlfn.XLOOKUP(Sales_Data[[#This Row],[Category]],Assumptions_Model!A:A, Assumptions_Model!B:B)</f>
        <v>0.6</v>
      </c>
      <c r="W713">
        <f>Sales_Data[[#This Row],[Sales]]*Sales_Data[[#This Row],[Cost_%]]</f>
        <v>14.668799999999999</v>
      </c>
      <c r="X713">
        <f>Sales_Data[[#This Row],[Sales]]-Sales_Data[[#This Row],[Cost]]</f>
        <v>9.7792000000000012</v>
      </c>
      <c r="Y713" s="3">
        <f>Sales_Data[[#This Row],[Gross_Profit_Recalc]]/Sales_Data[[#This Row],[Sales]]</f>
        <v>0.4</v>
      </c>
      <c r="Z713">
        <f>YEAR(Sales_Data[[#This Row],[Order Date]])</f>
        <v>2017</v>
      </c>
    </row>
    <row r="714" spans="1:26" x14ac:dyDescent="0.2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>_xlfn.XLOOKUP(Sales_Data[[#This Row],[Category]],Assumptions_Model!A:A, Assumptions_Model!B:B)</f>
        <v>0.6</v>
      </c>
      <c r="W714">
        <f>Sales_Data[[#This Row],[Sales]]*Sales_Data[[#This Row],[Cost_%]]</f>
        <v>168.80399999999997</v>
      </c>
      <c r="X714">
        <f>Sales_Data[[#This Row],[Sales]]-Sales_Data[[#This Row],[Cost]]</f>
        <v>112.536</v>
      </c>
      <c r="Y714" s="3">
        <f>Sales_Data[[#This Row],[Gross_Profit_Recalc]]/Sales_Data[[#This Row],[Sales]]</f>
        <v>0.4</v>
      </c>
      <c r="Z714">
        <f>YEAR(Sales_Data[[#This Row],[Order Date]])</f>
        <v>2017</v>
      </c>
    </row>
    <row r="715" spans="1:26" x14ac:dyDescent="0.2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>_xlfn.XLOOKUP(Sales_Data[[#This Row],[Category]],Assumptions_Model!A:A, Assumptions_Model!B:B)</f>
        <v>0.55000000000000004</v>
      </c>
      <c r="W715">
        <f>Sales_Data[[#This Row],[Sales]]*Sales_Data[[#This Row],[Cost_%]]</f>
        <v>169.38900000000001</v>
      </c>
      <c r="X715">
        <f>Sales_Data[[#This Row],[Sales]]-Sales_Data[[#This Row],[Cost]]</f>
        <v>138.59100000000001</v>
      </c>
      <c r="Y715" s="3">
        <f>Sales_Data[[#This Row],[Gross_Profit_Recalc]]/Sales_Data[[#This Row],[Sales]]</f>
        <v>0.45</v>
      </c>
      <c r="Z715">
        <f>YEAR(Sales_Data[[#This Row],[Order Date]])</f>
        <v>2017</v>
      </c>
    </row>
    <row r="716" spans="1:26" x14ac:dyDescent="0.2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>_xlfn.XLOOKUP(Sales_Data[[#This Row],[Category]],Assumptions_Model!A:A, Assumptions_Model!B:B)</f>
        <v>0.55000000000000004</v>
      </c>
      <c r="W716">
        <f>Sales_Data[[#This Row],[Sales]]*Sales_Data[[#This Row],[Cost_%]]</f>
        <v>164.98350000000002</v>
      </c>
      <c r="X716">
        <f>Sales_Data[[#This Row],[Sales]]-Sales_Data[[#This Row],[Cost]]</f>
        <v>134.98650000000001</v>
      </c>
      <c r="Y716" s="3">
        <f>Sales_Data[[#This Row],[Gross_Profit_Recalc]]/Sales_Data[[#This Row],[Sales]]</f>
        <v>0.44999999999999996</v>
      </c>
      <c r="Z716">
        <f>YEAR(Sales_Data[[#This Row],[Order Date]])</f>
        <v>2017</v>
      </c>
    </row>
    <row r="717" spans="1:26" x14ac:dyDescent="0.2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>_xlfn.XLOOKUP(Sales_Data[[#This Row],[Category]],Assumptions_Model!A:A, Assumptions_Model!B:B)</f>
        <v>0.6</v>
      </c>
      <c r="W717">
        <f>Sales_Data[[#This Row],[Sales]]*Sales_Data[[#This Row],[Cost_%]]</f>
        <v>11.952</v>
      </c>
      <c r="X717">
        <f>Sales_Data[[#This Row],[Sales]]-Sales_Data[[#This Row],[Cost]]</f>
        <v>7.9680000000000017</v>
      </c>
      <c r="Y717" s="3">
        <f>Sales_Data[[#This Row],[Gross_Profit_Recalc]]/Sales_Data[[#This Row],[Sales]]</f>
        <v>0.40000000000000008</v>
      </c>
      <c r="Z717">
        <f>YEAR(Sales_Data[[#This Row],[Order Date]])</f>
        <v>2014</v>
      </c>
    </row>
    <row r="718" spans="1:26" x14ac:dyDescent="0.2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>_xlfn.XLOOKUP(Sales_Data[[#This Row],[Category]],Assumptions_Model!A:A, Assumptions_Model!B:B)</f>
        <v>0.65</v>
      </c>
      <c r="W718">
        <f>Sales_Data[[#This Row],[Sales]]*Sales_Data[[#This Row],[Cost_%]]</f>
        <v>6.4610000000000003</v>
      </c>
      <c r="X718">
        <f>Sales_Data[[#This Row],[Sales]]-Sales_Data[[#This Row],[Cost]]</f>
        <v>3.4789999999999992</v>
      </c>
      <c r="Y718" s="3">
        <f>Sales_Data[[#This Row],[Gross_Profit_Recalc]]/Sales_Data[[#This Row],[Sales]]</f>
        <v>0.34999999999999992</v>
      </c>
      <c r="Z718">
        <f>YEAR(Sales_Data[[#This Row],[Order Date]])</f>
        <v>2014</v>
      </c>
    </row>
    <row r="719" spans="1:26" x14ac:dyDescent="0.2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>_xlfn.XLOOKUP(Sales_Data[[#This Row],[Category]],Assumptions_Model!A:A, Assumptions_Model!B:B)</f>
        <v>0.65</v>
      </c>
      <c r="W719">
        <f>Sales_Data[[#This Row],[Sales]]*Sales_Data[[#This Row],[Cost_%]]</f>
        <v>66.986400000000003</v>
      </c>
      <c r="X719">
        <f>Sales_Data[[#This Row],[Sales]]-Sales_Data[[#This Row],[Cost]]</f>
        <v>36.069599999999994</v>
      </c>
      <c r="Y719" s="3">
        <f>Sales_Data[[#This Row],[Gross_Profit_Recalc]]/Sales_Data[[#This Row],[Sales]]</f>
        <v>0.35</v>
      </c>
      <c r="Z719">
        <f>YEAR(Sales_Data[[#This Row],[Order Date]])</f>
        <v>2017</v>
      </c>
    </row>
    <row r="720" spans="1:26" x14ac:dyDescent="0.2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>_xlfn.XLOOKUP(Sales_Data[[#This Row],[Category]],Assumptions_Model!A:A, Assumptions_Model!B:B)</f>
        <v>0.6</v>
      </c>
      <c r="W720">
        <f>Sales_Data[[#This Row],[Sales]]*Sales_Data[[#This Row],[Cost_%]]</f>
        <v>35.884799999999998</v>
      </c>
      <c r="X720">
        <f>Sales_Data[[#This Row],[Sales]]-Sales_Data[[#This Row],[Cost]]</f>
        <v>23.923200000000001</v>
      </c>
      <c r="Y720" s="3">
        <f>Sales_Data[[#This Row],[Gross_Profit_Recalc]]/Sales_Data[[#This Row],[Sales]]</f>
        <v>0.4</v>
      </c>
      <c r="Z720">
        <f>YEAR(Sales_Data[[#This Row],[Order Date]])</f>
        <v>2014</v>
      </c>
    </row>
    <row r="721" spans="1:26" x14ac:dyDescent="0.2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>_xlfn.XLOOKUP(Sales_Data[[#This Row],[Category]],Assumptions_Model!A:A, Assumptions_Model!B:B)</f>
        <v>0.65</v>
      </c>
      <c r="W721">
        <f>Sales_Data[[#This Row],[Sales]]*Sales_Data[[#This Row],[Cost_%]]</f>
        <v>47.657999999999994</v>
      </c>
      <c r="X721">
        <f>Sales_Data[[#This Row],[Sales]]-Sales_Data[[#This Row],[Cost]]</f>
        <v>25.661999999999999</v>
      </c>
      <c r="Y721" s="3">
        <f>Sales_Data[[#This Row],[Gross_Profit_Recalc]]/Sales_Data[[#This Row],[Sales]]</f>
        <v>0.35000000000000003</v>
      </c>
      <c r="Z721">
        <f>YEAR(Sales_Data[[#This Row],[Order Date]])</f>
        <v>2014</v>
      </c>
    </row>
    <row r="722" spans="1:26" x14ac:dyDescent="0.2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>_xlfn.XLOOKUP(Sales_Data[[#This Row],[Category]],Assumptions_Model!A:A, Assumptions_Model!B:B)</f>
        <v>0.6</v>
      </c>
      <c r="W722">
        <f>Sales_Data[[#This Row],[Sales]]*Sales_Data[[#This Row],[Cost_%]]</f>
        <v>88.091999999999999</v>
      </c>
      <c r="X722">
        <f>Sales_Data[[#This Row],[Sales]]-Sales_Data[[#This Row],[Cost]]</f>
        <v>58.727999999999994</v>
      </c>
      <c r="Y722" s="3">
        <f>Sales_Data[[#This Row],[Gross_Profit_Recalc]]/Sales_Data[[#This Row],[Sales]]</f>
        <v>0.39999999999999997</v>
      </c>
      <c r="Z722">
        <f>YEAR(Sales_Data[[#This Row],[Order Date]])</f>
        <v>2016</v>
      </c>
    </row>
    <row r="723" spans="1:26" x14ac:dyDescent="0.2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>_xlfn.XLOOKUP(Sales_Data[[#This Row],[Category]],Assumptions_Model!A:A, Assumptions_Model!B:B)</f>
        <v>0.65</v>
      </c>
      <c r="W723">
        <f>Sales_Data[[#This Row],[Sales]]*Sales_Data[[#This Row],[Cost_%]]</f>
        <v>1074.4110000000001</v>
      </c>
      <c r="X723">
        <f>Sales_Data[[#This Row],[Sales]]-Sales_Data[[#This Row],[Cost]]</f>
        <v>578.529</v>
      </c>
      <c r="Y723" s="3">
        <f>Sales_Data[[#This Row],[Gross_Profit_Recalc]]/Sales_Data[[#This Row],[Sales]]</f>
        <v>0.35</v>
      </c>
      <c r="Z723">
        <f>YEAR(Sales_Data[[#This Row],[Order Date]])</f>
        <v>2016</v>
      </c>
    </row>
    <row r="724" spans="1:26" x14ac:dyDescent="0.2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>_xlfn.XLOOKUP(Sales_Data[[#This Row],[Category]],Assumptions_Model!A:A, Assumptions_Model!B:B)</f>
        <v>0.6</v>
      </c>
      <c r="W724">
        <f>Sales_Data[[#This Row],[Sales]]*Sales_Data[[#This Row],[Cost_%]]</f>
        <v>177.822</v>
      </c>
      <c r="X724">
        <f>Sales_Data[[#This Row],[Sales]]-Sales_Data[[#This Row],[Cost]]</f>
        <v>118.548</v>
      </c>
      <c r="Y724" s="3">
        <f>Sales_Data[[#This Row],[Gross_Profit_Recalc]]/Sales_Data[[#This Row],[Sales]]</f>
        <v>0.4</v>
      </c>
      <c r="Z724">
        <f>YEAR(Sales_Data[[#This Row],[Order Date]])</f>
        <v>2016</v>
      </c>
    </row>
    <row r="725" spans="1:26" x14ac:dyDescent="0.2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>_xlfn.XLOOKUP(Sales_Data[[#This Row],[Category]],Assumptions_Model!A:A, Assumptions_Model!B:B)</f>
        <v>0.65</v>
      </c>
      <c r="W725">
        <f>Sales_Data[[#This Row],[Sales]]*Sales_Data[[#This Row],[Cost_%]]</f>
        <v>84.447999999999993</v>
      </c>
      <c r="X725">
        <f>Sales_Data[[#This Row],[Sales]]-Sales_Data[[#This Row],[Cost]]</f>
        <v>45.471999999999994</v>
      </c>
      <c r="Y725" s="3">
        <f>Sales_Data[[#This Row],[Gross_Profit_Recalc]]/Sales_Data[[#This Row],[Sales]]</f>
        <v>0.35</v>
      </c>
      <c r="Z725">
        <f>YEAR(Sales_Data[[#This Row],[Order Date]])</f>
        <v>2014</v>
      </c>
    </row>
    <row r="726" spans="1:26" x14ac:dyDescent="0.2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>_xlfn.XLOOKUP(Sales_Data[[#This Row],[Category]],Assumptions_Model!A:A, Assumptions_Model!B:B)</f>
        <v>0.6</v>
      </c>
      <c r="W726">
        <f>Sales_Data[[#This Row],[Sales]]*Sales_Data[[#This Row],[Cost_%]]</f>
        <v>27.3504</v>
      </c>
      <c r="X726">
        <f>Sales_Data[[#This Row],[Sales]]-Sales_Data[[#This Row],[Cost]]</f>
        <v>18.233600000000003</v>
      </c>
      <c r="Y726" s="3">
        <f>Sales_Data[[#This Row],[Gross_Profit_Recalc]]/Sales_Data[[#This Row],[Sales]]</f>
        <v>0.4</v>
      </c>
      <c r="Z726">
        <f>YEAR(Sales_Data[[#This Row],[Order Date]])</f>
        <v>2016</v>
      </c>
    </row>
    <row r="727" spans="1:26" x14ac:dyDescent="0.2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>_xlfn.XLOOKUP(Sales_Data[[#This Row],[Category]],Assumptions_Model!A:A, Assumptions_Model!B:B)</f>
        <v>0.6</v>
      </c>
      <c r="W727">
        <f>Sales_Data[[#This Row],[Sales]]*Sales_Data[[#This Row],[Cost_%]]</f>
        <v>10.540800000000001</v>
      </c>
      <c r="X727">
        <f>Sales_Data[[#This Row],[Sales]]-Sales_Data[[#This Row],[Cost]]</f>
        <v>7.0272000000000006</v>
      </c>
      <c r="Y727" s="3">
        <f>Sales_Data[[#This Row],[Gross_Profit_Recalc]]/Sales_Data[[#This Row],[Sales]]</f>
        <v>0.4</v>
      </c>
      <c r="Z727">
        <f>YEAR(Sales_Data[[#This Row],[Order Date]])</f>
        <v>2017</v>
      </c>
    </row>
    <row r="728" spans="1:26" x14ac:dyDescent="0.2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>_xlfn.XLOOKUP(Sales_Data[[#This Row],[Category]],Assumptions_Model!A:A, Assumptions_Model!B:B)</f>
        <v>0.55000000000000004</v>
      </c>
      <c r="W728">
        <f>Sales_Data[[#This Row],[Sales]]*Sales_Data[[#This Row],[Cost_%]]</f>
        <v>30.7956</v>
      </c>
      <c r="X728">
        <f>Sales_Data[[#This Row],[Sales]]-Sales_Data[[#This Row],[Cost]]</f>
        <v>25.196399999999997</v>
      </c>
      <c r="Y728" s="3">
        <f>Sales_Data[[#This Row],[Gross_Profit_Recalc]]/Sales_Data[[#This Row],[Sales]]</f>
        <v>0.44999999999999996</v>
      </c>
      <c r="Z728">
        <f>YEAR(Sales_Data[[#This Row],[Order Date]])</f>
        <v>2017</v>
      </c>
    </row>
    <row r="729" spans="1:26" x14ac:dyDescent="0.2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>_xlfn.XLOOKUP(Sales_Data[[#This Row],[Category]],Assumptions_Model!A:A, Assumptions_Model!B:B)</f>
        <v>0.6</v>
      </c>
      <c r="W729">
        <f>Sales_Data[[#This Row],[Sales]]*Sales_Data[[#This Row],[Cost_%]]</f>
        <v>109.63199999999999</v>
      </c>
      <c r="X729">
        <f>Sales_Data[[#This Row],[Sales]]-Sales_Data[[#This Row],[Cost]]</f>
        <v>73.088000000000008</v>
      </c>
      <c r="Y729" s="3">
        <f>Sales_Data[[#This Row],[Gross_Profit_Recalc]]/Sales_Data[[#This Row],[Sales]]</f>
        <v>0.4</v>
      </c>
      <c r="Z729">
        <f>YEAR(Sales_Data[[#This Row],[Order Date]])</f>
        <v>2016</v>
      </c>
    </row>
    <row r="730" spans="1:26" x14ac:dyDescent="0.2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>_xlfn.XLOOKUP(Sales_Data[[#This Row],[Category]],Assumptions_Model!A:A, Assumptions_Model!B:B)</f>
        <v>0.65</v>
      </c>
      <c r="W730">
        <f>Sales_Data[[#This Row],[Sales]]*Sales_Data[[#This Row],[Cost_%]]</f>
        <v>260.02080000000001</v>
      </c>
      <c r="X730">
        <f>Sales_Data[[#This Row],[Sales]]-Sales_Data[[#This Row],[Cost]]</f>
        <v>140.01119999999997</v>
      </c>
      <c r="Y730" s="3">
        <f>Sales_Data[[#This Row],[Gross_Profit_Recalc]]/Sales_Data[[#This Row],[Sales]]</f>
        <v>0.35</v>
      </c>
      <c r="Z730">
        <f>YEAR(Sales_Data[[#This Row],[Order Date]])</f>
        <v>2016</v>
      </c>
    </row>
    <row r="731" spans="1:26" x14ac:dyDescent="0.2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>_xlfn.XLOOKUP(Sales_Data[[#This Row],[Category]],Assumptions_Model!A:A, Assumptions_Model!B:B)</f>
        <v>0.6</v>
      </c>
      <c r="W731">
        <f>Sales_Data[[#This Row],[Sales]]*Sales_Data[[#This Row],[Cost_%]]</f>
        <v>20.178000000000001</v>
      </c>
      <c r="X731">
        <f>Sales_Data[[#This Row],[Sales]]-Sales_Data[[#This Row],[Cost]]</f>
        <v>13.452000000000002</v>
      </c>
      <c r="Y731" s="3">
        <f>Sales_Data[[#This Row],[Gross_Profit_Recalc]]/Sales_Data[[#This Row],[Sales]]</f>
        <v>0.4</v>
      </c>
      <c r="Z731">
        <f>YEAR(Sales_Data[[#This Row],[Order Date]])</f>
        <v>2016</v>
      </c>
    </row>
    <row r="732" spans="1:26" x14ac:dyDescent="0.2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>_xlfn.XLOOKUP(Sales_Data[[#This Row],[Category]],Assumptions_Model!A:A, Assumptions_Model!B:B)</f>
        <v>0.65</v>
      </c>
      <c r="W732">
        <f>Sales_Data[[#This Row],[Sales]]*Sales_Data[[#This Row],[Cost_%]]</f>
        <v>352.7199</v>
      </c>
      <c r="X732">
        <f>Sales_Data[[#This Row],[Sales]]-Sales_Data[[#This Row],[Cost]]</f>
        <v>189.92609999999996</v>
      </c>
      <c r="Y732" s="3">
        <f>Sales_Data[[#This Row],[Gross_Profit_Recalc]]/Sales_Data[[#This Row],[Sales]]</f>
        <v>0.35</v>
      </c>
      <c r="Z732">
        <f>YEAR(Sales_Data[[#This Row],[Order Date]])</f>
        <v>2016</v>
      </c>
    </row>
    <row r="733" spans="1:26" x14ac:dyDescent="0.2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>_xlfn.XLOOKUP(Sales_Data[[#This Row],[Category]],Assumptions_Model!A:A, Assumptions_Model!B:B)</f>
        <v>0.6</v>
      </c>
      <c r="W733">
        <f>Sales_Data[[#This Row],[Sales]]*Sales_Data[[#This Row],[Cost_%]]</f>
        <v>3.78</v>
      </c>
      <c r="X733">
        <f>Sales_Data[[#This Row],[Sales]]-Sales_Data[[#This Row],[Cost]]</f>
        <v>2.52</v>
      </c>
      <c r="Y733" s="3">
        <f>Sales_Data[[#This Row],[Gross_Profit_Recalc]]/Sales_Data[[#This Row],[Sales]]</f>
        <v>0.4</v>
      </c>
      <c r="Z733">
        <f>YEAR(Sales_Data[[#This Row],[Order Date]])</f>
        <v>2016</v>
      </c>
    </row>
    <row r="734" spans="1:26" x14ac:dyDescent="0.2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>_xlfn.XLOOKUP(Sales_Data[[#This Row],[Category]],Assumptions_Model!A:A, Assumptions_Model!B:B)</f>
        <v>0.6</v>
      </c>
      <c r="W734">
        <f>Sales_Data[[#This Row],[Sales]]*Sales_Data[[#This Row],[Cost_%]]</f>
        <v>145.76399999999998</v>
      </c>
      <c r="X734">
        <f>Sales_Data[[#This Row],[Sales]]-Sales_Data[[#This Row],[Cost]]</f>
        <v>97.176000000000016</v>
      </c>
      <c r="Y734" s="3">
        <f>Sales_Data[[#This Row],[Gross_Profit_Recalc]]/Sales_Data[[#This Row],[Sales]]</f>
        <v>0.40000000000000008</v>
      </c>
      <c r="Z734">
        <f>YEAR(Sales_Data[[#This Row],[Order Date]])</f>
        <v>2017</v>
      </c>
    </row>
    <row r="735" spans="1:26" x14ac:dyDescent="0.2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>_xlfn.XLOOKUP(Sales_Data[[#This Row],[Category]],Assumptions_Model!A:A, Assumptions_Model!B:B)</f>
        <v>0.55000000000000004</v>
      </c>
      <c r="W735">
        <f>Sales_Data[[#This Row],[Sales]]*Sales_Data[[#This Row],[Cost_%]]</f>
        <v>98.983500000000006</v>
      </c>
      <c r="X735">
        <f>Sales_Data[[#This Row],[Sales]]-Sales_Data[[#This Row],[Cost]]</f>
        <v>80.986499999999992</v>
      </c>
      <c r="Y735" s="3">
        <f>Sales_Data[[#This Row],[Gross_Profit_Recalc]]/Sales_Data[[#This Row],[Sales]]</f>
        <v>0.44999999999999996</v>
      </c>
      <c r="Z735">
        <f>YEAR(Sales_Data[[#This Row],[Order Date]])</f>
        <v>2017</v>
      </c>
    </row>
    <row r="736" spans="1:26" x14ac:dyDescent="0.2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>_xlfn.XLOOKUP(Sales_Data[[#This Row],[Category]],Assumptions_Model!A:A, Assumptions_Model!B:B)</f>
        <v>0.6</v>
      </c>
      <c r="W736">
        <f>Sales_Data[[#This Row],[Sales]]*Sales_Data[[#This Row],[Cost_%]]</f>
        <v>59.817599999999999</v>
      </c>
      <c r="X736">
        <f>Sales_Data[[#This Row],[Sales]]-Sales_Data[[#This Row],[Cost]]</f>
        <v>39.878399999999999</v>
      </c>
      <c r="Y736" s="3">
        <f>Sales_Data[[#This Row],[Gross_Profit_Recalc]]/Sales_Data[[#This Row],[Sales]]</f>
        <v>0.4</v>
      </c>
      <c r="Z736">
        <f>YEAR(Sales_Data[[#This Row],[Order Date]])</f>
        <v>2017</v>
      </c>
    </row>
    <row r="737" spans="1:26" x14ac:dyDescent="0.2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>_xlfn.XLOOKUP(Sales_Data[[#This Row],[Category]],Assumptions_Model!A:A, Assumptions_Model!B:B)</f>
        <v>0.6</v>
      </c>
      <c r="W737">
        <f>Sales_Data[[#This Row],[Sales]]*Sales_Data[[#This Row],[Cost_%]]</f>
        <v>16.761599999999998</v>
      </c>
      <c r="X737">
        <f>Sales_Data[[#This Row],[Sales]]-Sales_Data[[#This Row],[Cost]]</f>
        <v>11.174400000000002</v>
      </c>
      <c r="Y737" s="3">
        <f>Sales_Data[[#This Row],[Gross_Profit_Recalc]]/Sales_Data[[#This Row],[Sales]]</f>
        <v>0.40000000000000008</v>
      </c>
      <c r="Z737">
        <f>YEAR(Sales_Data[[#This Row],[Order Date]])</f>
        <v>2017</v>
      </c>
    </row>
    <row r="738" spans="1:26" x14ac:dyDescent="0.2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>_xlfn.XLOOKUP(Sales_Data[[#This Row],[Category]],Assumptions_Model!A:A, Assumptions_Model!B:B)</f>
        <v>0.65</v>
      </c>
      <c r="W738">
        <f>Sales_Data[[#This Row],[Sales]]*Sales_Data[[#This Row],[Cost_%]]</f>
        <v>55.237000000000002</v>
      </c>
      <c r="X738">
        <f>Sales_Data[[#This Row],[Sales]]-Sales_Data[[#This Row],[Cost]]</f>
        <v>29.743000000000002</v>
      </c>
      <c r="Y738" s="3">
        <f>Sales_Data[[#This Row],[Gross_Profit_Recalc]]/Sales_Data[[#This Row],[Sales]]</f>
        <v>0.35000000000000003</v>
      </c>
      <c r="Z738">
        <f>YEAR(Sales_Data[[#This Row],[Order Date]])</f>
        <v>2017</v>
      </c>
    </row>
    <row r="739" spans="1:26" x14ac:dyDescent="0.2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>_xlfn.XLOOKUP(Sales_Data[[#This Row],[Category]],Assumptions_Model!A:A, Assumptions_Model!B:B)</f>
        <v>0.6</v>
      </c>
      <c r="W739">
        <f>Sales_Data[[#This Row],[Sales]]*Sales_Data[[#This Row],[Cost_%]]</f>
        <v>11.231999999999999</v>
      </c>
      <c r="X739">
        <f>Sales_Data[[#This Row],[Sales]]-Sales_Data[[#This Row],[Cost]]</f>
        <v>7.4879999999999995</v>
      </c>
      <c r="Y739" s="3">
        <f>Sales_Data[[#This Row],[Gross_Profit_Recalc]]/Sales_Data[[#This Row],[Sales]]</f>
        <v>0.4</v>
      </c>
      <c r="Z739">
        <f>YEAR(Sales_Data[[#This Row],[Order Date]])</f>
        <v>2017</v>
      </c>
    </row>
    <row r="740" spans="1:26" x14ac:dyDescent="0.2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>_xlfn.XLOOKUP(Sales_Data[[#This Row],[Category]],Assumptions_Model!A:A, Assumptions_Model!B:B)</f>
        <v>0.55000000000000004</v>
      </c>
      <c r="W740">
        <f>Sales_Data[[#This Row],[Sales]]*Sales_Data[[#This Row],[Cost_%]]</f>
        <v>27.489000000000001</v>
      </c>
      <c r="X740">
        <f>Sales_Data[[#This Row],[Sales]]-Sales_Data[[#This Row],[Cost]]</f>
        <v>22.490999999999996</v>
      </c>
      <c r="Y740" s="3">
        <f>Sales_Data[[#This Row],[Gross_Profit_Recalc]]/Sales_Data[[#This Row],[Sales]]</f>
        <v>0.44999999999999996</v>
      </c>
      <c r="Z740">
        <f>YEAR(Sales_Data[[#This Row],[Order Date]])</f>
        <v>2014</v>
      </c>
    </row>
    <row r="741" spans="1:26" x14ac:dyDescent="0.2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>_xlfn.XLOOKUP(Sales_Data[[#This Row],[Category]],Assumptions_Model!A:A, Assumptions_Model!B:B)</f>
        <v>0.6</v>
      </c>
      <c r="W741">
        <f>Sales_Data[[#This Row],[Sales]]*Sales_Data[[#This Row],[Cost_%]]</f>
        <v>7.0704000000000002</v>
      </c>
      <c r="X741">
        <f>Sales_Data[[#This Row],[Sales]]-Sales_Data[[#This Row],[Cost]]</f>
        <v>4.7136000000000005</v>
      </c>
      <c r="Y741" s="3">
        <f>Sales_Data[[#This Row],[Gross_Profit_Recalc]]/Sales_Data[[#This Row],[Sales]]</f>
        <v>0.4</v>
      </c>
      <c r="Z741">
        <f>YEAR(Sales_Data[[#This Row],[Order Date]])</f>
        <v>2014</v>
      </c>
    </row>
    <row r="742" spans="1:26" x14ac:dyDescent="0.2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>_xlfn.XLOOKUP(Sales_Data[[#This Row],[Category]],Assumptions_Model!A:A, Assumptions_Model!B:B)</f>
        <v>0.6</v>
      </c>
      <c r="W742">
        <f>Sales_Data[[#This Row],[Sales]]*Sales_Data[[#This Row],[Cost_%]]</f>
        <v>163.64159999999998</v>
      </c>
      <c r="X742">
        <f>Sales_Data[[#This Row],[Sales]]-Sales_Data[[#This Row],[Cost]]</f>
        <v>109.09440000000001</v>
      </c>
      <c r="Y742" s="3">
        <f>Sales_Data[[#This Row],[Gross_Profit_Recalc]]/Sales_Data[[#This Row],[Sales]]</f>
        <v>0.4</v>
      </c>
      <c r="Z742">
        <f>YEAR(Sales_Data[[#This Row],[Order Date]])</f>
        <v>2014</v>
      </c>
    </row>
    <row r="743" spans="1:26" x14ac:dyDescent="0.2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>_xlfn.XLOOKUP(Sales_Data[[#This Row],[Category]],Assumptions_Model!A:A, Assumptions_Model!B:B)</f>
        <v>0.6</v>
      </c>
      <c r="W743">
        <f>Sales_Data[[#This Row],[Sales]]*Sales_Data[[#This Row],[Cost_%]]</f>
        <v>2.1240000000000001</v>
      </c>
      <c r="X743">
        <f>Sales_Data[[#This Row],[Sales]]-Sales_Data[[#This Row],[Cost]]</f>
        <v>1.4159999999999999</v>
      </c>
      <c r="Y743" s="3">
        <f>Sales_Data[[#This Row],[Gross_Profit_Recalc]]/Sales_Data[[#This Row],[Sales]]</f>
        <v>0.39999999999999997</v>
      </c>
      <c r="Z743">
        <f>YEAR(Sales_Data[[#This Row],[Order Date]])</f>
        <v>2014</v>
      </c>
    </row>
    <row r="744" spans="1:26" x14ac:dyDescent="0.2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>_xlfn.XLOOKUP(Sales_Data[[#This Row],[Category]],Assumptions_Model!A:A, Assumptions_Model!B:B)</f>
        <v>0.6</v>
      </c>
      <c r="W744">
        <f>Sales_Data[[#This Row],[Sales]]*Sales_Data[[#This Row],[Cost_%]]</f>
        <v>30.911999999999999</v>
      </c>
      <c r="X744">
        <f>Sales_Data[[#This Row],[Sales]]-Sales_Data[[#This Row],[Cost]]</f>
        <v>20.608000000000004</v>
      </c>
      <c r="Y744" s="3">
        <f>Sales_Data[[#This Row],[Gross_Profit_Recalc]]/Sales_Data[[#This Row],[Sales]]</f>
        <v>0.40000000000000008</v>
      </c>
      <c r="Z744">
        <f>YEAR(Sales_Data[[#This Row],[Order Date]])</f>
        <v>2016</v>
      </c>
    </row>
    <row r="745" spans="1:26" x14ac:dyDescent="0.2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>_xlfn.XLOOKUP(Sales_Data[[#This Row],[Category]],Assumptions_Model!A:A, Assumptions_Model!B:B)</f>
        <v>0.6</v>
      </c>
      <c r="W745">
        <f>Sales_Data[[#This Row],[Sales]]*Sales_Data[[#This Row],[Cost_%]]</f>
        <v>2.1168</v>
      </c>
      <c r="X745">
        <f>Sales_Data[[#This Row],[Sales]]-Sales_Data[[#This Row],[Cost]]</f>
        <v>1.4112</v>
      </c>
      <c r="Y745" s="3">
        <f>Sales_Data[[#This Row],[Gross_Profit_Recalc]]/Sales_Data[[#This Row],[Sales]]</f>
        <v>0.4</v>
      </c>
      <c r="Z745">
        <f>YEAR(Sales_Data[[#This Row],[Order Date]])</f>
        <v>2016</v>
      </c>
    </row>
    <row r="746" spans="1:26" x14ac:dyDescent="0.2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>_xlfn.XLOOKUP(Sales_Data[[#This Row],[Category]],Assumptions_Model!A:A, Assumptions_Model!B:B)</f>
        <v>0.6</v>
      </c>
      <c r="W746">
        <f>Sales_Data[[#This Row],[Sales]]*Sales_Data[[#This Row],[Cost_%]]</f>
        <v>2.7743999999999995</v>
      </c>
      <c r="X746">
        <f>Sales_Data[[#This Row],[Sales]]-Sales_Data[[#This Row],[Cost]]</f>
        <v>1.8496000000000001</v>
      </c>
      <c r="Y746" s="3">
        <f>Sales_Data[[#This Row],[Gross_Profit_Recalc]]/Sales_Data[[#This Row],[Sales]]</f>
        <v>0.40000000000000008</v>
      </c>
      <c r="Z746">
        <f>YEAR(Sales_Data[[#This Row],[Order Date]])</f>
        <v>2016</v>
      </c>
    </row>
    <row r="747" spans="1:26" x14ac:dyDescent="0.2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>_xlfn.XLOOKUP(Sales_Data[[#This Row],[Category]],Assumptions_Model!A:A, Assumptions_Model!B:B)</f>
        <v>0.6</v>
      </c>
      <c r="W747">
        <f>Sales_Data[[#This Row],[Sales]]*Sales_Data[[#This Row],[Cost_%]]</f>
        <v>33.1008</v>
      </c>
      <c r="X747">
        <f>Sales_Data[[#This Row],[Sales]]-Sales_Data[[#This Row],[Cost]]</f>
        <v>22.0672</v>
      </c>
      <c r="Y747" s="3">
        <f>Sales_Data[[#This Row],[Gross_Profit_Recalc]]/Sales_Data[[#This Row],[Sales]]</f>
        <v>0.4</v>
      </c>
      <c r="Z747">
        <f>YEAR(Sales_Data[[#This Row],[Order Date]])</f>
        <v>2016</v>
      </c>
    </row>
    <row r="748" spans="1:26" x14ac:dyDescent="0.2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>_xlfn.XLOOKUP(Sales_Data[[#This Row],[Category]],Assumptions_Model!A:A, Assumptions_Model!B:B)</f>
        <v>0.65</v>
      </c>
      <c r="W748">
        <f>Sales_Data[[#This Row],[Sales]]*Sales_Data[[#This Row],[Cost_%]]</f>
        <v>368.62800000000004</v>
      </c>
      <c r="X748">
        <f>Sales_Data[[#This Row],[Sales]]-Sales_Data[[#This Row],[Cost]]</f>
        <v>198.49199999999996</v>
      </c>
      <c r="Y748" s="3">
        <f>Sales_Data[[#This Row],[Gross_Profit_Recalc]]/Sales_Data[[#This Row],[Sales]]</f>
        <v>0.34999999999999992</v>
      </c>
      <c r="Z748">
        <f>YEAR(Sales_Data[[#This Row],[Order Date]])</f>
        <v>2014</v>
      </c>
    </row>
    <row r="749" spans="1:26" x14ac:dyDescent="0.2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>_xlfn.XLOOKUP(Sales_Data[[#This Row],[Category]],Assumptions_Model!A:A, Assumptions_Model!B:B)</f>
        <v>0.6</v>
      </c>
      <c r="W749">
        <f>Sales_Data[[#This Row],[Sales]]*Sales_Data[[#This Row],[Cost_%]]</f>
        <v>215.59199999999998</v>
      </c>
      <c r="X749">
        <f>Sales_Data[[#This Row],[Sales]]-Sales_Data[[#This Row],[Cost]]</f>
        <v>143.72800000000001</v>
      </c>
      <c r="Y749" s="3">
        <f>Sales_Data[[#This Row],[Gross_Profit_Recalc]]/Sales_Data[[#This Row],[Sales]]</f>
        <v>0.4</v>
      </c>
      <c r="Z749">
        <f>YEAR(Sales_Data[[#This Row],[Order Date]])</f>
        <v>2014</v>
      </c>
    </row>
    <row r="750" spans="1:26" x14ac:dyDescent="0.2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>_xlfn.XLOOKUP(Sales_Data[[#This Row],[Category]],Assumptions_Model!A:A, Assumptions_Model!B:B)</f>
        <v>0.55000000000000004</v>
      </c>
      <c r="W750">
        <f>Sales_Data[[#This Row],[Sales]]*Sales_Data[[#This Row],[Cost_%]]</f>
        <v>6.595600000000001</v>
      </c>
      <c r="X750">
        <f>Sales_Data[[#This Row],[Sales]]-Sales_Data[[#This Row],[Cost]]</f>
        <v>5.3963999999999999</v>
      </c>
      <c r="Y750" s="3">
        <f>Sales_Data[[#This Row],[Gross_Profit_Recalc]]/Sales_Data[[#This Row],[Sales]]</f>
        <v>0.44999999999999996</v>
      </c>
      <c r="Z750">
        <f>YEAR(Sales_Data[[#This Row],[Order Date]])</f>
        <v>2016</v>
      </c>
    </row>
    <row r="751" spans="1:26" x14ac:dyDescent="0.2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>_xlfn.XLOOKUP(Sales_Data[[#This Row],[Category]],Assumptions_Model!A:A, Assumptions_Model!B:B)</f>
        <v>0.6</v>
      </c>
      <c r="W751">
        <f>Sales_Data[[#This Row],[Sales]]*Sales_Data[[#This Row],[Cost_%]]</f>
        <v>34.83</v>
      </c>
      <c r="X751">
        <f>Sales_Data[[#This Row],[Sales]]-Sales_Data[[#This Row],[Cost]]</f>
        <v>23.22</v>
      </c>
      <c r="Y751" s="3">
        <f>Sales_Data[[#This Row],[Gross_Profit_Recalc]]/Sales_Data[[#This Row],[Sales]]</f>
        <v>0.4</v>
      </c>
      <c r="Z751">
        <f>YEAR(Sales_Data[[#This Row],[Order Date]])</f>
        <v>2017</v>
      </c>
    </row>
    <row r="752" spans="1:26" x14ac:dyDescent="0.2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>_xlfn.XLOOKUP(Sales_Data[[#This Row],[Category]],Assumptions_Model!A:A, Assumptions_Model!B:B)</f>
        <v>0.65</v>
      </c>
      <c r="W752">
        <f>Sales_Data[[#This Row],[Sales]]*Sales_Data[[#This Row],[Cost_%]]</f>
        <v>102.53100000000001</v>
      </c>
      <c r="X752">
        <f>Sales_Data[[#This Row],[Sales]]-Sales_Data[[#This Row],[Cost]]</f>
        <v>55.209000000000003</v>
      </c>
      <c r="Y752" s="3">
        <f>Sales_Data[[#This Row],[Gross_Profit_Recalc]]/Sales_Data[[#This Row],[Sales]]</f>
        <v>0.35</v>
      </c>
      <c r="Z752">
        <f>YEAR(Sales_Data[[#This Row],[Order Date]])</f>
        <v>2017</v>
      </c>
    </row>
    <row r="753" spans="1:26" x14ac:dyDescent="0.2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>_xlfn.XLOOKUP(Sales_Data[[#This Row],[Category]],Assumptions_Model!A:A, Assumptions_Model!B:B)</f>
        <v>0.6</v>
      </c>
      <c r="W753">
        <f>Sales_Data[[#This Row],[Sales]]*Sales_Data[[#This Row],[Cost_%]]</f>
        <v>34.187999999999995</v>
      </c>
      <c r="X753">
        <f>Sales_Data[[#This Row],[Sales]]-Sales_Data[[#This Row],[Cost]]</f>
        <v>22.792000000000002</v>
      </c>
      <c r="Y753" s="3">
        <f>Sales_Data[[#This Row],[Gross_Profit_Recalc]]/Sales_Data[[#This Row],[Sales]]</f>
        <v>0.4</v>
      </c>
      <c r="Z753">
        <f>YEAR(Sales_Data[[#This Row],[Order Date]])</f>
        <v>2017</v>
      </c>
    </row>
    <row r="754" spans="1:26" x14ac:dyDescent="0.2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>_xlfn.XLOOKUP(Sales_Data[[#This Row],[Category]],Assumptions_Model!A:A, Assumptions_Model!B:B)</f>
        <v>0.6</v>
      </c>
      <c r="W754">
        <f>Sales_Data[[#This Row],[Sales]]*Sales_Data[[#This Row],[Cost_%]]</f>
        <v>1.728</v>
      </c>
      <c r="X754">
        <f>Sales_Data[[#This Row],[Sales]]-Sales_Data[[#This Row],[Cost]]</f>
        <v>1.1519999999999999</v>
      </c>
      <c r="Y754" s="3">
        <f>Sales_Data[[#This Row],[Gross_Profit_Recalc]]/Sales_Data[[#This Row],[Sales]]</f>
        <v>0.39999999999999997</v>
      </c>
      <c r="Z754">
        <f>YEAR(Sales_Data[[#This Row],[Order Date]])</f>
        <v>2017</v>
      </c>
    </row>
    <row r="755" spans="1:26" x14ac:dyDescent="0.2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>_xlfn.XLOOKUP(Sales_Data[[#This Row],[Category]],Assumptions_Model!A:A, Assumptions_Model!B:B)</f>
        <v>0.55000000000000004</v>
      </c>
      <c r="W755">
        <f>Sales_Data[[#This Row],[Sales]]*Sales_Data[[#This Row],[Cost_%]]</f>
        <v>659.98680000000013</v>
      </c>
      <c r="X755">
        <f>Sales_Data[[#This Row],[Sales]]-Sales_Data[[#This Row],[Cost]]</f>
        <v>539.98919999999998</v>
      </c>
      <c r="Y755" s="3">
        <f>Sales_Data[[#This Row],[Gross_Profit_Recalc]]/Sales_Data[[#This Row],[Sales]]</f>
        <v>0.44999999999999996</v>
      </c>
      <c r="Z755">
        <f>YEAR(Sales_Data[[#This Row],[Order Date]])</f>
        <v>2016</v>
      </c>
    </row>
    <row r="756" spans="1:26" x14ac:dyDescent="0.2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>_xlfn.XLOOKUP(Sales_Data[[#This Row],[Category]],Assumptions_Model!A:A, Assumptions_Model!B:B)</f>
        <v>0.65</v>
      </c>
      <c r="W756">
        <f>Sales_Data[[#This Row],[Sales]]*Sales_Data[[#This Row],[Cost_%]]</f>
        <v>51.948</v>
      </c>
      <c r="X756">
        <f>Sales_Data[[#This Row],[Sales]]-Sales_Data[[#This Row],[Cost]]</f>
        <v>27.972000000000001</v>
      </c>
      <c r="Y756" s="3">
        <f>Sales_Data[[#This Row],[Gross_Profit_Recalc]]/Sales_Data[[#This Row],[Sales]]</f>
        <v>0.35000000000000003</v>
      </c>
      <c r="Z756">
        <f>YEAR(Sales_Data[[#This Row],[Order Date]])</f>
        <v>2015</v>
      </c>
    </row>
    <row r="757" spans="1:26" x14ac:dyDescent="0.2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>_xlfn.XLOOKUP(Sales_Data[[#This Row],[Category]],Assumptions_Model!A:A, Assumptions_Model!B:B)</f>
        <v>0.65</v>
      </c>
      <c r="W757">
        <f>Sales_Data[[#This Row],[Sales]]*Sales_Data[[#This Row],[Cost_%]]</f>
        <v>249.2347</v>
      </c>
      <c r="X757">
        <f>Sales_Data[[#This Row],[Sales]]-Sales_Data[[#This Row],[Cost]]</f>
        <v>134.20329999999998</v>
      </c>
      <c r="Y757" s="3">
        <f>Sales_Data[[#This Row],[Gross_Profit_Recalc]]/Sales_Data[[#This Row],[Sales]]</f>
        <v>0.35</v>
      </c>
      <c r="Z757">
        <f>YEAR(Sales_Data[[#This Row],[Order Date]])</f>
        <v>2016</v>
      </c>
    </row>
    <row r="758" spans="1:26" x14ac:dyDescent="0.2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>_xlfn.XLOOKUP(Sales_Data[[#This Row],[Category]],Assumptions_Model!A:A, Assumptions_Model!B:B)</f>
        <v>0.6</v>
      </c>
      <c r="W758">
        <f>Sales_Data[[#This Row],[Sales]]*Sales_Data[[#This Row],[Cost_%]]</f>
        <v>14.735999999999999</v>
      </c>
      <c r="X758">
        <f>Sales_Data[[#This Row],[Sales]]-Sales_Data[[#This Row],[Cost]]</f>
        <v>9.8239999999999998</v>
      </c>
      <c r="Y758" s="3">
        <f>Sales_Data[[#This Row],[Gross_Profit_Recalc]]/Sales_Data[[#This Row],[Sales]]</f>
        <v>0.4</v>
      </c>
      <c r="Z758">
        <f>YEAR(Sales_Data[[#This Row],[Order Date]])</f>
        <v>2014</v>
      </c>
    </row>
    <row r="759" spans="1:26" x14ac:dyDescent="0.2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>_xlfn.XLOOKUP(Sales_Data[[#This Row],[Category]],Assumptions_Model!A:A, Assumptions_Model!B:B)</f>
        <v>0.55000000000000004</v>
      </c>
      <c r="W759">
        <f>Sales_Data[[#This Row],[Sales]]*Sales_Data[[#This Row],[Cost_%]]</f>
        <v>65.89</v>
      </c>
      <c r="X759">
        <f>Sales_Data[[#This Row],[Sales]]-Sales_Data[[#This Row],[Cost]]</f>
        <v>53.91</v>
      </c>
      <c r="Y759" s="3">
        <f>Sales_Data[[#This Row],[Gross_Profit_Recalc]]/Sales_Data[[#This Row],[Sales]]</f>
        <v>0.44999999999999996</v>
      </c>
      <c r="Z759">
        <f>YEAR(Sales_Data[[#This Row],[Order Date]])</f>
        <v>2014</v>
      </c>
    </row>
    <row r="760" spans="1:26" x14ac:dyDescent="0.2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>_xlfn.XLOOKUP(Sales_Data[[#This Row],[Category]],Assumptions_Model!A:A, Assumptions_Model!B:B)</f>
        <v>0.6</v>
      </c>
      <c r="W760">
        <f>Sales_Data[[#This Row],[Sales]]*Sales_Data[[#This Row],[Cost_%]]</f>
        <v>7.8767999999999994</v>
      </c>
      <c r="X760">
        <f>Sales_Data[[#This Row],[Sales]]-Sales_Data[[#This Row],[Cost]]</f>
        <v>5.2512000000000008</v>
      </c>
      <c r="Y760" s="3">
        <f>Sales_Data[[#This Row],[Gross_Profit_Recalc]]/Sales_Data[[#This Row],[Sales]]</f>
        <v>0.40000000000000008</v>
      </c>
      <c r="Z760">
        <f>YEAR(Sales_Data[[#This Row],[Order Date]])</f>
        <v>2017</v>
      </c>
    </row>
    <row r="761" spans="1:26" x14ac:dyDescent="0.2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>_xlfn.XLOOKUP(Sales_Data[[#This Row],[Category]],Assumptions_Model!A:A, Assumptions_Model!B:B)</f>
        <v>0.6</v>
      </c>
      <c r="W761">
        <f>Sales_Data[[#This Row],[Sales]]*Sales_Data[[#This Row],[Cost_%]]</f>
        <v>13.632</v>
      </c>
      <c r="X761">
        <f>Sales_Data[[#This Row],[Sales]]-Sales_Data[[#This Row],[Cost]]</f>
        <v>9.0879999999999992</v>
      </c>
      <c r="Y761" s="3">
        <f>Sales_Data[[#This Row],[Gross_Profit_Recalc]]/Sales_Data[[#This Row],[Sales]]</f>
        <v>0.39999999999999997</v>
      </c>
      <c r="Z761">
        <f>YEAR(Sales_Data[[#This Row],[Order Date]])</f>
        <v>2017</v>
      </c>
    </row>
    <row r="762" spans="1:26" x14ac:dyDescent="0.2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>_xlfn.XLOOKUP(Sales_Data[[#This Row],[Category]],Assumptions_Model!A:A, Assumptions_Model!B:B)</f>
        <v>0.6</v>
      </c>
      <c r="W762">
        <f>Sales_Data[[#This Row],[Sales]]*Sales_Data[[#This Row],[Cost_%]]</f>
        <v>34.991999999999997</v>
      </c>
      <c r="X762">
        <f>Sales_Data[[#This Row],[Sales]]-Sales_Data[[#This Row],[Cost]]</f>
        <v>23.328000000000003</v>
      </c>
      <c r="Y762" s="3">
        <f>Sales_Data[[#This Row],[Gross_Profit_Recalc]]/Sales_Data[[#This Row],[Sales]]</f>
        <v>0.4</v>
      </c>
      <c r="Z762">
        <f>YEAR(Sales_Data[[#This Row],[Order Date]])</f>
        <v>2015</v>
      </c>
    </row>
    <row r="763" spans="1:26" x14ac:dyDescent="0.2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>_xlfn.XLOOKUP(Sales_Data[[#This Row],[Category]],Assumptions_Model!A:A, Assumptions_Model!B:B)</f>
        <v>0.6</v>
      </c>
      <c r="W763">
        <f>Sales_Data[[#This Row],[Sales]]*Sales_Data[[#This Row],[Cost_%]]</f>
        <v>7.4340000000000002</v>
      </c>
      <c r="X763">
        <f>Sales_Data[[#This Row],[Sales]]-Sales_Data[[#This Row],[Cost]]</f>
        <v>4.9560000000000004</v>
      </c>
      <c r="Y763" s="3">
        <f>Sales_Data[[#This Row],[Gross_Profit_Recalc]]/Sales_Data[[#This Row],[Sales]]</f>
        <v>0.4</v>
      </c>
      <c r="Z763">
        <f>YEAR(Sales_Data[[#This Row],[Order Date]])</f>
        <v>2017</v>
      </c>
    </row>
    <row r="764" spans="1:26" x14ac:dyDescent="0.2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>_xlfn.XLOOKUP(Sales_Data[[#This Row],[Category]],Assumptions_Model!A:A, Assumptions_Model!B:B)</f>
        <v>0.55000000000000004</v>
      </c>
      <c r="W764">
        <f>Sales_Data[[#This Row],[Sales]]*Sales_Data[[#This Row],[Cost_%]]</f>
        <v>59.390100000000004</v>
      </c>
      <c r="X764">
        <f>Sales_Data[[#This Row],[Sales]]-Sales_Data[[#This Row],[Cost]]</f>
        <v>48.591899999999995</v>
      </c>
      <c r="Y764" s="3">
        <f>Sales_Data[[#This Row],[Gross_Profit_Recalc]]/Sales_Data[[#This Row],[Sales]]</f>
        <v>0.44999999999999996</v>
      </c>
      <c r="Z764">
        <f>YEAR(Sales_Data[[#This Row],[Order Date]])</f>
        <v>2015</v>
      </c>
    </row>
    <row r="765" spans="1:26" x14ac:dyDescent="0.2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>_xlfn.XLOOKUP(Sales_Data[[#This Row],[Category]],Assumptions_Model!A:A, Assumptions_Model!B:B)</f>
        <v>0.6</v>
      </c>
      <c r="W765">
        <f>Sales_Data[[#This Row],[Sales]]*Sales_Data[[#This Row],[Cost_%]]</f>
        <v>6.8159999999999998</v>
      </c>
      <c r="X765">
        <f>Sales_Data[[#This Row],[Sales]]-Sales_Data[[#This Row],[Cost]]</f>
        <v>4.5439999999999996</v>
      </c>
      <c r="Y765" s="3">
        <f>Sales_Data[[#This Row],[Gross_Profit_Recalc]]/Sales_Data[[#This Row],[Sales]]</f>
        <v>0.39999999999999997</v>
      </c>
      <c r="Z765">
        <f>YEAR(Sales_Data[[#This Row],[Order Date]])</f>
        <v>2014</v>
      </c>
    </row>
    <row r="766" spans="1:26" x14ac:dyDescent="0.2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>_xlfn.XLOOKUP(Sales_Data[[#This Row],[Category]],Assumptions_Model!A:A, Assumptions_Model!B:B)</f>
        <v>0.6</v>
      </c>
      <c r="W766">
        <f>Sales_Data[[#This Row],[Sales]]*Sales_Data[[#This Row],[Cost_%]]</f>
        <v>30.563999999999997</v>
      </c>
      <c r="X766">
        <f>Sales_Data[[#This Row],[Sales]]-Sales_Data[[#This Row],[Cost]]</f>
        <v>20.376000000000001</v>
      </c>
      <c r="Y766" s="3">
        <f>Sales_Data[[#This Row],[Gross_Profit_Recalc]]/Sales_Data[[#This Row],[Sales]]</f>
        <v>0.4</v>
      </c>
      <c r="Z766">
        <f>YEAR(Sales_Data[[#This Row],[Order Date]])</f>
        <v>2014</v>
      </c>
    </row>
    <row r="767" spans="1:26" x14ac:dyDescent="0.2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>_xlfn.XLOOKUP(Sales_Data[[#This Row],[Category]],Assumptions_Model!A:A, Assumptions_Model!B:B)</f>
        <v>0.55000000000000004</v>
      </c>
      <c r="W767">
        <f>Sales_Data[[#This Row],[Sales]]*Sales_Data[[#This Row],[Cost_%]]</f>
        <v>355.70700000000005</v>
      </c>
      <c r="X767">
        <f>Sales_Data[[#This Row],[Sales]]-Sales_Data[[#This Row],[Cost]]</f>
        <v>291.03299999999996</v>
      </c>
      <c r="Y767" s="3">
        <f>Sales_Data[[#This Row],[Gross_Profit_Recalc]]/Sales_Data[[#This Row],[Sales]]</f>
        <v>0.44999999999999996</v>
      </c>
      <c r="Z767">
        <f>YEAR(Sales_Data[[#This Row],[Order Date]])</f>
        <v>2014</v>
      </c>
    </row>
    <row r="768" spans="1:26" x14ac:dyDescent="0.2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>_xlfn.XLOOKUP(Sales_Data[[#This Row],[Category]],Assumptions_Model!A:A, Assumptions_Model!B:B)</f>
        <v>0.6</v>
      </c>
      <c r="W768">
        <f>Sales_Data[[#This Row],[Sales]]*Sales_Data[[#This Row],[Cost_%]]</f>
        <v>3.3839999999999999</v>
      </c>
      <c r="X768">
        <f>Sales_Data[[#This Row],[Sales]]-Sales_Data[[#This Row],[Cost]]</f>
        <v>2.2559999999999998</v>
      </c>
      <c r="Y768" s="3">
        <f>Sales_Data[[#This Row],[Gross_Profit_Recalc]]/Sales_Data[[#This Row],[Sales]]</f>
        <v>0.39999999999999997</v>
      </c>
      <c r="Z768">
        <f>YEAR(Sales_Data[[#This Row],[Order Date]])</f>
        <v>2014</v>
      </c>
    </row>
    <row r="769" spans="1:26" x14ac:dyDescent="0.2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>_xlfn.XLOOKUP(Sales_Data[[#This Row],[Category]],Assumptions_Model!A:A, Assumptions_Model!B:B)</f>
        <v>0.6</v>
      </c>
      <c r="W769">
        <f>Sales_Data[[#This Row],[Sales]]*Sales_Data[[#This Row],[Cost_%]]</f>
        <v>343.548</v>
      </c>
      <c r="X769">
        <f>Sales_Data[[#This Row],[Sales]]-Sales_Data[[#This Row],[Cost]]</f>
        <v>229.03200000000004</v>
      </c>
      <c r="Y769" s="3">
        <f>Sales_Data[[#This Row],[Gross_Profit_Recalc]]/Sales_Data[[#This Row],[Sales]]</f>
        <v>0.4</v>
      </c>
      <c r="Z769">
        <f>YEAR(Sales_Data[[#This Row],[Order Date]])</f>
        <v>2014</v>
      </c>
    </row>
    <row r="770" spans="1:26" x14ac:dyDescent="0.2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>_xlfn.XLOOKUP(Sales_Data[[#This Row],[Category]],Assumptions_Model!A:A, Assumptions_Model!B:B)</f>
        <v>0.65</v>
      </c>
      <c r="W770">
        <f>Sales_Data[[#This Row],[Sales]]*Sales_Data[[#This Row],[Cost_%]]</f>
        <v>202.072</v>
      </c>
      <c r="X770">
        <f>Sales_Data[[#This Row],[Sales]]-Sales_Data[[#This Row],[Cost]]</f>
        <v>108.80799999999999</v>
      </c>
      <c r="Y770" s="3">
        <f>Sales_Data[[#This Row],[Gross_Profit_Recalc]]/Sales_Data[[#This Row],[Sales]]</f>
        <v>0.35</v>
      </c>
      <c r="Z770">
        <f>YEAR(Sales_Data[[#This Row],[Order Date]])</f>
        <v>2014</v>
      </c>
    </row>
    <row r="771" spans="1:26" x14ac:dyDescent="0.2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>_xlfn.XLOOKUP(Sales_Data[[#This Row],[Category]],Assumptions_Model!A:A, Assumptions_Model!B:B)</f>
        <v>0.65</v>
      </c>
      <c r="W771">
        <f>Sales_Data[[#This Row],[Sales]]*Sales_Data[[#This Row],[Cost_%]]</f>
        <v>417.27400000000006</v>
      </c>
      <c r="X771">
        <f>Sales_Data[[#This Row],[Sales]]-Sales_Data[[#This Row],[Cost]]</f>
        <v>224.68599999999998</v>
      </c>
      <c r="Y771" s="3">
        <f>Sales_Data[[#This Row],[Gross_Profit_Recalc]]/Sales_Data[[#This Row],[Sales]]</f>
        <v>0.34999999999999992</v>
      </c>
      <c r="Z771">
        <f>YEAR(Sales_Data[[#This Row],[Order Date]])</f>
        <v>2016</v>
      </c>
    </row>
    <row r="772" spans="1:26" x14ac:dyDescent="0.2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>_xlfn.XLOOKUP(Sales_Data[[#This Row],[Category]],Assumptions_Model!A:A, Assumptions_Model!B:B)</f>
        <v>0.6</v>
      </c>
      <c r="W772">
        <f>Sales_Data[[#This Row],[Sales]]*Sales_Data[[#This Row],[Cost_%]]</f>
        <v>10.968</v>
      </c>
      <c r="X772">
        <f>Sales_Data[[#This Row],[Sales]]-Sales_Data[[#This Row],[Cost]]</f>
        <v>7.3120000000000012</v>
      </c>
      <c r="Y772" s="3">
        <f>Sales_Data[[#This Row],[Gross_Profit_Recalc]]/Sales_Data[[#This Row],[Sales]]</f>
        <v>0.4</v>
      </c>
      <c r="Z772">
        <f>YEAR(Sales_Data[[#This Row],[Order Date]])</f>
        <v>2017</v>
      </c>
    </row>
    <row r="773" spans="1:26" x14ac:dyDescent="0.2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>_xlfn.XLOOKUP(Sales_Data[[#This Row],[Category]],Assumptions_Model!A:A, Assumptions_Model!B:B)</f>
        <v>0.55000000000000004</v>
      </c>
      <c r="W773">
        <f>Sales_Data[[#This Row],[Sales]]*Sales_Data[[#This Row],[Cost_%]]</f>
        <v>113.85000000000001</v>
      </c>
      <c r="X773">
        <f>Sales_Data[[#This Row],[Sales]]-Sales_Data[[#This Row],[Cost]]</f>
        <v>93.149999999999991</v>
      </c>
      <c r="Y773" s="3">
        <f>Sales_Data[[#This Row],[Gross_Profit_Recalc]]/Sales_Data[[#This Row],[Sales]]</f>
        <v>0.44999999999999996</v>
      </c>
      <c r="Z773">
        <f>YEAR(Sales_Data[[#This Row],[Order Date]])</f>
        <v>2017</v>
      </c>
    </row>
    <row r="774" spans="1:26" x14ac:dyDescent="0.2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>_xlfn.XLOOKUP(Sales_Data[[#This Row],[Category]],Assumptions_Model!A:A, Assumptions_Model!B:B)</f>
        <v>0.6</v>
      </c>
      <c r="W774">
        <f>Sales_Data[[#This Row],[Sales]]*Sales_Data[[#This Row],[Cost_%]]</f>
        <v>19.41</v>
      </c>
      <c r="X774">
        <f>Sales_Data[[#This Row],[Sales]]-Sales_Data[[#This Row],[Cost]]</f>
        <v>12.940000000000001</v>
      </c>
      <c r="Y774" s="3">
        <f>Sales_Data[[#This Row],[Gross_Profit_Recalc]]/Sales_Data[[#This Row],[Sales]]</f>
        <v>0.4</v>
      </c>
      <c r="Z774">
        <f>YEAR(Sales_Data[[#This Row],[Order Date]])</f>
        <v>2017</v>
      </c>
    </row>
    <row r="775" spans="1:26" x14ac:dyDescent="0.2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>_xlfn.XLOOKUP(Sales_Data[[#This Row],[Category]],Assumptions_Model!A:A, Assumptions_Model!B:B)</f>
        <v>0.6</v>
      </c>
      <c r="W775">
        <f>Sales_Data[[#This Row],[Sales]]*Sales_Data[[#This Row],[Cost_%]]</f>
        <v>4.6259999999999994</v>
      </c>
      <c r="X775">
        <f>Sales_Data[[#This Row],[Sales]]-Sales_Data[[#This Row],[Cost]]</f>
        <v>3.0840000000000005</v>
      </c>
      <c r="Y775" s="3">
        <f>Sales_Data[[#This Row],[Gross_Profit_Recalc]]/Sales_Data[[#This Row],[Sales]]</f>
        <v>0.40000000000000008</v>
      </c>
      <c r="Z775">
        <f>YEAR(Sales_Data[[#This Row],[Order Date]])</f>
        <v>2017</v>
      </c>
    </row>
    <row r="776" spans="1:26" x14ac:dyDescent="0.2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>_xlfn.XLOOKUP(Sales_Data[[#This Row],[Category]],Assumptions_Model!A:A, Assumptions_Model!B:B)</f>
        <v>0.6</v>
      </c>
      <c r="W776">
        <f>Sales_Data[[#This Row],[Sales]]*Sales_Data[[#This Row],[Cost_%]]</f>
        <v>24.179999999999996</v>
      </c>
      <c r="X776">
        <f>Sales_Data[[#This Row],[Sales]]-Sales_Data[[#This Row],[Cost]]</f>
        <v>16.12</v>
      </c>
      <c r="Y776" s="3">
        <f>Sales_Data[[#This Row],[Gross_Profit_Recalc]]/Sales_Data[[#This Row],[Sales]]</f>
        <v>0.40000000000000008</v>
      </c>
      <c r="Z776">
        <f>YEAR(Sales_Data[[#This Row],[Order Date]])</f>
        <v>2017</v>
      </c>
    </row>
    <row r="777" spans="1:26" x14ac:dyDescent="0.2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>_xlfn.XLOOKUP(Sales_Data[[#This Row],[Category]],Assumptions_Model!A:A, Assumptions_Model!B:B)</f>
        <v>0.65</v>
      </c>
      <c r="W777">
        <f>Sales_Data[[#This Row],[Sales]]*Sales_Data[[#This Row],[Cost_%]]</f>
        <v>22.477</v>
      </c>
      <c r="X777">
        <f>Sales_Data[[#This Row],[Sales]]-Sales_Data[[#This Row],[Cost]]</f>
        <v>12.102999999999998</v>
      </c>
      <c r="Y777" s="3">
        <f>Sales_Data[[#This Row],[Gross_Profit_Recalc]]/Sales_Data[[#This Row],[Sales]]</f>
        <v>0.35</v>
      </c>
      <c r="Z777">
        <f>YEAR(Sales_Data[[#This Row],[Order Date]])</f>
        <v>2017</v>
      </c>
    </row>
    <row r="778" spans="1:26" x14ac:dyDescent="0.2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>_xlfn.XLOOKUP(Sales_Data[[#This Row],[Category]],Assumptions_Model!A:A, Assumptions_Model!B:B)</f>
        <v>0.6</v>
      </c>
      <c r="W778">
        <f>Sales_Data[[#This Row],[Sales]]*Sales_Data[[#This Row],[Cost_%]]</f>
        <v>19.655999999999999</v>
      </c>
      <c r="X778">
        <f>Sales_Data[[#This Row],[Sales]]-Sales_Data[[#This Row],[Cost]]</f>
        <v>13.103999999999999</v>
      </c>
      <c r="Y778" s="3">
        <f>Sales_Data[[#This Row],[Gross_Profit_Recalc]]/Sales_Data[[#This Row],[Sales]]</f>
        <v>0.4</v>
      </c>
      <c r="Z778">
        <f>YEAR(Sales_Data[[#This Row],[Order Date]])</f>
        <v>2014</v>
      </c>
    </row>
    <row r="779" spans="1:26" x14ac:dyDescent="0.2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>_xlfn.XLOOKUP(Sales_Data[[#This Row],[Category]],Assumptions_Model!A:A, Assumptions_Model!B:B)</f>
        <v>0.65</v>
      </c>
      <c r="W779">
        <f>Sales_Data[[#This Row],[Sales]]*Sales_Data[[#This Row],[Cost_%]]</f>
        <v>353.60520000000002</v>
      </c>
      <c r="X779">
        <f>Sales_Data[[#This Row],[Sales]]-Sales_Data[[#This Row],[Cost]]</f>
        <v>190.40280000000001</v>
      </c>
      <c r="Y779" s="3">
        <f>Sales_Data[[#This Row],[Gross_Profit_Recalc]]/Sales_Data[[#This Row],[Sales]]</f>
        <v>0.35</v>
      </c>
      <c r="Z779">
        <f>YEAR(Sales_Data[[#This Row],[Order Date]])</f>
        <v>2015</v>
      </c>
    </row>
    <row r="780" spans="1:26" x14ac:dyDescent="0.2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>_xlfn.XLOOKUP(Sales_Data[[#This Row],[Category]],Assumptions_Model!A:A, Assumptions_Model!B:B)</f>
        <v>0.6</v>
      </c>
      <c r="W780">
        <f>Sales_Data[[#This Row],[Sales]]*Sales_Data[[#This Row],[Cost_%]]</f>
        <v>35.963999999999999</v>
      </c>
      <c r="X780">
        <f>Sales_Data[[#This Row],[Sales]]-Sales_Data[[#This Row],[Cost]]</f>
        <v>23.975999999999999</v>
      </c>
      <c r="Y780" s="3">
        <f>Sales_Data[[#This Row],[Gross_Profit_Recalc]]/Sales_Data[[#This Row],[Sales]]</f>
        <v>0.4</v>
      </c>
      <c r="Z780">
        <f>YEAR(Sales_Data[[#This Row],[Order Date]])</f>
        <v>2015</v>
      </c>
    </row>
    <row r="781" spans="1:26" x14ac:dyDescent="0.2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>_xlfn.XLOOKUP(Sales_Data[[#This Row],[Category]],Assumptions_Model!A:A, Assumptions_Model!B:B)</f>
        <v>0.6</v>
      </c>
      <c r="W781">
        <f>Sales_Data[[#This Row],[Sales]]*Sales_Data[[#This Row],[Cost_%]]</f>
        <v>14.352</v>
      </c>
      <c r="X781">
        <f>Sales_Data[[#This Row],[Sales]]-Sales_Data[[#This Row],[Cost]]</f>
        <v>9.5680000000000014</v>
      </c>
      <c r="Y781" s="3">
        <f>Sales_Data[[#This Row],[Gross_Profit_Recalc]]/Sales_Data[[#This Row],[Sales]]</f>
        <v>0.4</v>
      </c>
      <c r="Z781">
        <f>YEAR(Sales_Data[[#This Row],[Order Date]])</f>
        <v>2015</v>
      </c>
    </row>
    <row r="782" spans="1:26" x14ac:dyDescent="0.2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>_xlfn.XLOOKUP(Sales_Data[[#This Row],[Category]],Assumptions_Model!A:A, Assumptions_Model!B:B)</f>
        <v>0.6</v>
      </c>
      <c r="W782">
        <f>Sales_Data[[#This Row],[Sales]]*Sales_Data[[#This Row],[Cost_%]]</f>
        <v>2.5680000000000001</v>
      </c>
      <c r="X782">
        <f>Sales_Data[[#This Row],[Sales]]-Sales_Data[[#This Row],[Cost]]</f>
        <v>1.7120000000000002</v>
      </c>
      <c r="Y782" s="3">
        <f>Sales_Data[[#This Row],[Gross_Profit_Recalc]]/Sales_Data[[#This Row],[Sales]]</f>
        <v>0.4</v>
      </c>
      <c r="Z782">
        <f>YEAR(Sales_Data[[#This Row],[Order Date]])</f>
        <v>2015</v>
      </c>
    </row>
    <row r="783" spans="1:26" x14ac:dyDescent="0.2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>_xlfn.XLOOKUP(Sales_Data[[#This Row],[Category]],Assumptions_Model!A:A, Assumptions_Model!B:B)</f>
        <v>0.6</v>
      </c>
      <c r="W783">
        <f>Sales_Data[[#This Row],[Sales]]*Sales_Data[[#This Row],[Cost_%]]</f>
        <v>19.242000000000001</v>
      </c>
      <c r="X783">
        <f>Sales_Data[[#This Row],[Sales]]-Sales_Data[[#This Row],[Cost]]</f>
        <v>12.827999999999999</v>
      </c>
      <c r="Y783" s="3">
        <f>Sales_Data[[#This Row],[Gross_Profit_Recalc]]/Sales_Data[[#This Row],[Sales]]</f>
        <v>0.39999999999999997</v>
      </c>
      <c r="Z783">
        <f>YEAR(Sales_Data[[#This Row],[Order Date]])</f>
        <v>2015</v>
      </c>
    </row>
    <row r="784" spans="1:26" x14ac:dyDescent="0.2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>_xlfn.XLOOKUP(Sales_Data[[#This Row],[Category]],Assumptions_Model!A:A, Assumptions_Model!B:B)</f>
        <v>0.55000000000000004</v>
      </c>
      <c r="W784">
        <f>Sales_Data[[#This Row],[Sales]]*Sales_Data[[#This Row],[Cost_%]]</f>
        <v>13.200000000000001</v>
      </c>
      <c r="X784">
        <f>Sales_Data[[#This Row],[Sales]]-Sales_Data[[#This Row],[Cost]]</f>
        <v>10.799999999999999</v>
      </c>
      <c r="Y784" s="3">
        <f>Sales_Data[[#This Row],[Gross_Profit_Recalc]]/Sales_Data[[#This Row],[Sales]]</f>
        <v>0.44999999999999996</v>
      </c>
      <c r="Z784">
        <f>YEAR(Sales_Data[[#This Row],[Order Date]])</f>
        <v>2015</v>
      </c>
    </row>
    <row r="785" spans="1:26" x14ac:dyDescent="0.2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>_xlfn.XLOOKUP(Sales_Data[[#This Row],[Category]],Assumptions_Model!A:A, Assumptions_Model!B:B)</f>
        <v>0.65</v>
      </c>
      <c r="W785">
        <f>Sales_Data[[#This Row],[Sales]]*Sales_Data[[#This Row],[Cost_%]]</f>
        <v>23.068500000000004</v>
      </c>
      <c r="X785">
        <f>Sales_Data[[#This Row],[Sales]]-Sales_Data[[#This Row],[Cost]]</f>
        <v>12.421499999999998</v>
      </c>
      <c r="Y785" s="3">
        <f>Sales_Data[[#This Row],[Gross_Profit_Recalc]]/Sales_Data[[#This Row],[Sales]]</f>
        <v>0.34999999999999992</v>
      </c>
      <c r="Z785">
        <f>YEAR(Sales_Data[[#This Row],[Order Date]])</f>
        <v>2015</v>
      </c>
    </row>
    <row r="786" spans="1:26" x14ac:dyDescent="0.2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>_xlfn.XLOOKUP(Sales_Data[[#This Row],[Category]],Assumptions_Model!A:A, Assumptions_Model!B:B)</f>
        <v>0.55000000000000004</v>
      </c>
      <c r="W786">
        <f>Sales_Data[[#This Row],[Sales]]*Sales_Data[[#This Row],[Cost_%]]</f>
        <v>26.391200000000001</v>
      </c>
      <c r="X786">
        <f>Sales_Data[[#This Row],[Sales]]-Sales_Data[[#This Row],[Cost]]</f>
        <v>21.5928</v>
      </c>
      <c r="Y786" s="3">
        <f>Sales_Data[[#This Row],[Gross_Profit_Recalc]]/Sales_Data[[#This Row],[Sales]]</f>
        <v>0.45</v>
      </c>
      <c r="Z786">
        <f>YEAR(Sales_Data[[#This Row],[Order Date]])</f>
        <v>2015</v>
      </c>
    </row>
    <row r="787" spans="1:26" x14ac:dyDescent="0.2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>_xlfn.XLOOKUP(Sales_Data[[#This Row],[Category]],Assumptions_Model!A:A, Assumptions_Model!B:B)</f>
        <v>0.6</v>
      </c>
      <c r="W787">
        <f>Sales_Data[[#This Row],[Sales]]*Sales_Data[[#This Row],[Cost_%]]</f>
        <v>112.014</v>
      </c>
      <c r="X787">
        <f>Sales_Data[[#This Row],[Sales]]-Sales_Data[[#This Row],[Cost]]</f>
        <v>74.676000000000002</v>
      </c>
      <c r="Y787" s="3">
        <f>Sales_Data[[#This Row],[Gross_Profit_Recalc]]/Sales_Data[[#This Row],[Sales]]</f>
        <v>0.4</v>
      </c>
      <c r="Z787">
        <f>YEAR(Sales_Data[[#This Row],[Order Date]])</f>
        <v>2015</v>
      </c>
    </row>
    <row r="788" spans="1:26" x14ac:dyDescent="0.2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>_xlfn.XLOOKUP(Sales_Data[[#This Row],[Category]],Assumptions_Model!A:A, Assumptions_Model!B:B)</f>
        <v>0.6</v>
      </c>
      <c r="W788">
        <f>Sales_Data[[#This Row],[Sales]]*Sales_Data[[#This Row],[Cost_%]]</f>
        <v>10.473599999999999</v>
      </c>
      <c r="X788">
        <f>Sales_Data[[#This Row],[Sales]]-Sales_Data[[#This Row],[Cost]]</f>
        <v>6.9824000000000002</v>
      </c>
      <c r="Y788" s="3">
        <f>Sales_Data[[#This Row],[Gross_Profit_Recalc]]/Sales_Data[[#This Row],[Sales]]</f>
        <v>0.4</v>
      </c>
      <c r="Z788">
        <f>YEAR(Sales_Data[[#This Row],[Order Date]])</f>
        <v>2017</v>
      </c>
    </row>
    <row r="789" spans="1:26" x14ac:dyDescent="0.2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>_xlfn.XLOOKUP(Sales_Data[[#This Row],[Category]],Assumptions_Model!A:A, Assumptions_Model!B:B)</f>
        <v>0.65</v>
      </c>
      <c r="W789">
        <f>Sales_Data[[#This Row],[Sales]]*Sales_Data[[#This Row],[Cost_%]]</f>
        <v>226.8032</v>
      </c>
      <c r="X789">
        <f>Sales_Data[[#This Row],[Sales]]-Sales_Data[[#This Row],[Cost]]</f>
        <v>122.12479999999999</v>
      </c>
      <c r="Y789" s="3">
        <f>Sales_Data[[#This Row],[Gross_Profit_Recalc]]/Sales_Data[[#This Row],[Sales]]</f>
        <v>0.35</v>
      </c>
      <c r="Z789">
        <f>YEAR(Sales_Data[[#This Row],[Order Date]])</f>
        <v>2015</v>
      </c>
    </row>
    <row r="790" spans="1:26" x14ac:dyDescent="0.2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>_xlfn.XLOOKUP(Sales_Data[[#This Row],[Category]],Assumptions_Model!A:A, Assumptions_Model!B:B)</f>
        <v>0.6</v>
      </c>
      <c r="W790">
        <f>Sales_Data[[#This Row],[Sales]]*Sales_Data[[#This Row],[Cost_%]]</f>
        <v>86.376000000000005</v>
      </c>
      <c r="X790">
        <f>Sales_Data[[#This Row],[Sales]]-Sales_Data[[#This Row],[Cost]]</f>
        <v>57.584000000000003</v>
      </c>
      <c r="Y790" s="3">
        <f>Sales_Data[[#This Row],[Gross_Profit_Recalc]]/Sales_Data[[#This Row],[Sales]]</f>
        <v>0.4</v>
      </c>
      <c r="Z790">
        <f>YEAR(Sales_Data[[#This Row],[Order Date]])</f>
        <v>2015</v>
      </c>
    </row>
    <row r="791" spans="1:26" x14ac:dyDescent="0.2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>_xlfn.XLOOKUP(Sales_Data[[#This Row],[Category]],Assumptions_Model!A:A, Assumptions_Model!B:B)</f>
        <v>0.6</v>
      </c>
      <c r="W791">
        <f>Sales_Data[[#This Row],[Sales]]*Sales_Data[[#This Row],[Cost_%]]</f>
        <v>9.2519999999999989</v>
      </c>
      <c r="X791">
        <f>Sales_Data[[#This Row],[Sales]]-Sales_Data[[#This Row],[Cost]]</f>
        <v>6.168000000000001</v>
      </c>
      <c r="Y791" s="3">
        <f>Sales_Data[[#This Row],[Gross_Profit_Recalc]]/Sales_Data[[#This Row],[Sales]]</f>
        <v>0.40000000000000008</v>
      </c>
      <c r="Z791">
        <f>YEAR(Sales_Data[[#This Row],[Order Date]])</f>
        <v>2015</v>
      </c>
    </row>
    <row r="792" spans="1:26" x14ac:dyDescent="0.2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>_xlfn.XLOOKUP(Sales_Data[[#This Row],[Category]],Assumptions_Model!A:A, Assumptions_Model!B:B)</f>
        <v>0.6</v>
      </c>
      <c r="W792">
        <f>Sales_Data[[#This Row],[Sales]]*Sales_Data[[#This Row],[Cost_%]]</f>
        <v>25.823999999999998</v>
      </c>
      <c r="X792">
        <f>Sales_Data[[#This Row],[Sales]]-Sales_Data[[#This Row],[Cost]]</f>
        <v>17.216000000000001</v>
      </c>
      <c r="Y792" s="3">
        <f>Sales_Data[[#This Row],[Gross_Profit_Recalc]]/Sales_Data[[#This Row],[Sales]]</f>
        <v>0.4</v>
      </c>
      <c r="Z792">
        <f>YEAR(Sales_Data[[#This Row],[Order Date]])</f>
        <v>2015</v>
      </c>
    </row>
    <row r="793" spans="1:26" x14ac:dyDescent="0.2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>_xlfn.XLOOKUP(Sales_Data[[#This Row],[Category]],Assumptions_Model!A:A, Assumptions_Model!B:B)</f>
        <v>0.65</v>
      </c>
      <c r="W793">
        <f>Sales_Data[[#This Row],[Sales]]*Sales_Data[[#This Row],[Cost_%]]</f>
        <v>216.411</v>
      </c>
      <c r="X793">
        <f>Sales_Data[[#This Row],[Sales]]-Sales_Data[[#This Row],[Cost]]</f>
        <v>116.529</v>
      </c>
      <c r="Y793" s="3">
        <f>Sales_Data[[#This Row],[Gross_Profit_Recalc]]/Sales_Data[[#This Row],[Sales]]</f>
        <v>0.35</v>
      </c>
      <c r="Z793">
        <f>YEAR(Sales_Data[[#This Row],[Order Date]])</f>
        <v>2015</v>
      </c>
    </row>
    <row r="794" spans="1:26" x14ac:dyDescent="0.2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>_xlfn.XLOOKUP(Sales_Data[[#This Row],[Category]],Assumptions_Model!A:A, Assumptions_Model!B:B)</f>
        <v>0.55000000000000004</v>
      </c>
      <c r="W794">
        <f>Sales_Data[[#This Row],[Sales]]*Sales_Data[[#This Row],[Cost_%]]</f>
        <v>750.17800000000011</v>
      </c>
      <c r="X794">
        <f>Sales_Data[[#This Row],[Sales]]-Sales_Data[[#This Row],[Cost]]</f>
        <v>613.78199999999993</v>
      </c>
      <c r="Y794" s="3">
        <f>Sales_Data[[#This Row],[Gross_Profit_Recalc]]/Sales_Data[[#This Row],[Sales]]</f>
        <v>0.44999999999999996</v>
      </c>
      <c r="Z794">
        <f>YEAR(Sales_Data[[#This Row],[Order Date]])</f>
        <v>2016</v>
      </c>
    </row>
    <row r="795" spans="1:26" x14ac:dyDescent="0.2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>_xlfn.XLOOKUP(Sales_Data[[#This Row],[Category]],Assumptions_Model!A:A, Assumptions_Model!B:B)</f>
        <v>0.6</v>
      </c>
      <c r="W795">
        <f>Sales_Data[[#This Row],[Sales]]*Sales_Data[[#This Row],[Cost_%]]</f>
        <v>5.976</v>
      </c>
      <c r="X795">
        <f>Sales_Data[[#This Row],[Sales]]-Sales_Data[[#This Row],[Cost]]</f>
        <v>3.9840000000000009</v>
      </c>
      <c r="Y795" s="3">
        <f>Sales_Data[[#This Row],[Gross_Profit_Recalc]]/Sales_Data[[#This Row],[Sales]]</f>
        <v>0.40000000000000008</v>
      </c>
      <c r="Z795">
        <f>YEAR(Sales_Data[[#This Row],[Order Date]])</f>
        <v>2014</v>
      </c>
    </row>
    <row r="796" spans="1:26" x14ac:dyDescent="0.2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>_xlfn.XLOOKUP(Sales_Data[[#This Row],[Category]],Assumptions_Model!A:A, Assumptions_Model!B:B)</f>
        <v>0.6</v>
      </c>
      <c r="W796">
        <f>Sales_Data[[#This Row],[Sales]]*Sales_Data[[#This Row],[Cost_%]]</f>
        <v>13.031999999999998</v>
      </c>
      <c r="X796">
        <f>Sales_Data[[#This Row],[Sales]]-Sales_Data[[#This Row],[Cost]]</f>
        <v>8.6880000000000006</v>
      </c>
      <c r="Y796" s="3">
        <f>Sales_Data[[#This Row],[Gross_Profit_Recalc]]/Sales_Data[[#This Row],[Sales]]</f>
        <v>0.4</v>
      </c>
      <c r="Z796">
        <f>YEAR(Sales_Data[[#This Row],[Order Date]])</f>
        <v>2014</v>
      </c>
    </row>
    <row r="797" spans="1:26" x14ac:dyDescent="0.2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>_xlfn.XLOOKUP(Sales_Data[[#This Row],[Category]],Assumptions_Model!A:A, Assumptions_Model!B:B)</f>
        <v>0.6</v>
      </c>
      <c r="W797">
        <f>Sales_Data[[#This Row],[Sales]]*Sales_Data[[#This Row],[Cost_%]]</f>
        <v>12.096</v>
      </c>
      <c r="X797">
        <f>Sales_Data[[#This Row],[Sales]]-Sales_Data[[#This Row],[Cost]]</f>
        <v>8.0640000000000001</v>
      </c>
      <c r="Y797" s="3">
        <f>Sales_Data[[#This Row],[Gross_Profit_Recalc]]/Sales_Data[[#This Row],[Sales]]</f>
        <v>0.4</v>
      </c>
      <c r="Z797">
        <f>YEAR(Sales_Data[[#This Row],[Order Date]])</f>
        <v>2017</v>
      </c>
    </row>
    <row r="798" spans="1:26" x14ac:dyDescent="0.2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>_xlfn.XLOOKUP(Sales_Data[[#This Row],[Category]],Assumptions_Model!A:A, Assumptions_Model!B:B)</f>
        <v>0.6</v>
      </c>
      <c r="W798">
        <f>Sales_Data[[#This Row],[Sales]]*Sales_Data[[#This Row],[Cost_%]]</f>
        <v>79.673999999999992</v>
      </c>
      <c r="X798">
        <f>Sales_Data[[#This Row],[Sales]]-Sales_Data[[#This Row],[Cost]]</f>
        <v>53.116</v>
      </c>
      <c r="Y798" s="3">
        <f>Sales_Data[[#This Row],[Gross_Profit_Recalc]]/Sales_Data[[#This Row],[Sales]]</f>
        <v>0.4</v>
      </c>
      <c r="Z798">
        <f>YEAR(Sales_Data[[#This Row],[Order Date]])</f>
        <v>2015</v>
      </c>
    </row>
    <row r="799" spans="1:26" x14ac:dyDescent="0.2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>_xlfn.XLOOKUP(Sales_Data[[#This Row],[Category]],Assumptions_Model!A:A, Assumptions_Model!B:B)</f>
        <v>0.6</v>
      </c>
      <c r="W799">
        <f>Sales_Data[[#This Row],[Sales]]*Sales_Data[[#This Row],[Cost_%]]</f>
        <v>7.7759999999999998</v>
      </c>
      <c r="X799">
        <f>Sales_Data[[#This Row],[Sales]]-Sales_Data[[#This Row],[Cost]]</f>
        <v>5.1840000000000011</v>
      </c>
      <c r="Y799" s="3">
        <f>Sales_Data[[#This Row],[Gross_Profit_Recalc]]/Sales_Data[[#This Row],[Sales]]</f>
        <v>0.40000000000000008</v>
      </c>
      <c r="Z799">
        <f>YEAR(Sales_Data[[#This Row],[Order Date]])</f>
        <v>2015</v>
      </c>
    </row>
    <row r="800" spans="1:26" x14ac:dyDescent="0.2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>_xlfn.XLOOKUP(Sales_Data[[#This Row],[Category]],Assumptions_Model!A:A, Assumptions_Model!B:B)</f>
        <v>0.6</v>
      </c>
      <c r="W800">
        <f>Sales_Data[[#This Row],[Sales]]*Sales_Data[[#This Row],[Cost_%]]</f>
        <v>12.935999999999998</v>
      </c>
      <c r="X800">
        <f>Sales_Data[[#This Row],[Sales]]-Sales_Data[[#This Row],[Cost]]</f>
        <v>8.6240000000000006</v>
      </c>
      <c r="Y800" s="3">
        <f>Sales_Data[[#This Row],[Gross_Profit_Recalc]]/Sales_Data[[#This Row],[Sales]]</f>
        <v>0.4</v>
      </c>
      <c r="Z800">
        <f>YEAR(Sales_Data[[#This Row],[Order Date]])</f>
        <v>2015</v>
      </c>
    </row>
    <row r="801" spans="1:26" x14ac:dyDescent="0.2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>_xlfn.XLOOKUP(Sales_Data[[#This Row],[Category]],Assumptions_Model!A:A, Assumptions_Model!B:B)</f>
        <v>0.65</v>
      </c>
      <c r="W801">
        <f>Sales_Data[[#This Row],[Sales]]*Sales_Data[[#This Row],[Cost_%]]</f>
        <v>184.54800000000003</v>
      </c>
      <c r="X801">
        <f>Sales_Data[[#This Row],[Sales]]-Sales_Data[[#This Row],[Cost]]</f>
        <v>99.371999999999986</v>
      </c>
      <c r="Y801" s="3">
        <f>Sales_Data[[#This Row],[Gross_Profit_Recalc]]/Sales_Data[[#This Row],[Sales]]</f>
        <v>0.34999999999999992</v>
      </c>
      <c r="Z801">
        <f>YEAR(Sales_Data[[#This Row],[Order Date]])</f>
        <v>2015</v>
      </c>
    </row>
    <row r="802" spans="1:26" x14ac:dyDescent="0.2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>_xlfn.XLOOKUP(Sales_Data[[#This Row],[Category]],Assumptions_Model!A:A, Assumptions_Model!B:B)</f>
        <v>0.65</v>
      </c>
      <c r="W802">
        <f>Sales_Data[[#This Row],[Sales]]*Sales_Data[[#This Row],[Cost_%]]</f>
        <v>14.4495</v>
      </c>
      <c r="X802">
        <f>Sales_Data[[#This Row],[Sales]]-Sales_Data[[#This Row],[Cost]]</f>
        <v>7.7805</v>
      </c>
      <c r="Y802" s="3">
        <f>Sales_Data[[#This Row],[Gross_Profit_Recalc]]/Sales_Data[[#This Row],[Sales]]</f>
        <v>0.35</v>
      </c>
      <c r="Z802">
        <f>YEAR(Sales_Data[[#This Row],[Order Date]])</f>
        <v>2017</v>
      </c>
    </row>
    <row r="803" spans="1:26" x14ac:dyDescent="0.2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>_xlfn.XLOOKUP(Sales_Data[[#This Row],[Category]],Assumptions_Model!A:A, Assumptions_Model!B:B)</f>
        <v>0.55000000000000004</v>
      </c>
      <c r="W803">
        <f>Sales_Data[[#This Row],[Sales]]*Sales_Data[[#This Row],[Cost_%]]</f>
        <v>118.78240000000001</v>
      </c>
      <c r="X803">
        <f>Sales_Data[[#This Row],[Sales]]-Sales_Data[[#This Row],[Cost]]</f>
        <v>97.18559999999998</v>
      </c>
      <c r="Y803" s="3">
        <f>Sales_Data[[#This Row],[Gross_Profit_Recalc]]/Sales_Data[[#This Row],[Sales]]</f>
        <v>0.4499999999999999</v>
      </c>
      <c r="Z803">
        <f>YEAR(Sales_Data[[#This Row],[Order Date]])</f>
        <v>2017</v>
      </c>
    </row>
    <row r="804" spans="1:26" x14ac:dyDescent="0.2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>_xlfn.XLOOKUP(Sales_Data[[#This Row],[Category]],Assumptions_Model!A:A, Assumptions_Model!B:B)</f>
        <v>0.6</v>
      </c>
      <c r="W804">
        <f>Sales_Data[[#This Row],[Sales]]*Sales_Data[[#This Row],[Cost_%]]</f>
        <v>213.19199999999998</v>
      </c>
      <c r="X804">
        <f>Sales_Data[[#This Row],[Sales]]-Sales_Data[[#This Row],[Cost]]</f>
        <v>142.12800000000001</v>
      </c>
      <c r="Y804" s="3">
        <f>Sales_Data[[#This Row],[Gross_Profit_Recalc]]/Sales_Data[[#This Row],[Sales]]</f>
        <v>0.4</v>
      </c>
      <c r="Z804">
        <f>YEAR(Sales_Data[[#This Row],[Order Date]])</f>
        <v>2016</v>
      </c>
    </row>
    <row r="805" spans="1:26" x14ac:dyDescent="0.2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>_xlfn.XLOOKUP(Sales_Data[[#This Row],[Category]],Assumptions_Model!A:A, Assumptions_Model!B:B)</f>
        <v>0.6</v>
      </c>
      <c r="W805">
        <f>Sales_Data[[#This Row],[Sales]]*Sales_Data[[#This Row],[Cost_%]]</f>
        <v>7.7759999999999998</v>
      </c>
      <c r="X805">
        <f>Sales_Data[[#This Row],[Sales]]-Sales_Data[[#This Row],[Cost]]</f>
        <v>5.1840000000000011</v>
      </c>
      <c r="Y805" s="3">
        <f>Sales_Data[[#This Row],[Gross_Profit_Recalc]]/Sales_Data[[#This Row],[Sales]]</f>
        <v>0.40000000000000008</v>
      </c>
      <c r="Z805">
        <f>YEAR(Sales_Data[[#This Row],[Order Date]])</f>
        <v>2016</v>
      </c>
    </row>
    <row r="806" spans="1:26" x14ac:dyDescent="0.2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>_xlfn.XLOOKUP(Sales_Data[[#This Row],[Category]],Assumptions_Model!A:A, Assumptions_Model!B:B)</f>
        <v>0.65</v>
      </c>
      <c r="W806">
        <f>Sales_Data[[#This Row],[Sales]]*Sales_Data[[#This Row],[Cost_%]]</f>
        <v>11.882000000000001</v>
      </c>
      <c r="X806">
        <f>Sales_Data[[#This Row],[Sales]]-Sales_Data[[#This Row],[Cost]]</f>
        <v>6.3979999999999997</v>
      </c>
      <c r="Y806" s="3">
        <f>Sales_Data[[#This Row],[Gross_Profit_Recalc]]/Sales_Data[[#This Row],[Sales]]</f>
        <v>0.35</v>
      </c>
      <c r="Z806">
        <f>YEAR(Sales_Data[[#This Row],[Order Date]])</f>
        <v>2017</v>
      </c>
    </row>
    <row r="807" spans="1:26" x14ac:dyDescent="0.2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>_xlfn.XLOOKUP(Sales_Data[[#This Row],[Category]],Assumptions_Model!A:A, Assumptions_Model!B:B)</f>
        <v>0.6</v>
      </c>
      <c r="W807">
        <f>Sales_Data[[#This Row],[Sales]]*Sales_Data[[#This Row],[Cost_%]]</f>
        <v>25.9056</v>
      </c>
      <c r="X807">
        <f>Sales_Data[[#This Row],[Sales]]-Sales_Data[[#This Row],[Cost]]</f>
        <v>17.270400000000002</v>
      </c>
      <c r="Y807" s="3">
        <f>Sales_Data[[#This Row],[Gross_Profit_Recalc]]/Sales_Data[[#This Row],[Sales]]</f>
        <v>0.4</v>
      </c>
      <c r="Z807">
        <f>YEAR(Sales_Data[[#This Row],[Order Date]])</f>
        <v>2014</v>
      </c>
    </row>
    <row r="808" spans="1:26" x14ac:dyDescent="0.2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>_xlfn.XLOOKUP(Sales_Data[[#This Row],[Category]],Assumptions_Model!A:A, Assumptions_Model!B:B)</f>
        <v>0.55000000000000004</v>
      </c>
      <c r="W808">
        <f>Sales_Data[[#This Row],[Sales]]*Sales_Data[[#This Row],[Cost_%]]</f>
        <v>1091.1824000000001</v>
      </c>
      <c r="X808">
        <f>Sales_Data[[#This Row],[Sales]]-Sales_Data[[#This Row],[Cost]]</f>
        <v>892.78559999999993</v>
      </c>
      <c r="Y808" s="3">
        <f>Sales_Data[[#This Row],[Gross_Profit_Recalc]]/Sales_Data[[#This Row],[Sales]]</f>
        <v>0.44999999999999996</v>
      </c>
      <c r="Z808">
        <f>YEAR(Sales_Data[[#This Row],[Order Date]])</f>
        <v>2014</v>
      </c>
    </row>
    <row r="809" spans="1:26" x14ac:dyDescent="0.2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>_xlfn.XLOOKUP(Sales_Data[[#This Row],[Category]],Assumptions_Model!A:A, Assumptions_Model!B:B)</f>
        <v>0.65</v>
      </c>
      <c r="W809">
        <f>Sales_Data[[#This Row],[Sales]]*Sales_Data[[#This Row],[Cost_%]]</f>
        <v>18.46</v>
      </c>
      <c r="X809">
        <f>Sales_Data[[#This Row],[Sales]]-Sales_Data[[#This Row],[Cost]]</f>
        <v>9.9399999999999977</v>
      </c>
      <c r="Y809" s="3">
        <f>Sales_Data[[#This Row],[Gross_Profit_Recalc]]/Sales_Data[[#This Row],[Sales]]</f>
        <v>0.34999999999999992</v>
      </c>
      <c r="Z809">
        <f>YEAR(Sales_Data[[#This Row],[Order Date]])</f>
        <v>2015</v>
      </c>
    </row>
    <row r="810" spans="1:26" x14ac:dyDescent="0.2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>_xlfn.XLOOKUP(Sales_Data[[#This Row],[Category]],Assumptions_Model!A:A, Assumptions_Model!B:B)</f>
        <v>0.55000000000000004</v>
      </c>
      <c r="W810">
        <f>Sales_Data[[#This Row],[Sales]]*Sales_Data[[#This Row],[Cost_%]]</f>
        <v>82.483500000000006</v>
      </c>
      <c r="X810">
        <f>Sales_Data[[#This Row],[Sales]]-Sales_Data[[#This Row],[Cost]]</f>
        <v>67.486499999999992</v>
      </c>
      <c r="Y810" s="3">
        <f>Sales_Data[[#This Row],[Gross_Profit_Recalc]]/Sales_Data[[#This Row],[Sales]]</f>
        <v>0.44999999999999996</v>
      </c>
      <c r="Z810">
        <f>YEAR(Sales_Data[[#This Row],[Order Date]])</f>
        <v>2015</v>
      </c>
    </row>
    <row r="811" spans="1:26" x14ac:dyDescent="0.2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>_xlfn.XLOOKUP(Sales_Data[[#This Row],[Category]],Assumptions_Model!A:A, Assumptions_Model!B:B)</f>
        <v>0.6</v>
      </c>
      <c r="W811">
        <f>Sales_Data[[#This Row],[Sales]]*Sales_Data[[#This Row],[Cost_%]]</f>
        <v>6.9119999999999999</v>
      </c>
      <c r="X811">
        <f>Sales_Data[[#This Row],[Sales]]-Sales_Data[[#This Row],[Cost]]</f>
        <v>4.6079999999999997</v>
      </c>
      <c r="Y811" s="3">
        <f>Sales_Data[[#This Row],[Gross_Profit_Recalc]]/Sales_Data[[#This Row],[Sales]]</f>
        <v>0.39999999999999997</v>
      </c>
      <c r="Z811">
        <f>YEAR(Sales_Data[[#This Row],[Order Date]])</f>
        <v>2014</v>
      </c>
    </row>
    <row r="812" spans="1:26" x14ac:dyDescent="0.2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>_xlfn.XLOOKUP(Sales_Data[[#This Row],[Category]],Assumptions_Model!A:A, Assumptions_Model!B:B)</f>
        <v>0.65</v>
      </c>
      <c r="W812">
        <f>Sales_Data[[#This Row],[Sales]]*Sales_Data[[#This Row],[Cost_%]]</f>
        <v>844.0575</v>
      </c>
      <c r="X812">
        <f>Sales_Data[[#This Row],[Sales]]-Sales_Data[[#This Row],[Cost]]</f>
        <v>454.49249999999995</v>
      </c>
      <c r="Y812" s="3">
        <f>Sales_Data[[#This Row],[Gross_Profit_Recalc]]/Sales_Data[[#This Row],[Sales]]</f>
        <v>0.35</v>
      </c>
      <c r="Z812">
        <f>YEAR(Sales_Data[[#This Row],[Order Date]])</f>
        <v>2014</v>
      </c>
    </row>
    <row r="813" spans="1:26" x14ac:dyDescent="0.2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>_xlfn.XLOOKUP(Sales_Data[[#This Row],[Category]],Assumptions_Model!A:A, Assumptions_Model!B:B)</f>
        <v>0.6</v>
      </c>
      <c r="W813">
        <f>Sales_Data[[#This Row],[Sales]]*Sales_Data[[#This Row],[Cost_%]]</f>
        <v>128.35199999999998</v>
      </c>
      <c r="X813">
        <f>Sales_Data[[#This Row],[Sales]]-Sales_Data[[#This Row],[Cost]]</f>
        <v>85.568000000000012</v>
      </c>
      <c r="Y813" s="3">
        <f>Sales_Data[[#This Row],[Gross_Profit_Recalc]]/Sales_Data[[#This Row],[Sales]]</f>
        <v>0.40000000000000008</v>
      </c>
      <c r="Z813">
        <f>YEAR(Sales_Data[[#This Row],[Order Date]])</f>
        <v>2014</v>
      </c>
    </row>
    <row r="814" spans="1:26" x14ac:dyDescent="0.2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>_xlfn.XLOOKUP(Sales_Data[[#This Row],[Category]],Assumptions_Model!A:A, Assumptions_Model!B:B)</f>
        <v>0.55000000000000004</v>
      </c>
      <c r="W814">
        <f>Sales_Data[[#This Row],[Sales]]*Sales_Data[[#This Row],[Cost_%]]</f>
        <v>14.179000000000002</v>
      </c>
      <c r="X814">
        <f>Sales_Data[[#This Row],[Sales]]-Sales_Data[[#This Row],[Cost]]</f>
        <v>11.600999999999999</v>
      </c>
      <c r="Y814" s="3">
        <f>Sales_Data[[#This Row],[Gross_Profit_Recalc]]/Sales_Data[[#This Row],[Sales]]</f>
        <v>0.44999999999999996</v>
      </c>
      <c r="Z814">
        <f>YEAR(Sales_Data[[#This Row],[Order Date]])</f>
        <v>2014</v>
      </c>
    </row>
    <row r="815" spans="1:26" x14ac:dyDescent="0.2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>_xlfn.XLOOKUP(Sales_Data[[#This Row],[Category]],Assumptions_Model!A:A, Assumptions_Model!B:B)</f>
        <v>0.65</v>
      </c>
      <c r="W815">
        <f>Sales_Data[[#This Row],[Sales]]*Sales_Data[[#This Row],[Cost_%]]</f>
        <v>11.882000000000001</v>
      </c>
      <c r="X815">
        <f>Sales_Data[[#This Row],[Sales]]-Sales_Data[[#This Row],[Cost]]</f>
        <v>6.3979999999999997</v>
      </c>
      <c r="Y815" s="3">
        <f>Sales_Data[[#This Row],[Gross_Profit_Recalc]]/Sales_Data[[#This Row],[Sales]]</f>
        <v>0.35</v>
      </c>
      <c r="Z815">
        <f>YEAR(Sales_Data[[#This Row],[Order Date]])</f>
        <v>2017</v>
      </c>
    </row>
    <row r="816" spans="1:26" x14ac:dyDescent="0.2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>_xlfn.XLOOKUP(Sales_Data[[#This Row],[Category]],Assumptions_Model!A:A, Assumptions_Model!B:B)</f>
        <v>0.55000000000000004</v>
      </c>
      <c r="W816">
        <f>Sales_Data[[#This Row],[Sales]]*Sales_Data[[#This Row],[Cost_%]]</f>
        <v>769.96150000000011</v>
      </c>
      <c r="X816">
        <f>Sales_Data[[#This Row],[Sales]]-Sales_Data[[#This Row],[Cost]]</f>
        <v>629.96849999999995</v>
      </c>
      <c r="Y816" s="3">
        <f>Sales_Data[[#This Row],[Gross_Profit_Recalc]]/Sales_Data[[#This Row],[Sales]]</f>
        <v>0.44999999999999996</v>
      </c>
      <c r="Z816">
        <f>YEAR(Sales_Data[[#This Row],[Order Date]])</f>
        <v>2017</v>
      </c>
    </row>
    <row r="817" spans="1:26" x14ac:dyDescent="0.2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>_xlfn.XLOOKUP(Sales_Data[[#This Row],[Category]],Assumptions_Model!A:A, Assumptions_Model!B:B)</f>
        <v>0.6</v>
      </c>
      <c r="W817">
        <f>Sales_Data[[#This Row],[Sales]]*Sales_Data[[#This Row],[Cost_%]]</f>
        <v>31.103999999999999</v>
      </c>
      <c r="X817">
        <f>Sales_Data[[#This Row],[Sales]]-Sales_Data[[#This Row],[Cost]]</f>
        <v>20.736000000000004</v>
      </c>
      <c r="Y817" s="3">
        <f>Sales_Data[[#This Row],[Gross_Profit_Recalc]]/Sales_Data[[#This Row],[Sales]]</f>
        <v>0.40000000000000008</v>
      </c>
      <c r="Z817">
        <f>YEAR(Sales_Data[[#This Row],[Order Date]])</f>
        <v>2015</v>
      </c>
    </row>
    <row r="818" spans="1:26" x14ac:dyDescent="0.2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>_xlfn.XLOOKUP(Sales_Data[[#This Row],[Category]],Assumptions_Model!A:A, Assumptions_Model!B:B)</f>
        <v>0.6</v>
      </c>
      <c r="W818">
        <f>Sales_Data[[#This Row],[Sales]]*Sales_Data[[#This Row],[Cost_%]]</f>
        <v>3.2063999999999999</v>
      </c>
      <c r="X818">
        <f>Sales_Data[[#This Row],[Sales]]-Sales_Data[[#This Row],[Cost]]</f>
        <v>2.1376000000000004</v>
      </c>
      <c r="Y818" s="3">
        <f>Sales_Data[[#This Row],[Gross_Profit_Recalc]]/Sales_Data[[#This Row],[Sales]]</f>
        <v>0.4</v>
      </c>
      <c r="Z818">
        <f>YEAR(Sales_Data[[#This Row],[Order Date]])</f>
        <v>2016</v>
      </c>
    </row>
    <row r="819" spans="1:26" x14ac:dyDescent="0.2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>_xlfn.XLOOKUP(Sales_Data[[#This Row],[Category]],Assumptions_Model!A:A, Assumptions_Model!B:B)</f>
        <v>0.6</v>
      </c>
      <c r="W819">
        <f>Sales_Data[[#This Row],[Sales]]*Sales_Data[[#This Row],[Cost_%]]</f>
        <v>24.883199999999999</v>
      </c>
      <c r="X819">
        <f>Sales_Data[[#This Row],[Sales]]-Sales_Data[[#This Row],[Cost]]</f>
        <v>16.588800000000003</v>
      </c>
      <c r="Y819" s="3">
        <f>Sales_Data[[#This Row],[Gross_Profit_Recalc]]/Sales_Data[[#This Row],[Sales]]</f>
        <v>0.40000000000000008</v>
      </c>
      <c r="Z819">
        <f>YEAR(Sales_Data[[#This Row],[Order Date]])</f>
        <v>2014</v>
      </c>
    </row>
    <row r="820" spans="1:26" x14ac:dyDescent="0.2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>_xlfn.XLOOKUP(Sales_Data[[#This Row],[Category]],Assumptions_Model!A:A, Assumptions_Model!B:B)</f>
        <v>0.6</v>
      </c>
      <c r="W820">
        <f>Sales_Data[[#This Row],[Sales]]*Sales_Data[[#This Row],[Cost_%]]</f>
        <v>1.9008</v>
      </c>
      <c r="X820">
        <f>Sales_Data[[#This Row],[Sales]]-Sales_Data[[#This Row],[Cost]]</f>
        <v>1.2672000000000001</v>
      </c>
      <c r="Y820" s="3">
        <f>Sales_Data[[#This Row],[Gross_Profit_Recalc]]/Sales_Data[[#This Row],[Sales]]</f>
        <v>0.4</v>
      </c>
      <c r="Z820">
        <f>YEAR(Sales_Data[[#This Row],[Order Date]])</f>
        <v>2014</v>
      </c>
    </row>
    <row r="821" spans="1:26" x14ac:dyDescent="0.2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>_xlfn.XLOOKUP(Sales_Data[[#This Row],[Category]],Assumptions_Model!A:A, Assumptions_Model!B:B)</f>
        <v>0.65</v>
      </c>
      <c r="W821">
        <f>Sales_Data[[#This Row],[Sales]]*Sales_Data[[#This Row],[Cost_%]]</f>
        <v>798.50225</v>
      </c>
      <c r="X821">
        <f>Sales_Data[[#This Row],[Sales]]-Sales_Data[[#This Row],[Cost]]</f>
        <v>429.96274999999991</v>
      </c>
      <c r="Y821" s="3">
        <f>Sales_Data[[#This Row],[Gross_Profit_Recalc]]/Sales_Data[[#This Row],[Sales]]</f>
        <v>0.35</v>
      </c>
      <c r="Z821">
        <f>YEAR(Sales_Data[[#This Row],[Order Date]])</f>
        <v>2014</v>
      </c>
    </row>
    <row r="822" spans="1:26" x14ac:dyDescent="0.2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>_xlfn.XLOOKUP(Sales_Data[[#This Row],[Category]],Assumptions_Model!A:A, Assumptions_Model!B:B)</f>
        <v>0.6</v>
      </c>
      <c r="W822">
        <f>Sales_Data[[#This Row],[Sales]]*Sales_Data[[#This Row],[Cost_%]]</f>
        <v>18.651599999999998</v>
      </c>
      <c r="X822">
        <f>Sales_Data[[#This Row],[Sales]]-Sales_Data[[#This Row],[Cost]]</f>
        <v>12.4344</v>
      </c>
      <c r="Y822" s="3">
        <f>Sales_Data[[#This Row],[Gross_Profit_Recalc]]/Sales_Data[[#This Row],[Sales]]</f>
        <v>0.4</v>
      </c>
      <c r="Z822">
        <f>YEAR(Sales_Data[[#This Row],[Order Date]])</f>
        <v>2014</v>
      </c>
    </row>
    <row r="823" spans="1:26" x14ac:dyDescent="0.2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>_xlfn.XLOOKUP(Sales_Data[[#This Row],[Category]],Assumptions_Model!A:A, Assumptions_Model!B:B)</f>
        <v>0.6</v>
      </c>
      <c r="W823">
        <f>Sales_Data[[#This Row],[Sales]]*Sales_Data[[#This Row],[Cost_%]]</f>
        <v>201.31199999999998</v>
      </c>
      <c r="X823">
        <f>Sales_Data[[#This Row],[Sales]]-Sales_Data[[#This Row],[Cost]]</f>
        <v>134.208</v>
      </c>
      <c r="Y823" s="3">
        <f>Sales_Data[[#This Row],[Gross_Profit_Recalc]]/Sales_Data[[#This Row],[Sales]]</f>
        <v>0.4</v>
      </c>
      <c r="Z823">
        <f>YEAR(Sales_Data[[#This Row],[Order Date]])</f>
        <v>2014</v>
      </c>
    </row>
    <row r="824" spans="1:26" x14ac:dyDescent="0.2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>_xlfn.XLOOKUP(Sales_Data[[#This Row],[Category]],Assumptions_Model!A:A, Assumptions_Model!B:B)</f>
        <v>0.55000000000000004</v>
      </c>
      <c r="W824">
        <f>Sales_Data[[#This Row],[Sales]]*Sales_Data[[#This Row],[Cost_%]]</f>
        <v>131.98350000000002</v>
      </c>
      <c r="X824">
        <f>Sales_Data[[#This Row],[Sales]]-Sales_Data[[#This Row],[Cost]]</f>
        <v>107.98649999999998</v>
      </c>
      <c r="Y824" s="3">
        <f>Sales_Data[[#This Row],[Gross_Profit_Recalc]]/Sales_Data[[#This Row],[Sales]]</f>
        <v>0.4499999999999999</v>
      </c>
      <c r="Z824">
        <f>YEAR(Sales_Data[[#This Row],[Order Date]])</f>
        <v>2017</v>
      </c>
    </row>
    <row r="825" spans="1:26" x14ac:dyDescent="0.2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>_xlfn.XLOOKUP(Sales_Data[[#This Row],[Category]],Assumptions_Model!A:A, Assumptions_Model!B:B)</f>
        <v>0.6</v>
      </c>
      <c r="W825">
        <f>Sales_Data[[#This Row],[Sales]]*Sales_Data[[#This Row],[Cost_%]]</f>
        <v>5.8920000000000003</v>
      </c>
      <c r="X825">
        <f>Sales_Data[[#This Row],[Sales]]-Sales_Data[[#This Row],[Cost]]</f>
        <v>3.9279999999999999</v>
      </c>
      <c r="Y825" s="3">
        <f>Sales_Data[[#This Row],[Gross_Profit_Recalc]]/Sales_Data[[#This Row],[Sales]]</f>
        <v>0.39999999999999997</v>
      </c>
      <c r="Z825">
        <f>YEAR(Sales_Data[[#This Row],[Order Date]])</f>
        <v>2017</v>
      </c>
    </row>
    <row r="826" spans="1:26" x14ac:dyDescent="0.2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>_xlfn.XLOOKUP(Sales_Data[[#This Row],[Category]],Assumptions_Model!A:A, Assumptions_Model!B:B)</f>
        <v>0.55000000000000004</v>
      </c>
      <c r="W826">
        <f>Sales_Data[[#This Row],[Sales]]*Sales_Data[[#This Row],[Cost_%]]</f>
        <v>37.29</v>
      </c>
      <c r="X826">
        <f>Sales_Data[[#This Row],[Sales]]-Sales_Data[[#This Row],[Cost]]</f>
        <v>30.509999999999998</v>
      </c>
      <c r="Y826" s="3">
        <f>Sales_Data[[#This Row],[Gross_Profit_Recalc]]/Sales_Data[[#This Row],[Sales]]</f>
        <v>0.45</v>
      </c>
      <c r="Z826">
        <f>YEAR(Sales_Data[[#This Row],[Order Date]])</f>
        <v>2014</v>
      </c>
    </row>
    <row r="827" spans="1:26" x14ac:dyDescent="0.2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>_xlfn.XLOOKUP(Sales_Data[[#This Row],[Category]],Assumptions_Model!A:A, Assumptions_Model!B:B)</f>
        <v>0.55000000000000004</v>
      </c>
      <c r="W827">
        <f>Sales_Data[[#This Row],[Sales]]*Sales_Data[[#This Row],[Cost_%]]</f>
        <v>92.383500000000012</v>
      </c>
      <c r="X827">
        <f>Sales_Data[[#This Row],[Sales]]-Sales_Data[[#This Row],[Cost]]</f>
        <v>75.586499999999987</v>
      </c>
      <c r="Y827" s="3">
        <f>Sales_Data[[#This Row],[Gross_Profit_Recalc]]/Sales_Data[[#This Row],[Sales]]</f>
        <v>0.4499999999999999</v>
      </c>
      <c r="Z827">
        <f>YEAR(Sales_Data[[#This Row],[Order Date]])</f>
        <v>2014</v>
      </c>
    </row>
    <row r="828" spans="1:26" x14ac:dyDescent="0.2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>_xlfn.XLOOKUP(Sales_Data[[#This Row],[Category]],Assumptions_Model!A:A, Assumptions_Model!B:B)</f>
        <v>0.6</v>
      </c>
      <c r="W828">
        <f>Sales_Data[[#This Row],[Sales]]*Sales_Data[[#This Row],[Cost_%]]</f>
        <v>21</v>
      </c>
      <c r="X828">
        <f>Sales_Data[[#This Row],[Sales]]-Sales_Data[[#This Row],[Cost]]</f>
        <v>14</v>
      </c>
      <c r="Y828" s="3">
        <f>Sales_Data[[#This Row],[Gross_Profit_Recalc]]/Sales_Data[[#This Row],[Sales]]</f>
        <v>0.4</v>
      </c>
      <c r="Z828">
        <f>YEAR(Sales_Data[[#This Row],[Order Date]])</f>
        <v>2017</v>
      </c>
    </row>
    <row r="829" spans="1:26" x14ac:dyDescent="0.2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>_xlfn.XLOOKUP(Sales_Data[[#This Row],[Category]],Assumptions_Model!A:A, Assumptions_Model!B:B)</f>
        <v>0.6</v>
      </c>
      <c r="W829">
        <f>Sales_Data[[#This Row],[Sales]]*Sales_Data[[#This Row],[Cost_%]]</f>
        <v>22.344000000000001</v>
      </c>
      <c r="X829">
        <f>Sales_Data[[#This Row],[Sales]]-Sales_Data[[#This Row],[Cost]]</f>
        <v>14.896000000000001</v>
      </c>
      <c r="Y829" s="3">
        <f>Sales_Data[[#This Row],[Gross_Profit_Recalc]]/Sales_Data[[#This Row],[Sales]]</f>
        <v>0.4</v>
      </c>
      <c r="Z829">
        <f>YEAR(Sales_Data[[#This Row],[Order Date]])</f>
        <v>2017</v>
      </c>
    </row>
    <row r="830" spans="1:26" x14ac:dyDescent="0.2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>_xlfn.XLOOKUP(Sales_Data[[#This Row],[Category]],Assumptions_Model!A:A, Assumptions_Model!B:B)</f>
        <v>0.6</v>
      </c>
      <c r="W830">
        <f>Sales_Data[[#This Row],[Sales]]*Sales_Data[[#This Row],[Cost_%]]</f>
        <v>9.1679999999999993</v>
      </c>
      <c r="X830">
        <f>Sales_Data[[#This Row],[Sales]]-Sales_Data[[#This Row],[Cost]]</f>
        <v>6.1120000000000001</v>
      </c>
      <c r="Y830" s="3">
        <f>Sales_Data[[#This Row],[Gross_Profit_Recalc]]/Sales_Data[[#This Row],[Sales]]</f>
        <v>0.4</v>
      </c>
      <c r="Z830">
        <f>YEAR(Sales_Data[[#This Row],[Order Date]])</f>
        <v>2017</v>
      </c>
    </row>
    <row r="831" spans="1:26" x14ac:dyDescent="0.2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>_xlfn.XLOOKUP(Sales_Data[[#This Row],[Category]],Assumptions_Model!A:A, Assumptions_Model!B:B)</f>
        <v>0.65</v>
      </c>
      <c r="W831">
        <f>Sales_Data[[#This Row],[Sales]]*Sales_Data[[#This Row],[Cost_%]]</f>
        <v>196.274</v>
      </c>
      <c r="X831">
        <f>Sales_Data[[#This Row],[Sales]]-Sales_Data[[#This Row],[Cost]]</f>
        <v>105.68599999999998</v>
      </c>
      <c r="Y831" s="3">
        <f>Sales_Data[[#This Row],[Gross_Profit_Recalc]]/Sales_Data[[#This Row],[Sales]]</f>
        <v>0.35</v>
      </c>
      <c r="Z831">
        <f>YEAR(Sales_Data[[#This Row],[Order Date]])</f>
        <v>2017</v>
      </c>
    </row>
    <row r="832" spans="1:26" x14ac:dyDescent="0.2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>_xlfn.XLOOKUP(Sales_Data[[#This Row],[Category]],Assumptions_Model!A:A, Assumptions_Model!B:B)</f>
        <v>0.6</v>
      </c>
      <c r="W832">
        <f>Sales_Data[[#This Row],[Sales]]*Sales_Data[[#This Row],[Cost_%]]</f>
        <v>108.396</v>
      </c>
      <c r="X832">
        <f>Sales_Data[[#This Row],[Sales]]-Sales_Data[[#This Row],[Cost]]</f>
        <v>72.263999999999996</v>
      </c>
      <c r="Y832" s="3">
        <f>Sales_Data[[#This Row],[Gross_Profit_Recalc]]/Sales_Data[[#This Row],[Sales]]</f>
        <v>0.39999999999999997</v>
      </c>
      <c r="Z832">
        <f>YEAR(Sales_Data[[#This Row],[Order Date]])</f>
        <v>2017</v>
      </c>
    </row>
    <row r="833" spans="1:26" x14ac:dyDescent="0.2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>_xlfn.XLOOKUP(Sales_Data[[#This Row],[Category]],Assumptions_Model!A:A, Assumptions_Model!B:B)</f>
        <v>0.55000000000000004</v>
      </c>
      <c r="W833">
        <f>Sales_Data[[#This Row],[Sales]]*Sales_Data[[#This Row],[Cost_%]]</f>
        <v>105.589</v>
      </c>
      <c r="X833">
        <f>Sales_Data[[#This Row],[Sales]]-Sales_Data[[#This Row],[Cost]]</f>
        <v>86.390999999999991</v>
      </c>
      <c r="Y833" s="3">
        <f>Sales_Data[[#This Row],[Gross_Profit_Recalc]]/Sales_Data[[#This Row],[Sales]]</f>
        <v>0.44999999999999996</v>
      </c>
      <c r="Z833">
        <f>YEAR(Sales_Data[[#This Row],[Order Date]])</f>
        <v>2017</v>
      </c>
    </row>
    <row r="834" spans="1:26" x14ac:dyDescent="0.2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>_xlfn.XLOOKUP(Sales_Data[[#This Row],[Category]],Assumptions_Model!A:A, Assumptions_Model!B:B)</f>
        <v>0.55000000000000004</v>
      </c>
      <c r="W834">
        <f>Sales_Data[[#This Row],[Sales]]*Sales_Data[[#This Row],[Cost_%]]</f>
        <v>36.294499999999999</v>
      </c>
      <c r="X834">
        <f>Sales_Data[[#This Row],[Sales]]-Sales_Data[[#This Row],[Cost]]</f>
        <v>29.695499999999996</v>
      </c>
      <c r="Y834" s="3">
        <f>Sales_Data[[#This Row],[Gross_Profit_Recalc]]/Sales_Data[[#This Row],[Sales]]</f>
        <v>0.44999999999999996</v>
      </c>
      <c r="Z834">
        <f>YEAR(Sales_Data[[#This Row],[Order Date]])</f>
        <v>2017</v>
      </c>
    </row>
    <row r="835" spans="1:26" x14ac:dyDescent="0.2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>_xlfn.XLOOKUP(Sales_Data[[#This Row],[Category]],Assumptions_Model!A:A, Assumptions_Model!B:B)</f>
        <v>0.6</v>
      </c>
      <c r="W835">
        <f>Sales_Data[[#This Row],[Sales]]*Sales_Data[[#This Row],[Cost_%]]</f>
        <v>21.1296</v>
      </c>
      <c r="X835">
        <f>Sales_Data[[#This Row],[Sales]]-Sales_Data[[#This Row],[Cost]]</f>
        <v>14.086400000000001</v>
      </c>
      <c r="Y835" s="3">
        <f>Sales_Data[[#This Row],[Gross_Profit_Recalc]]/Sales_Data[[#This Row],[Sales]]</f>
        <v>0.4</v>
      </c>
      <c r="Z835">
        <f>YEAR(Sales_Data[[#This Row],[Order Date]])</f>
        <v>2016</v>
      </c>
    </row>
    <row r="836" spans="1:26" x14ac:dyDescent="0.2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>_xlfn.XLOOKUP(Sales_Data[[#This Row],[Category]],Assumptions_Model!A:A, Assumptions_Model!B:B)</f>
        <v>0.6</v>
      </c>
      <c r="W836">
        <f>Sales_Data[[#This Row],[Sales]]*Sales_Data[[#This Row],[Cost_%]]</f>
        <v>14.217600000000001</v>
      </c>
      <c r="X836">
        <f>Sales_Data[[#This Row],[Sales]]-Sales_Data[[#This Row],[Cost]]</f>
        <v>9.4784000000000006</v>
      </c>
      <c r="Y836" s="3">
        <f>Sales_Data[[#This Row],[Gross_Profit_Recalc]]/Sales_Data[[#This Row],[Sales]]</f>
        <v>0.4</v>
      </c>
      <c r="Z836">
        <f>YEAR(Sales_Data[[#This Row],[Order Date]])</f>
        <v>2016</v>
      </c>
    </row>
    <row r="837" spans="1:26" x14ac:dyDescent="0.2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>_xlfn.XLOOKUP(Sales_Data[[#This Row],[Category]],Assumptions_Model!A:A, Assumptions_Model!B:B)</f>
        <v>0.55000000000000004</v>
      </c>
      <c r="W837">
        <f>Sales_Data[[#This Row],[Sales]]*Sales_Data[[#This Row],[Cost_%]]</f>
        <v>146.01125000000002</v>
      </c>
      <c r="X837">
        <f>Sales_Data[[#This Row],[Sales]]-Sales_Data[[#This Row],[Cost]]</f>
        <v>119.46375</v>
      </c>
      <c r="Y837" s="3">
        <f>Sales_Data[[#This Row],[Gross_Profit_Recalc]]/Sales_Data[[#This Row],[Sales]]</f>
        <v>0.44999999999999996</v>
      </c>
      <c r="Z837">
        <f>YEAR(Sales_Data[[#This Row],[Order Date]])</f>
        <v>2016</v>
      </c>
    </row>
    <row r="838" spans="1:26" x14ac:dyDescent="0.2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>_xlfn.XLOOKUP(Sales_Data[[#This Row],[Category]],Assumptions_Model!A:A, Assumptions_Model!B:B)</f>
        <v>0.6</v>
      </c>
      <c r="W838">
        <f>Sales_Data[[#This Row],[Sales]]*Sales_Data[[#This Row],[Cost_%]]</f>
        <v>30.710399999999996</v>
      </c>
      <c r="X838">
        <f>Sales_Data[[#This Row],[Sales]]-Sales_Data[[#This Row],[Cost]]</f>
        <v>20.473600000000001</v>
      </c>
      <c r="Y838" s="3">
        <f>Sales_Data[[#This Row],[Gross_Profit_Recalc]]/Sales_Data[[#This Row],[Sales]]</f>
        <v>0.4</v>
      </c>
      <c r="Z838">
        <f>YEAR(Sales_Data[[#This Row],[Order Date]])</f>
        <v>2014</v>
      </c>
    </row>
    <row r="839" spans="1:26" x14ac:dyDescent="0.2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>_xlfn.XLOOKUP(Sales_Data[[#This Row],[Category]],Assumptions_Model!A:A, Assumptions_Model!B:B)</f>
        <v>0.6</v>
      </c>
      <c r="W839">
        <f>Sales_Data[[#This Row],[Sales]]*Sales_Data[[#This Row],[Cost_%]]</f>
        <v>5.7984</v>
      </c>
      <c r="X839">
        <f>Sales_Data[[#This Row],[Sales]]-Sales_Data[[#This Row],[Cost]]</f>
        <v>3.8655999999999997</v>
      </c>
      <c r="Y839" s="3">
        <f>Sales_Data[[#This Row],[Gross_Profit_Recalc]]/Sales_Data[[#This Row],[Sales]]</f>
        <v>0.39999999999999997</v>
      </c>
      <c r="Z839">
        <f>YEAR(Sales_Data[[#This Row],[Order Date]])</f>
        <v>2017</v>
      </c>
    </row>
    <row r="840" spans="1:26" x14ac:dyDescent="0.2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>_xlfn.XLOOKUP(Sales_Data[[#This Row],[Category]],Assumptions_Model!A:A, Assumptions_Model!B:B)</f>
        <v>0.55000000000000004</v>
      </c>
      <c r="W840">
        <f>Sales_Data[[#This Row],[Sales]]*Sales_Data[[#This Row],[Cost_%]]</f>
        <v>11.589600000000001</v>
      </c>
      <c r="X840">
        <f>Sales_Data[[#This Row],[Sales]]-Sales_Data[[#This Row],[Cost]]</f>
        <v>9.4823999999999984</v>
      </c>
      <c r="Y840" s="3">
        <f>Sales_Data[[#This Row],[Gross_Profit_Recalc]]/Sales_Data[[#This Row],[Sales]]</f>
        <v>0.44999999999999996</v>
      </c>
      <c r="Z840">
        <f>YEAR(Sales_Data[[#This Row],[Order Date]])</f>
        <v>2016</v>
      </c>
    </row>
    <row r="841" spans="1:26" x14ac:dyDescent="0.2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>_xlfn.XLOOKUP(Sales_Data[[#This Row],[Category]],Assumptions_Model!A:A, Assumptions_Model!B:B)</f>
        <v>0.6</v>
      </c>
      <c r="W841">
        <f>Sales_Data[[#This Row],[Sales]]*Sales_Data[[#This Row],[Cost_%]]</f>
        <v>36.270000000000003</v>
      </c>
      <c r="X841">
        <f>Sales_Data[[#This Row],[Sales]]-Sales_Data[[#This Row],[Cost]]</f>
        <v>24.18</v>
      </c>
      <c r="Y841" s="3">
        <f>Sales_Data[[#This Row],[Gross_Profit_Recalc]]/Sales_Data[[#This Row],[Sales]]</f>
        <v>0.39999999999999997</v>
      </c>
      <c r="Z841">
        <f>YEAR(Sales_Data[[#This Row],[Order Date]])</f>
        <v>2015</v>
      </c>
    </row>
    <row r="842" spans="1:26" x14ac:dyDescent="0.2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>_xlfn.XLOOKUP(Sales_Data[[#This Row],[Category]],Assumptions_Model!A:A, Assumptions_Model!B:B)</f>
        <v>0.6</v>
      </c>
      <c r="W842">
        <f>Sales_Data[[#This Row],[Sales]]*Sales_Data[[#This Row],[Cost_%]]</f>
        <v>6.9119999999999999</v>
      </c>
      <c r="X842">
        <f>Sales_Data[[#This Row],[Sales]]-Sales_Data[[#This Row],[Cost]]</f>
        <v>4.6079999999999997</v>
      </c>
      <c r="Y842" s="3">
        <f>Sales_Data[[#This Row],[Gross_Profit_Recalc]]/Sales_Data[[#This Row],[Sales]]</f>
        <v>0.39999999999999997</v>
      </c>
      <c r="Z842">
        <f>YEAR(Sales_Data[[#This Row],[Order Date]])</f>
        <v>2015</v>
      </c>
    </row>
    <row r="843" spans="1:26" x14ac:dyDescent="0.2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>_xlfn.XLOOKUP(Sales_Data[[#This Row],[Category]],Assumptions_Model!A:A, Assumptions_Model!B:B)</f>
        <v>0.65</v>
      </c>
      <c r="W843">
        <f>Sales_Data[[#This Row],[Sales]]*Sales_Data[[#This Row],[Cost_%]]</f>
        <v>120.9312</v>
      </c>
      <c r="X843">
        <f>Sales_Data[[#This Row],[Sales]]-Sales_Data[[#This Row],[Cost]]</f>
        <v>65.116799999999998</v>
      </c>
      <c r="Y843" s="3">
        <f>Sales_Data[[#This Row],[Gross_Profit_Recalc]]/Sales_Data[[#This Row],[Sales]]</f>
        <v>0.35</v>
      </c>
      <c r="Z843">
        <f>YEAR(Sales_Data[[#This Row],[Order Date]])</f>
        <v>2015</v>
      </c>
    </row>
    <row r="844" spans="1:26" x14ac:dyDescent="0.2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>_xlfn.XLOOKUP(Sales_Data[[#This Row],[Category]],Assumptions_Model!A:A, Assumptions_Model!B:B)</f>
        <v>0.6</v>
      </c>
      <c r="W844">
        <f>Sales_Data[[#This Row],[Sales]]*Sales_Data[[#This Row],[Cost_%]]</f>
        <v>22.463999999999999</v>
      </c>
      <c r="X844">
        <f>Sales_Data[[#This Row],[Sales]]-Sales_Data[[#This Row],[Cost]]</f>
        <v>14.975999999999999</v>
      </c>
      <c r="Y844" s="3">
        <f>Sales_Data[[#This Row],[Gross_Profit_Recalc]]/Sales_Data[[#This Row],[Sales]]</f>
        <v>0.4</v>
      </c>
      <c r="Z844">
        <f>YEAR(Sales_Data[[#This Row],[Order Date]])</f>
        <v>2016</v>
      </c>
    </row>
    <row r="845" spans="1:26" x14ac:dyDescent="0.2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>_xlfn.XLOOKUP(Sales_Data[[#This Row],[Category]],Assumptions_Model!A:A, Assumptions_Model!B:B)</f>
        <v>0.6</v>
      </c>
      <c r="W845">
        <f>Sales_Data[[#This Row],[Sales]]*Sales_Data[[#This Row],[Cost_%]]</f>
        <v>16.185599999999997</v>
      </c>
      <c r="X845">
        <f>Sales_Data[[#This Row],[Sales]]-Sales_Data[[#This Row],[Cost]]</f>
        <v>10.790400000000002</v>
      </c>
      <c r="Y845" s="3">
        <f>Sales_Data[[#This Row],[Gross_Profit_Recalc]]/Sales_Data[[#This Row],[Sales]]</f>
        <v>0.40000000000000008</v>
      </c>
      <c r="Z845">
        <f>YEAR(Sales_Data[[#This Row],[Order Date]])</f>
        <v>2016</v>
      </c>
    </row>
    <row r="846" spans="1:26" x14ac:dyDescent="0.2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>_xlfn.XLOOKUP(Sales_Data[[#This Row],[Category]],Assumptions_Model!A:A, Assumptions_Model!B:B)</f>
        <v>0.6</v>
      </c>
      <c r="W846">
        <f>Sales_Data[[#This Row],[Sales]]*Sales_Data[[#This Row],[Cost_%]]</f>
        <v>6.8159999999999998</v>
      </c>
      <c r="X846">
        <f>Sales_Data[[#This Row],[Sales]]-Sales_Data[[#This Row],[Cost]]</f>
        <v>4.5439999999999996</v>
      </c>
      <c r="Y846" s="3">
        <f>Sales_Data[[#This Row],[Gross_Profit_Recalc]]/Sales_Data[[#This Row],[Sales]]</f>
        <v>0.39999999999999997</v>
      </c>
      <c r="Z846">
        <f>YEAR(Sales_Data[[#This Row],[Order Date]])</f>
        <v>2016</v>
      </c>
    </row>
    <row r="847" spans="1:26" x14ac:dyDescent="0.2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>_xlfn.XLOOKUP(Sales_Data[[#This Row],[Category]],Assumptions_Model!A:A, Assumptions_Model!B:B)</f>
        <v>0.6</v>
      </c>
      <c r="W847">
        <f>Sales_Data[[#This Row],[Sales]]*Sales_Data[[#This Row],[Cost_%]]</f>
        <v>8.7719999999999985</v>
      </c>
      <c r="X847">
        <f>Sales_Data[[#This Row],[Sales]]-Sales_Data[[#This Row],[Cost]]</f>
        <v>5.8480000000000008</v>
      </c>
      <c r="Y847" s="3">
        <f>Sales_Data[[#This Row],[Gross_Profit_Recalc]]/Sales_Data[[#This Row],[Sales]]</f>
        <v>0.40000000000000008</v>
      </c>
      <c r="Z847">
        <f>YEAR(Sales_Data[[#This Row],[Order Date]])</f>
        <v>2016</v>
      </c>
    </row>
    <row r="848" spans="1:26" x14ac:dyDescent="0.2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>_xlfn.XLOOKUP(Sales_Data[[#This Row],[Category]],Assumptions_Model!A:A, Assumptions_Model!B:B)</f>
        <v>0.55000000000000004</v>
      </c>
      <c r="W848">
        <f>Sales_Data[[#This Row],[Sales]]*Sales_Data[[#This Row],[Cost_%]]</f>
        <v>46.046000000000006</v>
      </c>
      <c r="X848">
        <f>Sales_Data[[#This Row],[Sales]]-Sales_Data[[#This Row],[Cost]]</f>
        <v>37.673999999999992</v>
      </c>
      <c r="Y848" s="3">
        <f>Sales_Data[[#This Row],[Gross_Profit_Recalc]]/Sales_Data[[#This Row],[Sales]]</f>
        <v>0.4499999999999999</v>
      </c>
      <c r="Z848">
        <f>YEAR(Sales_Data[[#This Row],[Order Date]])</f>
        <v>2015</v>
      </c>
    </row>
    <row r="849" spans="1:26" x14ac:dyDescent="0.2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>_xlfn.XLOOKUP(Sales_Data[[#This Row],[Category]],Assumptions_Model!A:A, Assumptions_Model!B:B)</f>
        <v>0.65</v>
      </c>
      <c r="W849">
        <f>Sales_Data[[#This Row],[Sales]]*Sales_Data[[#This Row],[Cost_%]]</f>
        <v>187.161</v>
      </c>
      <c r="X849">
        <f>Sales_Data[[#This Row],[Sales]]-Sales_Data[[#This Row],[Cost]]</f>
        <v>100.779</v>
      </c>
      <c r="Y849" s="3">
        <f>Sales_Data[[#This Row],[Gross_Profit_Recalc]]/Sales_Data[[#This Row],[Sales]]</f>
        <v>0.35</v>
      </c>
      <c r="Z849">
        <f>YEAR(Sales_Data[[#This Row],[Order Date]])</f>
        <v>2015</v>
      </c>
    </row>
    <row r="850" spans="1:26" x14ac:dyDescent="0.2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>_xlfn.XLOOKUP(Sales_Data[[#This Row],[Category]],Assumptions_Model!A:A, Assumptions_Model!B:B)</f>
        <v>0.65</v>
      </c>
      <c r="W850">
        <f>Sales_Data[[#This Row],[Sales]]*Sales_Data[[#This Row],[Cost_%]]</f>
        <v>31.782400000000003</v>
      </c>
      <c r="X850">
        <f>Sales_Data[[#This Row],[Sales]]-Sales_Data[[#This Row],[Cost]]</f>
        <v>17.113599999999998</v>
      </c>
      <c r="Y850" s="3">
        <f>Sales_Data[[#This Row],[Gross_Profit_Recalc]]/Sales_Data[[#This Row],[Sales]]</f>
        <v>0.35</v>
      </c>
      <c r="Z850">
        <f>YEAR(Sales_Data[[#This Row],[Order Date]])</f>
        <v>2017</v>
      </c>
    </row>
    <row r="851" spans="1:26" x14ac:dyDescent="0.2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>_xlfn.XLOOKUP(Sales_Data[[#This Row],[Category]],Assumptions_Model!A:A, Assumptions_Model!B:B)</f>
        <v>0.55000000000000004</v>
      </c>
      <c r="W851">
        <f>Sales_Data[[#This Row],[Sales]]*Sales_Data[[#This Row],[Cost_%]]</f>
        <v>63.448000000000008</v>
      </c>
      <c r="X851">
        <f>Sales_Data[[#This Row],[Sales]]-Sales_Data[[#This Row],[Cost]]</f>
        <v>51.911999999999992</v>
      </c>
      <c r="Y851" s="3">
        <f>Sales_Data[[#This Row],[Gross_Profit_Recalc]]/Sales_Data[[#This Row],[Sales]]</f>
        <v>0.44999999999999996</v>
      </c>
      <c r="Z851">
        <f>YEAR(Sales_Data[[#This Row],[Order Date]])</f>
        <v>2014</v>
      </c>
    </row>
    <row r="852" spans="1:26" x14ac:dyDescent="0.2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>_xlfn.XLOOKUP(Sales_Data[[#This Row],[Category]],Assumptions_Model!A:A, Assumptions_Model!B:B)</f>
        <v>0.6</v>
      </c>
      <c r="W852">
        <f>Sales_Data[[#This Row],[Sales]]*Sales_Data[[#This Row],[Cost_%]]</f>
        <v>3.0960000000000001</v>
      </c>
      <c r="X852">
        <f>Sales_Data[[#This Row],[Sales]]-Sales_Data[[#This Row],[Cost]]</f>
        <v>2.0640000000000001</v>
      </c>
      <c r="Y852" s="3">
        <f>Sales_Data[[#This Row],[Gross_Profit_Recalc]]/Sales_Data[[#This Row],[Sales]]</f>
        <v>0.4</v>
      </c>
      <c r="Z852">
        <f>YEAR(Sales_Data[[#This Row],[Order Date]])</f>
        <v>2016</v>
      </c>
    </row>
    <row r="853" spans="1:26" x14ac:dyDescent="0.2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>_xlfn.XLOOKUP(Sales_Data[[#This Row],[Category]],Assumptions_Model!A:A, Assumptions_Model!B:B)</f>
        <v>0.6</v>
      </c>
      <c r="W853">
        <f>Sales_Data[[#This Row],[Sales]]*Sales_Data[[#This Row],[Cost_%]]</f>
        <v>23.327999999999999</v>
      </c>
      <c r="X853">
        <f>Sales_Data[[#This Row],[Sales]]-Sales_Data[[#This Row],[Cost]]</f>
        <v>15.552000000000003</v>
      </c>
      <c r="Y853" s="3">
        <f>Sales_Data[[#This Row],[Gross_Profit_Recalc]]/Sales_Data[[#This Row],[Sales]]</f>
        <v>0.40000000000000008</v>
      </c>
      <c r="Z853">
        <f>YEAR(Sales_Data[[#This Row],[Order Date]])</f>
        <v>2016</v>
      </c>
    </row>
    <row r="854" spans="1:26" x14ac:dyDescent="0.2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>_xlfn.XLOOKUP(Sales_Data[[#This Row],[Category]],Assumptions_Model!A:A, Assumptions_Model!B:B)</f>
        <v>0.6</v>
      </c>
      <c r="W854">
        <f>Sales_Data[[#This Row],[Sales]]*Sales_Data[[#This Row],[Cost_%]]</f>
        <v>111.52799999999999</v>
      </c>
      <c r="X854">
        <f>Sales_Data[[#This Row],[Sales]]-Sales_Data[[#This Row],[Cost]]</f>
        <v>74.352000000000004</v>
      </c>
      <c r="Y854" s="3">
        <f>Sales_Data[[#This Row],[Gross_Profit_Recalc]]/Sales_Data[[#This Row],[Sales]]</f>
        <v>0.4</v>
      </c>
      <c r="Z854">
        <f>YEAR(Sales_Data[[#This Row],[Order Date]])</f>
        <v>2016</v>
      </c>
    </row>
    <row r="855" spans="1:26" x14ac:dyDescent="0.2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>_xlfn.XLOOKUP(Sales_Data[[#This Row],[Category]],Assumptions_Model!A:A, Assumptions_Model!B:B)</f>
        <v>0.65</v>
      </c>
      <c r="W855">
        <f>Sales_Data[[#This Row],[Sales]]*Sales_Data[[#This Row],[Cost_%]]</f>
        <v>28.899000000000001</v>
      </c>
      <c r="X855">
        <f>Sales_Data[[#This Row],[Sales]]-Sales_Data[[#This Row],[Cost]]</f>
        <v>15.561</v>
      </c>
      <c r="Y855" s="3">
        <f>Sales_Data[[#This Row],[Gross_Profit_Recalc]]/Sales_Data[[#This Row],[Sales]]</f>
        <v>0.35</v>
      </c>
      <c r="Z855">
        <f>YEAR(Sales_Data[[#This Row],[Order Date]])</f>
        <v>2016</v>
      </c>
    </row>
    <row r="856" spans="1:26" x14ac:dyDescent="0.2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>_xlfn.XLOOKUP(Sales_Data[[#This Row],[Category]],Assumptions_Model!A:A, Assumptions_Model!B:B)</f>
        <v>0.6</v>
      </c>
      <c r="W856">
        <f>Sales_Data[[#This Row],[Sales]]*Sales_Data[[#This Row],[Cost_%]]</f>
        <v>145.76399999999998</v>
      </c>
      <c r="X856">
        <f>Sales_Data[[#This Row],[Sales]]-Sales_Data[[#This Row],[Cost]]</f>
        <v>97.176000000000016</v>
      </c>
      <c r="Y856" s="3">
        <f>Sales_Data[[#This Row],[Gross_Profit_Recalc]]/Sales_Data[[#This Row],[Sales]]</f>
        <v>0.40000000000000008</v>
      </c>
      <c r="Z856">
        <f>YEAR(Sales_Data[[#This Row],[Order Date]])</f>
        <v>2016</v>
      </c>
    </row>
    <row r="857" spans="1:26" x14ac:dyDescent="0.2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>_xlfn.XLOOKUP(Sales_Data[[#This Row],[Category]],Assumptions_Model!A:A, Assumptions_Model!B:B)</f>
        <v>0.6</v>
      </c>
      <c r="W857">
        <f>Sales_Data[[#This Row],[Sales]]*Sales_Data[[#This Row],[Cost_%]]</f>
        <v>23.975999999999999</v>
      </c>
      <c r="X857">
        <f>Sales_Data[[#This Row],[Sales]]-Sales_Data[[#This Row],[Cost]]</f>
        <v>15.984000000000002</v>
      </c>
      <c r="Y857" s="3">
        <f>Sales_Data[[#This Row],[Gross_Profit_Recalc]]/Sales_Data[[#This Row],[Sales]]</f>
        <v>0.4</v>
      </c>
      <c r="Z857">
        <f>YEAR(Sales_Data[[#This Row],[Order Date]])</f>
        <v>2014</v>
      </c>
    </row>
    <row r="858" spans="1:26" x14ac:dyDescent="0.2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>_xlfn.XLOOKUP(Sales_Data[[#This Row],[Category]],Assumptions_Model!A:A, Assumptions_Model!B:B)</f>
        <v>0.6</v>
      </c>
      <c r="W858">
        <f>Sales_Data[[#This Row],[Sales]]*Sales_Data[[#This Row],[Cost_%]]</f>
        <v>61.379999999999995</v>
      </c>
      <c r="X858">
        <f>Sales_Data[[#This Row],[Sales]]-Sales_Data[[#This Row],[Cost]]</f>
        <v>40.92</v>
      </c>
      <c r="Y858" s="3">
        <f>Sales_Data[[#This Row],[Gross_Profit_Recalc]]/Sales_Data[[#This Row],[Sales]]</f>
        <v>0.4</v>
      </c>
      <c r="Z858">
        <f>YEAR(Sales_Data[[#This Row],[Order Date]])</f>
        <v>2014</v>
      </c>
    </row>
    <row r="859" spans="1:26" x14ac:dyDescent="0.2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>_xlfn.XLOOKUP(Sales_Data[[#This Row],[Category]],Assumptions_Model!A:A, Assumptions_Model!B:B)</f>
        <v>0.6</v>
      </c>
      <c r="W859">
        <f>Sales_Data[[#This Row],[Sales]]*Sales_Data[[#This Row],[Cost_%]]</f>
        <v>12.815999999999999</v>
      </c>
      <c r="X859">
        <f>Sales_Data[[#This Row],[Sales]]-Sales_Data[[#This Row],[Cost]]</f>
        <v>8.5440000000000005</v>
      </c>
      <c r="Y859" s="3">
        <f>Sales_Data[[#This Row],[Gross_Profit_Recalc]]/Sales_Data[[#This Row],[Sales]]</f>
        <v>0.4</v>
      </c>
      <c r="Z859">
        <f>YEAR(Sales_Data[[#This Row],[Order Date]])</f>
        <v>2014</v>
      </c>
    </row>
    <row r="860" spans="1:26" x14ac:dyDescent="0.2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>_xlfn.XLOOKUP(Sales_Data[[#This Row],[Category]],Assumptions_Model!A:A, Assumptions_Model!B:B)</f>
        <v>0.6</v>
      </c>
      <c r="W860">
        <f>Sales_Data[[#This Row],[Sales]]*Sales_Data[[#This Row],[Cost_%]]</f>
        <v>4.5659999999999998</v>
      </c>
      <c r="X860">
        <f>Sales_Data[[#This Row],[Sales]]-Sales_Data[[#This Row],[Cost]]</f>
        <v>3.0440000000000005</v>
      </c>
      <c r="Y860" s="3">
        <f>Sales_Data[[#This Row],[Gross_Profit_Recalc]]/Sales_Data[[#This Row],[Sales]]</f>
        <v>0.4</v>
      </c>
      <c r="Z860">
        <f>YEAR(Sales_Data[[#This Row],[Order Date]])</f>
        <v>2017</v>
      </c>
    </row>
    <row r="861" spans="1:26" x14ac:dyDescent="0.2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>_xlfn.XLOOKUP(Sales_Data[[#This Row],[Category]],Assumptions_Model!A:A, Assumptions_Model!B:B)</f>
        <v>0.6</v>
      </c>
      <c r="W861">
        <f>Sales_Data[[#This Row],[Sales]]*Sales_Data[[#This Row],[Cost_%]]</f>
        <v>4.2960000000000003</v>
      </c>
      <c r="X861">
        <f>Sales_Data[[#This Row],[Sales]]-Sales_Data[[#This Row],[Cost]]</f>
        <v>2.8639999999999999</v>
      </c>
      <c r="Y861" s="3">
        <f>Sales_Data[[#This Row],[Gross_Profit_Recalc]]/Sales_Data[[#This Row],[Sales]]</f>
        <v>0.39999999999999997</v>
      </c>
      <c r="Z861">
        <f>YEAR(Sales_Data[[#This Row],[Order Date]])</f>
        <v>2017</v>
      </c>
    </row>
    <row r="862" spans="1:26" x14ac:dyDescent="0.2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>_xlfn.XLOOKUP(Sales_Data[[#This Row],[Category]],Assumptions_Model!A:A, Assumptions_Model!B:B)</f>
        <v>0.6</v>
      </c>
      <c r="W862">
        <f>Sales_Data[[#This Row],[Sales]]*Sales_Data[[#This Row],[Cost_%]]</f>
        <v>4.4160000000000004</v>
      </c>
      <c r="X862">
        <f>Sales_Data[[#This Row],[Sales]]-Sales_Data[[#This Row],[Cost]]</f>
        <v>2.944</v>
      </c>
      <c r="Y862" s="3">
        <f>Sales_Data[[#This Row],[Gross_Profit_Recalc]]/Sales_Data[[#This Row],[Sales]]</f>
        <v>0.39999999999999997</v>
      </c>
      <c r="Z862">
        <f>YEAR(Sales_Data[[#This Row],[Order Date]])</f>
        <v>2014</v>
      </c>
    </row>
    <row r="863" spans="1:26" x14ac:dyDescent="0.2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>_xlfn.XLOOKUP(Sales_Data[[#This Row],[Category]],Assumptions_Model!A:A, Assumptions_Model!B:B)</f>
        <v>0.6</v>
      </c>
      <c r="W863">
        <f>Sales_Data[[#This Row],[Sales]]*Sales_Data[[#This Row],[Cost_%]]</f>
        <v>13.860000000000001</v>
      </c>
      <c r="X863">
        <f>Sales_Data[[#This Row],[Sales]]-Sales_Data[[#This Row],[Cost]]</f>
        <v>9.24</v>
      </c>
      <c r="Y863" s="3">
        <f>Sales_Data[[#This Row],[Gross_Profit_Recalc]]/Sales_Data[[#This Row],[Sales]]</f>
        <v>0.39999999999999997</v>
      </c>
      <c r="Z863">
        <f>YEAR(Sales_Data[[#This Row],[Order Date]])</f>
        <v>2014</v>
      </c>
    </row>
    <row r="864" spans="1:26" x14ac:dyDescent="0.2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>_xlfn.XLOOKUP(Sales_Data[[#This Row],[Category]],Assumptions_Model!A:A, Assumptions_Model!B:B)</f>
        <v>0.55000000000000004</v>
      </c>
      <c r="W864">
        <f>Sales_Data[[#This Row],[Sales]]*Sales_Data[[#This Row],[Cost_%]]</f>
        <v>105.30960000000002</v>
      </c>
      <c r="X864">
        <f>Sales_Data[[#This Row],[Sales]]-Sales_Data[[#This Row],[Cost]]</f>
        <v>86.162399999999991</v>
      </c>
      <c r="Y864" s="3">
        <f>Sales_Data[[#This Row],[Gross_Profit_Recalc]]/Sales_Data[[#This Row],[Sales]]</f>
        <v>0.44999999999999996</v>
      </c>
      <c r="Z864">
        <f>YEAR(Sales_Data[[#This Row],[Order Date]])</f>
        <v>2016</v>
      </c>
    </row>
    <row r="865" spans="1:26" x14ac:dyDescent="0.2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>_xlfn.XLOOKUP(Sales_Data[[#This Row],[Category]],Assumptions_Model!A:A, Assumptions_Model!B:B)</f>
        <v>0.6</v>
      </c>
      <c r="W865">
        <f>Sales_Data[[#This Row],[Sales]]*Sales_Data[[#This Row],[Cost_%]]</f>
        <v>3.1488</v>
      </c>
      <c r="X865">
        <f>Sales_Data[[#This Row],[Sales]]-Sales_Data[[#This Row],[Cost]]</f>
        <v>2.0992000000000002</v>
      </c>
      <c r="Y865" s="3">
        <f>Sales_Data[[#This Row],[Gross_Profit_Recalc]]/Sales_Data[[#This Row],[Sales]]</f>
        <v>0.4</v>
      </c>
      <c r="Z865">
        <f>YEAR(Sales_Data[[#This Row],[Order Date]])</f>
        <v>2016</v>
      </c>
    </row>
    <row r="866" spans="1:26" x14ac:dyDescent="0.2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>_xlfn.XLOOKUP(Sales_Data[[#This Row],[Category]],Assumptions_Model!A:A, Assumptions_Model!B:B)</f>
        <v>0.55000000000000004</v>
      </c>
      <c r="W866">
        <f>Sales_Data[[#This Row],[Sales]]*Sales_Data[[#This Row],[Cost_%]]</f>
        <v>32.551200000000001</v>
      </c>
      <c r="X866">
        <f>Sales_Data[[#This Row],[Sales]]-Sales_Data[[#This Row],[Cost]]</f>
        <v>26.632799999999996</v>
      </c>
      <c r="Y866" s="3">
        <f>Sales_Data[[#This Row],[Gross_Profit_Recalc]]/Sales_Data[[#This Row],[Sales]]</f>
        <v>0.44999999999999996</v>
      </c>
      <c r="Z866">
        <f>YEAR(Sales_Data[[#This Row],[Order Date]])</f>
        <v>2016</v>
      </c>
    </row>
    <row r="867" spans="1:26" x14ac:dyDescent="0.2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>_xlfn.XLOOKUP(Sales_Data[[#This Row],[Category]],Assumptions_Model!A:A, Assumptions_Model!B:B)</f>
        <v>0.6</v>
      </c>
      <c r="W867">
        <f>Sales_Data[[#This Row],[Sales]]*Sales_Data[[#This Row],[Cost_%]]</f>
        <v>1.734</v>
      </c>
      <c r="X867">
        <f>Sales_Data[[#This Row],[Sales]]-Sales_Data[[#This Row],[Cost]]</f>
        <v>1.1560000000000001</v>
      </c>
      <c r="Y867" s="3">
        <f>Sales_Data[[#This Row],[Gross_Profit_Recalc]]/Sales_Data[[#This Row],[Sales]]</f>
        <v>0.4</v>
      </c>
      <c r="Z867">
        <f>YEAR(Sales_Data[[#This Row],[Order Date]])</f>
        <v>2014</v>
      </c>
    </row>
    <row r="868" spans="1:26" x14ac:dyDescent="0.2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>_xlfn.XLOOKUP(Sales_Data[[#This Row],[Category]],Assumptions_Model!A:A, Assumptions_Model!B:B)</f>
        <v>0.65</v>
      </c>
      <c r="W868">
        <f>Sales_Data[[#This Row],[Sales]]*Sales_Data[[#This Row],[Cost_%]]</f>
        <v>33.761000000000003</v>
      </c>
      <c r="X868">
        <f>Sales_Data[[#This Row],[Sales]]-Sales_Data[[#This Row],[Cost]]</f>
        <v>18.178999999999995</v>
      </c>
      <c r="Y868" s="3">
        <f>Sales_Data[[#This Row],[Gross_Profit_Recalc]]/Sales_Data[[#This Row],[Sales]]</f>
        <v>0.34999999999999992</v>
      </c>
      <c r="Z868">
        <f>YEAR(Sales_Data[[#This Row],[Order Date]])</f>
        <v>2014</v>
      </c>
    </row>
    <row r="869" spans="1:26" x14ac:dyDescent="0.2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>_xlfn.XLOOKUP(Sales_Data[[#This Row],[Category]],Assumptions_Model!A:A, Assumptions_Model!B:B)</f>
        <v>0.6</v>
      </c>
      <c r="W869">
        <f>Sales_Data[[#This Row],[Sales]]*Sales_Data[[#This Row],[Cost_%]]</f>
        <v>9.5616000000000003</v>
      </c>
      <c r="X869">
        <f>Sales_Data[[#This Row],[Sales]]-Sales_Data[[#This Row],[Cost]]</f>
        <v>6.3743999999999996</v>
      </c>
      <c r="Y869" s="3">
        <f>Sales_Data[[#This Row],[Gross_Profit_Recalc]]/Sales_Data[[#This Row],[Sales]]</f>
        <v>0.39999999999999997</v>
      </c>
      <c r="Z869">
        <f>YEAR(Sales_Data[[#This Row],[Order Date]])</f>
        <v>2016</v>
      </c>
    </row>
    <row r="870" spans="1:26" x14ac:dyDescent="0.2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>_xlfn.XLOOKUP(Sales_Data[[#This Row],[Category]],Assumptions_Model!A:A, Assumptions_Model!B:B)</f>
        <v>0.6</v>
      </c>
      <c r="W870">
        <f>Sales_Data[[#This Row],[Sales]]*Sales_Data[[#This Row],[Cost_%]]</f>
        <v>26.945999999999998</v>
      </c>
      <c r="X870">
        <f>Sales_Data[[#This Row],[Sales]]-Sales_Data[[#This Row],[Cost]]</f>
        <v>17.963999999999999</v>
      </c>
      <c r="Y870" s="3">
        <f>Sales_Data[[#This Row],[Gross_Profit_Recalc]]/Sales_Data[[#This Row],[Sales]]</f>
        <v>0.4</v>
      </c>
      <c r="Z870">
        <f>YEAR(Sales_Data[[#This Row],[Order Date]])</f>
        <v>2014</v>
      </c>
    </row>
    <row r="871" spans="1:26" x14ac:dyDescent="0.2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>_xlfn.XLOOKUP(Sales_Data[[#This Row],[Category]],Assumptions_Model!A:A, Assumptions_Model!B:B)</f>
        <v>0.6</v>
      </c>
      <c r="W871">
        <f>Sales_Data[[#This Row],[Sales]]*Sales_Data[[#This Row],[Cost_%]]</f>
        <v>684.88199999999995</v>
      </c>
      <c r="X871">
        <f>Sales_Data[[#This Row],[Sales]]-Sales_Data[[#This Row],[Cost]]</f>
        <v>456.58800000000008</v>
      </c>
      <c r="Y871" s="3">
        <f>Sales_Data[[#This Row],[Gross_Profit_Recalc]]/Sales_Data[[#This Row],[Sales]]</f>
        <v>0.40000000000000008</v>
      </c>
      <c r="Z871">
        <f>YEAR(Sales_Data[[#This Row],[Order Date]])</f>
        <v>2016</v>
      </c>
    </row>
    <row r="872" spans="1:26" x14ac:dyDescent="0.2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>_xlfn.XLOOKUP(Sales_Data[[#This Row],[Category]],Assumptions_Model!A:A, Assumptions_Model!B:B)</f>
        <v>0.55000000000000004</v>
      </c>
      <c r="W872">
        <f>Sales_Data[[#This Row],[Sales]]*Sales_Data[[#This Row],[Cost_%]]</f>
        <v>154.43010000000001</v>
      </c>
      <c r="X872">
        <f>Sales_Data[[#This Row],[Sales]]-Sales_Data[[#This Row],[Cost]]</f>
        <v>126.35189999999997</v>
      </c>
      <c r="Y872" s="3">
        <f>Sales_Data[[#This Row],[Gross_Profit_Recalc]]/Sales_Data[[#This Row],[Sales]]</f>
        <v>0.44999999999999996</v>
      </c>
      <c r="Z872">
        <f>YEAR(Sales_Data[[#This Row],[Order Date]])</f>
        <v>2016</v>
      </c>
    </row>
    <row r="873" spans="1:26" x14ac:dyDescent="0.2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>_xlfn.XLOOKUP(Sales_Data[[#This Row],[Category]],Assumptions_Model!A:A, Assumptions_Model!B:B)</f>
        <v>0.6</v>
      </c>
      <c r="W873">
        <f>Sales_Data[[#This Row],[Sales]]*Sales_Data[[#This Row],[Cost_%]]</f>
        <v>20.663999999999998</v>
      </c>
      <c r="X873">
        <f>Sales_Data[[#This Row],[Sales]]-Sales_Data[[#This Row],[Cost]]</f>
        <v>13.776</v>
      </c>
      <c r="Y873" s="3">
        <f>Sales_Data[[#This Row],[Gross_Profit_Recalc]]/Sales_Data[[#This Row],[Sales]]</f>
        <v>0.4</v>
      </c>
      <c r="Z873">
        <f>YEAR(Sales_Data[[#This Row],[Order Date]])</f>
        <v>2015</v>
      </c>
    </row>
    <row r="874" spans="1:26" x14ac:dyDescent="0.2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>_xlfn.XLOOKUP(Sales_Data[[#This Row],[Category]],Assumptions_Model!A:A, Assumptions_Model!B:B)</f>
        <v>0.6</v>
      </c>
      <c r="W874">
        <f>Sales_Data[[#This Row],[Sales]]*Sales_Data[[#This Row],[Cost_%]]</f>
        <v>6.8159999999999998</v>
      </c>
      <c r="X874">
        <f>Sales_Data[[#This Row],[Sales]]-Sales_Data[[#This Row],[Cost]]</f>
        <v>4.5439999999999996</v>
      </c>
      <c r="Y874" s="3">
        <f>Sales_Data[[#This Row],[Gross_Profit_Recalc]]/Sales_Data[[#This Row],[Sales]]</f>
        <v>0.39999999999999997</v>
      </c>
      <c r="Z874">
        <f>YEAR(Sales_Data[[#This Row],[Order Date]])</f>
        <v>2014</v>
      </c>
    </row>
    <row r="875" spans="1:26" x14ac:dyDescent="0.2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>_xlfn.XLOOKUP(Sales_Data[[#This Row],[Category]],Assumptions_Model!A:A, Assumptions_Model!B:B)</f>
        <v>0.6</v>
      </c>
      <c r="W875">
        <f>Sales_Data[[#This Row],[Sales]]*Sales_Data[[#This Row],[Cost_%]]</f>
        <v>63.806399999999996</v>
      </c>
      <c r="X875">
        <f>Sales_Data[[#This Row],[Sales]]-Sales_Data[[#This Row],[Cost]]</f>
        <v>42.537599999999998</v>
      </c>
      <c r="Y875" s="3">
        <f>Sales_Data[[#This Row],[Gross_Profit_Recalc]]/Sales_Data[[#This Row],[Sales]]</f>
        <v>0.4</v>
      </c>
      <c r="Z875">
        <f>YEAR(Sales_Data[[#This Row],[Order Date]])</f>
        <v>2014</v>
      </c>
    </row>
    <row r="876" spans="1:26" x14ac:dyDescent="0.2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>_xlfn.XLOOKUP(Sales_Data[[#This Row],[Category]],Assumptions_Model!A:A, Assumptions_Model!B:B)</f>
        <v>0.6</v>
      </c>
      <c r="W876">
        <f>Sales_Data[[#This Row],[Sales]]*Sales_Data[[#This Row],[Cost_%]]</f>
        <v>115.29599999999999</v>
      </c>
      <c r="X876">
        <f>Sales_Data[[#This Row],[Sales]]-Sales_Data[[#This Row],[Cost]]</f>
        <v>76.864000000000004</v>
      </c>
      <c r="Y876" s="3">
        <f>Sales_Data[[#This Row],[Gross_Profit_Recalc]]/Sales_Data[[#This Row],[Sales]]</f>
        <v>0.4</v>
      </c>
      <c r="Z876">
        <f>YEAR(Sales_Data[[#This Row],[Order Date]])</f>
        <v>2017</v>
      </c>
    </row>
    <row r="877" spans="1:26" x14ac:dyDescent="0.2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>_xlfn.XLOOKUP(Sales_Data[[#This Row],[Category]],Assumptions_Model!A:A, Assumptions_Model!B:B)</f>
        <v>0.65</v>
      </c>
      <c r="W877">
        <f>Sales_Data[[#This Row],[Sales]]*Sales_Data[[#This Row],[Cost_%]]</f>
        <v>209.68349999999998</v>
      </c>
      <c r="X877">
        <f>Sales_Data[[#This Row],[Sales]]-Sales_Data[[#This Row],[Cost]]</f>
        <v>112.90649999999999</v>
      </c>
      <c r="Y877" s="3">
        <f>Sales_Data[[#This Row],[Gross_Profit_Recalc]]/Sales_Data[[#This Row],[Sales]]</f>
        <v>0.35000000000000003</v>
      </c>
      <c r="Z877">
        <f>YEAR(Sales_Data[[#This Row],[Order Date]])</f>
        <v>2016</v>
      </c>
    </row>
    <row r="878" spans="1:26" x14ac:dyDescent="0.2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>_xlfn.XLOOKUP(Sales_Data[[#This Row],[Category]],Assumptions_Model!A:A, Assumptions_Model!B:B)</f>
        <v>0.55000000000000004</v>
      </c>
      <c r="W878">
        <f>Sales_Data[[#This Row],[Sales]]*Sales_Data[[#This Row],[Cost_%]]</f>
        <v>16.494500000000002</v>
      </c>
      <c r="X878">
        <f>Sales_Data[[#This Row],[Sales]]-Sales_Data[[#This Row],[Cost]]</f>
        <v>13.495499999999996</v>
      </c>
      <c r="Y878" s="3">
        <f>Sales_Data[[#This Row],[Gross_Profit_Recalc]]/Sales_Data[[#This Row],[Sales]]</f>
        <v>0.4499999999999999</v>
      </c>
      <c r="Z878">
        <f>YEAR(Sales_Data[[#This Row],[Order Date]])</f>
        <v>2016</v>
      </c>
    </row>
    <row r="879" spans="1:26" x14ac:dyDescent="0.2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>_xlfn.XLOOKUP(Sales_Data[[#This Row],[Category]],Assumptions_Model!A:A, Assumptions_Model!B:B)</f>
        <v>0.55000000000000004</v>
      </c>
      <c r="W879">
        <f>Sales_Data[[#This Row],[Sales]]*Sales_Data[[#This Row],[Cost_%]]</f>
        <v>204.58350000000004</v>
      </c>
      <c r="X879">
        <f>Sales_Data[[#This Row],[Sales]]-Sales_Data[[#This Row],[Cost]]</f>
        <v>167.38649999999998</v>
      </c>
      <c r="Y879" s="3">
        <f>Sales_Data[[#This Row],[Gross_Profit_Recalc]]/Sales_Data[[#This Row],[Sales]]</f>
        <v>0.4499999999999999</v>
      </c>
      <c r="Z879">
        <f>YEAR(Sales_Data[[#This Row],[Order Date]])</f>
        <v>2016</v>
      </c>
    </row>
    <row r="880" spans="1:26" x14ac:dyDescent="0.2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>_xlfn.XLOOKUP(Sales_Data[[#This Row],[Category]],Assumptions_Model!A:A, Assumptions_Model!B:B)</f>
        <v>0.6</v>
      </c>
      <c r="W880">
        <f>Sales_Data[[#This Row],[Sales]]*Sales_Data[[#This Row],[Cost_%]]</f>
        <v>3.5352000000000001</v>
      </c>
      <c r="X880">
        <f>Sales_Data[[#This Row],[Sales]]-Sales_Data[[#This Row],[Cost]]</f>
        <v>2.3568000000000002</v>
      </c>
      <c r="Y880" s="3">
        <f>Sales_Data[[#This Row],[Gross_Profit_Recalc]]/Sales_Data[[#This Row],[Sales]]</f>
        <v>0.4</v>
      </c>
      <c r="Z880">
        <f>YEAR(Sales_Data[[#This Row],[Order Date]])</f>
        <v>2014</v>
      </c>
    </row>
    <row r="881" spans="1:26" x14ac:dyDescent="0.2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>_xlfn.XLOOKUP(Sales_Data[[#This Row],[Category]],Assumptions_Model!A:A, Assumptions_Model!B:B)</f>
        <v>0.6</v>
      </c>
      <c r="W881">
        <f>Sales_Data[[#This Row],[Sales]]*Sales_Data[[#This Row],[Cost_%]]</f>
        <v>41.083199999999998</v>
      </c>
      <c r="X881">
        <f>Sales_Data[[#This Row],[Sales]]-Sales_Data[[#This Row],[Cost]]</f>
        <v>27.388799999999996</v>
      </c>
      <c r="Y881" s="3">
        <f>Sales_Data[[#This Row],[Gross_Profit_Recalc]]/Sales_Data[[#This Row],[Sales]]</f>
        <v>0.39999999999999997</v>
      </c>
      <c r="Z881">
        <f>YEAR(Sales_Data[[#This Row],[Order Date]])</f>
        <v>2017</v>
      </c>
    </row>
    <row r="882" spans="1:26" x14ac:dyDescent="0.2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>_xlfn.XLOOKUP(Sales_Data[[#This Row],[Category]],Assumptions_Model!A:A, Assumptions_Model!B:B)</f>
        <v>0.65</v>
      </c>
      <c r="W882">
        <f>Sales_Data[[#This Row],[Sales]]*Sales_Data[[#This Row],[Cost_%]]</f>
        <v>807.8850000000001</v>
      </c>
      <c r="X882">
        <f>Sales_Data[[#This Row],[Sales]]-Sales_Data[[#This Row],[Cost]]</f>
        <v>435.01499999999999</v>
      </c>
      <c r="Y882" s="3">
        <f>Sales_Data[[#This Row],[Gross_Profit_Recalc]]/Sales_Data[[#This Row],[Sales]]</f>
        <v>0.35</v>
      </c>
      <c r="Z882">
        <f>YEAR(Sales_Data[[#This Row],[Order Date]])</f>
        <v>2017</v>
      </c>
    </row>
    <row r="883" spans="1:26" x14ac:dyDescent="0.2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>_xlfn.XLOOKUP(Sales_Data[[#This Row],[Category]],Assumptions_Model!A:A, Assumptions_Model!B:B)</f>
        <v>0.6</v>
      </c>
      <c r="W883">
        <f>Sales_Data[[#This Row],[Sales]]*Sales_Data[[#This Row],[Cost_%]]</f>
        <v>18.503999999999998</v>
      </c>
      <c r="X883">
        <f>Sales_Data[[#This Row],[Sales]]-Sales_Data[[#This Row],[Cost]]</f>
        <v>12.336000000000002</v>
      </c>
      <c r="Y883" s="3">
        <f>Sales_Data[[#This Row],[Gross_Profit_Recalc]]/Sales_Data[[#This Row],[Sales]]</f>
        <v>0.40000000000000008</v>
      </c>
      <c r="Z883">
        <f>YEAR(Sales_Data[[#This Row],[Order Date]])</f>
        <v>2015</v>
      </c>
    </row>
    <row r="884" spans="1:26" x14ac:dyDescent="0.2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>_xlfn.XLOOKUP(Sales_Data[[#This Row],[Category]],Assumptions_Model!A:A, Assumptions_Model!B:B)</f>
        <v>0.6</v>
      </c>
      <c r="W884">
        <f>Sales_Data[[#This Row],[Sales]]*Sales_Data[[#This Row],[Cost_%]]</f>
        <v>8.0879999999999992</v>
      </c>
      <c r="X884">
        <f>Sales_Data[[#This Row],[Sales]]-Sales_Data[[#This Row],[Cost]]</f>
        <v>5.3920000000000012</v>
      </c>
      <c r="Y884" s="3">
        <f>Sales_Data[[#This Row],[Gross_Profit_Recalc]]/Sales_Data[[#This Row],[Sales]]</f>
        <v>0.40000000000000008</v>
      </c>
      <c r="Z884">
        <f>YEAR(Sales_Data[[#This Row],[Order Date]])</f>
        <v>2017</v>
      </c>
    </row>
    <row r="885" spans="1:26" x14ac:dyDescent="0.2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>_xlfn.XLOOKUP(Sales_Data[[#This Row],[Category]],Assumptions_Model!A:A, Assumptions_Model!B:B)</f>
        <v>0.65</v>
      </c>
      <c r="W885">
        <f>Sales_Data[[#This Row],[Sales]]*Sales_Data[[#This Row],[Cost_%]]</f>
        <v>20.41</v>
      </c>
      <c r="X885">
        <f>Sales_Data[[#This Row],[Sales]]-Sales_Data[[#This Row],[Cost]]</f>
        <v>10.989999999999998</v>
      </c>
      <c r="Y885" s="3">
        <f>Sales_Data[[#This Row],[Gross_Profit_Recalc]]/Sales_Data[[#This Row],[Sales]]</f>
        <v>0.35</v>
      </c>
      <c r="Z885">
        <f>YEAR(Sales_Data[[#This Row],[Order Date]])</f>
        <v>2016</v>
      </c>
    </row>
    <row r="886" spans="1:26" x14ac:dyDescent="0.2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>_xlfn.XLOOKUP(Sales_Data[[#This Row],[Category]],Assumptions_Model!A:A, Assumptions_Model!B:B)</f>
        <v>0.65</v>
      </c>
      <c r="W886">
        <f>Sales_Data[[#This Row],[Sales]]*Sales_Data[[#This Row],[Cost_%]]</f>
        <v>11.349</v>
      </c>
      <c r="X886">
        <f>Sales_Data[[#This Row],[Sales]]-Sales_Data[[#This Row],[Cost]]</f>
        <v>6.1110000000000007</v>
      </c>
      <c r="Y886" s="3">
        <f>Sales_Data[[#This Row],[Gross_Profit_Recalc]]/Sales_Data[[#This Row],[Sales]]</f>
        <v>0.35000000000000003</v>
      </c>
      <c r="Z886">
        <f>YEAR(Sales_Data[[#This Row],[Order Date]])</f>
        <v>2014</v>
      </c>
    </row>
    <row r="887" spans="1:26" x14ac:dyDescent="0.2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>_xlfn.XLOOKUP(Sales_Data[[#This Row],[Category]],Assumptions_Model!A:A, Assumptions_Model!B:B)</f>
        <v>0.6</v>
      </c>
      <c r="W887">
        <f>Sales_Data[[#This Row],[Sales]]*Sales_Data[[#This Row],[Cost_%]]</f>
        <v>8.3664000000000005</v>
      </c>
      <c r="X887">
        <f>Sales_Data[[#This Row],[Sales]]-Sales_Data[[#This Row],[Cost]]</f>
        <v>5.5776000000000003</v>
      </c>
      <c r="Y887" s="3">
        <f>Sales_Data[[#This Row],[Gross_Profit_Recalc]]/Sales_Data[[#This Row],[Sales]]</f>
        <v>0.4</v>
      </c>
      <c r="Z887">
        <f>YEAR(Sales_Data[[#This Row],[Order Date]])</f>
        <v>2015</v>
      </c>
    </row>
    <row r="888" spans="1:26" x14ac:dyDescent="0.2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>_xlfn.XLOOKUP(Sales_Data[[#This Row],[Category]],Assumptions_Model!A:A, Assumptions_Model!B:B)</f>
        <v>0.6</v>
      </c>
      <c r="W888">
        <f>Sales_Data[[#This Row],[Sales]]*Sales_Data[[#This Row],[Cost_%]]</f>
        <v>50.256</v>
      </c>
      <c r="X888">
        <f>Sales_Data[[#This Row],[Sales]]-Sales_Data[[#This Row],[Cost]]</f>
        <v>33.504000000000005</v>
      </c>
      <c r="Y888" s="3">
        <f>Sales_Data[[#This Row],[Gross_Profit_Recalc]]/Sales_Data[[#This Row],[Sales]]</f>
        <v>0.4</v>
      </c>
      <c r="Z888">
        <f>YEAR(Sales_Data[[#This Row],[Order Date]])</f>
        <v>2017</v>
      </c>
    </row>
    <row r="889" spans="1:26" x14ac:dyDescent="0.2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>_xlfn.XLOOKUP(Sales_Data[[#This Row],[Category]],Assumptions_Model!A:A, Assumptions_Model!B:B)</f>
        <v>0.6</v>
      </c>
      <c r="W889">
        <f>Sales_Data[[#This Row],[Sales]]*Sales_Data[[#This Row],[Cost_%]]</f>
        <v>22.595999999999997</v>
      </c>
      <c r="X889">
        <f>Sales_Data[[#This Row],[Sales]]-Sales_Data[[#This Row],[Cost]]</f>
        <v>15.064</v>
      </c>
      <c r="Y889" s="3">
        <f>Sales_Data[[#This Row],[Gross_Profit_Recalc]]/Sales_Data[[#This Row],[Sales]]</f>
        <v>0.4</v>
      </c>
      <c r="Z889">
        <f>YEAR(Sales_Data[[#This Row],[Order Date]])</f>
        <v>2017</v>
      </c>
    </row>
    <row r="890" spans="1:26" x14ac:dyDescent="0.2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>_xlfn.XLOOKUP(Sales_Data[[#This Row],[Category]],Assumptions_Model!A:A, Assumptions_Model!B:B)</f>
        <v>0.6</v>
      </c>
      <c r="W890">
        <f>Sales_Data[[#This Row],[Sales]]*Sales_Data[[#This Row],[Cost_%]]</f>
        <v>20.808</v>
      </c>
      <c r="X890">
        <f>Sales_Data[[#This Row],[Sales]]-Sales_Data[[#This Row],[Cost]]</f>
        <v>13.872</v>
      </c>
      <c r="Y890" s="3">
        <f>Sales_Data[[#This Row],[Gross_Profit_Recalc]]/Sales_Data[[#This Row],[Sales]]</f>
        <v>0.4</v>
      </c>
      <c r="Z890">
        <f>YEAR(Sales_Data[[#This Row],[Order Date]])</f>
        <v>2014</v>
      </c>
    </row>
    <row r="891" spans="1:26" x14ac:dyDescent="0.2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>_xlfn.XLOOKUP(Sales_Data[[#This Row],[Category]],Assumptions_Model!A:A, Assumptions_Model!B:B)</f>
        <v>0.55000000000000004</v>
      </c>
      <c r="W891">
        <f>Sales_Data[[#This Row],[Sales]]*Sales_Data[[#This Row],[Cost_%]]</f>
        <v>82.472499999999997</v>
      </c>
      <c r="X891">
        <f>Sales_Data[[#This Row],[Sales]]-Sales_Data[[#This Row],[Cost]]</f>
        <v>67.477499999999992</v>
      </c>
      <c r="Y891" s="3">
        <f>Sales_Data[[#This Row],[Gross_Profit_Recalc]]/Sales_Data[[#This Row],[Sales]]</f>
        <v>0.44999999999999996</v>
      </c>
      <c r="Z891">
        <f>YEAR(Sales_Data[[#This Row],[Order Date]])</f>
        <v>2017</v>
      </c>
    </row>
    <row r="892" spans="1:26" x14ac:dyDescent="0.2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>_xlfn.XLOOKUP(Sales_Data[[#This Row],[Category]],Assumptions_Model!A:A, Assumptions_Model!B:B)</f>
        <v>0.6</v>
      </c>
      <c r="W892">
        <f>Sales_Data[[#This Row],[Sales]]*Sales_Data[[#This Row],[Cost_%]]</f>
        <v>30.787199999999999</v>
      </c>
      <c r="X892">
        <f>Sales_Data[[#This Row],[Sales]]-Sales_Data[[#This Row],[Cost]]</f>
        <v>20.524799999999999</v>
      </c>
      <c r="Y892" s="3">
        <f>Sales_Data[[#This Row],[Gross_Profit_Recalc]]/Sales_Data[[#This Row],[Sales]]</f>
        <v>0.4</v>
      </c>
      <c r="Z892">
        <f>YEAR(Sales_Data[[#This Row],[Order Date]])</f>
        <v>2017</v>
      </c>
    </row>
    <row r="893" spans="1:26" x14ac:dyDescent="0.2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>_xlfn.XLOOKUP(Sales_Data[[#This Row],[Category]],Assumptions_Model!A:A, Assumptions_Model!B:B)</f>
        <v>0.6</v>
      </c>
      <c r="W893">
        <f>Sales_Data[[#This Row],[Sales]]*Sales_Data[[#This Row],[Cost_%]]</f>
        <v>2.7239999999999998</v>
      </c>
      <c r="X893">
        <f>Sales_Data[[#This Row],[Sales]]-Sales_Data[[#This Row],[Cost]]</f>
        <v>1.8160000000000003</v>
      </c>
      <c r="Y893" s="3">
        <f>Sales_Data[[#This Row],[Gross_Profit_Recalc]]/Sales_Data[[#This Row],[Sales]]</f>
        <v>0.40000000000000008</v>
      </c>
      <c r="Z893">
        <f>YEAR(Sales_Data[[#This Row],[Order Date]])</f>
        <v>2017</v>
      </c>
    </row>
    <row r="894" spans="1:26" x14ac:dyDescent="0.2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>_xlfn.XLOOKUP(Sales_Data[[#This Row],[Category]],Assumptions_Model!A:A, Assumptions_Model!B:B)</f>
        <v>0.6</v>
      </c>
      <c r="W894">
        <f>Sales_Data[[#This Row],[Sales]]*Sales_Data[[#This Row],[Cost_%]]</f>
        <v>9.5519999999999996</v>
      </c>
      <c r="X894">
        <f>Sales_Data[[#This Row],[Sales]]-Sales_Data[[#This Row],[Cost]]</f>
        <v>6.3680000000000003</v>
      </c>
      <c r="Y894" s="3">
        <f>Sales_Data[[#This Row],[Gross_Profit_Recalc]]/Sales_Data[[#This Row],[Sales]]</f>
        <v>0.4</v>
      </c>
      <c r="Z894">
        <f>YEAR(Sales_Data[[#This Row],[Order Date]])</f>
        <v>2017</v>
      </c>
    </row>
    <row r="895" spans="1:26" x14ac:dyDescent="0.2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>_xlfn.XLOOKUP(Sales_Data[[#This Row],[Category]],Assumptions_Model!A:A, Assumptions_Model!B:B)</f>
        <v>0.55000000000000004</v>
      </c>
      <c r="W895">
        <f>Sales_Data[[#This Row],[Sales]]*Sales_Data[[#This Row],[Cost_%]]</f>
        <v>299.15600000000001</v>
      </c>
      <c r="X895">
        <f>Sales_Data[[#This Row],[Sales]]-Sales_Data[[#This Row],[Cost]]</f>
        <v>244.76399999999995</v>
      </c>
      <c r="Y895" s="3">
        <f>Sales_Data[[#This Row],[Gross_Profit_Recalc]]/Sales_Data[[#This Row],[Sales]]</f>
        <v>0.44999999999999996</v>
      </c>
      <c r="Z895">
        <f>YEAR(Sales_Data[[#This Row],[Order Date]])</f>
        <v>2017</v>
      </c>
    </row>
    <row r="896" spans="1:26" x14ac:dyDescent="0.2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>_xlfn.XLOOKUP(Sales_Data[[#This Row],[Category]],Assumptions_Model!A:A, Assumptions_Model!B:B)</f>
        <v>0.6</v>
      </c>
      <c r="W896">
        <f>Sales_Data[[#This Row],[Sales]]*Sales_Data[[#This Row],[Cost_%]]</f>
        <v>93.49199999999999</v>
      </c>
      <c r="X896">
        <f>Sales_Data[[#This Row],[Sales]]-Sales_Data[[#This Row],[Cost]]</f>
        <v>62.328000000000003</v>
      </c>
      <c r="Y896" s="3">
        <f>Sales_Data[[#This Row],[Gross_Profit_Recalc]]/Sales_Data[[#This Row],[Sales]]</f>
        <v>0.4</v>
      </c>
      <c r="Z896">
        <f>YEAR(Sales_Data[[#This Row],[Order Date]])</f>
        <v>2016</v>
      </c>
    </row>
    <row r="897" spans="1:26" x14ac:dyDescent="0.2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>_xlfn.XLOOKUP(Sales_Data[[#This Row],[Category]],Assumptions_Model!A:A, Assumptions_Model!B:B)</f>
        <v>0.6</v>
      </c>
      <c r="W897">
        <f>Sales_Data[[#This Row],[Sales]]*Sales_Data[[#This Row],[Cost_%]]</f>
        <v>42.004799999999996</v>
      </c>
      <c r="X897">
        <f>Sales_Data[[#This Row],[Sales]]-Sales_Data[[#This Row],[Cost]]</f>
        <v>28.0032</v>
      </c>
      <c r="Y897" s="3">
        <f>Sales_Data[[#This Row],[Gross_Profit_Recalc]]/Sales_Data[[#This Row],[Sales]]</f>
        <v>0.4</v>
      </c>
      <c r="Z897">
        <f>YEAR(Sales_Data[[#This Row],[Order Date]])</f>
        <v>2016</v>
      </c>
    </row>
    <row r="898" spans="1:26" x14ac:dyDescent="0.2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>_xlfn.XLOOKUP(Sales_Data[[#This Row],[Category]],Assumptions_Model!A:A, Assumptions_Model!B:B)</f>
        <v>0.6</v>
      </c>
      <c r="W898">
        <f>Sales_Data[[#This Row],[Sales]]*Sales_Data[[#This Row],[Cost_%]]</f>
        <v>9.3887999999999998</v>
      </c>
      <c r="X898">
        <f>Sales_Data[[#This Row],[Sales]]-Sales_Data[[#This Row],[Cost]]</f>
        <v>6.2591999999999999</v>
      </c>
      <c r="Y898" s="3">
        <f>Sales_Data[[#This Row],[Gross_Profit_Recalc]]/Sales_Data[[#This Row],[Sales]]</f>
        <v>0.4</v>
      </c>
      <c r="Z898">
        <f>YEAR(Sales_Data[[#This Row],[Order Date]])</f>
        <v>2016</v>
      </c>
    </row>
    <row r="899" spans="1:26" x14ac:dyDescent="0.2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>_xlfn.XLOOKUP(Sales_Data[[#This Row],[Category]],Assumptions_Model!A:A, Assumptions_Model!B:B)</f>
        <v>0.6</v>
      </c>
      <c r="W899">
        <f>Sales_Data[[#This Row],[Sales]]*Sales_Data[[#This Row],[Cost_%]]</f>
        <v>62.16</v>
      </c>
      <c r="X899">
        <f>Sales_Data[[#This Row],[Sales]]-Sales_Data[[#This Row],[Cost]]</f>
        <v>41.44</v>
      </c>
      <c r="Y899" s="3">
        <f>Sales_Data[[#This Row],[Gross_Profit_Recalc]]/Sales_Data[[#This Row],[Sales]]</f>
        <v>0.4</v>
      </c>
      <c r="Z899">
        <f>YEAR(Sales_Data[[#This Row],[Order Date]])</f>
        <v>2014</v>
      </c>
    </row>
    <row r="900" spans="1:26" x14ac:dyDescent="0.2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>_xlfn.XLOOKUP(Sales_Data[[#This Row],[Category]],Assumptions_Model!A:A, Assumptions_Model!B:B)</f>
        <v>0.6</v>
      </c>
      <c r="W900">
        <f>Sales_Data[[#This Row],[Sales]]*Sales_Data[[#This Row],[Cost_%]]</f>
        <v>28.175999999999998</v>
      </c>
      <c r="X900">
        <f>Sales_Data[[#This Row],[Sales]]-Sales_Data[[#This Row],[Cost]]</f>
        <v>18.784000000000002</v>
      </c>
      <c r="Y900" s="3">
        <f>Sales_Data[[#This Row],[Gross_Profit_Recalc]]/Sales_Data[[#This Row],[Sales]]</f>
        <v>0.4</v>
      </c>
      <c r="Z900">
        <f>YEAR(Sales_Data[[#This Row],[Order Date]])</f>
        <v>2017</v>
      </c>
    </row>
    <row r="901" spans="1:26" x14ac:dyDescent="0.2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>_xlfn.XLOOKUP(Sales_Data[[#This Row],[Category]],Assumptions_Model!A:A, Assumptions_Model!B:B)</f>
        <v>0.6</v>
      </c>
      <c r="W901">
        <f>Sales_Data[[#This Row],[Sales]]*Sales_Data[[#This Row],[Cost_%]]</f>
        <v>5.3423999999999996</v>
      </c>
      <c r="X901">
        <f>Sales_Data[[#This Row],[Sales]]-Sales_Data[[#This Row],[Cost]]</f>
        <v>3.5616000000000003</v>
      </c>
      <c r="Y901" s="3">
        <f>Sales_Data[[#This Row],[Gross_Profit_Recalc]]/Sales_Data[[#This Row],[Sales]]</f>
        <v>0.4</v>
      </c>
      <c r="Z901">
        <f>YEAR(Sales_Data[[#This Row],[Order Date]])</f>
        <v>2016</v>
      </c>
    </row>
    <row r="902" spans="1:26" x14ac:dyDescent="0.2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>_xlfn.XLOOKUP(Sales_Data[[#This Row],[Category]],Assumptions_Model!A:A, Assumptions_Model!B:B)</f>
        <v>0.6</v>
      </c>
      <c r="W902">
        <f>Sales_Data[[#This Row],[Sales]]*Sales_Data[[#This Row],[Cost_%]]</f>
        <v>6.2639999999999993</v>
      </c>
      <c r="X902">
        <f>Sales_Data[[#This Row],[Sales]]-Sales_Data[[#This Row],[Cost]]</f>
        <v>4.1760000000000002</v>
      </c>
      <c r="Y902" s="3">
        <f>Sales_Data[[#This Row],[Gross_Profit_Recalc]]/Sales_Data[[#This Row],[Sales]]</f>
        <v>0.4</v>
      </c>
      <c r="Z902">
        <f>YEAR(Sales_Data[[#This Row],[Order Date]])</f>
        <v>2017</v>
      </c>
    </row>
    <row r="903" spans="1:26" x14ac:dyDescent="0.2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>_xlfn.XLOOKUP(Sales_Data[[#This Row],[Category]],Assumptions_Model!A:A, Assumptions_Model!B:B)</f>
        <v>0.6</v>
      </c>
      <c r="W903">
        <f>Sales_Data[[#This Row],[Sales]]*Sales_Data[[#This Row],[Cost_%]]</f>
        <v>11.001599999999998</v>
      </c>
      <c r="X903">
        <f>Sales_Data[[#This Row],[Sales]]-Sales_Data[[#This Row],[Cost]]</f>
        <v>7.3344000000000005</v>
      </c>
      <c r="Y903" s="3">
        <f>Sales_Data[[#This Row],[Gross_Profit_Recalc]]/Sales_Data[[#This Row],[Sales]]</f>
        <v>0.40000000000000008</v>
      </c>
      <c r="Z903">
        <f>YEAR(Sales_Data[[#This Row],[Order Date]])</f>
        <v>2017</v>
      </c>
    </row>
    <row r="904" spans="1:26" x14ac:dyDescent="0.2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>_xlfn.XLOOKUP(Sales_Data[[#This Row],[Category]],Assumptions_Model!A:A, Assumptions_Model!B:B)</f>
        <v>0.55000000000000004</v>
      </c>
      <c r="W904">
        <f>Sales_Data[[#This Row],[Sales]]*Sales_Data[[#This Row],[Cost_%]]</f>
        <v>178.18680000000001</v>
      </c>
      <c r="X904">
        <f>Sales_Data[[#This Row],[Sales]]-Sales_Data[[#This Row],[Cost]]</f>
        <v>145.78919999999999</v>
      </c>
      <c r="Y904" s="3">
        <f>Sales_Data[[#This Row],[Gross_Profit_Recalc]]/Sales_Data[[#This Row],[Sales]]</f>
        <v>0.44999999999999996</v>
      </c>
      <c r="Z904">
        <f>YEAR(Sales_Data[[#This Row],[Order Date]])</f>
        <v>2017</v>
      </c>
    </row>
    <row r="905" spans="1:26" x14ac:dyDescent="0.2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>_xlfn.XLOOKUP(Sales_Data[[#This Row],[Category]],Assumptions_Model!A:A, Assumptions_Model!B:B)</f>
        <v>0.6</v>
      </c>
      <c r="W905">
        <f>Sales_Data[[#This Row],[Sales]]*Sales_Data[[#This Row],[Cost_%]]</f>
        <v>12.023999999999999</v>
      </c>
      <c r="X905">
        <f>Sales_Data[[#This Row],[Sales]]-Sales_Data[[#This Row],[Cost]]</f>
        <v>8.016</v>
      </c>
      <c r="Y905" s="3">
        <f>Sales_Data[[#This Row],[Gross_Profit_Recalc]]/Sales_Data[[#This Row],[Sales]]</f>
        <v>0.4</v>
      </c>
      <c r="Z905">
        <f>YEAR(Sales_Data[[#This Row],[Order Date]])</f>
        <v>2016</v>
      </c>
    </row>
    <row r="906" spans="1:26" x14ac:dyDescent="0.2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>_xlfn.XLOOKUP(Sales_Data[[#This Row],[Category]],Assumptions_Model!A:A, Assumptions_Model!B:B)</f>
        <v>0.6</v>
      </c>
      <c r="W906">
        <f>Sales_Data[[#This Row],[Sales]]*Sales_Data[[#This Row],[Cost_%]]</f>
        <v>38.975999999999992</v>
      </c>
      <c r="X906">
        <f>Sales_Data[[#This Row],[Sales]]-Sales_Data[[#This Row],[Cost]]</f>
        <v>25.984000000000002</v>
      </c>
      <c r="Y906" s="3">
        <f>Sales_Data[[#This Row],[Gross_Profit_Recalc]]/Sales_Data[[#This Row],[Sales]]</f>
        <v>0.40000000000000008</v>
      </c>
      <c r="Z906">
        <f>YEAR(Sales_Data[[#This Row],[Order Date]])</f>
        <v>2016</v>
      </c>
    </row>
    <row r="907" spans="1:26" x14ac:dyDescent="0.2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>_xlfn.XLOOKUP(Sales_Data[[#This Row],[Category]],Assumptions_Model!A:A, Assumptions_Model!B:B)</f>
        <v>0.6</v>
      </c>
      <c r="W907">
        <f>Sales_Data[[#This Row],[Sales]]*Sales_Data[[#This Row],[Cost_%]]</f>
        <v>7.7759999999999998</v>
      </c>
      <c r="X907">
        <f>Sales_Data[[#This Row],[Sales]]-Sales_Data[[#This Row],[Cost]]</f>
        <v>5.1840000000000011</v>
      </c>
      <c r="Y907" s="3">
        <f>Sales_Data[[#This Row],[Gross_Profit_Recalc]]/Sales_Data[[#This Row],[Sales]]</f>
        <v>0.40000000000000008</v>
      </c>
      <c r="Z907">
        <f>YEAR(Sales_Data[[#This Row],[Order Date]])</f>
        <v>2016</v>
      </c>
    </row>
    <row r="908" spans="1:26" x14ac:dyDescent="0.2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>_xlfn.XLOOKUP(Sales_Data[[#This Row],[Category]],Assumptions_Model!A:A, Assumptions_Model!B:B)</f>
        <v>0.65</v>
      </c>
      <c r="W908">
        <f>Sales_Data[[#This Row],[Sales]]*Sales_Data[[#This Row],[Cost_%]]</f>
        <v>210.03840000000002</v>
      </c>
      <c r="X908">
        <f>Sales_Data[[#This Row],[Sales]]-Sales_Data[[#This Row],[Cost]]</f>
        <v>113.0976</v>
      </c>
      <c r="Y908" s="3">
        <f>Sales_Data[[#This Row],[Gross_Profit_Recalc]]/Sales_Data[[#This Row],[Sales]]</f>
        <v>0.35</v>
      </c>
      <c r="Z908">
        <f>YEAR(Sales_Data[[#This Row],[Order Date]])</f>
        <v>2017</v>
      </c>
    </row>
    <row r="909" spans="1:26" x14ac:dyDescent="0.2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>_xlfn.XLOOKUP(Sales_Data[[#This Row],[Category]],Assumptions_Model!A:A, Assumptions_Model!B:B)</f>
        <v>0.55000000000000004</v>
      </c>
      <c r="W909">
        <f>Sales_Data[[#This Row],[Sales]]*Sales_Data[[#This Row],[Cost_%]]</f>
        <v>50.011500000000005</v>
      </c>
      <c r="X909">
        <f>Sales_Data[[#This Row],[Sales]]-Sales_Data[[#This Row],[Cost]]</f>
        <v>40.918500000000002</v>
      </c>
      <c r="Y909" s="3">
        <f>Sales_Data[[#This Row],[Gross_Profit_Recalc]]/Sales_Data[[#This Row],[Sales]]</f>
        <v>0.45</v>
      </c>
      <c r="Z909">
        <f>YEAR(Sales_Data[[#This Row],[Order Date]])</f>
        <v>2017</v>
      </c>
    </row>
    <row r="910" spans="1:26" x14ac:dyDescent="0.2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>_xlfn.XLOOKUP(Sales_Data[[#This Row],[Category]],Assumptions_Model!A:A, Assumptions_Model!B:B)</f>
        <v>0.6</v>
      </c>
      <c r="W910">
        <f>Sales_Data[[#This Row],[Sales]]*Sales_Data[[#This Row],[Cost_%]]</f>
        <v>31.665600000000001</v>
      </c>
      <c r="X910">
        <f>Sales_Data[[#This Row],[Sales]]-Sales_Data[[#This Row],[Cost]]</f>
        <v>21.110400000000002</v>
      </c>
      <c r="Y910" s="3">
        <f>Sales_Data[[#This Row],[Gross_Profit_Recalc]]/Sales_Data[[#This Row],[Sales]]</f>
        <v>0.4</v>
      </c>
      <c r="Z910">
        <f>YEAR(Sales_Data[[#This Row],[Order Date]])</f>
        <v>2017</v>
      </c>
    </row>
    <row r="911" spans="1:26" x14ac:dyDescent="0.2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>_xlfn.XLOOKUP(Sales_Data[[#This Row],[Category]],Assumptions_Model!A:A, Assumptions_Model!B:B)</f>
        <v>0.55000000000000004</v>
      </c>
      <c r="W911">
        <f>Sales_Data[[#This Row],[Sales]]*Sales_Data[[#This Row],[Cost_%]]</f>
        <v>659.89</v>
      </c>
      <c r="X911">
        <f>Sales_Data[[#This Row],[Sales]]-Sales_Data[[#This Row],[Cost]]</f>
        <v>539.91</v>
      </c>
      <c r="Y911" s="3">
        <f>Sales_Data[[#This Row],[Gross_Profit_Recalc]]/Sales_Data[[#This Row],[Sales]]</f>
        <v>0.45</v>
      </c>
      <c r="Z911">
        <f>YEAR(Sales_Data[[#This Row],[Order Date]])</f>
        <v>2017</v>
      </c>
    </row>
    <row r="912" spans="1:26" x14ac:dyDescent="0.2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>_xlfn.XLOOKUP(Sales_Data[[#This Row],[Category]],Assumptions_Model!A:A, Assumptions_Model!B:B)</f>
        <v>0.55000000000000004</v>
      </c>
      <c r="W912">
        <f>Sales_Data[[#This Row],[Sales]]*Sales_Data[[#This Row],[Cost_%]]</f>
        <v>1060.8290000000002</v>
      </c>
      <c r="X912">
        <f>Sales_Data[[#This Row],[Sales]]-Sales_Data[[#This Row],[Cost]]</f>
        <v>867.95099999999979</v>
      </c>
      <c r="Y912" s="3">
        <f>Sales_Data[[#This Row],[Gross_Profit_Recalc]]/Sales_Data[[#This Row],[Sales]]</f>
        <v>0.4499999999999999</v>
      </c>
      <c r="Z912">
        <f>YEAR(Sales_Data[[#This Row],[Order Date]])</f>
        <v>2017</v>
      </c>
    </row>
    <row r="913" spans="1:26" x14ac:dyDescent="0.2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>_xlfn.XLOOKUP(Sales_Data[[#This Row],[Category]],Assumptions_Model!A:A, Assumptions_Model!B:B)</f>
        <v>0.6</v>
      </c>
      <c r="W913">
        <f>Sales_Data[[#This Row],[Sales]]*Sales_Data[[#This Row],[Cost_%]]</f>
        <v>211.428</v>
      </c>
      <c r="X913">
        <f>Sales_Data[[#This Row],[Sales]]-Sales_Data[[#This Row],[Cost]]</f>
        <v>140.952</v>
      </c>
      <c r="Y913" s="3">
        <f>Sales_Data[[#This Row],[Gross_Profit_Recalc]]/Sales_Data[[#This Row],[Sales]]</f>
        <v>0.4</v>
      </c>
      <c r="Z913">
        <f>YEAR(Sales_Data[[#This Row],[Order Date]])</f>
        <v>2017</v>
      </c>
    </row>
    <row r="914" spans="1:26" x14ac:dyDescent="0.2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>_xlfn.XLOOKUP(Sales_Data[[#This Row],[Category]],Assumptions_Model!A:A, Assumptions_Model!B:B)</f>
        <v>0.65</v>
      </c>
      <c r="W914">
        <f>Sales_Data[[#This Row],[Sales]]*Sales_Data[[#This Row],[Cost_%]]</f>
        <v>14.43</v>
      </c>
      <c r="X914">
        <f>Sales_Data[[#This Row],[Sales]]-Sales_Data[[#This Row],[Cost]]</f>
        <v>7.77</v>
      </c>
      <c r="Y914" s="3">
        <f>Sales_Data[[#This Row],[Gross_Profit_Recalc]]/Sales_Data[[#This Row],[Sales]]</f>
        <v>0.35</v>
      </c>
      <c r="Z914">
        <f>YEAR(Sales_Data[[#This Row],[Order Date]])</f>
        <v>2015</v>
      </c>
    </row>
    <row r="915" spans="1:26" x14ac:dyDescent="0.2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>_xlfn.XLOOKUP(Sales_Data[[#This Row],[Category]],Assumptions_Model!A:A, Assumptions_Model!B:B)</f>
        <v>0.65</v>
      </c>
      <c r="W915">
        <f>Sales_Data[[#This Row],[Sales]]*Sales_Data[[#This Row],[Cost_%]]</f>
        <v>30.510999999999999</v>
      </c>
      <c r="X915">
        <f>Sales_Data[[#This Row],[Sales]]-Sales_Data[[#This Row],[Cost]]</f>
        <v>16.428999999999998</v>
      </c>
      <c r="Y915" s="3">
        <f>Sales_Data[[#This Row],[Gross_Profit_Recalc]]/Sales_Data[[#This Row],[Sales]]</f>
        <v>0.35</v>
      </c>
      <c r="Z915">
        <f>YEAR(Sales_Data[[#This Row],[Order Date]])</f>
        <v>2017</v>
      </c>
    </row>
    <row r="916" spans="1:26" x14ac:dyDescent="0.2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>_xlfn.XLOOKUP(Sales_Data[[#This Row],[Category]],Assumptions_Model!A:A, Assumptions_Model!B:B)</f>
        <v>0.55000000000000004</v>
      </c>
      <c r="W916">
        <f>Sales_Data[[#This Row],[Sales]]*Sales_Data[[#This Row],[Cost_%]]</f>
        <v>79.051500000000004</v>
      </c>
      <c r="X916">
        <f>Sales_Data[[#This Row],[Sales]]-Sales_Data[[#This Row],[Cost]]</f>
        <v>64.678499999999985</v>
      </c>
      <c r="Y916" s="3">
        <f>Sales_Data[[#This Row],[Gross_Profit_Recalc]]/Sales_Data[[#This Row],[Sales]]</f>
        <v>0.44999999999999996</v>
      </c>
      <c r="Z916">
        <f>YEAR(Sales_Data[[#This Row],[Order Date]])</f>
        <v>2017</v>
      </c>
    </row>
    <row r="917" spans="1:26" x14ac:dyDescent="0.2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>_xlfn.XLOOKUP(Sales_Data[[#This Row],[Category]],Assumptions_Model!A:A, Assumptions_Model!B:B)</f>
        <v>0.65</v>
      </c>
      <c r="W917">
        <f>Sales_Data[[#This Row],[Sales]]*Sales_Data[[#This Row],[Cost_%]]</f>
        <v>64.946700000000007</v>
      </c>
      <c r="X917">
        <f>Sales_Data[[#This Row],[Sales]]-Sales_Data[[#This Row],[Cost]]</f>
        <v>34.971299999999999</v>
      </c>
      <c r="Y917" s="3">
        <f>Sales_Data[[#This Row],[Gross_Profit_Recalc]]/Sales_Data[[#This Row],[Sales]]</f>
        <v>0.35</v>
      </c>
      <c r="Z917">
        <f>YEAR(Sales_Data[[#This Row],[Order Date]])</f>
        <v>2014</v>
      </c>
    </row>
    <row r="918" spans="1:26" x14ac:dyDescent="0.2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>_xlfn.XLOOKUP(Sales_Data[[#This Row],[Category]],Assumptions_Model!A:A, Assumptions_Model!B:B)</f>
        <v>0.65</v>
      </c>
      <c r="W918">
        <f>Sales_Data[[#This Row],[Sales]]*Sales_Data[[#This Row],[Cost_%]]</f>
        <v>518.66359999999997</v>
      </c>
      <c r="X918">
        <f>Sales_Data[[#This Row],[Sales]]-Sales_Data[[#This Row],[Cost]]</f>
        <v>279.28039999999999</v>
      </c>
      <c r="Y918" s="3">
        <f>Sales_Data[[#This Row],[Gross_Profit_Recalc]]/Sales_Data[[#This Row],[Sales]]</f>
        <v>0.35</v>
      </c>
      <c r="Z918">
        <f>YEAR(Sales_Data[[#This Row],[Order Date]])</f>
        <v>2014</v>
      </c>
    </row>
    <row r="919" spans="1:26" x14ac:dyDescent="0.2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>_xlfn.XLOOKUP(Sales_Data[[#This Row],[Category]],Assumptions_Model!A:A, Assumptions_Model!B:B)</f>
        <v>0.6</v>
      </c>
      <c r="W919">
        <f>Sales_Data[[#This Row],[Sales]]*Sales_Data[[#This Row],[Cost_%]]</f>
        <v>5.1407999999999996</v>
      </c>
      <c r="X919">
        <f>Sales_Data[[#This Row],[Sales]]-Sales_Data[[#This Row],[Cost]]</f>
        <v>3.4272</v>
      </c>
      <c r="Y919" s="3">
        <f>Sales_Data[[#This Row],[Gross_Profit_Recalc]]/Sales_Data[[#This Row],[Sales]]</f>
        <v>0.4</v>
      </c>
      <c r="Z919">
        <f>YEAR(Sales_Data[[#This Row],[Order Date]])</f>
        <v>2014</v>
      </c>
    </row>
    <row r="920" spans="1:26" x14ac:dyDescent="0.2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>_xlfn.XLOOKUP(Sales_Data[[#This Row],[Category]],Assumptions_Model!A:A, Assumptions_Model!B:B)</f>
        <v>0.6</v>
      </c>
      <c r="W920">
        <f>Sales_Data[[#This Row],[Sales]]*Sales_Data[[#This Row],[Cost_%]]</f>
        <v>89.611199999999997</v>
      </c>
      <c r="X920">
        <f>Sales_Data[[#This Row],[Sales]]-Sales_Data[[#This Row],[Cost]]</f>
        <v>59.740800000000007</v>
      </c>
      <c r="Y920" s="3">
        <f>Sales_Data[[#This Row],[Gross_Profit_Recalc]]/Sales_Data[[#This Row],[Sales]]</f>
        <v>0.4</v>
      </c>
      <c r="Z920">
        <f>YEAR(Sales_Data[[#This Row],[Order Date]])</f>
        <v>2016</v>
      </c>
    </row>
    <row r="921" spans="1:26" x14ac:dyDescent="0.2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>_xlfn.XLOOKUP(Sales_Data[[#This Row],[Category]],Assumptions_Model!A:A, Assumptions_Model!B:B)</f>
        <v>0.6</v>
      </c>
      <c r="W921">
        <f>Sales_Data[[#This Row],[Sales]]*Sales_Data[[#This Row],[Cost_%]]</f>
        <v>7.7952000000000004</v>
      </c>
      <c r="X921">
        <f>Sales_Data[[#This Row],[Sales]]-Sales_Data[[#This Row],[Cost]]</f>
        <v>5.1968000000000005</v>
      </c>
      <c r="Y921" s="3">
        <f>Sales_Data[[#This Row],[Gross_Profit_Recalc]]/Sales_Data[[#This Row],[Sales]]</f>
        <v>0.4</v>
      </c>
      <c r="Z921">
        <f>YEAR(Sales_Data[[#This Row],[Order Date]])</f>
        <v>2016</v>
      </c>
    </row>
    <row r="922" spans="1:26" x14ac:dyDescent="0.2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>_xlfn.XLOOKUP(Sales_Data[[#This Row],[Category]],Assumptions_Model!A:A, Assumptions_Model!B:B)</f>
        <v>0.6</v>
      </c>
      <c r="W922">
        <f>Sales_Data[[#This Row],[Sales]]*Sales_Data[[#This Row],[Cost_%]]</f>
        <v>14.735999999999999</v>
      </c>
      <c r="X922">
        <f>Sales_Data[[#This Row],[Sales]]-Sales_Data[[#This Row],[Cost]]</f>
        <v>9.8239999999999998</v>
      </c>
      <c r="Y922" s="3">
        <f>Sales_Data[[#This Row],[Gross_Profit_Recalc]]/Sales_Data[[#This Row],[Sales]]</f>
        <v>0.4</v>
      </c>
      <c r="Z922">
        <f>YEAR(Sales_Data[[#This Row],[Order Date]])</f>
        <v>2014</v>
      </c>
    </row>
    <row r="923" spans="1:26" x14ac:dyDescent="0.2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>_xlfn.XLOOKUP(Sales_Data[[#This Row],[Category]],Assumptions_Model!A:A, Assumptions_Model!B:B)</f>
        <v>0.55000000000000004</v>
      </c>
      <c r="W923">
        <f>Sales_Data[[#This Row],[Sales]]*Sales_Data[[#This Row],[Cost_%]]</f>
        <v>46.827000000000005</v>
      </c>
      <c r="X923">
        <f>Sales_Data[[#This Row],[Sales]]-Sales_Data[[#This Row],[Cost]]</f>
        <v>38.312999999999995</v>
      </c>
      <c r="Y923" s="3">
        <f>Sales_Data[[#This Row],[Gross_Profit_Recalc]]/Sales_Data[[#This Row],[Sales]]</f>
        <v>0.44999999999999996</v>
      </c>
      <c r="Z923">
        <f>YEAR(Sales_Data[[#This Row],[Order Date]])</f>
        <v>2015</v>
      </c>
    </row>
    <row r="924" spans="1:26" x14ac:dyDescent="0.2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>_xlfn.XLOOKUP(Sales_Data[[#This Row],[Category]],Assumptions_Model!A:A, Assumptions_Model!B:B)</f>
        <v>0.55000000000000004</v>
      </c>
      <c r="W924">
        <f>Sales_Data[[#This Row],[Sales]]*Sales_Data[[#This Row],[Cost_%]]</f>
        <v>12.0945</v>
      </c>
      <c r="X924">
        <f>Sales_Data[[#This Row],[Sales]]-Sales_Data[[#This Row],[Cost]]</f>
        <v>9.8954999999999984</v>
      </c>
      <c r="Y924" s="3">
        <f>Sales_Data[[#This Row],[Gross_Profit_Recalc]]/Sales_Data[[#This Row],[Sales]]</f>
        <v>0.44999999999999996</v>
      </c>
      <c r="Z924">
        <f>YEAR(Sales_Data[[#This Row],[Order Date]])</f>
        <v>2015</v>
      </c>
    </row>
    <row r="925" spans="1:26" x14ac:dyDescent="0.2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>_xlfn.XLOOKUP(Sales_Data[[#This Row],[Category]],Assumptions_Model!A:A, Assumptions_Model!B:B)</f>
        <v>0.6</v>
      </c>
      <c r="W925">
        <f>Sales_Data[[#This Row],[Sales]]*Sales_Data[[#This Row],[Cost_%]]</f>
        <v>243.96</v>
      </c>
      <c r="X925">
        <f>Sales_Data[[#This Row],[Sales]]-Sales_Data[[#This Row],[Cost]]</f>
        <v>162.64000000000001</v>
      </c>
      <c r="Y925" s="3">
        <f>Sales_Data[[#This Row],[Gross_Profit_Recalc]]/Sales_Data[[#This Row],[Sales]]</f>
        <v>0.4</v>
      </c>
      <c r="Z925">
        <f>YEAR(Sales_Data[[#This Row],[Order Date]])</f>
        <v>2015</v>
      </c>
    </row>
    <row r="926" spans="1:26" x14ac:dyDescent="0.2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>_xlfn.XLOOKUP(Sales_Data[[#This Row],[Category]],Assumptions_Model!A:A, Assumptions_Model!B:B)</f>
        <v>0.6</v>
      </c>
      <c r="W926">
        <f>Sales_Data[[#This Row],[Sales]]*Sales_Data[[#This Row],[Cost_%]]</f>
        <v>504.94079999999997</v>
      </c>
      <c r="X926">
        <f>Sales_Data[[#This Row],[Sales]]-Sales_Data[[#This Row],[Cost]]</f>
        <v>336.62720000000002</v>
      </c>
      <c r="Y926" s="3">
        <f>Sales_Data[[#This Row],[Gross_Profit_Recalc]]/Sales_Data[[#This Row],[Sales]]</f>
        <v>0.4</v>
      </c>
      <c r="Z926">
        <f>YEAR(Sales_Data[[#This Row],[Order Date]])</f>
        <v>2016</v>
      </c>
    </row>
    <row r="927" spans="1:26" x14ac:dyDescent="0.2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>_xlfn.XLOOKUP(Sales_Data[[#This Row],[Category]],Assumptions_Model!A:A, Assumptions_Model!B:B)</f>
        <v>0.6</v>
      </c>
      <c r="W927">
        <f>Sales_Data[[#This Row],[Sales]]*Sales_Data[[#This Row],[Cost_%]]</f>
        <v>9.3311999999999991</v>
      </c>
      <c r="X927">
        <f>Sales_Data[[#This Row],[Sales]]-Sales_Data[[#This Row],[Cost]]</f>
        <v>6.2208000000000006</v>
      </c>
      <c r="Y927" s="3">
        <f>Sales_Data[[#This Row],[Gross_Profit_Recalc]]/Sales_Data[[#This Row],[Sales]]</f>
        <v>0.4</v>
      </c>
      <c r="Z927">
        <f>YEAR(Sales_Data[[#This Row],[Order Date]])</f>
        <v>2014</v>
      </c>
    </row>
    <row r="928" spans="1:26" x14ac:dyDescent="0.2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>_xlfn.XLOOKUP(Sales_Data[[#This Row],[Category]],Assumptions_Model!A:A, Assumptions_Model!B:B)</f>
        <v>0.55000000000000004</v>
      </c>
      <c r="W928">
        <f>Sales_Data[[#This Row],[Sales]]*Sales_Data[[#This Row],[Cost_%]]</f>
        <v>138.60000000000002</v>
      </c>
      <c r="X928">
        <f>Sales_Data[[#This Row],[Sales]]-Sales_Data[[#This Row],[Cost]]</f>
        <v>113.39999999999998</v>
      </c>
      <c r="Y928" s="3">
        <f>Sales_Data[[#This Row],[Gross_Profit_Recalc]]/Sales_Data[[#This Row],[Sales]]</f>
        <v>0.4499999999999999</v>
      </c>
      <c r="Z928">
        <f>YEAR(Sales_Data[[#This Row],[Order Date]])</f>
        <v>2014</v>
      </c>
    </row>
    <row r="929" spans="1:26" x14ac:dyDescent="0.2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>_xlfn.XLOOKUP(Sales_Data[[#This Row],[Category]],Assumptions_Model!A:A, Assumptions_Model!B:B)</f>
        <v>0.6</v>
      </c>
      <c r="W929">
        <f>Sales_Data[[#This Row],[Sales]]*Sales_Data[[#This Row],[Cost_%]]</f>
        <v>27.720000000000002</v>
      </c>
      <c r="X929">
        <f>Sales_Data[[#This Row],[Sales]]-Sales_Data[[#This Row],[Cost]]</f>
        <v>18.48</v>
      </c>
      <c r="Y929" s="3">
        <f>Sales_Data[[#This Row],[Gross_Profit_Recalc]]/Sales_Data[[#This Row],[Sales]]</f>
        <v>0.39999999999999997</v>
      </c>
      <c r="Z929">
        <f>YEAR(Sales_Data[[#This Row],[Order Date]])</f>
        <v>2015</v>
      </c>
    </row>
    <row r="930" spans="1:26" x14ac:dyDescent="0.2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>_xlfn.XLOOKUP(Sales_Data[[#This Row],[Category]],Assumptions_Model!A:A, Assumptions_Model!B:B)</f>
        <v>0.6</v>
      </c>
      <c r="W930">
        <f>Sales_Data[[#This Row],[Sales]]*Sales_Data[[#This Row],[Cost_%]]</f>
        <v>17.303999999999998</v>
      </c>
      <c r="X930">
        <f>Sales_Data[[#This Row],[Sales]]-Sales_Data[[#This Row],[Cost]]</f>
        <v>11.536000000000001</v>
      </c>
      <c r="Y930" s="3">
        <f>Sales_Data[[#This Row],[Gross_Profit_Recalc]]/Sales_Data[[#This Row],[Sales]]</f>
        <v>0.4</v>
      </c>
      <c r="Z930">
        <f>YEAR(Sales_Data[[#This Row],[Order Date]])</f>
        <v>2015</v>
      </c>
    </row>
    <row r="931" spans="1:26" x14ac:dyDescent="0.2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>_xlfn.XLOOKUP(Sales_Data[[#This Row],[Category]],Assumptions_Model!A:A, Assumptions_Model!B:B)</f>
        <v>0.6</v>
      </c>
      <c r="W931">
        <f>Sales_Data[[#This Row],[Sales]]*Sales_Data[[#This Row],[Cost_%]]</f>
        <v>8.7552000000000003</v>
      </c>
      <c r="X931">
        <f>Sales_Data[[#This Row],[Sales]]-Sales_Data[[#This Row],[Cost]]</f>
        <v>5.8368000000000002</v>
      </c>
      <c r="Y931" s="3">
        <f>Sales_Data[[#This Row],[Gross_Profit_Recalc]]/Sales_Data[[#This Row],[Sales]]</f>
        <v>0.4</v>
      </c>
      <c r="Z931">
        <f>YEAR(Sales_Data[[#This Row],[Order Date]])</f>
        <v>2017</v>
      </c>
    </row>
    <row r="932" spans="1:26" x14ac:dyDescent="0.2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>_xlfn.XLOOKUP(Sales_Data[[#This Row],[Category]],Assumptions_Model!A:A, Assumptions_Model!B:B)</f>
        <v>0.6</v>
      </c>
      <c r="W932">
        <f>Sales_Data[[#This Row],[Sales]]*Sales_Data[[#This Row],[Cost_%]]</f>
        <v>53.913599999999995</v>
      </c>
      <c r="X932">
        <f>Sales_Data[[#This Row],[Sales]]-Sales_Data[[#This Row],[Cost]]</f>
        <v>35.942399999999999</v>
      </c>
      <c r="Y932" s="3">
        <f>Sales_Data[[#This Row],[Gross_Profit_Recalc]]/Sales_Data[[#This Row],[Sales]]</f>
        <v>0.4</v>
      </c>
      <c r="Z932">
        <f>YEAR(Sales_Data[[#This Row],[Order Date]])</f>
        <v>2017</v>
      </c>
    </row>
    <row r="933" spans="1:26" x14ac:dyDescent="0.2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>_xlfn.XLOOKUP(Sales_Data[[#This Row],[Category]],Assumptions_Model!A:A, Assumptions_Model!B:B)</f>
        <v>0.6</v>
      </c>
      <c r="W933">
        <f>Sales_Data[[#This Row],[Sales]]*Sales_Data[[#This Row],[Cost_%]]</f>
        <v>8.3231999999999999</v>
      </c>
      <c r="X933">
        <f>Sales_Data[[#This Row],[Sales]]-Sales_Data[[#This Row],[Cost]]</f>
        <v>5.5488</v>
      </c>
      <c r="Y933" s="3">
        <f>Sales_Data[[#This Row],[Gross_Profit_Recalc]]/Sales_Data[[#This Row],[Sales]]</f>
        <v>0.4</v>
      </c>
      <c r="Z933">
        <f>YEAR(Sales_Data[[#This Row],[Order Date]])</f>
        <v>2017</v>
      </c>
    </row>
    <row r="934" spans="1:26" x14ac:dyDescent="0.2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>_xlfn.XLOOKUP(Sales_Data[[#This Row],[Category]],Assumptions_Model!A:A, Assumptions_Model!B:B)</f>
        <v>0.6</v>
      </c>
      <c r="W934">
        <f>Sales_Data[[#This Row],[Sales]]*Sales_Data[[#This Row],[Cost_%]]</f>
        <v>7.3151999999999999</v>
      </c>
      <c r="X934">
        <f>Sales_Data[[#This Row],[Sales]]-Sales_Data[[#This Row],[Cost]]</f>
        <v>4.8768000000000002</v>
      </c>
      <c r="Y934" s="3">
        <f>Sales_Data[[#This Row],[Gross_Profit_Recalc]]/Sales_Data[[#This Row],[Sales]]</f>
        <v>0.4</v>
      </c>
      <c r="Z934">
        <f>YEAR(Sales_Data[[#This Row],[Order Date]])</f>
        <v>2017</v>
      </c>
    </row>
    <row r="935" spans="1:26" x14ac:dyDescent="0.2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>_xlfn.XLOOKUP(Sales_Data[[#This Row],[Category]],Assumptions_Model!A:A, Assumptions_Model!B:B)</f>
        <v>0.6</v>
      </c>
      <c r="W935">
        <f>Sales_Data[[#This Row],[Sales]]*Sales_Data[[#This Row],[Cost_%]]</f>
        <v>27.033599999999996</v>
      </c>
      <c r="X935">
        <f>Sales_Data[[#This Row],[Sales]]-Sales_Data[[#This Row],[Cost]]</f>
        <v>18.022400000000001</v>
      </c>
      <c r="Y935" s="3">
        <f>Sales_Data[[#This Row],[Gross_Profit_Recalc]]/Sales_Data[[#This Row],[Sales]]</f>
        <v>0.4</v>
      </c>
      <c r="Z935">
        <f>YEAR(Sales_Data[[#This Row],[Order Date]])</f>
        <v>2016</v>
      </c>
    </row>
    <row r="936" spans="1:26" x14ac:dyDescent="0.2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>_xlfn.XLOOKUP(Sales_Data[[#This Row],[Category]],Assumptions_Model!A:A, Assumptions_Model!B:B)</f>
        <v>0.6</v>
      </c>
      <c r="W936">
        <f>Sales_Data[[#This Row],[Sales]]*Sales_Data[[#This Row],[Cost_%]]</f>
        <v>17.8308</v>
      </c>
      <c r="X936">
        <f>Sales_Data[[#This Row],[Sales]]-Sales_Data[[#This Row],[Cost]]</f>
        <v>11.8872</v>
      </c>
      <c r="Y936" s="3">
        <f>Sales_Data[[#This Row],[Gross_Profit_Recalc]]/Sales_Data[[#This Row],[Sales]]</f>
        <v>0.4</v>
      </c>
      <c r="Z936">
        <f>YEAR(Sales_Data[[#This Row],[Order Date]])</f>
        <v>2016</v>
      </c>
    </row>
    <row r="937" spans="1:26" x14ac:dyDescent="0.2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>_xlfn.XLOOKUP(Sales_Data[[#This Row],[Category]],Assumptions_Model!A:A, Assumptions_Model!B:B)</f>
        <v>0.6</v>
      </c>
      <c r="W937">
        <f>Sales_Data[[#This Row],[Sales]]*Sales_Data[[#This Row],[Cost_%]]</f>
        <v>9.3311999999999991</v>
      </c>
      <c r="X937">
        <f>Sales_Data[[#This Row],[Sales]]-Sales_Data[[#This Row],[Cost]]</f>
        <v>6.2208000000000006</v>
      </c>
      <c r="Y937" s="3">
        <f>Sales_Data[[#This Row],[Gross_Profit_Recalc]]/Sales_Data[[#This Row],[Sales]]</f>
        <v>0.4</v>
      </c>
      <c r="Z937">
        <f>YEAR(Sales_Data[[#This Row],[Order Date]])</f>
        <v>2016</v>
      </c>
    </row>
    <row r="938" spans="1:26" x14ac:dyDescent="0.2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>_xlfn.XLOOKUP(Sales_Data[[#This Row],[Category]],Assumptions_Model!A:A, Assumptions_Model!B:B)</f>
        <v>0.6</v>
      </c>
      <c r="W938">
        <f>Sales_Data[[#This Row],[Sales]]*Sales_Data[[#This Row],[Cost_%]]</f>
        <v>268.61759999999998</v>
      </c>
      <c r="X938">
        <f>Sales_Data[[#This Row],[Sales]]-Sales_Data[[#This Row],[Cost]]</f>
        <v>179.07840000000004</v>
      </c>
      <c r="Y938" s="3">
        <f>Sales_Data[[#This Row],[Gross_Profit_Recalc]]/Sales_Data[[#This Row],[Sales]]</f>
        <v>0.40000000000000008</v>
      </c>
      <c r="Z938">
        <f>YEAR(Sales_Data[[#This Row],[Order Date]])</f>
        <v>2016</v>
      </c>
    </row>
    <row r="939" spans="1:26" x14ac:dyDescent="0.2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>_xlfn.XLOOKUP(Sales_Data[[#This Row],[Category]],Assumptions_Model!A:A, Assumptions_Model!B:B)</f>
        <v>0.55000000000000004</v>
      </c>
      <c r="W939">
        <f>Sales_Data[[#This Row],[Sales]]*Sales_Data[[#This Row],[Cost_%]]</f>
        <v>87.994500000000016</v>
      </c>
      <c r="X939">
        <f>Sales_Data[[#This Row],[Sales]]-Sales_Data[[#This Row],[Cost]]</f>
        <v>71.995499999999993</v>
      </c>
      <c r="Y939" s="3">
        <f>Sales_Data[[#This Row],[Gross_Profit_Recalc]]/Sales_Data[[#This Row],[Sales]]</f>
        <v>0.44999999999999996</v>
      </c>
      <c r="Z939">
        <f>YEAR(Sales_Data[[#This Row],[Order Date]])</f>
        <v>2017</v>
      </c>
    </row>
    <row r="940" spans="1:26" x14ac:dyDescent="0.2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>_xlfn.XLOOKUP(Sales_Data[[#This Row],[Category]],Assumptions_Model!A:A, Assumptions_Model!B:B)</f>
        <v>0.6</v>
      </c>
      <c r="W940">
        <f>Sales_Data[[#This Row],[Sales]]*Sales_Data[[#This Row],[Cost_%]]</f>
        <v>7.7759999999999998</v>
      </c>
      <c r="X940">
        <f>Sales_Data[[#This Row],[Sales]]-Sales_Data[[#This Row],[Cost]]</f>
        <v>5.1840000000000011</v>
      </c>
      <c r="Y940" s="3">
        <f>Sales_Data[[#This Row],[Gross_Profit_Recalc]]/Sales_Data[[#This Row],[Sales]]</f>
        <v>0.40000000000000008</v>
      </c>
      <c r="Z940">
        <f>YEAR(Sales_Data[[#This Row],[Order Date]])</f>
        <v>2015</v>
      </c>
    </row>
    <row r="941" spans="1:26" x14ac:dyDescent="0.2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>_xlfn.XLOOKUP(Sales_Data[[#This Row],[Category]],Assumptions_Model!A:A, Assumptions_Model!B:B)</f>
        <v>0.6</v>
      </c>
      <c r="W941">
        <f>Sales_Data[[#This Row],[Sales]]*Sales_Data[[#This Row],[Cost_%]]</f>
        <v>80.687999999999988</v>
      </c>
      <c r="X941">
        <f>Sales_Data[[#This Row],[Sales]]-Sales_Data[[#This Row],[Cost]]</f>
        <v>53.792000000000002</v>
      </c>
      <c r="Y941" s="3">
        <f>Sales_Data[[#This Row],[Gross_Profit_Recalc]]/Sales_Data[[#This Row],[Sales]]</f>
        <v>0.4</v>
      </c>
      <c r="Z941">
        <f>YEAR(Sales_Data[[#This Row],[Order Date]])</f>
        <v>2015</v>
      </c>
    </row>
    <row r="942" spans="1:26" x14ac:dyDescent="0.2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>_xlfn.XLOOKUP(Sales_Data[[#This Row],[Category]],Assumptions_Model!A:A, Assumptions_Model!B:B)</f>
        <v>0.6</v>
      </c>
      <c r="W942">
        <f>Sales_Data[[#This Row],[Sales]]*Sales_Data[[#This Row],[Cost_%]]</f>
        <v>10.272</v>
      </c>
      <c r="X942">
        <f>Sales_Data[[#This Row],[Sales]]-Sales_Data[[#This Row],[Cost]]</f>
        <v>6.8480000000000008</v>
      </c>
      <c r="Y942" s="3">
        <f>Sales_Data[[#This Row],[Gross_Profit_Recalc]]/Sales_Data[[#This Row],[Sales]]</f>
        <v>0.4</v>
      </c>
      <c r="Z942">
        <f>YEAR(Sales_Data[[#This Row],[Order Date]])</f>
        <v>2016</v>
      </c>
    </row>
    <row r="943" spans="1:26" x14ac:dyDescent="0.2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>_xlfn.XLOOKUP(Sales_Data[[#This Row],[Category]],Assumptions_Model!A:A, Assumptions_Model!B:B)</f>
        <v>0.6</v>
      </c>
      <c r="W943">
        <f>Sales_Data[[#This Row],[Sales]]*Sales_Data[[#This Row],[Cost_%]]</f>
        <v>3.6576</v>
      </c>
      <c r="X943">
        <f>Sales_Data[[#This Row],[Sales]]-Sales_Data[[#This Row],[Cost]]</f>
        <v>2.4384000000000001</v>
      </c>
      <c r="Y943" s="3">
        <f>Sales_Data[[#This Row],[Gross_Profit_Recalc]]/Sales_Data[[#This Row],[Sales]]</f>
        <v>0.4</v>
      </c>
      <c r="Z943">
        <f>YEAR(Sales_Data[[#This Row],[Order Date]])</f>
        <v>2016</v>
      </c>
    </row>
    <row r="944" spans="1:26" x14ac:dyDescent="0.2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>_xlfn.XLOOKUP(Sales_Data[[#This Row],[Category]],Assumptions_Model!A:A, Assumptions_Model!B:B)</f>
        <v>0.65</v>
      </c>
      <c r="W944">
        <f>Sales_Data[[#This Row],[Sales]]*Sales_Data[[#This Row],[Cost_%]]</f>
        <v>724.27679999999998</v>
      </c>
      <c r="X944">
        <f>Sales_Data[[#This Row],[Sales]]-Sales_Data[[#This Row],[Cost]]</f>
        <v>389.99519999999995</v>
      </c>
      <c r="Y944" s="3">
        <f>Sales_Data[[#This Row],[Gross_Profit_Recalc]]/Sales_Data[[#This Row],[Sales]]</f>
        <v>0.35</v>
      </c>
      <c r="Z944">
        <f>YEAR(Sales_Data[[#This Row],[Order Date]])</f>
        <v>2016</v>
      </c>
    </row>
    <row r="945" spans="1:26" x14ac:dyDescent="0.2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>_xlfn.XLOOKUP(Sales_Data[[#This Row],[Category]],Assumptions_Model!A:A, Assumptions_Model!B:B)</f>
        <v>0.6</v>
      </c>
      <c r="W945">
        <f>Sales_Data[[#This Row],[Sales]]*Sales_Data[[#This Row],[Cost_%]]</f>
        <v>19.439999999999998</v>
      </c>
      <c r="X945">
        <f>Sales_Data[[#This Row],[Sales]]-Sales_Data[[#This Row],[Cost]]</f>
        <v>12.96</v>
      </c>
      <c r="Y945" s="3">
        <f>Sales_Data[[#This Row],[Gross_Profit_Recalc]]/Sales_Data[[#This Row],[Sales]]</f>
        <v>0.4</v>
      </c>
      <c r="Z945">
        <f>YEAR(Sales_Data[[#This Row],[Order Date]])</f>
        <v>2015</v>
      </c>
    </row>
    <row r="946" spans="1:26" x14ac:dyDescent="0.2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>_xlfn.XLOOKUP(Sales_Data[[#This Row],[Category]],Assumptions_Model!A:A, Assumptions_Model!B:B)</f>
        <v>0.6</v>
      </c>
      <c r="W946">
        <f>Sales_Data[[#This Row],[Sales]]*Sales_Data[[#This Row],[Cost_%]]</f>
        <v>324.34200000000004</v>
      </c>
      <c r="X946">
        <f>Sales_Data[[#This Row],[Sales]]-Sales_Data[[#This Row],[Cost]]</f>
        <v>216.22800000000001</v>
      </c>
      <c r="Y946" s="3">
        <f>Sales_Data[[#This Row],[Gross_Profit_Recalc]]/Sales_Data[[#This Row],[Sales]]</f>
        <v>0.39999999999999997</v>
      </c>
      <c r="Z946">
        <f>YEAR(Sales_Data[[#This Row],[Order Date]])</f>
        <v>2015</v>
      </c>
    </row>
    <row r="947" spans="1:26" x14ac:dyDescent="0.2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>_xlfn.XLOOKUP(Sales_Data[[#This Row],[Category]],Assumptions_Model!A:A, Assumptions_Model!B:B)</f>
        <v>0.6</v>
      </c>
      <c r="W947">
        <f>Sales_Data[[#This Row],[Sales]]*Sales_Data[[#This Row],[Cost_%]]</f>
        <v>100.65599999999999</v>
      </c>
      <c r="X947">
        <f>Sales_Data[[#This Row],[Sales]]-Sales_Data[[#This Row],[Cost]]</f>
        <v>67.103999999999999</v>
      </c>
      <c r="Y947" s="3">
        <f>Sales_Data[[#This Row],[Gross_Profit_Recalc]]/Sales_Data[[#This Row],[Sales]]</f>
        <v>0.4</v>
      </c>
      <c r="Z947">
        <f>YEAR(Sales_Data[[#This Row],[Order Date]])</f>
        <v>2015</v>
      </c>
    </row>
    <row r="948" spans="1:26" x14ac:dyDescent="0.2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>_xlfn.XLOOKUP(Sales_Data[[#This Row],[Category]],Assumptions_Model!A:A, Assumptions_Model!B:B)</f>
        <v>0.65</v>
      </c>
      <c r="W948">
        <f>Sales_Data[[#This Row],[Sales]]*Sales_Data[[#This Row],[Cost_%]]</f>
        <v>255.55725000000001</v>
      </c>
      <c r="X948">
        <f>Sales_Data[[#This Row],[Sales]]-Sales_Data[[#This Row],[Cost]]</f>
        <v>137.60775000000001</v>
      </c>
      <c r="Y948" s="3">
        <f>Sales_Data[[#This Row],[Gross_Profit_Recalc]]/Sales_Data[[#This Row],[Sales]]</f>
        <v>0.35000000000000003</v>
      </c>
      <c r="Z948">
        <f>YEAR(Sales_Data[[#This Row],[Order Date]])</f>
        <v>2015</v>
      </c>
    </row>
    <row r="949" spans="1:26" x14ac:dyDescent="0.2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>_xlfn.XLOOKUP(Sales_Data[[#This Row],[Category]],Assumptions_Model!A:A, Assumptions_Model!B:B)</f>
        <v>0.65</v>
      </c>
      <c r="W949">
        <f>Sales_Data[[#This Row],[Sales]]*Sales_Data[[#This Row],[Cost_%]]</f>
        <v>335.71720000000005</v>
      </c>
      <c r="X949">
        <f>Sales_Data[[#This Row],[Sales]]-Sales_Data[[#This Row],[Cost]]</f>
        <v>180.77080000000001</v>
      </c>
      <c r="Y949" s="3">
        <f>Sales_Data[[#This Row],[Gross_Profit_Recalc]]/Sales_Data[[#This Row],[Sales]]</f>
        <v>0.35</v>
      </c>
      <c r="Z949">
        <f>YEAR(Sales_Data[[#This Row],[Order Date]])</f>
        <v>2017</v>
      </c>
    </row>
    <row r="950" spans="1:26" x14ac:dyDescent="0.2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>_xlfn.XLOOKUP(Sales_Data[[#This Row],[Category]],Assumptions_Model!A:A, Assumptions_Model!B:B)</f>
        <v>0.65</v>
      </c>
      <c r="W950">
        <f>Sales_Data[[#This Row],[Sales]]*Sales_Data[[#This Row],[Cost_%]]</f>
        <v>654.70079999999996</v>
      </c>
      <c r="X950">
        <f>Sales_Data[[#This Row],[Sales]]-Sales_Data[[#This Row],[Cost]]</f>
        <v>352.53120000000001</v>
      </c>
      <c r="Y950" s="3">
        <f>Sales_Data[[#This Row],[Gross_Profit_Recalc]]/Sales_Data[[#This Row],[Sales]]</f>
        <v>0.35000000000000003</v>
      </c>
      <c r="Z950">
        <f>YEAR(Sales_Data[[#This Row],[Order Date]])</f>
        <v>2017</v>
      </c>
    </row>
    <row r="951" spans="1:26" x14ac:dyDescent="0.2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>_xlfn.XLOOKUP(Sales_Data[[#This Row],[Category]],Assumptions_Model!A:A, Assumptions_Model!B:B)</f>
        <v>0.65</v>
      </c>
      <c r="W951">
        <f>Sales_Data[[#This Row],[Sales]]*Sales_Data[[#This Row],[Cost_%]]</f>
        <v>1342.4580000000001</v>
      </c>
      <c r="X951">
        <f>Sales_Data[[#This Row],[Sales]]-Sales_Data[[#This Row],[Cost]]</f>
        <v>722.86200000000008</v>
      </c>
      <c r="Y951" s="3">
        <f>Sales_Data[[#This Row],[Gross_Profit_Recalc]]/Sales_Data[[#This Row],[Sales]]</f>
        <v>0.35000000000000003</v>
      </c>
      <c r="Z951">
        <f>YEAR(Sales_Data[[#This Row],[Order Date]])</f>
        <v>2017</v>
      </c>
    </row>
    <row r="952" spans="1:26" x14ac:dyDescent="0.2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>_xlfn.XLOOKUP(Sales_Data[[#This Row],[Category]],Assumptions_Model!A:A, Assumptions_Model!B:B)</f>
        <v>0.6</v>
      </c>
      <c r="W952">
        <f>Sales_Data[[#This Row],[Sales]]*Sales_Data[[#This Row],[Cost_%]]</f>
        <v>9.3311999999999991</v>
      </c>
      <c r="X952">
        <f>Sales_Data[[#This Row],[Sales]]-Sales_Data[[#This Row],[Cost]]</f>
        <v>6.2208000000000006</v>
      </c>
      <c r="Y952" s="3">
        <f>Sales_Data[[#This Row],[Gross_Profit_Recalc]]/Sales_Data[[#This Row],[Sales]]</f>
        <v>0.4</v>
      </c>
      <c r="Z952">
        <f>YEAR(Sales_Data[[#This Row],[Order Date]])</f>
        <v>2017</v>
      </c>
    </row>
    <row r="953" spans="1:26" x14ac:dyDescent="0.2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>_xlfn.XLOOKUP(Sales_Data[[#This Row],[Category]],Assumptions_Model!A:A, Assumptions_Model!B:B)</f>
        <v>0.6</v>
      </c>
      <c r="W953">
        <f>Sales_Data[[#This Row],[Sales]]*Sales_Data[[#This Row],[Cost_%]]</f>
        <v>15.2064</v>
      </c>
      <c r="X953">
        <f>Sales_Data[[#This Row],[Sales]]-Sales_Data[[#This Row],[Cost]]</f>
        <v>10.137600000000001</v>
      </c>
      <c r="Y953" s="3">
        <f>Sales_Data[[#This Row],[Gross_Profit_Recalc]]/Sales_Data[[#This Row],[Sales]]</f>
        <v>0.4</v>
      </c>
      <c r="Z953">
        <f>YEAR(Sales_Data[[#This Row],[Order Date]])</f>
        <v>2017</v>
      </c>
    </row>
    <row r="954" spans="1:26" x14ac:dyDescent="0.2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>_xlfn.XLOOKUP(Sales_Data[[#This Row],[Category]],Assumptions_Model!A:A, Assumptions_Model!B:B)</f>
        <v>0.65</v>
      </c>
      <c r="W954">
        <f>Sales_Data[[#This Row],[Sales]]*Sales_Data[[#This Row],[Cost_%]]</f>
        <v>16.556800000000003</v>
      </c>
      <c r="X954">
        <f>Sales_Data[[#This Row],[Sales]]-Sales_Data[[#This Row],[Cost]]</f>
        <v>8.9151999999999987</v>
      </c>
      <c r="Y954" s="3">
        <f>Sales_Data[[#This Row],[Gross_Profit_Recalc]]/Sales_Data[[#This Row],[Sales]]</f>
        <v>0.34999999999999992</v>
      </c>
      <c r="Z954">
        <f>YEAR(Sales_Data[[#This Row],[Order Date]])</f>
        <v>2017</v>
      </c>
    </row>
    <row r="955" spans="1:26" x14ac:dyDescent="0.2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>_xlfn.XLOOKUP(Sales_Data[[#This Row],[Category]],Assumptions_Model!A:A, Assumptions_Model!B:B)</f>
        <v>0.6</v>
      </c>
      <c r="W955">
        <f>Sales_Data[[#This Row],[Sales]]*Sales_Data[[#This Row],[Cost_%]]</f>
        <v>16.300799999999999</v>
      </c>
      <c r="X955">
        <f>Sales_Data[[#This Row],[Sales]]-Sales_Data[[#This Row],[Cost]]</f>
        <v>10.8672</v>
      </c>
      <c r="Y955" s="3">
        <f>Sales_Data[[#This Row],[Gross_Profit_Recalc]]/Sales_Data[[#This Row],[Sales]]</f>
        <v>0.4</v>
      </c>
      <c r="Z955">
        <f>YEAR(Sales_Data[[#This Row],[Order Date]])</f>
        <v>2017</v>
      </c>
    </row>
    <row r="956" spans="1:26" x14ac:dyDescent="0.2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>_xlfn.XLOOKUP(Sales_Data[[#This Row],[Category]],Assumptions_Model!A:A, Assumptions_Model!B:B)</f>
        <v>0.65</v>
      </c>
      <c r="W956">
        <f>Sales_Data[[#This Row],[Sales]]*Sales_Data[[#This Row],[Cost_%]]</f>
        <v>51.25432</v>
      </c>
      <c r="X956">
        <f>Sales_Data[[#This Row],[Sales]]-Sales_Data[[#This Row],[Cost]]</f>
        <v>27.598480000000002</v>
      </c>
      <c r="Y956" s="3">
        <f>Sales_Data[[#This Row],[Gross_Profit_Recalc]]/Sales_Data[[#This Row],[Sales]]</f>
        <v>0.35000000000000003</v>
      </c>
      <c r="Z956">
        <f>YEAR(Sales_Data[[#This Row],[Order Date]])</f>
        <v>2017</v>
      </c>
    </row>
    <row r="957" spans="1:26" x14ac:dyDescent="0.2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>_xlfn.XLOOKUP(Sales_Data[[#This Row],[Category]],Assumptions_Model!A:A, Assumptions_Model!B:B)</f>
        <v>0.6</v>
      </c>
      <c r="W957">
        <f>Sales_Data[[#This Row],[Sales]]*Sales_Data[[#This Row],[Cost_%]]</f>
        <v>104.28</v>
      </c>
      <c r="X957">
        <f>Sales_Data[[#This Row],[Sales]]-Sales_Data[[#This Row],[Cost]]</f>
        <v>69.52000000000001</v>
      </c>
      <c r="Y957" s="3">
        <f>Sales_Data[[#This Row],[Gross_Profit_Recalc]]/Sales_Data[[#This Row],[Sales]]</f>
        <v>0.4</v>
      </c>
      <c r="Z957">
        <f>YEAR(Sales_Data[[#This Row],[Order Date]])</f>
        <v>2017</v>
      </c>
    </row>
    <row r="958" spans="1:26" x14ac:dyDescent="0.2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>_xlfn.XLOOKUP(Sales_Data[[#This Row],[Category]],Assumptions_Model!A:A, Assumptions_Model!B:B)</f>
        <v>0.55000000000000004</v>
      </c>
      <c r="W958">
        <f>Sales_Data[[#This Row],[Sales]]*Sales_Data[[#This Row],[Cost_%]]</f>
        <v>16.275600000000001</v>
      </c>
      <c r="X958">
        <f>Sales_Data[[#This Row],[Sales]]-Sales_Data[[#This Row],[Cost]]</f>
        <v>13.316399999999998</v>
      </c>
      <c r="Y958" s="3">
        <f>Sales_Data[[#This Row],[Gross_Profit_Recalc]]/Sales_Data[[#This Row],[Sales]]</f>
        <v>0.44999999999999996</v>
      </c>
      <c r="Z958">
        <f>YEAR(Sales_Data[[#This Row],[Order Date]])</f>
        <v>2017</v>
      </c>
    </row>
    <row r="959" spans="1:26" x14ac:dyDescent="0.2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>_xlfn.XLOOKUP(Sales_Data[[#This Row],[Category]],Assumptions_Model!A:A, Assumptions_Model!B:B)</f>
        <v>0.6</v>
      </c>
      <c r="W959">
        <f>Sales_Data[[#This Row],[Sales]]*Sales_Data[[#This Row],[Cost_%]]</f>
        <v>2.8512</v>
      </c>
      <c r="X959">
        <f>Sales_Data[[#This Row],[Sales]]-Sales_Data[[#This Row],[Cost]]</f>
        <v>1.9007999999999998</v>
      </c>
      <c r="Y959" s="3">
        <f>Sales_Data[[#This Row],[Gross_Profit_Recalc]]/Sales_Data[[#This Row],[Sales]]</f>
        <v>0.39999999999999997</v>
      </c>
      <c r="Z959">
        <f>YEAR(Sales_Data[[#This Row],[Order Date]])</f>
        <v>2017</v>
      </c>
    </row>
    <row r="960" spans="1:26" x14ac:dyDescent="0.2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>_xlfn.XLOOKUP(Sales_Data[[#This Row],[Category]],Assumptions_Model!A:A, Assumptions_Model!B:B)</f>
        <v>0.6</v>
      </c>
      <c r="W960">
        <f>Sales_Data[[#This Row],[Sales]]*Sales_Data[[#This Row],[Cost_%]]</f>
        <v>9.3311999999999991</v>
      </c>
      <c r="X960">
        <f>Sales_Data[[#This Row],[Sales]]-Sales_Data[[#This Row],[Cost]]</f>
        <v>6.2208000000000006</v>
      </c>
      <c r="Y960" s="3">
        <f>Sales_Data[[#This Row],[Gross_Profit_Recalc]]/Sales_Data[[#This Row],[Sales]]</f>
        <v>0.4</v>
      </c>
      <c r="Z960">
        <f>YEAR(Sales_Data[[#This Row],[Order Date]])</f>
        <v>2017</v>
      </c>
    </row>
    <row r="961" spans="1:26" x14ac:dyDescent="0.2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>_xlfn.XLOOKUP(Sales_Data[[#This Row],[Category]],Assumptions_Model!A:A, Assumptions_Model!B:B)</f>
        <v>0.65</v>
      </c>
      <c r="W961">
        <f>Sales_Data[[#This Row],[Sales]]*Sales_Data[[#This Row],[Cost_%]]</f>
        <v>132.99</v>
      </c>
      <c r="X961">
        <f>Sales_Data[[#This Row],[Sales]]-Sales_Data[[#This Row],[Cost]]</f>
        <v>71.609999999999985</v>
      </c>
      <c r="Y961" s="3">
        <f>Sales_Data[[#This Row],[Gross_Profit_Recalc]]/Sales_Data[[#This Row],[Sales]]</f>
        <v>0.34999999999999992</v>
      </c>
      <c r="Z961">
        <f>YEAR(Sales_Data[[#This Row],[Order Date]])</f>
        <v>2015</v>
      </c>
    </row>
    <row r="962" spans="1:26" x14ac:dyDescent="0.2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>_xlfn.XLOOKUP(Sales_Data[[#This Row],[Category]],Assumptions_Model!A:A, Assumptions_Model!B:B)</f>
        <v>0.65</v>
      </c>
      <c r="W962">
        <f>Sales_Data[[#This Row],[Sales]]*Sales_Data[[#This Row],[Cost_%]]</f>
        <v>209.01919999999998</v>
      </c>
      <c r="X962">
        <f>Sales_Data[[#This Row],[Sales]]-Sales_Data[[#This Row],[Cost]]</f>
        <v>112.5488</v>
      </c>
      <c r="Y962" s="3">
        <f>Sales_Data[[#This Row],[Gross_Profit_Recalc]]/Sales_Data[[#This Row],[Sales]]</f>
        <v>0.35000000000000003</v>
      </c>
      <c r="Z962">
        <f>YEAR(Sales_Data[[#This Row],[Order Date]])</f>
        <v>2017</v>
      </c>
    </row>
    <row r="963" spans="1:26" x14ac:dyDescent="0.2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>_xlfn.XLOOKUP(Sales_Data[[#This Row],[Category]],Assumptions_Model!A:A, Assumptions_Model!B:B)</f>
        <v>0.6</v>
      </c>
      <c r="W963">
        <f>Sales_Data[[#This Row],[Sales]]*Sales_Data[[#This Row],[Cost_%]]</f>
        <v>3.7439999999999998</v>
      </c>
      <c r="X963">
        <f>Sales_Data[[#This Row],[Sales]]-Sales_Data[[#This Row],[Cost]]</f>
        <v>2.4960000000000004</v>
      </c>
      <c r="Y963" s="3">
        <f>Sales_Data[[#This Row],[Gross_Profit_Recalc]]/Sales_Data[[#This Row],[Sales]]</f>
        <v>0.40000000000000008</v>
      </c>
      <c r="Z963">
        <f>YEAR(Sales_Data[[#This Row],[Order Date]])</f>
        <v>2015</v>
      </c>
    </row>
    <row r="964" spans="1:26" x14ac:dyDescent="0.2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>_xlfn.XLOOKUP(Sales_Data[[#This Row],[Category]],Assumptions_Model!A:A, Assumptions_Model!B:B)</f>
        <v>0.6</v>
      </c>
      <c r="W964">
        <f>Sales_Data[[#This Row],[Sales]]*Sales_Data[[#This Row],[Cost_%]]</f>
        <v>13.127999999999998</v>
      </c>
      <c r="X964">
        <f>Sales_Data[[#This Row],[Sales]]-Sales_Data[[#This Row],[Cost]]</f>
        <v>8.7520000000000007</v>
      </c>
      <c r="Y964" s="3">
        <f>Sales_Data[[#This Row],[Gross_Profit_Recalc]]/Sales_Data[[#This Row],[Sales]]</f>
        <v>0.4</v>
      </c>
      <c r="Z964">
        <f>YEAR(Sales_Data[[#This Row],[Order Date]])</f>
        <v>2016</v>
      </c>
    </row>
    <row r="965" spans="1:26" x14ac:dyDescent="0.2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>_xlfn.XLOOKUP(Sales_Data[[#This Row],[Category]],Assumptions_Model!A:A, Assumptions_Model!B:B)</f>
        <v>0.6</v>
      </c>
      <c r="W965">
        <f>Sales_Data[[#This Row],[Sales]]*Sales_Data[[#This Row],[Cost_%]]</f>
        <v>2.7647999999999997</v>
      </c>
      <c r="X965">
        <f>Sales_Data[[#This Row],[Sales]]-Sales_Data[[#This Row],[Cost]]</f>
        <v>1.8431999999999999</v>
      </c>
      <c r="Y965" s="3">
        <f>Sales_Data[[#This Row],[Gross_Profit_Recalc]]/Sales_Data[[#This Row],[Sales]]</f>
        <v>0.4</v>
      </c>
      <c r="Z965">
        <f>YEAR(Sales_Data[[#This Row],[Order Date]])</f>
        <v>2014</v>
      </c>
    </row>
    <row r="966" spans="1:26" x14ac:dyDescent="0.2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>_xlfn.XLOOKUP(Sales_Data[[#This Row],[Category]],Assumptions_Model!A:A, Assumptions_Model!B:B)</f>
        <v>0.6</v>
      </c>
      <c r="W966">
        <f>Sales_Data[[#This Row],[Sales]]*Sales_Data[[#This Row],[Cost_%]]</f>
        <v>5.8920000000000003</v>
      </c>
      <c r="X966">
        <f>Sales_Data[[#This Row],[Sales]]-Sales_Data[[#This Row],[Cost]]</f>
        <v>3.9279999999999999</v>
      </c>
      <c r="Y966" s="3">
        <f>Sales_Data[[#This Row],[Gross_Profit_Recalc]]/Sales_Data[[#This Row],[Sales]]</f>
        <v>0.39999999999999997</v>
      </c>
      <c r="Z966">
        <f>YEAR(Sales_Data[[#This Row],[Order Date]])</f>
        <v>2017</v>
      </c>
    </row>
    <row r="967" spans="1:26" x14ac:dyDescent="0.2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>_xlfn.XLOOKUP(Sales_Data[[#This Row],[Category]],Assumptions_Model!A:A, Assumptions_Model!B:B)</f>
        <v>0.6</v>
      </c>
      <c r="W967">
        <f>Sales_Data[[#This Row],[Sales]]*Sales_Data[[#This Row],[Cost_%]]</f>
        <v>21.581999999999997</v>
      </c>
      <c r="X967">
        <f>Sales_Data[[#This Row],[Sales]]-Sales_Data[[#This Row],[Cost]]</f>
        <v>14.388000000000002</v>
      </c>
      <c r="Y967" s="3">
        <f>Sales_Data[[#This Row],[Gross_Profit_Recalc]]/Sales_Data[[#This Row],[Sales]]</f>
        <v>0.40000000000000008</v>
      </c>
      <c r="Z967">
        <f>YEAR(Sales_Data[[#This Row],[Order Date]])</f>
        <v>2017</v>
      </c>
    </row>
    <row r="968" spans="1:26" x14ac:dyDescent="0.2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>_xlfn.XLOOKUP(Sales_Data[[#This Row],[Category]],Assumptions_Model!A:A, Assumptions_Model!B:B)</f>
        <v>0.6</v>
      </c>
      <c r="W968">
        <f>Sales_Data[[#This Row],[Sales]]*Sales_Data[[#This Row],[Cost_%]]</f>
        <v>7.7759999999999998</v>
      </c>
      <c r="X968">
        <f>Sales_Data[[#This Row],[Sales]]-Sales_Data[[#This Row],[Cost]]</f>
        <v>5.1840000000000011</v>
      </c>
      <c r="Y968" s="3">
        <f>Sales_Data[[#This Row],[Gross_Profit_Recalc]]/Sales_Data[[#This Row],[Sales]]</f>
        <v>0.40000000000000008</v>
      </c>
      <c r="Z968">
        <f>YEAR(Sales_Data[[#This Row],[Order Date]])</f>
        <v>2017</v>
      </c>
    </row>
    <row r="969" spans="1:26" x14ac:dyDescent="0.2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>_xlfn.XLOOKUP(Sales_Data[[#This Row],[Category]],Assumptions_Model!A:A, Assumptions_Model!B:B)</f>
        <v>0.6</v>
      </c>
      <c r="W969">
        <f>Sales_Data[[#This Row],[Sales]]*Sales_Data[[#This Row],[Cost_%]]</f>
        <v>114.96</v>
      </c>
      <c r="X969">
        <f>Sales_Data[[#This Row],[Sales]]-Sales_Data[[#This Row],[Cost]]</f>
        <v>76.64</v>
      </c>
      <c r="Y969" s="3">
        <f>Sales_Data[[#This Row],[Gross_Profit_Recalc]]/Sales_Data[[#This Row],[Sales]]</f>
        <v>0.4</v>
      </c>
      <c r="Z969">
        <f>YEAR(Sales_Data[[#This Row],[Order Date]])</f>
        <v>2017</v>
      </c>
    </row>
    <row r="970" spans="1:26" x14ac:dyDescent="0.2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>_xlfn.XLOOKUP(Sales_Data[[#This Row],[Category]],Assumptions_Model!A:A, Assumptions_Model!B:B)</f>
        <v>0.6</v>
      </c>
      <c r="W970">
        <f>Sales_Data[[#This Row],[Sales]]*Sales_Data[[#This Row],[Cost_%]]</f>
        <v>5.1840000000000002</v>
      </c>
      <c r="X970">
        <f>Sales_Data[[#This Row],[Sales]]-Sales_Data[[#This Row],[Cost]]</f>
        <v>3.4560000000000004</v>
      </c>
      <c r="Y970" s="3">
        <f>Sales_Data[[#This Row],[Gross_Profit_Recalc]]/Sales_Data[[#This Row],[Sales]]</f>
        <v>0.4</v>
      </c>
      <c r="Z970">
        <f>YEAR(Sales_Data[[#This Row],[Order Date]])</f>
        <v>2017</v>
      </c>
    </row>
    <row r="971" spans="1:26" x14ac:dyDescent="0.2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>_xlfn.XLOOKUP(Sales_Data[[#This Row],[Category]],Assumptions_Model!A:A, Assumptions_Model!B:B)</f>
        <v>0.6</v>
      </c>
      <c r="W971">
        <f>Sales_Data[[#This Row],[Sales]]*Sales_Data[[#This Row],[Cost_%]]</f>
        <v>301.08600000000001</v>
      </c>
      <c r="X971">
        <f>Sales_Data[[#This Row],[Sales]]-Sales_Data[[#This Row],[Cost]]</f>
        <v>200.72399999999999</v>
      </c>
      <c r="Y971" s="3">
        <f>Sales_Data[[#This Row],[Gross_Profit_Recalc]]/Sales_Data[[#This Row],[Sales]]</f>
        <v>0.39999999999999997</v>
      </c>
      <c r="Z971">
        <f>YEAR(Sales_Data[[#This Row],[Order Date]])</f>
        <v>2017</v>
      </c>
    </row>
    <row r="972" spans="1:26" x14ac:dyDescent="0.2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>_xlfn.XLOOKUP(Sales_Data[[#This Row],[Category]],Assumptions_Model!A:A, Assumptions_Model!B:B)</f>
        <v>0.65</v>
      </c>
      <c r="W972">
        <f>Sales_Data[[#This Row],[Sales]]*Sales_Data[[#This Row],[Cost_%]]</f>
        <v>82.617599999999996</v>
      </c>
      <c r="X972">
        <f>Sales_Data[[#This Row],[Sales]]-Sales_Data[[#This Row],[Cost]]</f>
        <v>44.486400000000003</v>
      </c>
      <c r="Y972" s="3">
        <f>Sales_Data[[#This Row],[Gross_Profit_Recalc]]/Sales_Data[[#This Row],[Sales]]</f>
        <v>0.35000000000000003</v>
      </c>
      <c r="Z972">
        <f>YEAR(Sales_Data[[#This Row],[Order Date]])</f>
        <v>2014</v>
      </c>
    </row>
    <row r="973" spans="1:26" x14ac:dyDescent="0.2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>_xlfn.XLOOKUP(Sales_Data[[#This Row],[Category]],Assumptions_Model!A:A, Assumptions_Model!B:B)</f>
        <v>0.55000000000000004</v>
      </c>
      <c r="W973">
        <f>Sales_Data[[#This Row],[Sales]]*Sales_Data[[#This Row],[Cost_%]]</f>
        <v>68.31</v>
      </c>
      <c r="X973">
        <f>Sales_Data[[#This Row],[Sales]]-Sales_Data[[#This Row],[Cost]]</f>
        <v>55.89</v>
      </c>
      <c r="Y973" s="3">
        <f>Sales_Data[[#This Row],[Gross_Profit_Recalc]]/Sales_Data[[#This Row],[Sales]]</f>
        <v>0.45</v>
      </c>
      <c r="Z973">
        <f>YEAR(Sales_Data[[#This Row],[Order Date]])</f>
        <v>2014</v>
      </c>
    </row>
    <row r="974" spans="1:26" x14ac:dyDescent="0.2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>_xlfn.XLOOKUP(Sales_Data[[#This Row],[Category]],Assumptions_Model!A:A, Assumptions_Model!B:B)</f>
        <v>0.6</v>
      </c>
      <c r="W974">
        <f>Sales_Data[[#This Row],[Sales]]*Sales_Data[[#This Row],[Cost_%]]</f>
        <v>11.152800000000001</v>
      </c>
      <c r="X974">
        <f>Sales_Data[[#This Row],[Sales]]-Sales_Data[[#This Row],[Cost]]</f>
        <v>7.4352</v>
      </c>
      <c r="Y974" s="3">
        <f>Sales_Data[[#This Row],[Gross_Profit_Recalc]]/Sales_Data[[#This Row],[Sales]]</f>
        <v>0.39999999999999997</v>
      </c>
      <c r="Z974">
        <f>YEAR(Sales_Data[[#This Row],[Order Date]])</f>
        <v>2014</v>
      </c>
    </row>
    <row r="975" spans="1:26" x14ac:dyDescent="0.2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>_xlfn.XLOOKUP(Sales_Data[[#This Row],[Category]],Assumptions_Model!A:A, Assumptions_Model!B:B)</f>
        <v>0.6</v>
      </c>
      <c r="W975">
        <f>Sales_Data[[#This Row],[Sales]]*Sales_Data[[#This Row],[Cost_%]]</f>
        <v>18.043199999999999</v>
      </c>
      <c r="X975">
        <f>Sales_Data[[#This Row],[Sales]]-Sales_Data[[#This Row],[Cost]]</f>
        <v>12.0288</v>
      </c>
      <c r="Y975" s="3">
        <f>Sales_Data[[#This Row],[Gross_Profit_Recalc]]/Sales_Data[[#This Row],[Sales]]</f>
        <v>0.4</v>
      </c>
      <c r="Z975">
        <f>YEAR(Sales_Data[[#This Row],[Order Date]])</f>
        <v>2014</v>
      </c>
    </row>
    <row r="976" spans="1:26" x14ac:dyDescent="0.2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>_xlfn.XLOOKUP(Sales_Data[[#This Row],[Category]],Assumptions_Model!A:A, Assumptions_Model!B:B)</f>
        <v>0.55000000000000004</v>
      </c>
      <c r="W976">
        <f>Sales_Data[[#This Row],[Sales]]*Sales_Data[[#This Row],[Cost_%]]</f>
        <v>88.511500000000012</v>
      </c>
      <c r="X976">
        <f>Sales_Data[[#This Row],[Sales]]-Sales_Data[[#This Row],[Cost]]</f>
        <v>72.418499999999995</v>
      </c>
      <c r="Y976" s="3">
        <f>Sales_Data[[#This Row],[Gross_Profit_Recalc]]/Sales_Data[[#This Row],[Sales]]</f>
        <v>0.44999999999999996</v>
      </c>
      <c r="Z976">
        <f>YEAR(Sales_Data[[#This Row],[Order Date]])</f>
        <v>2017</v>
      </c>
    </row>
    <row r="977" spans="1:26" x14ac:dyDescent="0.2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>_xlfn.XLOOKUP(Sales_Data[[#This Row],[Category]],Assumptions_Model!A:A, Assumptions_Model!B:B)</f>
        <v>0.6</v>
      </c>
      <c r="W977">
        <f>Sales_Data[[#This Row],[Sales]]*Sales_Data[[#This Row],[Cost_%]]</f>
        <v>45.475200000000001</v>
      </c>
      <c r="X977">
        <f>Sales_Data[[#This Row],[Sales]]-Sales_Data[[#This Row],[Cost]]</f>
        <v>30.316800000000001</v>
      </c>
      <c r="Y977" s="3">
        <f>Sales_Data[[#This Row],[Gross_Profit_Recalc]]/Sales_Data[[#This Row],[Sales]]</f>
        <v>0.4</v>
      </c>
      <c r="Z977">
        <f>YEAR(Sales_Data[[#This Row],[Order Date]])</f>
        <v>2017</v>
      </c>
    </row>
    <row r="978" spans="1:26" x14ac:dyDescent="0.2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>_xlfn.XLOOKUP(Sales_Data[[#This Row],[Category]],Assumptions_Model!A:A, Assumptions_Model!B:B)</f>
        <v>0.6</v>
      </c>
      <c r="W978">
        <f>Sales_Data[[#This Row],[Sales]]*Sales_Data[[#This Row],[Cost_%]]</f>
        <v>0.64800000000000002</v>
      </c>
      <c r="X978">
        <f>Sales_Data[[#This Row],[Sales]]-Sales_Data[[#This Row],[Cost]]</f>
        <v>0.43200000000000005</v>
      </c>
      <c r="Y978" s="3">
        <f>Sales_Data[[#This Row],[Gross_Profit_Recalc]]/Sales_Data[[#This Row],[Sales]]</f>
        <v>0.4</v>
      </c>
      <c r="Z978">
        <f>YEAR(Sales_Data[[#This Row],[Order Date]])</f>
        <v>2017</v>
      </c>
    </row>
    <row r="979" spans="1:26" x14ac:dyDescent="0.2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>_xlfn.XLOOKUP(Sales_Data[[#This Row],[Category]],Assumptions_Model!A:A, Assumptions_Model!B:B)</f>
        <v>0.55000000000000004</v>
      </c>
      <c r="W979">
        <f>Sales_Data[[#This Row],[Sales]]*Sales_Data[[#This Row],[Cost_%]]</f>
        <v>1682.9901000000002</v>
      </c>
      <c r="X979">
        <f>Sales_Data[[#This Row],[Sales]]-Sales_Data[[#This Row],[Cost]]</f>
        <v>1376.9918999999998</v>
      </c>
      <c r="Y979" s="3">
        <f>Sales_Data[[#This Row],[Gross_Profit_Recalc]]/Sales_Data[[#This Row],[Sales]]</f>
        <v>0.4499999999999999</v>
      </c>
      <c r="Z979">
        <f>YEAR(Sales_Data[[#This Row],[Order Date]])</f>
        <v>2017</v>
      </c>
    </row>
    <row r="980" spans="1:26" x14ac:dyDescent="0.2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>_xlfn.XLOOKUP(Sales_Data[[#This Row],[Category]],Assumptions_Model!A:A, Assumptions_Model!B:B)</f>
        <v>0.6</v>
      </c>
      <c r="W980">
        <f>Sales_Data[[#This Row],[Sales]]*Sales_Data[[#This Row],[Cost_%]]</f>
        <v>1.9691999999999998</v>
      </c>
      <c r="X980">
        <f>Sales_Data[[#This Row],[Sales]]-Sales_Data[[#This Row],[Cost]]</f>
        <v>1.3128000000000002</v>
      </c>
      <c r="Y980" s="3">
        <f>Sales_Data[[#This Row],[Gross_Profit_Recalc]]/Sales_Data[[#This Row],[Sales]]</f>
        <v>0.40000000000000008</v>
      </c>
      <c r="Z980">
        <f>YEAR(Sales_Data[[#This Row],[Order Date]])</f>
        <v>2016</v>
      </c>
    </row>
    <row r="981" spans="1:26" x14ac:dyDescent="0.2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>_xlfn.XLOOKUP(Sales_Data[[#This Row],[Category]],Assumptions_Model!A:A, Assumptions_Model!B:B)</f>
        <v>0.6</v>
      </c>
      <c r="W981">
        <f>Sales_Data[[#This Row],[Sales]]*Sales_Data[[#This Row],[Cost_%]]</f>
        <v>20.412000000000003</v>
      </c>
      <c r="X981">
        <f>Sales_Data[[#This Row],[Sales]]-Sales_Data[[#This Row],[Cost]]</f>
        <v>13.608000000000001</v>
      </c>
      <c r="Y981" s="3">
        <f>Sales_Data[[#This Row],[Gross_Profit_Recalc]]/Sales_Data[[#This Row],[Sales]]</f>
        <v>0.39999999999999997</v>
      </c>
      <c r="Z981">
        <f>YEAR(Sales_Data[[#This Row],[Order Date]])</f>
        <v>2015</v>
      </c>
    </row>
    <row r="982" spans="1:26" x14ac:dyDescent="0.2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>_xlfn.XLOOKUP(Sales_Data[[#This Row],[Category]],Assumptions_Model!A:A, Assumptions_Model!B:B)</f>
        <v>0.65</v>
      </c>
      <c r="W982">
        <f>Sales_Data[[#This Row],[Sales]]*Sales_Data[[#This Row],[Cost_%]]</f>
        <v>389.53980000000001</v>
      </c>
      <c r="X982">
        <f>Sales_Data[[#This Row],[Sales]]-Sales_Data[[#This Row],[Cost]]</f>
        <v>209.75220000000002</v>
      </c>
      <c r="Y982" s="3">
        <f>Sales_Data[[#This Row],[Gross_Profit_Recalc]]/Sales_Data[[#This Row],[Sales]]</f>
        <v>0.35000000000000003</v>
      </c>
      <c r="Z982">
        <f>YEAR(Sales_Data[[#This Row],[Order Date]])</f>
        <v>2016</v>
      </c>
    </row>
    <row r="983" spans="1:26" x14ac:dyDescent="0.2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>_xlfn.XLOOKUP(Sales_Data[[#This Row],[Category]],Assumptions_Model!A:A, Assumptions_Model!B:B)</f>
        <v>0.6</v>
      </c>
      <c r="W983">
        <f>Sales_Data[[#This Row],[Sales]]*Sales_Data[[#This Row],[Cost_%]]</f>
        <v>2.0351999999999997</v>
      </c>
      <c r="X983">
        <f>Sales_Data[[#This Row],[Sales]]-Sales_Data[[#This Row],[Cost]]</f>
        <v>1.3568000000000002</v>
      </c>
      <c r="Y983" s="3">
        <f>Sales_Data[[#This Row],[Gross_Profit_Recalc]]/Sales_Data[[#This Row],[Sales]]</f>
        <v>0.40000000000000008</v>
      </c>
      <c r="Z983">
        <f>YEAR(Sales_Data[[#This Row],[Order Date]])</f>
        <v>2014</v>
      </c>
    </row>
    <row r="984" spans="1:26" x14ac:dyDescent="0.2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>_xlfn.XLOOKUP(Sales_Data[[#This Row],[Category]],Assumptions_Model!A:A, Assumptions_Model!B:B)</f>
        <v>0.55000000000000004</v>
      </c>
      <c r="W984">
        <f>Sales_Data[[#This Row],[Sales]]*Sales_Data[[#This Row],[Cost_%]]</f>
        <v>307.99120000000005</v>
      </c>
      <c r="X984">
        <f>Sales_Data[[#This Row],[Sales]]-Sales_Data[[#This Row],[Cost]]</f>
        <v>251.99279999999999</v>
      </c>
      <c r="Y984" s="3">
        <f>Sales_Data[[#This Row],[Gross_Profit_Recalc]]/Sales_Data[[#This Row],[Sales]]</f>
        <v>0.44999999999999996</v>
      </c>
      <c r="Z984">
        <f>YEAR(Sales_Data[[#This Row],[Order Date]])</f>
        <v>2014</v>
      </c>
    </row>
    <row r="985" spans="1:26" x14ac:dyDescent="0.2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>_xlfn.XLOOKUP(Sales_Data[[#This Row],[Category]],Assumptions_Model!A:A, Assumptions_Model!B:B)</f>
        <v>0.65</v>
      </c>
      <c r="W985">
        <f>Sales_Data[[#This Row],[Sales]]*Sales_Data[[#This Row],[Cost_%]]</f>
        <v>392.548</v>
      </c>
      <c r="X985">
        <f>Sales_Data[[#This Row],[Sales]]-Sales_Data[[#This Row],[Cost]]</f>
        <v>211.37199999999996</v>
      </c>
      <c r="Y985" s="3">
        <f>Sales_Data[[#This Row],[Gross_Profit_Recalc]]/Sales_Data[[#This Row],[Sales]]</f>
        <v>0.35</v>
      </c>
      <c r="Z985">
        <f>YEAR(Sales_Data[[#This Row],[Order Date]])</f>
        <v>2014</v>
      </c>
    </row>
    <row r="986" spans="1:26" x14ac:dyDescent="0.2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>_xlfn.XLOOKUP(Sales_Data[[#This Row],[Category]],Assumptions_Model!A:A, Assumptions_Model!B:B)</f>
        <v>0.6</v>
      </c>
      <c r="W986">
        <f>Sales_Data[[#This Row],[Sales]]*Sales_Data[[#This Row],[Cost_%]]</f>
        <v>4.7808000000000002</v>
      </c>
      <c r="X986">
        <f>Sales_Data[[#This Row],[Sales]]-Sales_Data[[#This Row],[Cost]]</f>
        <v>3.1871999999999998</v>
      </c>
      <c r="Y986" s="3">
        <f>Sales_Data[[#This Row],[Gross_Profit_Recalc]]/Sales_Data[[#This Row],[Sales]]</f>
        <v>0.39999999999999997</v>
      </c>
      <c r="Z986">
        <f>YEAR(Sales_Data[[#This Row],[Order Date]])</f>
        <v>2017</v>
      </c>
    </row>
    <row r="987" spans="1:26" x14ac:dyDescent="0.2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>_xlfn.XLOOKUP(Sales_Data[[#This Row],[Category]],Assumptions_Model!A:A, Assumptions_Model!B:B)</f>
        <v>0.6</v>
      </c>
      <c r="W987">
        <f>Sales_Data[[#This Row],[Sales]]*Sales_Data[[#This Row],[Cost_%]]</f>
        <v>16.780799999999999</v>
      </c>
      <c r="X987">
        <f>Sales_Data[[#This Row],[Sales]]-Sales_Data[[#This Row],[Cost]]</f>
        <v>11.187200000000001</v>
      </c>
      <c r="Y987" s="3">
        <f>Sales_Data[[#This Row],[Gross_Profit_Recalc]]/Sales_Data[[#This Row],[Sales]]</f>
        <v>0.4</v>
      </c>
      <c r="Z987">
        <f>YEAR(Sales_Data[[#This Row],[Order Date]])</f>
        <v>2017</v>
      </c>
    </row>
    <row r="988" spans="1:26" x14ac:dyDescent="0.2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>_xlfn.XLOOKUP(Sales_Data[[#This Row],[Category]],Assumptions_Model!A:A, Assumptions_Model!B:B)</f>
        <v>0.55000000000000004</v>
      </c>
      <c r="W988">
        <f>Sales_Data[[#This Row],[Sales]]*Sales_Data[[#This Row],[Cost_%]]</f>
        <v>185.0805</v>
      </c>
      <c r="X988">
        <f>Sales_Data[[#This Row],[Sales]]-Sales_Data[[#This Row],[Cost]]</f>
        <v>151.42949999999999</v>
      </c>
      <c r="Y988" s="3">
        <f>Sales_Data[[#This Row],[Gross_Profit_Recalc]]/Sales_Data[[#This Row],[Sales]]</f>
        <v>0.44999999999999996</v>
      </c>
      <c r="Z988">
        <f>YEAR(Sales_Data[[#This Row],[Order Date]])</f>
        <v>2017</v>
      </c>
    </row>
    <row r="989" spans="1:26" x14ac:dyDescent="0.2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>_xlfn.XLOOKUP(Sales_Data[[#This Row],[Category]],Assumptions_Model!A:A, Assumptions_Model!B:B)</f>
        <v>0.6</v>
      </c>
      <c r="W989">
        <f>Sales_Data[[#This Row],[Sales]]*Sales_Data[[#This Row],[Cost_%]]</f>
        <v>0.66720000000000002</v>
      </c>
      <c r="X989">
        <f>Sales_Data[[#This Row],[Sales]]-Sales_Data[[#This Row],[Cost]]</f>
        <v>0.44480000000000008</v>
      </c>
      <c r="Y989" s="3">
        <f>Sales_Data[[#This Row],[Gross_Profit_Recalc]]/Sales_Data[[#This Row],[Sales]]</f>
        <v>0.4</v>
      </c>
      <c r="Z989">
        <f>YEAR(Sales_Data[[#This Row],[Order Date]])</f>
        <v>2015</v>
      </c>
    </row>
    <row r="990" spans="1:26" x14ac:dyDescent="0.2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>_xlfn.XLOOKUP(Sales_Data[[#This Row],[Category]],Assumptions_Model!A:A, Assumptions_Model!B:B)</f>
        <v>0.65</v>
      </c>
      <c r="W990">
        <f>Sales_Data[[#This Row],[Sales]]*Sales_Data[[#This Row],[Cost_%]]</f>
        <v>338.03249999999997</v>
      </c>
      <c r="X990">
        <f>Sales_Data[[#This Row],[Sales]]-Sales_Data[[#This Row],[Cost]]</f>
        <v>182.01749999999998</v>
      </c>
      <c r="Y990" s="3">
        <f>Sales_Data[[#This Row],[Gross_Profit_Recalc]]/Sales_Data[[#This Row],[Sales]]</f>
        <v>0.35</v>
      </c>
      <c r="Z990">
        <f>YEAR(Sales_Data[[#This Row],[Order Date]])</f>
        <v>2017</v>
      </c>
    </row>
    <row r="991" spans="1:26" x14ac:dyDescent="0.2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>_xlfn.XLOOKUP(Sales_Data[[#This Row],[Category]],Assumptions_Model!A:A, Assumptions_Model!B:B)</f>
        <v>0.6</v>
      </c>
      <c r="W991">
        <f>Sales_Data[[#This Row],[Sales]]*Sales_Data[[#This Row],[Cost_%]]</f>
        <v>10.781999999999998</v>
      </c>
      <c r="X991">
        <f>Sales_Data[[#This Row],[Sales]]-Sales_Data[[#This Row],[Cost]]</f>
        <v>7.1880000000000006</v>
      </c>
      <c r="Y991" s="3">
        <f>Sales_Data[[#This Row],[Gross_Profit_Recalc]]/Sales_Data[[#This Row],[Sales]]</f>
        <v>0.40000000000000008</v>
      </c>
      <c r="Z991">
        <f>YEAR(Sales_Data[[#This Row],[Order Date]])</f>
        <v>2017</v>
      </c>
    </row>
    <row r="992" spans="1:26" x14ac:dyDescent="0.2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>_xlfn.XLOOKUP(Sales_Data[[#This Row],[Category]],Assumptions_Model!A:A, Assumptions_Model!B:B)</f>
        <v>0.65</v>
      </c>
      <c r="W992">
        <f>Sales_Data[[#This Row],[Sales]]*Sales_Data[[#This Row],[Cost_%]]</f>
        <v>758.49800000000005</v>
      </c>
      <c r="X992">
        <f>Sales_Data[[#This Row],[Sales]]-Sales_Data[[#This Row],[Cost]]</f>
        <v>408.42200000000003</v>
      </c>
      <c r="Y992" s="3">
        <f>Sales_Data[[#This Row],[Gross_Profit_Recalc]]/Sales_Data[[#This Row],[Sales]]</f>
        <v>0.35</v>
      </c>
      <c r="Z992">
        <f>YEAR(Sales_Data[[#This Row],[Order Date]])</f>
        <v>2015</v>
      </c>
    </row>
    <row r="993" spans="1:26" x14ac:dyDescent="0.2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>_xlfn.XLOOKUP(Sales_Data[[#This Row],[Category]],Assumptions_Model!A:A, Assumptions_Model!B:B)</f>
        <v>0.6</v>
      </c>
      <c r="W993">
        <f>Sales_Data[[#This Row],[Sales]]*Sales_Data[[#This Row],[Cost_%]]</f>
        <v>8.7744</v>
      </c>
      <c r="X993">
        <f>Sales_Data[[#This Row],[Sales]]-Sales_Data[[#This Row],[Cost]]</f>
        <v>5.8496000000000006</v>
      </c>
      <c r="Y993" s="3">
        <f>Sales_Data[[#This Row],[Gross_Profit_Recalc]]/Sales_Data[[#This Row],[Sales]]</f>
        <v>0.4</v>
      </c>
      <c r="Z993">
        <f>YEAR(Sales_Data[[#This Row],[Order Date]])</f>
        <v>2016</v>
      </c>
    </row>
    <row r="994" spans="1:26" x14ac:dyDescent="0.2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>_xlfn.XLOOKUP(Sales_Data[[#This Row],[Category]],Assumptions_Model!A:A, Assumptions_Model!B:B)</f>
        <v>0.6</v>
      </c>
      <c r="W994">
        <f>Sales_Data[[#This Row],[Sales]]*Sales_Data[[#This Row],[Cost_%]]</f>
        <v>6.1379999999999999</v>
      </c>
      <c r="X994">
        <f>Sales_Data[[#This Row],[Sales]]-Sales_Data[[#This Row],[Cost]]</f>
        <v>4.0920000000000005</v>
      </c>
      <c r="Y994" s="3">
        <f>Sales_Data[[#This Row],[Gross_Profit_Recalc]]/Sales_Data[[#This Row],[Sales]]</f>
        <v>0.4</v>
      </c>
      <c r="Z994">
        <f>YEAR(Sales_Data[[#This Row],[Order Date]])</f>
        <v>2016</v>
      </c>
    </row>
    <row r="995" spans="1:26" x14ac:dyDescent="0.2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>_xlfn.XLOOKUP(Sales_Data[[#This Row],[Category]],Assumptions_Model!A:A, Assumptions_Model!B:B)</f>
        <v>0.6</v>
      </c>
      <c r="W995">
        <f>Sales_Data[[#This Row],[Sales]]*Sales_Data[[#This Row],[Cost_%]]</f>
        <v>92.94</v>
      </c>
      <c r="X995">
        <f>Sales_Data[[#This Row],[Sales]]-Sales_Data[[#This Row],[Cost]]</f>
        <v>61.960000000000008</v>
      </c>
      <c r="Y995" s="3">
        <f>Sales_Data[[#This Row],[Gross_Profit_Recalc]]/Sales_Data[[#This Row],[Sales]]</f>
        <v>0.4</v>
      </c>
      <c r="Z995">
        <f>YEAR(Sales_Data[[#This Row],[Order Date]])</f>
        <v>2016</v>
      </c>
    </row>
    <row r="996" spans="1:26" x14ac:dyDescent="0.2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>_xlfn.XLOOKUP(Sales_Data[[#This Row],[Category]],Assumptions_Model!A:A, Assumptions_Model!B:B)</f>
        <v>0.6</v>
      </c>
      <c r="W996">
        <f>Sales_Data[[#This Row],[Sales]]*Sales_Data[[#This Row],[Cost_%]]</f>
        <v>1629.5579999999998</v>
      </c>
      <c r="X996">
        <f>Sales_Data[[#This Row],[Sales]]-Sales_Data[[#This Row],[Cost]]</f>
        <v>1086.3720000000001</v>
      </c>
      <c r="Y996" s="3">
        <f>Sales_Data[[#This Row],[Gross_Profit_Recalc]]/Sales_Data[[#This Row],[Sales]]</f>
        <v>0.40000000000000008</v>
      </c>
      <c r="Z996">
        <f>YEAR(Sales_Data[[#This Row],[Order Date]])</f>
        <v>2014</v>
      </c>
    </row>
    <row r="997" spans="1:26" x14ac:dyDescent="0.2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>_xlfn.XLOOKUP(Sales_Data[[#This Row],[Category]],Assumptions_Model!A:A, Assumptions_Model!B:B)</f>
        <v>0.55000000000000004</v>
      </c>
      <c r="W997">
        <f>Sales_Data[[#This Row],[Sales]]*Sales_Data[[#This Row],[Cost_%]]</f>
        <v>339.88350000000003</v>
      </c>
      <c r="X997">
        <f>Sales_Data[[#This Row],[Sales]]-Sales_Data[[#This Row],[Cost]]</f>
        <v>278.0865</v>
      </c>
      <c r="Y997" s="3">
        <f>Sales_Data[[#This Row],[Gross_Profit_Recalc]]/Sales_Data[[#This Row],[Sales]]</f>
        <v>0.44999999999999996</v>
      </c>
      <c r="Z997">
        <f>YEAR(Sales_Data[[#This Row],[Order Date]])</f>
        <v>2014</v>
      </c>
    </row>
    <row r="998" spans="1:26" x14ac:dyDescent="0.2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>_xlfn.XLOOKUP(Sales_Data[[#This Row],[Category]],Assumptions_Model!A:A, Assumptions_Model!B:B)</f>
        <v>0.6</v>
      </c>
      <c r="W998">
        <f>Sales_Data[[#This Row],[Sales]]*Sales_Data[[#This Row],[Cost_%]]</f>
        <v>6.4020000000000001</v>
      </c>
      <c r="X998">
        <f>Sales_Data[[#This Row],[Sales]]-Sales_Data[[#This Row],[Cost]]</f>
        <v>4.2679999999999998</v>
      </c>
      <c r="Y998" s="3">
        <f>Sales_Data[[#This Row],[Gross_Profit_Recalc]]/Sales_Data[[#This Row],[Sales]]</f>
        <v>0.39999999999999997</v>
      </c>
      <c r="Z998">
        <f>YEAR(Sales_Data[[#This Row],[Order Date]])</f>
        <v>2015</v>
      </c>
    </row>
    <row r="999" spans="1:26" x14ac:dyDescent="0.2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>_xlfn.XLOOKUP(Sales_Data[[#This Row],[Category]],Assumptions_Model!A:A, Assumptions_Model!B:B)</f>
        <v>0.6</v>
      </c>
      <c r="W999">
        <f>Sales_Data[[#This Row],[Sales]]*Sales_Data[[#This Row],[Cost_%]]</f>
        <v>21.978000000000002</v>
      </c>
      <c r="X999">
        <f>Sales_Data[[#This Row],[Sales]]-Sales_Data[[#This Row],[Cost]]</f>
        <v>14.652000000000001</v>
      </c>
      <c r="Y999" s="3">
        <f>Sales_Data[[#This Row],[Gross_Profit_Recalc]]/Sales_Data[[#This Row],[Sales]]</f>
        <v>0.4</v>
      </c>
      <c r="Z999">
        <f>YEAR(Sales_Data[[#This Row],[Order Date]])</f>
        <v>2015</v>
      </c>
    </row>
    <row r="1000" spans="1:26" x14ac:dyDescent="0.2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>_xlfn.XLOOKUP(Sales_Data[[#This Row],[Category]],Assumptions_Model!A:A, Assumptions_Model!B:B)</f>
        <v>0.65</v>
      </c>
      <c r="W1000">
        <f>Sales_Data[[#This Row],[Sales]]*Sales_Data[[#This Row],[Cost_%]]</f>
        <v>15.665000000000001</v>
      </c>
      <c r="X1000">
        <f>Sales_Data[[#This Row],[Sales]]-Sales_Data[[#This Row],[Cost]]</f>
        <v>8.4350000000000005</v>
      </c>
      <c r="Y1000" s="3">
        <f>Sales_Data[[#This Row],[Gross_Profit_Recalc]]/Sales_Data[[#This Row],[Sales]]</f>
        <v>0.35</v>
      </c>
      <c r="Z1000">
        <f>YEAR(Sales_Data[[#This Row],[Order Date]])</f>
        <v>2015</v>
      </c>
    </row>
    <row r="1001" spans="1:26" x14ac:dyDescent="0.2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>_xlfn.XLOOKUP(Sales_Data[[#This Row],[Category]],Assumptions_Model!A:A, Assumptions_Model!B:B)</f>
        <v>0.65</v>
      </c>
      <c r="W1001">
        <f>Sales_Data[[#This Row],[Sales]]*Sales_Data[[#This Row],[Cost_%]]</f>
        <v>21.5215</v>
      </c>
      <c r="X1001">
        <f>Sales_Data[[#This Row],[Sales]]-Sales_Data[[#This Row],[Cost]]</f>
        <v>11.5885</v>
      </c>
      <c r="Y1001" s="3">
        <f>Sales_Data[[#This Row],[Gross_Profit_Recalc]]/Sales_Data[[#This Row],[Sales]]</f>
        <v>0.35</v>
      </c>
      <c r="Z1001">
        <f>YEAR(Sales_Data[[#This Row],[Order Date]])</f>
        <v>2015</v>
      </c>
    </row>
    <row r="1002" spans="1:26" x14ac:dyDescent="0.2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>_xlfn.XLOOKUP(Sales_Data[[#This Row],[Category]],Assumptions_Model!A:A, Assumptions_Model!B:B)</f>
        <v>0.6</v>
      </c>
      <c r="W1002">
        <f>Sales_Data[[#This Row],[Sales]]*Sales_Data[[#This Row],[Cost_%]]</f>
        <v>26.412000000000003</v>
      </c>
      <c r="X1002">
        <f>Sales_Data[[#This Row],[Sales]]-Sales_Data[[#This Row],[Cost]]</f>
        <v>17.608000000000001</v>
      </c>
      <c r="Y1002" s="3">
        <f>Sales_Data[[#This Row],[Gross_Profit_Recalc]]/Sales_Data[[#This Row],[Sales]]</f>
        <v>0.39999999999999997</v>
      </c>
      <c r="Z1002">
        <f>YEAR(Sales_Data[[#This Row],[Order Date]])</f>
        <v>2016</v>
      </c>
    </row>
    <row r="1003" spans="1:26" x14ac:dyDescent="0.2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>_xlfn.XLOOKUP(Sales_Data[[#This Row],[Category]],Assumptions_Model!A:A, Assumptions_Model!B:B)</f>
        <v>0.55000000000000004</v>
      </c>
      <c r="W1003">
        <f>Sales_Data[[#This Row],[Sales]]*Sales_Data[[#This Row],[Cost_%]]</f>
        <v>1270.3075000000001</v>
      </c>
      <c r="X1003">
        <f>Sales_Data[[#This Row],[Sales]]-Sales_Data[[#This Row],[Cost]]</f>
        <v>1039.3425</v>
      </c>
      <c r="Y1003" s="3">
        <f>Sales_Data[[#This Row],[Gross_Profit_Recalc]]/Sales_Data[[#This Row],[Sales]]</f>
        <v>0.44999999999999996</v>
      </c>
      <c r="Z1003">
        <f>YEAR(Sales_Data[[#This Row],[Order Date]])</f>
        <v>2015</v>
      </c>
    </row>
    <row r="1004" spans="1:26" x14ac:dyDescent="0.2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>_xlfn.XLOOKUP(Sales_Data[[#This Row],[Category]],Assumptions_Model!A:A, Assumptions_Model!B:B)</f>
        <v>0.65</v>
      </c>
      <c r="W1004">
        <f>Sales_Data[[#This Row],[Sales]]*Sales_Data[[#This Row],[Cost_%]]</f>
        <v>709.00829999999996</v>
      </c>
      <c r="X1004">
        <f>Sales_Data[[#This Row],[Sales]]-Sales_Data[[#This Row],[Cost]]</f>
        <v>381.77369999999996</v>
      </c>
      <c r="Y1004" s="3">
        <f>Sales_Data[[#This Row],[Gross_Profit_Recalc]]/Sales_Data[[#This Row],[Sales]]</f>
        <v>0.35</v>
      </c>
      <c r="Z1004">
        <f>YEAR(Sales_Data[[#This Row],[Order Date]])</f>
        <v>2015</v>
      </c>
    </row>
    <row r="1005" spans="1:26" x14ac:dyDescent="0.2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>_xlfn.XLOOKUP(Sales_Data[[#This Row],[Category]],Assumptions_Model!A:A, Assumptions_Model!B:B)</f>
        <v>0.6</v>
      </c>
      <c r="W1005">
        <f>Sales_Data[[#This Row],[Sales]]*Sales_Data[[#This Row],[Cost_%]]</f>
        <v>11.664</v>
      </c>
      <c r="X1005">
        <f>Sales_Data[[#This Row],[Sales]]-Sales_Data[[#This Row],[Cost]]</f>
        <v>7.7760000000000016</v>
      </c>
      <c r="Y1005" s="3">
        <f>Sales_Data[[#This Row],[Gross_Profit_Recalc]]/Sales_Data[[#This Row],[Sales]]</f>
        <v>0.40000000000000008</v>
      </c>
      <c r="Z1005">
        <f>YEAR(Sales_Data[[#This Row],[Order Date]])</f>
        <v>2015</v>
      </c>
    </row>
    <row r="1006" spans="1:26" x14ac:dyDescent="0.2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>_xlfn.XLOOKUP(Sales_Data[[#This Row],[Category]],Assumptions_Model!A:A, Assumptions_Model!B:B)</f>
        <v>0.6</v>
      </c>
      <c r="W1006">
        <f>Sales_Data[[#This Row],[Sales]]*Sales_Data[[#This Row],[Cost_%]]</f>
        <v>290.78999999999996</v>
      </c>
      <c r="X1006">
        <f>Sales_Data[[#This Row],[Sales]]-Sales_Data[[#This Row],[Cost]]</f>
        <v>193.86</v>
      </c>
      <c r="Y1006" s="3">
        <f>Sales_Data[[#This Row],[Gross_Profit_Recalc]]/Sales_Data[[#This Row],[Sales]]</f>
        <v>0.4</v>
      </c>
      <c r="Z1006">
        <f>YEAR(Sales_Data[[#This Row],[Order Date]])</f>
        <v>2015</v>
      </c>
    </row>
    <row r="1007" spans="1:26" x14ac:dyDescent="0.2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>_xlfn.XLOOKUP(Sales_Data[[#This Row],[Category]],Assumptions_Model!A:A, Assumptions_Model!B:B)</f>
        <v>0.6</v>
      </c>
      <c r="W1007">
        <f>Sales_Data[[#This Row],[Sales]]*Sales_Data[[#This Row],[Cost_%]]</f>
        <v>69.177599999999998</v>
      </c>
      <c r="X1007">
        <f>Sales_Data[[#This Row],[Sales]]-Sales_Data[[#This Row],[Cost]]</f>
        <v>46.118400000000008</v>
      </c>
      <c r="Y1007" s="3">
        <f>Sales_Data[[#This Row],[Gross_Profit_Recalc]]/Sales_Data[[#This Row],[Sales]]</f>
        <v>0.4</v>
      </c>
      <c r="Z1007">
        <f>YEAR(Sales_Data[[#This Row],[Order Date]])</f>
        <v>2015</v>
      </c>
    </row>
    <row r="1008" spans="1:26" x14ac:dyDescent="0.2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>_xlfn.XLOOKUP(Sales_Data[[#This Row],[Category]],Assumptions_Model!A:A, Assumptions_Model!B:B)</f>
        <v>0.6</v>
      </c>
      <c r="W1008">
        <f>Sales_Data[[#This Row],[Sales]]*Sales_Data[[#This Row],[Cost_%]]</f>
        <v>4.2480000000000002</v>
      </c>
      <c r="X1008">
        <f>Sales_Data[[#This Row],[Sales]]-Sales_Data[[#This Row],[Cost]]</f>
        <v>2.8319999999999999</v>
      </c>
      <c r="Y1008" s="3">
        <f>Sales_Data[[#This Row],[Gross_Profit_Recalc]]/Sales_Data[[#This Row],[Sales]]</f>
        <v>0.39999999999999997</v>
      </c>
      <c r="Z1008">
        <f>YEAR(Sales_Data[[#This Row],[Order Date]])</f>
        <v>2015</v>
      </c>
    </row>
    <row r="1009" spans="1:26" x14ac:dyDescent="0.2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>_xlfn.XLOOKUP(Sales_Data[[#This Row],[Category]],Assumptions_Model!A:A, Assumptions_Model!B:B)</f>
        <v>0.6</v>
      </c>
      <c r="W1009">
        <f>Sales_Data[[#This Row],[Sales]]*Sales_Data[[#This Row],[Cost_%]]</f>
        <v>2.6405999999999996</v>
      </c>
      <c r="X1009">
        <f>Sales_Data[[#This Row],[Sales]]-Sales_Data[[#This Row],[Cost]]</f>
        <v>1.7604000000000002</v>
      </c>
      <c r="Y1009" s="3">
        <f>Sales_Data[[#This Row],[Gross_Profit_Recalc]]/Sales_Data[[#This Row],[Sales]]</f>
        <v>0.40000000000000008</v>
      </c>
      <c r="Z1009">
        <f>YEAR(Sales_Data[[#This Row],[Order Date]])</f>
        <v>2015</v>
      </c>
    </row>
    <row r="1010" spans="1:26" x14ac:dyDescent="0.2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>_xlfn.XLOOKUP(Sales_Data[[#This Row],[Category]],Assumptions_Model!A:A, Assumptions_Model!B:B)</f>
        <v>0.6</v>
      </c>
      <c r="W1010">
        <f>Sales_Data[[#This Row],[Sales]]*Sales_Data[[#This Row],[Cost_%]]</f>
        <v>26.849999999999998</v>
      </c>
      <c r="X1010">
        <f>Sales_Data[[#This Row],[Sales]]-Sales_Data[[#This Row],[Cost]]</f>
        <v>17.900000000000002</v>
      </c>
      <c r="Y1010" s="3">
        <f>Sales_Data[[#This Row],[Gross_Profit_Recalc]]/Sales_Data[[#This Row],[Sales]]</f>
        <v>0.4</v>
      </c>
      <c r="Z1010">
        <f>YEAR(Sales_Data[[#This Row],[Order Date]])</f>
        <v>2017</v>
      </c>
    </row>
    <row r="1011" spans="1:26" x14ac:dyDescent="0.2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>_xlfn.XLOOKUP(Sales_Data[[#This Row],[Category]],Assumptions_Model!A:A, Assumptions_Model!B:B)</f>
        <v>0.55000000000000004</v>
      </c>
      <c r="W1011">
        <f>Sales_Data[[#This Row],[Sales]]*Sales_Data[[#This Row],[Cost_%]]</f>
        <v>52.791200000000003</v>
      </c>
      <c r="X1011">
        <f>Sales_Data[[#This Row],[Sales]]-Sales_Data[[#This Row],[Cost]]</f>
        <v>43.192799999999991</v>
      </c>
      <c r="Y1011" s="3">
        <f>Sales_Data[[#This Row],[Gross_Profit_Recalc]]/Sales_Data[[#This Row],[Sales]]</f>
        <v>0.44999999999999996</v>
      </c>
      <c r="Z1011">
        <f>YEAR(Sales_Data[[#This Row],[Order Date]])</f>
        <v>2017</v>
      </c>
    </row>
    <row r="1012" spans="1:26" x14ac:dyDescent="0.2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>_xlfn.XLOOKUP(Sales_Data[[#This Row],[Category]],Assumptions_Model!A:A, Assumptions_Model!B:B)</f>
        <v>0.65</v>
      </c>
      <c r="W1012">
        <f>Sales_Data[[#This Row],[Sales]]*Sales_Data[[#This Row],[Cost_%]]</f>
        <v>98.618000000000009</v>
      </c>
      <c r="X1012">
        <f>Sales_Data[[#This Row],[Sales]]-Sales_Data[[#This Row],[Cost]]</f>
        <v>53.10199999999999</v>
      </c>
      <c r="Y1012" s="3">
        <f>Sales_Data[[#This Row],[Gross_Profit_Recalc]]/Sales_Data[[#This Row],[Sales]]</f>
        <v>0.34999999999999992</v>
      </c>
      <c r="Z1012">
        <f>YEAR(Sales_Data[[#This Row],[Order Date]])</f>
        <v>2014</v>
      </c>
    </row>
    <row r="1013" spans="1:26" x14ac:dyDescent="0.2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>_xlfn.XLOOKUP(Sales_Data[[#This Row],[Category]],Assumptions_Model!A:A, Assumptions_Model!B:B)</f>
        <v>0.65</v>
      </c>
      <c r="W1013">
        <f>Sales_Data[[#This Row],[Sales]]*Sales_Data[[#This Row],[Cost_%]]</f>
        <v>100.91250000000001</v>
      </c>
      <c r="X1013">
        <f>Sales_Data[[#This Row],[Sales]]-Sales_Data[[#This Row],[Cost]]</f>
        <v>54.337499999999991</v>
      </c>
      <c r="Y1013" s="3">
        <f>Sales_Data[[#This Row],[Gross_Profit_Recalc]]/Sales_Data[[#This Row],[Sales]]</f>
        <v>0.34999999999999992</v>
      </c>
      <c r="Z1013">
        <f>YEAR(Sales_Data[[#This Row],[Order Date]])</f>
        <v>2017</v>
      </c>
    </row>
    <row r="1014" spans="1:26" x14ac:dyDescent="0.2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>_xlfn.XLOOKUP(Sales_Data[[#This Row],[Category]],Assumptions_Model!A:A, Assumptions_Model!B:B)</f>
        <v>0.6</v>
      </c>
      <c r="W1014">
        <f>Sales_Data[[#This Row],[Sales]]*Sales_Data[[#This Row],[Cost_%]]</f>
        <v>8.4179999999999993</v>
      </c>
      <c r="X1014">
        <f>Sales_Data[[#This Row],[Sales]]-Sales_Data[[#This Row],[Cost]]</f>
        <v>5.6120000000000001</v>
      </c>
      <c r="Y1014" s="3">
        <f>Sales_Data[[#This Row],[Gross_Profit_Recalc]]/Sales_Data[[#This Row],[Sales]]</f>
        <v>0.4</v>
      </c>
      <c r="Z1014">
        <f>YEAR(Sales_Data[[#This Row],[Order Date]])</f>
        <v>2017</v>
      </c>
    </row>
    <row r="1015" spans="1:26" x14ac:dyDescent="0.2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>_xlfn.XLOOKUP(Sales_Data[[#This Row],[Category]],Assumptions_Model!A:A, Assumptions_Model!B:B)</f>
        <v>0.65</v>
      </c>
      <c r="W1015">
        <f>Sales_Data[[#This Row],[Sales]]*Sales_Data[[#This Row],[Cost_%]]</f>
        <v>1051.9404999999999</v>
      </c>
      <c r="X1015">
        <f>Sales_Data[[#This Row],[Sales]]-Sales_Data[[#This Row],[Cost]]</f>
        <v>566.42949999999996</v>
      </c>
      <c r="Y1015" s="3">
        <f>Sales_Data[[#This Row],[Gross_Profit_Recalc]]/Sales_Data[[#This Row],[Sales]]</f>
        <v>0.35</v>
      </c>
      <c r="Z1015">
        <f>YEAR(Sales_Data[[#This Row],[Order Date]])</f>
        <v>2015</v>
      </c>
    </row>
    <row r="1016" spans="1:26" x14ac:dyDescent="0.2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>_xlfn.XLOOKUP(Sales_Data[[#This Row],[Category]],Assumptions_Model!A:A, Assumptions_Model!B:B)</f>
        <v>0.55000000000000004</v>
      </c>
      <c r="W1016">
        <f>Sales_Data[[#This Row],[Sales]]*Sales_Data[[#This Row],[Cost_%]]</f>
        <v>54.78</v>
      </c>
      <c r="X1016">
        <f>Sales_Data[[#This Row],[Sales]]-Sales_Data[[#This Row],[Cost]]</f>
        <v>44.819999999999993</v>
      </c>
      <c r="Y1016" s="3">
        <f>Sales_Data[[#This Row],[Gross_Profit_Recalc]]/Sales_Data[[#This Row],[Sales]]</f>
        <v>0.44999999999999996</v>
      </c>
      <c r="Z1016">
        <f>YEAR(Sales_Data[[#This Row],[Order Date]])</f>
        <v>2015</v>
      </c>
    </row>
    <row r="1017" spans="1:26" x14ac:dyDescent="0.2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>_xlfn.XLOOKUP(Sales_Data[[#This Row],[Category]],Assumptions_Model!A:A, Assumptions_Model!B:B)</f>
        <v>0.6</v>
      </c>
      <c r="W1017">
        <f>Sales_Data[[#This Row],[Sales]]*Sales_Data[[#This Row],[Cost_%]]</f>
        <v>19.439999999999998</v>
      </c>
      <c r="X1017">
        <f>Sales_Data[[#This Row],[Sales]]-Sales_Data[[#This Row],[Cost]]</f>
        <v>12.96</v>
      </c>
      <c r="Y1017" s="3">
        <f>Sales_Data[[#This Row],[Gross_Profit_Recalc]]/Sales_Data[[#This Row],[Sales]]</f>
        <v>0.4</v>
      </c>
      <c r="Z1017">
        <f>YEAR(Sales_Data[[#This Row],[Order Date]])</f>
        <v>2015</v>
      </c>
    </row>
    <row r="1018" spans="1:26" x14ac:dyDescent="0.2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>_xlfn.XLOOKUP(Sales_Data[[#This Row],[Category]],Assumptions_Model!A:A, Assumptions_Model!B:B)</f>
        <v>0.65</v>
      </c>
      <c r="W1018">
        <f>Sales_Data[[#This Row],[Sales]]*Sales_Data[[#This Row],[Cost_%]]</f>
        <v>9.0740000000000016</v>
      </c>
      <c r="X1018">
        <f>Sales_Data[[#This Row],[Sales]]-Sales_Data[[#This Row],[Cost]]</f>
        <v>4.8859999999999992</v>
      </c>
      <c r="Y1018" s="3">
        <f>Sales_Data[[#This Row],[Gross_Profit_Recalc]]/Sales_Data[[#This Row],[Sales]]</f>
        <v>0.34999999999999992</v>
      </c>
      <c r="Z1018">
        <f>YEAR(Sales_Data[[#This Row],[Order Date]])</f>
        <v>2015</v>
      </c>
    </row>
    <row r="1019" spans="1:26" x14ac:dyDescent="0.2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>_xlfn.XLOOKUP(Sales_Data[[#This Row],[Category]],Assumptions_Model!A:A, Assumptions_Model!B:B)</f>
        <v>0.65</v>
      </c>
      <c r="W1019">
        <f>Sales_Data[[#This Row],[Sales]]*Sales_Data[[#This Row],[Cost_%]]</f>
        <v>101.283</v>
      </c>
      <c r="X1019">
        <f>Sales_Data[[#This Row],[Sales]]-Sales_Data[[#This Row],[Cost]]</f>
        <v>54.536999999999992</v>
      </c>
      <c r="Y1019" s="3">
        <f>Sales_Data[[#This Row],[Gross_Profit_Recalc]]/Sales_Data[[#This Row],[Sales]]</f>
        <v>0.35</v>
      </c>
      <c r="Z1019">
        <f>YEAR(Sales_Data[[#This Row],[Order Date]])</f>
        <v>2015</v>
      </c>
    </row>
    <row r="1020" spans="1:26" x14ac:dyDescent="0.2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>_xlfn.XLOOKUP(Sales_Data[[#This Row],[Category]],Assumptions_Model!A:A, Assumptions_Model!B:B)</f>
        <v>0.55000000000000004</v>
      </c>
      <c r="W1020">
        <f>Sales_Data[[#This Row],[Sales]]*Sales_Data[[#This Row],[Cost_%]]</f>
        <v>68.722500000000011</v>
      </c>
      <c r="X1020">
        <f>Sales_Data[[#This Row],[Sales]]-Sales_Data[[#This Row],[Cost]]</f>
        <v>56.227499999999992</v>
      </c>
      <c r="Y1020" s="3">
        <f>Sales_Data[[#This Row],[Gross_Profit_Recalc]]/Sales_Data[[#This Row],[Sales]]</f>
        <v>0.4499999999999999</v>
      </c>
      <c r="Z1020">
        <f>YEAR(Sales_Data[[#This Row],[Order Date]])</f>
        <v>2015</v>
      </c>
    </row>
    <row r="1021" spans="1:26" x14ac:dyDescent="0.2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>_xlfn.XLOOKUP(Sales_Data[[#This Row],[Category]],Assumptions_Model!A:A, Assumptions_Model!B:B)</f>
        <v>0.6</v>
      </c>
      <c r="W1021">
        <f>Sales_Data[[#This Row],[Sales]]*Sales_Data[[#This Row],[Cost_%]]</f>
        <v>360.98999999999995</v>
      </c>
      <c r="X1021">
        <f>Sales_Data[[#This Row],[Sales]]-Sales_Data[[#This Row],[Cost]]</f>
        <v>240.66000000000003</v>
      </c>
      <c r="Y1021" s="3">
        <f>Sales_Data[[#This Row],[Gross_Profit_Recalc]]/Sales_Data[[#This Row],[Sales]]</f>
        <v>0.40000000000000008</v>
      </c>
      <c r="Z1021">
        <f>YEAR(Sales_Data[[#This Row],[Order Date]])</f>
        <v>2015</v>
      </c>
    </row>
    <row r="1022" spans="1:26" x14ac:dyDescent="0.2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>_xlfn.XLOOKUP(Sales_Data[[#This Row],[Category]],Assumptions_Model!A:A, Assumptions_Model!B:B)</f>
        <v>0.6</v>
      </c>
      <c r="W1022">
        <f>Sales_Data[[#This Row],[Sales]]*Sales_Data[[#This Row],[Cost_%]]</f>
        <v>13.643999999999998</v>
      </c>
      <c r="X1022">
        <f>Sales_Data[[#This Row],[Sales]]-Sales_Data[[#This Row],[Cost]]</f>
        <v>9.0960000000000001</v>
      </c>
      <c r="Y1022" s="3">
        <f>Sales_Data[[#This Row],[Gross_Profit_Recalc]]/Sales_Data[[#This Row],[Sales]]</f>
        <v>0.4</v>
      </c>
      <c r="Z1022">
        <f>YEAR(Sales_Data[[#This Row],[Order Date]])</f>
        <v>2015</v>
      </c>
    </row>
    <row r="1023" spans="1:26" x14ac:dyDescent="0.2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>_xlfn.XLOOKUP(Sales_Data[[#This Row],[Category]],Assumptions_Model!A:A, Assumptions_Model!B:B)</f>
        <v>0.65</v>
      </c>
      <c r="W1023">
        <f>Sales_Data[[#This Row],[Sales]]*Sales_Data[[#This Row],[Cost_%]]</f>
        <v>823.89449999999999</v>
      </c>
      <c r="X1023">
        <f>Sales_Data[[#This Row],[Sales]]-Sales_Data[[#This Row],[Cost]]</f>
        <v>443.63549999999998</v>
      </c>
      <c r="Y1023" s="3">
        <f>Sales_Data[[#This Row],[Gross_Profit_Recalc]]/Sales_Data[[#This Row],[Sales]]</f>
        <v>0.35</v>
      </c>
      <c r="Z1023">
        <f>YEAR(Sales_Data[[#This Row],[Order Date]])</f>
        <v>2015</v>
      </c>
    </row>
    <row r="1024" spans="1:26" x14ac:dyDescent="0.2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>_xlfn.XLOOKUP(Sales_Data[[#This Row],[Category]],Assumptions_Model!A:A, Assumptions_Model!B:B)</f>
        <v>0.55000000000000004</v>
      </c>
      <c r="W1024">
        <f>Sales_Data[[#This Row],[Sales]]*Sales_Data[[#This Row],[Cost_%]]</f>
        <v>758.95600000000013</v>
      </c>
      <c r="X1024">
        <f>Sales_Data[[#This Row],[Sales]]-Sales_Data[[#This Row],[Cost]]</f>
        <v>620.96399999999994</v>
      </c>
      <c r="Y1024" s="3">
        <f>Sales_Data[[#This Row],[Gross_Profit_Recalc]]/Sales_Data[[#This Row],[Sales]]</f>
        <v>0.44999999999999996</v>
      </c>
      <c r="Z1024">
        <f>YEAR(Sales_Data[[#This Row],[Order Date]])</f>
        <v>2015</v>
      </c>
    </row>
    <row r="1025" spans="1:26" x14ac:dyDescent="0.2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>_xlfn.XLOOKUP(Sales_Data[[#This Row],[Category]],Assumptions_Model!A:A, Assumptions_Model!B:B)</f>
        <v>0.6</v>
      </c>
      <c r="W1025">
        <f>Sales_Data[[#This Row],[Sales]]*Sales_Data[[#This Row],[Cost_%]]</f>
        <v>3.7248000000000001</v>
      </c>
      <c r="X1025">
        <f>Sales_Data[[#This Row],[Sales]]-Sales_Data[[#This Row],[Cost]]</f>
        <v>2.4832000000000001</v>
      </c>
      <c r="Y1025" s="3">
        <f>Sales_Data[[#This Row],[Gross_Profit_Recalc]]/Sales_Data[[#This Row],[Sales]]</f>
        <v>0.4</v>
      </c>
      <c r="Z1025">
        <f>YEAR(Sales_Data[[#This Row],[Order Date]])</f>
        <v>2015</v>
      </c>
    </row>
    <row r="1026" spans="1:26" x14ac:dyDescent="0.2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>_xlfn.XLOOKUP(Sales_Data[[#This Row],[Category]],Assumptions_Model!A:A, Assumptions_Model!B:B)</f>
        <v>0.6</v>
      </c>
      <c r="W1026">
        <f>Sales_Data[[#This Row],[Sales]]*Sales_Data[[#This Row],[Cost_%]]</f>
        <v>7.0847999999999995</v>
      </c>
      <c r="X1026">
        <f>Sales_Data[[#This Row],[Sales]]-Sales_Data[[#This Row],[Cost]]</f>
        <v>4.7232000000000003</v>
      </c>
      <c r="Y1026" s="3">
        <f>Sales_Data[[#This Row],[Gross_Profit_Recalc]]/Sales_Data[[#This Row],[Sales]]</f>
        <v>0.4</v>
      </c>
      <c r="Z1026">
        <f>YEAR(Sales_Data[[#This Row],[Order Date]])</f>
        <v>2017</v>
      </c>
    </row>
    <row r="1027" spans="1:26" x14ac:dyDescent="0.2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>_xlfn.XLOOKUP(Sales_Data[[#This Row],[Category]],Assumptions_Model!A:A, Assumptions_Model!B:B)</f>
        <v>0.6</v>
      </c>
      <c r="W1027">
        <f>Sales_Data[[#This Row],[Sales]]*Sales_Data[[#This Row],[Cost_%]]</f>
        <v>9.3311999999999991</v>
      </c>
      <c r="X1027">
        <f>Sales_Data[[#This Row],[Sales]]-Sales_Data[[#This Row],[Cost]]</f>
        <v>6.2208000000000006</v>
      </c>
      <c r="Y1027" s="3">
        <f>Sales_Data[[#This Row],[Gross_Profit_Recalc]]/Sales_Data[[#This Row],[Sales]]</f>
        <v>0.4</v>
      </c>
      <c r="Z1027">
        <f>YEAR(Sales_Data[[#This Row],[Order Date]])</f>
        <v>2016</v>
      </c>
    </row>
    <row r="1028" spans="1:26" x14ac:dyDescent="0.2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>_xlfn.XLOOKUP(Sales_Data[[#This Row],[Category]],Assumptions_Model!A:A, Assumptions_Model!B:B)</f>
        <v>0.6</v>
      </c>
      <c r="W1028">
        <f>Sales_Data[[#This Row],[Sales]]*Sales_Data[[#This Row],[Cost_%]]</f>
        <v>37.987199999999994</v>
      </c>
      <c r="X1028">
        <f>Sales_Data[[#This Row],[Sales]]-Sales_Data[[#This Row],[Cost]]</f>
        <v>25.324800000000003</v>
      </c>
      <c r="Y1028" s="3">
        <f>Sales_Data[[#This Row],[Gross_Profit_Recalc]]/Sales_Data[[#This Row],[Sales]]</f>
        <v>0.40000000000000008</v>
      </c>
      <c r="Z1028">
        <f>YEAR(Sales_Data[[#This Row],[Order Date]])</f>
        <v>2016</v>
      </c>
    </row>
    <row r="1029" spans="1:26" x14ac:dyDescent="0.2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>_xlfn.XLOOKUP(Sales_Data[[#This Row],[Category]],Assumptions_Model!A:A, Assumptions_Model!B:B)</f>
        <v>0.55000000000000004</v>
      </c>
      <c r="W1029">
        <f>Sales_Data[[#This Row],[Sales]]*Sales_Data[[#This Row],[Cost_%]]</f>
        <v>8.5733999999999995</v>
      </c>
      <c r="X1029">
        <f>Sales_Data[[#This Row],[Sales]]-Sales_Data[[#This Row],[Cost]]</f>
        <v>7.0145999999999997</v>
      </c>
      <c r="Y1029" s="3">
        <f>Sales_Data[[#This Row],[Gross_Profit_Recalc]]/Sales_Data[[#This Row],[Sales]]</f>
        <v>0.45</v>
      </c>
      <c r="Z1029">
        <f>YEAR(Sales_Data[[#This Row],[Order Date]])</f>
        <v>2016</v>
      </c>
    </row>
    <row r="1030" spans="1:26" x14ac:dyDescent="0.2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>_xlfn.XLOOKUP(Sales_Data[[#This Row],[Category]],Assumptions_Model!A:A, Assumptions_Model!B:B)</f>
        <v>0.6</v>
      </c>
      <c r="W1030">
        <f>Sales_Data[[#This Row],[Sales]]*Sales_Data[[#This Row],[Cost_%]]</f>
        <v>106.32</v>
      </c>
      <c r="X1030">
        <f>Sales_Data[[#This Row],[Sales]]-Sales_Data[[#This Row],[Cost]]</f>
        <v>70.88</v>
      </c>
      <c r="Y1030" s="3">
        <f>Sales_Data[[#This Row],[Gross_Profit_Recalc]]/Sales_Data[[#This Row],[Sales]]</f>
        <v>0.4</v>
      </c>
      <c r="Z1030">
        <f>YEAR(Sales_Data[[#This Row],[Order Date]])</f>
        <v>2014</v>
      </c>
    </row>
    <row r="1031" spans="1:26" x14ac:dyDescent="0.2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>_xlfn.XLOOKUP(Sales_Data[[#This Row],[Category]],Assumptions_Model!A:A, Assumptions_Model!B:B)</f>
        <v>0.55000000000000004</v>
      </c>
      <c r="W1031">
        <f>Sales_Data[[#This Row],[Sales]]*Sales_Data[[#This Row],[Cost_%]]</f>
        <v>108.88350000000001</v>
      </c>
      <c r="X1031">
        <f>Sales_Data[[#This Row],[Sales]]-Sales_Data[[#This Row],[Cost]]</f>
        <v>89.086499999999987</v>
      </c>
      <c r="Y1031" s="3">
        <f>Sales_Data[[#This Row],[Gross_Profit_Recalc]]/Sales_Data[[#This Row],[Sales]]</f>
        <v>0.44999999999999996</v>
      </c>
      <c r="Z1031">
        <f>YEAR(Sales_Data[[#This Row],[Order Date]])</f>
        <v>2014</v>
      </c>
    </row>
    <row r="1032" spans="1:26" x14ac:dyDescent="0.2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>_xlfn.XLOOKUP(Sales_Data[[#This Row],[Category]],Assumptions_Model!A:A, Assumptions_Model!B:B)</f>
        <v>0.65</v>
      </c>
      <c r="W1032">
        <f>Sales_Data[[#This Row],[Sales]]*Sales_Data[[#This Row],[Cost_%]]</f>
        <v>555.71100000000001</v>
      </c>
      <c r="X1032">
        <f>Sales_Data[[#This Row],[Sales]]-Sales_Data[[#This Row],[Cost]]</f>
        <v>299.22900000000004</v>
      </c>
      <c r="Y1032" s="3">
        <f>Sales_Data[[#This Row],[Gross_Profit_Recalc]]/Sales_Data[[#This Row],[Sales]]</f>
        <v>0.35000000000000003</v>
      </c>
      <c r="Z1032">
        <f>YEAR(Sales_Data[[#This Row],[Order Date]])</f>
        <v>2014</v>
      </c>
    </row>
    <row r="1033" spans="1:26" x14ac:dyDescent="0.2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>_xlfn.XLOOKUP(Sales_Data[[#This Row],[Category]],Assumptions_Model!A:A, Assumptions_Model!B:B)</f>
        <v>0.65</v>
      </c>
      <c r="W1033">
        <f>Sales_Data[[#This Row],[Sales]]*Sales_Data[[#This Row],[Cost_%]]</f>
        <v>80.671500000000009</v>
      </c>
      <c r="X1033">
        <f>Sales_Data[[#This Row],[Sales]]-Sales_Data[[#This Row],[Cost]]</f>
        <v>43.438499999999991</v>
      </c>
      <c r="Y1033" s="3">
        <f>Sales_Data[[#This Row],[Gross_Profit_Recalc]]/Sales_Data[[#This Row],[Sales]]</f>
        <v>0.34999999999999992</v>
      </c>
      <c r="Z1033">
        <f>YEAR(Sales_Data[[#This Row],[Order Date]])</f>
        <v>2014</v>
      </c>
    </row>
    <row r="1034" spans="1:26" x14ac:dyDescent="0.2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>_xlfn.XLOOKUP(Sales_Data[[#This Row],[Category]],Assumptions_Model!A:A, Assumptions_Model!B:B)</f>
        <v>0.6</v>
      </c>
      <c r="W1034">
        <f>Sales_Data[[#This Row],[Sales]]*Sales_Data[[#This Row],[Cost_%]]</f>
        <v>8.64</v>
      </c>
      <c r="X1034">
        <f>Sales_Data[[#This Row],[Sales]]-Sales_Data[[#This Row],[Cost]]</f>
        <v>5.76</v>
      </c>
      <c r="Y1034" s="3">
        <f>Sales_Data[[#This Row],[Gross_Profit_Recalc]]/Sales_Data[[#This Row],[Sales]]</f>
        <v>0.39999999999999997</v>
      </c>
      <c r="Z1034">
        <f>YEAR(Sales_Data[[#This Row],[Order Date]])</f>
        <v>2014</v>
      </c>
    </row>
    <row r="1035" spans="1:26" x14ac:dyDescent="0.2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>_xlfn.XLOOKUP(Sales_Data[[#This Row],[Category]],Assumptions_Model!A:A, Assumptions_Model!B:B)</f>
        <v>0.6</v>
      </c>
      <c r="W1035">
        <f>Sales_Data[[#This Row],[Sales]]*Sales_Data[[#This Row],[Cost_%]]</f>
        <v>9.4176000000000002</v>
      </c>
      <c r="X1035">
        <f>Sales_Data[[#This Row],[Sales]]-Sales_Data[[#This Row],[Cost]]</f>
        <v>6.2783999999999995</v>
      </c>
      <c r="Y1035" s="3">
        <f>Sales_Data[[#This Row],[Gross_Profit_Recalc]]/Sales_Data[[#This Row],[Sales]]</f>
        <v>0.39999999999999997</v>
      </c>
      <c r="Z1035">
        <f>YEAR(Sales_Data[[#This Row],[Order Date]])</f>
        <v>2016</v>
      </c>
    </row>
    <row r="1036" spans="1:26" x14ac:dyDescent="0.2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>_xlfn.XLOOKUP(Sales_Data[[#This Row],[Category]],Assumptions_Model!A:A, Assumptions_Model!B:B)</f>
        <v>0.6</v>
      </c>
      <c r="W1036">
        <f>Sales_Data[[#This Row],[Sales]]*Sales_Data[[#This Row],[Cost_%]]</f>
        <v>1.5768</v>
      </c>
      <c r="X1036">
        <f>Sales_Data[[#This Row],[Sales]]-Sales_Data[[#This Row],[Cost]]</f>
        <v>1.0512000000000001</v>
      </c>
      <c r="Y1036" s="3">
        <f>Sales_Data[[#This Row],[Gross_Profit_Recalc]]/Sales_Data[[#This Row],[Sales]]</f>
        <v>0.4</v>
      </c>
      <c r="Z1036">
        <f>YEAR(Sales_Data[[#This Row],[Order Date]])</f>
        <v>2016</v>
      </c>
    </row>
    <row r="1037" spans="1:26" x14ac:dyDescent="0.2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>_xlfn.XLOOKUP(Sales_Data[[#This Row],[Category]],Assumptions_Model!A:A, Assumptions_Model!B:B)</f>
        <v>0.6</v>
      </c>
      <c r="W1037">
        <f>Sales_Data[[#This Row],[Sales]]*Sales_Data[[#This Row],[Cost_%]]</f>
        <v>8.6562000000000001</v>
      </c>
      <c r="X1037">
        <f>Sales_Data[[#This Row],[Sales]]-Sales_Data[[#This Row],[Cost]]</f>
        <v>5.7707999999999995</v>
      </c>
      <c r="Y1037" s="3">
        <f>Sales_Data[[#This Row],[Gross_Profit_Recalc]]/Sales_Data[[#This Row],[Sales]]</f>
        <v>0.39999999999999997</v>
      </c>
      <c r="Z1037">
        <f>YEAR(Sales_Data[[#This Row],[Order Date]])</f>
        <v>2016</v>
      </c>
    </row>
    <row r="1038" spans="1:26" x14ac:dyDescent="0.2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>_xlfn.XLOOKUP(Sales_Data[[#This Row],[Category]],Assumptions_Model!A:A, Assumptions_Model!B:B)</f>
        <v>0.65</v>
      </c>
      <c r="W1038">
        <f>Sales_Data[[#This Row],[Sales]]*Sales_Data[[#This Row],[Cost_%]]</f>
        <v>56.303000000000004</v>
      </c>
      <c r="X1038">
        <f>Sales_Data[[#This Row],[Sales]]-Sales_Data[[#This Row],[Cost]]</f>
        <v>30.317</v>
      </c>
      <c r="Y1038" s="3">
        <f>Sales_Data[[#This Row],[Gross_Profit_Recalc]]/Sales_Data[[#This Row],[Sales]]</f>
        <v>0.35</v>
      </c>
      <c r="Z1038">
        <f>YEAR(Sales_Data[[#This Row],[Order Date]])</f>
        <v>2016</v>
      </c>
    </row>
    <row r="1039" spans="1:26" x14ac:dyDescent="0.2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>_xlfn.XLOOKUP(Sales_Data[[#This Row],[Category]],Assumptions_Model!A:A, Assumptions_Model!B:B)</f>
        <v>0.6</v>
      </c>
      <c r="W1039">
        <f>Sales_Data[[#This Row],[Sales]]*Sales_Data[[#This Row],[Cost_%]]</f>
        <v>21.974399999999999</v>
      </c>
      <c r="X1039">
        <f>Sales_Data[[#This Row],[Sales]]-Sales_Data[[#This Row],[Cost]]</f>
        <v>14.649600000000003</v>
      </c>
      <c r="Y1039" s="3">
        <f>Sales_Data[[#This Row],[Gross_Profit_Recalc]]/Sales_Data[[#This Row],[Sales]]</f>
        <v>0.40000000000000008</v>
      </c>
      <c r="Z1039">
        <f>YEAR(Sales_Data[[#This Row],[Order Date]])</f>
        <v>2015</v>
      </c>
    </row>
    <row r="1040" spans="1:26" x14ac:dyDescent="0.2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>_xlfn.XLOOKUP(Sales_Data[[#This Row],[Category]],Assumptions_Model!A:A, Assumptions_Model!B:B)</f>
        <v>0.6</v>
      </c>
      <c r="W1040">
        <f>Sales_Data[[#This Row],[Sales]]*Sales_Data[[#This Row],[Cost_%]]</f>
        <v>14.380799999999999</v>
      </c>
      <c r="X1040">
        <f>Sales_Data[[#This Row],[Sales]]-Sales_Data[[#This Row],[Cost]]</f>
        <v>9.5872000000000011</v>
      </c>
      <c r="Y1040" s="3">
        <f>Sales_Data[[#This Row],[Gross_Profit_Recalc]]/Sales_Data[[#This Row],[Sales]]</f>
        <v>0.4</v>
      </c>
      <c r="Z1040">
        <f>YEAR(Sales_Data[[#This Row],[Order Date]])</f>
        <v>2017</v>
      </c>
    </row>
    <row r="1041" spans="1:26" x14ac:dyDescent="0.2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>_xlfn.XLOOKUP(Sales_Data[[#This Row],[Category]],Assumptions_Model!A:A, Assumptions_Model!B:B)</f>
        <v>0.6</v>
      </c>
      <c r="W1041">
        <f>Sales_Data[[#This Row],[Sales]]*Sales_Data[[#This Row],[Cost_%]]</f>
        <v>17.236799999999999</v>
      </c>
      <c r="X1041">
        <f>Sales_Data[[#This Row],[Sales]]-Sales_Data[[#This Row],[Cost]]</f>
        <v>11.491200000000003</v>
      </c>
      <c r="Y1041" s="3">
        <f>Sales_Data[[#This Row],[Gross_Profit_Recalc]]/Sales_Data[[#This Row],[Sales]]</f>
        <v>0.40000000000000008</v>
      </c>
      <c r="Z1041">
        <f>YEAR(Sales_Data[[#This Row],[Order Date]])</f>
        <v>2017</v>
      </c>
    </row>
    <row r="1042" spans="1:26" x14ac:dyDescent="0.2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>_xlfn.XLOOKUP(Sales_Data[[#This Row],[Category]],Assumptions_Model!A:A, Assumptions_Model!B:B)</f>
        <v>0.65</v>
      </c>
      <c r="W1042">
        <f>Sales_Data[[#This Row],[Sales]]*Sales_Data[[#This Row],[Cost_%]]</f>
        <v>453.154</v>
      </c>
      <c r="X1042">
        <f>Sales_Data[[#This Row],[Sales]]-Sales_Data[[#This Row],[Cost]]</f>
        <v>244.00599999999997</v>
      </c>
      <c r="Y1042" s="3">
        <f>Sales_Data[[#This Row],[Gross_Profit_Recalc]]/Sales_Data[[#This Row],[Sales]]</f>
        <v>0.35</v>
      </c>
      <c r="Z1042">
        <f>YEAR(Sales_Data[[#This Row],[Order Date]])</f>
        <v>2016</v>
      </c>
    </row>
    <row r="1043" spans="1:26" x14ac:dyDescent="0.2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>_xlfn.XLOOKUP(Sales_Data[[#This Row],[Category]],Assumptions_Model!A:A, Assumptions_Model!B:B)</f>
        <v>0.55000000000000004</v>
      </c>
      <c r="W1043">
        <f>Sales_Data[[#This Row],[Sales]]*Sales_Data[[#This Row],[Cost_%]]</f>
        <v>17.523</v>
      </c>
      <c r="X1043">
        <f>Sales_Data[[#This Row],[Sales]]-Sales_Data[[#This Row],[Cost]]</f>
        <v>14.337</v>
      </c>
      <c r="Y1043" s="3">
        <f>Sales_Data[[#This Row],[Gross_Profit_Recalc]]/Sales_Data[[#This Row],[Sales]]</f>
        <v>0.45</v>
      </c>
      <c r="Z1043">
        <f>YEAR(Sales_Data[[#This Row],[Order Date]])</f>
        <v>2016</v>
      </c>
    </row>
    <row r="1044" spans="1:26" x14ac:dyDescent="0.2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>_xlfn.XLOOKUP(Sales_Data[[#This Row],[Category]],Assumptions_Model!A:A, Assumptions_Model!B:B)</f>
        <v>0.65</v>
      </c>
      <c r="W1044">
        <f>Sales_Data[[#This Row],[Sales]]*Sales_Data[[#This Row],[Cost_%]]</f>
        <v>469.52879999999999</v>
      </c>
      <c r="X1044">
        <f>Sales_Data[[#This Row],[Sales]]-Sales_Data[[#This Row],[Cost]]</f>
        <v>252.82319999999999</v>
      </c>
      <c r="Y1044" s="3">
        <f>Sales_Data[[#This Row],[Gross_Profit_Recalc]]/Sales_Data[[#This Row],[Sales]]</f>
        <v>0.35</v>
      </c>
      <c r="Z1044">
        <f>YEAR(Sales_Data[[#This Row],[Order Date]])</f>
        <v>2016</v>
      </c>
    </row>
    <row r="1045" spans="1:26" x14ac:dyDescent="0.2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>_xlfn.XLOOKUP(Sales_Data[[#This Row],[Category]],Assumptions_Model!A:A, Assumptions_Model!B:B)</f>
        <v>0.6</v>
      </c>
      <c r="W1045">
        <f>Sales_Data[[#This Row],[Sales]]*Sales_Data[[#This Row],[Cost_%]]</f>
        <v>5.3039999999999994</v>
      </c>
      <c r="X1045">
        <f>Sales_Data[[#This Row],[Sales]]-Sales_Data[[#This Row],[Cost]]</f>
        <v>3.5360000000000005</v>
      </c>
      <c r="Y1045" s="3">
        <f>Sales_Data[[#This Row],[Gross_Profit_Recalc]]/Sales_Data[[#This Row],[Sales]]</f>
        <v>0.40000000000000008</v>
      </c>
      <c r="Z1045">
        <f>YEAR(Sales_Data[[#This Row],[Order Date]])</f>
        <v>2017</v>
      </c>
    </row>
    <row r="1046" spans="1:26" x14ac:dyDescent="0.2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>_xlfn.XLOOKUP(Sales_Data[[#This Row],[Category]],Assumptions_Model!A:A, Assumptions_Model!B:B)</f>
        <v>0.6</v>
      </c>
      <c r="W1046">
        <f>Sales_Data[[#This Row],[Sales]]*Sales_Data[[#This Row],[Cost_%]]</f>
        <v>35.078399999999995</v>
      </c>
      <c r="X1046">
        <f>Sales_Data[[#This Row],[Sales]]-Sales_Data[[#This Row],[Cost]]</f>
        <v>23.385600000000004</v>
      </c>
      <c r="Y1046" s="3">
        <f>Sales_Data[[#This Row],[Gross_Profit_Recalc]]/Sales_Data[[#This Row],[Sales]]</f>
        <v>0.40000000000000008</v>
      </c>
      <c r="Z1046">
        <f>YEAR(Sales_Data[[#This Row],[Order Date]])</f>
        <v>2017</v>
      </c>
    </row>
    <row r="1047" spans="1:26" x14ac:dyDescent="0.2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>_xlfn.XLOOKUP(Sales_Data[[#This Row],[Category]],Assumptions_Model!A:A, Assumptions_Model!B:B)</f>
        <v>0.65</v>
      </c>
      <c r="W1047">
        <f>Sales_Data[[#This Row],[Sales]]*Sales_Data[[#This Row],[Cost_%]]</f>
        <v>165.49260000000001</v>
      </c>
      <c r="X1047">
        <f>Sales_Data[[#This Row],[Sales]]-Sales_Data[[#This Row],[Cost]]</f>
        <v>89.111400000000003</v>
      </c>
      <c r="Y1047" s="3">
        <f>Sales_Data[[#This Row],[Gross_Profit_Recalc]]/Sales_Data[[#This Row],[Sales]]</f>
        <v>0.35</v>
      </c>
      <c r="Z1047">
        <f>YEAR(Sales_Data[[#This Row],[Order Date]])</f>
        <v>2017</v>
      </c>
    </row>
    <row r="1048" spans="1:26" x14ac:dyDescent="0.2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>_xlfn.XLOOKUP(Sales_Data[[#This Row],[Category]],Assumptions_Model!A:A, Assumptions_Model!B:B)</f>
        <v>0.55000000000000004</v>
      </c>
      <c r="W1048">
        <f>Sales_Data[[#This Row],[Sales]]*Sales_Data[[#This Row],[Cost_%]]</f>
        <v>750.17800000000011</v>
      </c>
      <c r="X1048">
        <f>Sales_Data[[#This Row],[Sales]]-Sales_Data[[#This Row],[Cost]]</f>
        <v>613.78199999999993</v>
      </c>
      <c r="Y1048" s="3">
        <f>Sales_Data[[#This Row],[Gross_Profit_Recalc]]/Sales_Data[[#This Row],[Sales]]</f>
        <v>0.44999999999999996</v>
      </c>
      <c r="Z1048">
        <f>YEAR(Sales_Data[[#This Row],[Order Date]])</f>
        <v>2016</v>
      </c>
    </row>
    <row r="1049" spans="1:26" x14ac:dyDescent="0.2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>_xlfn.XLOOKUP(Sales_Data[[#This Row],[Category]],Assumptions_Model!A:A, Assumptions_Model!B:B)</f>
        <v>0.65</v>
      </c>
      <c r="W1049">
        <f>Sales_Data[[#This Row],[Sales]]*Sales_Data[[#This Row],[Cost_%]]</f>
        <v>66.534000000000006</v>
      </c>
      <c r="X1049">
        <f>Sales_Data[[#This Row],[Sales]]-Sales_Data[[#This Row],[Cost]]</f>
        <v>35.825999999999993</v>
      </c>
      <c r="Y1049" s="3">
        <f>Sales_Data[[#This Row],[Gross_Profit_Recalc]]/Sales_Data[[#This Row],[Sales]]</f>
        <v>0.34999999999999992</v>
      </c>
      <c r="Z1049">
        <f>YEAR(Sales_Data[[#This Row],[Order Date]])</f>
        <v>2016</v>
      </c>
    </row>
    <row r="1050" spans="1:26" x14ac:dyDescent="0.2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>_xlfn.XLOOKUP(Sales_Data[[#This Row],[Category]],Assumptions_Model!A:A, Assumptions_Model!B:B)</f>
        <v>0.55000000000000004</v>
      </c>
      <c r="W1050">
        <f>Sales_Data[[#This Row],[Sales]]*Sales_Data[[#This Row],[Cost_%]]</f>
        <v>612.42719999999997</v>
      </c>
      <c r="X1050">
        <f>Sales_Data[[#This Row],[Sales]]-Sales_Data[[#This Row],[Cost]]</f>
        <v>501.07679999999993</v>
      </c>
      <c r="Y1050" s="3">
        <f>Sales_Data[[#This Row],[Gross_Profit_Recalc]]/Sales_Data[[#This Row],[Sales]]</f>
        <v>0.44999999999999996</v>
      </c>
      <c r="Z1050">
        <f>YEAR(Sales_Data[[#This Row],[Order Date]])</f>
        <v>2014</v>
      </c>
    </row>
    <row r="1051" spans="1:26" x14ac:dyDescent="0.2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>_xlfn.XLOOKUP(Sales_Data[[#This Row],[Category]],Assumptions_Model!A:A, Assumptions_Model!B:B)</f>
        <v>0.55000000000000004</v>
      </c>
      <c r="W1051">
        <f>Sales_Data[[#This Row],[Sales]]*Sales_Data[[#This Row],[Cost_%]]</f>
        <v>54.994500000000002</v>
      </c>
      <c r="X1051">
        <f>Sales_Data[[#This Row],[Sales]]-Sales_Data[[#This Row],[Cost]]</f>
        <v>44.995499999999993</v>
      </c>
      <c r="Y1051" s="3">
        <f>Sales_Data[[#This Row],[Gross_Profit_Recalc]]/Sales_Data[[#This Row],[Sales]]</f>
        <v>0.44999999999999996</v>
      </c>
      <c r="Z1051">
        <f>YEAR(Sales_Data[[#This Row],[Order Date]])</f>
        <v>2014</v>
      </c>
    </row>
    <row r="1052" spans="1:26" x14ac:dyDescent="0.2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>_xlfn.XLOOKUP(Sales_Data[[#This Row],[Category]],Assumptions_Model!A:A, Assumptions_Model!B:B)</f>
        <v>0.65</v>
      </c>
      <c r="W1052">
        <f>Sales_Data[[#This Row],[Sales]]*Sales_Data[[#This Row],[Cost_%]]</f>
        <v>109.5016</v>
      </c>
      <c r="X1052">
        <f>Sales_Data[[#This Row],[Sales]]-Sales_Data[[#This Row],[Cost]]</f>
        <v>58.962400000000002</v>
      </c>
      <c r="Y1052" s="3">
        <f>Sales_Data[[#This Row],[Gross_Profit_Recalc]]/Sales_Data[[#This Row],[Sales]]</f>
        <v>0.35000000000000003</v>
      </c>
      <c r="Z1052">
        <f>YEAR(Sales_Data[[#This Row],[Order Date]])</f>
        <v>2015</v>
      </c>
    </row>
    <row r="1053" spans="1:26" x14ac:dyDescent="0.2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>_xlfn.XLOOKUP(Sales_Data[[#This Row],[Category]],Assumptions_Model!A:A, Assumptions_Model!B:B)</f>
        <v>0.6</v>
      </c>
      <c r="W1053">
        <f>Sales_Data[[#This Row],[Sales]]*Sales_Data[[#This Row],[Cost_%]]</f>
        <v>4.032</v>
      </c>
      <c r="X1053">
        <f>Sales_Data[[#This Row],[Sales]]-Sales_Data[[#This Row],[Cost]]</f>
        <v>2.6879999999999997</v>
      </c>
      <c r="Y1053" s="3">
        <f>Sales_Data[[#This Row],[Gross_Profit_Recalc]]/Sales_Data[[#This Row],[Sales]]</f>
        <v>0.39999999999999997</v>
      </c>
      <c r="Z1053">
        <f>YEAR(Sales_Data[[#This Row],[Order Date]])</f>
        <v>2015</v>
      </c>
    </row>
    <row r="1054" spans="1:26" x14ac:dyDescent="0.2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>_xlfn.XLOOKUP(Sales_Data[[#This Row],[Category]],Assumptions_Model!A:A, Assumptions_Model!B:B)</f>
        <v>0.65</v>
      </c>
      <c r="W1054">
        <f>Sales_Data[[#This Row],[Sales]]*Sales_Data[[#This Row],[Cost_%]]</f>
        <v>183.87719999999999</v>
      </c>
      <c r="X1054">
        <f>Sales_Data[[#This Row],[Sales]]-Sales_Data[[#This Row],[Cost]]</f>
        <v>99.010799999999989</v>
      </c>
      <c r="Y1054" s="3">
        <f>Sales_Data[[#This Row],[Gross_Profit_Recalc]]/Sales_Data[[#This Row],[Sales]]</f>
        <v>0.35</v>
      </c>
      <c r="Z1054">
        <f>YEAR(Sales_Data[[#This Row],[Order Date]])</f>
        <v>2015</v>
      </c>
    </row>
    <row r="1055" spans="1:26" x14ac:dyDescent="0.2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>_xlfn.XLOOKUP(Sales_Data[[#This Row],[Category]],Assumptions_Model!A:A, Assumptions_Model!B:B)</f>
        <v>0.6</v>
      </c>
      <c r="W1055">
        <f>Sales_Data[[#This Row],[Sales]]*Sales_Data[[#This Row],[Cost_%]]</f>
        <v>6.6959999999999997</v>
      </c>
      <c r="X1055">
        <f>Sales_Data[[#This Row],[Sales]]-Sales_Data[[#This Row],[Cost]]</f>
        <v>4.4640000000000004</v>
      </c>
      <c r="Y1055" s="3">
        <f>Sales_Data[[#This Row],[Gross_Profit_Recalc]]/Sales_Data[[#This Row],[Sales]]</f>
        <v>0.4</v>
      </c>
      <c r="Z1055">
        <f>YEAR(Sales_Data[[#This Row],[Order Date]])</f>
        <v>2015</v>
      </c>
    </row>
    <row r="1056" spans="1:26" x14ac:dyDescent="0.2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>_xlfn.XLOOKUP(Sales_Data[[#This Row],[Category]],Assumptions_Model!A:A, Assumptions_Model!B:B)</f>
        <v>0.65</v>
      </c>
      <c r="W1056">
        <f>Sales_Data[[#This Row],[Sales]]*Sales_Data[[#This Row],[Cost_%]]</f>
        <v>70.460000000000008</v>
      </c>
      <c r="X1056">
        <f>Sales_Data[[#This Row],[Sales]]-Sales_Data[[#This Row],[Cost]]</f>
        <v>37.94</v>
      </c>
      <c r="Y1056" s="3">
        <f>Sales_Data[[#This Row],[Gross_Profit_Recalc]]/Sales_Data[[#This Row],[Sales]]</f>
        <v>0.35</v>
      </c>
      <c r="Z1056">
        <f>YEAR(Sales_Data[[#This Row],[Order Date]])</f>
        <v>2015</v>
      </c>
    </row>
    <row r="1057" spans="1:26" x14ac:dyDescent="0.2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>_xlfn.XLOOKUP(Sales_Data[[#This Row],[Category]],Assumptions_Model!A:A, Assumptions_Model!B:B)</f>
        <v>0.6</v>
      </c>
      <c r="W1057">
        <f>Sales_Data[[#This Row],[Sales]]*Sales_Data[[#This Row],[Cost_%]]</f>
        <v>49.406399999999998</v>
      </c>
      <c r="X1057">
        <f>Sales_Data[[#This Row],[Sales]]-Sales_Data[[#This Row],[Cost]]</f>
        <v>32.937599999999996</v>
      </c>
      <c r="Y1057" s="3">
        <f>Sales_Data[[#This Row],[Gross_Profit_Recalc]]/Sales_Data[[#This Row],[Sales]]</f>
        <v>0.39999999999999997</v>
      </c>
      <c r="Z1057">
        <f>YEAR(Sales_Data[[#This Row],[Order Date]])</f>
        <v>2015</v>
      </c>
    </row>
    <row r="1058" spans="1:26" x14ac:dyDescent="0.2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>_xlfn.XLOOKUP(Sales_Data[[#This Row],[Category]],Assumptions_Model!A:A, Assumptions_Model!B:B)</f>
        <v>0.6</v>
      </c>
      <c r="W1058">
        <f>Sales_Data[[#This Row],[Sales]]*Sales_Data[[#This Row],[Cost_%]]</f>
        <v>5.452799999999999</v>
      </c>
      <c r="X1058">
        <f>Sales_Data[[#This Row],[Sales]]-Sales_Data[[#This Row],[Cost]]</f>
        <v>3.6352000000000002</v>
      </c>
      <c r="Y1058" s="3">
        <f>Sales_Data[[#This Row],[Gross_Profit_Recalc]]/Sales_Data[[#This Row],[Sales]]</f>
        <v>0.40000000000000008</v>
      </c>
      <c r="Z1058">
        <f>YEAR(Sales_Data[[#This Row],[Order Date]])</f>
        <v>2015</v>
      </c>
    </row>
    <row r="1059" spans="1:26" x14ac:dyDescent="0.2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>_xlfn.XLOOKUP(Sales_Data[[#This Row],[Category]],Assumptions_Model!A:A, Assumptions_Model!B:B)</f>
        <v>0.6</v>
      </c>
      <c r="W1059">
        <f>Sales_Data[[#This Row],[Sales]]*Sales_Data[[#This Row],[Cost_%]]</f>
        <v>11.961599999999999</v>
      </c>
      <c r="X1059">
        <f>Sales_Data[[#This Row],[Sales]]-Sales_Data[[#This Row],[Cost]]</f>
        <v>7.974400000000001</v>
      </c>
      <c r="Y1059" s="3">
        <f>Sales_Data[[#This Row],[Gross_Profit_Recalc]]/Sales_Data[[#This Row],[Sales]]</f>
        <v>0.40000000000000008</v>
      </c>
      <c r="Z1059">
        <f>YEAR(Sales_Data[[#This Row],[Order Date]])</f>
        <v>2017</v>
      </c>
    </row>
    <row r="1060" spans="1:26" x14ac:dyDescent="0.2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>_xlfn.XLOOKUP(Sales_Data[[#This Row],[Category]],Assumptions_Model!A:A, Assumptions_Model!B:B)</f>
        <v>0.6</v>
      </c>
      <c r="W1060">
        <f>Sales_Data[[#This Row],[Sales]]*Sales_Data[[#This Row],[Cost_%]]</f>
        <v>39.340799999999994</v>
      </c>
      <c r="X1060">
        <f>Sales_Data[[#This Row],[Sales]]-Sales_Data[[#This Row],[Cost]]</f>
        <v>26.227200000000003</v>
      </c>
      <c r="Y1060" s="3">
        <f>Sales_Data[[#This Row],[Gross_Profit_Recalc]]/Sales_Data[[#This Row],[Sales]]</f>
        <v>0.40000000000000008</v>
      </c>
      <c r="Z1060">
        <f>YEAR(Sales_Data[[#This Row],[Order Date]])</f>
        <v>2017</v>
      </c>
    </row>
    <row r="1061" spans="1:26" x14ac:dyDescent="0.2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>_xlfn.XLOOKUP(Sales_Data[[#This Row],[Category]],Assumptions_Model!A:A, Assumptions_Model!B:B)</f>
        <v>0.6</v>
      </c>
      <c r="W1061">
        <f>Sales_Data[[#This Row],[Sales]]*Sales_Data[[#This Row],[Cost_%]]</f>
        <v>2.6496</v>
      </c>
      <c r="X1061">
        <f>Sales_Data[[#This Row],[Sales]]-Sales_Data[[#This Row],[Cost]]</f>
        <v>1.7664000000000004</v>
      </c>
      <c r="Y1061" s="3">
        <f>Sales_Data[[#This Row],[Gross_Profit_Recalc]]/Sales_Data[[#This Row],[Sales]]</f>
        <v>0.40000000000000008</v>
      </c>
      <c r="Z1061">
        <f>YEAR(Sales_Data[[#This Row],[Order Date]])</f>
        <v>2016</v>
      </c>
    </row>
    <row r="1062" spans="1:26" x14ac:dyDescent="0.2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>_xlfn.XLOOKUP(Sales_Data[[#This Row],[Category]],Assumptions_Model!A:A, Assumptions_Model!B:B)</f>
        <v>0.65</v>
      </c>
      <c r="W1062">
        <f>Sales_Data[[#This Row],[Sales]]*Sales_Data[[#This Row],[Cost_%]]</f>
        <v>70.0518</v>
      </c>
      <c r="X1062">
        <f>Sales_Data[[#This Row],[Sales]]-Sales_Data[[#This Row],[Cost]]</f>
        <v>37.720200000000006</v>
      </c>
      <c r="Y1062" s="3">
        <f>Sales_Data[[#This Row],[Gross_Profit_Recalc]]/Sales_Data[[#This Row],[Sales]]</f>
        <v>0.35000000000000003</v>
      </c>
      <c r="Z1062">
        <f>YEAR(Sales_Data[[#This Row],[Order Date]])</f>
        <v>2015</v>
      </c>
    </row>
    <row r="1063" spans="1:26" x14ac:dyDescent="0.2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>_xlfn.XLOOKUP(Sales_Data[[#This Row],[Category]],Assumptions_Model!A:A, Assumptions_Model!B:B)</f>
        <v>0.6</v>
      </c>
      <c r="W1063">
        <f>Sales_Data[[#This Row],[Sales]]*Sales_Data[[#This Row],[Cost_%]]</f>
        <v>27.1296</v>
      </c>
      <c r="X1063">
        <f>Sales_Data[[#This Row],[Sales]]-Sales_Data[[#This Row],[Cost]]</f>
        <v>18.086400000000001</v>
      </c>
      <c r="Y1063" s="3">
        <f>Sales_Data[[#This Row],[Gross_Profit_Recalc]]/Sales_Data[[#This Row],[Sales]]</f>
        <v>0.4</v>
      </c>
      <c r="Z1063">
        <f>YEAR(Sales_Data[[#This Row],[Order Date]])</f>
        <v>2015</v>
      </c>
    </row>
    <row r="1064" spans="1:26" x14ac:dyDescent="0.2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>_xlfn.XLOOKUP(Sales_Data[[#This Row],[Category]],Assumptions_Model!A:A, Assumptions_Model!B:B)</f>
        <v>0.6</v>
      </c>
      <c r="W1064">
        <f>Sales_Data[[#This Row],[Sales]]*Sales_Data[[#This Row],[Cost_%]]</f>
        <v>6.2496</v>
      </c>
      <c r="X1064">
        <f>Sales_Data[[#This Row],[Sales]]-Sales_Data[[#This Row],[Cost]]</f>
        <v>4.1664000000000003</v>
      </c>
      <c r="Y1064" s="3">
        <f>Sales_Data[[#This Row],[Gross_Profit_Recalc]]/Sales_Data[[#This Row],[Sales]]</f>
        <v>0.4</v>
      </c>
      <c r="Z1064">
        <f>YEAR(Sales_Data[[#This Row],[Order Date]])</f>
        <v>2015</v>
      </c>
    </row>
    <row r="1065" spans="1:26" x14ac:dyDescent="0.2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>_xlfn.XLOOKUP(Sales_Data[[#This Row],[Category]],Assumptions_Model!A:A, Assumptions_Model!B:B)</f>
        <v>0.6</v>
      </c>
      <c r="W1065">
        <f>Sales_Data[[#This Row],[Sales]]*Sales_Data[[#This Row],[Cost_%]]</f>
        <v>4.7231999999999994</v>
      </c>
      <c r="X1065">
        <f>Sales_Data[[#This Row],[Sales]]-Sales_Data[[#This Row],[Cost]]</f>
        <v>3.1488000000000005</v>
      </c>
      <c r="Y1065" s="3">
        <f>Sales_Data[[#This Row],[Gross_Profit_Recalc]]/Sales_Data[[#This Row],[Sales]]</f>
        <v>0.40000000000000008</v>
      </c>
      <c r="Z1065">
        <f>YEAR(Sales_Data[[#This Row],[Order Date]])</f>
        <v>2015</v>
      </c>
    </row>
    <row r="1066" spans="1:26" x14ac:dyDescent="0.2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>_xlfn.XLOOKUP(Sales_Data[[#This Row],[Category]],Assumptions_Model!A:A, Assumptions_Model!B:B)</f>
        <v>0.55000000000000004</v>
      </c>
      <c r="W1066">
        <f>Sales_Data[[#This Row],[Sales]]*Sales_Data[[#This Row],[Cost_%]]</f>
        <v>65.330100000000002</v>
      </c>
      <c r="X1066">
        <f>Sales_Data[[#This Row],[Sales]]-Sales_Data[[#This Row],[Cost]]</f>
        <v>53.451899999999995</v>
      </c>
      <c r="Y1066" s="3">
        <f>Sales_Data[[#This Row],[Gross_Profit_Recalc]]/Sales_Data[[#This Row],[Sales]]</f>
        <v>0.44999999999999996</v>
      </c>
      <c r="Z1066">
        <f>YEAR(Sales_Data[[#This Row],[Order Date]])</f>
        <v>2015</v>
      </c>
    </row>
    <row r="1067" spans="1:26" x14ac:dyDescent="0.2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>_xlfn.XLOOKUP(Sales_Data[[#This Row],[Category]],Assumptions_Model!A:A, Assumptions_Model!B:B)</f>
        <v>0.6</v>
      </c>
      <c r="W1067">
        <f>Sales_Data[[#This Row],[Sales]]*Sales_Data[[#This Row],[Cost_%]]</f>
        <v>0.86879999999999991</v>
      </c>
      <c r="X1067">
        <f>Sales_Data[[#This Row],[Sales]]-Sales_Data[[#This Row],[Cost]]</f>
        <v>0.57920000000000005</v>
      </c>
      <c r="Y1067" s="3">
        <f>Sales_Data[[#This Row],[Gross_Profit_Recalc]]/Sales_Data[[#This Row],[Sales]]</f>
        <v>0.4</v>
      </c>
      <c r="Z1067">
        <f>YEAR(Sales_Data[[#This Row],[Order Date]])</f>
        <v>2015</v>
      </c>
    </row>
    <row r="1068" spans="1:26" x14ac:dyDescent="0.2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>_xlfn.XLOOKUP(Sales_Data[[#This Row],[Category]],Assumptions_Model!A:A, Assumptions_Model!B:B)</f>
        <v>0.6</v>
      </c>
      <c r="W1068">
        <f>Sales_Data[[#This Row],[Sales]]*Sales_Data[[#This Row],[Cost_%]]</f>
        <v>33.281999999999996</v>
      </c>
      <c r="X1068">
        <f>Sales_Data[[#This Row],[Sales]]-Sales_Data[[#This Row],[Cost]]</f>
        <v>22.188000000000002</v>
      </c>
      <c r="Y1068" s="3">
        <f>Sales_Data[[#This Row],[Gross_Profit_Recalc]]/Sales_Data[[#This Row],[Sales]]</f>
        <v>0.40000000000000008</v>
      </c>
      <c r="Z1068">
        <f>YEAR(Sales_Data[[#This Row],[Order Date]])</f>
        <v>2015</v>
      </c>
    </row>
    <row r="1069" spans="1:26" x14ac:dyDescent="0.2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>_xlfn.XLOOKUP(Sales_Data[[#This Row],[Category]],Assumptions_Model!A:A, Assumptions_Model!B:B)</f>
        <v>0.65</v>
      </c>
      <c r="W1069">
        <f>Sales_Data[[#This Row],[Sales]]*Sales_Data[[#This Row],[Cost_%]]</f>
        <v>126.65120000000002</v>
      </c>
      <c r="X1069">
        <f>Sales_Data[[#This Row],[Sales]]-Sales_Data[[#This Row],[Cost]]</f>
        <v>68.196799999999996</v>
      </c>
      <c r="Y1069" s="3">
        <f>Sales_Data[[#This Row],[Gross_Profit_Recalc]]/Sales_Data[[#This Row],[Sales]]</f>
        <v>0.35</v>
      </c>
      <c r="Z1069">
        <f>YEAR(Sales_Data[[#This Row],[Order Date]])</f>
        <v>2016</v>
      </c>
    </row>
    <row r="1070" spans="1:26" x14ac:dyDescent="0.2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>_xlfn.XLOOKUP(Sales_Data[[#This Row],[Category]],Assumptions_Model!A:A, Assumptions_Model!B:B)</f>
        <v>0.6</v>
      </c>
      <c r="W1070">
        <f>Sales_Data[[#This Row],[Sales]]*Sales_Data[[#This Row],[Cost_%]]</f>
        <v>1.0464</v>
      </c>
      <c r="X1070">
        <f>Sales_Data[[#This Row],[Sales]]-Sales_Data[[#This Row],[Cost]]</f>
        <v>0.6976</v>
      </c>
      <c r="Y1070" s="3">
        <f>Sales_Data[[#This Row],[Gross_Profit_Recalc]]/Sales_Data[[#This Row],[Sales]]</f>
        <v>0.4</v>
      </c>
      <c r="Z1070">
        <f>YEAR(Sales_Data[[#This Row],[Order Date]])</f>
        <v>2017</v>
      </c>
    </row>
    <row r="1071" spans="1:26" x14ac:dyDescent="0.2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>_xlfn.XLOOKUP(Sales_Data[[#This Row],[Category]],Assumptions_Model!A:A, Assumptions_Model!B:B)</f>
        <v>0.6</v>
      </c>
      <c r="W1071">
        <f>Sales_Data[[#This Row],[Sales]]*Sales_Data[[#This Row],[Cost_%]]</f>
        <v>15.105599999999999</v>
      </c>
      <c r="X1071">
        <f>Sales_Data[[#This Row],[Sales]]-Sales_Data[[#This Row],[Cost]]</f>
        <v>10.070399999999999</v>
      </c>
      <c r="Y1071" s="3">
        <f>Sales_Data[[#This Row],[Gross_Profit_Recalc]]/Sales_Data[[#This Row],[Sales]]</f>
        <v>0.4</v>
      </c>
      <c r="Z1071">
        <f>YEAR(Sales_Data[[#This Row],[Order Date]])</f>
        <v>2015</v>
      </c>
    </row>
    <row r="1072" spans="1:26" x14ac:dyDescent="0.2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>_xlfn.XLOOKUP(Sales_Data[[#This Row],[Category]],Assumptions_Model!A:A, Assumptions_Model!B:B)</f>
        <v>0.6</v>
      </c>
      <c r="W1072">
        <f>Sales_Data[[#This Row],[Sales]]*Sales_Data[[#This Row],[Cost_%]]</f>
        <v>11.676</v>
      </c>
      <c r="X1072">
        <f>Sales_Data[[#This Row],[Sales]]-Sales_Data[[#This Row],[Cost]]</f>
        <v>7.7840000000000007</v>
      </c>
      <c r="Y1072" s="3">
        <f>Sales_Data[[#This Row],[Gross_Profit_Recalc]]/Sales_Data[[#This Row],[Sales]]</f>
        <v>0.4</v>
      </c>
      <c r="Z1072">
        <f>YEAR(Sales_Data[[#This Row],[Order Date]])</f>
        <v>2015</v>
      </c>
    </row>
    <row r="1073" spans="1:26" x14ac:dyDescent="0.2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>_xlfn.XLOOKUP(Sales_Data[[#This Row],[Category]],Assumptions_Model!A:A, Assumptions_Model!B:B)</f>
        <v>0.6</v>
      </c>
      <c r="W1073">
        <f>Sales_Data[[#This Row],[Sales]]*Sales_Data[[#This Row],[Cost_%]]</f>
        <v>17.683199999999999</v>
      </c>
      <c r="X1073">
        <f>Sales_Data[[#This Row],[Sales]]-Sales_Data[[#This Row],[Cost]]</f>
        <v>11.788800000000002</v>
      </c>
      <c r="Y1073" s="3">
        <f>Sales_Data[[#This Row],[Gross_Profit_Recalc]]/Sales_Data[[#This Row],[Sales]]</f>
        <v>0.4</v>
      </c>
      <c r="Z1073">
        <f>YEAR(Sales_Data[[#This Row],[Order Date]])</f>
        <v>2016</v>
      </c>
    </row>
    <row r="1074" spans="1:26" x14ac:dyDescent="0.2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>_xlfn.XLOOKUP(Sales_Data[[#This Row],[Category]],Assumptions_Model!A:A, Assumptions_Model!B:B)</f>
        <v>0.6</v>
      </c>
      <c r="W1074">
        <f>Sales_Data[[#This Row],[Sales]]*Sales_Data[[#This Row],[Cost_%]]</f>
        <v>5.1840000000000002</v>
      </c>
      <c r="X1074">
        <f>Sales_Data[[#This Row],[Sales]]-Sales_Data[[#This Row],[Cost]]</f>
        <v>3.4560000000000004</v>
      </c>
      <c r="Y1074" s="3">
        <f>Sales_Data[[#This Row],[Gross_Profit_Recalc]]/Sales_Data[[#This Row],[Sales]]</f>
        <v>0.4</v>
      </c>
      <c r="Z1074">
        <f>YEAR(Sales_Data[[#This Row],[Order Date]])</f>
        <v>2017</v>
      </c>
    </row>
    <row r="1075" spans="1:26" x14ac:dyDescent="0.2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>_xlfn.XLOOKUP(Sales_Data[[#This Row],[Category]],Assumptions_Model!A:A, Assumptions_Model!B:B)</f>
        <v>0.6</v>
      </c>
      <c r="W1075">
        <f>Sales_Data[[#This Row],[Sales]]*Sales_Data[[#This Row],[Cost_%]]</f>
        <v>3.7619999999999996</v>
      </c>
      <c r="X1075">
        <f>Sales_Data[[#This Row],[Sales]]-Sales_Data[[#This Row],[Cost]]</f>
        <v>2.508</v>
      </c>
      <c r="Y1075" s="3">
        <f>Sales_Data[[#This Row],[Gross_Profit_Recalc]]/Sales_Data[[#This Row],[Sales]]</f>
        <v>0.4</v>
      </c>
      <c r="Z1075">
        <f>YEAR(Sales_Data[[#This Row],[Order Date]])</f>
        <v>2016</v>
      </c>
    </row>
    <row r="1076" spans="1:26" x14ac:dyDescent="0.2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>_xlfn.XLOOKUP(Sales_Data[[#This Row],[Category]],Assumptions_Model!A:A, Assumptions_Model!B:B)</f>
        <v>0.6</v>
      </c>
      <c r="W1076">
        <f>Sales_Data[[#This Row],[Sales]]*Sales_Data[[#This Row],[Cost_%]]</f>
        <v>2.6208</v>
      </c>
      <c r="X1076">
        <f>Sales_Data[[#This Row],[Sales]]-Sales_Data[[#This Row],[Cost]]</f>
        <v>1.7472000000000003</v>
      </c>
      <c r="Y1076" s="3">
        <f>Sales_Data[[#This Row],[Gross_Profit_Recalc]]/Sales_Data[[#This Row],[Sales]]</f>
        <v>0.4</v>
      </c>
      <c r="Z1076">
        <f>YEAR(Sales_Data[[#This Row],[Order Date]])</f>
        <v>2016</v>
      </c>
    </row>
    <row r="1077" spans="1:26" x14ac:dyDescent="0.2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>_xlfn.XLOOKUP(Sales_Data[[#This Row],[Category]],Assumptions_Model!A:A, Assumptions_Model!B:B)</f>
        <v>0.55000000000000004</v>
      </c>
      <c r="W1077">
        <f>Sales_Data[[#This Row],[Sales]]*Sales_Data[[#This Row],[Cost_%]]</f>
        <v>17.591200000000001</v>
      </c>
      <c r="X1077">
        <f>Sales_Data[[#This Row],[Sales]]-Sales_Data[[#This Row],[Cost]]</f>
        <v>14.392800000000001</v>
      </c>
      <c r="Y1077" s="3">
        <f>Sales_Data[[#This Row],[Gross_Profit_Recalc]]/Sales_Data[[#This Row],[Sales]]</f>
        <v>0.45</v>
      </c>
      <c r="Z1077">
        <f>YEAR(Sales_Data[[#This Row],[Order Date]])</f>
        <v>2016</v>
      </c>
    </row>
    <row r="1078" spans="1:26" x14ac:dyDescent="0.2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>_xlfn.XLOOKUP(Sales_Data[[#This Row],[Category]],Assumptions_Model!A:A, Assumptions_Model!B:B)</f>
        <v>0.6</v>
      </c>
      <c r="W1078">
        <f>Sales_Data[[#This Row],[Sales]]*Sales_Data[[#This Row],[Cost_%]]</f>
        <v>24.528000000000002</v>
      </c>
      <c r="X1078">
        <f>Sales_Data[[#This Row],[Sales]]-Sales_Data[[#This Row],[Cost]]</f>
        <v>16.352</v>
      </c>
      <c r="Y1078" s="3">
        <f>Sales_Data[[#This Row],[Gross_Profit_Recalc]]/Sales_Data[[#This Row],[Sales]]</f>
        <v>0.39999999999999997</v>
      </c>
      <c r="Z1078">
        <f>YEAR(Sales_Data[[#This Row],[Order Date]])</f>
        <v>2016</v>
      </c>
    </row>
    <row r="1079" spans="1:26" x14ac:dyDescent="0.2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>_xlfn.XLOOKUP(Sales_Data[[#This Row],[Category]],Assumptions_Model!A:A, Assumptions_Model!B:B)</f>
        <v>0.6</v>
      </c>
      <c r="W1079">
        <f>Sales_Data[[#This Row],[Sales]]*Sales_Data[[#This Row],[Cost_%]]</f>
        <v>71.975999999999999</v>
      </c>
      <c r="X1079">
        <f>Sales_Data[[#This Row],[Sales]]-Sales_Data[[#This Row],[Cost]]</f>
        <v>47.983999999999995</v>
      </c>
      <c r="Y1079" s="3">
        <f>Sales_Data[[#This Row],[Gross_Profit_Recalc]]/Sales_Data[[#This Row],[Sales]]</f>
        <v>0.39999999999999997</v>
      </c>
      <c r="Z1079">
        <f>YEAR(Sales_Data[[#This Row],[Order Date]])</f>
        <v>2017</v>
      </c>
    </row>
    <row r="1080" spans="1:26" x14ac:dyDescent="0.2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>_xlfn.XLOOKUP(Sales_Data[[#This Row],[Category]],Assumptions_Model!A:A, Assumptions_Model!B:B)</f>
        <v>0.6</v>
      </c>
      <c r="W1080">
        <f>Sales_Data[[#This Row],[Sales]]*Sales_Data[[#This Row],[Cost_%]]</f>
        <v>18.864000000000001</v>
      </c>
      <c r="X1080">
        <f>Sales_Data[[#This Row],[Sales]]-Sales_Data[[#This Row],[Cost]]</f>
        <v>12.576000000000001</v>
      </c>
      <c r="Y1080" s="3">
        <f>Sales_Data[[#This Row],[Gross_Profit_Recalc]]/Sales_Data[[#This Row],[Sales]]</f>
        <v>0.4</v>
      </c>
      <c r="Z1080">
        <f>YEAR(Sales_Data[[#This Row],[Order Date]])</f>
        <v>2017</v>
      </c>
    </row>
    <row r="1081" spans="1:26" x14ac:dyDescent="0.2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>_xlfn.XLOOKUP(Sales_Data[[#This Row],[Category]],Assumptions_Model!A:A, Assumptions_Model!B:B)</f>
        <v>0.6</v>
      </c>
      <c r="W1081">
        <f>Sales_Data[[#This Row],[Sales]]*Sales_Data[[#This Row],[Cost_%]]</f>
        <v>4.1280000000000001</v>
      </c>
      <c r="X1081">
        <f>Sales_Data[[#This Row],[Sales]]-Sales_Data[[#This Row],[Cost]]</f>
        <v>2.7519999999999998</v>
      </c>
      <c r="Y1081" s="3">
        <f>Sales_Data[[#This Row],[Gross_Profit_Recalc]]/Sales_Data[[#This Row],[Sales]]</f>
        <v>0.39999999999999997</v>
      </c>
      <c r="Z1081">
        <f>YEAR(Sales_Data[[#This Row],[Order Date]])</f>
        <v>2017</v>
      </c>
    </row>
    <row r="1082" spans="1:26" x14ac:dyDescent="0.2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>_xlfn.XLOOKUP(Sales_Data[[#This Row],[Category]],Assumptions_Model!A:A, Assumptions_Model!B:B)</f>
        <v>0.6</v>
      </c>
      <c r="W1082">
        <f>Sales_Data[[#This Row],[Sales]]*Sales_Data[[#This Row],[Cost_%]]</f>
        <v>11.952</v>
      </c>
      <c r="X1082">
        <f>Sales_Data[[#This Row],[Sales]]-Sales_Data[[#This Row],[Cost]]</f>
        <v>7.9680000000000017</v>
      </c>
      <c r="Y1082" s="3">
        <f>Sales_Data[[#This Row],[Gross_Profit_Recalc]]/Sales_Data[[#This Row],[Sales]]</f>
        <v>0.40000000000000008</v>
      </c>
      <c r="Z1082">
        <f>YEAR(Sales_Data[[#This Row],[Order Date]])</f>
        <v>2015</v>
      </c>
    </row>
    <row r="1083" spans="1:26" x14ac:dyDescent="0.2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>_xlfn.XLOOKUP(Sales_Data[[#This Row],[Category]],Assumptions_Model!A:A, Assumptions_Model!B:B)</f>
        <v>0.65</v>
      </c>
      <c r="W1083">
        <f>Sales_Data[[#This Row],[Sales]]*Sales_Data[[#This Row],[Cost_%]]</f>
        <v>719.49150000000009</v>
      </c>
      <c r="X1083">
        <f>Sales_Data[[#This Row],[Sales]]-Sales_Data[[#This Row],[Cost]]</f>
        <v>387.41849999999999</v>
      </c>
      <c r="Y1083" s="3">
        <f>Sales_Data[[#This Row],[Gross_Profit_Recalc]]/Sales_Data[[#This Row],[Sales]]</f>
        <v>0.35</v>
      </c>
      <c r="Z1083">
        <f>YEAR(Sales_Data[[#This Row],[Order Date]])</f>
        <v>2015</v>
      </c>
    </row>
    <row r="1084" spans="1:26" x14ac:dyDescent="0.2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>_xlfn.XLOOKUP(Sales_Data[[#This Row],[Category]],Assumptions_Model!A:A, Assumptions_Model!B:B)</f>
        <v>0.65</v>
      </c>
      <c r="W1084">
        <f>Sales_Data[[#This Row],[Sales]]*Sales_Data[[#This Row],[Cost_%]]</f>
        <v>543.78480000000002</v>
      </c>
      <c r="X1084">
        <f>Sales_Data[[#This Row],[Sales]]-Sales_Data[[#This Row],[Cost]]</f>
        <v>292.80719999999997</v>
      </c>
      <c r="Y1084" s="3">
        <f>Sales_Data[[#This Row],[Gross_Profit_Recalc]]/Sales_Data[[#This Row],[Sales]]</f>
        <v>0.35</v>
      </c>
      <c r="Z1084">
        <f>YEAR(Sales_Data[[#This Row],[Order Date]])</f>
        <v>2016</v>
      </c>
    </row>
    <row r="1085" spans="1:26" x14ac:dyDescent="0.2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>_xlfn.XLOOKUP(Sales_Data[[#This Row],[Category]],Assumptions_Model!A:A, Assumptions_Model!B:B)</f>
        <v>0.6</v>
      </c>
      <c r="W1085">
        <f>Sales_Data[[#This Row],[Sales]]*Sales_Data[[#This Row],[Cost_%]]</f>
        <v>15.827999999999999</v>
      </c>
      <c r="X1085">
        <f>Sales_Data[[#This Row],[Sales]]-Sales_Data[[#This Row],[Cost]]</f>
        <v>10.552</v>
      </c>
      <c r="Y1085" s="3">
        <f>Sales_Data[[#This Row],[Gross_Profit_Recalc]]/Sales_Data[[#This Row],[Sales]]</f>
        <v>0.4</v>
      </c>
      <c r="Z1085">
        <f>YEAR(Sales_Data[[#This Row],[Order Date]])</f>
        <v>2016</v>
      </c>
    </row>
    <row r="1086" spans="1:26" x14ac:dyDescent="0.2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>_xlfn.XLOOKUP(Sales_Data[[#This Row],[Category]],Assumptions_Model!A:A, Assumptions_Model!B:B)</f>
        <v>0.6</v>
      </c>
      <c r="W1086">
        <f>Sales_Data[[#This Row],[Sales]]*Sales_Data[[#This Row],[Cost_%]]</f>
        <v>217.75200000000001</v>
      </c>
      <c r="X1086">
        <f>Sales_Data[[#This Row],[Sales]]-Sales_Data[[#This Row],[Cost]]</f>
        <v>145.16800000000001</v>
      </c>
      <c r="Y1086" s="3">
        <f>Sales_Data[[#This Row],[Gross_Profit_Recalc]]/Sales_Data[[#This Row],[Sales]]</f>
        <v>0.4</v>
      </c>
      <c r="Z1086">
        <f>YEAR(Sales_Data[[#This Row],[Order Date]])</f>
        <v>2016</v>
      </c>
    </row>
    <row r="1087" spans="1:26" x14ac:dyDescent="0.2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>_xlfn.XLOOKUP(Sales_Data[[#This Row],[Category]],Assumptions_Model!A:A, Assumptions_Model!B:B)</f>
        <v>0.55000000000000004</v>
      </c>
      <c r="W1087">
        <f>Sales_Data[[#This Row],[Sales]]*Sales_Data[[#This Row],[Cost_%]]</f>
        <v>2694.9615000000003</v>
      </c>
      <c r="X1087">
        <f>Sales_Data[[#This Row],[Sales]]-Sales_Data[[#This Row],[Cost]]</f>
        <v>2204.9684999999999</v>
      </c>
      <c r="Y1087" s="3">
        <f>Sales_Data[[#This Row],[Gross_Profit_Recalc]]/Sales_Data[[#This Row],[Sales]]</f>
        <v>0.44999999999999996</v>
      </c>
      <c r="Z1087">
        <f>YEAR(Sales_Data[[#This Row],[Order Date]])</f>
        <v>2016</v>
      </c>
    </row>
    <row r="1088" spans="1:26" x14ac:dyDescent="0.2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>_xlfn.XLOOKUP(Sales_Data[[#This Row],[Category]],Assumptions_Model!A:A, Assumptions_Model!B:B)</f>
        <v>0.6</v>
      </c>
      <c r="W1088">
        <f>Sales_Data[[#This Row],[Sales]]*Sales_Data[[#This Row],[Cost_%]]</f>
        <v>3.8879999999999999</v>
      </c>
      <c r="X1088">
        <f>Sales_Data[[#This Row],[Sales]]-Sales_Data[[#This Row],[Cost]]</f>
        <v>2.5920000000000005</v>
      </c>
      <c r="Y1088" s="3">
        <f>Sales_Data[[#This Row],[Gross_Profit_Recalc]]/Sales_Data[[#This Row],[Sales]]</f>
        <v>0.40000000000000008</v>
      </c>
      <c r="Z1088">
        <f>YEAR(Sales_Data[[#This Row],[Order Date]])</f>
        <v>2016</v>
      </c>
    </row>
    <row r="1089" spans="1:26" x14ac:dyDescent="0.2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>_xlfn.XLOOKUP(Sales_Data[[#This Row],[Category]],Assumptions_Model!A:A, Assumptions_Model!B:B)</f>
        <v>0.55000000000000004</v>
      </c>
      <c r="W1089">
        <f>Sales_Data[[#This Row],[Sales]]*Sales_Data[[#This Row],[Cost_%]]</f>
        <v>39.586800000000004</v>
      </c>
      <c r="X1089">
        <f>Sales_Data[[#This Row],[Sales]]-Sales_Data[[#This Row],[Cost]]</f>
        <v>32.389199999999995</v>
      </c>
      <c r="Y1089" s="3">
        <f>Sales_Data[[#This Row],[Gross_Profit_Recalc]]/Sales_Data[[#This Row],[Sales]]</f>
        <v>0.44999999999999996</v>
      </c>
      <c r="Z1089">
        <f>YEAR(Sales_Data[[#This Row],[Order Date]])</f>
        <v>2016</v>
      </c>
    </row>
    <row r="1090" spans="1:26" x14ac:dyDescent="0.2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>_xlfn.XLOOKUP(Sales_Data[[#This Row],[Category]],Assumptions_Model!A:A, Assumptions_Model!B:B)</f>
        <v>0.6</v>
      </c>
      <c r="W1090">
        <f>Sales_Data[[#This Row],[Sales]]*Sales_Data[[#This Row],[Cost_%]]</f>
        <v>1.89</v>
      </c>
      <c r="X1090">
        <f>Sales_Data[[#This Row],[Sales]]-Sales_Data[[#This Row],[Cost]]</f>
        <v>1.26</v>
      </c>
      <c r="Y1090" s="3">
        <f>Sales_Data[[#This Row],[Gross_Profit_Recalc]]/Sales_Data[[#This Row],[Sales]]</f>
        <v>0.4</v>
      </c>
      <c r="Z1090">
        <f>YEAR(Sales_Data[[#This Row],[Order Date]])</f>
        <v>2016</v>
      </c>
    </row>
    <row r="1091" spans="1:26" x14ac:dyDescent="0.2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>_xlfn.XLOOKUP(Sales_Data[[#This Row],[Category]],Assumptions_Model!A:A, Assumptions_Model!B:B)</f>
        <v>0.65</v>
      </c>
      <c r="W1091">
        <f>Sales_Data[[#This Row],[Sales]]*Sales_Data[[#This Row],[Cost_%]]</f>
        <v>20.7896</v>
      </c>
      <c r="X1091">
        <f>Sales_Data[[#This Row],[Sales]]-Sales_Data[[#This Row],[Cost]]</f>
        <v>11.194400000000002</v>
      </c>
      <c r="Y1091" s="3">
        <f>Sales_Data[[#This Row],[Gross_Profit_Recalc]]/Sales_Data[[#This Row],[Sales]]</f>
        <v>0.35000000000000003</v>
      </c>
      <c r="Z1091">
        <f>YEAR(Sales_Data[[#This Row],[Order Date]])</f>
        <v>2017</v>
      </c>
    </row>
    <row r="1092" spans="1:26" x14ac:dyDescent="0.2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>_xlfn.XLOOKUP(Sales_Data[[#This Row],[Category]],Assumptions_Model!A:A, Assumptions_Model!B:B)</f>
        <v>0.55000000000000004</v>
      </c>
      <c r="W1092">
        <f>Sales_Data[[#This Row],[Sales]]*Sales_Data[[#This Row],[Cost_%]]</f>
        <v>39.591200000000001</v>
      </c>
      <c r="X1092">
        <f>Sales_Data[[#This Row],[Sales]]-Sales_Data[[#This Row],[Cost]]</f>
        <v>32.392799999999994</v>
      </c>
      <c r="Y1092" s="3">
        <f>Sales_Data[[#This Row],[Gross_Profit_Recalc]]/Sales_Data[[#This Row],[Sales]]</f>
        <v>0.44999999999999996</v>
      </c>
      <c r="Z1092">
        <f>YEAR(Sales_Data[[#This Row],[Order Date]])</f>
        <v>2017</v>
      </c>
    </row>
    <row r="1093" spans="1:26" x14ac:dyDescent="0.2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>_xlfn.XLOOKUP(Sales_Data[[#This Row],[Category]],Assumptions_Model!A:A, Assumptions_Model!B:B)</f>
        <v>0.6</v>
      </c>
      <c r="W1093">
        <f>Sales_Data[[#This Row],[Sales]]*Sales_Data[[#This Row],[Cost_%]]</f>
        <v>72.09</v>
      </c>
      <c r="X1093">
        <f>Sales_Data[[#This Row],[Sales]]-Sales_Data[[#This Row],[Cost]]</f>
        <v>48.06</v>
      </c>
      <c r="Y1093" s="3">
        <f>Sales_Data[[#This Row],[Gross_Profit_Recalc]]/Sales_Data[[#This Row],[Sales]]</f>
        <v>0.4</v>
      </c>
      <c r="Z1093">
        <f>YEAR(Sales_Data[[#This Row],[Order Date]])</f>
        <v>2015</v>
      </c>
    </row>
    <row r="1094" spans="1:26" x14ac:dyDescent="0.2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>_xlfn.XLOOKUP(Sales_Data[[#This Row],[Category]],Assumptions_Model!A:A, Assumptions_Model!B:B)</f>
        <v>0.55000000000000004</v>
      </c>
      <c r="W1094">
        <f>Sales_Data[[#This Row],[Sales]]*Sales_Data[[#This Row],[Cost_%]]</f>
        <v>120.55120000000001</v>
      </c>
      <c r="X1094">
        <f>Sales_Data[[#This Row],[Sales]]-Sales_Data[[#This Row],[Cost]]</f>
        <v>98.632799999999989</v>
      </c>
      <c r="Y1094" s="3">
        <f>Sales_Data[[#This Row],[Gross_Profit_Recalc]]/Sales_Data[[#This Row],[Sales]]</f>
        <v>0.44999999999999996</v>
      </c>
      <c r="Z1094">
        <f>YEAR(Sales_Data[[#This Row],[Order Date]])</f>
        <v>2015</v>
      </c>
    </row>
    <row r="1095" spans="1:26" x14ac:dyDescent="0.2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>_xlfn.XLOOKUP(Sales_Data[[#This Row],[Category]],Assumptions_Model!A:A, Assumptions_Model!B:B)</f>
        <v>0.6</v>
      </c>
      <c r="W1095">
        <f>Sales_Data[[#This Row],[Sales]]*Sales_Data[[#This Row],[Cost_%]]</f>
        <v>17.34</v>
      </c>
      <c r="X1095">
        <f>Sales_Data[[#This Row],[Sales]]-Sales_Data[[#This Row],[Cost]]</f>
        <v>11.559999999999999</v>
      </c>
      <c r="Y1095" s="3">
        <f>Sales_Data[[#This Row],[Gross_Profit_Recalc]]/Sales_Data[[#This Row],[Sales]]</f>
        <v>0.39999999999999997</v>
      </c>
      <c r="Z1095">
        <f>YEAR(Sales_Data[[#This Row],[Order Date]])</f>
        <v>2015</v>
      </c>
    </row>
    <row r="1096" spans="1:26" x14ac:dyDescent="0.2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>_xlfn.XLOOKUP(Sales_Data[[#This Row],[Category]],Assumptions_Model!A:A, Assumptions_Model!B:B)</f>
        <v>0.6</v>
      </c>
      <c r="W1096">
        <f>Sales_Data[[#This Row],[Sales]]*Sales_Data[[#This Row],[Cost_%]]</f>
        <v>213.57599999999999</v>
      </c>
      <c r="X1096">
        <f>Sales_Data[[#This Row],[Sales]]-Sales_Data[[#This Row],[Cost]]</f>
        <v>142.38399999999999</v>
      </c>
      <c r="Y1096" s="3">
        <f>Sales_Data[[#This Row],[Gross_Profit_Recalc]]/Sales_Data[[#This Row],[Sales]]</f>
        <v>0.39999999999999997</v>
      </c>
      <c r="Z1096">
        <f>YEAR(Sales_Data[[#This Row],[Order Date]])</f>
        <v>2015</v>
      </c>
    </row>
    <row r="1097" spans="1:26" x14ac:dyDescent="0.2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>_xlfn.XLOOKUP(Sales_Data[[#This Row],[Category]],Assumptions_Model!A:A, Assumptions_Model!B:B)</f>
        <v>0.6</v>
      </c>
      <c r="W1097">
        <f>Sales_Data[[#This Row],[Sales]]*Sales_Data[[#This Row],[Cost_%]]</f>
        <v>208.9248</v>
      </c>
      <c r="X1097">
        <f>Sales_Data[[#This Row],[Sales]]-Sales_Data[[#This Row],[Cost]]</f>
        <v>139.28320000000002</v>
      </c>
      <c r="Y1097" s="3">
        <f>Sales_Data[[#This Row],[Gross_Profit_Recalc]]/Sales_Data[[#This Row],[Sales]]</f>
        <v>0.4</v>
      </c>
      <c r="Z1097">
        <f>YEAR(Sales_Data[[#This Row],[Order Date]])</f>
        <v>2017</v>
      </c>
    </row>
    <row r="1098" spans="1:26" x14ac:dyDescent="0.2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>_xlfn.XLOOKUP(Sales_Data[[#This Row],[Category]],Assumptions_Model!A:A, Assumptions_Model!B:B)</f>
        <v>0.6</v>
      </c>
      <c r="W1098">
        <f>Sales_Data[[#This Row],[Sales]]*Sales_Data[[#This Row],[Cost_%]]</f>
        <v>21.470399999999998</v>
      </c>
      <c r="X1098">
        <f>Sales_Data[[#This Row],[Sales]]-Sales_Data[[#This Row],[Cost]]</f>
        <v>14.313600000000001</v>
      </c>
      <c r="Y1098" s="3">
        <f>Sales_Data[[#This Row],[Gross_Profit_Recalc]]/Sales_Data[[#This Row],[Sales]]</f>
        <v>0.4</v>
      </c>
      <c r="Z1098">
        <f>YEAR(Sales_Data[[#This Row],[Order Date]])</f>
        <v>2017</v>
      </c>
    </row>
    <row r="1099" spans="1:26" x14ac:dyDescent="0.2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>_xlfn.XLOOKUP(Sales_Data[[#This Row],[Category]],Assumptions_Model!A:A, Assumptions_Model!B:B)</f>
        <v>0.65</v>
      </c>
      <c r="W1099">
        <f>Sales_Data[[#This Row],[Sales]]*Sales_Data[[#This Row],[Cost_%]]</f>
        <v>291.096</v>
      </c>
      <c r="X1099">
        <f>Sales_Data[[#This Row],[Sales]]-Sales_Data[[#This Row],[Cost]]</f>
        <v>156.74399999999997</v>
      </c>
      <c r="Y1099" s="3">
        <f>Sales_Data[[#This Row],[Gross_Profit_Recalc]]/Sales_Data[[#This Row],[Sales]]</f>
        <v>0.35</v>
      </c>
      <c r="Z1099">
        <f>YEAR(Sales_Data[[#This Row],[Order Date]])</f>
        <v>2014</v>
      </c>
    </row>
    <row r="1100" spans="1:26" x14ac:dyDescent="0.2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>_xlfn.XLOOKUP(Sales_Data[[#This Row],[Category]],Assumptions_Model!A:A, Assumptions_Model!B:B)</f>
        <v>0.6</v>
      </c>
      <c r="W1100">
        <f>Sales_Data[[#This Row],[Sales]]*Sales_Data[[#This Row],[Cost_%]]</f>
        <v>4.2240000000000002</v>
      </c>
      <c r="X1100">
        <f>Sales_Data[[#This Row],[Sales]]-Sales_Data[[#This Row],[Cost]]</f>
        <v>2.8159999999999998</v>
      </c>
      <c r="Y1100" s="3">
        <f>Sales_Data[[#This Row],[Gross_Profit_Recalc]]/Sales_Data[[#This Row],[Sales]]</f>
        <v>0.39999999999999997</v>
      </c>
      <c r="Z1100">
        <f>YEAR(Sales_Data[[#This Row],[Order Date]])</f>
        <v>2016</v>
      </c>
    </row>
    <row r="1101" spans="1:26" x14ac:dyDescent="0.2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>_xlfn.XLOOKUP(Sales_Data[[#This Row],[Category]],Assumptions_Model!A:A, Assumptions_Model!B:B)</f>
        <v>0.65</v>
      </c>
      <c r="W1101">
        <f>Sales_Data[[#This Row],[Sales]]*Sales_Data[[#This Row],[Cost_%]]</f>
        <v>5.6745000000000001</v>
      </c>
      <c r="X1101">
        <f>Sales_Data[[#This Row],[Sales]]-Sales_Data[[#This Row],[Cost]]</f>
        <v>3.0555000000000003</v>
      </c>
      <c r="Y1101" s="3">
        <f>Sales_Data[[#This Row],[Gross_Profit_Recalc]]/Sales_Data[[#This Row],[Sales]]</f>
        <v>0.35000000000000003</v>
      </c>
      <c r="Z1101">
        <f>YEAR(Sales_Data[[#This Row],[Order Date]])</f>
        <v>2016</v>
      </c>
    </row>
    <row r="1102" spans="1:26" x14ac:dyDescent="0.2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>_xlfn.XLOOKUP(Sales_Data[[#This Row],[Category]],Assumptions_Model!A:A, Assumptions_Model!B:B)</f>
        <v>0.55000000000000004</v>
      </c>
      <c r="W1102">
        <f>Sales_Data[[#This Row],[Sales]]*Sales_Data[[#This Row],[Cost_%]]</f>
        <v>16.109500000000001</v>
      </c>
      <c r="X1102">
        <f>Sales_Data[[#This Row],[Sales]]-Sales_Data[[#This Row],[Cost]]</f>
        <v>13.180499999999999</v>
      </c>
      <c r="Y1102" s="3">
        <f>Sales_Data[[#This Row],[Gross_Profit_Recalc]]/Sales_Data[[#This Row],[Sales]]</f>
        <v>0.44999999999999996</v>
      </c>
      <c r="Z1102">
        <f>YEAR(Sales_Data[[#This Row],[Order Date]])</f>
        <v>2016</v>
      </c>
    </row>
    <row r="1103" spans="1:26" x14ac:dyDescent="0.2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>_xlfn.XLOOKUP(Sales_Data[[#This Row],[Category]],Assumptions_Model!A:A, Assumptions_Model!B:B)</f>
        <v>0.6</v>
      </c>
      <c r="W1103">
        <f>Sales_Data[[#This Row],[Sales]]*Sales_Data[[#This Row],[Cost_%]]</f>
        <v>5.1840000000000002</v>
      </c>
      <c r="X1103">
        <f>Sales_Data[[#This Row],[Sales]]-Sales_Data[[#This Row],[Cost]]</f>
        <v>3.4560000000000004</v>
      </c>
      <c r="Y1103" s="3">
        <f>Sales_Data[[#This Row],[Gross_Profit_Recalc]]/Sales_Data[[#This Row],[Sales]]</f>
        <v>0.4</v>
      </c>
      <c r="Z1103">
        <f>YEAR(Sales_Data[[#This Row],[Order Date]])</f>
        <v>2016</v>
      </c>
    </row>
    <row r="1104" spans="1:26" x14ac:dyDescent="0.2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>_xlfn.XLOOKUP(Sales_Data[[#This Row],[Category]],Assumptions_Model!A:A, Assumptions_Model!B:B)</f>
        <v>0.6</v>
      </c>
      <c r="W1104">
        <f>Sales_Data[[#This Row],[Sales]]*Sales_Data[[#This Row],[Cost_%]]</f>
        <v>1.6163999999999998</v>
      </c>
      <c r="X1104">
        <f>Sales_Data[[#This Row],[Sales]]-Sales_Data[[#This Row],[Cost]]</f>
        <v>1.0776000000000001</v>
      </c>
      <c r="Y1104" s="3">
        <f>Sales_Data[[#This Row],[Gross_Profit_Recalc]]/Sales_Data[[#This Row],[Sales]]</f>
        <v>0.4</v>
      </c>
      <c r="Z1104">
        <f>YEAR(Sales_Data[[#This Row],[Order Date]])</f>
        <v>2017</v>
      </c>
    </row>
    <row r="1105" spans="1:26" x14ac:dyDescent="0.2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>_xlfn.XLOOKUP(Sales_Data[[#This Row],[Category]],Assumptions_Model!A:A, Assumptions_Model!B:B)</f>
        <v>0.6</v>
      </c>
      <c r="W1105">
        <f>Sales_Data[[#This Row],[Sales]]*Sales_Data[[#This Row],[Cost_%]]</f>
        <v>1.7604</v>
      </c>
      <c r="X1105">
        <f>Sales_Data[[#This Row],[Sales]]-Sales_Data[[#This Row],[Cost]]</f>
        <v>1.1736000000000002</v>
      </c>
      <c r="Y1105" s="3">
        <f>Sales_Data[[#This Row],[Gross_Profit_Recalc]]/Sales_Data[[#This Row],[Sales]]</f>
        <v>0.4</v>
      </c>
      <c r="Z1105">
        <f>YEAR(Sales_Data[[#This Row],[Order Date]])</f>
        <v>2017</v>
      </c>
    </row>
    <row r="1106" spans="1:26" x14ac:dyDescent="0.2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>_xlfn.XLOOKUP(Sales_Data[[#This Row],[Category]],Assumptions_Model!A:A, Assumptions_Model!B:B)</f>
        <v>0.6</v>
      </c>
      <c r="W1106">
        <f>Sales_Data[[#This Row],[Sales]]*Sales_Data[[#This Row],[Cost_%]]</f>
        <v>13.752000000000001</v>
      </c>
      <c r="X1106">
        <f>Sales_Data[[#This Row],[Sales]]-Sales_Data[[#This Row],[Cost]]</f>
        <v>9.168000000000001</v>
      </c>
      <c r="Y1106" s="3">
        <f>Sales_Data[[#This Row],[Gross_Profit_Recalc]]/Sales_Data[[#This Row],[Sales]]</f>
        <v>0.4</v>
      </c>
      <c r="Z1106">
        <f>YEAR(Sales_Data[[#This Row],[Order Date]])</f>
        <v>2016</v>
      </c>
    </row>
    <row r="1107" spans="1:26" x14ac:dyDescent="0.2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>_xlfn.XLOOKUP(Sales_Data[[#This Row],[Category]],Assumptions_Model!A:A, Assumptions_Model!B:B)</f>
        <v>0.6</v>
      </c>
      <c r="W1107">
        <f>Sales_Data[[#This Row],[Sales]]*Sales_Data[[#This Row],[Cost_%]]</f>
        <v>60.422399999999996</v>
      </c>
      <c r="X1107">
        <f>Sales_Data[[#This Row],[Sales]]-Sales_Data[[#This Row],[Cost]]</f>
        <v>40.281599999999997</v>
      </c>
      <c r="Y1107" s="3">
        <f>Sales_Data[[#This Row],[Gross_Profit_Recalc]]/Sales_Data[[#This Row],[Sales]]</f>
        <v>0.4</v>
      </c>
      <c r="Z1107">
        <f>YEAR(Sales_Data[[#This Row],[Order Date]])</f>
        <v>2016</v>
      </c>
    </row>
    <row r="1108" spans="1:26" x14ac:dyDescent="0.2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>_xlfn.XLOOKUP(Sales_Data[[#This Row],[Category]],Assumptions_Model!A:A, Assumptions_Model!B:B)</f>
        <v>0.65</v>
      </c>
      <c r="W1108">
        <f>Sales_Data[[#This Row],[Sales]]*Sales_Data[[#This Row],[Cost_%]]</f>
        <v>1.5131999999999999</v>
      </c>
      <c r="X1108">
        <f>Sales_Data[[#This Row],[Sales]]-Sales_Data[[#This Row],[Cost]]</f>
        <v>0.81479999999999997</v>
      </c>
      <c r="Y1108" s="3">
        <f>Sales_Data[[#This Row],[Gross_Profit_Recalc]]/Sales_Data[[#This Row],[Sales]]</f>
        <v>0.35000000000000003</v>
      </c>
      <c r="Z1108">
        <f>YEAR(Sales_Data[[#This Row],[Order Date]])</f>
        <v>2016</v>
      </c>
    </row>
    <row r="1109" spans="1:26" x14ac:dyDescent="0.2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>_xlfn.XLOOKUP(Sales_Data[[#This Row],[Category]],Assumptions_Model!A:A, Assumptions_Model!B:B)</f>
        <v>0.6</v>
      </c>
      <c r="W1109">
        <f>Sales_Data[[#This Row],[Sales]]*Sales_Data[[#This Row],[Cost_%]]</f>
        <v>6.4679999999999991</v>
      </c>
      <c r="X1109">
        <f>Sales_Data[[#This Row],[Sales]]-Sales_Data[[#This Row],[Cost]]</f>
        <v>4.3120000000000003</v>
      </c>
      <c r="Y1109" s="3">
        <f>Sales_Data[[#This Row],[Gross_Profit_Recalc]]/Sales_Data[[#This Row],[Sales]]</f>
        <v>0.4</v>
      </c>
      <c r="Z1109">
        <f>YEAR(Sales_Data[[#This Row],[Order Date]])</f>
        <v>2016</v>
      </c>
    </row>
    <row r="1110" spans="1:26" x14ac:dyDescent="0.2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>_xlfn.XLOOKUP(Sales_Data[[#This Row],[Category]],Assumptions_Model!A:A, Assumptions_Model!B:B)</f>
        <v>0.6</v>
      </c>
      <c r="W1110">
        <f>Sales_Data[[#This Row],[Sales]]*Sales_Data[[#This Row],[Cost_%]]</f>
        <v>35.020800000000001</v>
      </c>
      <c r="X1110">
        <f>Sales_Data[[#This Row],[Sales]]-Sales_Data[[#This Row],[Cost]]</f>
        <v>23.347200000000001</v>
      </c>
      <c r="Y1110" s="3">
        <f>Sales_Data[[#This Row],[Gross_Profit_Recalc]]/Sales_Data[[#This Row],[Sales]]</f>
        <v>0.4</v>
      </c>
      <c r="Z1110">
        <f>YEAR(Sales_Data[[#This Row],[Order Date]])</f>
        <v>2016</v>
      </c>
    </row>
    <row r="1111" spans="1:26" x14ac:dyDescent="0.2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>_xlfn.XLOOKUP(Sales_Data[[#This Row],[Category]],Assumptions_Model!A:A, Assumptions_Model!B:B)</f>
        <v>0.6</v>
      </c>
      <c r="W1111">
        <f>Sales_Data[[#This Row],[Sales]]*Sales_Data[[#This Row],[Cost_%]]</f>
        <v>24.5808</v>
      </c>
      <c r="X1111">
        <f>Sales_Data[[#This Row],[Sales]]-Sales_Data[[#This Row],[Cost]]</f>
        <v>16.387200000000004</v>
      </c>
      <c r="Y1111" s="3">
        <f>Sales_Data[[#This Row],[Gross_Profit_Recalc]]/Sales_Data[[#This Row],[Sales]]</f>
        <v>0.40000000000000008</v>
      </c>
      <c r="Z1111">
        <f>YEAR(Sales_Data[[#This Row],[Order Date]])</f>
        <v>2016</v>
      </c>
    </row>
    <row r="1112" spans="1:26" x14ac:dyDescent="0.2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>_xlfn.XLOOKUP(Sales_Data[[#This Row],[Category]],Assumptions_Model!A:A, Assumptions_Model!B:B)</f>
        <v>0.55000000000000004</v>
      </c>
      <c r="W1112">
        <f>Sales_Data[[#This Row],[Sales]]*Sales_Data[[#This Row],[Cost_%]]</f>
        <v>39.578000000000003</v>
      </c>
      <c r="X1112">
        <f>Sales_Data[[#This Row],[Sales]]-Sales_Data[[#This Row],[Cost]]</f>
        <v>32.381999999999991</v>
      </c>
      <c r="Y1112" s="3">
        <f>Sales_Data[[#This Row],[Gross_Profit_Recalc]]/Sales_Data[[#This Row],[Sales]]</f>
        <v>0.4499999999999999</v>
      </c>
      <c r="Z1112">
        <f>YEAR(Sales_Data[[#This Row],[Order Date]])</f>
        <v>2016</v>
      </c>
    </row>
    <row r="1113" spans="1:26" x14ac:dyDescent="0.2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>_xlfn.XLOOKUP(Sales_Data[[#This Row],[Category]],Assumptions_Model!A:A, Assumptions_Model!B:B)</f>
        <v>0.6</v>
      </c>
      <c r="W1113">
        <f>Sales_Data[[#This Row],[Sales]]*Sales_Data[[#This Row],[Cost_%]]</f>
        <v>6.2207999999999997</v>
      </c>
      <c r="X1113">
        <f>Sales_Data[[#This Row],[Sales]]-Sales_Data[[#This Row],[Cost]]</f>
        <v>4.1472000000000007</v>
      </c>
      <c r="Y1113" s="3">
        <f>Sales_Data[[#This Row],[Gross_Profit_Recalc]]/Sales_Data[[#This Row],[Sales]]</f>
        <v>0.40000000000000008</v>
      </c>
      <c r="Z1113">
        <f>YEAR(Sales_Data[[#This Row],[Order Date]])</f>
        <v>2016</v>
      </c>
    </row>
    <row r="1114" spans="1:26" x14ac:dyDescent="0.2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>_xlfn.XLOOKUP(Sales_Data[[#This Row],[Category]],Assumptions_Model!A:A, Assumptions_Model!B:B)</f>
        <v>0.6</v>
      </c>
      <c r="W1114">
        <f>Sales_Data[[#This Row],[Sales]]*Sales_Data[[#This Row],[Cost_%]]</f>
        <v>0.71519999999999995</v>
      </c>
      <c r="X1114">
        <f>Sales_Data[[#This Row],[Sales]]-Sales_Data[[#This Row],[Cost]]</f>
        <v>0.4768</v>
      </c>
      <c r="Y1114" s="3">
        <f>Sales_Data[[#This Row],[Gross_Profit_Recalc]]/Sales_Data[[#This Row],[Sales]]</f>
        <v>0.4</v>
      </c>
      <c r="Z1114">
        <f>YEAR(Sales_Data[[#This Row],[Order Date]])</f>
        <v>2016</v>
      </c>
    </row>
    <row r="1115" spans="1:26" x14ac:dyDescent="0.2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>_xlfn.XLOOKUP(Sales_Data[[#This Row],[Category]],Assumptions_Model!A:A, Assumptions_Model!B:B)</f>
        <v>0.6</v>
      </c>
      <c r="W1115">
        <f>Sales_Data[[#This Row],[Sales]]*Sales_Data[[#This Row],[Cost_%]]</f>
        <v>28.003199999999996</v>
      </c>
      <c r="X1115">
        <f>Sales_Data[[#This Row],[Sales]]-Sales_Data[[#This Row],[Cost]]</f>
        <v>18.668800000000001</v>
      </c>
      <c r="Y1115" s="3">
        <f>Sales_Data[[#This Row],[Gross_Profit_Recalc]]/Sales_Data[[#This Row],[Sales]]</f>
        <v>0.4</v>
      </c>
      <c r="Z1115">
        <f>YEAR(Sales_Data[[#This Row],[Order Date]])</f>
        <v>2017</v>
      </c>
    </row>
    <row r="1116" spans="1:26" x14ac:dyDescent="0.2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>_xlfn.XLOOKUP(Sales_Data[[#This Row],[Category]],Assumptions_Model!A:A, Assumptions_Model!B:B)</f>
        <v>0.65</v>
      </c>
      <c r="W1116">
        <f>Sales_Data[[#This Row],[Sales]]*Sales_Data[[#This Row],[Cost_%]]</f>
        <v>77.891450000000006</v>
      </c>
      <c r="X1116">
        <f>Sales_Data[[#This Row],[Sales]]-Sales_Data[[#This Row],[Cost]]</f>
        <v>41.941549999999992</v>
      </c>
      <c r="Y1116" s="3">
        <f>Sales_Data[[#This Row],[Gross_Profit_Recalc]]/Sales_Data[[#This Row],[Sales]]</f>
        <v>0.34999999999999992</v>
      </c>
      <c r="Z1116">
        <f>YEAR(Sales_Data[[#This Row],[Order Date]])</f>
        <v>2017</v>
      </c>
    </row>
    <row r="1117" spans="1:26" x14ac:dyDescent="0.2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>_xlfn.XLOOKUP(Sales_Data[[#This Row],[Category]],Assumptions_Model!A:A, Assumptions_Model!B:B)</f>
        <v>0.55000000000000004</v>
      </c>
      <c r="W1117">
        <f>Sales_Data[[#This Row],[Sales]]*Sales_Data[[#This Row],[Cost_%]]</f>
        <v>65.989000000000004</v>
      </c>
      <c r="X1117">
        <f>Sales_Data[[#This Row],[Sales]]-Sales_Data[[#This Row],[Cost]]</f>
        <v>53.991</v>
      </c>
      <c r="Y1117" s="3">
        <f>Sales_Data[[#This Row],[Gross_Profit_Recalc]]/Sales_Data[[#This Row],[Sales]]</f>
        <v>0.44999999999999996</v>
      </c>
      <c r="Z1117">
        <f>YEAR(Sales_Data[[#This Row],[Order Date]])</f>
        <v>2017</v>
      </c>
    </row>
    <row r="1118" spans="1:26" x14ac:dyDescent="0.2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>_xlfn.XLOOKUP(Sales_Data[[#This Row],[Category]],Assumptions_Model!A:A, Assumptions_Model!B:B)</f>
        <v>0.6</v>
      </c>
      <c r="W1118">
        <f>Sales_Data[[#This Row],[Sales]]*Sales_Data[[#This Row],[Cost_%]]</f>
        <v>3.78</v>
      </c>
      <c r="X1118">
        <f>Sales_Data[[#This Row],[Sales]]-Sales_Data[[#This Row],[Cost]]</f>
        <v>2.52</v>
      </c>
      <c r="Y1118" s="3">
        <f>Sales_Data[[#This Row],[Gross_Profit_Recalc]]/Sales_Data[[#This Row],[Sales]]</f>
        <v>0.4</v>
      </c>
      <c r="Z1118">
        <f>YEAR(Sales_Data[[#This Row],[Order Date]])</f>
        <v>2016</v>
      </c>
    </row>
    <row r="1119" spans="1:26" x14ac:dyDescent="0.2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>_xlfn.XLOOKUP(Sales_Data[[#This Row],[Category]],Assumptions_Model!A:A, Assumptions_Model!B:B)</f>
        <v>0.6</v>
      </c>
      <c r="W1119">
        <f>Sales_Data[[#This Row],[Sales]]*Sales_Data[[#This Row],[Cost_%]]</f>
        <v>167.93999999999997</v>
      </c>
      <c r="X1119">
        <f>Sales_Data[[#This Row],[Sales]]-Sales_Data[[#This Row],[Cost]]</f>
        <v>111.96000000000001</v>
      </c>
      <c r="Y1119" s="3">
        <f>Sales_Data[[#This Row],[Gross_Profit_Recalc]]/Sales_Data[[#This Row],[Sales]]</f>
        <v>0.40000000000000008</v>
      </c>
      <c r="Z1119">
        <f>YEAR(Sales_Data[[#This Row],[Order Date]])</f>
        <v>2015</v>
      </c>
    </row>
    <row r="1120" spans="1:26" x14ac:dyDescent="0.2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>_xlfn.XLOOKUP(Sales_Data[[#This Row],[Category]],Assumptions_Model!A:A, Assumptions_Model!B:B)</f>
        <v>0.55000000000000004</v>
      </c>
      <c r="W1120">
        <f>Sales_Data[[#This Row],[Sales]]*Sales_Data[[#This Row],[Cost_%]]</f>
        <v>340.97250000000003</v>
      </c>
      <c r="X1120">
        <f>Sales_Data[[#This Row],[Sales]]-Sales_Data[[#This Row],[Cost]]</f>
        <v>278.97750000000002</v>
      </c>
      <c r="Y1120" s="3">
        <f>Sales_Data[[#This Row],[Gross_Profit_Recalc]]/Sales_Data[[#This Row],[Sales]]</f>
        <v>0.45</v>
      </c>
      <c r="Z1120">
        <f>YEAR(Sales_Data[[#This Row],[Order Date]])</f>
        <v>2015</v>
      </c>
    </row>
    <row r="1121" spans="1:26" x14ac:dyDescent="0.2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>_xlfn.XLOOKUP(Sales_Data[[#This Row],[Category]],Assumptions_Model!A:A, Assumptions_Model!B:B)</f>
        <v>0.6</v>
      </c>
      <c r="W1121">
        <f>Sales_Data[[#This Row],[Sales]]*Sales_Data[[#This Row],[Cost_%]]</f>
        <v>2.6160000000000001</v>
      </c>
      <c r="X1121">
        <f>Sales_Data[[#This Row],[Sales]]-Sales_Data[[#This Row],[Cost]]</f>
        <v>1.7440000000000002</v>
      </c>
      <c r="Y1121" s="3">
        <f>Sales_Data[[#This Row],[Gross_Profit_Recalc]]/Sales_Data[[#This Row],[Sales]]</f>
        <v>0.4</v>
      </c>
      <c r="Z1121">
        <f>YEAR(Sales_Data[[#This Row],[Order Date]])</f>
        <v>2015</v>
      </c>
    </row>
    <row r="1122" spans="1:26" x14ac:dyDescent="0.2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>_xlfn.XLOOKUP(Sales_Data[[#This Row],[Category]],Assumptions_Model!A:A, Assumptions_Model!B:B)</f>
        <v>0.6</v>
      </c>
      <c r="W1122">
        <f>Sales_Data[[#This Row],[Sales]]*Sales_Data[[#This Row],[Cost_%]]</f>
        <v>9.1679999999999993</v>
      </c>
      <c r="X1122">
        <f>Sales_Data[[#This Row],[Sales]]-Sales_Data[[#This Row],[Cost]]</f>
        <v>6.1120000000000001</v>
      </c>
      <c r="Y1122" s="3">
        <f>Sales_Data[[#This Row],[Gross_Profit_Recalc]]/Sales_Data[[#This Row],[Sales]]</f>
        <v>0.4</v>
      </c>
      <c r="Z1122">
        <f>YEAR(Sales_Data[[#This Row],[Order Date]])</f>
        <v>2015</v>
      </c>
    </row>
    <row r="1123" spans="1:26" x14ac:dyDescent="0.2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>_xlfn.XLOOKUP(Sales_Data[[#This Row],[Category]],Assumptions_Model!A:A, Assumptions_Model!B:B)</f>
        <v>0.55000000000000004</v>
      </c>
      <c r="W1123">
        <f>Sales_Data[[#This Row],[Sales]]*Sales_Data[[#This Row],[Cost_%]]</f>
        <v>384.9615</v>
      </c>
      <c r="X1123">
        <f>Sales_Data[[#This Row],[Sales]]-Sales_Data[[#This Row],[Cost]]</f>
        <v>314.96849999999995</v>
      </c>
      <c r="Y1123" s="3">
        <f>Sales_Data[[#This Row],[Gross_Profit_Recalc]]/Sales_Data[[#This Row],[Sales]]</f>
        <v>0.44999999999999996</v>
      </c>
      <c r="Z1123">
        <f>YEAR(Sales_Data[[#This Row],[Order Date]])</f>
        <v>2014</v>
      </c>
    </row>
    <row r="1124" spans="1:26" x14ac:dyDescent="0.2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>_xlfn.XLOOKUP(Sales_Data[[#This Row],[Category]],Assumptions_Model!A:A, Assumptions_Model!B:B)</f>
        <v>0.6</v>
      </c>
      <c r="W1124">
        <f>Sales_Data[[#This Row],[Sales]]*Sales_Data[[#This Row],[Cost_%]]</f>
        <v>13.776</v>
      </c>
      <c r="X1124">
        <f>Sales_Data[[#This Row],[Sales]]-Sales_Data[[#This Row],[Cost]]</f>
        <v>9.1840000000000011</v>
      </c>
      <c r="Y1124" s="3">
        <f>Sales_Data[[#This Row],[Gross_Profit_Recalc]]/Sales_Data[[#This Row],[Sales]]</f>
        <v>0.4</v>
      </c>
      <c r="Z1124">
        <f>YEAR(Sales_Data[[#This Row],[Order Date]])</f>
        <v>2014</v>
      </c>
    </row>
    <row r="1125" spans="1:26" x14ac:dyDescent="0.2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>_xlfn.XLOOKUP(Sales_Data[[#This Row],[Category]],Assumptions_Model!A:A, Assumptions_Model!B:B)</f>
        <v>0.65</v>
      </c>
      <c r="W1125">
        <f>Sales_Data[[#This Row],[Sales]]*Sales_Data[[#This Row],[Cost_%]]</f>
        <v>25.090000000000003</v>
      </c>
      <c r="X1125">
        <f>Sales_Data[[#This Row],[Sales]]-Sales_Data[[#This Row],[Cost]]</f>
        <v>13.509999999999998</v>
      </c>
      <c r="Y1125" s="3">
        <f>Sales_Data[[#This Row],[Gross_Profit_Recalc]]/Sales_Data[[#This Row],[Sales]]</f>
        <v>0.34999999999999992</v>
      </c>
      <c r="Z1125">
        <f>YEAR(Sales_Data[[#This Row],[Order Date]])</f>
        <v>2014</v>
      </c>
    </row>
    <row r="1126" spans="1:26" x14ac:dyDescent="0.2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>_xlfn.XLOOKUP(Sales_Data[[#This Row],[Category]],Assumptions_Model!A:A, Assumptions_Model!B:B)</f>
        <v>0.6</v>
      </c>
      <c r="W1126">
        <f>Sales_Data[[#This Row],[Sales]]*Sales_Data[[#This Row],[Cost_%]]</f>
        <v>3.9779999999999998</v>
      </c>
      <c r="X1126">
        <f>Sales_Data[[#This Row],[Sales]]-Sales_Data[[#This Row],[Cost]]</f>
        <v>2.6520000000000001</v>
      </c>
      <c r="Y1126" s="3">
        <f>Sales_Data[[#This Row],[Gross_Profit_Recalc]]/Sales_Data[[#This Row],[Sales]]</f>
        <v>0.4</v>
      </c>
      <c r="Z1126">
        <f>YEAR(Sales_Data[[#This Row],[Order Date]])</f>
        <v>2014</v>
      </c>
    </row>
    <row r="1127" spans="1:26" x14ac:dyDescent="0.2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>_xlfn.XLOOKUP(Sales_Data[[#This Row],[Category]],Assumptions_Model!A:A, Assumptions_Model!B:B)</f>
        <v>0.6</v>
      </c>
      <c r="W1127">
        <f>Sales_Data[[#This Row],[Sales]]*Sales_Data[[#This Row],[Cost_%]]</f>
        <v>14.004</v>
      </c>
      <c r="X1127">
        <f>Sales_Data[[#This Row],[Sales]]-Sales_Data[[#This Row],[Cost]]</f>
        <v>9.3360000000000003</v>
      </c>
      <c r="Y1127" s="3">
        <f>Sales_Data[[#This Row],[Gross_Profit_Recalc]]/Sales_Data[[#This Row],[Sales]]</f>
        <v>0.4</v>
      </c>
      <c r="Z1127">
        <f>YEAR(Sales_Data[[#This Row],[Order Date]])</f>
        <v>2014</v>
      </c>
    </row>
    <row r="1128" spans="1:26" x14ac:dyDescent="0.2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>_xlfn.XLOOKUP(Sales_Data[[#This Row],[Category]],Assumptions_Model!A:A, Assumptions_Model!B:B)</f>
        <v>0.65</v>
      </c>
      <c r="W1128">
        <f>Sales_Data[[#This Row],[Sales]]*Sales_Data[[#This Row],[Cost_%]]</f>
        <v>694.16100000000006</v>
      </c>
      <c r="X1128">
        <f>Sales_Data[[#This Row],[Sales]]-Sales_Data[[#This Row],[Cost]]</f>
        <v>373.779</v>
      </c>
      <c r="Y1128" s="3">
        <f>Sales_Data[[#This Row],[Gross_Profit_Recalc]]/Sales_Data[[#This Row],[Sales]]</f>
        <v>0.35</v>
      </c>
      <c r="Z1128">
        <f>YEAR(Sales_Data[[#This Row],[Order Date]])</f>
        <v>2014</v>
      </c>
    </row>
    <row r="1129" spans="1:26" x14ac:dyDescent="0.2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>_xlfn.XLOOKUP(Sales_Data[[#This Row],[Category]],Assumptions_Model!A:A, Assumptions_Model!B:B)</f>
        <v>0.6</v>
      </c>
      <c r="W1129">
        <f>Sales_Data[[#This Row],[Sales]]*Sales_Data[[#This Row],[Cost_%]]</f>
        <v>6.0960000000000001</v>
      </c>
      <c r="X1129">
        <f>Sales_Data[[#This Row],[Sales]]-Sales_Data[[#This Row],[Cost]]</f>
        <v>4.0640000000000001</v>
      </c>
      <c r="Y1129" s="3">
        <f>Sales_Data[[#This Row],[Gross_Profit_Recalc]]/Sales_Data[[#This Row],[Sales]]</f>
        <v>0.4</v>
      </c>
      <c r="Z1129">
        <f>YEAR(Sales_Data[[#This Row],[Order Date]])</f>
        <v>2015</v>
      </c>
    </row>
    <row r="1130" spans="1:26" x14ac:dyDescent="0.2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>_xlfn.XLOOKUP(Sales_Data[[#This Row],[Category]],Assumptions_Model!A:A, Assumptions_Model!B:B)</f>
        <v>0.6</v>
      </c>
      <c r="W1130">
        <f>Sales_Data[[#This Row],[Sales]]*Sales_Data[[#This Row],[Cost_%]]</f>
        <v>61.127999999999993</v>
      </c>
      <c r="X1130">
        <f>Sales_Data[[#This Row],[Sales]]-Sales_Data[[#This Row],[Cost]]</f>
        <v>40.752000000000002</v>
      </c>
      <c r="Y1130" s="3">
        <f>Sales_Data[[#This Row],[Gross_Profit_Recalc]]/Sales_Data[[#This Row],[Sales]]</f>
        <v>0.4</v>
      </c>
      <c r="Z1130">
        <f>YEAR(Sales_Data[[#This Row],[Order Date]])</f>
        <v>2015</v>
      </c>
    </row>
    <row r="1131" spans="1:26" x14ac:dyDescent="0.2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>_xlfn.XLOOKUP(Sales_Data[[#This Row],[Category]],Assumptions_Model!A:A, Assumptions_Model!B:B)</f>
        <v>0.65</v>
      </c>
      <c r="W1131">
        <f>Sales_Data[[#This Row],[Sales]]*Sales_Data[[#This Row],[Cost_%]]</f>
        <v>223.54800000000003</v>
      </c>
      <c r="X1131">
        <f>Sales_Data[[#This Row],[Sales]]-Sales_Data[[#This Row],[Cost]]</f>
        <v>120.37199999999999</v>
      </c>
      <c r="Y1131" s="3">
        <f>Sales_Data[[#This Row],[Gross_Profit_Recalc]]/Sales_Data[[#This Row],[Sales]]</f>
        <v>0.34999999999999992</v>
      </c>
      <c r="Z1131">
        <f>YEAR(Sales_Data[[#This Row],[Order Date]])</f>
        <v>2016</v>
      </c>
    </row>
    <row r="1132" spans="1:26" x14ac:dyDescent="0.2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>_xlfn.XLOOKUP(Sales_Data[[#This Row],[Category]],Assumptions_Model!A:A, Assumptions_Model!B:B)</f>
        <v>0.6</v>
      </c>
      <c r="W1132">
        <f>Sales_Data[[#This Row],[Sales]]*Sales_Data[[#This Row],[Cost_%]]</f>
        <v>24.594000000000001</v>
      </c>
      <c r="X1132">
        <f>Sales_Data[[#This Row],[Sales]]-Sales_Data[[#This Row],[Cost]]</f>
        <v>16.396000000000001</v>
      </c>
      <c r="Y1132" s="3">
        <f>Sales_Data[[#This Row],[Gross_Profit_Recalc]]/Sales_Data[[#This Row],[Sales]]</f>
        <v>0.4</v>
      </c>
      <c r="Z1132">
        <f>YEAR(Sales_Data[[#This Row],[Order Date]])</f>
        <v>2016</v>
      </c>
    </row>
    <row r="1133" spans="1:26" x14ac:dyDescent="0.2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>_xlfn.XLOOKUP(Sales_Data[[#This Row],[Category]],Assumptions_Model!A:A, Assumptions_Model!B:B)</f>
        <v>0.6</v>
      </c>
      <c r="W1133">
        <f>Sales_Data[[#This Row],[Sales]]*Sales_Data[[#This Row],[Cost_%]]</f>
        <v>38.339999999999996</v>
      </c>
      <c r="X1133">
        <f>Sales_Data[[#This Row],[Sales]]-Sales_Data[[#This Row],[Cost]]</f>
        <v>25.560000000000002</v>
      </c>
      <c r="Y1133" s="3">
        <f>Sales_Data[[#This Row],[Gross_Profit_Recalc]]/Sales_Data[[#This Row],[Sales]]</f>
        <v>0.4</v>
      </c>
      <c r="Z1133">
        <f>YEAR(Sales_Data[[#This Row],[Order Date]])</f>
        <v>2016</v>
      </c>
    </row>
    <row r="1134" spans="1:26" x14ac:dyDescent="0.2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>_xlfn.XLOOKUP(Sales_Data[[#This Row],[Category]],Assumptions_Model!A:A, Assumptions_Model!B:B)</f>
        <v>0.6</v>
      </c>
      <c r="W1134">
        <f>Sales_Data[[#This Row],[Sales]]*Sales_Data[[#This Row],[Cost_%]]</f>
        <v>11.664</v>
      </c>
      <c r="X1134">
        <f>Sales_Data[[#This Row],[Sales]]-Sales_Data[[#This Row],[Cost]]</f>
        <v>7.7760000000000016</v>
      </c>
      <c r="Y1134" s="3">
        <f>Sales_Data[[#This Row],[Gross_Profit_Recalc]]/Sales_Data[[#This Row],[Sales]]</f>
        <v>0.40000000000000008</v>
      </c>
      <c r="Z1134">
        <f>YEAR(Sales_Data[[#This Row],[Order Date]])</f>
        <v>2016</v>
      </c>
    </row>
    <row r="1135" spans="1:26" x14ac:dyDescent="0.2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>_xlfn.XLOOKUP(Sales_Data[[#This Row],[Category]],Assumptions_Model!A:A, Assumptions_Model!B:B)</f>
        <v>0.6</v>
      </c>
      <c r="W1135">
        <f>Sales_Data[[#This Row],[Sales]]*Sales_Data[[#This Row],[Cost_%]]</f>
        <v>74.764799999999994</v>
      </c>
      <c r="X1135">
        <f>Sales_Data[[#This Row],[Sales]]-Sales_Data[[#This Row],[Cost]]</f>
        <v>49.84320000000001</v>
      </c>
      <c r="Y1135" s="3">
        <f>Sales_Data[[#This Row],[Gross_Profit_Recalc]]/Sales_Data[[#This Row],[Sales]]</f>
        <v>0.40000000000000008</v>
      </c>
      <c r="Z1135">
        <f>YEAR(Sales_Data[[#This Row],[Order Date]])</f>
        <v>2016</v>
      </c>
    </row>
    <row r="1136" spans="1:26" x14ac:dyDescent="0.2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>_xlfn.XLOOKUP(Sales_Data[[#This Row],[Category]],Assumptions_Model!A:A, Assumptions_Model!B:B)</f>
        <v>0.6</v>
      </c>
      <c r="W1136">
        <f>Sales_Data[[#This Row],[Sales]]*Sales_Data[[#This Row],[Cost_%]]</f>
        <v>4.5359999999999996</v>
      </c>
      <c r="X1136">
        <f>Sales_Data[[#This Row],[Sales]]-Sales_Data[[#This Row],[Cost]]</f>
        <v>3.024</v>
      </c>
      <c r="Y1136" s="3">
        <f>Sales_Data[[#This Row],[Gross_Profit_Recalc]]/Sales_Data[[#This Row],[Sales]]</f>
        <v>0.4</v>
      </c>
      <c r="Z1136">
        <f>YEAR(Sales_Data[[#This Row],[Order Date]])</f>
        <v>2016</v>
      </c>
    </row>
    <row r="1137" spans="1:26" x14ac:dyDescent="0.2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>_xlfn.XLOOKUP(Sales_Data[[#This Row],[Category]],Assumptions_Model!A:A, Assumptions_Model!B:B)</f>
        <v>0.6</v>
      </c>
      <c r="W1137">
        <f>Sales_Data[[#This Row],[Sales]]*Sales_Data[[#This Row],[Cost_%]]</f>
        <v>51.134399999999999</v>
      </c>
      <c r="X1137">
        <f>Sales_Data[[#This Row],[Sales]]-Sales_Data[[#This Row],[Cost]]</f>
        <v>34.089600000000004</v>
      </c>
      <c r="Y1137" s="3">
        <f>Sales_Data[[#This Row],[Gross_Profit_Recalc]]/Sales_Data[[#This Row],[Sales]]</f>
        <v>0.4</v>
      </c>
      <c r="Z1137">
        <f>YEAR(Sales_Data[[#This Row],[Order Date]])</f>
        <v>2016</v>
      </c>
    </row>
    <row r="1138" spans="1:26" x14ac:dyDescent="0.2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>_xlfn.XLOOKUP(Sales_Data[[#This Row],[Category]],Assumptions_Model!A:A, Assumptions_Model!B:B)</f>
        <v>0.6</v>
      </c>
      <c r="W1138">
        <f>Sales_Data[[#This Row],[Sales]]*Sales_Data[[#This Row],[Cost_%]]</f>
        <v>172.51199999999997</v>
      </c>
      <c r="X1138">
        <f>Sales_Data[[#This Row],[Sales]]-Sales_Data[[#This Row],[Cost]]</f>
        <v>115.00800000000001</v>
      </c>
      <c r="Y1138" s="3">
        <f>Sales_Data[[#This Row],[Gross_Profit_Recalc]]/Sales_Data[[#This Row],[Sales]]</f>
        <v>0.40000000000000008</v>
      </c>
      <c r="Z1138">
        <f>YEAR(Sales_Data[[#This Row],[Order Date]])</f>
        <v>2016</v>
      </c>
    </row>
    <row r="1139" spans="1:26" x14ac:dyDescent="0.2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>_xlfn.XLOOKUP(Sales_Data[[#This Row],[Category]],Assumptions_Model!A:A, Assumptions_Model!B:B)</f>
        <v>0.6</v>
      </c>
      <c r="W1139">
        <f>Sales_Data[[#This Row],[Sales]]*Sales_Data[[#This Row],[Cost_%]]</f>
        <v>22.608000000000001</v>
      </c>
      <c r="X1139">
        <f>Sales_Data[[#This Row],[Sales]]-Sales_Data[[#This Row],[Cost]]</f>
        <v>15.071999999999999</v>
      </c>
      <c r="Y1139" s="3">
        <f>Sales_Data[[#This Row],[Gross_Profit_Recalc]]/Sales_Data[[#This Row],[Sales]]</f>
        <v>0.39999999999999997</v>
      </c>
      <c r="Z1139">
        <f>YEAR(Sales_Data[[#This Row],[Order Date]])</f>
        <v>2016</v>
      </c>
    </row>
    <row r="1140" spans="1:26" x14ac:dyDescent="0.2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>_xlfn.XLOOKUP(Sales_Data[[#This Row],[Category]],Assumptions_Model!A:A, Assumptions_Model!B:B)</f>
        <v>0.6</v>
      </c>
      <c r="W1140">
        <f>Sales_Data[[#This Row],[Sales]]*Sales_Data[[#This Row],[Cost_%]]</f>
        <v>11.988</v>
      </c>
      <c r="X1140">
        <f>Sales_Data[[#This Row],[Sales]]-Sales_Data[[#This Row],[Cost]]</f>
        <v>7.9920000000000009</v>
      </c>
      <c r="Y1140" s="3">
        <f>Sales_Data[[#This Row],[Gross_Profit_Recalc]]/Sales_Data[[#This Row],[Sales]]</f>
        <v>0.4</v>
      </c>
      <c r="Z1140">
        <f>YEAR(Sales_Data[[#This Row],[Order Date]])</f>
        <v>2016</v>
      </c>
    </row>
    <row r="1141" spans="1:26" x14ac:dyDescent="0.2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>_xlfn.XLOOKUP(Sales_Data[[#This Row],[Category]],Assumptions_Model!A:A, Assumptions_Model!B:B)</f>
        <v>0.6</v>
      </c>
      <c r="W1141">
        <f>Sales_Data[[#This Row],[Sales]]*Sales_Data[[#This Row],[Cost_%]]</f>
        <v>12.347999999999999</v>
      </c>
      <c r="X1141">
        <f>Sales_Data[[#This Row],[Sales]]-Sales_Data[[#This Row],[Cost]]</f>
        <v>8.2319999999999993</v>
      </c>
      <c r="Y1141" s="3">
        <f>Sales_Data[[#This Row],[Gross_Profit_Recalc]]/Sales_Data[[#This Row],[Sales]]</f>
        <v>0.4</v>
      </c>
      <c r="Z1141">
        <f>YEAR(Sales_Data[[#This Row],[Order Date]])</f>
        <v>2016</v>
      </c>
    </row>
    <row r="1142" spans="1:26" x14ac:dyDescent="0.2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>_xlfn.XLOOKUP(Sales_Data[[#This Row],[Category]],Assumptions_Model!A:A, Assumptions_Model!B:B)</f>
        <v>0.6</v>
      </c>
      <c r="W1142">
        <f>Sales_Data[[#This Row],[Sales]]*Sales_Data[[#This Row],[Cost_%]]</f>
        <v>10.427999999999999</v>
      </c>
      <c r="X1142">
        <f>Sales_Data[[#This Row],[Sales]]-Sales_Data[[#This Row],[Cost]]</f>
        <v>6.952</v>
      </c>
      <c r="Y1142" s="3">
        <f>Sales_Data[[#This Row],[Gross_Profit_Recalc]]/Sales_Data[[#This Row],[Sales]]</f>
        <v>0.4</v>
      </c>
      <c r="Z1142">
        <f>YEAR(Sales_Data[[#This Row],[Order Date]])</f>
        <v>2016</v>
      </c>
    </row>
    <row r="1143" spans="1:26" x14ac:dyDescent="0.2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>_xlfn.XLOOKUP(Sales_Data[[#This Row],[Category]],Assumptions_Model!A:A, Assumptions_Model!B:B)</f>
        <v>0.65</v>
      </c>
      <c r="W1143">
        <f>Sales_Data[[#This Row],[Sales]]*Sales_Data[[#This Row],[Cost_%]]</f>
        <v>132.99</v>
      </c>
      <c r="X1143">
        <f>Sales_Data[[#This Row],[Sales]]-Sales_Data[[#This Row],[Cost]]</f>
        <v>71.609999999999985</v>
      </c>
      <c r="Y1143" s="3">
        <f>Sales_Data[[#This Row],[Gross_Profit_Recalc]]/Sales_Data[[#This Row],[Sales]]</f>
        <v>0.34999999999999992</v>
      </c>
      <c r="Z1143">
        <f>YEAR(Sales_Data[[#This Row],[Order Date]])</f>
        <v>2014</v>
      </c>
    </row>
    <row r="1144" spans="1:26" x14ac:dyDescent="0.2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>_xlfn.XLOOKUP(Sales_Data[[#This Row],[Category]],Assumptions_Model!A:A, Assumptions_Model!B:B)</f>
        <v>0.6</v>
      </c>
      <c r="W1144">
        <f>Sales_Data[[#This Row],[Sales]]*Sales_Data[[#This Row],[Cost_%]]</f>
        <v>5.2320000000000002</v>
      </c>
      <c r="X1144">
        <f>Sales_Data[[#This Row],[Sales]]-Sales_Data[[#This Row],[Cost]]</f>
        <v>3.4880000000000004</v>
      </c>
      <c r="Y1144" s="3">
        <f>Sales_Data[[#This Row],[Gross_Profit_Recalc]]/Sales_Data[[#This Row],[Sales]]</f>
        <v>0.4</v>
      </c>
      <c r="Z1144">
        <f>YEAR(Sales_Data[[#This Row],[Order Date]])</f>
        <v>2014</v>
      </c>
    </row>
    <row r="1145" spans="1:26" x14ac:dyDescent="0.2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>_xlfn.XLOOKUP(Sales_Data[[#This Row],[Category]],Assumptions_Model!A:A, Assumptions_Model!B:B)</f>
        <v>0.6</v>
      </c>
      <c r="W1145">
        <f>Sales_Data[[#This Row],[Sales]]*Sales_Data[[#This Row],[Cost_%]]</f>
        <v>3.8879999999999999</v>
      </c>
      <c r="X1145">
        <f>Sales_Data[[#This Row],[Sales]]-Sales_Data[[#This Row],[Cost]]</f>
        <v>2.5920000000000005</v>
      </c>
      <c r="Y1145" s="3">
        <f>Sales_Data[[#This Row],[Gross_Profit_Recalc]]/Sales_Data[[#This Row],[Sales]]</f>
        <v>0.40000000000000008</v>
      </c>
      <c r="Z1145">
        <f>YEAR(Sales_Data[[#This Row],[Order Date]])</f>
        <v>2014</v>
      </c>
    </row>
    <row r="1146" spans="1:26" x14ac:dyDescent="0.2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>_xlfn.XLOOKUP(Sales_Data[[#This Row],[Category]],Assumptions_Model!A:A, Assumptions_Model!B:B)</f>
        <v>0.55000000000000004</v>
      </c>
      <c r="W1146">
        <f>Sales_Data[[#This Row],[Sales]]*Sales_Data[[#This Row],[Cost_%]]</f>
        <v>377.47600000000006</v>
      </c>
      <c r="X1146">
        <f>Sales_Data[[#This Row],[Sales]]-Sales_Data[[#This Row],[Cost]]</f>
        <v>308.84399999999999</v>
      </c>
      <c r="Y1146" s="3">
        <f>Sales_Data[[#This Row],[Gross_Profit_Recalc]]/Sales_Data[[#This Row],[Sales]]</f>
        <v>0.44999999999999996</v>
      </c>
      <c r="Z1146">
        <f>YEAR(Sales_Data[[#This Row],[Order Date]])</f>
        <v>2014</v>
      </c>
    </row>
    <row r="1147" spans="1:26" x14ac:dyDescent="0.2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>_xlfn.XLOOKUP(Sales_Data[[#This Row],[Category]],Assumptions_Model!A:A, Assumptions_Model!B:B)</f>
        <v>0.6</v>
      </c>
      <c r="W1147">
        <f>Sales_Data[[#This Row],[Sales]]*Sales_Data[[#This Row],[Cost_%]]</f>
        <v>37.308</v>
      </c>
      <c r="X1147">
        <f>Sales_Data[[#This Row],[Sales]]-Sales_Data[[#This Row],[Cost]]</f>
        <v>24.872</v>
      </c>
      <c r="Y1147" s="3">
        <f>Sales_Data[[#This Row],[Gross_Profit_Recalc]]/Sales_Data[[#This Row],[Sales]]</f>
        <v>0.4</v>
      </c>
      <c r="Z1147">
        <f>YEAR(Sales_Data[[#This Row],[Order Date]])</f>
        <v>2014</v>
      </c>
    </row>
    <row r="1148" spans="1:26" x14ac:dyDescent="0.2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>_xlfn.XLOOKUP(Sales_Data[[#This Row],[Category]],Assumptions_Model!A:A, Assumptions_Model!B:B)</f>
        <v>0.6</v>
      </c>
      <c r="W1148">
        <f>Sales_Data[[#This Row],[Sales]]*Sales_Data[[#This Row],[Cost_%]]</f>
        <v>386.44560000000001</v>
      </c>
      <c r="X1148">
        <f>Sales_Data[[#This Row],[Sales]]-Sales_Data[[#This Row],[Cost]]</f>
        <v>257.63040000000001</v>
      </c>
      <c r="Y1148" s="3">
        <f>Sales_Data[[#This Row],[Gross_Profit_Recalc]]/Sales_Data[[#This Row],[Sales]]</f>
        <v>0.4</v>
      </c>
      <c r="Z1148">
        <f>YEAR(Sales_Data[[#This Row],[Order Date]])</f>
        <v>2015</v>
      </c>
    </row>
    <row r="1149" spans="1:26" x14ac:dyDescent="0.2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>_xlfn.XLOOKUP(Sales_Data[[#This Row],[Category]],Assumptions_Model!A:A, Assumptions_Model!B:B)</f>
        <v>0.6</v>
      </c>
      <c r="W1149">
        <f>Sales_Data[[#This Row],[Sales]]*Sales_Data[[#This Row],[Cost_%]]</f>
        <v>3.504</v>
      </c>
      <c r="X1149">
        <f>Sales_Data[[#This Row],[Sales]]-Sales_Data[[#This Row],[Cost]]</f>
        <v>2.3359999999999999</v>
      </c>
      <c r="Y1149" s="3">
        <f>Sales_Data[[#This Row],[Gross_Profit_Recalc]]/Sales_Data[[#This Row],[Sales]]</f>
        <v>0.39999999999999997</v>
      </c>
      <c r="Z1149">
        <f>YEAR(Sales_Data[[#This Row],[Order Date]])</f>
        <v>2015</v>
      </c>
    </row>
    <row r="1150" spans="1:26" x14ac:dyDescent="0.2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>_xlfn.XLOOKUP(Sales_Data[[#This Row],[Category]],Assumptions_Model!A:A, Assumptions_Model!B:B)</f>
        <v>0.6</v>
      </c>
      <c r="W1150">
        <f>Sales_Data[[#This Row],[Sales]]*Sales_Data[[#This Row],[Cost_%]]</f>
        <v>7.6559999999999997</v>
      </c>
      <c r="X1150">
        <f>Sales_Data[[#This Row],[Sales]]-Sales_Data[[#This Row],[Cost]]</f>
        <v>5.1040000000000001</v>
      </c>
      <c r="Y1150" s="3">
        <f>Sales_Data[[#This Row],[Gross_Profit_Recalc]]/Sales_Data[[#This Row],[Sales]]</f>
        <v>0.4</v>
      </c>
      <c r="Z1150">
        <f>YEAR(Sales_Data[[#This Row],[Order Date]])</f>
        <v>2015</v>
      </c>
    </row>
    <row r="1151" spans="1:26" x14ac:dyDescent="0.2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>_xlfn.XLOOKUP(Sales_Data[[#This Row],[Category]],Assumptions_Model!A:A, Assumptions_Model!B:B)</f>
        <v>0.55000000000000004</v>
      </c>
      <c r="W1151">
        <f>Sales_Data[[#This Row],[Sales]]*Sales_Data[[#This Row],[Cost_%]]</f>
        <v>6.0225</v>
      </c>
      <c r="X1151">
        <f>Sales_Data[[#This Row],[Sales]]-Sales_Data[[#This Row],[Cost]]</f>
        <v>4.9274999999999993</v>
      </c>
      <c r="Y1151" s="3">
        <f>Sales_Data[[#This Row],[Gross_Profit_Recalc]]/Sales_Data[[#This Row],[Sales]]</f>
        <v>0.44999999999999996</v>
      </c>
      <c r="Z1151">
        <f>YEAR(Sales_Data[[#This Row],[Order Date]])</f>
        <v>2015</v>
      </c>
    </row>
    <row r="1152" spans="1:26" x14ac:dyDescent="0.2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>_xlfn.XLOOKUP(Sales_Data[[#This Row],[Category]],Assumptions_Model!A:A, Assumptions_Model!B:B)</f>
        <v>0.55000000000000004</v>
      </c>
      <c r="W1152">
        <f>Sales_Data[[#This Row],[Sales]]*Sales_Data[[#This Row],[Cost_%]]</f>
        <v>329.98900000000003</v>
      </c>
      <c r="X1152">
        <f>Sales_Data[[#This Row],[Sales]]-Sales_Data[[#This Row],[Cost]]</f>
        <v>269.99099999999999</v>
      </c>
      <c r="Y1152" s="3">
        <f>Sales_Data[[#This Row],[Gross_Profit_Recalc]]/Sales_Data[[#This Row],[Sales]]</f>
        <v>0.44999999999999996</v>
      </c>
      <c r="Z1152">
        <f>YEAR(Sales_Data[[#This Row],[Order Date]])</f>
        <v>2015</v>
      </c>
    </row>
    <row r="1153" spans="1:26" x14ac:dyDescent="0.2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>_xlfn.XLOOKUP(Sales_Data[[#This Row],[Category]],Assumptions_Model!A:A, Assumptions_Model!B:B)</f>
        <v>0.65</v>
      </c>
      <c r="W1153">
        <f>Sales_Data[[#This Row],[Sales]]*Sales_Data[[#This Row],[Cost_%]]</f>
        <v>5.4288000000000007</v>
      </c>
      <c r="X1153">
        <f>Sales_Data[[#This Row],[Sales]]-Sales_Data[[#This Row],[Cost]]</f>
        <v>2.9231999999999996</v>
      </c>
      <c r="Y1153" s="3">
        <f>Sales_Data[[#This Row],[Gross_Profit_Recalc]]/Sales_Data[[#This Row],[Sales]]</f>
        <v>0.34999999999999992</v>
      </c>
      <c r="Z1153">
        <f>YEAR(Sales_Data[[#This Row],[Order Date]])</f>
        <v>2015</v>
      </c>
    </row>
    <row r="1154" spans="1:26" x14ac:dyDescent="0.2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>_xlfn.XLOOKUP(Sales_Data[[#This Row],[Category]],Assumptions_Model!A:A, Assumptions_Model!B:B)</f>
        <v>0.6</v>
      </c>
      <c r="W1154">
        <f>Sales_Data[[#This Row],[Sales]]*Sales_Data[[#This Row],[Cost_%]]</f>
        <v>2.1840000000000002</v>
      </c>
      <c r="X1154">
        <f>Sales_Data[[#This Row],[Sales]]-Sales_Data[[#This Row],[Cost]]</f>
        <v>1.456</v>
      </c>
      <c r="Y1154" s="3">
        <f>Sales_Data[[#This Row],[Gross_Profit_Recalc]]/Sales_Data[[#This Row],[Sales]]</f>
        <v>0.39999999999999997</v>
      </c>
      <c r="Z1154">
        <f>YEAR(Sales_Data[[#This Row],[Order Date]])</f>
        <v>2016</v>
      </c>
    </row>
    <row r="1155" spans="1:26" x14ac:dyDescent="0.2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>_xlfn.XLOOKUP(Sales_Data[[#This Row],[Category]],Assumptions_Model!A:A, Assumptions_Model!B:B)</f>
        <v>0.6</v>
      </c>
      <c r="W1155">
        <f>Sales_Data[[#This Row],[Sales]]*Sales_Data[[#This Row],[Cost_%]]</f>
        <v>95.860799999999998</v>
      </c>
      <c r="X1155">
        <f>Sales_Data[[#This Row],[Sales]]-Sales_Data[[#This Row],[Cost]]</f>
        <v>63.907200000000003</v>
      </c>
      <c r="Y1155" s="3">
        <f>Sales_Data[[#This Row],[Gross_Profit_Recalc]]/Sales_Data[[#This Row],[Sales]]</f>
        <v>0.4</v>
      </c>
      <c r="Z1155">
        <f>YEAR(Sales_Data[[#This Row],[Order Date]])</f>
        <v>2016</v>
      </c>
    </row>
    <row r="1156" spans="1:26" x14ac:dyDescent="0.2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>_xlfn.XLOOKUP(Sales_Data[[#This Row],[Category]],Assumptions_Model!A:A, Assumptions_Model!B:B)</f>
        <v>0.6</v>
      </c>
      <c r="W1156">
        <f>Sales_Data[[#This Row],[Sales]]*Sales_Data[[#This Row],[Cost_%]]</f>
        <v>73.488</v>
      </c>
      <c r="X1156">
        <f>Sales_Data[[#This Row],[Sales]]-Sales_Data[[#This Row],[Cost]]</f>
        <v>48.992000000000004</v>
      </c>
      <c r="Y1156" s="3">
        <f>Sales_Data[[#This Row],[Gross_Profit_Recalc]]/Sales_Data[[#This Row],[Sales]]</f>
        <v>0.4</v>
      </c>
      <c r="Z1156">
        <f>YEAR(Sales_Data[[#This Row],[Order Date]])</f>
        <v>2014</v>
      </c>
    </row>
    <row r="1157" spans="1:26" x14ac:dyDescent="0.2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>_xlfn.XLOOKUP(Sales_Data[[#This Row],[Category]],Assumptions_Model!A:A, Assumptions_Model!B:B)</f>
        <v>0.65</v>
      </c>
      <c r="W1157">
        <f>Sales_Data[[#This Row],[Sales]]*Sales_Data[[#This Row],[Cost_%]]</f>
        <v>1458.912</v>
      </c>
      <c r="X1157">
        <f>Sales_Data[[#This Row],[Sales]]-Sales_Data[[#This Row],[Cost]]</f>
        <v>785.56799999999998</v>
      </c>
      <c r="Y1157" s="3">
        <f>Sales_Data[[#This Row],[Gross_Profit_Recalc]]/Sales_Data[[#This Row],[Sales]]</f>
        <v>0.35</v>
      </c>
      <c r="Z1157">
        <f>YEAR(Sales_Data[[#This Row],[Order Date]])</f>
        <v>2014</v>
      </c>
    </row>
    <row r="1158" spans="1:26" x14ac:dyDescent="0.2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>_xlfn.XLOOKUP(Sales_Data[[#This Row],[Category]],Assumptions_Model!A:A, Assumptions_Model!B:B)</f>
        <v>0.6</v>
      </c>
      <c r="W1158">
        <f>Sales_Data[[#This Row],[Sales]]*Sales_Data[[#This Row],[Cost_%]]</f>
        <v>37.386000000000003</v>
      </c>
      <c r="X1158">
        <f>Sales_Data[[#This Row],[Sales]]-Sales_Data[[#This Row],[Cost]]</f>
        <v>24.923999999999999</v>
      </c>
      <c r="Y1158" s="3">
        <f>Sales_Data[[#This Row],[Gross_Profit_Recalc]]/Sales_Data[[#This Row],[Sales]]</f>
        <v>0.39999999999999997</v>
      </c>
      <c r="Z1158">
        <f>YEAR(Sales_Data[[#This Row],[Order Date]])</f>
        <v>2014</v>
      </c>
    </row>
    <row r="1159" spans="1:26" x14ac:dyDescent="0.2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>_xlfn.XLOOKUP(Sales_Data[[#This Row],[Category]],Assumptions_Model!A:A, Assumptions_Model!B:B)</f>
        <v>0.65</v>
      </c>
      <c r="W1159">
        <f>Sales_Data[[#This Row],[Sales]]*Sales_Data[[#This Row],[Cost_%]]</f>
        <v>295.815</v>
      </c>
      <c r="X1159">
        <f>Sales_Data[[#This Row],[Sales]]-Sales_Data[[#This Row],[Cost]]</f>
        <v>159.28500000000003</v>
      </c>
      <c r="Y1159" s="3">
        <f>Sales_Data[[#This Row],[Gross_Profit_Recalc]]/Sales_Data[[#This Row],[Sales]]</f>
        <v>0.35000000000000003</v>
      </c>
      <c r="Z1159">
        <f>YEAR(Sales_Data[[#This Row],[Order Date]])</f>
        <v>2014</v>
      </c>
    </row>
    <row r="1160" spans="1:26" x14ac:dyDescent="0.2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>_xlfn.XLOOKUP(Sales_Data[[#This Row],[Category]],Assumptions_Model!A:A, Assumptions_Model!B:B)</f>
        <v>0.65</v>
      </c>
      <c r="W1160">
        <f>Sales_Data[[#This Row],[Sales]]*Sales_Data[[#This Row],[Cost_%]]</f>
        <v>126.86960000000001</v>
      </c>
      <c r="X1160">
        <f>Sales_Data[[#This Row],[Sales]]-Sales_Data[[#This Row],[Cost]]</f>
        <v>68.314399999999992</v>
      </c>
      <c r="Y1160" s="3">
        <f>Sales_Data[[#This Row],[Gross_Profit_Recalc]]/Sales_Data[[#This Row],[Sales]]</f>
        <v>0.35</v>
      </c>
      <c r="Z1160">
        <f>YEAR(Sales_Data[[#This Row],[Order Date]])</f>
        <v>2016</v>
      </c>
    </row>
    <row r="1161" spans="1:26" x14ac:dyDescent="0.2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>_xlfn.XLOOKUP(Sales_Data[[#This Row],[Category]],Assumptions_Model!A:A, Assumptions_Model!B:B)</f>
        <v>0.6</v>
      </c>
      <c r="W1161">
        <f>Sales_Data[[#This Row],[Sales]]*Sales_Data[[#This Row],[Cost_%]]</f>
        <v>217.76399999999998</v>
      </c>
      <c r="X1161">
        <f>Sales_Data[[#This Row],[Sales]]-Sales_Data[[#This Row],[Cost]]</f>
        <v>145.17600000000002</v>
      </c>
      <c r="Y1161" s="3">
        <f>Sales_Data[[#This Row],[Gross_Profit_Recalc]]/Sales_Data[[#This Row],[Sales]]</f>
        <v>0.4</v>
      </c>
      <c r="Z1161">
        <f>YEAR(Sales_Data[[#This Row],[Order Date]])</f>
        <v>2017</v>
      </c>
    </row>
    <row r="1162" spans="1:26" x14ac:dyDescent="0.2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>_xlfn.XLOOKUP(Sales_Data[[#This Row],[Category]],Assumptions_Model!A:A, Assumptions_Model!B:B)</f>
        <v>0.6</v>
      </c>
      <c r="W1162">
        <f>Sales_Data[[#This Row],[Sales]]*Sales_Data[[#This Row],[Cost_%]]</f>
        <v>6.9239999999999995</v>
      </c>
      <c r="X1162">
        <f>Sales_Data[[#This Row],[Sales]]-Sales_Data[[#This Row],[Cost]]</f>
        <v>4.6159999999999997</v>
      </c>
      <c r="Y1162" s="3">
        <f>Sales_Data[[#This Row],[Gross_Profit_Recalc]]/Sales_Data[[#This Row],[Sales]]</f>
        <v>0.4</v>
      </c>
      <c r="Z1162">
        <f>YEAR(Sales_Data[[#This Row],[Order Date]])</f>
        <v>2017</v>
      </c>
    </row>
    <row r="1163" spans="1:26" x14ac:dyDescent="0.2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>_xlfn.XLOOKUP(Sales_Data[[#This Row],[Category]],Assumptions_Model!A:A, Assumptions_Model!B:B)</f>
        <v>0.6</v>
      </c>
      <c r="W1163">
        <f>Sales_Data[[#This Row],[Sales]]*Sales_Data[[#This Row],[Cost_%]]</f>
        <v>32.363999999999997</v>
      </c>
      <c r="X1163">
        <f>Sales_Data[[#This Row],[Sales]]-Sales_Data[[#This Row],[Cost]]</f>
        <v>21.576000000000001</v>
      </c>
      <c r="Y1163" s="3">
        <f>Sales_Data[[#This Row],[Gross_Profit_Recalc]]/Sales_Data[[#This Row],[Sales]]</f>
        <v>0.4</v>
      </c>
      <c r="Z1163">
        <f>YEAR(Sales_Data[[#This Row],[Order Date]])</f>
        <v>2014</v>
      </c>
    </row>
    <row r="1164" spans="1:26" x14ac:dyDescent="0.2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>_xlfn.XLOOKUP(Sales_Data[[#This Row],[Category]],Assumptions_Model!A:A, Assumptions_Model!B:B)</f>
        <v>0.55000000000000004</v>
      </c>
      <c r="W1164">
        <f>Sales_Data[[#This Row],[Sales]]*Sales_Data[[#This Row],[Cost_%]]</f>
        <v>5.4945000000000004</v>
      </c>
      <c r="X1164">
        <f>Sales_Data[[#This Row],[Sales]]-Sales_Data[[#This Row],[Cost]]</f>
        <v>4.4954999999999998</v>
      </c>
      <c r="Y1164" s="3">
        <f>Sales_Data[[#This Row],[Gross_Profit_Recalc]]/Sales_Data[[#This Row],[Sales]]</f>
        <v>0.44999999999999996</v>
      </c>
      <c r="Z1164">
        <f>YEAR(Sales_Data[[#This Row],[Order Date]])</f>
        <v>2014</v>
      </c>
    </row>
    <row r="1165" spans="1:26" x14ac:dyDescent="0.2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>_xlfn.XLOOKUP(Sales_Data[[#This Row],[Category]],Assumptions_Model!A:A, Assumptions_Model!B:B)</f>
        <v>0.6</v>
      </c>
      <c r="W1165">
        <f>Sales_Data[[#This Row],[Sales]]*Sales_Data[[#This Row],[Cost_%]]</f>
        <v>75.456000000000003</v>
      </c>
      <c r="X1165">
        <f>Sales_Data[[#This Row],[Sales]]-Sales_Data[[#This Row],[Cost]]</f>
        <v>50.304000000000002</v>
      </c>
      <c r="Y1165" s="3">
        <f>Sales_Data[[#This Row],[Gross_Profit_Recalc]]/Sales_Data[[#This Row],[Sales]]</f>
        <v>0.4</v>
      </c>
      <c r="Z1165">
        <f>YEAR(Sales_Data[[#This Row],[Order Date]])</f>
        <v>2014</v>
      </c>
    </row>
    <row r="1166" spans="1:26" x14ac:dyDescent="0.2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>_xlfn.XLOOKUP(Sales_Data[[#This Row],[Category]],Assumptions_Model!A:A, Assumptions_Model!B:B)</f>
        <v>0.6</v>
      </c>
      <c r="W1166">
        <f>Sales_Data[[#This Row],[Sales]]*Sales_Data[[#This Row],[Cost_%]]</f>
        <v>15.192</v>
      </c>
      <c r="X1166">
        <f>Sales_Data[[#This Row],[Sales]]-Sales_Data[[#This Row],[Cost]]</f>
        <v>10.128</v>
      </c>
      <c r="Y1166" s="3">
        <f>Sales_Data[[#This Row],[Gross_Profit_Recalc]]/Sales_Data[[#This Row],[Sales]]</f>
        <v>0.4</v>
      </c>
      <c r="Z1166">
        <f>YEAR(Sales_Data[[#This Row],[Order Date]])</f>
        <v>2014</v>
      </c>
    </row>
    <row r="1167" spans="1:26" x14ac:dyDescent="0.2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>_xlfn.XLOOKUP(Sales_Data[[#This Row],[Category]],Assumptions_Model!A:A, Assumptions_Model!B:B)</f>
        <v>0.6</v>
      </c>
      <c r="W1167">
        <f>Sales_Data[[#This Row],[Sales]]*Sales_Data[[#This Row],[Cost_%]]</f>
        <v>28.08</v>
      </c>
      <c r="X1167">
        <f>Sales_Data[[#This Row],[Sales]]-Sales_Data[[#This Row],[Cost]]</f>
        <v>18.72</v>
      </c>
      <c r="Y1167" s="3">
        <f>Sales_Data[[#This Row],[Gross_Profit_Recalc]]/Sales_Data[[#This Row],[Sales]]</f>
        <v>0.4</v>
      </c>
      <c r="Z1167">
        <f>YEAR(Sales_Data[[#This Row],[Order Date]])</f>
        <v>2014</v>
      </c>
    </row>
    <row r="1168" spans="1:26" x14ac:dyDescent="0.2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>_xlfn.XLOOKUP(Sales_Data[[#This Row],[Category]],Assumptions_Model!A:A, Assumptions_Model!B:B)</f>
        <v>0.55000000000000004</v>
      </c>
      <c r="W1168">
        <f>Sales_Data[[#This Row],[Sales]]*Sales_Data[[#This Row],[Cost_%]]</f>
        <v>246.36150000000004</v>
      </c>
      <c r="X1168">
        <f>Sales_Data[[#This Row],[Sales]]-Sales_Data[[#This Row],[Cost]]</f>
        <v>201.56849999999997</v>
      </c>
      <c r="Y1168" s="3">
        <f>Sales_Data[[#This Row],[Gross_Profit_Recalc]]/Sales_Data[[#This Row],[Sales]]</f>
        <v>0.44999999999999996</v>
      </c>
      <c r="Z1168">
        <f>YEAR(Sales_Data[[#This Row],[Order Date]])</f>
        <v>2015</v>
      </c>
    </row>
    <row r="1169" spans="1:26" x14ac:dyDescent="0.2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>_xlfn.XLOOKUP(Sales_Data[[#This Row],[Category]],Assumptions_Model!A:A, Assumptions_Model!B:B)</f>
        <v>0.65</v>
      </c>
      <c r="W1169">
        <f>Sales_Data[[#This Row],[Sales]]*Sales_Data[[#This Row],[Cost_%]]</f>
        <v>71.162000000000006</v>
      </c>
      <c r="X1169">
        <f>Sales_Data[[#This Row],[Sales]]-Sales_Data[[#This Row],[Cost]]</f>
        <v>38.317999999999998</v>
      </c>
      <c r="Y1169" s="3">
        <f>Sales_Data[[#This Row],[Gross_Profit_Recalc]]/Sales_Data[[#This Row],[Sales]]</f>
        <v>0.35</v>
      </c>
      <c r="Z1169">
        <f>YEAR(Sales_Data[[#This Row],[Order Date]])</f>
        <v>2017</v>
      </c>
    </row>
    <row r="1170" spans="1:26" x14ac:dyDescent="0.2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>_xlfn.XLOOKUP(Sales_Data[[#This Row],[Category]],Assumptions_Model!A:A, Assumptions_Model!B:B)</f>
        <v>0.6</v>
      </c>
      <c r="W1170">
        <f>Sales_Data[[#This Row],[Sales]]*Sales_Data[[#This Row],[Cost_%]]</f>
        <v>163.76399999999998</v>
      </c>
      <c r="X1170">
        <f>Sales_Data[[#This Row],[Sales]]-Sales_Data[[#This Row],[Cost]]</f>
        <v>109.17600000000002</v>
      </c>
      <c r="Y1170" s="3">
        <f>Sales_Data[[#This Row],[Gross_Profit_Recalc]]/Sales_Data[[#This Row],[Sales]]</f>
        <v>0.40000000000000008</v>
      </c>
      <c r="Z1170">
        <f>YEAR(Sales_Data[[#This Row],[Order Date]])</f>
        <v>2017</v>
      </c>
    </row>
    <row r="1171" spans="1:26" x14ac:dyDescent="0.2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>_xlfn.XLOOKUP(Sales_Data[[#This Row],[Category]],Assumptions_Model!A:A, Assumptions_Model!B:B)</f>
        <v>0.6</v>
      </c>
      <c r="W1171">
        <f>Sales_Data[[#This Row],[Sales]]*Sales_Data[[#This Row],[Cost_%]]</f>
        <v>11.664</v>
      </c>
      <c r="X1171">
        <f>Sales_Data[[#This Row],[Sales]]-Sales_Data[[#This Row],[Cost]]</f>
        <v>7.7760000000000016</v>
      </c>
      <c r="Y1171" s="3">
        <f>Sales_Data[[#This Row],[Gross_Profit_Recalc]]/Sales_Data[[#This Row],[Sales]]</f>
        <v>0.40000000000000008</v>
      </c>
      <c r="Z1171">
        <f>YEAR(Sales_Data[[#This Row],[Order Date]])</f>
        <v>2017</v>
      </c>
    </row>
    <row r="1172" spans="1:26" x14ac:dyDescent="0.2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>_xlfn.XLOOKUP(Sales_Data[[#This Row],[Category]],Assumptions_Model!A:A, Assumptions_Model!B:B)</f>
        <v>0.6</v>
      </c>
      <c r="W1172">
        <f>Sales_Data[[#This Row],[Sales]]*Sales_Data[[#This Row],[Cost_%]]</f>
        <v>19.152000000000001</v>
      </c>
      <c r="X1172">
        <f>Sales_Data[[#This Row],[Sales]]-Sales_Data[[#This Row],[Cost]]</f>
        <v>12.768000000000001</v>
      </c>
      <c r="Y1172" s="3">
        <f>Sales_Data[[#This Row],[Gross_Profit_Recalc]]/Sales_Data[[#This Row],[Sales]]</f>
        <v>0.4</v>
      </c>
      <c r="Z1172">
        <f>YEAR(Sales_Data[[#This Row],[Order Date]])</f>
        <v>2017</v>
      </c>
    </row>
    <row r="1173" spans="1:26" x14ac:dyDescent="0.2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>_xlfn.XLOOKUP(Sales_Data[[#This Row],[Category]],Assumptions_Model!A:A, Assumptions_Model!B:B)</f>
        <v>0.6</v>
      </c>
      <c r="W1173">
        <f>Sales_Data[[#This Row],[Sales]]*Sales_Data[[#This Row],[Cost_%]]</f>
        <v>13.427999999999999</v>
      </c>
      <c r="X1173">
        <f>Sales_Data[[#This Row],[Sales]]-Sales_Data[[#This Row],[Cost]]</f>
        <v>8.952</v>
      </c>
      <c r="Y1173" s="3">
        <f>Sales_Data[[#This Row],[Gross_Profit_Recalc]]/Sales_Data[[#This Row],[Sales]]</f>
        <v>0.4</v>
      </c>
      <c r="Z1173">
        <f>YEAR(Sales_Data[[#This Row],[Order Date]])</f>
        <v>2014</v>
      </c>
    </row>
    <row r="1174" spans="1:26" x14ac:dyDescent="0.2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>_xlfn.XLOOKUP(Sales_Data[[#This Row],[Category]],Assumptions_Model!A:A, Assumptions_Model!B:B)</f>
        <v>0.6</v>
      </c>
      <c r="W1174">
        <f>Sales_Data[[#This Row],[Sales]]*Sales_Data[[#This Row],[Cost_%]]</f>
        <v>9.911999999999999</v>
      </c>
      <c r="X1174">
        <f>Sales_Data[[#This Row],[Sales]]-Sales_Data[[#This Row],[Cost]]</f>
        <v>6.6080000000000005</v>
      </c>
      <c r="Y1174" s="3">
        <f>Sales_Data[[#This Row],[Gross_Profit_Recalc]]/Sales_Data[[#This Row],[Sales]]</f>
        <v>0.4</v>
      </c>
      <c r="Z1174">
        <f>YEAR(Sales_Data[[#This Row],[Order Date]])</f>
        <v>2014</v>
      </c>
    </row>
    <row r="1175" spans="1:26" x14ac:dyDescent="0.2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>_xlfn.XLOOKUP(Sales_Data[[#This Row],[Category]],Assumptions_Model!A:A, Assumptions_Model!B:B)</f>
        <v>0.6</v>
      </c>
      <c r="W1175">
        <f>Sales_Data[[#This Row],[Sales]]*Sales_Data[[#This Row],[Cost_%]]</f>
        <v>3.1055999999999999</v>
      </c>
      <c r="X1175">
        <f>Sales_Data[[#This Row],[Sales]]-Sales_Data[[#This Row],[Cost]]</f>
        <v>2.0704000000000002</v>
      </c>
      <c r="Y1175" s="3">
        <f>Sales_Data[[#This Row],[Gross_Profit_Recalc]]/Sales_Data[[#This Row],[Sales]]</f>
        <v>0.4</v>
      </c>
      <c r="Z1175">
        <f>YEAR(Sales_Data[[#This Row],[Order Date]])</f>
        <v>2015</v>
      </c>
    </row>
    <row r="1176" spans="1:26" x14ac:dyDescent="0.2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>_xlfn.XLOOKUP(Sales_Data[[#This Row],[Category]],Assumptions_Model!A:A, Assumptions_Model!B:B)</f>
        <v>0.6</v>
      </c>
      <c r="W1176">
        <f>Sales_Data[[#This Row],[Sales]]*Sales_Data[[#This Row],[Cost_%]]</f>
        <v>30.0672</v>
      </c>
      <c r="X1176">
        <f>Sales_Data[[#This Row],[Sales]]-Sales_Data[[#This Row],[Cost]]</f>
        <v>20.044800000000002</v>
      </c>
      <c r="Y1176" s="3">
        <f>Sales_Data[[#This Row],[Gross_Profit_Recalc]]/Sales_Data[[#This Row],[Sales]]</f>
        <v>0.4</v>
      </c>
      <c r="Z1176">
        <f>YEAR(Sales_Data[[#This Row],[Order Date]])</f>
        <v>2015</v>
      </c>
    </row>
    <row r="1177" spans="1:26" x14ac:dyDescent="0.2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>_xlfn.XLOOKUP(Sales_Data[[#This Row],[Category]],Assumptions_Model!A:A, Assumptions_Model!B:B)</f>
        <v>0.6</v>
      </c>
      <c r="W1177">
        <f>Sales_Data[[#This Row],[Sales]]*Sales_Data[[#This Row],[Cost_%]]</f>
        <v>16.757999999999999</v>
      </c>
      <c r="X1177">
        <f>Sales_Data[[#This Row],[Sales]]-Sales_Data[[#This Row],[Cost]]</f>
        <v>11.172000000000001</v>
      </c>
      <c r="Y1177" s="3">
        <f>Sales_Data[[#This Row],[Gross_Profit_Recalc]]/Sales_Data[[#This Row],[Sales]]</f>
        <v>0.4</v>
      </c>
      <c r="Z1177">
        <f>YEAR(Sales_Data[[#This Row],[Order Date]])</f>
        <v>2016</v>
      </c>
    </row>
    <row r="1178" spans="1:26" x14ac:dyDescent="0.2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>_xlfn.XLOOKUP(Sales_Data[[#This Row],[Category]],Assumptions_Model!A:A, Assumptions_Model!B:B)</f>
        <v>0.6</v>
      </c>
      <c r="W1178">
        <f>Sales_Data[[#This Row],[Sales]]*Sales_Data[[#This Row],[Cost_%]]</f>
        <v>6.9359999999999999</v>
      </c>
      <c r="X1178">
        <f>Sales_Data[[#This Row],[Sales]]-Sales_Data[[#This Row],[Cost]]</f>
        <v>4.6240000000000006</v>
      </c>
      <c r="Y1178" s="3">
        <f>Sales_Data[[#This Row],[Gross_Profit_Recalc]]/Sales_Data[[#This Row],[Sales]]</f>
        <v>0.4</v>
      </c>
      <c r="Z1178">
        <f>YEAR(Sales_Data[[#This Row],[Order Date]])</f>
        <v>2014</v>
      </c>
    </row>
    <row r="1179" spans="1:26" x14ac:dyDescent="0.2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>_xlfn.XLOOKUP(Sales_Data[[#This Row],[Category]],Assumptions_Model!A:A, Assumptions_Model!B:B)</f>
        <v>0.65</v>
      </c>
      <c r="W1179">
        <f>Sales_Data[[#This Row],[Sales]]*Sales_Data[[#This Row],[Cost_%]]</f>
        <v>112.125</v>
      </c>
      <c r="X1179">
        <f>Sales_Data[[#This Row],[Sales]]-Sales_Data[[#This Row],[Cost]]</f>
        <v>60.375</v>
      </c>
      <c r="Y1179" s="3">
        <f>Sales_Data[[#This Row],[Gross_Profit_Recalc]]/Sales_Data[[#This Row],[Sales]]</f>
        <v>0.35</v>
      </c>
      <c r="Z1179">
        <f>YEAR(Sales_Data[[#This Row],[Order Date]])</f>
        <v>2016</v>
      </c>
    </row>
    <row r="1180" spans="1:26" x14ac:dyDescent="0.2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>_xlfn.XLOOKUP(Sales_Data[[#This Row],[Category]],Assumptions_Model!A:A, Assumptions_Model!B:B)</f>
        <v>0.55000000000000004</v>
      </c>
      <c r="W1180">
        <f>Sales_Data[[#This Row],[Sales]]*Sales_Data[[#This Row],[Cost_%]]</f>
        <v>98.983500000000006</v>
      </c>
      <c r="X1180">
        <f>Sales_Data[[#This Row],[Sales]]-Sales_Data[[#This Row],[Cost]]</f>
        <v>80.986499999999992</v>
      </c>
      <c r="Y1180" s="3">
        <f>Sales_Data[[#This Row],[Gross_Profit_Recalc]]/Sales_Data[[#This Row],[Sales]]</f>
        <v>0.44999999999999996</v>
      </c>
      <c r="Z1180">
        <f>YEAR(Sales_Data[[#This Row],[Order Date]])</f>
        <v>2016</v>
      </c>
    </row>
    <row r="1181" spans="1:26" x14ac:dyDescent="0.2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>_xlfn.XLOOKUP(Sales_Data[[#This Row],[Category]],Assumptions_Model!A:A, Assumptions_Model!B:B)</f>
        <v>0.55000000000000004</v>
      </c>
      <c r="W1181">
        <f>Sales_Data[[#This Row],[Sales]]*Sales_Data[[#This Row],[Cost_%]]</f>
        <v>142.28280000000004</v>
      </c>
      <c r="X1181">
        <f>Sales_Data[[#This Row],[Sales]]-Sales_Data[[#This Row],[Cost]]</f>
        <v>116.41319999999999</v>
      </c>
      <c r="Y1181" s="3">
        <f>Sales_Data[[#This Row],[Gross_Profit_Recalc]]/Sales_Data[[#This Row],[Sales]]</f>
        <v>0.4499999999999999</v>
      </c>
      <c r="Z1181">
        <f>YEAR(Sales_Data[[#This Row],[Order Date]])</f>
        <v>2016</v>
      </c>
    </row>
    <row r="1182" spans="1:26" x14ac:dyDescent="0.2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>_xlfn.XLOOKUP(Sales_Data[[#This Row],[Category]],Assumptions_Model!A:A, Assumptions_Model!B:B)</f>
        <v>0.55000000000000004</v>
      </c>
      <c r="W1182">
        <f>Sales_Data[[#This Row],[Sales]]*Sales_Data[[#This Row],[Cost_%]]</f>
        <v>727.61150000000009</v>
      </c>
      <c r="X1182">
        <f>Sales_Data[[#This Row],[Sales]]-Sales_Data[[#This Row],[Cost]]</f>
        <v>595.31849999999997</v>
      </c>
      <c r="Y1182" s="3">
        <f>Sales_Data[[#This Row],[Gross_Profit_Recalc]]/Sales_Data[[#This Row],[Sales]]</f>
        <v>0.44999999999999996</v>
      </c>
      <c r="Z1182">
        <f>YEAR(Sales_Data[[#This Row],[Order Date]])</f>
        <v>2014</v>
      </c>
    </row>
    <row r="1183" spans="1:26" x14ac:dyDescent="0.2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>_xlfn.XLOOKUP(Sales_Data[[#This Row],[Category]],Assumptions_Model!A:A, Assumptions_Model!B:B)</f>
        <v>0.6</v>
      </c>
      <c r="W1183">
        <f>Sales_Data[[#This Row],[Sales]]*Sales_Data[[#This Row],[Cost_%]]</f>
        <v>2.2559999999999998</v>
      </c>
      <c r="X1183">
        <f>Sales_Data[[#This Row],[Sales]]-Sales_Data[[#This Row],[Cost]]</f>
        <v>1.504</v>
      </c>
      <c r="Y1183" s="3">
        <f>Sales_Data[[#This Row],[Gross_Profit_Recalc]]/Sales_Data[[#This Row],[Sales]]</f>
        <v>0.4</v>
      </c>
      <c r="Z1183">
        <f>YEAR(Sales_Data[[#This Row],[Order Date]])</f>
        <v>2014</v>
      </c>
    </row>
    <row r="1184" spans="1:26" x14ac:dyDescent="0.2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>_xlfn.XLOOKUP(Sales_Data[[#This Row],[Category]],Assumptions_Model!A:A, Assumptions_Model!B:B)</f>
        <v>0.6</v>
      </c>
      <c r="W1184">
        <f>Sales_Data[[#This Row],[Sales]]*Sales_Data[[#This Row],[Cost_%]]</f>
        <v>13.0464</v>
      </c>
      <c r="X1184">
        <f>Sales_Data[[#This Row],[Sales]]-Sales_Data[[#This Row],[Cost]]</f>
        <v>8.6975999999999996</v>
      </c>
      <c r="Y1184" s="3">
        <f>Sales_Data[[#This Row],[Gross_Profit_Recalc]]/Sales_Data[[#This Row],[Sales]]</f>
        <v>0.39999999999999997</v>
      </c>
      <c r="Z1184">
        <f>YEAR(Sales_Data[[#This Row],[Order Date]])</f>
        <v>2017</v>
      </c>
    </row>
    <row r="1185" spans="1:26" x14ac:dyDescent="0.2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>_xlfn.XLOOKUP(Sales_Data[[#This Row],[Category]],Assumptions_Model!A:A, Assumptions_Model!B:B)</f>
        <v>0.55000000000000004</v>
      </c>
      <c r="W1185">
        <f>Sales_Data[[#This Row],[Sales]]*Sales_Data[[#This Row],[Cost_%]]</f>
        <v>4.3559999999999999</v>
      </c>
      <c r="X1185">
        <f>Sales_Data[[#This Row],[Sales]]-Sales_Data[[#This Row],[Cost]]</f>
        <v>3.5640000000000001</v>
      </c>
      <c r="Y1185" s="3">
        <f>Sales_Data[[#This Row],[Gross_Profit_Recalc]]/Sales_Data[[#This Row],[Sales]]</f>
        <v>0.45</v>
      </c>
      <c r="Z1185">
        <f>YEAR(Sales_Data[[#This Row],[Order Date]])</f>
        <v>2017</v>
      </c>
    </row>
    <row r="1186" spans="1:26" x14ac:dyDescent="0.2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>_xlfn.XLOOKUP(Sales_Data[[#This Row],[Category]],Assumptions_Model!A:A, Assumptions_Model!B:B)</f>
        <v>0.6</v>
      </c>
      <c r="W1186">
        <f>Sales_Data[[#This Row],[Sales]]*Sales_Data[[#This Row],[Cost_%]]</f>
        <v>7.2576000000000001</v>
      </c>
      <c r="X1186">
        <f>Sales_Data[[#This Row],[Sales]]-Sales_Data[[#This Row],[Cost]]</f>
        <v>4.8384</v>
      </c>
      <c r="Y1186" s="3">
        <f>Sales_Data[[#This Row],[Gross_Profit_Recalc]]/Sales_Data[[#This Row],[Sales]]</f>
        <v>0.4</v>
      </c>
      <c r="Z1186">
        <f>YEAR(Sales_Data[[#This Row],[Order Date]])</f>
        <v>2014</v>
      </c>
    </row>
    <row r="1187" spans="1:26" x14ac:dyDescent="0.2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>_xlfn.XLOOKUP(Sales_Data[[#This Row],[Category]],Assumptions_Model!A:A, Assumptions_Model!B:B)</f>
        <v>0.6</v>
      </c>
      <c r="W1187">
        <f>Sales_Data[[#This Row],[Sales]]*Sales_Data[[#This Row],[Cost_%]]</f>
        <v>291.52799999999996</v>
      </c>
      <c r="X1187">
        <f>Sales_Data[[#This Row],[Sales]]-Sales_Data[[#This Row],[Cost]]</f>
        <v>194.35200000000003</v>
      </c>
      <c r="Y1187" s="3">
        <f>Sales_Data[[#This Row],[Gross_Profit_Recalc]]/Sales_Data[[#This Row],[Sales]]</f>
        <v>0.40000000000000008</v>
      </c>
      <c r="Z1187">
        <f>YEAR(Sales_Data[[#This Row],[Order Date]])</f>
        <v>2014</v>
      </c>
    </row>
    <row r="1188" spans="1:26" x14ac:dyDescent="0.2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>_xlfn.XLOOKUP(Sales_Data[[#This Row],[Category]],Assumptions_Model!A:A, Assumptions_Model!B:B)</f>
        <v>0.6</v>
      </c>
      <c r="W1188">
        <f>Sales_Data[[#This Row],[Sales]]*Sales_Data[[#This Row],[Cost_%]]</f>
        <v>15.552</v>
      </c>
      <c r="X1188">
        <f>Sales_Data[[#This Row],[Sales]]-Sales_Data[[#This Row],[Cost]]</f>
        <v>10.368000000000002</v>
      </c>
      <c r="Y1188" s="3">
        <f>Sales_Data[[#This Row],[Gross_Profit_Recalc]]/Sales_Data[[#This Row],[Sales]]</f>
        <v>0.40000000000000008</v>
      </c>
      <c r="Z1188">
        <f>YEAR(Sales_Data[[#This Row],[Order Date]])</f>
        <v>2014</v>
      </c>
    </row>
    <row r="1189" spans="1:26" x14ac:dyDescent="0.2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>_xlfn.XLOOKUP(Sales_Data[[#This Row],[Category]],Assumptions_Model!A:A, Assumptions_Model!B:B)</f>
        <v>0.6</v>
      </c>
      <c r="W1189">
        <f>Sales_Data[[#This Row],[Sales]]*Sales_Data[[#This Row],[Cost_%]]</f>
        <v>118.548</v>
      </c>
      <c r="X1189">
        <f>Sales_Data[[#This Row],[Sales]]-Sales_Data[[#This Row],[Cost]]</f>
        <v>79.032000000000011</v>
      </c>
      <c r="Y1189" s="3">
        <f>Sales_Data[[#This Row],[Gross_Profit_Recalc]]/Sales_Data[[#This Row],[Sales]]</f>
        <v>0.4</v>
      </c>
      <c r="Z1189">
        <f>YEAR(Sales_Data[[#This Row],[Order Date]])</f>
        <v>2014</v>
      </c>
    </row>
    <row r="1190" spans="1:26" x14ac:dyDescent="0.2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>_xlfn.XLOOKUP(Sales_Data[[#This Row],[Category]],Assumptions_Model!A:A, Assumptions_Model!B:B)</f>
        <v>0.6</v>
      </c>
      <c r="W1190">
        <f>Sales_Data[[#This Row],[Sales]]*Sales_Data[[#This Row],[Cost_%]]</f>
        <v>49.152000000000001</v>
      </c>
      <c r="X1190">
        <f>Sales_Data[[#This Row],[Sales]]-Sales_Data[[#This Row],[Cost]]</f>
        <v>32.768000000000001</v>
      </c>
      <c r="Y1190" s="3">
        <f>Sales_Data[[#This Row],[Gross_Profit_Recalc]]/Sales_Data[[#This Row],[Sales]]</f>
        <v>0.4</v>
      </c>
      <c r="Z1190">
        <f>YEAR(Sales_Data[[#This Row],[Order Date]])</f>
        <v>2017</v>
      </c>
    </row>
    <row r="1191" spans="1:26" x14ac:dyDescent="0.2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>_xlfn.XLOOKUP(Sales_Data[[#This Row],[Category]],Assumptions_Model!A:A, Assumptions_Model!B:B)</f>
        <v>0.55000000000000004</v>
      </c>
      <c r="W1191">
        <f>Sales_Data[[#This Row],[Sales]]*Sales_Data[[#This Row],[Cost_%]]</f>
        <v>489.2448</v>
      </c>
      <c r="X1191">
        <f>Sales_Data[[#This Row],[Sales]]-Sales_Data[[#This Row],[Cost]]</f>
        <v>400.29119999999995</v>
      </c>
      <c r="Y1191" s="3">
        <f>Sales_Data[[#This Row],[Gross_Profit_Recalc]]/Sales_Data[[#This Row],[Sales]]</f>
        <v>0.44999999999999996</v>
      </c>
      <c r="Z1191">
        <f>YEAR(Sales_Data[[#This Row],[Order Date]])</f>
        <v>2017</v>
      </c>
    </row>
    <row r="1192" spans="1:26" x14ac:dyDescent="0.2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>_xlfn.XLOOKUP(Sales_Data[[#This Row],[Category]],Assumptions_Model!A:A, Assumptions_Model!B:B)</f>
        <v>0.65</v>
      </c>
      <c r="W1192">
        <f>Sales_Data[[#This Row],[Sales]]*Sales_Data[[#This Row],[Cost_%]]</f>
        <v>579.94560000000001</v>
      </c>
      <c r="X1192">
        <f>Sales_Data[[#This Row],[Sales]]-Sales_Data[[#This Row],[Cost]]</f>
        <v>312.27840000000003</v>
      </c>
      <c r="Y1192" s="3">
        <f>Sales_Data[[#This Row],[Gross_Profit_Recalc]]/Sales_Data[[#This Row],[Sales]]</f>
        <v>0.35000000000000003</v>
      </c>
      <c r="Z1192">
        <f>YEAR(Sales_Data[[#This Row],[Order Date]])</f>
        <v>2017</v>
      </c>
    </row>
    <row r="1193" spans="1:26" x14ac:dyDescent="0.2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>_xlfn.XLOOKUP(Sales_Data[[#This Row],[Category]],Assumptions_Model!A:A, Assumptions_Model!B:B)</f>
        <v>0.6</v>
      </c>
      <c r="W1193">
        <f>Sales_Data[[#This Row],[Sales]]*Sales_Data[[#This Row],[Cost_%]]</f>
        <v>134.35199999999998</v>
      </c>
      <c r="X1193">
        <f>Sales_Data[[#This Row],[Sales]]-Sales_Data[[#This Row],[Cost]]</f>
        <v>89.568000000000012</v>
      </c>
      <c r="Y1193" s="3">
        <f>Sales_Data[[#This Row],[Gross_Profit_Recalc]]/Sales_Data[[#This Row],[Sales]]</f>
        <v>0.40000000000000008</v>
      </c>
      <c r="Z1193">
        <f>YEAR(Sales_Data[[#This Row],[Order Date]])</f>
        <v>2017</v>
      </c>
    </row>
    <row r="1194" spans="1:26" x14ac:dyDescent="0.2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>_xlfn.XLOOKUP(Sales_Data[[#This Row],[Category]],Assumptions_Model!A:A, Assumptions_Model!B:B)</f>
        <v>0.6</v>
      </c>
      <c r="W1194">
        <f>Sales_Data[[#This Row],[Sales]]*Sales_Data[[#This Row],[Cost_%]]</f>
        <v>13.872</v>
      </c>
      <c r="X1194">
        <f>Sales_Data[[#This Row],[Sales]]-Sales_Data[[#This Row],[Cost]]</f>
        <v>9.2480000000000011</v>
      </c>
      <c r="Y1194" s="3">
        <f>Sales_Data[[#This Row],[Gross_Profit_Recalc]]/Sales_Data[[#This Row],[Sales]]</f>
        <v>0.4</v>
      </c>
      <c r="Z1194">
        <f>YEAR(Sales_Data[[#This Row],[Order Date]])</f>
        <v>2017</v>
      </c>
    </row>
    <row r="1195" spans="1:26" x14ac:dyDescent="0.2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>_xlfn.XLOOKUP(Sales_Data[[#This Row],[Category]],Assumptions_Model!A:A, Assumptions_Model!B:B)</f>
        <v>0.6</v>
      </c>
      <c r="W1195">
        <f>Sales_Data[[#This Row],[Sales]]*Sales_Data[[#This Row],[Cost_%]]</f>
        <v>9.3311999999999991</v>
      </c>
      <c r="X1195">
        <f>Sales_Data[[#This Row],[Sales]]-Sales_Data[[#This Row],[Cost]]</f>
        <v>6.2208000000000006</v>
      </c>
      <c r="Y1195" s="3">
        <f>Sales_Data[[#This Row],[Gross_Profit_Recalc]]/Sales_Data[[#This Row],[Sales]]</f>
        <v>0.4</v>
      </c>
      <c r="Z1195">
        <f>YEAR(Sales_Data[[#This Row],[Order Date]])</f>
        <v>2015</v>
      </c>
    </row>
    <row r="1196" spans="1:26" x14ac:dyDescent="0.2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>_xlfn.XLOOKUP(Sales_Data[[#This Row],[Category]],Assumptions_Model!A:A, Assumptions_Model!B:B)</f>
        <v>0.65</v>
      </c>
      <c r="W1196">
        <f>Sales_Data[[#This Row],[Sales]]*Sales_Data[[#This Row],[Cost_%]]</f>
        <v>10.2128</v>
      </c>
      <c r="X1196">
        <f>Sales_Data[[#This Row],[Sales]]-Sales_Data[[#This Row],[Cost]]</f>
        <v>5.4992000000000001</v>
      </c>
      <c r="Y1196" s="3">
        <f>Sales_Data[[#This Row],[Gross_Profit_Recalc]]/Sales_Data[[#This Row],[Sales]]</f>
        <v>0.35000000000000003</v>
      </c>
      <c r="Z1196">
        <f>YEAR(Sales_Data[[#This Row],[Order Date]])</f>
        <v>2015</v>
      </c>
    </row>
    <row r="1197" spans="1:26" x14ac:dyDescent="0.2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>_xlfn.XLOOKUP(Sales_Data[[#This Row],[Category]],Assumptions_Model!A:A, Assumptions_Model!B:B)</f>
        <v>0.6</v>
      </c>
      <c r="W1197">
        <f>Sales_Data[[#This Row],[Sales]]*Sales_Data[[#This Row],[Cost_%]]</f>
        <v>14.8032</v>
      </c>
      <c r="X1197">
        <f>Sales_Data[[#This Row],[Sales]]-Sales_Data[[#This Row],[Cost]]</f>
        <v>9.8688000000000002</v>
      </c>
      <c r="Y1197" s="3">
        <f>Sales_Data[[#This Row],[Gross_Profit_Recalc]]/Sales_Data[[#This Row],[Sales]]</f>
        <v>0.4</v>
      </c>
      <c r="Z1197">
        <f>YEAR(Sales_Data[[#This Row],[Order Date]])</f>
        <v>2015</v>
      </c>
    </row>
    <row r="1198" spans="1:26" x14ac:dyDescent="0.2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>_xlfn.XLOOKUP(Sales_Data[[#This Row],[Category]],Assumptions_Model!A:A, Assumptions_Model!B:B)</f>
        <v>0.65</v>
      </c>
      <c r="W1198">
        <f>Sales_Data[[#This Row],[Sales]]*Sales_Data[[#This Row],[Cost_%]]</f>
        <v>36.379200000000004</v>
      </c>
      <c r="X1198">
        <f>Sales_Data[[#This Row],[Sales]]-Sales_Data[[#This Row],[Cost]]</f>
        <v>19.588799999999999</v>
      </c>
      <c r="Y1198" s="3">
        <f>Sales_Data[[#This Row],[Gross_Profit_Recalc]]/Sales_Data[[#This Row],[Sales]]</f>
        <v>0.35</v>
      </c>
      <c r="Z1198">
        <f>YEAR(Sales_Data[[#This Row],[Order Date]])</f>
        <v>2015</v>
      </c>
    </row>
    <row r="1199" spans="1:26" x14ac:dyDescent="0.2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>_xlfn.XLOOKUP(Sales_Data[[#This Row],[Category]],Assumptions_Model!A:A, Assumptions_Model!B:B)</f>
        <v>0.55000000000000004</v>
      </c>
      <c r="W1199">
        <f>Sales_Data[[#This Row],[Sales]]*Sales_Data[[#This Row],[Cost_%]]</f>
        <v>237.56040000000002</v>
      </c>
      <c r="X1199">
        <f>Sales_Data[[#This Row],[Sales]]-Sales_Data[[#This Row],[Cost]]</f>
        <v>194.36759999999998</v>
      </c>
      <c r="Y1199" s="3">
        <f>Sales_Data[[#This Row],[Gross_Profit_Recalc]]/Sales_Data[[#This Row],[Sales]]</f>
        <v>0.44999999999999996</v>
      </c>
      <c r="Z1199">
        <f>YEAR(Sales_Data[[#This Row],[Order Date]])</f>
        <v>2016</v>
      </c>
    </row>
    <row r="1200" spans="1:26" x14ac:dyDescent="0.2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>_xlfn.XLOOKUP(Sales_Data[[#This Row],[Category]],Assumptions_Model!A:A, Assumptions_Model!B:B)</f>
        <v>0.65</v>
      </c>
      <c r="W1200">
        <f>Sales_Data[[#This Row],[Sales]]*Sales_Data[[#This Row],[Cost_%]]</f>
        <v>62.389600000000002</v>
      </c>
      <c r="X1200">
        <f>Sales_Data[[#This Row],[Sales]]-Sales_Data[[#This Row],[Cost]]</f>
        <v>33.594399999999993</v>
      </c>
      <c r="Y1200" s="3">
        <f>Sales_Data[[#This Row],[Gross_Profit_Recalc]]/Sales_Data[[#This Row],[Sales]]</f>
        <v>0.34999999999999992</v>
      </c>
      <c r="Z1200">
        <f>YEAR(Sales_Data[[#This Row],[Order Date]])</f>
        <v>2016</v>
      </c>
    </row>
    <row r="1201" spans="1:26" x14ac:dyDescent="0.2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>_xlfn.XLOOKUP(Sales_Data[[#This Row],[Category]],Assumptions_Model!A:A, Assumptions_Model!B:B)</f>
        <v>0.6</v>
      </c>
      <c r="W1201">
        <f>Sales_Data[[#This Row],[Sales]]*Sales_Data[[#This Row],[Cost_%]]</f>
        <v>653.27519999999993</v>
      </c>
      <c r="X1201">
        <f>Sales_Data[[#This Row],[Sales]]-Sales_Data[[#This Row],[Cost]]</f>
        <v>435.51679999999999</v>
      </c>
      <c r="Y1201" s="3">
        <f>Sales_Data[[#This Row],[Gross_Profit_Recalc]]/Sales_Data[[#This Row],[Sales]]</f>
        <v>0.4</v>
      </c>
      <c r="Z1201">
        <f>YEAR(Sales_Data[[#This Row],[Order Date]])</f>
        <v>2016</v>
      </c>
    </row>
    <row r="1202" spans="1:26" x14ac:dyDescent="0.2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>_xlfn.XLOOKUP(Sales_Data[[#This Row],[Category]],Assumptions_Model!A:A, Assumptions_Model!B:B)</f>
        <v>0.65</v>
      </c>
      <c r="W1202">
        <f>Sales_Data[[#This Row],[Sales]]*Sales_Data[[#This Row],[Cost_%]]</f>
        <v>353.60520000000002</v>
      </c>
      <c r="X1202">
        <f>Sales_Data[[#This Row],[Sales]]-Sales_Data[[#This Row],[Cost]]</f>
        <v>190.40280000000001</v>
      </c>
      <c r="Y1202" s="3">
        <f>Sales_Data[[#This Row],[Gross_Profit_Recalc]]/Sales_Data[[#This Row],[Sales]]</f>
        <v>0.35</v>
      </c>
      <c r="Z1202">
        <f>YEAR(Sales_Data[[#This Row],[Order Date]])</f>
        <v>2016</v>
      </c>
    </row>
    <row r="1203" spans="1:26" x14ac:dyDescent="0.2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>_xlfn.XLOOKUP(Sales_Data[[#This Row],[Category]],Assumptions_Model!A:A, Assumptions_Model!B:B)</f>
        <v>0.6</v>
      </c>
      <c r="W1203">
        <f>Sales_Data[[#This Row],[Sales]]*Sales_Data[[#This Row],[Cost_%]]</f>
        <v>1.1232</v>
      </c>
      <c r="X1203">
        <f>Sales_Data[[#This Row],[Sales]]-Sales_Data[[#This Row],[Cost]]</f>
        <v>0.74880000000000013</v>
      </c>
      <c r="Y1203" s="3">
        <f>Sales_Data[[#This Row],[Gross_Profit_Recalc]]/Sales_Data[[#This Row],[Sales]]</f>
        <v>0.4</v>
      </c>
      <c r="Z1203">
        <f>YEAR(Sales_Data[[#This Row],[Order Date]])</f>
        <v>2016</v>
      </c>
    </row>
    <row r="1204" spans="1:26" x14ac:dyDescent="0.2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>_xlfn.XLOOKUP(Sales_Data[[#This Row],[Category]],Assumptions_Model!A:A, Assumptions_Model!B:B)</f>
        <v>0.65</v>
      </c>
      <c r="W1204">
        <f>Sales_Data[[#This Row],[Sales]]*Sales_Data[[#This Row],[Cost_%]]</f>
        <v>555.3288</v>
      </c>
      <c r="X1204">
        <f>Sales_Data[[#This Row],[Sales]]-Sales_Data[[#This Row],[Cost]]</f>
        <v>299.02319999999997</v>
      </c>
      <c r="Y1204" s="3">
        <f>Sales_Data[[#This Row],[Gross_Profit_Recalc]]/Sales_Data[[#This Row],[Sales]]</f>
        <v>0.35</v>
      </c>
      <c r="Z1204">
        <f>YEAR(Sales_Data[[#This Row],[Order Date]])</f>
        <v>2016</v>
      </c>
    </row>
    <row r="1205" spans="1:26" x14ac:dyDescent="0.2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>_xlfn.XLOOKUP(Sales_Data[[#This Row],[Category]],Assumptions_Model!A:A, Assumptions_Model!B:B)</f>
        <v>0.6</v>
      </c>
      <c r="W1205">
        <f>Sales_Data[[#This Row],[Sales]]*Sales_Data[[#This Row],[Cost_%]]</f>
        <v>356.14079999999996</v>
      </c>
      <c r="X1205">
        <f>Sales_Data[[#This Row],[Sales]]-Sales_Data[[#This Row],[Cost]]</f>
        <v>237.42720000000003</v>
      </c>
      <c r="Y1205" s="3">
        <f>Sales_Data[[#This Row],[Gross_Profit_Recalc]]/Sales_Data[[#This Row],[Sales]]</f>
        <v>0.40000000000000008</v>
      </c>
      <c r="Z1205">
        <f>YEAR(Sales_Data[[#This Row],[Order Date]])</f>
        <v>2016</v>
      </c>
    </row>
    <row r="1206" spans="1:26" x14ac:dyDescent="0.2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>_xlfn.XLOOKUP(Sales_Data[[#This Row],[Category]],Assumptions_Model!A:A, Assumptions_Model!B:B)</f>
        <v>0.6</v>
      </c>
      <c r="W1206">
        <f>Sales_Data[[#This Row],[Sales]]*Sales_Data[[#This Row],[Cost_%]]</f>
        <v>202.82400000000001</v>
      </c>
      <c r="X1206">
        <f>Sales_Data[[#This Row],[Sales]]-Sales_Data[[#This Row],[Cost]]</f>
        <v>135.21600000000001</v>
      </c>
      <c r="Y1206" s="3">
        <f>Sales_Data[[#This Row],[Gross_Profit_Recalc]]/Sales_Data[[#This Row],[Sales]]</f>
        <v>0.4</v>
      </c>
      <c r="Z1206">
        <f>YEAR(Sales_Data[[#This Row],[Order Date]])</f>
        <v>2016</v>
      </c>
    </row>
    <row r="1207" spans="1:26" x14ac:dyDescent="0.2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>_xlfn.XLOOKUP(Sales_Data[[#This Row],[Category]],Assumptions_Model!A:A, Assumptions_Model!B:B)</f>
        <v>0.55000000000000004</v>
      </c>
      <c r="W1207">
        <f>Sales_Data[[#This Row],[Sales]]*Sales_Data[[#This Row],[Cost_%]]</f>
        <v>149.578</v>
      </c>
      <c r="X1207">
        <f>Sales_Data[[#This Row],[Sales]]-Sales_Data[[#This Row],[Cost]]</f>
        <v>122.38199999999998</v>
      </c>
      <c r="Y1207" s="3">
        <f>Sales_Data[[#This Row],[Gross_Profit_Recalc]]/Sales_Data[[#This Row],[Sales]]</f>
        <v>0.44999999999999996</v>
      </c>
      <c r="Z1207">
        <f>YEAR(Sales_Data[[#This Row],[Order Date]])</f>
        <v>2017</v>
      </c>
    </row>
    <row r="1208" spans="1:26" x14ac:dyDescent="0.2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>_xlfn.XLOOKUP(Sales_Data[[#This Row],[Category]],Assumptions_Model!A:A, Assumptions_Model!B:B)</f>
        <v>0.6</v>
      </c>
      <c r="W1208">
        <f>Sales_Data[[#This Row],[Sales]]*Sales_Data[[#This Row],[Cost_%]]</f>
        <v>6.726</v>
      </c>
      <c r="X1208">
        <f>Sales_Data[[#This Row],[Sales]]-Sales_Data[[#This Row],[Cost]]</f>
        <v>4.4840000000000009</v>
      </c>
      <c r="Y1208" s="3">
        <f>Sales_Data[[#This Row],[Gross_Profit_Recalc]]/Sales_Data[[#This Row],[Sales]]</f>
        <v>0.4</v>
      </c>
      <c r="Z1208">
        <f>YEAR(Sales_Data[[#This Row],[Order Date]])</f>
        <v>2016</v>
      </c>
    </row>
    <row r="1209" spans="1:26" x14ac:dyDescent="0.2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>_xlfn.XLOOKUP(Sales_Data[[#This Row],[Category]],Assumptions_Model!A:A, Assumptions_Model!B:B)</f>
        <v>0.6</v>
      </c>
      <c r="W1209">
        <f>Sales_Data[[#This Row],[Sales]]*Sales_Data[[#This Row],[Cost_%]]</f>
        <v>5.4863999999999997</v>
      </c>
      <c r="X1209">
        <f>Sales_Data[[#This Row],[Sales]]-Sales_Data[[#This Row],[Cost]]</f>
        <v>3.6576000000000004</v>
      </c>
      <c r="Y1209" s="3">
        <f>Sales_Data[[#This Row],[Gross_Profit_Recalc]]/Sales_Data[[#This Row],[Sales]]</f>
        <v>0.4</v>
      </c>
      <c r="Z1209">
        <f>YEAR(Sales_Data[[#This Row],[Order Date]])</f>
        <v>2016</v>
      </c>
    </row>
    <row r="1210" spans="1:26" x14ac:dyDescent="0.2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>_xlfn.XLOOKUP(Sales_Data[[#This Row],[Category]],Assumptions_Model!A:A, Assumptions_Model!B:B)</f>
        <v>0.6</v>
      </c>
      <c r="W1210">
        <f>Sales_Data[[#This Row],[Sales]]*Sales_Data[[#This Row],[Cost_%]]</f>
        <v>8.4420000000000002</v>
      </c>
      <c r="X1210">
        <f>Sales_Data[[#This Row],[Sales]]-Sales_Data[[#This Row],[Cost]]</f>
        <v>5.6280000000000001</v>
      </c>
      <c r="Y1210" s="3">
        <f>Sales_Data[[#This Row],[Gross_Profit_Recalc]]/Sales_Data[[#This Row],[Sales]]</f>
        <v>0.4</v>
      </c>
      <c r="Z1210">
        <f>YEAR(Sales_Data[[#This Row],[Order Date]])</f>
        <v>2016</v>
      </c>
    </row>
    <row r="1211" spans="1:26" x14ac:dyDescent="0.2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>_xlfn.XLOOKUP(Sales_Data[[#This Row],[Category]],Assumptions_Model!A:A, Assumptions_Model!B:B)</f>
        <v>0.6</v>
      </c>
      <c r="W1211">
        <f>Sales_Data[[#This Row],[Sales]]*Sales_Data[[#This Row],[Cost_%]]</f>
        <v>25.116</v>
      </c>
      <c r="X1211">
        <f>Sales_Data[[#This Row],[Sales]]-Sales_Data[[#This Row],[Cost]]</f>
        <v>16.744</v>
      </c>
      <c r="Y1211" s="3">
        <f>Sales_Data[[#This Row],[Gross_Profit_Recalc]]/Sales_Data[[#This Row],[Sales]]</f>
        <v>0.4</v>
      </c>
      <c r="Z1211">
        <f>YEAR(Sales_Data[[#This Row],[Order Date]])</f>
        <v>2016</v>
      </c>
    </row>
    <row r="1212" spans="1:26" x14ac:dyDescent="0.2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>_xlfn.XLOOKUP(Sales_Data[[#This Row],[Category]],Assumptions_Model!A:A, Assumptions_Model!B:B)</f>
        <v>0.6</v>
      </c>
      <c r="W1212">
        <f>Sales_Data[[#This Row],[Sales]]*Sales_Data[[#This Row],[Cost_%]]</f>
        <v>5.1264000000000003</v>
      </c>
      <c r="X1212">
        <f>Sales_Data[[#This Row],[Sales]]-Sales_Data[[#This Row],[Cost]]</f>
        <v>3.4176000000000002</v>
      </c>
      <c r="Y1212" s="3">
        <f>Sales_Data[[#This Row],[Gross_Profit_Recalc]]/Sales_Data[[#This Row],[Sales]]</f>
        <v>0.4</v>
      </c>
      <c r="Z1212">
        <f>YEAR(Sales_Data[[#This Row],[Order Date]])</f>
        <v>2016</v>
      </c>
    </row>
    <row r="1213" spans="1:26" x14ac:dyDescent="0.2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>_xlfn.XLOOKUP(Sales_Data[[#This Row],[Category]],Assumptions_Model!A:A, Assumptions_Model!B:B)</f>
        <v>0.65</v>
      </c>
      <c r="W1213">
        <f>Sales_Data[[#This Row],[Sales]]*Sales_Data[[#This Row],[Cost_%]]</f>
        <v>376.4384</v>
      </c>
      <c r="X1213">
        <f>Sales_Data[[#This Row],[Sales]]-Sales_Data[[#This Row],[Cost]]</f>
        <v>202.69759999999997</v>
      </c>
      <c r="Y1213" s="3">
        <f>Sales_Data[[#This Row],[Gross_Profit_Recalc]]/Sales_Data[[#This Row],[Sales]]</f>
        <v>0.35</v>
      </c>
      <c r="Z1213">
        <f>YEAR(Sales_Data[[#This Row],[Order Date]])</f>
        <v>2016</v>
      </c>
    </row>
    <row r="1214" spans="1:26" x14ac:dyDescent="0.2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>_xlfn.XLOOKUP(Sales_Data[[#This Row],[Category]],Assumptions_Model!A:A, Assumptions_Model!B:B)</f>
        <v>0.65</v>
      </c>
      <c r="W1214">
        <f>Sales_Data[[#This Row],[Sales]]*Sales_Data[[#This Row],[Cost_%]]</f>
        <v>91.891800000000018</v>
      </c>
      <c r="X1214">
        <f>Sales_Data[[#This Row],[Sales]]-Sales_Data[[#This Row],[Cost]]</f>
        <v>49.480199999999996</v>
      </c>
      <c r="Y1214" s="3">
        <f>Sales_Data[[#This Row],[Gross_Profit_Recalc]]/Sales_Data[[#This Row],[Sales]]</f>
        <v>0.34999999999999992</v>
      </c>
      <c r="Z1214">
        <f>YEAR(Sales_Data[[#This Row],[Order Date]])</f>
        <v>2017</v>
      </c>
    </row>
    <row r="1215" spans="1:26" x14ac:dyDescent="0.2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>_xlfn.XLOOKUP(Sales_Data[[#This Row],[Category]],Assumptions_Model!A:A, Assumptions_Model!B:B)</f>
        <v>0.6</v>
      </c>
      <c r="W1215">
        <f>Sales_Data[[#This Row],[Sales]]*Sales_Data[[#This Row],[Cost_%]]</f>
        <v>1.8215999999999999</v>
      </c>
      <c r="X1215">
        <f>Sales_Data[[#This Row],[Sales]]-Sales_Data[[#This Row],[Cost]]</f>
        <v>1.2144000000000001</v>
      </c>
      <c r="Y1215" s="3">
        <f>Sales_Data[[#This Row],[Gross_Profit_Recalc]]/Sales_Data[[#This Row],[Sales]]</f>
        <v>0.4</v>
      </c>
      <c r="Z1215">
        <f>YEAR(Sales_Data[[#This Row],[Order Date]])</f>
        <v>2017</v>
      </c>
    </row>
    <row r="1216" spans="1:26" x14ac:dyDescent="0.2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>_xlfn.XLOOKUP(Sales_Data[[#This Row],[Category]],Assumptions_Model!A:A, Assumptions_Model!B:B)</f>
        <v>0.6</v>
      </c>
      <c r="W1216">
        <f>Sales_Data[[#This Row],[Sales]]*Sales_Data[[#This Row],[Cost_%]]</f>
        <v>2.7018</v>
      </c>
      <c r="X1216">
        <f>Sales_Data[[#This Row],[Sales]]-Sales_Data[[#This Row],[Cost]]</f>
        <v>1.8012000000000001</v>
      </c>
      <c r="Y1216" s="3">
        <f>Sales_Data[[#This Row],[Gross_Profit_Recalc]]/Sales_Data[[#This Row],[Sales]]</f>
        <v>0.4</v>
      </c>
      <c r="Z1216">
        <f>YEAR(Sales_Data[[#This Row],[Order Date]])</f>
        <v>2017</v>
      </c>
    </row>
    <row r="1217" spans="1:26" x14ac:dyDescent="0.2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>_xlfn.XLOOKUP(Sales_Data[[#This Row],[Category]],Assumptions_Model!A:A, Assumptions_Model!B:B)</f>
        <v>0.6</v>
      </c>
      <c r="W1217">
        <f>Sales_Data[[#This Row],[Sales]]*Sales_Data[[#This Row],[Cost_%]]</f>
        <v>2.8031999999999999</v>
      </c>
      <c r="X1217">
        <f>Sales_Data[[#This Row],[Sales]]-Sales_Data[[#This Row],[Cost]]</f>
        <v>1.8687999999999998</v>
      </c>
      <c r="Y1217" s="3">
        <f>Sales_Data[[#This Row],[Gross_Profit_Recalc]]/Sales_Data[[#This Row],[Sales]]</f>
        <v>0.39999999999999997</v>
      </c>
      <c r="Z1217">
        <f>YEAR(Sales_Data[[#This Row],[Order Date]])</f>
        <v>2017</v>
      </c>
    </row>
    <row r="1218" spans="1:26" x14ac:dyDescent="0.2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>_xlfn.XLOOKUP(Sales_Data[[#This Row],[Category]],Assumptions_Model!A:A, Assumptions_Model!B:B)</f>
        <v>0.55000000000000004</v>
      </c>
      <c r="W1218">
        <f>Sales_Data[[#This Row],[Sales]]*Sales_Data[[#This Row],[Cost_%]]</f>
        <v>52.734000000000002</v>
      </c>
      <c r="X1218">
        <f>Sales_Data[[#This Row],[Sales]]-Sales_Data[[#This Row],[Cost]]</f>
        <v>43.145999999999994</v>
      </c>
      <c r="Y1218" s="3">
        <f>Sales_Data[[#This Row],[Gross_Profit_Recalc]]/Sales_Data[[#This Row],[Sales]]</f>
        <v>0.44999999999999996</v>
      </c>
      <c r="Z1218">
        <f>YEAR(Sales_Data[[#This Row],[Order Date]])</f>
        <v>2017</v>
      </c>
    </row>
    <row r="1219" spans="1:26" x14ac:dyDescent="0.2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>_xlfn.XLOOKUP(Sales_Data[[#This Row],[Category]],Assumptions_Model!A:A, Assumptions_Model!B:B)</f>
        <v>0.65</v>
      </c>
      <c r="W1219">
        <f>Sales_Data[[#This Row],[Sales]]*Sales_Data[[#This Row],[Cost_%]]</f>
        <v>11.065600000000002</v>
      </c>
      <c r="X1219">
        <f>Sales_Data[[#This Row],[Sales]]-Sales_Data[[#This Row],[Cost]]</f>
        <v>5.9583999999999993</v>
      </c>
      <c r="Y1219" s="3">
        <f>Sales_Data[[#This Row],[Gross_Profit_Recalc]]/Sales_Data[[#This Row],[Sales]]</f>
        <v>0.34999999999999992</v>
      </c>
      <c r="Z1219">
        <f>YEAR(Sales_Data[[#This Row],[Order Date]])</f>
        <v>2017</v>
      </c>
    </row>
    <row r="1220" spans="1:26" x14ac:dyDescent="0.2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>_xlfn.XLOOKUP(Sales_Data[[#This Row],[Category]],Assumptions_Model!A:A, Assumptions_Model!B:B)</f>
        <v>0.55000000000000004</v>
      </c>
      <c r="W1220">
        <f>Sales_Data[[#This Row],[Sales]]*Sales_Data[[#This Row],[Cost_%]]</f>
        <v>142.28280000000004</v>
      </c>
      <c r="X1220">
        <f>Sales_Data[[#This Row],[Sales]]-Sales_Data[[#This Row],[Cost]]</f>
        <v>116.41319999999999</v>
      </c>
      <c r="Y1220" s="3">
        <f>Sales_Data[[#This Row],[Gross_Profit_Recalc]]/Sales_Data[[#This Row],[Sales]]</f>
        <v>0.4499999999999999</v>
      </c>
      <c r="Z1220">
        <f>YEAR(Sales_Data[[#This Row],[Order Date]])</f>
        <v>2017</v>
      </c>
    </row>
    <row r="1221" spans="1:26" x14ac:dyDescent="0.2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>_xlfn.XLOOKUP(Sales_Data[[#This Row],[Category]],Assumptions_Model!A:A, Assumptions_Model!B:B)</f>
        <v>0.55000000000000004</v>
      </c>
      <c r="W1221">
        <f>Sales_Data[[#This Row],[Sales]]*Sales_Data[[#This Row],[Cost_%]]</f>
        <v>1062.5769</v>
      </c>
      <c r="X1221">
        <f>Sales_Data[[#This Row],[Sales]]-Sales_Data[[#This Row],[Cost]]</f>
        <v>869.38110000000006</v>
      </c>
      <c r="Y1221" s="3">
        <f>Sales_Data[[#This Row],[Gross_Profit_Recalc]]/Sales_Data[[#This Row],[Sales]]</f>
        <v>0.45</v>
      </c>
      <c r="Z1221">
        <f>YEAR(Sales_Data[[#This Row],[Order Date]])</f>
        <v>2017</v>
      </c>
    </row>
    <row r="1222" spans="1:26" x14ac:dyDescent="0.2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>_xlfn.XLOOKUP(Sales_Data[[#This Row],[Category]],Assumptions_Model!A:A, Assumptions_Model!B:B)</f>
        <v>0.6</v>
      </c>
      <c r="W1222">
        <f>Sales_Data[[#This Row],[Sales]]*Sales_Data[[#This Row],[Cost_%]]</f>
        <v>149.85</v>
      </c>
      <c r="X1222">
        <f>Sales_Data[[#This Row],[Sales]]-Sales_Data[[#This Row],[Cost]]</f>
        <v>99.9</v>
      </c>
      <c r="Y1222" s="3">
        <f>Sales_Data[[#This Row],[Gross_Profit_Recalc]]/Sales_Data[[#This Row],[Sales]]</f>
        <v>0.4</v>
      </c>
      <c r="Z1222">
        <f>YEAR(Sales_Data[[#This Row],[Order Date]])</f>
        <v>2014</v>
      </c>
    </row>
    <row r="1223" spans="1:26" x14ac:dyDescent="0.2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>_xlfn.XLOOKUP(Sales_Data[[#This Row],[Category]],Assumptions_Model!A:A, Assumptions_Model!B:B)</f>
        <v>0.55000000000000004</v>
      </c>
      <c r="W1223">
        <f>Sales_Data[[#This Row],[Sales]]*Sales_Data[[#This Row],[Cost_%]]</f>
        <v>140.76480000000001</v>
      </c>
      <c r="X1223">
        <f>Sales_Data[[#This Row],[Sales]]-Sales_Data[[#This Row],[Cost]]</f>
        <v>115.1712</v>
      </c>
      <c r="Y1223" s="3">
        <f>Sales_Data[[#This Row],[Gross_Profit_Recalc]]/Sales_Data[[#This Row],[Sales]]</f>
        <v>0.44999999999999996</v>
      </c>
      <c r="Z1223">
        <f>YEAR(Sales_Data[[#This Row],[Order Date]])</f>
        <v>2014</v>
      </c>
    </row>
    <row r="1224" spans="1:26" x14ac:dyDescent="0.2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>_xlfn.XLOOKUP(Sales_Data[[#This Row],[Category]],Assumptions_Model!A:A, Assumptions_Model!B:B)</f>
        <v>0.65</v>
      </c>
      <c r="W1224">
        <f>Sales_Data[[#This Row],[Sales]]*Sales_Data[[#This Row],[Cost_%]]</f>
        <v>73.96350000000001</v>
      </c>
      <c r="X1224">
        <f>Sales_Data[[#This Row],[Sales]]-Sales_Data[[#This Row],[Cost]]</f>
        <v>39.826499999999996</v>
      </c>
      <c r="Y1224" s="3">
        <f>Sales_Data[[#This Row],[Gross_Profit_Recalc]]/Sales_Data[[#This Row],[Sales]]</f>
        <v>0.34999999999999992</v>
      </c>
      <c r="Z1224">
        <f>YEAR(Sales_Data[[#This Row],[Order Date]])</f>
        <v>2016</v>
      </c>
    </row>
    <row r="1225" spans="1:26" x14ac:dyDescent="0.2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>_xlfn.XLOOKUP(Sales_Data[[#This Row],[Category]],Assumptions_Model!A:A, Assumptions_Model!B:B)</f>
        <v>0.55000000000000004</v>
      </c>
      <c r="W1225">
        <f>Sales_Data[[#This Row],[Sales]]*Sales_Data[[#This Row],[Cost_%]]</f>
        <v>42.982500000000009</v>
      </c>
      <c r="X1225">
        <f>Sales_Data[[#This Row],[Sales]]-Sales_Data[[#This Row],[Cost]]</f>
        <v>35.167499999999997</v>
      </c>
      <c r="Y1225" s="3">
        <f>Sales_Data[[#This Row],[Gross_Profit_Recalc]]/Sales_Data[[#This Row],[Sales]]</f>
        <v>0.4499999999999999</v>
      </c>
      <c r="Z1225">
        <f>YEAR(Sales_Data[[#This Row],[Order Date]])</f>
        <v>2016</v>
      </c>
    </row>
    <row r="1226" spans="1:26" x14ac:dyDescent="0.2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>_xlfn.XLOOKUP(Sales_Data[[#This Row],[Category]],Assumptions_Model!A:A, Assumptions_Model!B:B)</f>
        <v>0.6</v>
      </c>
      <c r="W1226">
        <f>Sales_Data[[#This Row],[Sales]]*Sales_Data[[#This Row],[Cost_%]]</f>
        <v>1.0367999999999999</v>
      </c>
      <c r="X1226">
        <f>Sales_Data[[#This Row],[Sales]]-Sales_Data[[#This Row],[Cost]]</f>
        <v>0.69120000000000004</v>
      </c>
      <c r="Y1226" s="3">
        <f>Sales_Data[[#This Row],[Gross_Profit_Recalc]]/Sales_Data[[#This Row],[Sales]]</f>
        <v>0.4</v>
      </c>
      <c r="Z1226">
        <f>YEAR(Sales_Data[[#This Row],[Order Date]])</f>
        <v>2016</v>
      </c>
    </row>
    <row r="1227" spans="1:26" x14ac:dyDescent="0.2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>_xlfn.XLOOKUP(Sales_Data[[#This Row],[Category]],Assumptions_Model!A:A, Assumptions_Model!B:B)</f>
        <v>0.6</v>
      </c>
      <c r="W1227">
        <f>Sales_Data[[#This Row],[Sales]]*Sales_Data[[#This Row],[Cost_%]]</f>
        <v>24.336000000000002</v>
      </c>
      <c r="X1227">
        <f>Sales_Data[[#This Row],[Sales]]-Sales_Data[[#This Row],[Cost]]</f>
        <v>16.224</v>
      </c>
      <c r="Y1227" s="3">
        <f>Sales_Data[[#This Row],[Gross_Profit_Recalc]]/Sales_Data[[#This Row],[Sales]]</f>
        <v>0.39999999999999997</v>
      </c>
      <c r="Z1227">
        <f>YEAR(Sales_Data[[#This Row],[Order Date]])</f>
        <v>2016</v>
      </c>
    </row>
    <row r="1228" spans="1:26" x14ac:dyDescent="0.2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>_xlfn.XLOOKUP(Sales_Data[[#This Row],[Category]],Assumptions_Model!A:A, Assumptions_Model!B:B)</f>
        <v>0.6</v>
      </c>
      <c r="W1228">
        <f>Sales_Data[[#This Row],[Sales]]*Sales_Data[[#This Row],[Cost_%]]</f>
        <v>109.764</v>
      </c>
      <c r="X1228">
        <f>Sales_Data[[#This Row],[Sales]]-Sales_Data[[#This Row],[Cost]]</f>
        <v>73.176000000000002</v>
      </c>
      <c r="Y1228" s="3">
        <f>Sales_Data[[#This Row],[Gross_Profit_Recalc]]/Sales_Data[[#This Row],[Sales]]</f>
        <v>0.4</v>
      </c>
      <c r="Z1228">
        <f>YEAR(Sales_Data[[#This Row],[Order Date]])</f>
        <v>2016</v>
      </c>
    </row>
    <row r="1229" spans="1:26" x14ac:dyDescent="0.2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>_xlfn.XLOOKUP(Sales_Data[[#This Row],[Category]],Assumptions_Model!A:A, Assumptions_Model!B:B)</f>
        <v>0.6</v>
      </c>
      <c r="W1229">
        <f>Sales_Data[[#This Row],[Sales]]*Sales_Data[[#This Row],[Cost_%]]</f>
        <v>116.316</v>
      </c>
      <c r="X1229">
        <f>Sales_Data[[#This Row],[Sales]]-Sales_Data[[#This Row],[Cost]]</f>
        <v>77.544000000000011</v>
      </c>
      <c r="Y1229" s="3">
        <f>Sales_Data[[#This Row],[Gross_Profit_Recalc]]/Sales_Data[[#This Row],[Sales]]</f>
        <v>0.4</v>
      </c>
      <c r="Z1229">
        <f>YEAR(Sales_Data[[#This Row],[Order Date]])</f>
        <v>2016</v>
      </c>
    </row>
    <row r="1230" spans="1:26" x14ac:dyDescent="0.2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>_xlfn.XLOOKUP(Sales_Data[[#This Row],[Category]],Assumptions_Model!A:A, Assumptions_Model!B:B)</f>
        <v>0.6</v>
      </c>
      <c r="W1230">
        <f>Sales_Data[[#This Row],[Sales]]*Sales_Data[[#This Row],[Cost_%]]</f>
        <v>9.1679999999999993</v>
      </c>
      <c r="X1230">
        <f>Sales_Data[[#This Row],[Sales]]-Sales_Data[[#This Row],[Cost]]</f>
        <v>6.1120000000000001</v>
      </c>
      <c r="Y1230" s="3">
        <f>Sales_Data[[#This Row],[Gross_Profit_Recalc]]/Sales_Data[[#This Row],[Sales]]</f>
        <v>0.4</v>
      </c>
      <c r="Z1230">
        <f>YEAR(Sales_Data[[#This Row],[Order Date]])</f>
        <v>2017</v>
      </c>
    </row>
    <row r="1231" spans="1:26" x14ac:dyDescent="0.2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>_xlfn.XLOOKUP(Sales_Data[[#This Row],[Category]],Assumptions_Model!A:A, Assumptions_Model!B:B)</f>
        <v>0.65</v>
      </c>
      <c r="W1231">
        <f>Sales_Data[[#This Row],[Sales]]*Sales_Data[[#This Row],[Cost_%]]</f>
        <v>5.6745000000000001</v>
      </c>
      <c r="X1231">
        <f>Sales_Data[[#This Row],[Sales]]-Sales_Data[[#This Row],[Cost]]</f>
        <v>3.0555000000000003</v>
      </c>
      <c r="Y1231" s="3">
        <f>Sales_Data[[#This Row],[Gross_Profit_Recalc]]/Sales_Data[[#This Row],[Sales]]</f>
        <v>0.35000000000000003</v>
      </c>
      <c r="Z1231">
        <f>YEAR(Sales_Data[[#This Row],[Order Date]])</f>
        <v>2017</v>
      </c>
    </row>
    <row r="1232" spans="1:26" x14ac:dyDescent="0.2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>_xlfn.XLOOKUP(Sales_Data[[#This Row],[Category]],Assumptions_Model!A:A, Assumptions_Model!B:B)</f>
        <v>0.6</v>
      </c>
      <c r="W1232">
        <f>Sales_Data[[#This Row],[Sales]]*Sales_Data[[#This Row],[Cost_%]]</f>
        <v>3.4079999999999999</v>
      </c>
      <c r="X1232">
        <f>Sales_Data[[#This Row],[Sales]]-Sales_Data[[#This Row],[Cost]]</f>
        <v>2.2719999999999998</v>
      </c>
      <c r="Y1232" s="3">
        <f>Sales_Data[[#This Row],[Gross_Profit_Recalc]]/Sales_Data[[#This Row],[Sales]]</f>
        <v>0.39999999999999997</v>
      </c>
      <c r="Z1232">
        <f>YEAR(Sales_Data[[#This Row],[Order Date]])</f>
        <v>2017</v>
      </c>
    </row>
    <row r="1233" spans="1:26" x14ac:dyDescent="0.2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>_xlfn.XLOOKUP(Sales_Data[[#This Row],[Category]],Assumptions_Model!A:A, Assumptions_Model!B:B)</f>
        <v>0.6</v>
      </c>
      <c r="W1233">
        <f>Sales_Data[[#This Row],[Sales]]*Sales_Data[[#This Row],[Cost_%]]</f>
        <v>1.6679999999999999</v>
      </c>
      <c r="X1233">
        <f>Sales_Data[[#This Row],[Sales]]-Sales_Data[[#This Row],[Cost]]</f>
        <v>1.1119999999999999</v>
      </c>
      <c r="Y1233" s="3">
        <f>Sales_Data[[#This Row],[Gross_Profit_Recalc]]/Sales_Data[[#This Row],[Sales]]</f>
        <v>0.39999999999999997</v>
      </c>
      <c r="Z1233">
        <f>YEAR(Sales_Data[[#This Row],[Order Date]])</f>
        <v>2015</v>
      </c>
    </row>
    <row r="1234" spans="1:26" x14ac:dyDescent="0.2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>_xlfn.XLOOKUP(Sales_Data[[#This Row],[Category]],Assumptions_Model!A:A, Assumptions_Model!B:B)</f>
        <v>0.6</v>
      </c>
      <c r="W1234">
        <f>Sales_Data[[#This Row],[Sales]]*Sales_Data[[#This Row],[Cost_%]]</f>
        <v>47.975999999999992</v>
      </c>
      <c r="X1234">
        <f>Sales_Data[[#This Row],[Sales]]-Sales_Data[[#This Row],[Cost]]</f>
        <v>31.984000000000002</v>
      </c>
      <c r="Y1234" s="3">
        <f>Sales_Data[[#This Row],[Gross_Profit_Recalc]]/Sales_Data[[#This Row],[Sales]]</f>
        <v>0.40000000000000008</v>
      </c>
      <c r="Z1234">
        <f>YEAR(Sales_Data[[#This Row],[Order Date]])</f>
        <v>2015</v>
      </c>
    </row>
    <row r="1235" spans="1:26" x14ac:dyDescent="0.2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>_xlfn.XLOOKUP(Sales_Data[[#This Row],[Category]],Assumptions_Model!A:A, Assumptions_Model!B:B)</f>
        <v>0.55000000000000004</v>
      </c>
      <c r="W1235">
        <f>Sales_Data[[#This Row],[Sales]]*Sales_Data[[#This Row],[Cost_%]]</f>
        <v>461.99340000000007</v>
      </c>
      <c r="X1235">
        <f>Sales_Data[[#This Row],[Sales]]-Sales_Data[[#This Row],[Cost]]</f>
        <v>377.99459999999999</v>
      </c>
      <c r="Y1235" s="3">
        <f>Sales_Data[[#This Row],[Gross_Profit_Recalc]]/Sales_Data[[#This Row],[Sales]]</f>
        <v>0.44999999999999996</v>
      </c>
      <c r="Z1235">
        <f>YEAR(Sales_Data[[#This Row],[Order Date]])</f>
        <v>2016</v>
      </c>
    </row>
    <row r="1236" spans="1:26" x14ac:dyDescent="0.2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>_xlfn.XLOOKUP(Sales_Data[[#This Row],[Category]],Assumptions_Model!A:A, Assumptions_Model!B:B)</f>
        <v>0.65</v>
      </c>
      <c r="W1236">
        <f>Sales_Data[[#This Row],[Sales]]*Sales_Data[[#This Row],[Cost_%]]</f>
        <v>31.168800000000001</v>
      </c>
      <c r="X1236">
        <f>Sales_Data[[#This Row],[Sales]]-Sales_Data[[#This Row],[Cost]]</f>
        <v>16.783199999999997</v>
      </c>
      <c r="Y1236" s="3">
        <f>Sales_Data[[#This Row],[Gross_Profit_Recalc]]/Sales_Data[[#This Row],[Sales]]</f>
        <v>0.35</v>
      </c>
      <c r="Z1236">
        <f>YEAR(Sales_Data[[#This Row],[Order Date]])</f>
        <v>2016</v>
      </c>
    </row>
    <row r="1237" spans="1:26" x14ac:dyDescent="0.2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>_xlfn.XLOOKUP(Sales_Data[[#This Row],[Category]],Assumptions_Model!A:A, Assumptions_Model!B:B)</f>
        <v>0.6</v>
      </c>
      <c r="W1237">
        <f>Sales_Data[[#This Row],[Sales]]*Sales_Data[[#This Row],[Cost_%]]</f>
        <v>22.454999999999998</v>
      </c>
      <c r="X1237">
        <f>Sales_Data[[#This Row],[Sales]]-Sales_Data[[#This Row],[Cost]]</f>
        <v>14.969999999999999</v>
      </c>
      <c r="Y1237" s="3">
        <f>Sales_Data[[#This Row],[Gross_Profit_Recalc]]/Sales_Data[[#This Row],[Sales]]</f>
        <v>0.4</v>
      </c>
      <c r="Z1237">
        <f>YEAR(Sales_Data[[#This Row],[Order Date]])</f>
        <v>2016</v>
      </c>
    </row>
    <row r="1238" spans="1:26" x14ac:dyDescent="0.2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>_xlfn.XLOOKUP(Sales_Data[[#This Row],[Category]],Assumptions_Model!A:A, Assumptions_Model!B:B)</f>
        <v>0.65</v>
      </c>
      <c r="W1238">
        <f>Sales_Data[[#This Row],[Sales]]*Sales_Data[[#This Row],[Cost_%]]</f>
        <v>41.5792</v>
      </c>
      <c r="X1238">
        <f>Sales_Data[[#This Row],[Sales]]-Sales_Data[[#This Row],[Cost]]</f>
        <v>22.388800000000003</v>
      </c>
      <c r="Y1238" s="3">
        <f>Sales_Data[[#This Row],[Gross_Profit_Recalc]]/Sales_Data[[#This Row],[Sales]]</f>
        <v>0.35000000000000003</v>
      </c>
      <c r="Z1238">
        <f>YEAR(Sales_Data[[#This Row],[Order Date]])</f>
        <v>2016</v>
      </c>
    </row>
    <row r="1239" spans="1:26" x14ac:dyDescent="0.2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>_xlfn.XLOOKUP(Sales_Data[[#This Row],[Category]],Assumptions_Model!A:A, Assumptions_Model!B:B)</f>
        <v>0.65</v>
      </c>
      <c r="W1239">
        <f>Sales_Data[[#This Row],[Sales]]*Sales_Data[[#This Row],[Cost_%]]</f>
        <v>107.2812</v>
      </c>
      <c r="X1239">
        <f>Sales_Data[[#This Row],[Sales]]-Sales_Data[[#This Row],[Cost]]</f>
        <v>57.766800000000003</v>
      </c>
      <c r="Y1239" s="3">
        <f>Sales_Data[[#This Row],[Gross_Profit_Recalc]]/Sales_Data[[#This Row],[Sales]]</f>
        <v>0.35000000000000003</v>
      </c>
      <c r="Z1239">
        <f>YEAR(Sales_Data[[#This Row],[Order Date]])</f>
        <v>2016</v>
      </c>
    </row>
    <row r="1240" spans="1:26" x14ac:dyDescent="0.2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>_xlfn.XLOOKUP(Sales_Data[[#This Row],[Category]],Assumptions_Model!A:A, Assumptions_Model!B:B)</f>
        <v>0.65</v>
      </c>
      <c r="W1240">
        <f>Sales_Data[[#This Row],[Sales]]*Sales_Data[[#This Row],[Cost_%]]</f>
        <v>8.0274999999999999</v>
      </c>
      <c r="X1240">
        <f>Sales_Data[[#This Row],[Sales]]-Sales_Data[[#This Row],[Cost]]</f>
        <v>4.3224999999999998</v>
      </c>
      <c r="Y1240" s="3">
        <f>Sales_Data[[#This Row],[Gross_Profit_Recalc]]/Sales_Data[[#This Row],[Sales]]</f>
        <v>0.35</v>
      </c>
      <c r="Z1240">
        <f>YEAR(Sales_Data[[#This Row],[Order Date]])</f>
        <v>2014</v>
      </c>
    </row>
    <row r="1241" spans="1:26" x14ac:dyDescent="0.2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>_xlfn.XLOOKUP(Sales_Data[[#This Row],[Category]],Assumptions_Model!A:A, Assumptions_Model!B:B)</f>
        <v>0.6</v>
      </c>
      <c r="W1241">
        <f>Sales_Data[[#This Row],[Sales]]*Sales_Data[[#This Row],[Cost_%]]</f>
        <v>24.581999999999997</v>
      </c>
      <c r="X1241">
        <f>Sales_Data[[#This Row],[Sales]]-Sales_Data[[#This Row],[Cost]]</f>
        <v>16.388000000000002</v>
      </c>
      <c r="Y1241" s="3">
        <f>Sales_Data[[#This Row],[Gross_Profit_Recalc]]/Sales_Data[[#This Row],[Sales]]</f>
        <v>0.40000000000000008</v>
      </c>
      <c r="Z1241">
        <f>YEAR(Sales_Data[[#This Row],[Order Date]])</f>
        <v>2014</v>
      </c>
    </row>
    <row r="1242" spans="1:26" x14ac:dyDescent="0.2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>_xlfn.XLOOKUP(Sales_Data[[#This Row],[Category]],Assumptions_Model!A:A, Assumptions_Model!B:B)</f>
        <v>0.6</v>
      </c>
      <c r="W1242">
        <f>Sales_Data[[#This Row],[Sales]]*Sales_Data[[#This Row],[Cost_%]]</f>
        <v>13.776</v>
      </c>
      <c r="X1242">
        <f>Sales_Data[[#This Row],[Sales]]-Sales_Data[[#This Row],[Cost]]</f>
        <v>9.1840000000000011</v>
      </c>
      <c r="Y1242" s="3">
        <f>Sales_Data[[#This Row],[Gross_Profit_Recalc]]/Sales_Data[[#This Row],[Sales]]</f>
        <v>0.4</v>
      </c>
      <c r="Z1242">
        <f>YEAR(Sales_Data[[#This Row],[Order Date]])</f>
        <v>2014</v>
      </c>
    </row>
    <row r="1243" spans="1:26" x14ac:dyDescent="0.2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>_xlfn.XLOOKUP(Sales_Data[[#This Row],[Category]],Assumptions_Model!A:A, Assumptions_Model!B:B)</f>
        <v>0.55000000000000004</v>
      </c>
      <c r="W1243">
        <f>Sales_Data[[#This Row],[Sales]]*Sales_Data[[#This Row],[Cost_%]]</f>
        <v>12.100000000000001</v>
      </c>
      <c r="X1243">
        <f>Sales_Data[[#This Row],[Sales]]-Sales_Data[[#This Row],[Cost]]</f>
        <v>9.8999999999999986</v>
      </c>
      <c r="Y1243" s="3">
        <f>Sales_Data[[#This Row],[Gross_Profit_Recalc]]/Sales_Data[[#This Row],[Sales]]</f>
        <v>0.44999999999999996</v>
      </c>
      <c r="Z1243">
        <f>YEAR(Sales_Data[[#This Row],[Order Date]])</f>
        <v>2016</v>
      </c>
    </row>
    <row r="1244" spans="1:26" x14ac:dyDescent="0.2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>_xlfn.XLOOKUP(Sales_Data[[#This Row],[Category]],Assumptions_Model!A:A, Assumptions_Model!B:B)</f>
        <v>0.6</v>
      </c>
      <c r="W1244">
        <f>Sales_Data[[#This Row],[Sales]]*Sales_Data[[#This Row],[Cost_%]]</f>
        <v>239.01119999999997</v>
      </c>
      <c r="X1244">
        <f>Sales_Data[[#This Row],[Sales]]-Sales_Data[[#This Row],[Cost]]</f>
        <v>159.3408</v>
      </c>
      <c r="Y1244" s="3">
        <f>Sales_Data[[#This Row],[Gross_Profit_Recalc]]/Sales_Data[[#This Row],[Sales]]</f>
        <v>0.4</v>
      </c>
      <c r="Z1244">
        <f>YEAR(Sales_Data[[#This Row],[Order Date]])</f>
        <v>2016</v>
      </c>
    </row>
    <row r="1245" spans="1:26" x14ac:dyDescent="0.2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>_xlfn.XLOOKUP(Sales_Data[[#This Row],[Category]],Assumptions_Model!A:A, Assumptions_Model!B:B)</f>
        <v>0.6</v>
      </c>
      <c r="W1245">
        <f>Sales_Data[[#This Row],[Sales]]*Sales_Data[[#This Row],[Cost_%]]</f>
        <v>5.2320000000000002</v>
      </c>
      <c r="X1245">
        <f>Sales_Data[[#This Row],[Sales]]-Sales_Data[[#This Row],[Cost]]</f>
        <v>3.4880000000000004</v>
      </c>
      <c r="Y1245" s="3">
        <f>Sales_Data[[#This Row],[Gross_Profit_Recalc]]/Sales_Data[[#This Row],[Sales]]</f>
        <v>0.4</v>
      </c>
      <c r="Z1245">
        <f>YEAR(Sales_Data[[#This Row],[Order Date]])</f>
        <v>2016</v>
      </c>
    </row>
    <row r="1246" spans="1:26" x14ac:dyDescent="0.2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>_xlfn.XLOOKUP(Sales_Data[[#This Row],[Category]],Assumptions_Model!A:A, Assumptions_Model!B:B)</f>
        <v>0.6</v>
      </c>
      <c r="W1246">
        <f>Sales_Data[[#This Row],[Sales]]*Sales_Data[[#This Row],[Cost_%]]</f>
        <v>29.213999999999999</v>
      </c>
      <c r="X1246">
        <f>Sales_Data[[#This Row],[Sales]]-Sales_Data[[#This Row],[Cost]]</f>
        <v>19.475999999999999</v>
      </c>
      <c r="Y1246" s="3">
        <f>Sales_Data[[#This Row],[Gross_Profit_Recalc]]/Sales_Data[[#This Row],[Sales]]</f>
        <v>0.4</v>
      </c>
      <c r="Z1246">
        <f>YEAR(Sales_Data[[#This Row],[Order Date]])</f>
        <v>2017</v>
      </c>
    </row>
    <row r="1247" spans="1:26" x14ac:dyDescent="0.2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>_xlfn.XLOOKUP(Sales_Data[[#This Row],[Category]],Assumptions_Model!A:A, Assumptions_Model!B:B)</f>
        <v>0.65</v>
      </c>
      <c r="W1247">
        <f>Sales_Data[[#This Row],[Sales]]*Sales_Data[[#This Row],[Cost_%]]</f>
        <v>497.04720000000003</v>
      </c>
      <c r="X1247">
        <f>Sales_Data[[#This Row],[Sales]]-Sales_Data[[#This Row],[Cost]]</f>
        <v>267.64079999999996</v>
      </c>
      <c r="Y1247" s="3">
        <f>Sales_Data[[#This Row],[Gross_Profit_Recalc]]/Sales_Data[[#This Row],[Sales]]</f>
        <v>0.34999999999999992</v>
      </c>
      <c r="Z1247">
        <f>YEAR(Sales_Data[[#This Row],[Order Date]])</f>
        <v>2014</v>
      </c>
    </row>
    <row r="1248" spans="1:26" x14ac:dyDescent="0.2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>_xlfn.XLOOKUP(Sales_Data[[#This Row],[Category]],Assumptions_Model!A:A, Assumptions_Model!B:B)</f>
        <v>0.65</v>
      </c>
      <c r="W1248">
        <f>Sales_Data[[#This Row],[Sales]]*Sales_Data[[#This Row],[Cost_%]]</f>
        <v>2347.0511999999999</v>
      </c>
      <c r="X1248">
        <f>Sales_Data[[#This Row],[Sales]]-Sales_Data[[#This Row],[Cost]]</f>
        <v>1263.7968000000001</v>
      </c>
      <c r="Y1248" s="3">
        <f>Sales_Data[[#This Row],[Gross_Profit_Recalc]]/Sales_Data[[#This Row],[Sales]]</f>
        <v>0.35000000000000003</v>
      </c>
      <c r="Z1248">
        <f>YEAR(Sales_Data[[#This Row],[Order Date]])</f>
        <v>2014</v>
      </c>
    </row>
    <row r="1249" spans="1:26" x14ac:dyDescent="0.2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>_xlfn.XLOOKUP(Sales_Data[[#This Row],[Category]],Assumptions_Model!A:A, Assumptions_Model!B:B)</f>
        <v>0.65</v>
      </c>
      <c r="W1249">
        <f>Sales_Data[[#This Row],[Sales]]*Sales_Data[[#This Row],[Cost_%]]</f>
        <v>165.73342500000001</v>
      </c>
      <c r="X1249">
        <f>Sales_Data[[#This Row],[Sales]]-Sales_Data[[#This Row],[Cost]]</f>
        <v>89.241074999999995</v>
      </c>
      <c r="Y1249" s="3">
        <f>Sales_Data[[#This Row],[Gross_Profit_Recalc]]/Sales_Data[[#This Row],[Sales]]</f>
        <v>0.35</v>
      </c>
      <c r="Z1249">
        <f>YEAR(Sales_Data[[#This Row],[Order Date]])</f>
        <v>2014</v>
      </c>
    </row>
    <row r="1250" spans="1:26" x14ac:dyDescent="0.2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>_xlfn.XLOOKUP(Sales_Data[[#This Row],[Category]],Assumptions_Model!A:A, Assumptions_Model!B:B)</f>
        <v>0.6</v>
      </c>
      <c r="W1250">
        <f>Sales_Data[[#This Row],[Sales]]*Sales_Data[[#This Row],[Cost_%]]</f>
        <v>23.291999999999998</v>
      </c>
      <c r="X1250">
        <f>Sales_Data[[#This Row],[Sales]]-Sales_Data[[#This Row],[Cost]]</f>
        <v>15.528000000000002</v>
      </c>
      <c r="Y1250" s="3">
        <f>Sales_Data[[#This Row],[Gross_Profit_Recalc]]/Sales_Data[[#This Row],[Sales]]</f>
        <v>0.40000000000000008</v>
      </c>
      <c r="Z1250">
        <f>YEAR(Sales_Data[[#This Row],[Order Date]])</f>
        <v>2017</v>
      </c>
    </row>
    <row r="1251" spans="1:26" x14ac:dyDescent="0.2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>_xlfn.XLOOKUP(Sales_Data[[#This Row],[Category]],Assumptions_Model!A:A, Assumptions_Model!B:B)</f>
        <v>0.65</v>
      </c>
      <c r="W1251">
        <f>Sales_Data[[#This Row],[Sales]]*Sales_Data[[#This Row],[Cost_%]]</f>
        <v>742.25970000000007</v>
      </c>
      <c r="X1251">
        <f>Sales_Data[[#This Row],[Sales]]-Sales_Data[[#This Row],[Cost]]</f>
        <v>399.67830000000004</v>
      </c>
      <c r="Y1251" s="3">
        <f>Sales_Data[[#This Row],[Gross_Profit_Recalc]]/Sales_Data[[#This Row],[Sales]]</f>
        <v>0.35</v>
      </c>
      <c r="Z1251">
        <f>YEAR(Sales_Data[[#This Row],[Order Date]])</f>
        <v>2017</v>
      </c>
    </row>
    <row r="1252" spans="1:26" x14ac:dyDescent="0.2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>_xlfn.XLOOKUP(Sales_Data[[#This Row],[Category]],Assumptions_Model!A:A, Assumptions_Model!B:B)</f>
        <v>0.6</v>
      </c>
      <c r="W1252">
        <f>Sales_Data[[#This Row],[Sales]]*Sales_Data[[#This Row],[Cost_%]]</f>
        <v>1022.7359999999999</v>
      </c>
      <c r="X1252">
        <f>Sales_Data[[#This Row],[Sales]]-Sales_Data[[#This Row],[Cost]]</f>
        <v>681.82400000000007</v>
      </c>
      <c r="Y1252" s="3">
        <f>Sales_Data[[#This Row],[Gross_Profit_Recalc]]/Sales_Data[[#This Row],[Sales]]</f>
        <v>0.40000000000000008</v>
      </c>
      <c r="Z1252">
        <f>YEAR(Sales_Data[[#This Row],[Order Date]])</f>
        <v>2017</v>
      </c>
    </row>
    <row r="1253" spans="1:26" x14ac:dyDescent="0.2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>_xlfn.XLOOKUP(Sales_Data[[#This Row],[Category]],Assumptions_Model!A:A, Assumptions_Model!B:B)</f>
        <v>0.6</v>
      </c>
      <c r="W1253">
        <f>Sales_Data[[#This Row],[Sales]]*Sales_Data[[#This Row],[Cost_%]]</f>
        <v>1.92</v>
      </c>
      <c r="X1253">
        <f>Sales_Data[[#This Row],[Sales]]-Sales_Data[[#This Row],[Cost]]</f>
        <v>1.2800000000000002</v>
      </c>
      <c r="Y1253" s="3">
        <f>Sales_Data[[#This Row],[Gross_Profit_Recalc]]/Sales_Data[[#This Row],[Sales]]</f>
        <v>0.40000000000000008</v>
      </c>
      <c r="Z1253">
        <f>YEAR(Sales_Data[[#This Row],[Order Date]])</f>
        <v>2017</v>
      </c>
    </row>
    <row r="1254" spans="1:26" x14ac:dyDescent="0.2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>_xlfn.XLOOKUP(Sales_Data[[#This Row],[Category]],Assumptions_Model!A:A, Assumptions_Model!B:B)</f>
        <v>0.55000000000000004</v>
      </c>
      <c r="W1254">
        <f>Sales_Data[[#This Row],[Sales]]*Sales_Data[[#This Row],[Cost_%]]</f>
        <v>604.97800000000007</v>
      </c>
      <c r="X1254">
        <f>Sales_Data[[#This Row],[Sales]]-Sales_Data[[#This Row],[Cost]]</f>
        <v>494.98199999999997</v>
      </c>
      <c r="Y1254" s="3">
        <f>Sales_Data[[#This Row],[Gross_Profit_Recalc]]/Sales_Data[[#This Row],[Sales]]</f>
        <v>0.44999999999999996</v>
      </c>
      <c r="Z1254">
        <f>YEAR(Sales_Data[[#This Row],[Order Date]])</f>
        <v>2015</v>
      </c>
    </row>
    <row r="1255" spans="1:26" x14ac:dyDescent="0.2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>_xlfn.XLOOKUP(Sales_Data[[#This Row],[Category]],Assumptions_Model!A:A, Assumptions_Model!B:B)</f>
        <v>0.6</v>
      </c>
      <c r="W1255">
        <f>Sales_Data[[#This Row],[Sales]]*Sales_Data[[#This Row],[Cost_%]]</f>
        <v>3.1488</v>
      </c>
      <c r="X1255">
        <f>Sales_Data[[#This Row],[Sales]]-Sales_Data[[#This Row],[Cost]]</f>
        <v>2.0992000000000002</v>
      </c>
      <c r="Y1255" s="3">
        <f>Sales_Data[[#This Row],[Gross_Profit_Recalc]]/Sales_Data[[#This Row],[Sales]]</f>
        <v>0.4</v>
      </c>
      <c r="Z1255">
        <f>YEAR(Sales_Data[[#This Row],[Order Date]])</f>
        <v>2017</v>
      </c>
    </row>
    <row r="1256" spans="1:26" x14ac:dyDescent="0.2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>_xlfn.XLOOKUP(Sales_Data[[#This Row],[Category]],Assumptions_Model!A:A, Assumptions_Model!B:B)</f>
        <v>0.55000000000000004</v>
      </c>
      <c r="W1256">
        <f>Sales_Data[[#This Row],[Sales]]*Sales_Data[[#This Row],[Cost_%]]</f>
        <v>19.750499999999999</v>
      </c>
      <c r="X1256">
        <f>Sales_Data[[#This Row],[Sales]]-Sales_Data[[#This Row],[Cost]]</f>
        <v>16.159499999999998</v>
      </c>
      <c r="Y1256" s="3">
        <f>Sales_Data[[#This Row],[Gross_Profit_Recalc]]/Sales_Data[[#This Row],[Sales]]</f>
        <v>0.44999999999999996</v>
      </c>
      <c r="Z1256">
        <f>YEAR(Sales_Data[[#This Row],[Order Date]])</f>
        <v>2017</v>
      </c>
    </row>
    <row r="1257" spans="1:26" x14ac:dyDescent="0.2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>_xlfn.XLOOKUP(Sales_Data[[#This Row],[Category]],Assumptions_Model!A:A, Assumptions_Model!B:B)</f>
        <v>0.65</v>
      </c>
      <c r="W1257">
        <f>Sales_Data[[#This Row],[Sales]]*Sales_Data[[#This Row],[Cost_%]]</f>
        <v>4.3524000000000003</v>
      </c>
      <c r="X1257">
        <f>Sales_Data[[#This Row],[Sales]]-Sales_Data[[#This Row],[Cost]]</f>
        <v>2.3435999999999995</v>
      </c>
      <c r="Y1257" s="3">
        <f>Sales_Data[[#This Row],[Gross_Profit_Recalc]]/Sales_Data[[#This Row],[Sales]]</f>
        <v>0.34999999999999992</v>
      </c>
      <c r="Z1257">
        <f>YEAR(Sales_Data[[#This Row],[Order Date]])</f>
        <v>2017</v>
      </c>
    </row>
    <row r="1258" spans="1:26" x14ac:dyDescent="0.2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>_xlfn.XLOOKUP(Sales_Data[[#This Row],[Category]],Assumptions_Model!A:A, Assumptions_Model!B:B)</f>
        <v>0.65</v>
      </c>
      <c r="W1258">
        <f>Sales_Data[[#This Row],[Sales]]*Sales_Data[[#This Row],[Cost_%]]</f>
        <v>28.5168</v>
      </c>
      <c r="X1258">
        <f>Sales_Data[[#This Row],[Sales]]-Sales_Data[[#This Row],[Cost]]</f>
        <v>15.3552</v>
      </c>
      <c r="Y1258" s="3">
        <f>Sales_Data[[#This Row],[Gross_Profit_Recalc]]/Sales_Data[[#This Row],[Sales]]</f>
        <v>0.35</v>
      </c>
      <c r="Z1258">
        <f>YEAR(Sales_Data[[#This Row],[Order Date]])</f>
        <v>2017</v>
      </c>
    </row>
    <row r="1259" spans="1:26" x14ac:dyDescent="0.2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>_xlfn.XLOOKUP(Sales_Data[[#This Row],[Category]],Assumptions_Model!A:A, Assumptions_Model!B:B)</f>
        <v>0.6</v>
      </c>
      <c r="W1259">
        <f>Sales_Data[[#This Row],[Sales]]*Sales_Data[[#This Row],[Cost_%]]</f>
        <v>16.729199999999999</v>
      </c>
      <c r="X1259">
        <f>Sales_Data[[#This Row],[Sales]]-Sales_Data[[#This Row],[Cost]]</f>
        <v>11.152800000000003</v>
      </c>
      <c r="Y1259" s="3">
        <f>Sales_Data[[#This Row],[Gross_Profit_Recalc]]/Sales_Data[[#This Row],[Sales]]</f>
        <v>0.40000000000000008</v>
      </c>
      <c r="Z1259">
        <f>YEAR(Sales_Data[[#This Row],[Order Date]])</f>
        <v>2016</v>
      </c>
    </row>
    <row r="1260" spans="1:26" x14ac:dyDescent="0.2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>_xlfn.XLOOKUP(Sales_Data[[#This Row],[Category]],Assumptions_Model!A:A, Assumptions_Model!B:B)</f>
        <v>0.6</v>
      </c>
      <c r="W1260">
        <f>Sales_Data[[#This Row],[Sales]]*Sales_Data[[#This Row],[Cost_%]]</f>
        <v>324.02879999999999</v>
      </c>
      <c r="X1260">
        <f>Sales_Data[[#This Row],[Sales]]-Sales_Data[[#This Row],[Cost]]</f>
        <v>216.01920000000001</v>
      </c>
      <c r="Y1260" s="3">
        <f>Sales_Data[[#This Row],[Gross_Profit_Recalc]]/Sales_Data[[#This Row],[Sales]]</f>
        <v>0.4</v>
      </c>
      <c r="Z1260">
        <f>YEAR(Sales_Data[[#This Row],[Order Date]])</f>
        <v>2016</v>
      </c>
    </row>
    <row r="1261" spans="1:26" x14ac:dyDescent="0.2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>_xlfn.XLOOKUP(Sales_Data[[#This Row],[Category]],Assumptions_Model!A:A, Assumptions_Model!B:B)</f>
        <v>0.55000000000000004</v>
      </c>
      <c r="W1261">
        <f>Sales_Data[[#This Row],[Sales]]*Sales_Data[[#This Row],[Cost_%]]</f>
        <v>140.62400000000002</v>
      </c>
      <c r="X1261">
        <f>Sales_Data[[#This Row],[Sales]]-Sales_Data[[#This Row],[Cost]]</f>
        <v>115.05599999999998</v>
      </c>
      <c r="Y1261" s="3">
        <f>Sales_Data[[#This Row],[Gross_Profit_Recalc]]/Sales_Data[[#This Row],[Sales]]</f>
        <v>0.4499999999999999</v>
      </c>
      <c r="Z1261">
        <f>YEAR(Sales_Data[[#This Row],[Order Date]])</f>
        <v>2016</v>
      </c>
    </row>
    <row r="1262" spans="1:26" x14ac:dyDescent="0.2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>_xlfn.XLOOKUP(Sales_Data[[#This Row],[Category]],Assumptions_Model!A:A, Assumptions_Model!B:B)</f>
        <v>0.55000000000000004</v>
      </c>
      <c r="W1262">
        <f>Sales_Data[[#This Row],[Sales]]*Sales_Data[[#This Row],[Cost_%]]</f>
        <v>475.13400000000001</v>
      </c>
      <c r="X1262">
        <f>Sales_Data[[#This Row],[Sales]]-Sales_Data[[#This Row],[Cost]]</f>
        <v>388.74599999999998</v>
      </c>
      <c r="Y1262" s="3">
        <f>Sales_Data[[#This Row],[Gross_Profit_Recalc]]/Sales_Data[[#This Row],[Sales]]</f>
        <v>0.44999999999999996</v>
      </c>
      <c r="Z1262">
        <f>YEAR(Sales_Data[[#This Row],[Order Date]])</f>
        <v>2017</v>
      </c>
    </row>
    <row r="1263" spans="1:26" x14ac:dyDescent="0.2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>_xlfn.XLOOKUP(Sales_Data[[#This Row],[Category]],Assumptions_Model!A:A, Assumptions_Model!B:B)</f>
        <v>0.6</v>
      </c>
      <c r="W1263">
        <f>Sales_Data[[#This Row],[Sales]]*Sales_Data[[#This Row],[Cost_%]]</f>
        <v>10.569599999999999</v>
      </c>
      <c r="X1263">
        <f>Sales_Data[[#This Row],[Sales]]-Sales_Data[[#This Row],[Cost]]</f>
        <v>7.0464000000000002</v>
      </c>
      <c r="Y1263" s="3">
        <f>Sales_Data[[#This Row],[Gross_Profit_Recalc]]/Sales_Data[[#This Row],[Sales]]</f>
        <v>0.4</v>
      </c>
      <c r="Z1263">
        <f>YEAR(Sales_Data[[#This Row],[Order Date]])</f>
        <v>2016</v>
      </c>
    </row>
    <row r="1264" spans="1:26" x14ac:dyDescent="0.2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>_xlfn.XLOOKUP(Sales_Data[[#This Row],[Category]],Assumptions_Model!A:A, Assumptions_Model!B:B)</f>
        <v>0.6</v>
      </c>
      <c r="W1264">
        <f>Sales_Data[[#This Row],[Sales]]*Sales_Data[[#This Row],[Cost_%]]</f>
        <v>10.4832</v>
      </c>
      <c r="X1264">
        <f>Sales_Data[[#This Row],[Sales]]-Sales_Data[[#This Row],[Cost]]</f>
        <v>6.9888000000000012</v>
      </c>
      <c r="Y1264" s="3">
        <f>Sales_Data[[#This Row],[Gross_Profit_Recalc]]/Sales_Data[[#This Row],[Sales]]</f>
        <v>0.4</v>
      </c>
      <c r="Z1264">
        <f>YEAR(Sales_Data[[#This Row],[Order Date]])</f>
        <v>2017</v>
      </c>
    </row>
    <row r="1265" spans="1:26" x14ac:dyDescent="0.2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>_xlfn.XLOOKUP(Sales_Data[[#This Row],[Category]],Assumptions_Model!A:A, Assumptions_Model!B:B)</f>
        <v>0.55000000000000004</v>
      </c>
      <c r="W1265">
        <f>Sales_Data[[#This Row],[Sales]]*Sales_Data[[#This Row],[Cost_%]]</f>
        <v>38.445000000000007</v>
      </c>
      <c r="X1265">
        <f>Sales_Data[[#This Row],[Sales]]-Sales_Data[[#This Row],[Cost]]</f>
        <v>31.454999999999998</v>
      </c>
      <c r="Y1265" s="3">
        <f>Sales_Data[[#This Row],[Gross_Profit_Recalc]]/Sales_Data[[#This Row],[Sales]]</f>
        <v>0.44999999999999996</v>
      </c>
      <c r="Z1265">
        <f>YEAR(Sales_Data[[#This Row],[Order Date]])</f>
        <v>2016</v>
      </c>
    </row>
    <row r="1266" spans="1:26" x14ac:dyDescent="0.2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>_xlfn.XLOOKUP(Sales_Data[[#This Row],[Category]],Assumptions_Model!A:A, Assumptions_Model!B:B)</f>
        <v>0.65</v>
      </c>
      <c r="W1266">
        <f>Sales_Data[[#This Row],[Sales]]*Sales_Data[[#This Row],[Cost_%]]</f>
        <v>27.202500000000001</v>
      </c>
      <c r="X1266">
        <f>Sales_Data[[#This Row],[Sales]]-Sales_Data[[#This Row],[Cost]]</f>
        <v>14.647500000000001</v>
      </c>
      <c r="Y1266" s="3">
        <f>Sales_Data[[#This Row],[Gross_Profit_Recalc]]/Sales_Data[[#This Row],[Sales]]</f>
        <v>0.35000000000000003</v>
      </c>
      <c r="Z1266">
        <f>YEAR(Sales_Data[[#This Row],[Order Date]])</f>
        <v>2016</v>
      </c>
    </row>
    <row r="1267" spans="1:26" x14ac:dyDescent="0.2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>_xlfn.XLOOKUP(Sales_Data[[#This Row],[Category]],Assumptions_Model!A:A, Assumptions_Model!B:B)</f>
        <v>0.6</v>
      </c>
      <c r="W1267">
        <f>Sales_Data[[#This Row],[Sales]]*Sales_Data[[#This Row],[Cost_%]]</f>
        <v>3.9420000000000002</v>
      </c>
      <c r="X1267">
        <f>Sales_Data[[#This Row],[Sales]]-Sales_Data[[#This Row],[Cost]]</f>
        <v>2.6280000000000001</v>
      </c>
      <c r="Y1267" s="3">
        <f>Sales_Data[[#This Row],[Gross_Profit_Recalc]]/Sales_Data[[#This Row],[Sales]]</f>
        <v>0.4</v>
      </c>
      <c r="Z1267">
        <f>YEAR(Sales_Data[[#This Row],[Order Date]])</f>
        <v>2017</v>
      </c>
    </row>
    <row r="1268" spans="1:26" x14ac:dyDescent="0.2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>_xlfn.XLOOKUP(Sales_Data[[#This Row],[Category]],Assumptions_Model!A:A, Assumptions_Model!B:B)</f>
        <v>0.6</v>
      </c>
      <c r="W1268">
        <f>Sales_Data[[#This Row],[Sales]]*Sales_Data[[#This Row],[Cost_%]]</f>
        <v>85.716000000000008</v>
      </c>
      <c r="X1268">
        <f>Sales_Data[[#This Row],[Sales]]-Sales_Data[[#This Row],[Cost]]</f>
        <v>57.144000000000005</v>
      </c>
      <c r="Y1268" s="3">
        <f>Sales_Data[[#This Row],[Gross_Profit_Recalc]]/Sales_Data[[#This Row],[Sales]]</f>
        <v>0.4</v>
      </c>
      <c r="Z1268">
        <f>YEAR(Sales_Data[[#This Row],[Order Date]])</f>
        <v>2014</v>
      </c>
    </row>
    <row r="1269" spans="1:26" x14ac:dyDescent="0.2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>_xlfn.XLOOKUP(Sales_Data[[#This Row],[Category]],Assumptions_Model!A:A, Assumptions_Model!B:B)</f>
        <v>0.65</v>
      </c>
      <c r="W1269">
        <f>Sales_Data[[#This Row],[Sales]]*Sales_Data[[#This Row],[Cost_%]]</f>
        <v>189.9768</v>
      </c>
      <c r="X1269">
        <f>Sales_Data[[#This Row],[Sales]]-Sales_Data[[#This Row],[Cost]]</f>
        <v>102.29519999999999</v>
      </c>
      <c r="Y1269" s="3">
        <f>Sales_Data[[#This Row],[Gross_Profit_Recalc]]/Sales_Data[[#This Row],[Sales]]</f>
        <v>0.35</v>
      </c>
      <c r="Z1269">
        <f>YEAR(Sales_Data[[#This Row],[Order Date]])</f>
        <v>2014</v>
      </c>
    </row>
    <row r="1270" spans="1:26" x14ac:dyDescent="0.2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>_xlfn.XLOOKUP(Sales_Data[[#This Row],[Category]],Assumptions_Model!A:A, Assumptions_Model!B:B)</f>
        <v>0.65</v>
      </c>
      <c r="W1270">
        <f>Sales_Data[[#This Row],[Sales]]*Sales_Data[[#This Row],[Cost_%]]</f>
        <v>19.063200000000002</v>
      </c>
      <c r="X1270">
        <f>Sales_Data[[#This Row],[Sales]]-Sales_Data[[#This Row],[Cost]]</f>
        <v>10.264799999999997</v>
      </c>
      <c r="Y1270" s="3">
        <f>Sales_Data[[#This Row],[Gross_Profit_Recalc]]/Sales_Data[[#This Row],[Sales]]</f>
        <v>0.34999999999999992</v>
      </c>
      <c r="Z1270">
        <f>YEAR(Sales_Data[[#This Row],[Order Date]])</f>
        <v>2017</v>
      </c>
    </row>
    <row r="1271" spans="1:26" x14ac:dyDescent="0.2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>_xlfn.XLOOKUP(Sales_Data[[#This Row],[Category]],Assumptions_Model!A:A, Assumptions_Model!B:B)</f>
        <v>0.6</v>
      </c>
      <c r="W1271">
        <f>Sales_Data[[#This Row],[Sales]]*Sales_Data[[#This Row],[Cost_%]]</f>
        <v>7.4879999999999995</v>
      </c>
      <c r="X1271">
        <f>Sales_Data[[#This Row],[Sales]]-Sales_Data[[#This Row],[Cost]]</f>
        <v>4.9920000000000009</v>
      </c>
      <c r="Y1271" s="3">
        <f>Sales_Data[[#This Row],[Gross_Profit_Recalc]]/Sales_Data[[#This Row],[Sales]]</f>
        <v>0.40000000000000008</v>
      </c>
      <c r="Z1271">
        <f>YEAR(Sales_Data[[#This Row],[Order Date]])</f>
        <v>2017</v>
      </c>
    </row>
    <row r="1272" spans="1:26" x14ac:dyDescent="0.2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>_xlfn.XLOOKUP(Sales_Data[[#This Row],[Category]],Assumptions_Model!A:A, Assumptions_Model!B:B)</f>
        <v>0.6</v>
      </c>
      <c r="W1272">
        <f>Sales_Data[[#This Row],[Sales]]*Sales_Data[[#This Row],[Cost_%]]</f>
        <v>61.401599999999995</v>
      </c>
      <c r="X1272">
        <f>Sales_Data[[#This Row],[Sales]]-Sales_Data[[#This Row],[Cost]]</f>
        <v>40.934400000000004</v>
      </c>
      <c r="Y1272" s="3">
        <f>Sales_Data[[#This Row],[Gross_Profit_Recalc]]/Sales_Data[[#This Row],[Sales]]</f>
        <v>0.4</v>
      </c>
      <c r="Z1272">
        <f>YEAR(Sales_Data[[#This Row],[Order Date]])</f>
        <v>2016</v>
      </c>
    </row>
    <row r="1273" spans="1:26" x14ac:dyDescent="0.2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>_xlfn.XLOOKUP(Sales_Data[[#This Row],[Category]],Assumptions_Model!A:A, Assumptions_Model!B:B)</f>
        <v>0.6</v>
      </c>
      <c r="W1273">
        <f>Sales_Data[[#This Row],[Sales]]*Sales_Data[[#This Row],[Cost_%]]</f>
        <v>29.275199999999998</v>
      </c>
      <c r="X1273">
        <f>Sales_Data[[#This Row],[Sales]]-Sales_Data[[#This Row],[Cost]]</f>
        <v>19.516800000000003</v>
      </c>
      <c r="Y1273" s="3">
        <f>Sales_Data[[#This Row],[Gross_Profit_Recalc]]/Sales_Data[[#This Row],[Sales]]</f>
        <v>0.40000000000000008</v>
      </c>
      <c r="Z1273">
        <f>YEAR(Sales_Data[[#This Row],[Order Date]])</f>
        <v>2016</v>
      </c>
    </row>
    <row r="1274" spans="1:26" x14ac:dyDescent="0.2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>_xlfn.XLOOKUP(Sales_Data[[#This Row],[Category]],Assumptions_Model!A:A, Assumptions_Model!B:B)</f>
        <v>0.6</v>
      </c>
      <c r="W1274">
        <f>Sales_Data[[#This Row],[Sales]]*Sales_Data[[#This Row],[Cost_%]]</f>
        <v>26.908799999999999</v>
      </c>
      <c r="X1274">
        <f>Sales_Data[[#This Row],[Sales]]-Sales_Data[[#This Row],[Cost]]</f>
        <v>17.9392</v>
      </c>
      <c r="Y1274" s="3">
        <f>Sales_Data[[#This Row],[Gross_Profit_Recalc]]/Sales_Data[[#This Row],[Sales]]</f>
        <v>0.4</v>
      </c>
      <c r="Z1274">
        <f>YEAR(Sales_Data[[#This Row],[Order Date]])</f>
        <v>2016</v>
      </c>
    </row>
    <row r="1275" spans="1:26" x14ac:dyDescent="0.2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>_xlfn.XLOOKUP(Sales_Data[[#This Row],[Category]],Assumptions_Model!A:A, Assumptions_Model!B:B)</f>
        <v>0.6</v>
      </c>
      <c r="W1275">
        <f>Sales_Data[[#This Row],[Sales]]*Sales_Data[[#This Row],[Cost_%]]</f>
        <v>6.2207999999999997</v>
      </c>
      <c r="X1275">
        <f>Sales_Data[[#This Row],[Sales]]-Sales_Data[[#This Row],[Cost]]</f>
        <v>4.1472000000000007</v>
      </c>
      <c r="Y1275" s="3">
        <f>Sales_Data[[#This Row],[Gross_Profit_Recalc]]/Sales_Data[[#This Row],[Sales]]</f>
        <v>0.40000000000000008</v>
      </c>
      <c r="Z1275">
        <f>YEAR(Sales_Data[[#This Row],[Order Date]])</f>
        <v>2016</v>
      </c>
    </row>
    <row r="1276" spans="1:26" x14ac:dyDescent="0.2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>_xlfn.XLOOKUP(Sales_Data[[#This Row],[Category]],Assumptions_Model!A:A, Assumptions_Model!B:B)</f>
        <v>0.65</v>
      </c>
      <c r="W1276">
        <f>Sales_Data[[#This Row],[Sales]]*Sales_Data[[#This Row],[Cost_%]]</f>
        <v>252.4795</v>
      </c>
      <c r="X1276">
        <f>Sales_Data[[#This Row],[Sales]]-Sales_Data[[#This Row],[Cost]]</f>
        <v>135.95050000000001</v>
      </c>
      <c r="Y1276" s="3">
        <f>Sales_Data[[#This Row],[Gross_Profit_Recalc]]/Sales_Data[[#This Row],[Sales]]</f>
        <v>0.35000000000000003</v>
      </c>
      <c r="Z1276">
        <f>YEAR(Sales_Data[[#This Row],[Order Date]])</f>
        <v>2016</v>
      </c>
    </row>
    <row r="1277" spans="1:26" x14ac:dyDescent="0.2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>_xlfn.XLOOKUP(Sales_Data[[#This Row],[Category]],Assumptions_Model!A:A, Assumptions_Model!B:B)</f>
        <v>0.6</v>
      </c>
      <c r="W1277">
        <f>Sales_Data[[#This Row],[Sales]]*Sales_Data[[#This Row],[Cost_%]]</f>
        <v>8.6112000000000002</v>
      </c>
      <c r="X1277">
        <f>Sales_Data[[#This Row],[Sales]]-Sales_Data[[#This Row],[Cost]]</f>
        <v>5.7408000000000001</v>
      </c>
      <c r="Y1277" s="3">
        <f>Sales_Data[[#This Row],[Gross_Profit_Recalc]]/Sales_Data[[#This Row],[Sales]]</f>
        <v>0.4</v>
      </c>
      <c r="Z1277">
        <f>YEAR(Sales_Data[[#This Row],[Order Date]])</f>
        <v>2016</v>
      </c>
    </row>
    <row r="1278" spans="1:26" x14ac:dyDescent="0.2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>_xlfn.XLOOKUP(Sales_Data[[#This Row],[Category]],Assumptions_Model!A:A, Assumptions_Model!B:B)</f>
        <v>0.55000000000000004</v>
      </c>
      <c r="W1278">
        <f>Sales_Data[[#This Row],[Sales]]*Sales_Data[[#This Row],[Cost_%]]</f>
        <v>35.195599999999999</v>
      </c>
      <c r="X1278">
        <f>Sales_Data[[#This Row],[Sales]]-Sales_Data[[#This Row],[Cost]]</f>
        <v>28.796399999999998</v>
      </c>
      <c r="Y1278" s="3">
        <f>Sales_Data[[#This Row],[Gross_Profit_Recalc]]/Sales_Data[[#This Row],[Sales]]</f>
        <v>0.45</v>
      </c>
      <c r="Z1278">
        <f>YEAR(Sales_Data[[#This Row],[Order Date]])</f>
        <v>2016</v>
      </c>
    </row>
    <row r="1279" spans="1:26" x14ac:dyDescent="0.2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>_xlfn.XLOOKUP(Sales_Data[[#This Row],[Category]],Assumptions_Model!A:A, Assumptions_Model!B:B)</f>
        <v>0.6</v>
      </c>
      <c r="W1279">
        <f>Sales_Data[[#This Row],[Sales]]*Sales_Data[[#This Row],[Cost_%]]</f>
        <v>51.811199999999999</v>
      </c>
      <c r="X1279">
        <f>Sales_Data[[#This Row],[Sales]]-Sales_Data[[#This Row],[Cost]]</f>
        <v>34.540800000000004</v>
      </c>
      <c r="Y1279" s="3">
        <f>Sales_Data[[#This Row],[Gross_Profit_Recalc]]/Sales_Data[[#This Row],[Sales]]</f>
        <v>0.4</v>
      </c>
      <c r="Z1279">
        <f>YEAR(Sales_Data[[#This Row],[Order Date]])</f>
        <v>2016</v>
      </c>
    </row>
    <row r="1280" spans="1:26" x14ac:dyDescent="0.2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>_xlfn.XLOOKUP(Sales_Data[[#This Row],[Category]],Assumptions_Model!A:A, Assumptions_Model!B:B)</f>
        <v>0.55000000000000004</v>
      </c>
      <c r="W1280">
        <f>Sales_Data[[#This Row],[Sales]]*Sales_Data[[#This Row],[Cost_%]]</f>
        <v>18.133500000000002</v>
      </c>
      <c r="X1280">
        <f>Sales_Data[[#This Row],[Sales]]-Sales_Data[[#This Row],[Cost]]</f>
        <v>14.836499999999997</v>
      </c>
      <c r="Y1280" s="3">
        <f>Sales_Data[[#This Row],[Gross_Profit_Recalc]]/Sales_Data[[#This Row],[Sales]]</f>
        <v>0.44999999999999996</v>
      </c>
      <c r="Z1280">
        <f>YEAR(Sales_Data[[#This Row],[Order Date]])</f>
        <v>2014</v>
      </c>
    </row>
    <row r="1281" spans="1:26" x14ac:dyDescent="0.2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>_xlfn.XLOOKUP(Sales_Data[[#This Row],[Category]],Assumptions_Model!A:A, Assumptions_Model!B:B)</f>
        <v>0.55000000000000004</v>
      </c>
      <c r="W1281">
        <f>Sales_Data[[#This Row],[Sales]]*Sales_Data[[#This Row],[Cost_%]]</f>
        <v>46.134</v>
      </c>
      <c r="X1281">
        <f>Sales_Data[[#This Row],[Sales]]-Sales_Data[[#This Row],[Cost]]</f>
        <v>37.745999999999995</v>
      </c>
      <c r="Y1281" s="3">
        <f>Sales_Data[[#This Row],[Gross_Profit_Recalc]]/Sales_Data[[#This Row],[Sales]]</f>
        <v>0.44999999999999996</v>
      </c>
      <c r="Z1281">
        <f>YEAR(Sales_Data[[#This Row],[Order Date]])</f>
        <v>2014</v>
      </c>
    </row>
    <row r="1282" spans="1:26" x14ac:dyDescent="0.2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>_xlfn.XLOOKUP(Sales_Data[[#This Row],[Category]],Assumptions_Model!A:A, Assumptions_Model!B:B)</f>
        <v>0.55000000000000004</v>
      </c>
      <c r="W1282">
        <f>Sales_Data[[#This Row],[Sales]]*Sales_Data[[#This Row],[Cost_%]]</f>
        <v>153.12</v>
      </c>
      <c r="X1282">
        <f>Sales_Data[[#This Row],[Sales]]-Sales_Data[[#This Row],[Cost]]</f>
        <v>125.27999999999997</v>
      </c>
      <c r="Y1282" s="3">
        <f>Sales_Data[[#This Row],[Gross_Profit_Recalc]]/Sales_Data[[#This Row],[Sales]]</f>
        <v>0.44999999999999996</v>
      </c>
      <c r="Z1282">
        <f>YEAR(Sales_Data[[#This Row],[Order Date]])</f>
        <v>2016</v>
      </c>
    </row>
    <row r="1283" spans="1:26" x14ac:dyDescent="0.2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>_xlfn.XLOOKUP(Sales_Data[[#This Row],[Category]],Assumptions_Model!A:A, Assumptions_Model!B:B)</f>
        <v>0.6</v>
      </c>
      <c r="W1283">
        <f>Sales_Data[[#This Row],[Sales]]*Sales_Data[[#This Row],[Cost_%]]</f>
        <v>9.0719999999999992</v>
      </c>
      <c r="X1283">
        <f>Sales_Data[[#This Row],[Sales]]-Sales_Data[[#This Row],[Cost]]</f>
        <v>6.048</v>
      </c>
      <c r="Y1283" s="3">
        <f>Sales_Data[[#This Row],[Gross_Profit_Recalc]]/Sales_Data[[#This Row],[Sales]]</f>
        <v>0.4</v>
      </c>
      <c r="Z1283">
        <f>YEAR(Sales_Data[[#This Row],[Order Date]])</f>
        <v>2017</v>
      </c>
    </row>
    <row r="1284" spans="1:26" x14ac:dyDescent="0.2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>_xlfn.XLOOKUP(Sales_Data[[#This Row],[Category]],Assumptions_Model!A:A, Assumptions_Model!B:B)</f>
        <v>0.6</v>
      </c>
      <c r="W1284">
        <f>Sales_Data[[#This Row],[Sales]]*Sales_Data[[#This Row],[Cost_%]]</f>
        <v>10.458</v>
      </c>
      <c r="X1284">
        <f>Sales_Data[[#This Row],[Sales]]-Sales_Data[[#This Row],[Cost]]</f>
        <v>6.9719999999999995</v>
      </c>
      <c r="Y1284" s="3">
        <f>Sales_Data[[#This Row],[Gross_Profit_Recalc]]/Sales_Data[[#This Row],[Sales]]</f>
        <v>0.39999999999999997</v>
      </c>
      <c r="Z1284">
        <f>YEAR(Sales_Data[[#This Row],[Order Date]])</f>
        <v>2017</v>
      </c>
    </row>
    <row r="1285" spans="1:26" x14ac:dyDescent="0.2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>_xlfn.XLOOKUP(Sales_Data[[#This Row],[Category]],Assumptions_Model!A:A, Assumptions_Model!B:B)</f>
        <v>0.6</v>
      </c>
      <c r="W1285">
        <f>Sales_Data[[#This Row],[Sales]]*Sales_Data[[#This Row],[Cost_%]]</f>
        <v>150.98399999999998</v>
      </c>
      <c r="X1285">
        <f>Sales_Data[[#This Row],[Sales]]-Sales_Data[[#This Row],[Cost]]</f>
        <v>100.65600000000001</v>
      </c>
      <c r="Y1285" s="3">
        <f>Sales_Data[[#This Row],[Gross_Profit_Recalc]]/Sales_Data[[#This Row],[Sales]]</f>
        <v>0.4</v>
      </c>
      <c r="Z1285">
        <f>YEAR(Sales_Data[[#This Row],[Order Date]])</f>
        <v>2017</v>
      </c>
    </row>
    <row r="1286" spans="1:26" x14ac:dyDescent="0.2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>_xlfn.XLOOKUP(Sales_Data[[#This Row],[Category]],Assumptions_Model!A:A, Assumptions_Model!B:B)</f>
        <v>0.6</v>
      </c>
      <c r="W1286">
        <f>Sales_Data[[#This Row],[Sales]]*Sales_Data[[#This Row],[Cost_%]]</f>
        <v>1.6631999999999998</v>
      </c>
      <c r="X1286">
        <f>Sales_Data[[#This Row],[Sales]]-Sales_Data[[#This Row],[Cost]]</f>
        <v>1.1088</v>
      </c>
      <c r="Y1286" s="3">
        <f>Sales_Data[[#This Row],[Gross_Profit_Recalc]]/Sales_Data[[#This Row],[Sales]]</f>
        <v>0.4</v>
      </c>
      <c r="Z1286">
        <f>YEAR(Sales_Data[[#This Row],[Order Date]])</f>
        <v>2015</v>
      </c>
    </row>
    <row r="1287" spans="1:26" x14ac:dyDescent="0.2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>_xlfn.XLOOKUP(Sales_Data[[#This Row],[Category]],Assumptions_Model!A:A, Assumptions_Model!B:B)</f>
        <v>0.6</v>
      </c>
      <c r="W1287">
        <f>Sales_Data[[#This Row],[Sales]]*Sales_Data[[#This Row],[Cost_%]]</f>
        <v>8.94</v>
      </c>
      <c r="X1287">
        <f>Sales_Data[[#This Row],[Sales]]-Sales_Data[[#This Row],[Cost]]</f>
        <v>5.9600000000000009</v>
      </c>
      <c r="Y1287" s="3">
        <f>Sales_Data[[#This Row],[Gross_Profit_Recalc]]/Sales_Data[[#This Row],[Sales]]</f>
        <v>0.4</v>
      </c>
      <c r="Z1287">
        <f>YEAR(Sales_Data[[#This Row],[Order Date]])</f>
        <v>2016</v>
      </c>
    </row>
    <row r="1288" spans="1:26" x14ac:dyDescent="0.2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>_xlfn.XLOOKUP(Sales_Data[[#This Row],[Category]],Assumptions_Model!A:A, Assumptions_Model!B:B)</f>
        <v>0.6</v>
      </c>
      <c r="W1288">
        <f>Sales_Data[[#This Row],[Sales]]*Sales_Data[[#This Row],[Cost_%]]</f>
        <v>9.2880000000000003</v>
      </c>
      <c r="X1288">
        <f>Sales_Data[[#This Row],[Sales]]-Sales_Data[[#This Row],[Cost]]</f>
        <v>6.1920000000000002</v>
      </c>
      <c r="Y1288" s="3">
        <f>Sales_Data[[#This Row],[Gross_Profit_Recalc]]/Sales_Data[[#This Row],[Sales]]</f>
        <v>0.4</v>
      </c>
      <c r="Z1288">
        <f>YEAR(Sales_Data[[#This Row],[Order Date]])</f>
        <v>2015</v>
      </c>
    </row>
    <row r="1289" spans="1:26" x14ac:dyDescent="0.2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>_xlfn.XLOOKUP(Sales_Data[[#This Row],[Category]],Assumptions_Model!A:A, Assumptions_Model!B:B)</f>
        <v>0.65</v>
      </c>
      <c r="W1289">
        <f>Sales_Data[[#This Row],[Sales]]*Sales_Data[[#This Row],[Cost_%]]</f>
        <v>25.922000000000004</v>
      </c>
      <c r="X1289">
        <f>Sales_Data[[#This Row],[Sales]]-Sales_Data[[#This Row],[Cost]]</f>
        <v>13.957999999999998</v>
      </c>
      <c r="Y1289" s="3">
        <f>Sales_Data[[#This Row],[Gross_Profit_Recalc]]/Sales_Data[[#This Row],[Sales]]</f>
        <v>0.34999999999999992</v>
      </c>
      <c r="Z1289">
        <f>YEAR(Sales_Data[[#This Row],[Order Date]])</f>
        <v>2016</v>
      </c>
    </row>
    <row r="1290" spans="1:26" x14ac:dyDescent="0.2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>_xlfn.XLOOKUP(Sales_Data[[#This Row],[Category]],Assumptions_Model!A:A, Assumptions_Model!B:B)</f>
        <v>0.6</v>
      </c>
      <c r="W1290">
        <f>Sales_Data[[#This Row],[Sales]]*Sales_Data[[#This Row],[Cost_%]]</f>
        <v>7.3151999999999999</v>
      </c>
      <c r="X1290">
        <f>Sales_Data[[#This Row],[Sales]]-Sales_Data[[#This Row],[Cost]]</f>
        <v>4.8768000000000002</v>
      </c>
      <c r="Y1290" s="3">
        <f>Sales_Data[[#This Row],[Gross_Profit_Recalc]]/Sales_Data[[#This Row],[Sales]]</f>
        <v>0.4</v>
      </c>
      <c r="Z1290">
        <f>YEAR(Sales_Data[[#This Row],[Order Date]])</f>
        <v>2016</v>
      </c>
    </row>
    <row r="1291" spans="1:26" x14ac:dyDescent="0.2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>_xlfn.XLOOKUP(Sales_Data[[#This Row],[Category]],Assumptions_Model!A:A, Assumptions_Model!B:B)</f>
        <v>0.6</v>
      </c>
      <c r="W1291">
        <f>Sales_Data[[#This Row],[Sales]]*Sales_Data[[#This Row],[Cost_%]]</f>
        <v>12.491999999999999</v>
      </c>
      <c r="X1291">
        <f>Sales_Data[[#This Row],[Sales]]-Sales_Data[[#This Row],[Cost]]</f>
        <v>8.3280000000000012</v>
      </c>
      <c r="Y1291" s="3">
        <f>Sales_Data[[#This Row],[Gross_Profit_Recalc]]/Sales_Data[[#This Row],[Sales]]</f>
        <v>0.40000000000000008</v>
      </c>
      <c r="Z1291">
        <f>YEAR(Sales_Data[[#This Row],[Order Date]])</f>
        <v>2016</v>
      </c>
    </row>
    <row r="1292" spans="1:26" x14ac:dyDescent="0.2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>_xlfn.XLOOKUP(Sales_Data[[#This Row],[Category]],Assumptions_Model!A:A, Assumptions_Model!B:B)</f>
        <v>0.6</v>
      </c>
      <c r="W1292">
        <f>Sales_Data[[#This Row],[Sales]]*Sales_Data[[#This Row],[Cost_%]]</f>
        <v>7.9295999999999989</v>
      </c>
      <c r="X1292">
        <f>Sales_Data[[#This Row],[Sales]]-Sales_Data[[#This Row],[Cost]]</f>
        <v>5.2864000000000004</v>
      </c>
      <c r="Y1292" s="3">
        <f>Sales_Data[[#This Row],[Gross_Profit_Recalc]]/Sales_Data[[#This Row],[Sales]]</f>
        <v>0.40000000000000008</v>
      </c>
      <c r="Z1292">
        <f>YEAR(Sales_Data[[#This Row],[Order Date]])</f>
        <v>2016</v>
      </c>
    </row>
    <row r="1293" spans="1:26" x14ac:dyDescent="0.2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>_xlfn.XLOOKUP(Sales_Data[[#This Row],[Category]],Assumptions_Model!A:A, Assumptions_Model!B:B)</f>
        <v>0.6</v>
      </c>
      <c r="W1293">
        <f>Sales_Data[[#This Row],[Sales]]*Sales_Data[[#This Row],[Cost_%]]</f>
        <v>19.439999999999998</v>
      </c>
      <c r="X1293">
        <f>Sales_Data[[#This Row],[Sales]]-Sales_Data[[#This Row],[Cost]]</f>
        <v>12.96</v>
      </c>
      <c r="Y1293" s="3">
        <f>Sales_Data[[#This Row],[Gross_Profit_Recalc]]/Sales_Data[[#This Row],[Sales]]</f>
        <v>0.4</v>
      </c>
      <c r="Z1293">
        <f>YEAR(Sales_Data[[#This Row],[Order Date]])</f>
        <v>2016</v>
      </c>
    </row>
    <row r="1294" spans="1:26" x14ac:dyDescent="0.2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>_xlfn.XLOOKUP(Sales_Data[[#This Row],[Category]],Assumptions_Model!A:A, Assumptions_Model!B:B)</f>
        <v>0.6</v>
      </c>
      <c r="W1294">
        <f>Sales_Data[[#This Row],[Sales]]*Sales_Data[[#This Row],[Cost_%]]</f>
        <v>19.763999999999999</v>
      </c>
      <c r="X1294">
        <f>Sales_Data[[#This Row],[Sales]]-Sales_Data[[#This Row],[Cost]]</f>
        <v>13.175999999999998</v>
      </c>
      <c r="Y1294" s="3">
        <f>Sales_Data[[#This Row],[Gross_Profit_Recalc]]/Sales_Data[[#This Row],[Sales]]</f>
        <v>0.39999999999999997</v>
      </c>
      <c r="Z1294">
        <f>YEAR(Sales_Data[[#This Row],[Order Date]])</f>
        <v>2015</v>
      </c>
    </row>
    <row r="1295" spans="1:26" x14ac:dyDescent="0.2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>_xlfn.XLOOKUP(Sales_Data[[#This Row],[Category]],Assumptions_Model!A:A, Assumptions_Model!B:B)</f>
        <v>0.6</v>
      </c>
      <c r="W1295">
        <f>Sales_Data[[#This Row],[Sales]]*Sales_Data[[#This Row],[Cost_%]]</f>
        <v>68.52</v>
      </c>
      <c r="X1295">
        <f>Sales_Data[[#This Row],[Sales]]-Sales_Data[[#This Row],[Cost]]</f>
        <v>45.680000000000007</v>
      </c>
      <c r="Y1295" s="3">
        <f>Sales_Data[[#This Row],[Gross_Profit_Recalc]]/Sales_Data[[#This Row],[Sales]]</f>
        <v>0.4</v>
      </c>
      <c r="Z1295">
        <f>YEAR(Sales_Data[[#This Row],[Order Date]])</f>
        <v>2015</v>
      </c>
    </row>
    <row r="1296" spans="1:26" x14ac:dyDescent="0.2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>_xlfn.XLOOKUP(Sales_Data[[#This Row],[Category]],Assumptions_Model!A:A, Assumptions_Model!B:B)</f>
        <v>0.6</v>
      </c>
      <c r="W1296">
        <f>Sales_Data[[#This Row],[Sales]]*Sales_Data[[#This Row],[Cost_%]]</f>
        <v>1.8479999999999999</v>
      </c>
      <c r="X1296">
        <f>Sales_Data[[#This Row],[Sales]]-Sales_Data[[#This Row],[Cost]]</f>
        <v>1.2320000000000002</v>
      </c>
      <c r="Y1296" s="3">
        <f>Sales_Data[[#This Row],[Gross_Profit_Recalc]]/Sales_Data[[#This Row],[Sales]]</f>
        <v>0.40000000000000008</v>
      </c>
      <c r="Z1296">
        <f>YEAR(Sales_Data[[#This Row],[Order Date]])</f>
        <v>2015</v>
      </c>
    </row>
    <row r="1297" spans="1:26" x14ac:dyDescent="0.2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>_xlfn.XLOOKUP(Sales_Data[[#This Row],[Category]],Assumptions_Model!A:A, Assumptions_Model!B:B)</f>
        <v>0.6</v>
      </c>
      <c r="W1297">
        <f>Sales_Data[[#This Row],[Sales]]*Sales_Data[[#This Row],[Cost_%]]</f>
        <v>507.43679999999995</v>
      </c>
      <c r="X1297">
        <f>Sales_Data[[#This Row],[Sales]]-Sales_Data[[#This Row],[Cost]]</f>
        <v>338.2912</v>
      </c>
      <c r="Y1297" s="3">
        <f>Sales_Data[[#This Row],[Gross_Profit_Recalc]]/Sales_Data[[#This Row],[Sales]]</f>
        <v>0.4</v>
      </c>
      <c r="Z1297">
        <f>YEAR(Sales_Data[[#This Row],[Order Date]])</f>
        <v>2015</v>
      </c>
    </row>
    <row r="1298" spans="1:26" x14ac:dyDescent="0.2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>_xlfn.XLOOKUP(Sales_Data[[#This Row],[Category]],Assumptions_Model!A:A, Assumptions_Model!B:B)</f>
        <v>0.6</v>
      </c>
      <c r="W1298">
        <f>Sales_Data[[#This Row],[Sales]]*Sales_Data[[#This Row],[Cost_%]]</f>
        <v>8.3423999999999996</v>
      </c>
      <c r="X1298">
        <f>Sales_Data[[#This Row],[Sales]]-Sales_Data[[#This Row],[Cost]]</f>
        <v>5.5616000000000003</v>
      </c>
      <c r="Y1298" s="3">
        <f>Sales_Data[[#This Row],[Gross_Profit_Recalc]]/Sales_Data[[#This Row],[Sales]]</f>
        <v>0.4</v>
      </c>
      <c r="Z1298">
        <f>YEAR(Sales_Data[[#This Row],[Order Date]])</f>
        <v>2017</v>
      </c>
    </row>
    <row r="1299" spans="1:26" x14ac:dyDescent="0.2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>_xlfn.XLOOKUP(Sales_Data[[#This Row],[Category]],Assumptions_Model!A:A, Assumptions_Model!B:B)</f>
        <v>0.6</v>
      </c>
      <c r="W1299">
        <f>Sales_Data[[#This Row],[Sales]]*Sales_Data[[#This Row],[Cost_%]]</f>
        <v>12.431999999999999</v>
      </c>
      <c r="X1299">
        <f>Sales_Data[[#This Row],[Sales]]-Sales_Data[[#This Row],[Cost]]</f>
        <v>8.2880000000000003</v>
      </c>
      <c r="Y1299" s="3">
        <f>Sales_Data[[#This Row],[Gross_Profit_Recalc]]/Sales_Data[[#This Row],[Sales]]</f>
        <v>0.4</v>
      </c>
      <c r="Z1299">
        <f>YEAR(Sales_Data[[#This Row],[Order Date]])</f>
        <v>2017</v>
      </c>
    </row>
    <row r="1300" spans="1:26" x14ac:dyDescent="0.2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>_xlfn.XLOOKUP(Sales_Data[[#This Row],[Category]],Assumptions_Model!A:A, Assumptions_Model!B:B)</f>
        <v>0.55000000000000004</v>
      </c>
      <c r="W1300">
        <f>Sales_Data[[#This Row],[Sales]]*Sales_Data[[#This Row],[Cost_%]]</f>
        <v>63.222500000000004</v>
      </c>
      <c r="X1300">
        <f>Sales_Data[[#This Row],[Sales]]-Sales_Data[[#This Row],[Cost]]</f>
        <v>51.727499999999999</v>
      </c>
      <c r="Y1300" s="3">
        <f>Sales_Data[[#This Row],[Gross_Profit_Recalc]]/Sales_Data[[#This Row],[Sales]]</f>
        <v>0.44999999999999996</v>
      </c>
      <c r="Z1300">
        <f>YEAR(Sales_Data[[#This Row],[Order Date]])</f>
        <v>2016</v>
      </c>
    </row>
    <row r="1301" spans="1:26" x14ac:dyDescent="0.2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>_xlfn.XLOOKUP(Sales_Data[[#This Row],[Category]],Assumptions_Model!A:A, Assumptions_Model!B:B)</f>
        <v>0.6</v>
      </c>
      <c r="W1301">
        <f>Sales_Data[[#This Row],[Sales]]*Sales_Data[[#This Row],[Cost_%]]</f>
        <v>16.175999999999998</v>
      </c>
      <c r="X1301">
        <f>Sales_Data[[#This Row],[Sales]]-Sales_Data[[#This Row],[Cost]]</f>
        <v>10.784000000000002</v>
      </c>
      <c r="Y1301" s="3">
        <f>Sales_Data[[#This Row],[Gross_Profit_Recalc]]/Sales_Data[[#This Row],[Sales]]</f>
        <v>0.40000000000000008</v>
      </c>
      <c r="Z1301">
        <f>YEAR(Sales_Data[[#This Row],[Order Date]])</f>
        <v>2015</v>
      </c>
    </row>
    <row r="1302" spans="1:26" x14ac:dyDescent="0.2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>_xlfn.XLOOKUP(Sales_Data[[#This Row],[Category]],Assumptions_Model!A:A, Assumptions_Model!B:B)</f>
        <v>0.65</v>
      </c>
      <c r="W1302">
        <f>Sales_Data[[#This Row],[Sales]]*Sales_Data[[#This Row],[Cost_%]]</f>
        <v>372.29399999999998</v>
      </c>
      <c r="X1302">
        <f>Sales_Data[[#This Row],[Sales]]-Sales_Data[[#This Row],[Cost]]</f>
        <v>200.46600000000001</v>
      </c>
      <c r="Y1302" s="3">
        <f>Sales_Data[[#This Row],[Gross_Profit_Recalc]]/Sales_Data[[#This Row],[Sales]]</f>
        <v>0.35000000000000003</v>
      </c>
      <c r="Z1302">
        <f>YEAR(Sales_Data[[#This Row],[Order Date]])</f>
        <v>2016</v>
      </c>
    </row>
    <row r="1303" spans="1:26" x14ac:dyDescent="0.2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>_xlfn.XLOOKUP(Sales_Data[[#This Row],[Category]],Assumptions_Model!A:A, Assumptions_Model!B:B)</f>
        <v>0.65</v>
      </c>
      <c r="W1303">
        <f>Sales_Data[[#This Row],[Sales]]*Sales_Data[[#This Row],[Cost_%]]</f>
        <v>186.14699999999999</v>
      </c>
      <c r="X1303">
        <f>Sales_Data[[#This Row],[Sales]]-Sales_Data[[#This Row],[Cost]]</f>
        <v>100.233</v>
      </c>
      <c r="Y1303" s="3">
        <f>Sales_Data[[#This Row],[Gross_Profit_Recalc]]/Sales_Data[[#This Row],[Sales]]</f>
        <v>0.35000000000000003</v>
      </c>
      <c r="Z1303">
        <f>YEAR(Sales_Data[[#This Row],[Order Date]])</f>
        <v>2016</v>
      </c>
    </row>
    <row r="1304" spans="1:26" x14ac:dyDescent="0.2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>_xlfn.XLOOKUP(Sales_Data[[#This Row],[Category]],Assumptions_Model!A:A, Assumptions_Model!B:B)</f>
        <v>0.65</v>
      </c>
      <c r="W1304">
        <f>Sales_Data[[#This Row],[Sales]]*Sales_Data[[#This Row],[Cost_%]]</f>
        <v>40.274000000000001</v>
      </c>
      <c r="X1304">
        <f>Sales_Data[[#This Row],[Sales]]-Sales_Data[[#This Row],[Cost]]</f>
        <v>21.686</v>
      </c>
      <c r="Y1304" s="3">
        <f>Sales_Data[[#This Row],[Gross_Profit_Recalc]]/Sales_Data[[#This Row],[Sales]]</f>
        <v>0.35</v>
      </c>
      <c r="Z1304">
        <f>YEAR(Sales_Data[[#This Row],[Order Date]])</f>
        <v>2015</v>
      </c>
    </row>
    <row r="1305" spans="1:26" x14ac:dyDescent="0.2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>_xlfn.XLOOKUP(Sales_Data[[#This Row],[Category]],Assumptions_Model!A:A, Assumptions_Model!B:B)</f>
        <v>0.65</v>
      </c>
      <c r="W1305">
        <f>Sales_Data[[#This Row],[Sales]]*Sales_Data[[#This Row],[Cost_%]]</f>
        <v>15.593499999999999</v>
      </c>
      <c r="X1305">
        <f>Sales_Data[[#This Row],[Sales]]-Sales_Data[[#This Row],[Cost]]</f>
        <v>8.3964999999999996</v>
      </c>
      <c r="Y1305" s="3">
        <f>Sales_Data[[#This Row],[Gross_Profit_Recalc]]/Sales_Data[[#This Row],[Sales]]</f>
        <v>0.35000000000000003</v>
      </c>
      <c r="Z1305">
        <f>YEAR(Sales_Data[[#This Row],[Order Date]])</f>
        <v>2017</v>
      </c>
    </row>
    <row r="1306" spans="1:26" x14ac:dyDescent="0.2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>_xlfn.XLOOKUP(Sales_Data[[#This Row],[Category]],Assumptions_Model!A:A, Assumptions_Model!B:B)</f>
        <v>0.55000000000000004</v>
      </c>
      <c r="W1306">
        <f>Sales_Data[[#This Row],[Sales]]*Sales_Data[[#This Row],[Cost_%]]</f>
        <v>158.38350000000003</v>
      </c>
      <c r="X1306">
        <f>Sales_Data[[#This Row],[Sales]]-Sales_Data[[#This Row],[Cost]]</f>
        <v>129.5865</v>
      </c>
      <c r="Y1306" s="3">
        <f>Sales_Data[[#This Row],[Gross_Profit_Recalc]]/Sales_Data[[#This Row],[Sales]]</f>
        <v>0.44999999999999996</v>
      </c>
      <c r="Z1306">
        <f>YEAR(Sales_Data[[#This Row],[Order Date]])</f>
        <v>2017</v>
      </c>
    </row>
    <row r="1307" spans="1:26" x14ac:dyDescent="0.2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>_xlfn.XLOOKUP(Sales_Data[[#This Row],[Category]],Assumptions_Model!A:A, Assumptions_Model!B:B)</f>
        <v>0.55000000000000004</v>
      </c>
      <c r="W1307">
        <f>Sales_Data[[#This Row],[Sales]]*Sales_Data[[#This Row],[Cost_%]]</f>
        <v>230.96920000000003</v>
      </c>
      <c r="X1307">
        <f>Sales_Data[[#This Row],[Sales]]-Sales_Data[[#This Row],[Cost]]</f>
        <v>188.97479999999999</v>
      </c>
      <c r="Y1307" s="3">
        <f>Sales_Data[[#This Row],[Gross_Profit_Recalc]]/Sales_Data[[#This Row],[Sales]]</f>
        <v>0.44999999999999996</v>
      </c>
      <c r="Z1307">
        <f>YEAR(Sales_Data[[#This Row],[Order Date]])</f>
        <v>2016</v>
      </c>
    </row>
    <row r="1308" spans="1:26" x14ac:dyDescent="0.2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>_xlfn.XLOOKUP(Sales_Data[[#This Row],[Category]],Assumptions_Model!A:A, Assumptions_Model!B:B)</f>
        <v>0.6</v>
      </c>
      <c r="W1308">
        <f>Sales_Data[[#This Row],[Sales]]*Sales_Data[[#This Row],[Cost_%]]</f>
        <v>28.055999999999997</v>
      </c>
      <c r="X1308">
        <f>Sales_Data[[#This Row],[Sales]]-Sales_Data[[#This Row],[Cost]]</f>
        <v>18.704000000000001</v>
      </c>
      <c r="Y1308" s="3">
        <f>Sales_Data[[#This Row],[Gross_Profit_Recalc]]/Sales_Data[[#This Row],[Sales]]</f>
        <v>0.4</v>
      </c>
      <c r="Z1308">
        <f>YEAR(Sales_Data[[#This Row],[Order Date]])</f>
        <v>2016</v>
      </c>
    </row>
    <row r="1309" spans="1:26" x14ac:dyDescent="0.2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>_xlfn.XLOOKUP(Sales_Data[[#This Row],[Category]],Assumptions_Model!A:A, Assumptions_Model!B:B)</f>
        <v>0.6</v>
      </c>
      <c r="W1309">
        <f>Sales_Data[[#This Row],[Sales]]*Sales_Data[[#This Row],[Cost_%]]</f>
        <v>10.6272</v>
      </c>
      <c r="X1309">
        <f>Sales_Data[[#This Row],[Sales]]-Sales_Data[[#This Row],[Cost]]</f>
        <v>7.0847999999999995</v>
      </c>
      <c r="Y1309" s="3">
        <f>Sales_Data[[#This Row],[Gross_Profit_Recalc]]/Sales_Data[[#This Row],[Sales]]</f>
        <v>0.39999999999999997</v>
      </c>
      <c r="Z1309">
        <f>YEAR(Sales_Data[[#This Row],[Order Date]])</f>
        <v>2016</v>
      </c>
    </row>
    <row r="1310" spans="1:26" x14ac:dyDescent="0.2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>_xlfn.XLOOKUP(Sales_Data[[#This Row],[Category]],Assumptions_Model!A:A, Assumptions_Model!B:B)</f>
        <v>0.6</v>
      </c>
      <c r="W1310">
        <f>Sales_Data[[#This Row],[Sales]]*Sales_Data[[#This Row],[Cost_%]]</f>
        <v>13.068</v>
      </c>
      <c r="X1310">
        <f>Sales_Data[[#This Row],[Sales]]-Sales_Data[[#This Row],[Cost]]</f>
        <v>8.7120000000000015</v>
      </c>
      <c r="Y1310" s="3">
        <f>Sales_Data[[#This Row],[Gross_Profit_Recalc]]/Sales_Data[[#This Row],[Sales]]</f>
        <v>0.4</v>
      </c>
      <c r="Z1310">
        <f>YEAR(Sales_Data[[#This Row],[Order Date]])</f>
        <v>2016</v>
      </c>
    </row>
    <row r="1311" spans="1:26" x14ac:dyDescent="0.2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>_xlfn.XLOOKUP(Sales_Data[[#This Row],[Category]],Assumptions_Model!A:A, Assumptions_Model!B:B)</f>
        <v>0.6</v>
      </c>
      <c r="W1311">
        <f>Sales_Data[[#This Row],[Sales]]*Sales_Data[[#This Row],[Cost_%]]</f>
        <v>97.164000000000001</v>
      </c>
      <c r="X1311">
        <f>Sales_Data[[#This Row],[Sales]]-Sales_Data[[#This Row],[Cost]]</f>
        <v>64.775999999999996</v>
      </c>
      <c r="Y1311" s="3">
        <f>Sales_Data[[#This Row],[Gross_Profit_Recalc]]/Sales_Data[[#This Row],[Sales]]</f>
        <v>0.39999999999999997</v>
      </c>
      <c r="Z1311">
        <f>YEAR(Sales_Data[[#This Row],[Order Date]])</f>
        <v>2016</v>
      </c>
    </row>
    <row r="1312" spans="1:26" x14ac:dyDescent="0.2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>_xlfn.XLOOKUP(Sales_Data[[#This Row],[Category]],Assumptions_Model!A:A, Assumptions_Model!B:B)</f>
        <v>0.65</v>
      </c>
      <c r="W1312">
        <f>Sales_Data[[#This Row],[Sales]]*Sales_Data[[#This Row],[Cost_%]]</f>
        <v>105.01920000000001</v>
      </c>
      <c r="X1312">
        <f>Sales_Data[[#This Row],[Sales]]-Sales_Data[[#This Row],[Cost]]</f>
        <v>56.5488</v>
      </c>
      <c r="Y1312" s="3">
        <f>Sales_Data[[#This Row],[Gross_Profit_Recalc]]/Sales_Data[[#This Row],[Sales]]</f>
        <v>0.35</v>
      </c>
      <c r="Z1312">
        <f>YEAR(Sales_Data[[#This Row],[Order Date]])</f>
        <v>2016</v>
      </c>
    </row>
    <row r="1313" spans="1:26" x14ac:dyDescent="0.2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>_xlfn.XLOOKUP(Sales_Data[[#This Row],[Category]],Assumptions_Model!A:A, Assumptions_Model!B:B)</f>
        <v>0.6</v>
      </c>
      <c r="W1313">
        <f>Sales_Data[[#This Row],[Sales]]*Sales_Data[[#This Row],[Cost_%]]</f>
        <v>2.214</v>
      </c>
      <c r="X1313">
        <f>Sales_Data[[#This Row],[Sales]]-Sales_Data[[#This Row],[Cost]]</f>
        <v>1.476</v>
      </c>
      <c r="Y1313" s="3">
        <f>Sales_Data[[#This Row],[Gross_Profit_Recalc]]/Sales_Data[[#This Row],[Sales]]</f>
        <v>0.4</v>
      </c>
      <c r="Z1313">
        <f>YEAR(Sales_Data[[#This Row],[Order Date]])</f>
        <v>2016</v>
      </c>
    </row>
    <row r="1314" spans="1:26" x14ac:dyDescent="0.2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>_xlfn.XLOOKUP(Sales_Data[[#This Row],[Category]],Assumptions_Model!A:A, Assumptions_Model!B:B)</f>
        <v>0.6</v>
      </c>
      <c r="W1314">
        <f>Sales_Data[[#This Row],[Sales]]*Sales_Data[[#This Row],[Cost_%]]</f>
        <v>73.272000000000006</v>
      </c>
      <c r="X1314">
        <f>Sales_Data[[#This Row],[Sales]]-Sales_Data[[#This Row],[Cost]]</f>
        <v>48.847999999999999</v>
      </c>
      <c r="Y1314" s="3">
        <f>Sales_Data[[#This Row],[Gross_Profit_Recalc]]/Sales_Data[[#This Row],[Sales]]</f>
        <v>0.39999999999999997</v>
      </c>
      <c r="Z1314">
        <f>YEAR(Sales_Data[[#This Row],[Order Date]])</f>
        <v>2016</v>
      </c>
    </row>
    <row r="1315" spans="1:26" x14ac:dyDescent="0.2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>_xlfn.XLOOKUP(Sales_Data[[#This Row],[Category]],Assumptions_Model!A:A, Assumptions_Model!B:B)</f>
        <v>0.65</v>
      </c>
      <c r="W1315">
        <f>Sales_Data[[#This Row],[Sales]]*Sales_Data[[#This Row],[Cost_%]]</f>
        <v>100.99180000000001</v>
      </c>
      <c r="X1315">
        <f>Sales_Data[[#This Row],[Sales]]-Sales_Data[[#This Row],[Cost]]</f>
        <v>54.380200000000002</v>
      </c>
      <c r="Y1315" s="3">
        <f>Sales_Data[[#This Row],[Gross_Profit_Recalc]]/Sales_Data[[#This Row],[Sales]]</f>
        <v>0.35</v>
      </c>
      <c r="Z1315">
        <f>YEAR(Sales_Data[[#This Row],[Order Date]])</f>
        <v>2016</v>
      </c>
    </row>
    <row r="1316" spans="1:26" x14ac:dyDescent="0.2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>_xlfn.XLOOKUP(Sales_Data[[#This Row],[Category]],Assumptions_Model!A:A, Assumptions_Model!B:B)</f>
        <v>0.6</v>
      </c>
      <c r="W1316">
        <f>Sales_Data[[#This Row],[Sales]]*Sales_Data[[#This Row],[Cost_%]]</f>
        <v>23.327999999999999</v>
      </c>
      <c r="X1316">
        <f>Sales_Data[[#This Row],[Sales]]-Sales_Data[[#This Row],[Cost]]</f>
        <v>15.552000000000003</v>
      </c>
      <c r="Y1316" s="3">
        <f>Sales_Data[[#This Row],[Gross_Profit_Recalc]]/Sales_Data[[#This Row],[Sales]]</f>
        <v>0.40000000000000008</v>
      </c>
      <c r="Z1316">
        <f>YEAR(Sales_Data[[#This Row],[Order Date]])</f>
        <v>2016</v>
      </c>
    </row>
    <row r="1317" spans="1:26" x14ac:dyDescent="0.2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>_xlfn.XLOOKUP(Sales_Data[[#This Row],[Category]],Assumptions_Model!A:A, Assumptions_Model!B:B)</f>
        <v>0.65</v>
      </c>
      <c r="W1317">
        <f>Sales_Data[[#This Row],[Sales]]*Sales_Data[[#This Row],[Cost_%]]</f>
        <v>119.49600000000001</v>
      </c>
      <c r="X1317">
        <f>Sales_Data[[#This Row],[Sales]]-Sales_Data[[#This Row],[Cost]]</f>
        <v>64.343999999999994</v>
      </c>
      <c r="Y1317" s="3">
        <f>Sales_Data[[#This Row],[Gross_Profit_Recalc]]/Sales_Data[[#This Row],[Sales]]</f>
        <v>0.35</v>
      </c>
      <c r="Z1317">
        <f>YEAR(Sales_Data[[#This Row],[Order Date]])</f>
        <v>2016</v>
      </c>
    </row>
    <row r="1318" spans="1:26" x14ac:dyDescent="0.2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>_xlfn.XLOOKUP(Sales_Data[[#This Row],[Category]],Assumptions_Model!A:A, Assumptions_Model!B:B)</f>
        <v>0.6</v>
      </c>
      <c r="W1318">
        <f>Sales_Data[[#This Row],[Sales]]*Sales_Data[[#This Row],[Cost_%]]</f>
        <v>347.58</v>
      </c>
      <c r="X1318">
        <f>Sales_Data[[#This Row],[Sales]]-Sales_Data[[#This Row],[Cost]]</f>
        <v>231.71999999999997</v>
      </c>
      <c r="Y1318" s="3">
        <f>Sales_Data[[#This Row],[Gross_Profit_Recalc]]/Sales_Data[[#This Row],[Sales]]</f>
        <v>0.39999999999999997</v>
      </c>
      <c r="Z1318">
        <f>YEAR(Sales_Data[[#This Row],[Order Date]])</f>
        <v>2016</v>
      </c>
    </row>
    <row r="1319" spans="1:26" x14ac:dyDescent="0.2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>_xlfn.XLOOKUP(Sales_Data[[#This Row],[Category]],Assumptions_Model!A:A, Assumptions_Model!B:B)</f>
        <v>0.55000000000000004</v>
      </c>
      <c r="W1319">
        <f>Sales_Data[[#This Row],[Sales]]*Sales_Data[[#This Row],[Cost_%]]</f>
        <v>7.8100000000000005</v>
      </c>
      <c r="X1319">
        <f>Sales_Data[[#This Row],[Sales]]-Sales_Data[[#This Row],[Cost]]</f>
        <v>6.3899999999999988</v>
      </c>
      <c r="Y1319" s="3">
        <f>Sales_Data[[#This Row],[Gross_Profit_Recalc]]/Sales_Data[[#This Row],[Sales]]</f>
        <v>0.44999999999999996</v>
      </c>
      <c r="Z1319">
        <f>YEAR(Sales_Data[[#This Row],[Order Date]])</f>
        <v>2017</v>
      </c>
    </row>
    <row r="1320" spans="1:26" x14ac:dyDescent="0.2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>_xlfn.XLOOKUP(Sales_Data[[#This Row],[Category]],Assumptions_Model!A:A, Assumptions_Model!B:B)</f>
        <v>0.55000000000000004</v>
      </c>
      <c r="W1320">
        <f>Sales_Data[[#This Row],[Sales]]*Sales_Data[[#This Row],[Cost_%]]</f>
        <v>316.75600000000003</v>
      </c>
      <c r="X1320">
        <f>Sales_Data[[#This Row],[Sales]]-Sales_Data[[#This Row],[Cost]]</f>
        <v>259.16399999999993</v>
      </c>
      <c r="Y1320" s="3">
        <f>Sales_Data[[#This Row],[Gross_Profit_Recalc]]/Sales_Data[[#This Row],[Sales]]</f>
        <v>0.4499999999999999</v>
      </c>
      <c r="Z1320">
        <f>YEAR(Sales_Data[[#This Row],[Order Date]])</f>
        <v>2014</v>
      </c>
    </row>
    <row r="1321" spans="1:26" x14ac:dyDescent="0.2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>_xlfn.XLOOKUP(Sales_Data[[#This Row],[Category]],Assumptions_Model!A:A, Assumptions_Model!B:B)</f>
        <v>0.6</v>
      </c>
      <c r="W1321">
        <f>Sales_Data[[#This Row],[Sales]]*Sales_Data[[#This Row],[Cost_%]]</f>
        <v>3.1103999999999998</v>
      </c>
      <c r="X1321">
        <f>Sales_Data[[#This Row],[Sales]]-Sales_Data[[#This Row],[Cost]]</f>
        <v>2.0736000000000003</v>
      </c>
      <c r="Y1321" s="3">
        <f>Sales_Data[[#This Row],[Gross_Profit_Recalc]]/Sales_Data[[#This Row],[Sales]]</f>
        <v>0.40000000000000008</v>
      </c>
      <c r="Z1321">
        <f>YEAR(Sales_Data[[#This Row],[Order Date]])</f>
        <v>2014</v>
      </c>
    </row>
    <row r="1322" spans="1:26" x14ac:dyDescent="0.2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>_xlfn.XLOOKUP(Sales_Data[[#This Row],[Category]],Assumptions_Model!A:A, Assumptions_Model!B:B)</f>
        <v>0.6</v>
      </c>
      <c r="W1322">
        <f>Sales_Data[[#This Row],[Sales]]*Sales_Data[[#This Row],[Cost_%]]</f>
        <v>3.1374</v>
      </c>
      <c r="X1322">
        <f>Sales_Data[[#This Row],[Sales]]-Sales_Data[[#This Row],[Cost]]</f>
        <v>2.0916000000000001</v>
      </c>
      <c r="Y1322" s="3">
        <f>Sales_Data[[#This Row],[Gross_Profit_Recalc]]/Sales_Data[[#This Row],[Sales]]</f>
        <v>0.4</v>
      </c>
      <c r="Z1322">
        <f>YEAR(Sales_Data[[#This Row],[Order Date]])</f>
        <v>2017</v>
      </c>
    </row>
    <row r="1323" spans="1:26" x14ac:dyDescent="0.2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>_xlfn.XLOOKUP(Sales_Data[[#This Row],[Category]],Assumptions_Model!A:A, Assumptions_Model!B:B)</f>
        <v>0.6</v>
      </c>
      <c r="W1323">
        <f>Sales_Data[[#This Row],[Sales]]*Sales_Data[[#This Row],[Cost_%]]</f>
        <v>171.3312</v>
      </c>
      <c r="X1323">
        <f>Sales_Data[[#This Row],[Sales]]-Sales_Data[[#This Row],[Cost]]</f>
        <v>114.22080000000003</v>
      </c>
      <c r="Y1323" s="3">
        <f>Sales_Data[[#This Row],[Gross_Profit_Recalc]]/Sales_Data[[#This Row],[Sales]]</f>
        <v>0.40000000000000008</v>
      </c>
      <c r="Z1323">
        <f>YEAR(Sales_Data[[#This Row],[Order Date]])</f>
        <v>2017</v>
      </c>
    </row>
    <row r="1324" spans="1:26" x14ac:dyDescent="0.2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>_xlfn.XLOOKUP(Sales_Data[[#This Row],[Category]],Assumptions_Model!A:A, Assumptions_Model!B:B)</f>
        <v>0.6</v>
      </c>
      <c r="W1324">
        <f>Sales_Data[[#This Row],[Sales]]*Sales_Data[[#This Row],[Cost_%]]</f>
        <v>43.68</v>
      </c>
      <c r="X1324">
        <f>Sales_Data[[#This Row],[Sales]]-Sales_Data[[#This Row],[Cost]]</f>
        <v>29.119999999999997</v>
      </c>
      <c r="Y1324" s="3">
        <f>Sales_Data[[#This Row],[Gross_Profit_Recalc]]/Sales_Data[[#This Row],[Sales]]</f>
        <v>0.39999999999999997</v>
      </c>
      <c r="Z1324">
        <f>YEAR(Sales_Data[[#This Row],[Order Date]])</f>
        <v>2017</v>
      </c>
    </row>
    <row r="1325" spans="1:26" x14ac:dyDescent="0.2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>_xlfn.XLOOKUP(Sales_Data[[#This Row],[Category]],Assumptions_Model!A:A, Assumptions_Model!B:B)</f>
        <v>0.6</v>
      </c>
      <c r="W1325">
        <f>Sales_Data[[#This Row],[Sales]]*Sales_Data[[#This Row],[Cost_%]]</f>
        <v>6.4896000000000003</v>
      </c>
      <c r="X1325">
        <f>Sales_Data[[#This Row],[Sales]]-Sales_Data[[#This Row],[Cost]]</f>
        <v>4.3264000000000005</v>
      </c>
      <c r="Y1325" s="3">
        <f>Sales_Data[[#This Row],[Gross_Profit_Recalc]]/Sales_Data[[#This Row],[Sales]]</f>
        <v>0.4</v>
      </c>
      <c r="Z1325">
        <f>YEAR(Sales_Data[[#This Row],[Order Date]])</f>
        <v>2017</v>
      </c>
    </row>
    <row r="1326" spans="1:26" x14ac:dyDescent="0.2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>_xlfn.XLOOKUP(Sales_Data[[#This Row],[Category]],Assumptions_Model!A:A, Assumptions_Model!B:B)</f>
        <v>0.6</v>
      </c>
      <c r="W1326">
        <f>Sales_Data[[#This Row],[Sales]]*Sales_Data[[#This Row],[Cost_%]]</f>
        <v>27.755999999999997</v>
      </c>
      <c r="X1326">
        <f>Sales_Data[[#This Row],[Sales]]-Sales_Data[[#This Row],[Cost]]</f>
        <v>18.504000000000001</v>
      </c>
      <c r="Y1326" s="3">
        <f>Sales_Data[[#This Row],[Gross_Profit_Recalc]]/Sales_Data[[#This Row],[Sales]]</f>
        <v>0.4</v>
      </c>
      <c r="Z1326">
        <f>YEAR(Sales_Data[[#This Row],[Order Date]])</f>
        <v>2014</v>
      </c>
    </row>
    <row r="1327" spans="1:26" x14ac:dyDescent="0.2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>_xlfn.XLOOKUP(Sales_Data[[#This Row],[Category]],Assumptions_Model!A:A, Assumptions_Model!B:B)</f>
        <v>0.6</v>
      </c>
      <c r="W1327">
        <f>Sales_Data[[#This Row],[Sales]]*Sales_Data[[#This Row],[Cost_%]]</f>
        <v>10.476000000000001</v>
      </c>
      <c r="X1327">
        <f>Sales_Data[[#This Row],[Sales]]-Sales_Data[[#This Row],[Cost]]</f>
        <v>6.984</v>
      </c>
      <c r="Y1327" s="3">
        <f>Sales_Data[[#This Row],[Gross_Profit_Recalc]]/Sales_Data[[#This Row],[Sales]]</f>
        <v>0.39999999999999997</v>
      </c>
      <c r="Z1327">
        <f>YEAR(Sales_Data[[#This Row],[Order Date]])</f>
        <v>2014</v>
      </c>
    </row>
    <row r="1328" spans="1:26" x14ac:dyDescent="0.2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>_xlfn.XLOOKUP(Sales_Data[[#This Row],[Category]],Assumptions_Model!A:A, Assumptions_Model!B:B)</f>
        <v>0.65</v>
      </c>
      <c r="W1328">
        <f>Sales_Data[[#This Row],[Sales]]*Sales_Data[[#This Row],[Cost_%]]</f>
        <v>33.196800000000003</v>
      </c>
      <c r="X1328">
        <f>Sales_Data[[#This Row],[Sales]]-Sales_Data[[#This Row],[Cost]]</f>
        <v>17.8752</v>
      </c>
      <c r="Y1328" s="3">
        <f>Sales_Data[[#This Row],[Gross_Profit_Recalc]]/Sales_Data[[#This Row],[Sales]]</f>
        <v>0.35</v>
      </c>
      <c r="Z1328">
        <f>YEAR(Sales_Data[[#This Row],[Order Date]])</f>
        <v>2015</v>
      </c>
    </row>
    <row r="1329" spans="1:26" x14ac:dyDescent="0.2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>_xlfn.XLOOKUP(Sales_Data[[#This Row],[Category]],Assumptions_Model!A:A, Assumptions_Model!B:B)</f>
        <v>0.6</v>
      </c>
      <c r="W1329">
        <f>Sales_Data[[#This Row],[Sales]]*Sales_Data[[#This Row],[Cost_%]]</f>
        <v>6.8039999999999994</v>
      </c>
      <c r="X1329">
        <f>Sales_Data[[#This Row],[Sales]]-Sales_Data[[#This Row],[Cost]]</f>
        <v>4.5360000000000005</v>
      </c>
      <c r="Y1329" s="3">
        <f>Sales_Data[[#This Row],[Gross_Profit_Recalc]]/Sales_Data[[#This Row],[Sales]]</f>
        <v>0.4</v>
      </c>
      <c r="Z1329">
        <f>YEAR(Sales_Data[[#This Row],[Order Date]])</f>
        <v>2016</v>
      </c>
    </row>
    <row r="1330" spans="1:26" x14ac:dyDescent="0.2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>_xlfn.XLOOKUP(Sales_Data[[#This Row],[Category]],Assumptions_Model!A:A, Assumptions_Model!B:B)</f>
        <v>0.6</v>
      </c>
      <c r="W1330">
        <f>Sales_Data[[#This Row],[Sales]]*Sales_Data[[#This Row],[Cost_%]]</f>
        <v>52.752000000000002</v>
      </c>
      <c r="X1330">
        <f>Sales_Data[[#This Row],[Sales]]-Sales_Data[[#This Row],[Cost]]</f>
        <v>35.167999999999999</v>
      </c>
      <c r="Y1330" s="3">
        <f>Sales_Data[[#This Row],[Gross_Profit_Recalc]]/Sales_Data[[#This Row],[Sales]]</f>
        <v>0.39999999999999997</v>
      </c>
      <c r="Z1330">
        <f>YEAR(Sales_Data[[#This Row],[Order Date]])</f>
        <v>2017</v>
      </c>
    </row>
    <row r="1331" spans="1:26" x14ac:dyDescent="0.2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>_xlfn.XLOOKUP(Sales_Data[[#This Row],[Category]],Assumptions_Model!A:A, Assumptions_Model!B:B)</f>
        <v>0.65</v>
      </c>
      <c r="W1331">
        <f>Sales_Data[[#This Row],[Sales]]*Sales_Data[[#This Row],[Cost_%]]</f>
        <v>24.0825</v>
      </c>
      <c r="X1331">
        <f>Sales_Data[[#This Row],[Sales]]-Sales_Data[[#This Row],[Cost]]</f>
        <v>12.967499999999998</v>
      </c>
      <c r="Y1331" s="3">
        <f>Sales_Data[[#This Row],[Gross_Profit_Recalc]]/Sales_Data[[#This Row],[Sales]]</f>
        <v>0.35</v>
      </c>
      <c r="Z1331">
        <f>YEAR(Sales_Data[[#This Row],[Order Date]])</f>
        <v>2016</v>
      </c>
    </row>
    <row r="1332" spans="1:26" x14ac:dyDescent="0.2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>_xlfn.XLOOKUP(Sales_Data[[#This Row],[Category]],Assumptions_Model!A:A, Assumptions_Model!B:B)</f>
        <v>0.55000000000000004</v>
      </c>
      <c r="W1332">
        <f>Sales_Data[[#This Row],[Sales]]*Sales_Data[[#This Row],[Cost_%]]</f>
        <v>1.6335000000000002</v>
      </c>
      <c r="X1332">
        <f>Sales_Data[[#This Row],[Sales]]-Sales_Data[[#This Row],[Cost]]</f>
        <v>1.3365</v>
      </c>
      <c r="Y1332" s="3">
        <f>Sales_Data[[#This Row],[Gross_Profit_Recalc]]/Sales_Data[[#This Row],[Sales]]</f>
        <v>0.44999999999999996</v>
      </c>
      <c r="Z1332">
        <f>YEAR(Sales_Data[[#This Row],[Order Date]])</f>
        <v>2017</v>
      </c>
    </row>
    <row r="1333" spans="1:26" x14ac:dyDescent="0.2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>_xlfn.XLOOKUP(Sales_Data[[#This Row],[Category]],Assumptions_Model!A:A, Assumptions_Model!B:B)</f>
        <v>0.6</v>
      </c>
      <c r="W1333">
        <f>Sales_Data[[#This Row],[Sales]]*Sales_Data[[#This Row],[Cost_%]]</f>
        <v>16.463999999999999</v>
      </c>
      <c r="X1333">
        <f>Sales_Data[[#This Row],[Sales]]-Sales_Data[[#This Row],[Cost]]</f>
        <v>10.976000000000003</v>
      </c>
      <c r="Y1333" s="3">
        <f>Sales_Data[[#This Row],[Gross_Profit_Recalc]]/Sales_Data[[#This Row],[Sales]]</f>
        <v>0.40000000000000008</v>
      </c>
      <c r="Z1333">
        <f>YEAR(Sales_Data[[#This Row],[Order Date]])</f>
        <v>2017</v>
      </c>
    </row>
    <row r="1334" spans="1:26" x14ac:dyDescent="0.2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>_xlfn.XLOOKUP(Sales_Data[[#This Row],[Category]],Assumptions_Model!A:A, Assumptions_Model!B:B)</f>
        <v>0.6</v>
      </c>
      <c r="W1334">
        <f>Sales_Data[[#This Row],[Sales]]*Sales_Data[[#This Row],[Cost_%]]</f>
        <v>0.64800000000000002</v>
      </c>
      <c r="X1334">
        <f>Sales_Data[[#This Row],[Sales]]-Sales_Data[[#This Row],[Cost]]</f>
        <v>0.43200000000000005</v>
      </c>
      <c r="Y1334" s="3">
        <f>Sales_Data[[#This Row],[Gross_Profit_Recalc]]/Sales_Data[[#This Row],[Sales]]</f>
        <v>0.4</v>
      </c>
      <c r="Z1334">
        <f>YEAR(Sales_Data[[#This Row],[Order Date]])</f>
        <v>2014</v>
      </c>
    </row>
    <row r="1335" spans="1:26" x14ac:dyDescent="0.2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>_xlfn.XLOOKUP(Sales_Data[[#This Row],[Category]],Assumptions_Model!A:A, Assumptions_Model!B:B)</f>
        <v>0.6</v>
      </c>
      <c r="W1335">
        <f>Sales_Data[[#This Row],[Sales]]*Sales_Data[[#This Row],[Cost_%]]</f>
        <v>4.7759999999999998</v>
      </c>
      <c r="X1335">
        <f>Sales_Data[[#This Row],[Sales]]-Sales_Data[[#This Row],[Cost]]</f>
        <v>3.1840000000000002</v>
      </c>
      <c r="Y1335" s="3">
        <f>Sales_Data[[#This Row],[Gross_Profit_Recalc]]/Sales_Data[[#This Row],[Sales]]</f>
        <v>0.4</v>
      </c>
      <c r="Z1335">
        <f>YEAR(Sales_Data[[#This Row],[Order Date]])</f>
        <v>2014</v>
      </c>
    </row>
    <row r="1336" spans="1:26" x14ac:dyDescent="0.2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>_xlfn.XLOOKUP(Sales_Data[[#This Row],[Category]],Assumptions_Model!A:A, Assumptions_Model!B:B)</f>
        <v>0.6</v>
      </c>
      <c r="W1336">
        <f>Sales_Data[[#This Row],[Sales]]*Sales_Data[[#This Row],[Cost_%]]</f>
        <v>84.441599999999994</v>
      </c>
      <c r="X1336">
        <f>Sales_Data[[#This Row],[Sales]]-Sales_Data[[#This Row],[Cost]]</f>
        <v>56.294399999999996</v>
      </c>
      <c r="Y1336" s="3">
        <f>Sales_Data[[#This Row],[Gross_Profit_Recalc]]/Sales_Data[[#This Row],[Sales]]</f>
        <v>0.4</v>
      </c>
      <c r="Z1336">
        <f>YEAR(Sales_Data[[#This Row],[Order Date]])</f>
        <v>2014</v>
      </c>
    </row>
    <row r="1337" spans="1:26" x14ac:dyDescent="0.2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>_xlfn.XLOOKUP(Sales_Data[[#This Row],[Category]],Assumptions_Model!A:A, Assumptions_Model!B:B)</f>
        <v>0.6</v>
      </c>
      <c r="W1337">
        <f>Sales_Data[[#This Row],[Sales]]*Sales_Data[[#This Row],[Cost_%]]</f>
        <v>331.53599999999994</v>
      </c>
      <c r="X1337">
        <f>Sales_Data[[#This Row],[Sales]]-Sales_Data[[#This Row],[Cost]]</f>
        <v>221.024</v>
      </c>
      <c r="Y1337" s="3">
        <f>Sales_Data[[#This Row],[Gross_Profit_Recalc]]/Sales_Data[[#This Row],[Sales]]</f>
        <v>0.4</v>
      </c>
      <c r="Z1337">
        <f>YEAR(Sales_Data[[#This Row],[Order Date]])</f>
        <v>2016</v>
      </c>
    </row>
    <row r="1338" spans="1:26" x14ac:dyDescent="0.2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>_xlfn.XLOOKUP(Sales_Data[[#This Row],[Category]],Assumptions_Model!A:A, Assumptions_Model!B:B)</f>
        <v>0.65</v>
      </c>
      <c r="W1338">
        <f>Sales_Data[[#This Row],[Sales]]*Sales_Data[[#This Row],[Cost_%]]</f>
        <v>16.3215</v>
      </c>
      <c r="X1338">
        <f>Sales_Data[[#This Row],[Sales]]-Sales_Data[[#This Row],[Cost]]</f>
        <v>8.7884999999999991</v>
      </c>
      <c r="Y1338" s="3">
        <f>Sales_Data[[#This Row],[Gross_Profit_Recalc]]/Sales_Data[[#This Row],[Sales]]</f>
        <v>0.35</v>
      </c>
      <c r="Z1338">
        <f>YEAR(Sales_Data[[#This Row],[Order Date]])</f>
        <v>2017</v>
      </c>
    </row>
    <row r="1339" spans="1:26" x14ac:dyDescent="0.2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>_xlfn.XLOOKUP(Sales_Data[[#This Row],[Category]],Assumptions_Model!A:A, Assumptions_Model!B:B)</f>
        <v>0.65</v>
      </c>
      <c r="W1339">
        <f>Sales_Data[[#This Row],[Sales]]*Sales_Data[[#This Row],[Cost_%]]</f>
        <v>19.357000000000003</v>
      </c>
      <c r="X1339">
        <f>Sales_Data[[#This Row],[Sales]]-Sales_Data[[#This Row],[Cost]]</f>
        <v>10.422999999999998</v>
      </c>
      <c r="Y1339" s="3">
        <f>Sales_Data[[#This Row],[Gross_Profit_Recalc]]/Sales_Data[[#This Row],[Sales]]</f>
        <v>0.34999999999999992</v>
      </c>
      <c r="Z1339">
        <f>YEAR(Sales_Data[[#This Row],[Order Date]])</f>
        <v>2017</v>
      </c>
    </row>
    <row r="1340" spans="1:26" x14ac:dyDescent="0.2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>_xlfn.XLOOKUP(Sales_Data[[#This Row],[Category]],Assumptions_Model!A:A, Assumptions_Model!B:B)</f>
        <v>0.55000000000000004</v>
      </c>
      <c r="W1340">
        <f>Sales_Data[[#This Row],[Sales]]*Sales_Data[[#This Row],[Cost_%]]</f>
        <v>372.66900000000004</v>
      </c>
      <c r="X1340">
        <f>Sales_Data[[#This Row],[Sales]]-Sales_Data[[#This Row],[Cost]]</f>
        <v>304.911</v>
      </c>
      <c r="Y1340" s="3">
        <f>Sales_Data[[#This Row],[Gross_Profit_Recalc]]/Sales_Data[[#This Row],[Sales]]</f>
        <v>0.44999999999999996</v>
      </c>
      <c r="Z1340">
        <f>YEAR(Sales_Data[[#This Row],[Order Date]])</f>
        <v>2017</v>
      </c>
    </row>
    <row r="1341" spans="1:26" x14ac:dyDescent="0.2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>_xlfn.XLOOKUP(Sales_Data[[#This Row],[Category]],Assumptions_Model!A:A, Assumptions_Model!B:B)</f>
        <v>0.6</v>
      </c>
      <c r="W1341">
        <f>Sales_Data[[#This Row],[Sales]]*Sales_Data[[#This Row],[Cost_%]]</f>
        <v>45.024000000000001</v>
      </c>
      <c r="X1341">
        <f>Sales_Data[[#This Row],[Sales]]-Sales_Data[[#This Row],[Cost]]</f>
        <v>30.016000000000005</v>
      </c>
      <c r="Y1341" s="3">
        <f>Sales_Data[[#This Row],[Gross_Profit_Recalc]]/Sales_Data[[#This Row],[Sales]]</f>
        <v>0.4</v>
      </c>
      <c r="Z1341">
        <f>YEAR(Sales_Data[[#This Row],[Order Date]])</f>
        <v>2017</v>
      </c>
    </row>
    <row r="1342" spans="1:26" x14ac:dyDescent="0.2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>_xlfn.XLOOKUP(Sales_Data[[#This Row],[Category]],Assumptions_Model!A:A, Assumptions_Model!B:B)</f>
        <v>0.55000000000000004</v>
      </c>
      <c r="W1342">
        <f>Sales_Data[[#This Row],[Sales]]*Sales_Data[[#This Row],[Cost_%]]</f>
        <v>382.63500000000005</v>
      </c>
      <c r="X1342">
        <f>Sales_Data[[#This Row],[Sales]]-Sales_Data[[#This Row],[Cost]]</f>
        <v>313.065</v>
      </c>
      <c r="Y1342" s="3">
        <f>Sales_Data[[#This Row],[Gross_Profit_Recalc]]/Sales_Data[[#This Row],[Sales]]</f>
        <v>0.44999999999999996</v>
      </c>
      <c r="Z1342">
        <f>YEAR(Sales_Data[[#This Row],[Order Date]])</f>
        <v>2017</v>
      </c>
    </row>
    <row r="1343" spans="1:26" x14ac:dyDescent="0.2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>_xlfn.XLOOKUP(Sales_Data[[#This Row],[Category]],Assumptions_Model!A:A, Assumptions_Model!B:B)</f>
        <v>0.6</v>
      </c>
      <c r="W1343">
        <f>Sales_Data[[#This Row],[Sales]]*Sales_Data[[#This Row],[Cost_%]]</f>
        <v>9.395999999999999</v>
      </c>
      <c r="X1343">
        <f>Sales_Data[[#This Row],[Sales]]-Sales_Data[[#This Row],[Cost]]</f>
        <v>6.2640000000000011</v>
      </c>
      <c r="Y1343" s="3">
        <f>Sales_Data[[#This Row],[Gross_Profit_Recalc]]/Sales_Data[[#This Row],[Sales]]</f>
        <v>0.40000000000000008</v>
      </c>
      <c r="Z1343">
        <f>YEAR(Sales_Data[[#This Row],[Order Date]])</f>
        <v>2017</v>
      </c>
    </row>
    <row r="1344" spans="1:26" x14ac:dyDescent="0.2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>_xlfn.XLOOKUP(Sales_Data[[#This Row],[Category]],Assumptions_Model!A:A, Assumptions_Model!B:B)</f>
        <v>0.6</v>
      </c>
      <c r="W1344">
        <f>Sales_Data[[#This Row],[Sales]]*Sales_Data[[#This Row],[Cost_%]]</f>
        <v>17.3124</v>
      </c>
      <c r="X1344">
        <f>Sales_Data[[#This Row],[Sales]]-Sales_Data[[#This Row],[Cost]]</f>
        <v>11.541599999999999</v>
      </c>
      <c r="Y1344" s="3">
        <f>Sales_Data[[#This Row],[Gross_Profit_Recalc]]/Sales_Data[[#This Row],[Sales]]</f>
        <v>0.39999999999999997</v>
      </c>
      <c r="Z1344">
        <f>YEAR(Sales_Data[[#This Row],[Order Date]])</f>
        <v>2017</v>
      </c>
    </row>
    <row r="1345" spans="1:26" x14ac:dyDescent="0.2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>_xlfn.XLOOKUP(Sales_Data[[#This Row],[Category]],Assumptions_Model!A:A, Assumptions_Model!B:B)</f>
        <v>0.6</v>
      </c>
      <c r="W1345">
        <f>Sales_Data[[#This Row],[Sales]]*Sales_Data[[#This Row],[Cost_%]]</f>
        <v>28.692</v>
      </c>
      <c r="X1345">
        <f>Sales_Data[[#This Row],[Sales]]-Sales_Data[[#This Row],[Cost]]</f>
        <v>19.128</v>
      </c>
      <c r="Y1345" s="3">
        <f>Sales_Data[[#This Row],[Gross_Profit_Recalc]]/Sales_Data[[#This Row],[Sales]]</f>
        <v>0.4</v>
      </c>
      <c r="Z1345">
        <f>YEAR(Sales_Data[[#This Row],[Order Date]])</f>
        <v>2015</v>
      </c>
    </row>
    <row r="1346" spans="1:26" x14ac:dyDescent="0.2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>_xlfn.XLOOKUP(Sales_Data[[#This Row],[Category]],Assumptions_Model!A:A, Assumptions_Model!B:B)</f>
        <v>0.6</v>
      </c>
      <c r="W1346">
        <f>Sales_Data[[#This Row],[Sales]]*Sales_Data[[#This Row],[Cost_%]]</f>
        <v>7.83</v>
      </c>
      <c r="X1346">
        <f>Sales_Data[[#This Row],[Sales]]-Sales_Data[[#This Row],[Cost]]</f>
        <v>5.2200000000000006</v>
      </c>
      <c r="Y1346" s="3">
        <f>Sales_Data[[#This Row],[Gross_Profit_Recalc]]/Sales_Data[[#This Row],[Sales]]</f>
        <v>0.4</v>
      </c>
      <c r="Z1346">
        <f>YEAR(Sales_Data[[#This Row],[Order Date]])</f>
        <v>2015</v>
      </c>
    </row>
    <row r="1347" spans="1:26" x14ac:dyDescent="0.2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>_xlfn.XLOOKUP(Sales_Data[[#This Row],[Category]],Assumptions_Model!A:A, Assumptions_Model!B:B)</f>
        <v>0.6</v>
      </c>
      <c r="W1347">
        <f>Sales_Data[[#This Row],[Sales]]*Sales_Data[[#This Row],[Cost_%]]</f>
        <v>56.268000000000001</v>
      </c>
      <c r="X1347">
        <f>Sales_Data[[#This Row],[Sales]]-Sales_Data[[#This Row],[Cost]]</f>
        <v>37.512</v>
      </c>
      <c r="Y1347" s="3">
        <f>Sales_Data[[#This Row],[Gross_Profit_Recalc]]/Sales_Data[[#This Row],[Sales]]</f>
        <v>0.4</v>
      </c>
      <c r="Z1347">
        <f>YEAR(Sales_Data[[#This Row],[Order Date]])</f>
        <v>2014</v>
      </c>
    </row>
    <row r="1348" spans="1:26" x14ac:dyDescent="0.2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>_xlfn.XLOOKUP(Sales_Data[[#This Row],[Category]],Assumptions_Model!A:A, Assumptions_Model!B:B)</f>
        <v>0.6</v>
      </c>
      <c r="W1348">
        <f>Sales_Data[[#This Row],[Sales]]*Sales_Data[[#This Row],[Cost_%]]</f>
        <v>28.308</v>
      </c>
      <c r="X1348">
        <f>Sales_Data[[#This Row],[Sales]]-Sales_Data[[#This Row],[Cost]]</f>
        <v>18.872</v>
      </c>
      <c r="Y1348" s="3">
        <f>Sales_Data[[#This Row],[Gross_Profit_Recalc]]/Sales_Data[[#This Row],[Sales]]</f>
        <v>0.4</v>
      </c>
      <c r="Z1348">
        <f>YEAR(Sales_Data[[#This Row],[Order Date]])</f>
        <v>2014</v>
      </c>
    </row>
    <row r="1349" spans="1:26" x14ac:dyDescent="0.2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>_xlfn.XLOOKUP(Sales_Data[[#This Row],[Category]],Assumptions_Model!A:A, Assumptions_Model!B:B)</f>
        <v>0.6</v>
      </c>
      <c r="W1349">
        <f>Sales_Data[[#This Row],[Sales]]*Sales_Data[[#This Row],[Cost_%]]</f>
        <v>11.808</v>
      </c>
      <c r="X1349">
        <f>Sales_Data[[#This Row],[Sales]]-Sales_Data[[#This Row],[Cost]]</f>
        <v>7.8719999999999999</v>
      </c>
      <c r="Y1349" s="3">
        <f>Sales_Data[[#This Row],[Gross_Profit_Recalc]]/Sales_Data[[#This Row],[Sales]]</f>
        <v>0.4</v>
      </c>
      <c r="Z1349">
        <f>YEAR(Sales_Data[[#This Row],[Order Date]])</f>
        <v>2014</v>
      </c>
    </row>
    <row r="1350" spans="1:26" x14ac:dyDescent="0.2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>_xlfn.XLOOKUP(Sales_Data[[#This Row],[Category]],Assumptions_Model!A:A, Assumptions_Model!B:B)</f>
        <v>0.6</v>
      </c>
      <c r="W1350">
        <f>Sales_Data[[#This Row],[Sales]]*Sales_Data[[#This Row],[Cost_%]]</f>
        <v>32.04</v>
      </c>
      <c r="X1350">
        <f>Sales_Data[[#This Row],[Sales]]-Sales_Data[[#This Row],[Cost]]</f>
        <v>21.36</v>
      </c>
      <c r="Y1350" s="3">
        <f>Sales_Data[[#This Row],[Gross_Profit_Recalc]]/Sales_Data[[#This Row],[Sales]]</f>
        <v>0.4</v>
      </c>
      <c r="Z1350">
        <f>YEAR(Sales_Data[[#This Row],[Order Date]])</f>
        <v>2014</v>
      </c>
    </row>
    <row r="1351" spans="1:26" x14ac:dyDescent="0.2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>_xlfn.XLOOKUP(Sales_Data[[#This Row],[Category]],Assumptions_Model!A:A, Assumptions_Model!B:B)</f>
        <v>0.6</v>
      </c>
      <c r="W1351">
        <f>Sales_Data[[#This Row],[Sales]]*Sales_Data[[#This Row],[Cost_%]]</f>
        <v>21.528000000000002</v>
      </c>
      <c r="X1351">
        <f>Sales_Data[[#This Row],[Sales]]-Sales_Data[[#This Row],[Cost]]</f>
        <v>14.352</v>
      </c>
      <c r="Y1351" s="3">
        <f>Sales_Data[[#This Row],[Gross_Profit_Recalc]]/Sales_Data[[#This Row],[Sales]]</f>
        <v>0.39999999999999997</v>
      </c>
      <c r="Z1351">
        <f>YEAR(Sales_Data[[#This Row],[Order Date]])</f>
        <v>2014</v>
      </c>
    </row>
    <row r="1352" spans="1:26" x14ac:dyDescent="0.2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>_xlfn.XLOOKUP(Sales_Data[[#This Row],[Category]],Assumptions_Model!A:A, Assumptions_Model!B:B)</f>
        <v>0.65</v>
      </c>
      <c r="W1352">
        <f>Sales_Data[[#This Row],[Sales]]*Sales_Data[[#This Row],[Cost_%]]</f>
        <v>167.88135</v>
      </c>
      <c r="X1352">
        <f>Sales_Data[[#This Row],[Sales]]-Sales_Data[[#This Row],[Cost]]</f>
        <v>90.397649999999999</v>
      </c>
      <c r="Y1352" s="3">
        <f>Sales_Data[[#This Row],[Gross_Profit_Recalc]]/Sales_Data[[#This Row],[Sales]]</f>
        <v>0.35</v>
      </c>
      <c r="Z1352">
        <f>YEAR(Sales_Data[[#This Row],[Order Date]])</f>
        <v>2014</v>
      </c>
    </row>
    <row r="1353" spans="1:26" x14ac:dyDescent="0.2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>_xlfn.XLOOKUP(Sales_Data[[#This Row],[Category]],Assumptions_Model!A:A, Assumptions_Model!B:B)</f>
        <v>0.6</v>
      </c>
      <c r="W1353">
        <f>Sales_Data[[#This Row],[Sales]]*Sales_Data[[#This Row],[Cost_%]]</f>
        <v>18.84</v>
      </c>
      <c r="X1353">
        <f>Sales_Data[[#This Row],[Sales]]-Sales_Data[[#This Row],[Cost]]</f>
        <v>12.559999999999999</v>
      </c>
      <c r="Y1353" s="3">
        <f>Sales_Data[[#This Row],[Gross_Profit_Recalc]]/Sales_Data[[#This Row],[Sales]]</f>
        <v>0.39999999999999997</v>
      </c>
      <c r="Z1353">
        <f>YEAR(Sales_Data[[#This Row],[Order Date]])</f>
        <v>2016</v>
      </c>
    </row>
    <row r="1354" spans="1:26" x14ac:dyDescent="0.2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>_xlfn.XLOOKUP(Sales_Data[[#This Row],[Category]],Assumptions_Model!A:A, Assumptions_Model!B:B)</f>
        <v>0.55000000000000004</v>
      </c>
      <c r="W1354">
        <f>Sales_Data[[#This Row],[Sales]]*Sales_Data[[#This Row],[Cost_%]]</f>
        <v>101.17800000000001</v>
      </c>
      <c r="X1354">
        <f>Sales_Data[[#This Row],[Sales]]-Sales_Data[[#This Row],[Cost]]</f>
        <v>82.781999999999996</v>
      </c>
      <c r="Y1354" s="3">
        <f>Sales_Data[[#This Row],[Gross_Profit_Recalc]]/Sales_Data[[#This Row],[Sales]]</f>
        <v>0.44999999999999996</v>
      </c>
      <c r="Z1354">
        <f>YEAR(Sales_Data[[#This Row],[Order Date]])</f>
        <v>2017</v>
      </c>
    </row>
    <row r="1355" spans="1:26" x14ac:dyDescent="0.2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>_xlfn.XLOOKUP(Sales_Data[[#This Row],[Category]],Assumptions_Model!A:A, Assumptions_Model!B:B)</f>
        <v>0.6</v>
      </c>
      <c r="W1355">
        <f>Sales_Data[[#This Row],[Sales]]*Sales_Data[[#This Row],[Cost_%]]</f>
        <v>10.565999999999999</v>
      </c>
      <c r="X1355">
        <f>Sales_Data[[#This Row],[Sales]]-Sales_Data[[#This Row],[Cost]]</f>
        <v>7.0440000000000005</v>
      </c>
      <c r="Y1355" s="3">
        <f>Sales_Data[[#This Row],[Gross_Profit_Recalc]]/Sales_Data[[#This Row],[Sales]]</f>
        <v>0.4</v>
      </c>
      <c r="Z1355">
        <f>YEAR(Sales_Data[[#This Row],[Order Date]])</f>
        <v>2017</v>
      </c>
    </row>
    <row r="1356" spans="1:26" x14ac:dyDescent="0.2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>_xlfn.XLOOKUP(Sales_Data[[#This Row],[Category]],Assumptions_Model!A:A, Assumptions_Model!B:B)</f>
        <v>0.65</v>
      </c>
      <c r="W1356">
        <f>Sales_Data[[#This Row],[Sales]]*Sales_Data[[#This Row],[Cost_%]]</f>
        <v>195.58760000000001</v>
      </c>
      <c r="X1356">
        <f>Sales_Data[[#This Row],[Sales]]-Sales_Data[[#This Row],[Cost]]</f>
        <v>105.31639999999999</v>
      </c>
      <c r="Y1356" s="3">
        <f>Sales_Data[[#This Row],[Gross_Profit_Recalc]]/Sales_Data[[#This Row],[Sales]]</f>
        <v>0.35</v>
      </c>
      <c r="Z1356">
        <f>YEAR(Sales_Data[[#This Row],[Order Date]])</f>
        <v>2017</v>
      </c>
    </row>
    <row r="1357" spans="1:26" x14ac:dyDescent="0.2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>_xlfn.XLOOKUP(Sales_Data[[#This Row],[Category]],Assumptions_Model!A:A, Assumptions_Model!B:B)</f>
        <v>0.6</v>
      </c>
      <c r="W1357">
        <f>Sales_Data[[#This Row],[Sales]]*Sales_Data[[#This Row],[Cost_%]]</f>
        <v>132.46559999999999</v>
      </c>
      <c r="X1357">
        <f>Sales_Data[[#This Row],[Sales]]-Sales_Data[[#This Row],[Cost]]</f>
        <v>88.310400000000016</v>
      </c>
      <c r="Y1357" s="3">
        <f>Sales_Data[[#This Row],[Gross_Profit_Recalc]]/Sales_Data[[#This Row],[Sales]]</f>
        <v>0.40000000000000008</v>
      </c>
      <c r="Z1357">
        <f>YEAR(Sales_Data[[#This Row],[Order Date]])</f>
        <v>2014</v>
      </c>
    </row>
    <row r="1358" spans="1:26" x14ac:dyDescent="0.2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>_xlfn.XLOOKUP(Sales_Data[[#This Row],[Category]],Assumptions_Model!A:A, Assumptions_Model!B:B)</f>
        <v>0.6</v>
      </c>
      <c r="W1358">
        <f>Sales_Data[[#This Row],[Sales]]*Sales_Data[[#This Row],[Cost_%]]</f>
        <v>168.85439999999997</v>
      </c>
      <c r="X1358">
        <f>Sales_Data[[#This Row],[Sales]]-Sales_Data[[#This Row],[Cost]]</f>
        <v>112.56960000000001</v>
      </c>
      <c r="Y1358" s="3">
        <f>Sales_Data[[#This Row],[Gross_Profit_Recalc]]/Sales_Data[[#This Row],[Sales]]</f>
        <v>0.40000000000000008</v>
      </c>
      <c r="Z1358">
        <f>YEAR(Sales_Data[[#This Row],[Order Date]])</f>
        <v>2014</v>
      </c>
    </row>
    <row r="1359" spans="1:26" x14ac:dyDescent="0.2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>_xlfn.XLOOKUP(Sales_Data[[#This Row],[Category]],Assumptions_Model!A:A, Assumptions_Model!B:B)</f>
        <v>0.6</v>
      </c>
      <c r="W1359">
        <f>Sales_Data[[#This Row],[Sales]]*Sales_Data[[#This Row],[Cost_%]]</f>
        <v>47.484000000000002</v>
      </c>
      <c r="X1359">
        <f>Sales_Data[[#This Row],[Sales]]-Sales_Data[[#This Row],[Cost]]</f>
        <v>31.655999999999999</v>
      </c>
      <c r="Y1359" s="3">
        <f>Sales_Data[[#This Row],[Gross_Profit_Recalc]]/Sales_Data[[#This Row],[Sales]]</f>
        <v>0.39999999999999997</v>
      </c>
      <c r="Z1359">
        <f>YEAR(Sales_Data[[#This Row],[Order Date]])</f>
        <v>2016</v>
      </c>
    </row>
    <row r="1360" spans="1:26" x14ac:dyDescent="0.2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>_xlfn.XLOOKUP(Sales_Data[[#This Row],[Category]],Assumptions_Model!A:A, Assumptions_Model!B:B)</f>
        <v>0.65</v>
      </c>
      <c r="W1360">
        <f>Sales_Data[[#This Row],[Sales]]*Sales_Data[[#This Row],[Cost_%]]</f>
        <v>1.2922</v>
      </c>
      <c r="X1360">
        <f>Sales_Data[[#This Row],[Sales]]-Sales_Data[[#This Row],[Cost]]</f>
        <v>0.69579999999999997</v>
      </c>
      <c r="Y1360" s="3">
        <f>Sales_Data[[#This Row],[Gross_Profit_Recalc]]/Sales_Data[[#This Row],[Sales]]</f>
        <v>0.35</v>
      </c>
      <c r="Z1360">
        <f>YEAR(Sales_Data[[#This Row],[Order Date]])</f>
        <v>2017</v>
      </c>
    </row>
    <row r="1361" spans="1:26" x14ac:dyDescent="0.2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>_xlfn.XLOOKUP(Sales_Data[[#This Row],[Category]],Assumptions_Model!A:A, Assumptions_Model!B:B)</f>
        <v>0.65</v>
      </c>
      <c r="W1361">
        <f>Sales_Data[[#This Row],[Sales]]*Sales_Data[[#This Row],[Cost_%]]</f>
        <v>94.619200000000006</v>
      </c>
      <c r="X1361">
        <f>Sales_Data[[#This Row],[Sales]]-Sales_Data[[#This Row],[Cost]]</f>
        <v>50.948800000000006</v>
      </c>
      <c r="Y1361" s="3">
        <f>Sales_Data[[#This Row],[Gross_Profit_Recalc]]/Sales_Data[[#This Row],[Sales]]</f>
        <v>0.35000000000000003</v>
      </c>
      <c r="Z1361">
        <f>YEAR(Sales_Data[[#This Row],[Order Date]])</f>
        <v>2014</v>
      </c>
    </row>
    <row r="1362" spans="1:26" x14ac:dyDescent="0.2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>_xlfn.XLOOKUP(Sales_Data[[#This Row],[Category]],Assumptions_Model!A:A, Assumptions_Model!B:B)</f>
        <v>0.6</v>
      </c>
      <c r="W1362">
        <f>Sales_Data[[#This Row],[Sales]]*Sales_Data[[#This Row],[Cost_%]]</f>
        <v>73.953599999999994</v>
      </c>
      <c r="X1362">
        <f>Sales_Data[[#This Row],[Sales]]-Sales_Data[[#This Row],[Cost]]</f>
        <v>49.302400000000006</v>
      </c>
      <c r="Y1362" s="3">
        <f>Sales_Data[[#This Row],[Gross_Profit_Recalc]]/Sales_Data[[#This Row],[Sales]]</f>
        <v>0.4</v>
      </c>
      <c r="Z1362">
        <f>YEAR(Sales_Data[[#This Row],[Order Date]])</f>
        <v>2017</v>
      </c>
    </row>
    <row r="1363" spans="1:26" x14ac:dyDescent="0.2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>_xlfn.XLOOKUP(Sales_Data[[#This Row],[Category]],Assumptions_Model!A:A, Assumptions_Model!B:B)</f>
        <v>0.6</v>
      </c>
      <c r="W1363">
        <f>Sales_Data[[#This Row],[Sales]]*Sales_Data[[#This Row],[Cost_%]]</f>
        <v>14.208</v>
      </c>
      <c r="X1363">
        <f>Sales_Data[[#This Row],[Sales]]-Sales_Data[[#This Row],[Cost]]</f>
        <v>9.4719999999999995</v>
      </c>
      <c r="Y1363" s="3">
        <f>Sales_Data[[#This Row],[Gross_Profit_Recalc]]/Sales_Data[[#This Row],[Sales]]</f>
        <v>0.39999999999999997</v>
      </c>
      <c r="Z1363">
        <f>YEAR(Sales_Data[[#This Row],[Order Date]])</f>
        <v>2017</v>
      </c>
    </row>
    <row r="1364" spans="1:26" x14ac:dyDescent="0.2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>_xlfn.XLOOKUP(Sales_Data[[#This Row],[Category]],Assumptions_Model!A:A, Assumptions_Model!B:B)</f>
        <v>0.55000000000000004</v>
      </c>
      <c r="W1364">
        <f>Sales_Data[[#This Row],[Sales]]*Sales_Data[[#This Row],[Cost_%]]</f>
        <v>170.26680000000002</v>
      </c>
      <c r="X1364">
        <f>Sales_Data[[#This Row],[Sales]]-Sales_Data[[#This Row],[Cost]]</f>
        <v>139.3092</v>
      </c>
      <c r="Y1364" s="3">
        <f>Sales_Data[[#This Row],[Gross_Profit_Recalc]]/Sales_Data[[#This Row],[Sales]]</f>
        <v>0.44999999999999996</v>
      </c>
      <c r="Z1364">
        <f>YEAR(Sales_Data[[#This Row],[Order Date]])</f>
        <v>2017</v>
      </c>
    </row>
    <row r="1365" spans="1:26" x14ac:dyDescent="0.2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>_xlfn.XLOOKUP(Sales_Data[[#This Row],[Category]],Assumptions_Model!A:A, Assumptions_Model!B:B)</f>
        <v>0.6</v>
      </c>
      <c r="W1365">
        <f>Sales_Data[[#This Row],[Sales]]*Sales_Data[[#This Row],[Cost_%]]</f>
        <v>23.032799999999998</v>
      </c>
      <c r="X1365">
        <f>Sales_Data[[#This Row],[Sales]]-Sales_Data[[#This Row],[Cost]]</f>
        <v>15.3552</v>
      </c>
      <c r="Y1365" s="3">
        <f>Sales_Data[[#This Row],[Gross_Profit_Recalc]]/Sales_Data[[#This Row],[Sales]]</f>
        <v>0.4</v>
      </c>
      <c r="Z1365">
        <f>YEAR(Sales_Data[[#This Row],[Order Date]])</f>
        <v>2017</v>
      </c>
    </row>
    <row r="1366" spans="1:26" x14ac:dyDescent="0.2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>_xlfn.XLOOKUP(Sales_Data[[#This Row],[Category]],Assumptions_Model!A:A, Assumptions_Model!B:B)</f>
        <v>0.55000000000000004</v>
      </c>
      <c r="W1366">
        <f>Sales_Data[[#This Row],[Sales]]*Sales_Data[[#This Row],[Cost_%]]</f>
        <v>52.796700000000001</v>
      </c>
      <c r="X1366">
        <f>Sales_Data[[#This Row],[Sales]]-Sales_Data[[#This Row],[Cost]]</f>
        <v>43.197299999999998</v>
      </c>
      <c r="Y1366" s="3">
        <f>Sales_Data[[#This Row],[Gross_Profit_Recalc]]/Sales_Data[[#This Row],[Sales]]</f>
        <v>0.45</v>
      </c>
      <c r="Z1366">
        <f>YEAR(Sales_Data[[#This Row],[Order Date]])</f>
        <v>2017</v>
      </c>
    </row>
    <row r="1367" spans="1:26" x14ac:dyDescent="0.2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>_xlfn.XLOOKUP(Sales_Data[[#This Row],[Category]],Assumptions_Model!A:A, Assumptions_Model!B:B)</f>
        <v>0.55000000000000004</v>
      </c>
      <c r="W1367">
        <f>Sales_Data[[#This Row],[Sales]]*Sales_Data[[#This Row],[Cost_%]]</f>
        <v>131.9736</v>
      </c>
      <c r="X1367">
        <f>Sales_Data[[#This Row],[Sales]]-Sales_Data[[#This Row],[Cost]]</f>
        <v>107.97839999999999</v>
      </c>
      <c r="Y1367" s="3">
        <f>Sales_Data[[#This Row],[Gross_Profit_Recalc]]/Sales_Data[[#This Row],[Sales]]</f>
        <v>0.44999999999999996</v>
      </c>
      <c r="Z1367">
        <f>YEAR(Sales_Data[[#This Row],[Order Date]])</f>
        <v>2017</v>
      </c>
    </row>
    <row r="1368" spans="1:26" x14ac:dyDescent="0.2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>_xlfn.XLOOKUP(Sales_Data[[#This Row],[Category]],Assumptions_Model!A:A, Assumptions_Model!B:B)</f>
        <v>0.55000000000000004</v>
      </c>
      <c r="W1368">
        <f>Sales_Data[[#This Row],[Sales]]*Sales_Data[[#This Row],[Cost_%]]</f>
        <v>110.87120000000002</v>
      </c>
      <c r="X1368">
        <f>Sales_Data[[#This Row],[Sales]]-Sales_Data[[#This Row],[Cost]]</f>
        <v>90.712799999999987</v>
      </c>
      <c r="Y1368" s="3">
        <f>Sales_Data[[#This Row],[Gross_Profit_Recalc]]/Sales_Data[[#This Row],[Sales]]</f>
        <v>0.44999999999999996</v>
      </c>
      <c r="Z1368">
        <f>YEAR(Sales_Data[[#This Row],[Order Date]])</f>
        <v>2017</v>
      </c>
    </row>
    <row r="1369" spans="1:26" x14ac:dyDescent="0.2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>_xlfn.XLOOKUP(Sales_Data[[#This Row],[Category]],Assumptions_Model!A:A, Assumptions_Model!B:B)</f>
        <v>0.65</v>
      </c>
      <c r="W1369">
        <f>Sales_Data[[#This Row],[Sales]]*Sales_Data[[#This Row],[Cost_%]]</f>
        <v>584.4384</v>
      </c>
      <c r="X1369">
        <f>Sales_Data[[#This Row],[Sales]]-Sales_Data[[#This Row],[Cost]]</f>
        <v>314.69759999999997</v>
      </c>
      <c r="Y1369" s="3">
        <f>Sales_Data[[#This Row],[Gross_Profit_Recalc]]/Sales_Data[[#This Row],[Sales]]</f>
        <v>0.35</v>
      </c>
      <c r="Z1369">
        <f>YEAR(Sales_Data[[#This Row],[Order Date]])</f>
        <v>2017</v>
      </c>
    </row>
    <row r="1370" spans="1:26" x14ac:dyDescent="0.2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>_xlfn.XLOOKUP(Sales_Data[[#This Row],[Category]],Assumptions_Model!A:A, Assumptions_Model!B:B)</f>
        <v>0.65</v>
      </c>
      <c r="W1370">
        <f>Sales_Data[[#This Row],[Sales]]*Sales_Data[[#This Row],[Cost_%]]</f>
        <v>94.835000000000008</v>
      </c>
      <c r="X1370">
        <f>Sales_Data[[#This Row],[Sales]]-Sales_Data[[#This Row],[Cost]]</f>
        <v>51.064999999999998</v>
      </c>
      <c r="Y1370" s="3">
        <f>Sales_Data[[#This Row],[Gross_Profit_Recalc]]/Sales_Data[[#This Row],[Sales]]</f>
        <v>0.35</v>
      </c>
      <c r="Z1370">
        <f>YEAR(Sales_Data[[#This Row],[Order Date]])</f>
        <v>2017</v>
      </c>
    </row>
    <row r="1371" spans="1:26" x14ac:dyDescent="0.2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>_xlfn.XLOOKUP(Sales_Data[[#This Row],[Category]],Assumptions_Model!A:A, Assumptions_Model!B:B)</f>
        <v>0.65</v>
      </c>
      <c r="W1371">
        <f>Sales_Data[[#This Row],[Sales]]*Sales_Data[[#This Row],[Cost_%]]</f>
        <v>383.53770000000003</v>
      </c>
      <c r="X1371">
        <f>Sales_Data[[#This Row],[Sales]]-Sales_Data[[#This Row],[Cost]]</f>
        <v>206.52029999999996</v>
      </c>
      <c r="Y1371" s="3">
        <f>Sales_Data[[#This Row],[Gross_Profit_Recalc]]/Sales_Data[[#This Row],[Sales]]</f>
        <v>0.34999999999999992</v>
      </c>
      <c r="Z1371">
        <f>YEAR(Sales_Data[[#This Row],[Order Date]])</f>
        <v>2015</v>
      </c>
    </row>
    <row r="1372" spans="1:26" x14ac:dyDescent="0.2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>_xlfn.XLOOKUP(Sales_Data[[#This Row],[Category]],Assumptions_Model!A:A, Assumptions_Model!B:B)</f>
        <v>0.6</v>
      </c>
      <c r="W1372">
        <f>Sales_Data[[#This Row],[Sales]]*Sales_Data[[#This Row],[Cost_%]]</f>
        <v>8.4239999999999995</v>
      </c>
      <c r="X1372">
        <f>Sales_Data[[#This Row],[Sales]]-Sales_Data[[#This Row],[Cost]]</f>
        <v>5.6159999999999997</v>
      </c>
      <c r="Y1372" s="3">
        <f>Sales_Data[[#This Row],[Gross_Profit_Recalc]]/Sales_Data[[#This Row],[Sales]]</f>
        <v>0.4</v>
      </c>
      <c r="Z1372">
        <f>YEAR(Sales_Data[[#This Row],[Order Date]])</f>
        <v>2015</v>
      </c>
    </row>
    <row r="1373" spans="1:26" x14ac:dyDescent="0.2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>_xlfn.XLOOKUP(Sales_Data[[#This Row],[Category]],Assumptions_Model!A:A, Assumptions_Model!B:B)</f>
        <v>0.55000000000000004</v>
      </c>
      <c r="W1373">
        <f>Sales_Data[[#This Row],[Sales]]*Sales_Data[[#This Row],[Cost_%]]</f>
        <v>26.994</v>
      </c>
      <c r="X1373">
        <f>Sales_Data[[#This Row],[Sales]]-Sales_Data[[#This Row],[Cost]]</f>
        <v>22.085999999999999</v>
      </c>
      <c r="Y1373" s="3">
        <f>Sales_Data[[#This Row],[Gross_Profit_Recalc]]/Sales_Data[[#This Row],[Sales]]</f>
        <v>0.45</v>
      </c>
      <c r="Z1373">
        <f>YEAR(Sales_Data[[#This Row],[Order Date]])</f>
        <v>2017</v>
      </c>
    </row>
    <row r="1374" spans="1:26" x14ac:dyDescent="0.2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>_xlfn.XLOOKUP(Sales_Data[[#This Row],[Category]],Assumptions_Model!A:A, Assumptions_Model!B:B)</f>
        <v>0.6</v>
      </c>
      <c r="W1374">
        <f>Sales_Data[[#This Row],[Sales]]*Sales_Data[[#This Row],[Cost_%]]</f>
        <v>17.760000000000002</v>
      </c>
      <c r="X1374">
        <f>Sales_Data[[#This Row],[Sales]]-Sales_Data[[#This Row],[Cost]]</f>
        <v>11.84</v>
      </c>
      <c r="Y1374" s="3">
        <f>Sales_Data[[#This Row],[Gross_Profit_Recalc]]/Sales_Data[[#This Row],[Sales]]</f>
        <v>0.39999999999999997</v>
      </c>
      <c r="Z1374">
        <f>YEAR(Sales_Data[[#This Row],[Order Date]])</f>
        <v>2014</v>
      </c>
    </row>
    <row r="1375" spans="1:26" x14ac:dyDescent="0.2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>_xlfn.XLOOKUP(Sales_Data[[#This Row],[Category]],Assumptions_Model!A:A, Assumptions_Model!B:B)</f>
        <v>0.6</v>
      </c>
      <c r="W1375">
        <f>Sales_Data[[#This Row],[Sales]]*Sales_Data[[#This Row],[Cost_%]]</f>
        <v>10.252800000000001</v>
      </c>
      <c r="X1375">
        <f>Sales_Data[[#This Row],[Sales]]-Sales_Data[[#This Row],[Cost]]</f>
        <v>6.8352000000000004</v>
      </c>
      <c r="Y1375" s="3">
        <f>Sales_Data[[#This Row],[Gross_Profit_Recalc]]/Sales_Data[[#This Row],[Sales]]</f>
        <v>0.4</v>
      </c>
      <c r="Z1375">
        <f>YEAR(Sales_Data[[#This Row],[Order Date]])</f>
        <v>2014</v>
      </c>
    </row>
    <row r="1376" spans="1:26" x14ac:dyDescent="0.2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>_xlfn.XLOOKUP(Sales_Data[[#This Row],[Category]],Assumptions_Model!A:A, Assumptions_Model!B:B)</f>
        <v>0.65</v>
      </c>
      <c r="W1376">
        <f>Sales_Data[[#This Row],[Sales]]*Sales_Data[[#This Row],[Cost_%]]</f>
        <v>593.28750000000002</v>
      </c>
      <c r="X1376">
        <f>Sales_Data[[#This Row],[Sales]]-Sales_Data[[#This Row],[Cost]]</f>
        <v>319.46249999999998</v>
      </c>
      <c r="Y1376" s="3">
        <f>Sales_Data[[#This Row],[Gross_Profit_Recalc]]/Sales_Data[[#This Row],[Sales]]</f>
        <v>0.35</v>
      </c>
      <c r="Z1376">
        <f>YEAR(Sales_Data[[#This Row],[Order Date]])</f>
        <v>2015</v>
      </c>
    </row>
    <row r="1377" spans="1:26" x14ac:dyDescent="0.2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>_xlfn.XLOOKUP(Sales_Data[[#This Row],[Category]],Assumptions_Model!A:A, Assumptions_Model!B:B)</f>
        <v>0.6</v>
      </c>
      <c r="W1377">
        <f>Sales_Data[[#This Row],[Sales]]*Sales_Data[[#This Row],[Cost_%]]</f>
        <v>653.85</v>
      </c>
      <c r="X1377">
        <f>Sales_Data[[#This Row],[Sales]]-Sales_Data[[#This Row],[Cost]]</f>
        <v>435.9</v>
      </c>
      <c r="Y1377" s="3">
        <f>Sales_Data[[#This Row],[Gross_Profit_Recalc]]/Sales_Data[[#This Row],[Sales]]</f>
        <v>0.39999999999999997</v>
      </c>
      <c r="Z1377">
        <f>YEAR(Sales_Data[[#This Row],[Order Date]])</f>
        <v>2014</v>
      </c>
    </row>
    <row r="1378" spans="1:26" x14ac:dyDescent="0.2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>_xlfn.XLOOKUP(Sales_Data[[#This Row],[Category]],Assumptions_Model!A:A, Assumptions_Model!B:B)</f>
        <v>0.6</v>
      </c>
      <c r="W1378">
        <f>Sales_Data[[#This Row],[Sales]]*Sales_Data[[#This Row],[Cost_%]]</f>
        <v>268.70399999999995</v>
      </c>
      <c r="X1378">
        <f>Sales_Data[[#This Row],[Sales]]-Sales_Data[[#This Row],[Cost]]</f>
        <v>179.13600000000002</v>
      </c>
      <c r="Y1378" s="3">
        <f>Sales_Data[[#This Row],[Gross_Profit_Recalc]]/Sales_Data[[#This Row],[Sales]]</f>
        <v>0.40000000000000008</v>
      </c>
      <c r="Z1378">
        <f>YEAR(Sales_Data[[#This Row],[Order Date]])</f>
        <v>2014</v>
      </c>
    </row>
    <row r="1379" spans="1:26" x14ac:dyDescent="0.2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>_xlfn.XLOOKUP(Sales_Data[[#This Row],[Category]],Assumptions_Model!A:A, Assumptions_Model!B:B)</f>
        <v>0.6</v>
      </c>
      <c r="W1379">
        <f>Sales_Data[[#This Row],[Sales]]*Sales_Data[[#This Row],[Cost_%]]</f>
        <v>9.8399999999999981</v>
      </c>
      <c r="X1379">
        <f>Sales_Data[[#This Row],[Sales]]-Sales_Data[[#This Row],[Cost]]</f>
        <v>6.5600000000000005</v>
      </c>
      <c r="Y1379" s="3">
        <f>Sales_Data[[#This Row],[Gross_Profit_Recalc]]/Sales_Data[[#This Row],[Sales]]</f>
        <v>0.40000000000000008</v>
      </c>
      <c r="Z1379">
        <f>YEAR(Sales_Data[[#This Row],[Order Date]])</f>
        <v>2014</v>
      </c>
    </row>
    <row r="1380" spans="1:26" x14ac:dyDescent="0.2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>_xlfn.XLOOKUP(Sales_Data[[#This Row],[Category]],Assumptions_Model!A:A, Assumptions_Model!B:B)</f>
        <v>0.55000000000000004</v>
      </c>
      <c r="W1380">
        <f>Sales_Data[[#This Row],[Sales]]*Sales_Data[[#This Row],[Cost_%]]</f>
        <v>219.97800000000001</v>
      </c>
      <c r="X1380">
        <f>Sales_Data[[#This Row],[Sales]]-Sales_Data[[#This Row],[Cost]]</f>
        <v>179.98199999999997</v>
      </c>
      <c r="Y1380" s="3">
        <f>Sales_Data[[#This Row],[Gross_Profit_Recalc]]/Sales_Data[[#This Row],[Sales]]</f>
        <v>0.44999999999999996</v>
      </c>
      <c r="Z1380">
        <f>YEAR(Sales_Data[[#This Row],[Order Date]])</f>
        <v>2014</v>
      </c>
    </row>
    <row r="1381" spans="1:26" x14ac:dyDescent="0.2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>_xlfn.XLOOKUP(Sales_Data[[#This Row],[Category]],Assumptions_Model!A:A, Assumptions_Model!B:B)</f>
        <v>0.6</v>
      </c>
      <c r="W1381">
        <f>Sales_Data[[#This Row],[Sales]]*Sales_Data[[#This Row],[Cost_%]]</f>
        <v>95.34</v>
      </c>
      <c r="X1381">
        <f>Sales_Data[[#This Row],[Sales]]-Sales_Data[[#This Row],[Cost]]</f>
        <v>63.56</v>
      </c>
      <c r="Y1381" s="3">
        <f>Sales_Data[[#This Row],[Gross_Profit_Recalc]]/Sales_Data[[#This Row],[Sales]]</f>
        <v>0.4</v>
      </c>
      <c r="Z1381">
        <f>YEAR(Sales_Data[[#This Row],[Order Date]])</f>
        <v>2014</v>
      </c>
    </row>
    <row r="1382" spans="1:26" x14ac:dyDescent="0.2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>_xlfn.XLOOKUP(Sales_Data[[#This Row],[Category]],Assumptions_Model!A:A, Assumptions_Model!B:B)</f>
        <v>0.6</v>
      </c>
      <c r="W1382">
        <f>Sales_Data[[#This Row],[Sales]]*Sales_Data[[#This Row],[Cost_%]]</f>
        <v>7.9103999999999992</v>
      </c>
      <c r="X1382">
        <f>Sales_Data[[#This Row],[Sales]]-Sales_Data[[#This Row],[Cost]]</f>
        <v>5.2736000000000001</v>
      </c>
      <c r="Y1382" s="3">
        <f>Sales_Data[[#This Row],[Gross_Profit_Recalc]]/Sales_Data[[#This Row],[Sales]]</f>
        <v>0.4</v>
      </c>
      <c r="Z1382">
        <f>YEAR(Sales_Data[[#This Row],[Order Date]])</f>
        <v>2014</v>
      </c>
    </row>
    <row r="1383" spans="1:26" x14ac:dyDescent="0.2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>_xlfn.XLOOKUP(Sales_Data[[#This Row],[Category]],Assumptions_Model!A:A, Assumptions_Model!B:B)</f>
        <v>0.65</v>
      </c>
      <c r="W1383">
        <f>Sales_Data[[#This Row],[Sales]]*Sales_Data[[#This Row],[Cost_%]]</f>
        <v>54.568800000000003</v>
      </c>
      <c r="X1383">
        <f>Sales_Data[[#This Row],[Sales]]-Sales_Data[[#This Row],[Cost]]</f>
        <v>29.383199999999995</v>
      </c>
      <c r="Y1383" s="3">
        <f>Sales_Data[[#This Row],[Gross_Profit_Recalc]]/Sales_Data[[#This Row],[Sales]]</f>
        <v>0.34999999999999992</v>
      </c>
      <c r="Z1383">
        <f>YEAR(Sales_Data[[#This Row],[Order Date]])</f>
        <v>2016</v>
      </c>
    </row>
    <row r="1384" spans="1:26" x14ac:dyDescent="0.2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>_xlfn.XLOOKUP(Sales_Data[[#This Row],[Category]],Assumptions_Model!A:A, Assumptions_Model!B:B)</f>
        <v>0.6</v>
      </c>
      <c r="W1384">
        <f>Sales_Data[[#This Row],[Sales]]*Sales_Data[[#This Row],[Cost_%]]</f>
        <v>48.588000000000001</v>
      </c>
      <c r="X1384">
        <f>Sales_Data[[#This Row],[Sales]]-Sales_Data[[#This Row],[Cost]]</f>
        <v>32.392000000000003</v>
      </c>
      <c r="Y1384" s="3">
        <f>Sales_Data[[#This Row],[Gross_Profit_Recalc]]/Sales_Data[[#This Row],[Sales]]</f>
        <v>0.4</v>
      </c>
      <c r="Z1384">
        <f>YEAR(Sales_Data[[#This Row],[Order Date]])</f>
        <v>2016</v>
      </c>
    </row>
    <row r="1385" spans="1:26" x14ac:dyDescent="0.2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>_xlfn.XLOOKUP(Sales_Data[[#This Row],[Category]],Assumptions_Model!A:A, Assumptions_Model!B:B)</f>
        <v>0.6</v>
      </c>
      <c r="W1385">
        <f>Sales_Data[[#This Row],[Sales]]*Sales_Data[[#This Row],[Cost_%]]</f>
        <v>209.30399999999997</v>
      </c>
      <c r="X1385">
        <f>Sales_Data[[#This Row],[Sales]]-Sales_Data[[#This Row],[Cost]]</f>
        <v>139.536</v>
      </c>
      <c r="Y1385" s="3">
        <f>Sales_Data[[#This Row],[Gross_Profit_Recalc]]/Sales_Data[[#This Row],[Sales]]</f>
        <v>0.4</v>
      </c>
      <c r="Z1385">
        <f>YEAR(Sales_Data[[#This Row],[Order Date]])</f>
        <v>2016</v>
      </c>
    </row>
    <row r="1386" spans="1:26" x14ac:dyDescent="0.2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>_xlfn.XLOOKUP(Sales_Data[[#This Row],[Category]],Assumptions_Model!A:A, Assumptions_Model!B:B)</f>
        <v>0.6</v>
      </c>
      <c r="W1386">
        <f>Sales_Data[[#This Row],[Sales]]*Sales_Data[[#This Row],[Cost_%]]</f>
        <v>5.669999999999999</v>
      </c>
      <c r="X1386">
        <f>Sales_Data[[#This Row],[Sales]]-Sales_Data[[#This Row],[Cost]]</f>
        <v>3.7800000000000002</v>
      </c>
      <c r="Y1386" s="3">
        <f>Sales_Data[[#This Row],[Gross_Profit_Recalc]]/Sales_Data[[#This Row],[Sales]]</f>
        <v>0.40000000000000008</v>
      </c>
      <c r="Z1386">
        <f>YEAR(Sales_Data[[#This Row],[Order Date]])</f>
        <v>2016</v>
      </c>
    </row>
    <row r="1387" spans="1:26" x14ac:dyDescent="0.2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>_xlfn.XLOOKUP(Sales_Data[[#This Row],[Category]],Assumptions_Model!A:A, Assumptions_Model!B:B)</f>
        <v>0.65</v>
      </c>
      <c r="W1387">
        <f>Sales_Data[[#This Row],[Sales]]*Sales_Data[[#This Row],[Cost_%]]</f>
        <v>12.246</v>
      </c>
      <c r="X1387">
        <f>Sales_Data[[#This Row],[Sales]]-Sales_Data[[#This Row],[Cost]]</f>
        <v>6.5939999999999994</v>
      </c>
      <c r="Y1387" s="3">
        <f>Sales_Data[[#This Row],[Gross_Profit_Recalc]]/Sales_Data[[#This Row],[Sales]]</f>
        <v>0.35</v>
      </c>
      <c r="Z1387">
        <f>YEAR(Sales_Data[[#This Row],[Order Date]])</f>
        <v>2016</v>
      </c>
    </row>
    <row r="1388" spans="1:26" x14ac:dyDescent="0.2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>_xlfn.XLOOKUP(Sales_Data[[#This Row],[Category]],Assumptions_Model!A:A, Assumptions_Model!B:B)</f>
        <v>0.65</v>
      </c>
      <c r="W1388">
        <f>Sales_Data[[#This Row],[Sales]]*Sales_Data[[#This Row],[Cost_%]]</f>
        <v>155.98699999999999</v>
      </c>
      <c r="X1388">
        <f>Sales_Data[[#This Row],[Sales]]-Sales_Data[[#This Row],[Cost]]</f>
        <v>83.992999999999995</v>
      </c>
      <c r="Y1388" s="3">
        <f>Sales_Data[[#This Row],[Gross_Profit_Recalc]]/Sales_Data[[#This Row],[Sales]]</f>
        <v>0.35</v>
      </c>
      <c r="Z1388">
        <f>YEAR(Sales_Data[[#This Row],[Order Date]])</f>
        <v>2016</v>
      </c>
    </row>
    <row r="1389" spans="1:26" x14ac:dyDescent="0.2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>_xlfn.XLOOKUP(Sales_Data[[#This Row],[Category]],Assumptions_Model!A:A, Assumptions_Model!B:B)</f>
        <v>0.6</v>
      </c>
      <c r="W1389">
        <f>Sales_Data[[#This Row],[Sales]]*Sales_Data[[#This Row],[Cost_%]]</f>
        <v>100.776</v>
      </c>
      <c r="X1389">
        <f>Sales_Data[[#This Row],[Sales]]-Sales_Data[[#This Row],[Cost]]</f>
        <v>67.184000000000012</v>
      </c>
      <c r="Y1389" s="3">
        <f>Sales_Data[[#This Row],[Gross_Profit_Recalc]]/Sales_Data[[#This Row],[Sales]]</f>
        <v>0.40000000000000008</v>
      </c>
      <c r="Z1389">
        <f>YEAR(Sales_Data[[#This Row],[Order Date]])</f>
        <v>2016</v>
      </c>
    </row>
    <row r="1390" spans="1:26" x14ac:dyDescent="0.2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>_xlfn.XLOOKUP(Sales_Data[[#This Row],[Category]],Assumptions_Model!A:A, Assumptions_Model!B:B)</f>
        <v>0.55000000000000004</v>
      </c>
      <c r="W1390">
        <f>Sales_Data[[#This Row],[Sales]]*Sales_Data[[#This Row],[Cost_%]]</f>
        <v>57.667500000000004</v>
      </c>
      <c r="X1390">
        <f>Sales_Data[[#This Row],[Sales]]-Sales_Data[[#This Row],[Cost]]</f>
        <v>47.18249999999999</v>
      </c>
      <c r="Y1390" s="3">
        <f>Sales_Data[[#This Row],[Gross_Profit_Recalc]]/Sales_Data[[#This Row],[Sales]]</f>
        <v>0.44999999999999996</v>
      </c>
      <c r="Z1390">
        <f>YEAR(Sales_Data[[#This Row],[Order Date]])</f>
        <v>2016</v>
      </c>
    </row>
    <row r="1391" spans="1:26" x14ac:dyDescent="0.2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>_xlfn.XLOOKUP(Sales_Data[[#This Row],[Category]],Assumptions_Model!A:A, Assumptions_Model!B:B)</f>
        <v>0.55000000000000004</v>
      </c>
      <c r="W1391">
        <f>Sales_Data[[#This Row],[Sales]]*Sales_Data[[#This Row],[Cost_%]]</f>
        <v>266.65649999999999</v>
      </c>
      <c r="X1391">
        <f>Sales_Data[[#This Row],[Sales]]-Sales_Data[[#This Row],[Cost]]</f>
        <v>218.17349999999999</v>
      </c>
      <c r="Y1391" s="3">
        <f>Sales_Data[[#This Row],[Gross_Profit_Recalc]]/Sales_Data[[#This Row],[Sales]]</f>
        <v>0.45</v>
      </c>
      <c r="Z1391">
        <f>YEAR(Sales_Data[[#This Row],[Order Date]])</f>
        <v>2016</v>
      </c>
    </row>
    <row r="1392" spans="1:26" x14ac:dyDescent="0.2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>_xlfn.XLOOKUP(Sales_Data[[#This Row],[Category]],Assumptions_Model!A:A, Assumptions_Model!B:B)</f>
        <v>0.6</v>
      </c>
      <c r="W1392">
        <f>Sales_Data[[#This Row],[Sales]]*Sales_Data[[#This Row],[Cost_%]]</f>
        <v>73.781999999999996</v>
      </c>
      <c r="X1392">
        <f>Sales_Data[[#This Row],[Sales]]-Sales_Data[[#This Row],[Cost]]</f>
        <v>49.188000000000002</v>
      </c>
      <c r="Y1392" s="3">
        <f>Sales_Data[[#This Row],[Gross_Profit_Recalc]]/Sales_Data[[#This Row],[Sales]]</f>
        <v>0.4</v>
      </c>
      <c r="Z1392">
        <f>YEAR(Sales_Data[[#This Row],[Order Date]])</f>
        <v>2016</v>
      </c>
    </row>
    <row r="1393" spans="1:26" x14ac:dyDescent="0.2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>_xlfn.XLOOKUP(Sales_Data[[#This Row],[Category]],Assumptions_Model!A:A, Assumptions_Model!B:B)</f>
        <v>0.6</v>
      </c>
      <c r="W1393">
        <f>Sales_Data[[#This Row],[Sales]]*Sales_Data[[#This Row],[Cost_%]]</f>
        <v>92.664000000000001</v>
      </c>
      <c r="X1393">
        <f>Sales_Data[[#This Row],[Sales]]-Sales_Data[[#This Row],[Cost]]</f>
        <v>61.775999999999996</v>
      </c>
      <c r="Y1393" s="3">
        <f>Sales_Data[[#This Row],[Gross_Profit_Recalc]]/Sales_Data[[#This Row],[Sales]]</f>
        <v>0.39999999999999997</v>
      </c>
      <c r="Z1393">
        <f>YEAR(Sales_Data[[#This Row],[Order Date]])</f>
        <v>2016</v>
      </c>
    </row>
    <row r="1394" spans="1:26" x14ac:dyDescent="0.2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>_xlfn.XLOOKUP(Sales_Data[[#This Row],[Category]],Assumptions_Model!A:A, Assumptions_Model!B:B)</f>
        <v>0.6</v>
      </c>
      <c r="W1394">
        <f>Sales_Data[[#This Row],[Sales]]*Sales_Data[[#This Row],[Cost_%]]</f>
        <v>205.422</v>
      </c>
      <c r="X1394">
        <f>Sales_Data[[#This Row],[Sales]]-Sales_Data[[#This Row],[Cost]]</f>
        <v>136.94800000000001</v>
      </c>
      <c r="Y1394" s="3">
        <f>Sales_Data[[#This Row],[Gross_Profit_Recalc]]/Sales_Data[[#This Row],[Sales]]</f>
        <v>0.4</v>
      </c>
      <c r="Z1394">
        <f>YEAR(Sales_Data[[#This Row],[Order Date]])</f>
        <v>2016</v>
      </c>
    </row>
    <row r="1395" spans="1:26" x14ac:dyDescent="0.2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>_xlfn.XLOOKUP(Sales_Data[[#This Row],[Category]],Assumptions_Model!A:A, Assumptions_Model!B:B)</f>
        <v>0.6</v>
      </c>
      <c r="W1395">
        <f>Sales_Data[[#This Row],[Sales]]*Sales_Data[[#This Row],[Cost_%]]</f>
        <v>5.7311999999999994</v>
      </c>
      <c r="X1395">
        <f>Sales_Data[[#This Row],[Sales]]-Sales_Data[[#This Row],[Cost]]</f>
        <v>3.8208000000000002</v>
      </c>
      <c r="Y1395" s="3">
        <f>Sales_Data[[#This Row],[Gross_Profit_Recalc]]/Sales_Data[[#This Row],[Sales]]</f>
        <v>0.4</v>
      </c>
      <c r="Z1395">
        <f>YEAR(Sales_Data[[#This Row],[Order Date]])</f>
        <v>2017</v>
      </c>
    </row>
    <row r="1396" spans="1:26" x14ac:dyDescent="0.2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>_xlfn.XLOOKUP(Sales_Data[[#This Row],[Category]],Assumptions_Model!A:A, Assumptions_Model!B:B)</f>
        <v>0.65</v>
      </c>
      <c r="W1396">
        <f>Sales_Data[[#This Row],[Sales]]*Sales_Data[[#This Row],[Cost_%]]</f>
        <v>424.09250000000003</v>
      </c>
      <c r="X1396">
        <f>Sales_Data[[#This Row],[Sales]]-Sales_Data[[#This Row],[Cost]]</f>
        <v>228.35750000000002</v>
      </c>
      <c r="Y1396" s="3">
        <f>Sales_Data[[#This Row],[Gross_Profit_Recalc]]/Sales_Data[[#This Row],[Sales]]</f>
        <v>0.35</v>
      </c>
      <c r="Z1396">
        <f>YEAR(Sales_Data[[#This Row],[Order Date]])</f>
        <v>2017</v>
      </c>
    </row>
    <row r="1397" spans="1:26" x14ac:dyDescent="0.2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>_xlfn.XLOOKUP(Sales_Data[[#This Row],[Category]],Assumptions_Model!A:A, Assumptions_Model!B:B)</f>
        <v>0.65</v>
      </c>
      <c r="W1397">
        <f>Sales_Data[[#This Row],[Sales]]*Sales_Data[[#This Row],[Cost_%]]</f>
        <v>43.319249999999997</v>
      </c>
      <c r="X1397">
        <f>Sales_Data[[#This Row],[Sales]]-Sales_Data[[#This Row],[Cost]]</f>
        <v>23.325749999999999</v>
      </c>
      <c r="Y1397" s="3">
        <f>Sales_Data[[#This Row],[Gross_Profit_Recalc]]/Sales_Data[[#This Row],[Sales]]</f>
        <v>0.35000000000000003</v>
      </c>
      <c r="Z1397">
        <f>YEAR(Sales_Data[[#This Row],[Order Date]])</f>
        <v>2017</v>
      </c>
    </row>
    <row r="1398" spans="1:26" x14ac:dyDescent="0.2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>_xlfn.XLOOKUP(Sales_Data[[#This Row],[Category]],Assumptions_Model!A:A, Assumptions_Model!B:B)</f>
        <v>0.6</v>
      </c>
      <c r="W1398">
        <f>Sales_Data[[#This Row],[Sales]]*Sales_Data[[#This Row],[Cost_%]]</f>
        <v>10.329600000000001</v>
      </c>
      <c r="X1398">
        <f>Sales_Data[[#This Row],[Sales]]-Sales_Data[[#This Row],[Cost]]</f>
        <v>6.8864000000000001</v>
      </c>
      <c r="Y1398" s="3">
        <f>Sales_Data[[#This Row],[Gross_Profit_Recalc]]/Sales_Data[[#This Row],[Sales]]</f>
        <v>0.39999999999999997</v>
      </c>
      <c r="Z1398">
        <f>YEAR(Sales_Data[[#This Row],[Order Date]])</f>
        <v>2016</v>
      </c>
    </row>
    <row r="1399" spans="1:26" x14ac:dyDescent="0.2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>_xlfn.XLOOKUP(Sales_Data[[#This Row],[Category]],Assumptions_Model!A:A, Assumptions_Model!B:B)</f>
        <v>0.6</v>
      </c>
      <c r="W1399">
        <f>Sales_Data[[#This Row],[Sales]]*Sales_Data[[#This Row],[Cost_%]]</f>
        <v>6.9359999999999999</v>
      </c>
      <c r="X1399">
        <f>Sales_Data[[#This Row],[Sales]]-Sales_Data[[#This Row],[Cost]]</f>
        <v>4.6240000000000006</v>
      </c>
      <c r="Y1399" s="3">
        <f>Sales_Data[[#This Row],[Gross_Profit_Recalc]]/Sales_Data[[#This Row],[Sales]]</f>
        <v>0.4</v>
      </c>
      <c r="Z1399">
        <f>YEAR(Sales_Data[[#This Row],[Order Date]])</f>
        <v>2016</v>
      </c>
    </row>
    <row r="1400" spans="1:26" x14ac:dyDescent="0.2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>_xlfn.XLOOKUP(Sales_Data[[#This Row],[Category]],Assumptions_Model!A:A, Assumptions_Model!B:B)</f>
        <v>0.55000000000000004</v>
      </c>
      <c r="W1400">
        <f>Sales_Data[[#This Row],[Sales]]*Sales_Data[[#This Row],[Cost_%]]</f>
        <v>48.620000000000005</v>
      </c>
      <c r="X1400">
        <f>Sales_Data[[#This Row],[Sales]]-Sales_Data[[#This Row],[Cost]]</f>
        <v>39.78</v>
      </c>
      <c r="Y1400" s="3">
        <f>Sales_Data[[#This Row],[Gross_Profit_Recalc]]/Sales_Data[[#This Row],[Sales]]</f>
        <v>0.45</v>
      </c>
      <c r="Z1400">
        <f>YEAR(Sales_Data[[#This Row],[Order Date]])</f>
        <v>2016</v>
      </c>
    </row>
    <row r="1401" spans="1:26" x14ac:dyDescent="0.2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>_xlfn.XLOOKUP(Sales_Data[[#This Row],[Category]],Assumptions_Model!A:A, Assumptions_Model!B:B)</f>
        <v>0.6</v>
      </c>
      <c r="W1401">
        <f>Sales_Data[[#This Row],[Sales]]*Sales_Data[[#This Row],[Cost_%]]</f>
        <v>3.8879999999999999</v>
      </c>
      <c r="X1401">
        <f>Sales_Data[[#This Row],[Sales]]-Sales_Data[[#This Row],[Cost]]</f>
        <v>2.5920000000000005</v>
      </c>
      <c r="Y1401" s="3">
        <f>Sales_Data[[#This Row],[Gross_Profit_Recalc]]/Sales_Data[[#This Row],[Sales]]</f>
        <v>0.40000000000000008</v>
      </c>
      <c r="Z1401">
        <f>YEAR(Sales_Data[[#This Row],[Order Date]])</f>
        <v>2016</v>
      </c>
    </row>
    <row r="1402" spans="1:26" x14ac:dyDescent="0.2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>_xlfn.XLOOKUP(Sales_Data[[#This Row],[Category]],Assumptions_Model!A:A, Assumptions_Model!B:B)</f>
        <v>0.55000000000000004</v>
      </c>
      <c r="W1402">
        <f>Sales_Data[[#This Row],[Sales]]*Sales_Data[[#This Row],[Cost_%]]</f>
        <v>11.990000000000002</v>
      </c>
      <c r="X1402">
        <f>Sales_Data[[#This Row],[Sales]]-Sales_Data[[#This Row],[Cost]]</f>
        <v>9.8099999999999987</v>
      </c>
      <c r="Y1402" s="3">
        <f>Sales_Data[[#This Row],[Gross_Profit_Recalc]]/Sales_Data[[#This Row],[Sales]]</f>
        <v>0.4499999999999999</v>
      </c>
      <c r="Z1402">
        <f>YEAR(Sales_Data[[#This Row],[Order Date]])</f>
        <v>2016</v>
      </c>
    </row>
    <row r="1403" spans="1:26" x14ac:dyDescent="0.2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>_xlfn.XLOOKUP(Sales_Data[[#This Row],[Category]],Assumptions_Model!A:A, Assumptions_Model!B:B)</f>
        <v>0.6</v>
      </c>
      <c r="W1403">
        <f>Sales_Data[[#This Row],[Sales]]*Sales_Data[[#This Row],[Cost_%]]</f>
        <v>151.07399999999998</v>
      </c>
      <c r="X1403">
        <f>Sales_Data[[#This Row],[Sales]]-Sales_Data[[#This Row],[Cost]]</f>
        <v>100.71600000000001</v>
      </c>
      <c r="Y1403" s="3">
        <f>Sales_Data[[#This Row],[Gross_Profit_Recalc]]/Sales_Data[[#This Row],[Sales]]</f>
        <v>0.4</v>
      </c>
      <c r="Z1403">
        <f>YEAR(Sales_Data[[#This Row],[Order Date]])</f>
        <v>2016</v>
      </c>
    </row>
    <row r="1404" spans="1:26" x14ac:dyDescent="0.2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>_xlfn.XLOOKUP(Sales_Data[[#This Row],[Category]],Assumptions_Model!A:A, Assumptions_Model!B:B)</f>
        <v>0.65</v>
      </c>
      <c r="W1404">
        <f>Sales_Data[[#This Row],[Sales]]*Sales_Data[[#This Row],[Cost_%]]</f>
        <v>133.36439999999999</v>
      </c>
      <c r="X1404">
        <f>Sales_Data[[#This Row],[Sales]]-Sales_Data[[#This Row],[Cost]]</f>
        <v>71.811599999999999</v>
      </c>
      <c r="Y1404" s="3">
        <f>Sales_Data[[#This Row],[Gross_Profit_Recalc]]/Sales_Data[[#This Row],[Sales]]</f>
        <v>0.35000000000000003</v>
      </c>
      <c r="Z1404">
        <f>YEAR(Sales_Data[[#This Row],[Order Date]])</f>
        <v>2016</v>
      </c>
    </row>
    <row r="1405" spans="1:26" x14ac:dyDescent="0.2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>_xlfn.XLOOKUP(Sales_Data[[#This Row],[Category]],Assumptions_Model!A:A, Assumptions_Model!B:B)</f>
        <v>0.6</v>
      </c>
      <c r="W1405">
        <f>Sales_Data[[#This Row],[Sales]]*Sales_Data[[#This Row],[Cost_%]]</f>
        <v>251.64</v>
      </c>
      <c r="X1405">
        <f>Sales_Data[[#This Row],[Sales]]-Sales_Data[[#This Row],[Cost]]</f>
        <v>167.76</v>
      </c>
      <c r="Y1405" s="3">
        <f>Sales_Data[[#This Row],[Gross_Profit_Recalc]]/Sales_Data[[#This Row],[Sales]]</f>
        <v>0.4</v>
      </c>
      <c r="Z1405">
        <f>YEAR(Sales_Data[[#This Row],[Order Date]])</f>
        <v>2016</v>
      </c>
    </row>
    <row r="1406" spans="1:26" x14ac:dyDescent="0.2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>_xlfn.XLOOKUP(Sales_Data[[#This Row],[Category]],Assumptions_Model!A:A, Assumptions_Model!B:B)</f>
        <v>0.6</v>
      </c>
      <c r="W1406">
        <f>Sales_Data[[#This Row],[Sales]]*Sales_Data[[#This Row],[Cost_%]]</f>
        <v>6.1824000000000003</v>
      </c>
      <c r="X1406">
        <f>Sales_Data[[#This Row],[Sales]]-Sales_Data[[#This Row],[Cost]]</f>
        <v>4.1215999999999999</v>
      </c>
      <c r="Y1406" s="3">
        <f>Sales_Data[[#This Row],[Gross_Profit_Recalc]]/Sales_Data[[#This Row],[Sales]]</f>
        <v>0.39999999999999997</v>
      </c>
      <c r="Z1406">
        <f>YEAR(Sales_Data[[#This Row],[Order Date]])</f>
        <v>2014</v>
      </c>
    </row>
    <row r="1407" spans="1:26" x14ac:dyDescent="0.2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>_xlfn.XLOOKUP(Sales_Data[[#This Row],[Category]],Assumptions_Model!A:A, Assumptions_Model!B:B)</f>
        <v>0.65</v>
      </c>
      <c r="W1407">
        <f>Sales_Data[[#This Row],[Sales]]*Sales_Data[[#This Row],[Cost_%]]</f>
        <v>100.59660000000001</v>
      </c>
      <c r="X1407">
        <f>Sales_Data[[#This Row],[Sales]]-Sales_Data[[#This Row],[Cost]]</f>
        <v>54.167400000000001</v>
      </c>
      <c r="Y1407" s="3">
        <f>Sales_Data[[#This Row],[Gross_Profit_Recalc]]/Sales_Data[[#This Row],[Sales]]</f>
        <v>0.35</v>
      </c>
      <c r="Z1407">
        <f>YEAR(Sales_Data[[#This Row],[Order Date]])</f>
        <v>2014</v>
      </c>
    </row>
    <row r="1408" spans="1:26" x14ac:dyDescent="0.2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>_xlfn.XLOOKUP(Sales_Data[[#This Row],[Category]],Assumptions_Model!A:A, Assumptions_Model!B:B)</f>
        <v>0.55000000000000004</v>
      </c>
      <c r="W1408">
        <f>Sales_Data[[#This Row],[Sales]]*Sales_Data[[#This Row],[Cost_%]]</f>
        <v>64.231200000000015</v>
      </c>
      <c r="X1408">
        <f>Sales_Data[[#This Row],[Sales]]-Sales_Data[[#This Row],[Cost]]</f>
        <v>52.552799999999991</v>
      </c>
      <c r="Y1408" s="3">
        <f>Sales_Data[[#This Row],[Gross_Profit_Recalc]]/Sales_Data[[#This Row],[Sales]]</f>
        <v>0.4499999999999999</v>
      </c>
      <c r="Z1408">
        <f>YEAR(Sales_Data[[#This Row],[Order Date]])</f>
        <v>2014</v>
      </c>
    </row>
    <row r="1409" spans="1:26" x14ac:dyDescent="0.2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>_xlfn.XLOOKUP(Sales_Data[[#This Row],[Category]],Assumptions_Model!A:A, Assumptions_Model!B:B)</f>
        <v>0.6</v>
      </c>
      <c r="W1409">
        <f>Sales_Data[[#This Row],[Sales]]*Sales_Data[[#This Row],[Cost_%]]</f>
        <v>45.288000000000004</v>
      </c>
      <c r="X1409">
        <f>Sales_Data[[#This Row],[Sales]]-Sales_Data[[#This Row],[Cost]]</f>
        <v>30.192</v>
      </c>
      <c r="Y1409" s="3">
        <f>Sales_Data[[#This Row],[Gross_Profit_Recalc]]/Sales_Data[[#This Row],[Sales]]</f>
        <v>0.39999999999999997</v>
      </c>
      <c r="Z1409">
        <f>YEAR(Sales_Data[[#This Row],[Order Date]])</f>
        <v>2016</v>
      </c>
    </row>
    <row r="1410" spans="1:26" x14ac:dyDescent="0.2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>_xlfn.XLOOKUP(Sales_Data[[#This Row],[Category]],Assumptions_Model!A:A, Assumptions_Model!B:B)</f>
        <v>0.65</v>
      </c>
      <c r="W1410">
        <f>Sales_Data[[#This Row],[Sales]]*Sales_Data[[#This Row],[Cost_%]]</f>
        <v>25.986999999999998</v>
      </c>
      <c r="X1410">
        <f>Sales_Data[[#This Row],[Sales]]-Sales_Data[[#This Row],[Cost]]</f>
        <v>13.992999999999999</v>
      </c>
      <c r="Y1410" s="3">
        <f>Sales_Data[[#This Row],[Gross_Profit_Recalc]]/Sales_Data[[#This Row],[Sales]]</f>
        <v>0.35</v>
      </c>
      <c r="Z1410">
        <f>YEAR(Sales_Data[[#This Row],[Order Date]])</f>
        <v>2016</v>
      </c>
    </row>
    <row r="1411" spans="1:26" x14ac:dyDescent="0.2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>_xlfn.XLOOKUP(Sales_Data[[#This Row],[Category]],Assumptions_Model!A:A, Assumptions_Model!B:B)</f>
        <v>0.65</v>
      </c>
      <c r="W1411">
        <f>Sales_Data[[#This Row],[Sales]]*Sales_Data[[#This Row],[Cost_%]]</f>
        <v>255.55725000000001</v>
      </c>
      <c r="X1411">
        <f>Sales_Data[[#This Row],[Sales]]-Sales_Data[[#This Row],[Cost]]</f>
        <v>137.60775000000001</v>
      </c>
      <c r="Y1411" s="3">
        <f>Sales_Data[[#This Row],[Gross_Profit_Recalc]]/Sales_Data[[#This Row],[Sales]]</f>
        <v>0.35000000000000003</v>
      </c>
      <c r="Z1411">
        <f>YEAR(Sales_Data[[#This Row],[Order Date]])</f>
        <v>2016</v>
      </c>
    </row>
    <row r="1412" spans="1:26" x14ac:dyDescent="0.2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>_xlfn.XLOOKUP(Sales_Data[[#This Row],[Category]],Assumptions_Model!A:A, Assumptions_Model!B:B)</f>
        <v>0.6</v>
      </c>
      <c r="W1412">
        <f>Sales_Data[[#This Row],[Sales]]*Sales_Data[[#This Row],[Cost_%]]</f>
        <v>14.208</v>
      </c>
      <c r="X1412">
        <f>Sales_Data[[#This Row],[Sales]]-Sales_Data[[#This Row],[Cost]]</f>
        <v>9.4719999999999995</v>
      </c>
      <c r="Y1412" s="3">
        <f>Sales_Data[[#This Row],[Gross_Profit_Recalc]]/Sales_Data[[#This Row],[Sales]]</f>
        <v>0.39999999999999997</v>
      </c>
      <c r="Z1412">
        <f>YEAR(Sales_Data[[#This Row],[Order Date]])</f>
        <v>2017</v>
      </c>
    </row>
    <row r="1413" spans="1:26" x14ac:dyDescent="0.2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>_xlfn.XLOOKUP(Sales_Data[[#This Row],[Category]],Assumptions_Model!A:A, Assumptions_Model!B:B)</f>
        <v>0.65</v>
      </c>
      <c r="W1413">
        <f>Sales_Data[[#This Row],[Sales]]*Sales_Data[[#This Row],[Cost_%]]</f>
        <v>265.20389999999998</v>
      </c>
      <c r="X1413">
        <f>Sales_Data[[#This Row],[Sales]]-Sales_Data[[#This Row],[Cost]]</f>
        <v>142.8021</v>
      </c>
      <c r="Y1413" s="3">
        <f>Sales_Data[[#This Row],[Gross_Profit_Recalc]]/Sales_Data[[#This Row],[Sales]]</f>
        <v>0.35000000000000003</v>
      </c>
      <c r="Z1413">
        <f>YEAR(Sales_Data[[#This Row],[Order Date]])</f>
        <v>2016</v>
      </c>
    </row>
    <row r="1414" spans="1:26" x14ac:dyDescent="0.2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>_xlfn.XLOOKUP(Sales_Data[[#This Row],[Category]],Assumptions_Model!A:A, Assumptions_Model!B:B)</f>
        <v>0.65</v>
      </c>
      <c r="W1414">
        <f>Sales_Data[[#This Row],[Sales]]*Sales_Data[[#This Row],[Cost_%]]</f>
        <v>107.432</v>
      </c>
      <c r="X1414">
        <f>Sales_Data[[#This Row],[Sales]]-Sales_Data[[#This Row],[Cost]]</f>
        <v>57.847999999999999</v>
      </c>
      <c r="Y1414" s="3">
        <f>Sales_Data[[#This Row],[Gross_Profit_Recalc]]/Sales_Data[[#This Row],[Sales]]</f>
        <v>0.35</v>
      </c>
      <c r="Z1414">
        <f>YEAR(Sales_Data[[#This Row],[Order Date]])</f>
        <v>2016</v>
      </c>
    </row>
    <row r="1415" spans="1:26" x14ac:dyDescent="0.2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>_xlfn.XLOOKUP(Sales_Data[[#This Row],[Category]],Assumptions_Model!A:A, Assumptions_Model!B:B)</f>
        <v>0.6</v>
      </c>
      <c r="W1415">
        <f>Sales_Data[[#This Row],[Sales]]*Sales_Data[[#This Row],[Cost_%]]</f>
        <v>200.86079999999998</v>
      </c>
      <c r="X1415">
        <f>Sales_Data[[#This Row],[Sales]]-Sales_Data[[#This Row],[Cost]]</f>
        <v>133.90719999999999</v>
      </c>
      <c r="Y1415" s="3">
        <f>Sales_Data[[#This Row],[Gross_Profit_Recalc]]/Sales_Data[[#This Row],[Sales]]</f>
        <v>0.4</v>
      </c>
      <c r="Z1415">
        <f>YEAR(Sales_Data[[#This Row],[Order Date]])</f>
        <v>2014</v>
      </c>
    </row>
    <row r="1416" spans="1:26" x14ac:dyDescent="0.2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>_xlfn.XLOOKUP(Sales_Data[[#This Row],[Category]],Assumptions_Model!A:A, Assumptions_Model!B:B)</f>
        <v>0.55000000000000004</v>
      </c>
      <c r="W1416">
        <f>Sales_Data[[#This Row],[Sales]]*Sales_Data[[#This Row],[Cost_%]]</f>
        <v>131.98350000000002</v>
      </c>
      <c r="X1416">
        <f>Sales_Data[[#This Row],[Sales]]-Sales_Data[[#This Row],[Cost]]</f>
        <v>107.98649999999998</v>
      </c>
      <c r="Y1416" s="3">
        <f>Sales_Data[[#This Row],[Gross_Profit_Recalc]]/Sales_Data[[#This Row],[Sales]]</f>
        <v>0.4499999999999999</v>
      </c>
      <c r="Z1416">
        <f>YEAR(Sales_Data[[#This Row],[Order Date]])</f>
        <v>2017</v>
      </c>
    </row>
    <row r="1417" spans="1:26" x14ac:dyDescent="0.2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>_xlfn.XLOOKUP(Sales_Data[[#This Row],[Category]],Assumptions_Model!A:A, Assumptions_Model!B:B)</f>
        <v>0.65</v>
      </c>
      <c r="W1417">
        <f>Sales_Data[[#This Row],[Sales]]*Sales_Data[[#This Row],[Cost_%]]</f>
        <v>24.531000000000002</v>
      </c>
      <c r="X1417">
        <f>Sales_Data[[#This Row],[Sales]]-Sales_Data[[#This Row],[Cost]]</f>
        <v>13.209</v>
      </c>
      <c r="Y1417" s="3">
        <f>Sales_Data[[#This Row],[Gross_Profit_Recalc]]/Sales_Data[[#This Row],[Sales]]</f>
        <v>0.35</v>
      </c>
      <c r="Z1417">
        <f>YEAR(Sales_Data[[#This Row],[Order Date]])</f>
        <v>2017</v>
      </c>
    </row>
    <row r="1418" spans="1:26" x14ac:dyDescent="0.2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>_xlfn.XLOOKUP(Sales_Data[[#This Row],[Category]],Assumptions_Model!A:A, Assumptions_Model!B:B)</f>
        <v>0.55000000000000004</v>
      </c>
      <c r="W1418">
        <f>Sales_Data[[#This Row],[Sales]]*Sales_Data[[#This Row],[Cost_%]]</f>
        <v>520.4892000000001</v>
      </c>
      <c r="X1418">
        <f>Sales_Data[[#This Row],[Sales]]-Sales_Data[[#This Row],[Cost]]</f>
        <v>425.85479999999995</v>
      </c>
      <c r="Y1418" s="3">
        <f>Sales_Data[[#This Row],[Gross_Profit_Recalc]]/Sales_Data[[#This Row],[Sales]]</f>
        <v>0.44999999999999996</v>
      </c>
      <c r="Z1418">
        <f>YEAR(Sales_Data[[#This Row],[Order Date]])</f>
        <v>2015</v>
      </c>
    </row>
    <row r="1419" spans="1:26" x14ac:dyDescent="0.2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>_xlfn.XLOOKUP(Sales_Data[[#This Row],[Category]],Assumptions_Model!A:A, Assumptions_Model!B:B)</f>
        <v>0.55000000000000004</v>
      </c>
      <c r="W1419">
        <f>Sales_Data[[#This Row],[Sales]]*Sales_Data[[#This Row],[Cost_%]]</f>
        <v>83.16</v>
      </c>
      <c r="X1419">
        <f>Sales_Data[[#This Row],[Sales]]-Sales_Data[[#This Row],[Cost]]</f>
        <v>68.039999999999992</v>
      </c>
      <c r="Y1419" s="3">
        <f>Sales_Data[[#This Row],[Gross_Profit_Recalc]]/Sales_Data[[#This Row],[Sales]]</f>
        <v>0.44999999999999996</v>
      </c>
      <c r="Z1419">
        <f>YEAR(Sales_Data[[#This Row],[Order Date]])</f>
        <v>2015</v>
      </c>
    </row>
    <row r="1420" spans="1:26" x14ac:dyDescent="0.2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>_xlfn.XLOOKUP(Sales_Data[[#This Row],[Category]],Assumptions_Model!A:A, Assumptions_Model!B:B)</f>
        <v>0.65</v>
      </c>
      <c r="W1420">
        <f>Sales_Data[[#This Row],[Sales]]*Sales_Data[[#This Row],[Cost_%]]</f>
        <v>3.2032000000000003</v>
      </c>
      <c r="X1420">
        <f>Sales_Data[[#This Row],[Sales]]-Sales_Data[[#This Row],[Cost]]</f>
        <v>1.7247999999999997</v>
      </c>
      <c r="Y1420" s="3">
        <f>Sales_Data[[#This Row],[Gross_Profit_Recalc]]/Sales_Data[[#This Row],[Sales]]</f>
        <v>0.34999999999999992</v>
      </c>
      <c r="Z1420">
        <f>YEAR(Sales_Data[[#This Row],[Order Date]])</f>
        <v>2015</v>
      </c>
    </row>
    <row r="1421" spans="1:26" x14ac:dyDescent="0.2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>_xlfn.XLOOKUP(Sales_Data[[#This Row],[Category]],Assumptions_Model!A:A, Assumptions_Model!B:B)</f>
        <v>0.6</v>
      </c>
      <c r="W1421">
        <f>Sales_Data[[#This Row],[Sales]]*Sales_Data[[#This Row],[Cost_%]]</f>
        <v>51.763200000000005</v>
      </c>
      <c r="X1421">
        <f>Sales_Data[[#This Row],[Sales]]-Sales_Data[[#This Row],[Cost]]</f>
        <v>34.508800000000001</v>
      </c>
      <c r="Y1421" s="3">
        <f>Sales_Data[[#This Row],[Gross_Profit_Recalc]]/Sales_Data[[#This Row],[Sales]]</f>
        <v>0.39999999999999997</v>
      </c>
      <c r="Z1421">
        <f>YEAR(Sales_Data[[#This Row],[Order Date]])</f>
        <v>2015</v>
      </c>
    </row>
    <row r="1422" spans="1:26" x14ac:dyDescent="0.2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>_xlfn.XLOOKUP(Sales_Data[[#This Row],[Category]],Assumptions_Model!A:A, Assumptions_Model!B:B)</f>
        <v>0.6</v>
      </c>
      <c r="W1422">
        <f>Sales_Data[[#This Row],[Sales]]*Sales_Data[[#This Row],[Cost_%]]</f>
        <v>43.552799999999998</v>
      </c>
      <c r="X1422">
        <f>Sales_Data[[#This Row],[Sales]]-Sales_Data[[#This Row],[Cost]]</f>
        <v>29.035199999999996</v>
      </c>
      <c r="Y1422" s="3">
        <f>Sales_Data[[#This Row],[Gross_Profit_Recalc]]/Sales_Data[[#This Row],[Sales]]</f>
        <v>0.39999999999999997</v>
      </c>
      <c r="Z1422">
        <f>YEAR(Sales_Data[[#This Row],[Order Date]])</f>
        <v>2015</v>
      </c>
    </row>
    <row r="1423" spans="1:26" x14ac:dyDescent="0.2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>_xlfn.XLOOKUP(Sales_Data[[#This Row],[Category]],Assumptions_Model!A:A, Assumptions_Model!B:B)</f>
        <v>0.6</v>
      </c>
      <c r="W1423">
        <f>Sales_Data[[#This Row],[Sales]]*Sales_Data[[#This Row],[Cost_%]]</f>
        <v>36.403199999999998</v>
      </c>
      <c r="X1423">
        <f>Sales_Data[[#This Row],[Sales]]-Sales_Data[[#This Row],[Cost]]</f>
        <v>24.268799999999999</v>
      </c>
      <c r="Y1423" s="3">
        <f>Sales_Data[[#This Row],[Gross_Profit_Recalc]]/Sales_Data[[#This Row],[Sales]]</f>
        <v>0.4</v>
      </c>
      <c r="Z1423">
        <f>YEAR(Sales_Data[[#This Row],[Order Date]])</f>
        <v>2015</v>
      </c>
    </row>
    <row r="1424" spans="1:26" x14ac:dyDescent="0.2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>_xlfn.XLOOKUP(Sales_Data[[#This Row],[Category]],Assumptions_Model!A:A, Assumptions_Model!B:B)</f>
        <v>0.6</v>
      </c>
      <c r="W1424">
        <f>Sales_Data[[#This Row],[Sales]]*Sales_Data[[#This Row],[Cost_%]]</f>
        <v>46.218600000000002</v>
      </c>
      <c r="X1424">
        <f>Sales_Data[[#This Row],[Sales]]-Sales_Data[[#This Row],[Cost]]</f>
        <v>30.812400000000004</v>
      </c>
      <c r="Y1424" s="3">
        <f>Sales_Data[[#This Row],[Gross_Profit_Recalc]]/Sales_Data[[#This Row],[Sales]]</f>
        <v>0.4</v>
      </c>
      <c r="Z1424">
        <f>YEAR(Sales_Data[[#This Row],[Order Date]])</f>
        <v>2015</v>
      </c>
    </row>
    <row r="1425" spans="1:26" x14ac:dyDescent="0.2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>_xlfn.XLOOKUP(Sales_Data[[#This Row],[Category]],Assumptions_Model!A:A, Assumptions_Model!B:B)</f>
        <v>0.6</v>
      </c>
      <c r="W1425">
        <f>Sales_Data[[#This Row],[Sales]]*Sales_Data[[#This Row],[Cost_%]]</f>
        <v>71.942399999999992</v>
      </c>
      <c r="X1425">
        <f>Sales_Data[[#This Row],[Sales]]-Sales_Data[[#This Row],[Cost]]</f>
        <v>47.961600000000004</v>
      </c>
      <c r="Y1425" s="3">
        <f>Sales_Data[[#This Row],[Gross_Profit_Recalc]]/Sales_Data[[#This Row],[Sales]]</f>
        <v>0.4</v>
      </c>
      <c r="Z1425">
        <f>YEAR(Sales_Data[[#This Row],[Order Date]])</f>
        <v>2015</v>
      </c>
    </row>
    <row r="1426" spans="1:26" x14ac:dyDescent="0.2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>_xlfn.XLOOKUP(Sales_Data[[#This Row],[Category]],Assumptions_Model!A:A, Assumptions_Model!B:B)</f>
        <v>0.55000000000000004</v>
      </c>
      <c r="W1426">
        <f>Sales_Data[[#This Row],[Sales]]*Sales_Data[[#This Row],[Cost_%]]</f>
        <v>145.178</v>
      </c>
      <c r="X1426">
        <f>Sales_Data[[#This Row],[Sales]]-Sales_Data[[#This Row],[Cost]]</f>
        <v>118.78199999999998</v>
      </c>
      <c r="Y1426" s="3">
        <f>Sales_Data[[#This Row],[Gross_Profit_Recalc]]/Sales_Data[[#This Row],[Sales]]</f>
        <v>0.44999999999999996</v>
      </c>
      <c r="Z1426">
        <f>YEAR(Sales_Data[[#This Row],[Order Date]])</f>
        <v>2015</v>
      </c>
    </row>
    <row r="1427" spans="1:26" x14ac:dyDescent="0.2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>_xlfn.XLOOKUP(Sales_Data[[#This Row],[Category]],Assumptions_Model!A:A, Assumptions_Model!B:B)</f>
        <v>0.6</v>
      </c>
      <c r="W1427">
        <f>Sales_Data[[#This Row],[Sales]]*Sales_Data[[#This Row],[Cost_%]]</f>
        <v>218.18880000000001</v>
      </c>
      <c r="X1427">
        <f>Sales_Data[[#This Row],[Sales]]-Sales_Data[[#This Row],[Cost]]</f>
        <v>145.45920000000001</v>
      </c>
      <c r="Y1427" s="3">
        <f>Sales_Data[[#This Row],[Gross_Profit_Recalc]]/Sales_Data[[#This Row],[Sales]]</f>
        <v>0.4</v>
      </c>
      <c r="Z1427">
        <f>YEAR(Sales_Data[[#This Row],[Order Date]])</f>
        <v>2015</v>
      </c>
    </row>
    <row r="1428" spans="1:26" x14ac:dyDescent="0.2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>_xlfn.XLOOKUP(Sales_Data[[#This Row],[Category]],Assumptions_Model!A:A, Assumptions_Model!B:B)</f>
        <v>0.6</v>
      </c>
      <c r="W1428">
        <f>Sales_Data[[#This Row],[Sales]]*Sales_Data[[#This Row],[Cost_%]]</f>
        <v>5.8367999999999993</v>
      </c>
      <c r="X1428">
        <f>Sales_Data[[#This Row],[Sales]]-Sales_Data[[#This Row],[Cost]]</f>
        <v>3.8912000000000004</v>
      </c>
      <c r="Y1428" s="3">
        <f>Sales_Data[[#This Row],[Gross_Profit_Recalc]]/Sales_Data[[#This Row],[Sales]]</f>
        <v>0.40000000000000008</v>
      </c>
      <c r="Z1428">
        <f>YEAR(Sales_Data[[#This Row],[Order Date]])</f>
        <v>2015</v>
      </c>
    </row>
    <row r="1429" spans="1:26" x14ac:dyDescent="0.2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>_xlfn.XLOOKUP(Sales_Data[[#This Row],[Category]],Assumptions_Model!A:A, Assumptions_Model!B:B)</f>
        <v>0.6</v>
      </c>
      <c r="W1429">
        <f>Sales_Data[[#This Row],[Sales]]*Sales_Data[[#This Row],[Cost_%]]</f>
        <v>8.85</v>
      </c>
      <c r="X1429">
        <f>Sales_Data[[#This Row],[Sales]]-Sales_Data[[#This Row],[Cost]]</f>
        <v>5.9</v>
      </c>
      <c r="Y1429" s="3">
        <f>Sales_Data[[#This Row],[Gross_Profit_Recalc]]/Sales_Data[[#This Row],[Sales]]</f>
        <v>0.4</v>
      </c>
      <c r="Z1429">
        <f>YEAR(Sales_Data[[#This Row],[Order Date]])</f>
        <v>2015</v>
      </c>
    </row>
    <row r="1430" spans="1:26" x14ac:dyDescent="0.2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>_xlfn.XLOOKUP(Sales_Data[[#This Row],[Category]],Assumptions_Model!A:A, Assumptions_Model!B:B)</f>
        <v>0.6</v>
      </c>
      <c r="W1430">
        <f>Sales_Data[[#This Row],[Sales]]*Sales_Data[[#This Row],[Cost_%]]</f>
        <v>17.88</v>
      </c>
      <c r="X1430">
        <f>Sales_Data[[#This Row],[Sales]]-Sales_Data[[#This Row],[Cost]]</f>
        <v>11.920000000000002</v>
      </c>
      <c r="Y1430" s="3">
        <f>Sales_Data[[#This Row],[Gross_Profit_Recalc]]/Sales_Data[[#This Row],[Sales]]</f>
        <v>0.4</v>
      </c>
      <c r="Z1430">
        <f>YEAR(Sales_Data[[#This Row],[Order Date]])</f>
        <v>2015</v>
      </c>
    </row>
    <row r="1431" spans="1:26" x14ac:dyDescent="0.2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>_xlfn.XLOOKUP(Sales_Data[[#This Row],[Category]],Assumptions_Model!A:A, Assumptions_Model!B:B)</f>
        <v>0.6</v>
      </c>
      <c r="W1431">
        <f>Sales_Data[[#This Row],[Sales]]*Sales_Data[[#This Row],[Cost_%]]</f>
        <v>256.452</v>
      </c>
      <c r="X1431">
        <f>Sales_Data[[#This Row],[Sales]]-Sales_Data[[#This Row],[Cost]]</f>
        <v>170.96800000000002</v>
      </c>
      <c r="Y1431" s="3">
        <f>Sales_Data[[#This Row],[Gross_Profit_Recalc]]/Sales_Data[[#This Row],[Sales]]</f>
        <v>0.4</v>
      </c>
      <c r="Z1431">
        <f>YEAR(Sales_Data[[#This Row],[Order Date]])</f>
        <v>2015</v>
      </c>
    </row>
    <row r="1432" spans="1:26" x14ac:dyDescent="0.2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>_xlfn.XLOOKUP(Sales_Data[[#This Row],[Category]],Assumptions_Model!A:A, Assumptions_Model!B:B)</f>
        <v>0.55000000000000004</v>
      </c>
      <c r="W1432">
        <f>Sales_Data[[#This Row],[Sales]]*Sales_Data[[#This Row],[Cost_%]]</f>
        <v>121.41360000000002</v>
      </c>
      <c r="X1432">
        <f>Sales_Data[[#This Row],[Sales]]-Sales_Data[[#This Row],[Cost]]</f>
        <v>99.338399999999993</v>
      </c>
      <c r="Y1432" s="3">
        <f>Sales_Data[[#This Row],[Gross_Profit_Recalc]]/Sales_Data[[#This Row],[Sales]]</f>
        <v>0.44999999999999996</v>
      </c>
      <c r="Z1432">
        <f>YEAR(Sales_Data[[#This Row],[Order Date]])</f>
        <v>2017</v>
      </c>
    </row>
    <row r="1433" spans="1:26" x14ac:dyDescent="0.2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>_xlfn.XLOOKUP(Sales_Data[[#This Row],[Category]],Assumptions_Model!A:A, Assumptions_Model!B:B)</f>
        <v>0.6</v>
      </c>
      <c r="W1433">
        <f>Sales_Data[[#This Row],[Sales]]*Sales_Data[[#This Row],[Cost_%]]</f>
        <v>91.655999999999992</v>
      </c>
      <c r="X1433">
        <f>Sales_Data[[#This Row],[Sales]]-Sales_Data[[#This Row],[Cost]]</f>
        <v>61.103999999999999</v>
      </c>
      <c r="Y1433" s="3">
        <f>Sales_Data[[#This Row],[Gross_Profit_Recalc]]/Sales_Data[[#This Row],[Sales]]</f>
        <v>0.4</v>
      </c>
      <c r="Z1433">
        <f>YEAR(Sales_Data[[#This Row],[Order Date]])</f>
        <v>2014</v>
      </c>
    </row>
    <row r="1434" spans="1:26" x14ac:dyDescent="0.2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>_xlfn.XLOOKUP(Sales_Data[[#This Row],[Category]],Assumptions_Model!A:A, Assumptions_Model!B:B)</f>
        <v>0.6</v>
      </c>
      <c r="W1434">
        <f>Sales_Data[[#This Row],[Sales]]*Sales_Data[[#This Row],[Cost_%]]</f>
        <v>4.3619999999999992</v>
      </c>
      <c r="X1434">
        <f>Sales_Data[[#This Row],[Sales]]-Sales_Data[[#This Row],[Cost]]</f>
        <v>2.9080000000000004</v>
      </c>
      <c r="Y1434" s="3">
        <f>Sales_Data[[#This Row],[Gross_Profit_Recalc]]/Sales_Data[[#This Row],[Sales]]</f>
        <v>0.40000000000000008</v>
      </c>
      <c r="Z1434">
        <f>YEAR(Sales_Data[[#This Row],[Order Date]])</f>
        <v>2014</v>
      </c>
    </row>
    <row r="1435" spans="1:26" x14ac:dyDescent="0.2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>_xlfn.XLOOKUP(Sales_Data[[#This Row],[Category]],Assumptions_Model!A:A, Assumptions_Model!B:B)</f>
        <v>0.65</v>
      </c>
      <c r="W1435">
        <f>Sales_Data[[#This Row],[Sales]]*Sales_Data[[#This Row],[Cost_%]]</f>
        <v>1182.9089999999999</v>
      </c>
      <c r="X1435">
        <f>Sales_Data[[#This Row],[Sales]]-Sales_Data[[#This Row],[Cost]]</f>
        <v>636.95100000000002</v>
      </c>
      <c r="Y1435" s="3">
        <f>Sales_Data[[#This Row],[Gross_Profit_Recalc]]/Sales_Data[[#This Row],[Sales]]</f>
        <v>0.35000000000000003</v>
      </c>
      <c r="Z1435">
        <f>YEAR(Sales_Data[[#This Row],[Order Date]])</f>
        <v>2014</v>
      </c>
    </row>
    <row r="1436" spans="1:26" x14ac:dyDescent="0.2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>_xlfn.XLOOKUP(Sales_Data[[#This Row],[Category]],Assumptions_Model!A:A, Assumptions_Model!B:B)</f>
        <v>0.6</v>
      </c>
      <c r="W1436">
        <f>Sales_Data[[#This Row],[Sales]]*Sales_Data[[#This Row],[Cost_%]]</f>
        <v>20.34</v>
      </c>
      <c r="X1436">
        <f>Sales_Data[[#This Row],[Sales]]-Sales_Data[[#This Row],[Cost]]</f>
        <v>13.559999999999999</v>
      </c>
      <c r="Y1436" s="3">
        <f>Sales_Data[[#This Row],[Gross_Profit_Recalc]]/Sales_Data[[#This Row],[Sales]]</f>
        <v>0.39999999999999997</v>
      </c>
      <c r="Z1436">
        <f>YEAR(Sales_Data[[#This Row],[Order Date]])</f>
        <v>2016</v>
      </c>
    </row>
    <row r="1437" spans="1:26" x14ac:dyDescent="0.2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>_xlfn.XLOOKUP(Sales_Data[[#This Row],[Category]],Assumptions_Model!A:A, Assumptions_Model!B:B)</f>
        <v>0.6</v>
      </c>
      <c r="W1437">
        <f>Sales_Data[[#This Row],[Sales]]*Sales_Data[[#This Row],[Cost_%]]</f>
        <v>18.662399999999998</v>
      </c>
      <c r="X1437">
        <f>Sales_Data[[#This Row],[Sales]]-Sales_Data[[#This Row],[Cost]]</f>
        <v>12.441600000000001</v>
      </c>
      <c r="Y1437" s="3">
        <f>Sales_Data[[#This Row],[Gross_Profit_Recalc]]/Sales_Data[[#This Row],[Sales]]</f>
        <v>0.4</v>
      </c>
      <c r="Z1437">
        <f>YEAR(Sales_Data[[#This Row],[Order Date]])</f>
        <v>2017</v>
      </c>
    </row>
    <row r="1438" spans="1:26" x14ac:dyDescent="0.2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>_xlfn.XLOOKUP(Sales_Data[[#This Row],[Category]],Assumptions_Model!A:A, Assumptions_Model!B:B)</f>
        <v>0.6</v>
      </c>
      <c r="W1438">
        <f>Sales_Data[[#This Row],[Sales]]*Sales_Data[[#This Row],[Cost_%]]</f>
        <v>3.1488</v>
      </c>
      <c r="X1438">
        <f>Sales_Data[[#This Row],[Sales]]-Sales_Data[[#This Row],[Cost]]</f>
        <v>2.0992000000000002</v>
      </c>
      <c r="Y1438" s="3">
        <f>Sales_Data[[#This Row],[Gross_Profit_Recalc]]/Sales_Data[[#This Row],[Sales]]</f>
        <v>0.4</v>
      </c>
      <c r="Z1438">
        <f>YEAR(Sales_Data[[#This Row],[Order Date]])</f>
        <v>2017</v>
      </c>
    </row>
    <row r="1439" spans="1:26" x14ac:dyDescent="0.2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>_xlfn.XLOOKUP(Sales_Data[[#This Row],[Category]],Assumptions_Model!A:A, Assumptions_Model!B:B)</f>
        <v>0.55000000000000004</v>
      </c>
      <c r="W1439">
        <f>Sales_Data[[#This Row],[Sales]]*Sales_Data[[#This Row],[Cost_%]]</f>
        <v>145.13400000000001</v>
      </c>
      <c r="X1439">
        <f>Sales_Data[[#This Row],[Sales]]-Sales_Data[[#This Row],[Cost]]</f>
        <v>118.74599999999998</v>
      </c>
      <c r="Y1439" s="3">
        <f>Sales_Data[[#This Row],[Gross_Profit_Recalc]]/Sales_Data[[#This Row],[Sales]]</f>
        <v>0.44999999999999996</v>
      </c>
      <c r="Z1439">
        <f>YEAR(Sales_Data[[#This Row],[Order Date]])</f>
        <v>2015</v>
      </c>
    </row>
    <row r="1440" spans="1:26" x14ac:dyDescent="0.2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>_xlfn.XLOOKUP(Sales_Data[[#This Row],[Category]],Assumptions_Model!A:A, Assumptions_Model!B:B)</f>
        <v>0.65</v>
      </c>
      <c r="W1440">
        <f>Sales_Data[[#This Row],[Sales]]*Sales_Data[[#This Row],[Cost_%]]</f>
        <v>1594.7294999999999</v>
      </c>
      <c r="X1440">
        <f>Sales_Data[[#This Row],[Sales]]-Sales_Data[[#This Row],[Cost]]</f>
        <v>858.70049999999992</v>
      </c>
      <c r="Y1440" s="3">
        <f>Sales_Data[[#This Row],[Gross_Profit_Recalc]]/Sales_Data[[#This Row],[Sales]]</f>
        <v>0.35</v>
      </c>
      <c r="Z1440">
        <f>YEAR(Sales_Data[[#This Row],[Order Date]])</f>
        <v>2015</v>
      </c>
    </row>
    <row r="1441" spans="1:26" x14ac:dyDescent="0.2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>_xlfn.XLOOKUP(Sales_Data[[#This Row],[Category]],Assumptions_Model!A:A, Assumptions_Model!B:B)</f>
        <v>0.6</v>
      </c>
      <c r="W1441">
        <f>Sales_Data[[#This Row],[Sales]]*Sales_Data[[#This Row],[Cost_%]]</f>
        <v>17.82</v>
      </c>
      <c r="X1441">
        <f>Sales_Data[[#This Row],[Sales]]-Sales_Data[[#This Row],[Cost]]</f>
        <v>11.879999999999999</v>
      </c>
      <c r="Y1441" s="3">
        <f>Sales_Data[[#This Row],[Gross_Profit_Recalc]]/Sales_Data[[#This Row],[Sales]]</f>
        <v>0.39999999999999997</v>
      </c>
      <c r="Z1441">
        <f>YEAR(Sales_Data[[#This Row],[Order Date]])</f>
        <v>2017</v>
      </c>
    </row>
    <row r="1442" spans="1:26" x14ac:dyDescent="0.2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>_xlfn.XLOOKUP(Sales_Data[[#This Row],[Category]],Assumptions_Model!A:A, Assumptions_Model!B:B)</f>
        <v>0.6</v>
      </c>
      <c r="W1442">
        <f>Sales_Data[[#This Row],[Sales]]*Sales_Data[[#This Row],[Cost_%]]</f>
        <v>23.975999999999999</v>
      </c>
      <c r="X1442">
        <f>Sales_Data[[#This Row],[Sales]]-Sales_Data[[#This Row],[Cost]]</f>
        <v>15.984000000000002</v>
      </c>
      <c r="Y1442" s="3">
        <f>Sales_Data[[#This Row],[Gross_Profit_Recalc]]/Sales_Data[[#This Row],[Sales]]</f>
        <v>0.4</v>
      </c>
      <c r="Z1442">
        <f>YEAR(Sales_Data[[#This Row],[Order Date]])</f>
        <v>2017</v>
      </c>
    </row>
    <row r="1443" spans="1:26" x14ac:dyDescent="0.2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>_xlfn.XLOOKUP(Sales_Data[[#This Row],[Category]],Assumptions_Model!A:A, Assumptions_Model!B:B)</f>
        <v>0.6</v>
      </c>
      <c r="W1443">
        <f>Sales_Data[[#This Row],[Sales]]*Sales_Data[[#This Row],[Cost_%]]</f>
        <v>22.003199999999996</v>
      </c>
      <c r="X1443">
        <f>Sales_Data[[#This Row],[Sales]]-Sales_Data[[#This Row],[Cost]]</f>
        <v>14.668800000000001</v>
      </c>
      <c r="Y1443" s="3">
        <f>Sales_Data[[#This Row],[Gross_Profit_Recalc]]/Sales_Data[[#This Row],[Sales]]</f>
        <v>0.40000000000000008</v>
      </c>
      <c r="Z1443">
        <f>YEAR(Sales_Data[[#This Row],[Order Date]])</f>
        <v>2017</v>
      </c>
    </row>
    <row r="1444" spans="1:26" x14ac:dyDescent="0.2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>_xlfn.XLOOKUP(Sales_Data[[#This Row],[Category]],Assumptions_Model!A:A, Assumptions_Model!B:B)</f>
        <v>0.6</v>
      </c>
      <c r="W1444">
        <f>Sales_Data[[#This Row],[Sales]]*Sales_Data[[#This Row],[Cost_%]]</f>
        <v>8.2560000000000002</v>
      </c>
      <c r="X1444">
        <f>Sales_Data[[#This Row],[Sales]]-Sales_Data[[#This Row],[Cost]]</f>
        <v>5.5039999999999996</v>
      </c>
      <c r="Y1444" s="3">
        <f>Sales_Data[[#This Row],[Gross_Profit_Recalc]]/Sales_Data[[#This Row],[Sales]]</f>
        <v>0.39999999999999997</v>
      </c>
      <c r="Z1444">
        <f>YEAR(Sales_Data[[#This Row],[Order Date]])</f>
        <v>2017</v>
      </c>
    </row>
    <row r="1445" spans="1:26" x14ac:dyDescent="0.2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>_xlfn.XLOOKUP(Sales_Data[[#This Row],[Category]],Assumptions_Model!A:A, Assumptions_Model!B:B)</f>
        <v>0.6</v>
      </c>
      <c r="W1445">
        <f>Sales_Data[[#This Row],[Sales]]*Sales_Data[[#This Row],[Cost_%]]</f>
        <v>83.654399999999995</v>
      </c>
      <c r="X1445">
        <f>Sales_Data[[#This Row],[Sales]]-Sales_Data[[#This Row],[Cost]]</f>
        <v>55.769600000000011</v>
      </c>
      <c r="Y1445" s="3">
        <f>Sales_Data[[#This Row],[Gross_Profit_Recalc]]/Sales_Data[[#This Row],[Sales]]</f>
        <v>0.40000000000000008</v>
      </c>
      <c r="Z1445">
        <f>YEAR(Sales_Data[[#This Row],[Order Date]])</f>
        <v>2015</v>
      </c>
    </row>
    <row r="1446" spans="1:26" x14ac:dyDescent="0.2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>_xlfn.XLOOKUP(Sales_Data[[#This Row],[Category]],Assumptions_Model!A:A, Assumptions_Model!B:B)</f>
        <v>0.55000000000000004</v>
      </c>
      <c r="W1446">
        <f>Sales_Data[[#This Row],[Sales]]*Sales_Data[[#This Row],[Cost_%]]</f>
        <v>1088.9604000000002</v>
      </c>
      <c r="X1446">
        <f>Sales_Data[[#This Row],[Sales]]-Sales_Data[[#This Row],[Cost]]</f>
        <v>890.96759999999995</v>
      </c>
      <c r="Y1446" s="3">
        <f>Sales_Data[[#This Row],[Gross_Profit_Recalc]]/Sales_Data[[#This Row],[Sales]]</f>
        <v>0.44999999999999996</v>
      </c>
      <c r="Z1446">
        <f>YEAR(Sales_Data[[#This Row],[Order Date]])</f>
        <v>2016</v>
      </c>
    </row>
    <row r="1447" spans="1:26" x14ac:dyDescent="0.2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>_xlfn.XLOOKUP(Sales_Data[[#This Row],[Category]],Assumptions_Model!A:A, Assumptions_Model!B:B)</f>
        <v>0.6</v>
      </c>
      <c r="W1447">
        <f>Sales_Data[[#This Row],[Sales]]*Sales_Data[[#This Row],[Cost_%]]</f>
        <v>98.841599999999985</v>
      </c>
      <c r="X1447">
        <f>Sales_Data[[#This Row],[Sales]]-Sales_Data[[#This Row],[Cost]]</f>
        <v>65.894400000000005</v>
      </c>
      <c r="Y1447" s="3">
        <f>Sales_Data[[#This Row],[Gross_Profit_Recalc]]/Sales_Data[[#This Row],[Sales]]</f>
        <v>0.40000000000000008</v>
      </c>
      <c r="Z1447">
        <f>YEAR(Sales_Data[[#This Row],[Order Date]])</f>
        <v>2017</v>
      </c>
    </row>
    <row r="1448" spans="1:26" x14ac:dyDescent="0.2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>_xlfn.XLOOKUP(Sales_Data[[#This Row],[Category]],Assumptions_Model!A:A, Assumptions_Model!B:B)</f>
        <v>0.65</v>
      </c>
      <c r="W1448">
        <f>Sales_Data[[#This Row],[Sales]]*Sales_Data[[#This Row],[Cost_%]]</f>
        <v>305.69630000000001</v>
      </c>
      <c r="X1448">
        <f>Sales_Data[[#This Row],[Sales]]-Sales_Data[[#This Row],[Cost]]</f>
        <v>164.60570000000001</v>
      </c>
      <c r="Y1448" s="3">
        <f>Sales_Data[[#This Row],[Gross_Profit_Recalc]]/Sales_Data[[#This Row],[Sales]]</f>
        <v>0.35000000000000003</v>
      </c>
      <c r="Z1448">
        <f>YEAR(Sales_Data[[#This Row],[Order Date]])</f>
        <v>2017</v>
      </c>
    </row>
    <row r="1449" spans="1:26" x14ac:dyDescent="0.2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>_xlfn.XLOOKUP(Sales_Data[[#This Row],[Category]],Assumptions_Model!A:A, Assumptions_Model!B:B)</f>
        <v>0.55000000000000004</v>
      </c>
      <c r="W1449">
        <f>Sales_Data[[#This Row],[Sales]]*Sales_Data[[#This Row],[Cost_%]]</f>
        <v>26.391200000000001</v>
      </c>
      <c r="X1449">
        <f>Sales_Data[[#This Row],[Sales]]-Sales_Data[[#This Row],[Cost]]</f>
        <v>21.5928</v>
      </c>
      <c r="Y1449" s="3">
        <f>Sales_Data[[#This Row],[Gross_Profit_Recalc]]/Sales_Data[[#This Row],[Sales]]</f>
        <v>0.45</v>
      </c>
      <c r="Z1449">
        <f>YEAR(Sales_Data[[#This Row],[Order Date]])</f>
        <v>2017</v>
      </c>
    </row>
    <row r="1450" spans="1:26" x14ac:dyDescent="0.2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>_xlfn.XLOOKUP(Sales_Data[[#This Row],[Category]],Assumptions_Model!A:A, Assumptions_Model!B:B)</f>
        <v>0.6</v>
      </c>
      <c r="W1450">
        <f>Sales_Data[[#This Row],[Sales]]*Sales_Data[[#This Row],[Cost_%]]</f>
        <v>1.5011999999999999</v>
      </c>
      <c r="X1450">
        <f>Sales_Data[[#This Row],[Sales]]-Sales_Data[[#This Row],[Cost]]</f>
        <v>1.0007999999999999</v>
      </c>
      <c r="Y1450" s="3">
        <f>Sales_Data[[#This Row],[Gross_Profit_Recalc]]/Sales_Data[[#This Row],[Sales]]</f>
        <v>0.4</v>
      </c>
      <c r="Z1450">
        <f>YEAR(Sales_Data[[#This Row],[Order Date]])</f>
        <v>2014</v>
      </c>
    </row>
    <row r="1451" spans="1:26" x14ac:dyDescent="0.2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>_xlfn.XLOOKUP(Sales_Data[[#This Row],[Category]],Assumptions_Model!A:A, Assumptions_Model!B:B)</f>
        <v>0.55000000000000004</v>
      </c>
      <c r="W1451">
        <f>Sales_Data[[#This Row],[Sales]]*Sales_Data[[#This Row],[Cost_%]]</f>
        <v>48.813600000000001</v>
      </c>
      <c r="X1451">
        <f>Sales_Data[[#This Row],[Sales]]-Sales_Data[[#This Row],[Cost]]</f>
        <v>39.938399999999994</v>
      </c>
      <c r="Y1451" s="3">
        <f>Sales_Data[[#This Row],[Gross_Profit_Recalc]]/Sales_Data[[#This Row],[Sales]]</f>
        <v>0.44999999999999996</v>
      </c>
      <c r="Z1451">
        <f>YEAR(Sales_Data[[#This Row],[Order Date]])</f>
        <v>2015</v>
      </c>
    </row>
    <row r="1452" spans="1:26" x14ac:dyDescent="0.2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>_xlfn.XLOOKUP(Sales_Data[[#This Row],[Category]],Assumptions_Model!A:A, Assumptions_Model!B:B)</f>
        <v>0.6</v>
      </c>
      <c r="W1452">
        <f>Sales_Data[[#This Row],[Sales]]*Sales_Data[[#This Row],[Cost_%]]</f>
        <v>1.2149999999999999</v>
      </c>
      <c r="X1452">
        <f>Sales_Data[[#This Row],[Sales]]-Sales_Data[[#This Row],[Cost]]</f>
        <v>0.81</v>
      </c>
      <c r="Y1452" s="3">
        <f>Sales_Data[[#This Row],[Gross_Profit_Recalc]]/Sales_Data[[#This Row],[Sales]]</f>
        <v>0.4</v>
      </c>
      <c r="Z1452">
        <f>YEAR(Sales_Data[[#This Row],[Order Date]])</f>
        <v>2015</v>
      </c>
    </row>
    <row r="1453" spans="1:26" x14ac:dyDescent="0.2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>_xlfn.XLOOKUP(Sales_Data[[#This Row],[Category]],Assumptions_Model!A:A, Assumptions_Model!B:B)</f>
        <v>0.6</v>
      </c>
      <c r="W1453">
        <f>Sales_Data[[#This Row],[Sales]]*Sales_Data[[#This Row],[Cost_%]]</f>
        <v>42.588000000000001</v>
      </c>
      <c r="X1453">
        <f>Sales_Data[[#This Row],[Sales]]-Sales_Data[[#This Row],[Cost]]</f>
        <v>28.392000000000003</v>
      </c>
      <c r="Y1453" s="3">
        <f>Sales_Data[[#This Row],[Gross_Profit_Recalc]]/Sales_Data[[#This Row],[Sales]]</f>
        <v>0.4</v>
      </c>
      <c r="Z1453">
        <f>YEAR(Sales_Data[[#This Row],[Order Date]])</f>
        <v>2016</v>
      </c>
    </row>
    <row r="1454" spans="1:26" x14ac:dyDescent="0.2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>_xlfn.XLOOKUP(Sales_Data[[#This Row],[Category]],Assumptions_Model!A:A, Assumptions_Model!B:B)</f>
        <v>0.6</v>
      </c>
      <c r="W1454">
        <f>Sales_Data[[#This Row],[Sales]]*Sales_Data[[#This Row],[Cost_%]]</f>
        <v>55.008000000000003</v>
      </c>
      <c r="X1454">
        <f>Sales_Data[[#This Row],[Sales]]-Sales_Data[[#This Row],[Cost]]</f>
        <v>36.672000000000004</v>
      </c>
      <c r="Y1454" s="3">
        <f>Sales_Data[[#This Row],[Gross_Profit_Recalc]]/Sales_Data[[#This Row],[Sales]]</f>
        <v>0.4</v>
      </c>
      <c r="Z1454">
        <f>YEAR(Sales_Data[[#This Row],[Order Date]])</f>
        <v>2016</v>
      </c>
    </row>
    <row r="1455" spans="1:26" x14ac:dyDescent="0.2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>_xlfn.XLOOKUP(Sales_Data[[#This Row],[Category]],Assumptions_Model!A:A, Assumptions_Model!B:B)</f>
        <v>0.6</v>
      </c>
      <c r="W1455">
        <f>Sales_Data[[#This Row],[Sales]]*Sales_Data[[#This Row],[Cost_%]]</f>
        <v>20.25</v>
      </c>
      <c r="X1455">
        <f>Sales_Data[[#This Row],[Sales]]-Sales_Data[[#This Row],[Cost]]</f>
        <v>13.5</v>
      </c>
      <c r="Y1455" s="3">
        <f>Sales_Data[[#This Row],[Gross_Profit_Recalc]]/Sales_Data[[#This Row],[Sales]]</f>
        <v>0.4</v>
      </c>
      <c r="Z1455">
        <f>YEAR(Sales_Data[[#This Row],[Order Date]])</f>
        <v>2016</v>
      </c>
    </row>
    <row r="1456" spans="1:26" x14ac:dyDescent="0.2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>_xlfn.XLOOKUP(Sales_Data[[#This Row],[Category]],Assumptions_Model!A:A, Assumptions_Model!B:B)</f>
        <v>0.55000000000000004</v>
      </c>
      <c r="W1456">
        <f>Sales_Data[[#This Row],[Sales]]*Sales_Data[[#This Row],[Cost_%]]</f>
        <v>1672.0000000000002</v>
      </c>
      <c r="X1456">
        <f>Sales_Data[[#This Row],[Sales]]-Sales_Data[[#This Row],[Cost]]</f>
        <v>1367.9999999999998</v>
      </c>
      <c r="Y1456" s="3">
        <f>Sales_Data[[#This Row],[Gross_Profit_Recalc]]/Sales_Data[[#This Row],[Sales]]</f>
        <v>0.4499999999999999</v>
      </c>
      <c r="Z1456">
        <f>YEAR(Sales_Data[[#This Row],[Order Date]])</f>
        <v>2016</v>
      </c>
    </row>
    <row r="1457" spans="1:26" x14ac:dyDescent="0.2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>_xlfn.XLOOKUP(Sales_Data[[#This Row],[Category]],Assumptions_Model!A:A, Assumptions_Model!B:B)</f>
        <v>0.6</v>
      </c>
      <c r="W1457">
        <f>Sales_Data[[#This Row],[Sales]]*Sales_Data[[#This Row],[Cost_%]]</f>
        <v>54.72</v>
      </c>
      <c r="X1457">
        <f>Sales_Data[[#This Row],[Sales]]-Sales_Data[[#This Row],[Cost]]</f>
        <v>36.480000000000004</v>
      </c>
      <c r="Y1457" s="3">
        <f>Sales_Data[[#This Row],[Gross_Profit_Recalc]]/Sales_Data[[#This Row],[Sales]]</f>
        <v>0.4</v>
      </c>
      <c r="Z1457">
        <f>YEAR(Sales_Data[[#This Row],[Order Date]])</f>
        <v>2017</v>
      </c>
    </row>
    <row r="1458" spans="1:26" x14ac:dyDescent="0.2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>_xlfn.XLOOKUP(Sales_Data[[#This Row],[Category]],Assumptions_Model!A:A, Assumptions_Model!B:B)</f>
        <v>0.65</v>
      </c>
      <c r="W1458">
        <f>Sales_Data[[#This Row],[Sales]]*Sales_Data[[#This Row],[Cost_%]]</f>
        <v>294.411</v>
      </c>
      <c r="X1458">
        <f>Sales_Data[[#This Row],[Sales]]-Sales_Data[[#This Row],[Cost]]</f>
        <v>158.529</v>
      </c>
      <c r="Y1458" s="3">
        <f>Sales_Data[[#This Row],[Gross_Profit_Recalc]]/Sales_Data[[#This Row],[Sales]]</f>
        <v>0.35</v>
      </c>
      <c r="Z1458">
        <f>YEAR(Sales_Data[[#This Row],[Order Date]])</f>
        <v>2017</v>
      </c>
    </row>
    <row r="1459" spans="1:26" x14ac:dyDescent="0.2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>_xlfn.XLOOKUP(Sales_Data[[#This Row],[Category]],Assumptions_Model!A:A, Assumptions_Model!B:B)</f>
        <v>0.6</v>
      </c>
      <c r="W1459">
        <f>Sales_Data[[#This Row],[Sales]]*Sales_Data[[#This Row],[Cost_%]]</f>
        <v>31.32</v>
      </c>
      <c r="X1459">
        <f>Sales_Data[[#This Row],[Sales]]-Sales_Data[[#This Row],[Cost]]</f>
        <v>20.880000000000003</v>
      </c>
      <c r="Y1459" s="3">
        <f>Sales_Data[[#This Row],[Gross_Profit_Recalc]]/Sales_Data[[#This Row],[Sales]]</f>
        <v>0.4</v>
      </c>
      <c r="Z1459">
        <f>YEAR(Sales_Data[[#This Row],[Order Date]])</f>
        <v>2015</v>
      </c>
    </row>
    <row r="1460" spans="1:26" x14ac:dyDescent="0.2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>_xlfn.XLOOKUP(Sales_Data[[#This Row],[Category]],Assumptions_Model!A:A, Assumptions_Model!B:B)</f>
        <v>0.6</v>
      </c>
      <c r="W1460">
        <f>Sales_Data[[#This Row],[Sales]]*Sales_Data[[#This Row],[Cost_%]]</f>
        <v>9.5616000000000003</v>
      </c>
      <c r="X1460">
        <f>Sales_Data[[#This Row],[Sales]]-Sales_Data[[#This Row],[Cost]]</f>
        <v>6.3743999999999996</v>
      </c>
      <c r="Y1460" s="3">
        <f>Sales_Data[[#This Row],[Gross_Profit_Recalc]]/Sales_Data[[#This Row],[Sales]]</f>
        <v>0.39999999999999997</v>
      </c>
      <c r="Z1460">
        <f>YEAR(Sales_Data[[#This Row],[Order Date]])</f>
        <v>2016</v>
      </c>
    </row>
    <row r="1461" spans="1:26" x14ac:dyDescent="0.2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>_xlfn.XLOOKUP(Sales_Data[[#This Row],[Category]],Assumptions_Model!A:A, Assumptions_Model!B:B)</f>
        <v>0.65</v>
      </c>
      <c r="W1461">
        <f>Sales_Data[[#This Row],[Sales]]*Sales_Data[[#This Row],[Cost_%]]</f>
        <v>17.849</v>
      </c>
      <c r="X1461">
        <f>Sales_Data[[#This Row],[Sales]]-Sales_Data[[#This Row],[Cost]]</f>
        <v>9.6110000000000007</v>
      </c>
      <c r="Y1461" s="3">
        <f>Sales_Data[[#This Row],[Gross_Profit_Recalc]]/Sales_Data[[#This Row],[Sales]]</f>
        <v>0.35000000000000003</v>
      </c>
      <c r="Z1461">
        <f>YEAR(Sales_Data[[#This Row],[Order Date]])</f>
        <v>2014</v>
      </c>
    </row>
    <row r="1462" spans="1:26" x14ac:dyDescent="0.2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>_xlfn.XLOOKUP(Sales_Data[[#This Row],[Category]],Assumptions_Model!A:A, Assumptions_Model!B:B)</f>
        <v>0.6</v>
      </c>
      <c r="W1462">
        <f>Sales_Data[[#This Row],[Sales]]*Sales_Data[[#This Row],[Cost_%]]</f>
        <v>33.254399999999997</v>
      </c>
      <c r="X1462">
        <f>Sales_Data[[#This Row],[Sales]]-Sales_Data[[#This Row],[Cost]]</f>
        <v>22.169600000000003</v>
      </c>
      <c r="Y1462" s="3">
        <f>Sales_Data[[#This Row],[Gross_Profit_Recalc]]/Sales_Data[[#This Row],[Sales]]</f>
        <v>0.40000000000000008</v>
      </c>
      <c r="Z1462">
        <f>YEAR(Sales_Data[[#This Row],[Order Date]])</f>
        <v>2015</v>
      </c>
    </row>
    <row r="1463" spans="1:26" x14ac:dyDescent="0.2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>_xlfn.XLOOKUP(Sales_Data[[#This Row],[Category]],Assumptions_Model!A:A, Assumptions_Model!B:B)</f>
        <v>0.65</v>
      </c>
      <c r="W1463">
        <f>Sales_Data[[#This Row],[Sales]]*Sales_Data[[#This Row],[Cost_%]]</f>
        <v>158.60390000000001</v>
      </c>
      <c r="X1463">
        <f>Sales_Data[[#This Row],[Sales]]-Sales_Data[[#This Row],[Cost]]</f>
        <v>85.40209999999999</v>
      </c>
      <c r="Y1463" s="3">
        <f>Sales_Data[[#This Row],[Gross_Profit_Recalc]]/Sales_Data[[#This Row],[Sales]]</f>
        <v>0.35</v>
      </c>
      <c r="Z1463">
        <f>YEAR(Sales_Data[[#This Row],[Order Date]])</f>
        <v>2016</v>
      </c>
    </row>
    <row r="1464" spans="1:26" x14ac:dyDescent="0.2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>_xlfn.XLOOKUP(Sales_Data[[#This Row],[Category]],Assumptions_Model!A:A, Assumptions_Model!B:B)</f>
        <v>0.55000000000000004</v>
      </c>
      <c r="W1464">
        <f>Sales_Data[[#This Row],[Sales]]*Sales_Data[[#This Row],[Cost_%]]</f>
        <v>87.991200000000006</v>
      </c>
      <c r="X1464">
        <f>Sales_Data[[#This Row],[Sales]]-Sales_Data[[#This Row],[Cost]]</f>
        <v>71.992800000000003</v>
      </c>
      <c r="Y1464" s="3">
        <f>Sales_Data[[#This Row],[Gross_Profit_Recalc]]/Sales_Data[[#This Row],[Sales]]</f>
        <v>0.45</v>
      </c>
      <c r="Z1464">
        <f>YEAR(Sales_Data[[#This Row],[Order Date]])</f>
        <v>2016</v>
      </c>
    </row>
    <row r="1465" spans="1:26" x14ac:dyDescent="0.2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>_xlfn.XLOOKUP(Sales_Data[[#This Row],[Category]],Assumptions_Model!A:A, Assumptions_Model!B:B)</f>
        <v>0.65</v>
      </c>
      <c r="W1465">
        <f>Sales_Data[[#This Row],[Sales]]*Sales_Data[[#This Row],[Cost_%]]</f>
        <v>666.06539999999995</v>
      </c>
      <c r="X1465">
        <f>Sales_Data[[#This Row],[Sales]]-Sales_Data[[#This Row],[Cost]]</f>
        <v>358.65059999999994</v>
      </c>
      <c r="Y1465" s="3">
        <f>Sales_Data[[#This Row],[Gross_Profit_Recalc]]/Sales_Data[[#This Row],[Sales]]</f>
        <v>0.35</v>
      </c>
      <c r="Z1465">
        <f>YEAR(Sales_Data[[#This Row],[Order Date]])</f>
        <v>2016</v>
      </c>
    </row>
    <row r="1466" spans="1:26" x14ac:dyDescent="0.2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>_xlfn.XLOOKUP(Sales_Data[[#This Row],[Category]],Assumptions_Model!A:A, Assumptions_Model!B:B)</f>
        <v>0.6</v>
      </c>
      <c r="W1466">
        <f>Sales_Data[[#This Row],[Sales]]*Sales_Data[[#This Row],[Cost_%]]</f>
        <v>2.2080000000000002</v>
      </c>
      <c r="X1466">
        <f>Sales_Data[[#This Row],[Sales]]-Sales_Data[[#This Row],[Cost]]</f>
        <v>1.472</v>
      </c>
      <c r="Y1466" s="3">
        <f>Sales_Data[[#This Row],[Gross_Profit_Recalc]]/Sales_Data[[#This Row],[Sales]]</f>
        <v>0.39999999999999997</v>
      </c>
      <c r="Z1466">
        <f>YEAR(Sales_Data[[#This Row],[Order Date]])</f>
        <v>2016</v>
      </c>
    </row>
    <row r="1467" spans="1:26" x14ac:dyDescent="0.2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>_xlfn.XLOOKUP(Sales_Data[[#This Row],[Category]],Assumptions_Model!A:A, Assumptions_Model!B:B)</f>
        <v>0.65</v>
      </c>
      <c r="W1467">
        <f>Sales_Data[[#This Row],[Sales]]*Sales_Data[[#This Row],[Cost_%]]</f>
        <v>78.894400000000005</v>
      </c>
      <c r="X1467">
        <f>Sales_Data[[#This Row],[Sales]]-Sales_Data[[#This Row],[Cost]]</f>
        <v>42.4816</v>
      </c>
      <c r="Y1467" s="3">
        <f>Sales_Data[[#This Row],[Gross_Profit_Recalc]]/Sales_Data[[#This Row],[Sales]]</f>
        <v>0.35</v>
      </c>
      <c r="Z1467">
        <f>YEAR(Sales_Data[[#This Row],[Order Date]])</f>
        <v>2014</v>
      </c>
    </row>
    <row r="1468" spans="1:26" x14ac:dyDescent="0.2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>_xlfn.XLOOKUP(Sales_Data[[#This Row],[Category]],Assumptions_Model!A:A, Assumptions_Model!B:B)</f>
        <v>0.55000000000000004</v>
      </c>
      <c r="W1468">
        <f>Sales_Data[[#This Row],[Sales]]*Sales_Data[[#This Row],[Cost_%]]</f>
        <v>52.786800000000007</v>
      </c>
      <c r="X1468">
        <f>Sales_Data[[#This Row],[Sales]]-Sales_Data[[#This Row],[Cost]]</f>
        <v>43.189199999999992</v>
      </c>
      <c r="Y1468" s="3">
        <f>Sales_Data[[#This Row],[Gross_Profit_Recalc]]/Sales_Data[[#This Row],[Sales]]</f>
        <v>0.4499999999999999</v>
      </c>
      <c r="Z1468">
        <f>YEAR(Sales_Data[[#This Row],[Order Date]])</f>
        <v>2014</v>
      </c>
    </row>
    <row r="1469" spans="1:26" x14ac:dyDescent="0.2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>_xlfn.XLOOKUP(Sales_Data[[#This Row],[Category]],Assumptions_Model!A:A, Assumptions_Model!B:B)</f>
        <v>0.55000000000000004</v>
      </c>
      <c r="W1469">
        <f>Sales_Data[[#This Row],[Sales]]*Sales_Data[[#This Row],[Cost_%]]</f>
        <v>140.7824</v>
      </c>
      <c r="X1469">
        <f>Sales_Data[[#This Row],[Sales]]-Sales_Data[[#This Row],[Cost]]</f>
        <v>115.18559999999999</v>
      </c>
      <c r="Y1469" s="3">
        <f>Sales_Data[[#This Row],[Gross_Profit_Recalc]]/Sales_Data[[#This Row],[Sales]]</f>
        <v>0.45</v>
      </c>
      <c r="Z1469">
        <f>YEAR(Sales_Data[[#This Row],[Order Date]])</f>
        <v>2015</v>
      </c>
    </row>
    <row r="1470" spans="1:26" x14ac:dyDescent="0.2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>_xlfn.XLOOKUP(Sales_Data[[#This Row],[Category]],Assumptions_Model!A:A, Assumptions_Model!B:B)</f>
        <v>0.65</v>
      </c>
      <c r="W1470">
        <f>Sales_Data[[#This Row],[Sales]]*Sales_Data[[#This Row],[Cost_%]]</f>
        <v>567.41100000000006</v>
      </c>
      <c r="X1470">
        <f>Sales_Data[[#This Row],[Sales]]-Sales_Data[[#This Row],[Cost]]</f>
        <v>305.529</v>
      </c>
      <c r="Y1470" s="3">
        <f>Sales_Data[[#This Row],[Gross_Profit_Recalc]]/Sales_Data[[#This Row],[Sales]]</f>
        <v>0.35</v>
      </c>
      <c r="Z1470">
        <f>YEAR(Sales_Data[[#This Row],[Order Date]])</f>
        <v>2017</v>
      </c>
    </row>
    <row r="1471" spans="1:26" x14ac:dyDescent="0.2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>_xlfn.XLOOKUP(Sales_Data[[#This Row],[Category]],Assumptions_Model!A:A, Assumptions_Model!B:B)</f>
        <v>0.6</v>
      </c>
      <c r="W1471">
        <f>Sales_Data[[#This Row],[Sales]]*Sales_Data[[#This Row],[Cost_%]]</f>
        <v>24.923999999999999</v>
      </c>
      <c r="X1471">
        <f>Sales_Data[[#This Row],[Sales]]-Sales_Data[[#This Row],[Cost]]</f>
        <v>16.616</v>
      </c>
      <c r="Y1471" s="3">
        <f>Sales_Data[[#This Row],[Gross_Profit_Recalc]]/Sales_Data[[#This Row],[Sales]]</f>
        <v>0.4</v>
      </c>
      <c r="Z1471">
        <f>YEAR(Sales_Data[[#This Row],[Order Date]])</f>
        <v>2017</v>
      </c>
    </row>
    <row r="1472" spans="1:26" x14ac:dyDescent="0.2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>_xlfn.XLOOKUP(Sales_Data[[#This Row],[Category]],Assumptions_Model!A:A, Assumptions_Model!B:B)</f>
        <v>0.6</v>
      </c>
      <c r="W1472">
        <f>Sales_Data[[#This Row],[Sales]]*Sales_Data[[#This Row],[Cost_%]]</f>
        <v>7.7759999999999998</v>
      </c>
      <c r="X1472">
        <f>Sales_Data[[#This Row],[Sales]]-Sales_Data[[#This Row],[Cost]]</f>
        <v>5.1840000000000011</v>
      </c>
      <c r="Y1472" s="3">
        <f>Sales_Data[[#This Row],[Gross_Profit_Recalc]]/Sales_Data[[#This Row],[Sales]]</f>
        <v>0.40000000000000008</v>
      </c>
      <c r="Z1472">
        <f>YEAR(Sales_Data[[#This Row],[Order Date]])</f>
        <v>2017</v>
      </c>
    </row>
    <row r="1473" spans="1:26" x14ac:dyDescent="0.2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>_xlfn.XLOOKUP(Sales_Data[[#This Row],[Category]],Assumptions_Model!A:A, Assumptions_Model!B:B)</f>
        <v>0.6</v>
      </c>
      <c r="W1473">
        <f>Sales_Data[[#This Row],[Sales]]*Sales_Data[[#This Row],[Cost_%]]</f>
        <v>4.1087999999999996</v>
      </c>
      <c r="X1473">
        <f>Sales_Data[[#This Row],[Sales]]-Sales_Data[[#This Row],[Cost]]</f>
        <v>2.7392000000000003</v>
      </c>
      <c r="Y1473" s="3">
        <f>Sales_Data[[#This Row],[Gross_Profit_Recalc]]/Sales_Data[[#This Row],[Sales]]</f>
        <v>0.40000000000000008</v>
      </c>
      <c r="Z1473">
        <f>YEAR(Sales_Data[[#This Row],[Order Date]])</f>
        <v>2015</v>
      </c>
    </row>
    <row r="1474" spans="1:26" x14ac:dyDescent="0.2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>_xlfn.XLOOKUP(Sales_Data[[#This Row],[Category]],Assumptions_Model!A:A, Assumptions_Model!B:B)</f>
        <v>0.6</v>
      </c>
      <c r="W1474">
        <f>Sales_Data[[#This Row],[Sales]]*Sales_Data[[#This Row],[Cost_%]]</f>
        <v>5.202</v>
      </c>
      <c r="X1474">
        <f>Sales_Data[[#This Row],[Sales]]-Sales_Data[[#This Row],[Cost]]</f>
        <v>3.468</v>
      </c>
      <c r="Y1474" s="3">
        <f>Sales_Data[[#This Row],[Gross_Profit_Recalc]]/Sales_Data[[#This Row],[Sales]]</f>
        <v>0.4</v>
      </c>
      <c r="Z1474">
        <f>YEAR(Sales_Data[[#This Row],[Order Date]])</f>
        <v>2017</v>
      </c>
    </row>
    <row r="1475" spans="1:26" x14ac:dyDescent="0.2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>_xlfn.XLOOKUP(Sales_Data[[#This Row],[Category]],Assumptions_Model!A:A, Assumptions_Model!B:B)</f>
        <v>0.65</v>
      </c>
      <c r="W1475">
        <f>Sales_Data[[#This Row],[Sales]]*Sales_Data[[#This Row],[Cost_%]]</f>
        <v>4.3472</v>
      </c>
      <c r="X1475">
        <f>Sales_Data[[#This Row],[Sales]]-Sales_Data[[#This Row],[Cost]]</f>
        <v>2.3407999999999998</v>
      </c>
      <c r="Y1475" s="3">
        <f>Sales_Data[[#This Row],[Gross_Profit_Recalc]]/Sales_Data[[#This Row],[Sales]]</f>
        <v>0.35</v>
      </c>
      <c r="Z1475">
        <f>YEAR(Sales_Data[[#This Row],[Order Date]])</f>
        <v>2015</v>
      </c>
    </row>
    <row r="1476" spans="1:26" x14ac:dyDescent="0.2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>_xlfn.XLOOKUP(Sales_Data[[#This Row],[Category]],Assumptions_Model!A:A, Assumptions_Model!B:B)</f>
        <v>0.6</v>
      </c>
      <c r="W1476">
        <f>Sales_Data[[#This Row],[Sales]]*Sales_Data[[#This Row],[Cost_%]]</f>
        <v>10.368</v>
      </c>
      <c r="X1476">
        <f>Sales_Data[[#This Row],[Sales]]-Sales_Data[[#This Row],[Cost]]</f>
        <v>6.9120000000000008</v>
      </c>
      <c r="Y1476" s="3">
        <f>Sales_Data[[#This Row],[Gross_Profit_Recalc]]/Sales_Data[[#This Row],[Sales]]</f>
        <v>0.4</v>
      </c>
      <c r="Z1476">
        <f>YEAR(Sales_Data[[#This Row],[Order Date]])</f>
        <v>2016</v>
      </c>
    </row>
    <row r="1477" spans="1:26" x14ac:dyDescent="0.2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>_xlfn.XLOOKUP(Sales_Data[[#This Row],[Category]],Assumptions_Model!A:A, Assumptions_Model!B:B)</f>
        <v>0.6</v>
      </c>
      <c r="W1477">
        <f>Sales_Data[[#This Row],[Sales]]*Sales_Data[[#This Row],[Cost_%]]</f>
        <v>10.6272</v>
      </c>
      <c r="X1477">
        <f>Sales_Data[[#This Row],[Sales]]-Sales_Data[[#This Row],[Cost]]</f>
        <v>7.0847999999999995</v>
      </c>
      <c r="Y1477" s="3">
        <f>Sales_Data[[#This Row],[Gross_Profit_Recalc]]/Sales_Data[[#This Row],[Sales]]</f>
        <v>0.39999999999999997</v>
      </c>
      <c r="Z1477">
        <f>YEAR(Sales_Data[[#This Row],[Order Date]])</f>
        <v>2016</v>
      </c>
    </row>
    <row r="1478" spans="1:26" x14ac:dyDescent="0.2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>_xlfn.XLOOKUP(Sales_Data[[#This Row],[Category]],Assumptions_Model!A:A, Assumptions_Model!B:B)</f>
        <v>0.6</v>
      </c>
      <c r="W1478">
        <f>Sales_Data[[#This Row],[Sales]]*Sales_Data[[#This Row],[Cost_%]]</f>
        <v>17.346</v>
      </c>
      <c r="X1478">
        <f>Sales_Data[[#This Row],[Sales]]-Sales_Data[[#This Row],[Cost]]</f>
        <v>11.564</v>
      </c>
      <c r="Y1478" s="3">
        <f>Sales_Data[[#This Row],[Gross_Profit_Recalc]]/Sales_Data[[#This Row],[Sales]]</f>
        <v>0.4</v>
      </c>
      <c r="Z1478">
        <f>YEAR(Sales_Data[[#This Row],[Order Date]])</f>
        <v>2017</v>
      </c>
    </row>
    <row r="1479" spans="1:26" x14ac:dyDescent="0.2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>_xlfn.XLOOKUP(Sales_Data[[#This Row],[Category]],Assumptions_Model!A:A, Assumptions_Model!B:B)</f>
        <v>0.6</v>
      </c>
      <c r="W1479">
        <f>Sales_Data[[#This Row],[Sales]]*Sales_Data[[#This Row],[Cost_%]]</f>
        <v>31.281600000000001</v>
      </c>
      <c r="X1479">
        <f>Sales_Data[[#This Row],[Sales]]-Sales_Data[[#This Row],[Cost]]</f>
        <v>20.854400000000002</v>
      </c>
      <c r="Y1479" s="3">
        <f>Sales_Data[[#This Row],[Gross_Profit_Recalc]]/Sales_Data[[#This Row],[Sales]]</f>
        <v>0.4</v>
      </c>
      <c r="Z1479">
        <f>YEAR(Sales_Data[[#This Row],[Order Date]])</f>
        <v>2016</v>
      </c>
    </row>
    <row r="1480" spans="1:26" x14ac:dyDescent="0.2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>_xlfn.XLOOKUP(Sales_Data[[#This Row],[Category]],Assumptions_Model!A:A, Assumptions_Model!B:B)</f>
        <v>0.55000000000000004</v>
      </c>
      <c r="W1480">
        <f>Sales_Data[[#This Row],[Sales]]*Sales_Data[[#This Row],[Cost_%]]</f>
        <v>17.5824</v>
      </c>
      <c r="X1480">
        <f>Sales_Data[[#This Row],[Sales]]-Sales_Data[[#This Row],[Cost]]</f>
        <v>14.3856</v>
      </c>
      <c r="Y1480" s="3">
        <f>Sales_Data[[#This Row],[Gross_Profit_Recalc]]/Sales_Data[[#This Row],[Sales]]</f>
        <v>0.45</v>
      </c>
      <c r="Z1480">
        <f>YEAR(Sales_Data[[#This Row],[Order Date]])</f>
        <v>2017</v>
      </c>
    </row>
    <row r="1481" spans="1:26" x14ac:dyDescent="0.2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>_xlfn.XLOOKUP(Sales_Data[[#This Row],[Category]],Assumptions_Model!A:A, Assumptions_Model!B:B)</f>
        <v>0.6</v>
      </c>
      <c r="W1481">
        <f>Sales_Data[[#This Row],[Sales]]*Sales_Data[[#This Row],[Cost_%]]</f>
        <v>15.552</v>
      </c>
      <c r="X1481">
        <f>Sales_Data[[#This Row],[Sales]]-Sales_Data[[#This Row],[Cost]]</f>
        <v>10.368000000000002</v>
      </c>
      <c r="Y1481" s="3">
        <f>Sales_Data[[#This Row],[Gross_Profit_Recalc]]/Sales_Data[[#This Row],[Sales]]</f>
        <v>0.40000000000000008</v>
      </c>
      <c r="Z1481">
        <f>YEAR(Sales_Data[[#This Row],[Order Date]])</f>
        <v>2016</v>
      </c>
    </row>
    <row r="1482" spans="1:26" x14ac:dyDescent="0.2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>_xlfn.XLOOKUP(Sales_Data[[#This Row],[Category]],Assumptions_Model!A:A, Assumptions_Model!B:B)</f>
        <v>0.6</v>
      </c>
      <c r="W1482">
        <f>Sales_Data[[#This Row],[Sales]]*Sales_Data[[#This Row],[Cost_%]]</f>
        <v>24.276</v>
      </c>
      <c r="X1482">
        <f>Sales_Data[[#This Row],[Sales]]-Sales_Data[[#This Row],[Cost]]</f>
        <v>16.184000000000001</v>
      </c>
      <c r="Y1482" s="3">
        <f>Sales_Data[[#This Row],[Gross_Profit_Recalc]]/Sales_Data[[#This Row],[Sales]]</f>
        <v>0.4</v>
      </c>
      <c r="Z1482">
        <f>YEAR(Sales_Data[[#This Row],[Order Date]])</f>
        <v>2016</v>
      </c>
    </row>
    <row r="1483" spans="1:26" x14ac:dyDescent="0.2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>_xlfn.XLOOKUP(Sales_Data[[#This Row],[Category]],Assumptions_Model!A:A, Assumptions_Model!B:B)</f>
        <v>0.6</v>
      </c>
      <c r="W1483">
        <f>Sales_Data[[#This Row],[Sales]]*Sales_Data[[#This Row],[Cost_%]]</f>
        <v>20.321999999999999</v>
      </c>
      <c r="X1483">
        <f>Sales_Data[[#This Row],[Sales]]-Sales_Data[[#This Row],[Cost]]</f>
        <v>13.547999999999998</v>
      </c>
      <c r="Y1483" s="3">
        <f>Sales_Data[[#This Row],[Gross_Profit_Recalc]]/Sales_Data[[#This Row],[Sales]]</f>
        <v>0.39999999999999997</v>
      </c>
      <c r="Z1483">
        <f>YEAR(Sales_Data[[#This Row],[Order Date]])</f>
        <v>2016</v>
      </c>
    </row>
    <row r="1484" spans="1:26" x14ac:dyDescent="0.2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>_xlfn.XLOOKUP(Sales_Data[[#This Row],[Category]],Assumptions_Model!A:A, Assumptions_Model!B:B)</f>
        <v>0.6</v>
      </c>
      <c r="W1484">
        <f>Sales_Data[[#This Row],[Sales]]*Sales_Data[[#This Row],[Cost_%]]</f>
        <v>5.8367999999999993</v>
      </c>
      <c r="X1484">
        <f>Sales_Data[[#This Row],[Sales]]-Sales_Data[[#This Row],[Cost]]</f>
        <v>3.8912000000000004</v>
      </c>
      <c r="Y1484" s="3">
        <f>Sales_Data[[#This Row],[Gross_Profit_Recalc]]/Sales_Data[[#This Row],[Sales]]</f>
        <v>0.40000000000000008</v>
      </c>
      <c r="Z1484">
        <f>YEAR(Sales_Data[[#This Row],[Order Date]])</f>
        <v>2017</v>
      </c>
    </row>
    <row r="1485" spans="1:26" x14ac:dyDescent="0.2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>_xlfn.XLOOKUP(Sales_Data[[#This Row],[Category]],Assumptions_Model!A:A, Assumptions_Model!B:B)</f>
        <v>0.6</v>
      </c>
      <c r="W1485">
        <f>Sales_Data[[#This Row],[Sales]]*Sales_Data[[#This Row],[Cost_%]]</f>
        <v>2.0543999999999998</v>
      </c>
      <c r="X1485">
        <f>Sales_Data[[#This Row],[Sales]]-Sales_Data[[#This Row],[Cost]]</f>
        <v>1.3696000000000002</v>
      </c>
      <c r="Y1485" s="3">
        <f>Sales_Data[[#This Row],[Gross_Profit_Recalc]]/Sales_Data[[#This Row],[Sales]]</f>
        <v>0.40000000000000008</v>
      </c>
      <c r="Z1485">
        <f>YEAR(Sales_Data[[#This Row],[Order Date]])</f>
        <v>2017</v>
      </c>
    </row>
    <row r="1486" spans="1:26" x14ac:dyDescent="0.2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>_xlfn.XLOOKUP(Sales_Data[[#This Row],[Category]],Assumptions_Model!A:A, Assumptions_Model!B:B)</f>
        <v>0.55000000000000004</v>
      </c>
      <c r="W1486">
        <f>Sales_Data[[#This Row],[Sales]]*Sales_Data[[#This Row],[Cost_%]]</f>
        <v>97.350000000000009</v>
      </c>
      <c r="X1486">
        <f>Sales_Data[[#This Row],[Sales]]-Sales_Data[[#This Row],[Cost]]</f>
        <v>79.649999999999991</v>
      </c>
      <c r="Y1486" s="3">
        <f>Sales_Data[[#This Row],[Gross_Profit_Recalc]]/Sales_Data[[#This Row],[Sales]]</f>
        <v>0.44999999999999996</v>
      </c>
      <c r="Z1486">
        <f>YEAR(Sales_Data[[#This Row],[Order Date]])</f>
        <v>2016</v>
      </c>
    </row>
    <row r="1487" spans="1:26" x14ac:dyDescent="0.2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>_xlfn.XLOOKUP(Sales_Data[[#This Row],[Category]],Assumptions_Model!A:A, Assumptions_Model!B:B)</f>
        <v>0.6</v>
      </c>
      <c r="W1487">
        <f>Sales_Data[[#This Row],[Sales]]*Sales_Data[[#This Row],[Cost_%]]</f>
        <v>2.2559999999999998</v>
      </c>
      <c r="X1487">
        <f>Sales_Data[[#This Row],[Sales]]-Sales_Data[[#This Row],[Cost]]</f>
        <v>1.504</v>
      </c>
      <c r="Y1487" s="3">
        <f>Sales_Data[[#This Row],[Gross_Profit_Recalc]]/Sales_Data[[#This Row],[Sales]]</f>
        <v>0.4</v>
      </c>
      <c r="Z1487">
        <f>YEAR(Sales_Data[[#This Row],[Order Date]])</f>
        <v>2014</v>
      </c>
    </row>
    <row r="1488" spans="1:26" x14ac:dyDescent="0.2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>_xlfn.XLOOKUP(Sales_Data[[#This Row],[Category]],Assumptions_Model!A:A, Assumptions_Model!B:B)</f>
        <v>0.55000000000000004</v>
      </c>
      <c r="W1488">
        <f>Sales_Data[[#This Row],[Sales]]*Sales_Data[[#This Row],[Cost_%]]</f>
        <v>667.06640000000004</v>
      </c>
      <c r="X1488">
        <f>Sales_Data[[#This Row],[Sales]]-Sales_Data[[#This Row],[Cost]]</f>
        <v>545.78159999999991</v>
      </c>
      <c r="Y1488" s="3">
        <f>Sales_Data[[#This Row],[Gross_Profit_Recalc]]/Sales_Data[[#This Row],[Sales]]</f>
        <v>0.44999999999999996</v>
      </c>
      <c r="Z1488">
        <f>YEAR(Sales_Data[[#This Row],[Order Date]])</f>
        <v>2015</v>
      </c>
    </row>
    <row r="1489" spans="1:26" x14ac:dyDescent="0.2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>_xlfn.XLOOKUP(Sales_Data[[#This Row],[Category]],Assumptions_Model!A:A, Assumptions_Model!B:B)</f>
        <v>0.55000000000000004</v>
      </c>
      <c r="W1489">
        <f>Sales_Data[[#This Row],[Sales]]*Sales_Data[[#This Row],[Cost_%]]</f>
        <v>49.483500000000006</v>
      </c>
      <c r="X1489">
        <f>Sales_Data[[#This Row],[Sales]]-Sales_Data[[#This Row],[Cost]]</f>
        <v>40.486499999999992</v>
      </c>
      <c r="Y1489" s="3">
        <f>Sales_Data[[#This Row],[Gross_Profit_Recalc]]/Sales_Data[[#This Row],[Sales]]</f>
        <v>0.4499999999999999</v>
      </c>
      <c r="Z1489">
        <f>YEAR(Sales_Data[[#This Row],[Order Date]])</f>
        <v>2015</v>
      </c>
    </row>
    <row r="1490" spans="1:26" x14ac:dyDescent="0.2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>_xlfn.XLOOKUP(Sales_Data[[#This Row],[Category]],Assumptions_Model!A:A, Assumptions_Model!B:B)</f>
        <v>0.65</v>
      </c>
      <c r="W1490">
        <f>Sales_Data[[#This Row],[Sales]]*Sales_Data[[#This Row],[Cost_%]]</f>
        <v>27.69</v>
      </c>
      <c r="X1490">
        <f>Sales_Data[[#This Row],[Sales]]-Sales_Data[[#This Row],[Cost]]</f>
        <v>14.91</v>
      </c>
      <c r="Y1490" s="3">
        <f>Sales_Data[[#This Row],[Gross_Profit_Recalc]]/Sales_Data[[#This Row],[Sales]]</f>
        <v>0.35</v>
      </c>
      <c r="Z1490">
        <f>YEAR(Sales_Data[[#This Row],[Order Date]])</f>
        <v>2015</v>
      </c>
    </row>
    <row r="1491" spans="1:26" x14ac:dyDescent="0.2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>_xlfn.XLOOKUP(Sales_Data[[#This Row],[Category]],Assumptions_Model!A:A, Assumptions_Model!B:B)</f>
        <v>0.6</v>
      </c>
      <c r="W1491">
        <f>Sales_Data[[#This Row],[Sales]]*Sales_Data[[#This Row],[Cost_%]]</f>
        <v>3.024</v>
      </c>
      <c r="X1491">
        <f>Sales_Data[[#This Row],[Sales]]-Sales_Data[[#This Row],[Cost]]</f>
        <v>2.016</v>
      </c>
      <c r="Y1491" s="3">
        <f>Sales_Data[[#This Row],[Gross_Profit_Recalc]]/Sales_Data[[#This Row],[Sales]]</f>
        <v>0.4</v>
      </c>
      <c r="Z1491">
        <f>YEAR(Sales_Data[[#This Row],[Order Date]])</f>
        <v>2014</v>
      </c>
    </row>
    <row r="1492" spans="1:26" x14ac:dyDescent="0.2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>_xlfn.XLOOKUP(Sales_Data[[#This Row],[Category]],Assumptions_Model!A:A, Assumptions_Model!B:B)</f>
        <v>0.6</v>
      </c>
      <c r="W1492">
        <f>Sales_Data[[#This Row],[Sales]]*Sales_Data[[#This Row],[Cost_%]]</f>
        <v>37.775999999999996</v>
      </c>
      <c r="X1492">
        <f>Sales_Data[[#This Row],[Sales]]-Sales_Data[[#This Row],[Cost]]</f>
        <v>25.184000000000005</v>
      </c>
      <c r="Y1492" s="3">
        <f>Sales_Data[[#This Row],[Gross_Profit_Recalc]]/Sales_Data[[#This Row],[Sales]]</f>
        <v>0.40000000000000008</v>
      </c>
      <c r="Z1492">
        <f>YEAR(Sales_Data[[#This Row],[Order Date]])</f>
        <v>2017</v>
      </c>
    </row>
    <row r="1493" spans="1:26" x14ac:dyDescent="0.2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>_xlfn.XLOOKUP(Sales_Data[[#This Row],[Category]],Assumptions_Model!A:A, Assumptions_Model!B:B)</f>
        <v>0.6</v>
      </c>
      <c r="W1493">
        <f>Sales_Data[[#This Row],[Sales]]*Sales_Data[[#This Row],[Cost_%]]</f>
        <v>3.528</v>
      </c>
      <c r="X1493">
        <f>Sales_Data[[#This Row],[Sales]]-Sales_Data[[#This Row],[Cost]]</f>
        <v>2.3519999999999999</v>
      </c>
      <c r="Y1493" s="3">
        <f>Sales_Data[[#This Row],[Gross_Profit_Recalc]]/Sales_Data[[#This Row],[Sales]]</f>
        <v>0.39999999999999997</v>
      </c>
      <c r="Z1493">
        <f>YEAR(Sales_Data[[#This Row],[Order Date]])</f>
        <v>2017</v>
      </c>
    </row>
    <row r="1494" spans="1:26" x14ac:dyDescent="0.2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>_xlfn.XLOOKUP(Sales_Data[[#This Row],[Category]],Assumptions_Model!A:A, Assumptions_Model!B:B)</f>
        <v>0.65</v>
      </c>
      <c r="W1494">
        <f>Sales_Data[[#This Row],[Sales]]*Sales_Data[[#This Row],[Cost_%]]</f>
        <v>635.23980000000006</v>
      </c>
      <c r="X1494">
        <f>Sales_Data[[#This Row],[Sales]]-Sales_Data[[#This Row],[Cost]]</f>
        <v>342.05219999999997</v>
      </c>
      <c r="Y1494" s="3">
        <f>Sales_Data[[#This Row],[Gross_Profit_Recalc]]/Sales_Data[[#This Row],[Sales]]</f>
        <v>0.35</v>
      </c>
      <c r="Z1494">
        <f>YEAR(Sales_Data[[#This Row],[Order Date]])</f>
        <v>2017</v>
      </c>
    </row>
    <row r="1495" spans="1:26" x14ac:dyDescent="0.2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>_xlfn.XLOOKUP(Sales_Data[[#This Row],[Category]],Assumptions_Model!A:A, Assumptions_Model!B:B)</f>
        <v>0.65</v>
      </c>
      <c r="W1495">
        <f>Sales_Data[[#This Row],[Sales]]*Sales_Data[[#This Row],[Cost_%]]</f>
        <v>6.2660000000000009</v>
      </c>
      <c r="X1495">
        <f>Sales_Data[[#This Row],[Sales]]-Sales_Data[[#This Row],[Cost]]</f>
        <v>3.3739999999999997</v>
      </c>
      <c r="Y1495" s="3">
        <f>Sales_Data[[#This Row],[Gross_Profit_Recalc]]/Sales_Data[[#This Row],[Sales]]</f>
        <v>0.34999999999999992</v>
      </c>
      <c r="Z1495">
        <f>YEAR(Sales_Data[[#This Row],[Order Date]])</f>
        <v>2017</v>
      </c>
    </row>
    <row r="1496" spans="1:26" x14ac:dyDescent="0.2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>_xlfn.XLOOKUP(Sales_Data[[#This Row],[Category]],Assumptions_Model!A:A, Assumptions_Model!B:B)</f>
        <v>0.6</v>
      </c>
      <c r="W1496">
        <f>Sales_Data[[#This Row],[Sales]]*Sales_Data[[#This Row],[Cost_%]]</f>
        <v>24.029999999999998</v>
      </c>
      <c r="X1496">
        <f>Sales_Data[[#This Row],[Sales]]-Sales_Data[[#This Row],[Cost]]</f>
        <v>16.02</v>
      </c>
      <c r="Y1496" s="3">
        <f>Sales_Data[[#This Row],[Gross_Profit_Recalc]]/Sales_Data[[#This Row],[Sales]]</f>
        <v>0.4</v>
      </c>
      <c r="Z1496">
        <f>YEAR(Sales_Data[[#This Row],[Order Date]])</f>
        <v>2014</v>
      </c>
    </row>
    <row r="1497" spans="1:26" x14ac:dyDescent="0.2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>_xlfn.XLOOKUP(Sales_Data[[#This Row],[Category]],Assumptions_Model!A:A, Assumptions_Model!B:B)</f>
        <v>0.6</v>
      </c>
      <c r="W1497">
        <f>Sales_Data[[#This Row],[Sales]]*Sales_Data[[#This Row],[Cost_%]]</f>
        <v>6.1151999999999997</v>
      </c>
      <c r="X1497">
        <f>Sales_Data[[#This Row],[Sales]]-Sales_Data[[#This Row],[Cost]]</f>
        <v>4.0768000000000004</v>
      </c>
      <c r="Y1497" s="3">
        <f>Sales_Data[[#This Row],[Gross_Profit_Recalc]]/Sales_Data[[#This Row],[Sales]]</f>
        <v>0.4</v>
      </c>
      <c r="Z1497">
        <f>YEAR(Sales_Data[[#This Row],[Order Date]])</f>
        <v>2017</v>
      </c>
    </row>
    <row r="1498" spans="1:26" x14ac:dyDescent="0.2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>_xlfn.XLOOKUP(Sales_Data[[#This Row],[Category]],Assumptions_Model!A:A, Assumptions_Model!B:B)</f>
        <v>0.6</v>
      </c>
      <c r="W1498">
        <f>Sales_Data[[#This Row],[Sales]]*Sales_Data[[#This Row],[Cost_%]]</f>
        <v>10.070399999999999</v>
      </c>
      <c r="X1498">
        <f>Sales_Data[[#This Row],[Sales]]-Sales_Data[[#This Row],[Cost]]</f>
        <v>6.7135999999999996</v>
      </c>
      <c r="Y1498" s="3">
        <f>Sales_Data[[#This Row],[Gross_Profit_Recalc]]/Sales_Data[[#This Row],[Sales]]</f>
        <v>0.4</v>
      </c>
      <c r="Z1498">
        <f>YEAR(Sales_Data[[#This Row],[Order Date]])</f>
        <v>2017</v>
      </c>
    </row>
    <row r="1499" spans="1:26" x14ac:dyDescent="0.2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>_xlfn.XLOOKUP(Sales_Data[[#This Row],[Category]],Assumptions_Model!A:A, Assumptions_Model!B:B)</f>
        <v>0.6</v>
      </c>
      <c r="W1499">
        <f>Sales_Data[[#This Row],[Sales]]*Sales_Data[[#This Row],[Cost_%]]</f>
        <v>7.871999999999999</v>
      </c>
      <c r="X1499">
        <f>Sales_Data[[#This Row],[Sales]]-Sales_Data[[#This Row],[Cost]]</f>
        <v>5.2480000000000002</v>
      </c>
      <c r="Y1499" s="3">
        <f>Sales_Data[[#This Row],[Gross_Profit_Recalc]]/Sales_Data[[#This Row],[Sales]]</f>
        <v>0.4</v>
      </c>
      <c r="Z1499">
        <f>YEAR(Sales_Data[[#This Row],[Order Date]])</f>
        <v>2017</v>
      </c>
    </row>
    <row r="1500" spans="1:26" x14ac:dyDescent="0.2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>_xlfn.XLOOKUP(Sales_Data[[#This Row],[Category]],Assumptions_Model!A:A, Assumptions_Model!B:B)</f>
        <v>0.6</v>
      </c>
      <c r="W1500">
        <f>Sales_Data[[#This Row],[Sales]]*Sales_Data[[#This Row],[Cost_%]]</f>
        <v>10.895999999999999</v>
      </c>
      <c r="X1500">
        <f>Sales_Data[[#This Row],[Sales]]-Sales_Data[[#This Row],[Cost]]</f>
        <v>7.2640000000000011</v>
      </c>
      <c r="Y1500" s="3">
        <f>Sales_Data[[#This Row],[Gross_Profit_Recalc]]/Sales_Data[[#This Row],[Sales]]</f>
        <v>0.40000000000000008</v>
      </c>
      <c r="Z1500">
        <f>YEAR(Sales_Data[[#This Row],[Order Date]])</f>
        <v>2016</v>
      </c>
    </row>
    <row r="1501" spans="1:26" x14ac:dyDescent="0.2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>_xlfn.XLOOKUP(Sales_Data[[#This Row],[Category]],Assumptions_Model!A:A, Assumptions_Model!B:B)</f>
        <v>0.6</v>
      </c>
      <c r="W1501">
        <f>Sales_Data[[#This Row],[Sales]]*Sales_Data[[#This Row],[Cost_%]]</f>
        <v>9.6335999999999995</v>
      </c>
      <c r="X1501">
        <f>Sales_Data[[#This Row],[Sales]]-Sales_Data[[#This Row],[Cost]]</f>
        <v>6.4224000000000014</v>
      </c>
      <c r="Y1501" s="3">
        <f>Sales_Data[[#This Row],[Gross_Profit_Recalc]]/Sales_Data[[#This Row],[Sales]]</f>
        <v>0.40000000000000008</v>
      </c>
      <c r="Z1501">
        <f>YEAR(Sales_Data[[#This Row],[Order Date]])</f>
        <v>2017</v>
      </c>
    </row>
    <row r="1502" spans="1:26" x14ac:dyDescent="0.2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>_xlfn.XLOOKUP(Sales_Data[[#This Row],[Category]],Assumptions_Model!A:A, Assumptions_Model!B:B)</f>
        <v>0.6</v>
      </c>
      <c r="W1502">
        <f>Sales_Data[[#This Row],[Sales]]*Sales_Data[[#This Row],[Cost_%]]</f>
        <v>133.83359999999999</v>
      </c>
      <c r="X1502">
        <f>Sales_Data[[#This Row],[Sales]]-Sales_Data[[#This Row],[Cost]]</f>
        <v>89.222400000000022</v>
      </c>
      <c r="Y1502" s="3">
        <f>Sales_Data[[#This Row],[Gross_Profit_Recalc]]/Sales_Data[[#This Row],[Sales]]</f>
        <v>0.40000000000000008</v>
      </c>
      <c r="Z1502">
        <f>YEAR(Sales_Data[[#This Row],[Order Date]])</f>
        <v>2017</v>
      </c>
    </row>
    <row r="1503" spans="1:26" x14ac:dyDescent="0.2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>_xlfn.XLOOKUP(Sales_Data[[#This Row],[Category]],Assumptions_Model!A:A, Assumptions_Model!B:B)</f>
        <v>0.6</v>
      </c>
      <c r="W1503">
        <f>Sales_Data[[#This Row],[Sales]]*Sales_Data[[#This Row],[Cost_%]]</f>
        <v>324.02879999999999</v>
      </c>
      <c r="X1503">
        <f>Sales_Data[[#This Row],[Sales]]-Sales_Data[[#This Row],[Cost]]</f>
        <v>216.01920000000001</v>
      </c>
      <c r="Y1503" s="3">
        <f>Sales_Data[[#This Row],[Gross_Profit_Recalc]]/Sales_Data[[#This Row],[Sales]]</f>
        <v>0.4</v>
      </c>
      <c r="Z1503">
        <f>YEAR(Sales_Data[[#This Row],[Order Date]])</f>
        <v>2017</v>
      </c>
    </row>
    <row r="1504" spans="1:26" x14ac:dyDescent="0.2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>_xlfn.XLOOKUP(Sales_Data[[#This Row],[Category]],Assumptions_Model!A:A, Assumptions_Model!B:B)</f>
        <v>0.55000000000000004</v>
      </c>
      <c r="W1504">
        <f>Sales_Data[[#This Row],[Sales]]*Sales_Data[[#This Row],[Cost_%]]</f>
        <v>18.436000000000003</v>
      </c>
      <c r="X1504">
        <f>Sales_Data[[#This Row],[Sales]]-Sales_Data[[#This Row],[Cost]]</f>
        <v>15.084</v>
      </c>
      <c r="Y1504" s="3">
        <f>Sales_Data[[#This Row],[Gross_Profit_Recalc]]/Sales_Data[[#This Row],[Sales]]</f>
        <v>0.44999999999999996</v>
      </c>
      <c r="Z1504">
        <f>YEAR(Sales_Data[[#This Row],[Order Date]])</f>
        <v>2016</v>
      </c>
    </row>
    <row r="1505" spans="1:26" x14ac:dyDescent="0.2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>_xlfn.XLOOKUP(Sales_Data[[#This Row],[Category]],Assumptions_Model!A:A, Assumptions_Model!B:B)</f>
        <v>0.65</v>
      </c>
      <c r="W1505">
        <f>Sales_Data[[#This Row],[Sales]]*Sales_Data[[#This Row],[Cost_%]]</f>
        <v>6.4610000000000003</v>
      </c>
      <c r="X1505">
        <f>Sales_Data[[#This Row],[Sales]]-Sales_Data[[#This Row],[Cost]]</f>
        <v>3.4789999999999992</v>
      </c>
      <c r="Y1505" s="3">
        <f>Sales_Data[[#This Row],[Gross_Profit_Recalc]]/Sales_Data[[#This Row],[Sales]]</f>
        <v>0.34999999999999992</v>
      </c>
      <c r="Z1505">
        <f>YEAR(Sales_Data[[#This Row],[Order Date]])</f>
        <v>2016</v>
      </c>
    </row>
    <row r="1506" spans="1:26" x14ac:dyDescent="0.2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>_xlfn.XLOOKUP(Sales_Data[[#This Row],[Category]],Assumptions_Model!A:A, Assumptions_Model!B:B)</f>
        <v>0.6</v>
      </c>
      <c r="W1506">
        <f>Sales_Data[[#This Row],[Sales]]*Sales_Data[[#This Row],[Cost_%]]</f>
        <v>4.032</v>
      </c>
      <c r="X1506">
        <f>Sales_Data[[#This Row],[Sales]]-Sales_Data[[#This Row],[Cost]]</f>
        <v>2.6879999999999997</v>
      </c>
      <c r="Y1506" s="3">
        <f>Sales_Data[[#This Row],[Gross_Profit_Recalc]]/Sales_Data[[#This Row],[Sales]]</f>
        <v>0.39999999999999997</v>
      </c>
      <c r="Z1506">
        <f>YEAR(Sales_Data[[#This Row],[Order Date]])</f>
        <v>2015</v>
      </c>
    </row>
    <row r="1507" spans="1:26" x14ac:dyDescent="0.2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>_xlfn.XLOOKUP(Sales_Data[[#This Row],[Category]],Assumptions_Model!A:A, Assumptions_Model!B:B)</f>
        <v>0.65</v>
      </c>
      <c r="W1507">
        <f>Sales_Data[[#This Row],[Sales]]*Sales_Data[[#This Row],[Cost_%]]</f>
        <v>653.23440000000005</v>
      </c>
      <c r="X1507">
        <f>Sales_Data[[#This Row],[Sales]]-Sales_Data[[#This Row],[Cost]]</f>
        <v>351.74159999999995</v>
      </c>
      <c r="Y1507" s="3">
        <f>Sales_Data[[#This Row],[Gross_Profit_Recalc]]/Sales_Data[[#This Row],[Sales]]</f>
        <v>0.34999999999999992</v>
      </c>
      <c r="Z1507">
        <f>YEAR(Sales_Data[[#This Row],[Order Date]])</f>
        <v>2015</v>
      </c>
    </row>
    <row r="1508" spans="1:26" x14ac:dyDescent="0.2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>_xlfn.XLOOKUP(Sales_Data[[#This Row],[Category]],Assumptions_Model!A:A, Assumptions_Model!B:B)</f>
        <v>0.6</v>
      </c>
      <c r="W1508">
        <f>Sales_Data[[#This Row],[Sales]]*Sales_Data[[#This Row],[Cost_%]]</f>
        <v>10.728</v>
      </c>
      <c r="X1508">
        <f>Sales_Data[[#This Row],[Sales]]-Sales_Data[[#This Row],[Cost]]</f>
        <v>7.1519999999999992</v>
      </c>
      <c r="Y1508" s="3">
        <f>Sales_Data[[#This Row],[Gross_Profit_Recalc]]/Sales_Data[[#This Row],[Sales]]</f>
        <v>0.39999999999999997</v>
      </c>
      <c r="Z1508">
        <f>YEAR(Sales_Data[[#This Row],[Order Date]])</f>
        <v>2017</v>
      </c>
    </row>
    <row r="1509" spans="1:26" x14ac:dyDescent="0.2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>_xlfn.XLOOKUP(Sales_Data[[#This Row],[Category]],Assumptions_Model!A:A, Assumptions_Model!B:B)</f>
        <v>0.55000000000000004</v>
      </c>
      <c r="W1509">
        <f>Sales_Data[[#This Row],[Sales]]*Sales_Data[[#This Row],[Cost_%]]</f>
        <v>217.8</v>
      </c>
      <c r="X1509">
        <f>Sales_Data[[#This Row],[Sales]]-Sales_Data[[#This Row],[Cost]]</f>
        <v>178.2</v>
      </c>
      <c r="Y1509" s="3">
        <f>Sales_Data[[#This Row],[Gross_Profit_Recalc]]/Sales_Data[[#This Row],[Sales]]</f>
        <v>0.44999999999999996</v>
      </c>
      <c r="Z1509">
        <f>YEAR(Sales_Data[[#This Row],[Order Date]])</f>
        <v>2016</v>
      </c>
    </row>
    <row r="1510" spans="1:26" x14ac:dyDescent="0.2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>_xlfn.XLOOKUP(Sales_Data[[#This Row],[Category]],Assumptions_Model!A:A, Assumptions_Model!B:B)</f>
        <v>0.6</v>
      </c>
      <c r="W1510">
        <f>Sales_Data[[#This Row],[Sales]]*Sales_Data[[#This Row],[Cost_%]]</f>
        <v>20.7</v>
      </c>
      <c r="X1510">
        <f>Sales_Data[[#This Row],[Sales]]-Sales_Data[[#This Row],[Cost]]</f>
        <v>13.8</v>
      </c>
      <c r="Y1510" s="3">
        <f>Sales_Data[[#This Row],[Gross_Profit_Recalc]]/Sales_Data[[#This Row],[Sales]]</f>
        <v>0.4</v>
      </c>
      <c r="Z1510">
        <f>YEAR(Sales_Data[[#This Row],[Order Date]])</f>
        <v>2017</v>
      </c>
    </row>
    <row r="1511" spans="1:26" x14ac:dyDescent="0.2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>_xlfn.XLOOKUP(Sales_Data[[#This Row],[Category]],Assumptions_Model!A:A, Assumptions_Model!B:B)</f>
        <v>0.65</v>
      </c>
      <c r="W1511">
        <f>Sales_Data[[#This Row],[Sales]]*Sales_Data[[#This Row],[Cost_%]]</f>
        <v>5.4340000000000002</v>
      </c>
      <c r="X1511">
        <f>Sales_Data[[#This Row],[Sales]]-Sales_Data[[#This Row],[Cost]]</f>
        <v>2.9259999999999993</v>
      </c>
      <c r="Y1511" s="3">
        <f>Sales_Data[[#This Row],[Gross_Profit_Recalc]]/Sales_Data[[#This Row],[Sales]]</f>
        <v>0.34999999999999992</v>
      </c>
      <c r="Z1511">
        <f>YEAR(Sales_Data[[#This Row],[Order Date]])</f>
        <v>2017</v>
      </c>
    </row>
    <row r="1512" spans="1:26" x14ac:dyDescent="0.2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>_xlfn.XLOOKUP(Sales_Data[[#This Row],[Category]],Assumptions_Model!A:A, Assumptions_Model!B:B)</f>
        <v>0.6</v>
      </c>
      <c r="W1512">
        <f>Sales_Data[[#This Row],[Sales]]*Sales_Data[[#This Row],[Cost_%]]</f>
        <v>231.36</v>
      </c>
      <c r="X1512">
        <f>Sales_Data[[#This Row],[Sales]]-Sales_Data[[#This Row],[Cost]]</f>
        <v>154.24</v>
      </c>
      <c r="Y1512" s="3">
        <f>Sales_Data[[#This Row],[Gross_Profit_Recalc]]/Sales_Data[[#This Row],[Sales]]</f>
        <v>0.4</v>
      </c>
      <c r="Z1512">
        <f>YEAR(Sales_Data[[#This Row],[Order Date]])</f>
        <v>2017</v>
      </c>
    </row>
    <row r="1513" spans="1:26" x14ac:dyDescent="0.2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>_xlfn.XLOOKUP(Sales_Data[[#This Row],[Category]],Assumptions_Model!A:A, Assumptions_Model!B:B)</f>
        <v>0.6</v>
      </c>
      <c r="W1513">
        <f>Sales_Data[[#This Row],[Sales]]*Sales_Data[[#This Row],[Cost_%]]</f>
        <v>21.492000000000001</v>
      </c>
      <c r="X1513">
        <f>Sales_Data[[#This Row],[Sales]]-Sales_Data[[#This Row],[Cost]]</f>
        <v>14.327999999999999</v>
      </c>
      <c r="Y1513" s="3">
        <f>Sales_Data[[#This Row],[Gross_Profit_Recalc]]/Sales_Data[[#This Row],[Sales]]</f>
        <v>0.39999999999999997</v>
      </c>
      <c r="Z1513">
        <f>YEAR(Sales_Data[[#This Row],[Order Date]])</f>
        <v>2017</v>
      </c>
    </row>
    <row r="1514" spans="1:26" x14ac:dyDescent="0.2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>_xlfn.XLOOKUP(Sales_Data[[#This Row],[Category]],Assumptions_Model!A:A, Assumptions_Model!B:B)</f>
        <v>0.6</v>
      </c>
      <c r="W1514">
        <f>Sales_Data[[#This Row],[Sales]]*Sales_Data[[#This Row],[Cost_%]]</f>
        <v>120.0384</v>
      </c>
      <c r="X1514">
        <f>Sales_Data[[#This Row],[Sales]]-Sales_Data[[#This Row],[Cost]]</f>
        <v>80.025599999999997</v>
      </c>
      <c r="Y1514" s="3">
        <f>Sales_Data[[#This Row],[Gross_Profit_Recalc]]/Sales_Data[[#This Row],[Sales]]</f>
        <v>0.4</v>
      </c>
      <c r="Z1514">
        <f>YEAR(Sales_Data[[#This Row],[Order Date]])</f>
        <v>2017</v>
      </c>
    </row>
    <row r="1515" spans="1:26" x14ac:dyDescent="0.2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>_xlfn.XLOOKUP(Sales_Data[[#This Row],[Category]],Assumptions_Model!A:A, Assumptions_Model!B:B)</f>
        <v>0.6</v>
      </c>
      <c r="W1515">
        <f>Sales_Data[[#This Row],[Sales]]*Sales_Data[[#This Row],[Cost_%]]</f>
        <v>12.827999999999999</v>
      </c>
      <c r="X1515">
        <f>Sales_Data[[#This Row],[Sales]]-Sales_Data[[#This Row],[Cost]]</f>
        <v>8.5519999999999996</v>
      </c>
      <c r="Y1515" s="3">
        <f>Sales_Data[[#This Row],[Gross_Profit_Recalc]]/Sales_Data[[#This Row],[Sales]]</f>
        <v>0.4</v>
      </c>
      <c r="Z1515">
        <f>YEAR(Sales_Data[[#This Row],[Order Date]])</f>
        <v>2017</v>
      </c>
    </row>
    <row r="1516" spans="1:26" x14ac:dyDescent="0.2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>_xlfn.XLOOKUP(Sales_Data[[#This Row],[Category]],Assumptions_Model!A:A, Assumptions_Model!B:B)</f>
        <v>0.6</v>
      </c>
      <c r="W1516">
        <f>Sales_Data[[#This Row],[Sales]]*Sales_Data[[#This Row],[Cost_%]]</f>
        <v>4.0463999999999993</v>
      </c>
      <c r="X1516">
        <f>Sales_Data[[#This Row],[Sales]]-Sales_Data[[#This Row],[Cost]]</f>
        <v>2.6976000000000004</v>
      </c>
      <c r="Y1516" s="3">
        <f>Sales_Data[[#This Row],[Gross_Profit_Recalc]]/Sales_Data[[#This Row],[Sales]]</f>
        <v>0.40000000000000008</v>
      </c>
      <c r="Z1516">
        <f>YEAR(Sales_Data[[#This Row],[Order Date]])</f>
        <v>2017</v>
      </c>
    </row>
    <row r="1517" spans="1:26" x14ac:dyDescent="0.2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>_xlfn.XLOOKUP(Sales_Data[[#This Row],[Category]],Assumptions_Model!A:A, Assumptions_Model!B:B)</f>
        <v>0.65</v>
      </c>
      <c r="W1517">
        <f>Sales_Data[[#This Row],[Sales]]*Sales_Data[[#This Row],[Cost_%]]</f>
        <v>41.395900000000005</v>
      </c>
      <c r="X1517">
        <f>Sales_Data[[#This Row],[Sales]]-Sales_Data[[#This Row],[Cost]]</f>
        <v>22.290099999999995</v>
      </c>
      <c r="Y1517" s="3">
        <f>Sales_Data[[#This Row],[Gross_Profit_Recalc]]/Sales_Data[[#This Row],[Sales]]</f>
        <v>0.34999999999999992</v>
      </c>
      <c r="Z1517">
        <f>YEAR(Sales_Data[[#This Row],[Order Date]])</f>
        <v>2017</v>
      </c>
    </row>
    <row r="1518" spans="1:26" x14ac:dyDescent="0.2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>_xlfn.XLOOKUP(Sales_Data[[#This Row],[Category]],Assumptions_Model!A:A, Assumptions_Model!B:B)</f>
        <v>0.65</v>
      </c>
      <c r="W1518">
        <f>Sales_Data[[#This Row],[Sales]]*Sales_Data[[#This Row],[Cost_%]]</f>
        <v>1085.24</v>
      </c>
      <c r="X1518">
        <f>Sales_Data[[#This Row],[Sales]]-Sales_Data[[#This Row],[Cost]]</f>
        <v>584.3599999999999</v>
      </c>
      <c r="Y1518" s="3">
        <f>Sales_Data[[#This Row],[Gross_Profit_Recalc]]/Sales_Data[[#This Row],[Sales]]</f>
        <v>0.35</v>
      </c>
      <c r="Z1518">
        <f>YEAR(Sales_Data[[#This Row],[Order Date]])</f>
        <v>2017</v>
      </c>
    </row>
    <row r="1519" spans="1:26" x14ac:dyDescent="0.2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>_xlfn.XLOOKUP(Sales_Data[[#This Row],[Category]],Assumptions_Model!A:A, Assumptions_Model!B:B)</f>
        <v>0.6</v>
      </c>
      <c r="W1519">
        <f>Sales_Data[[#This Row],[Sales]]*Sales_Data[[#This Row],[Cost_%]]</f>
        <v>50.304000000000002</v>
      </c>
      <c r="X1519">
        <f>Sales_Data[[#This Row],[Sales]]-Sales_Data[[#This Row],[Cost]]</f>
        <v>33.536000000000001</v>
      </c>
      <c r="Y1519" s="3">
        <f>Sales_Data[[#This Row],[Gross_Profit_Recalc]]/Sales_Data[[#This Row],[Sales]]</f>
        <v>0.4</v>
      </c>
      <c r="Z1519">
        <f>YEAR(Sales_Data[[#This Row],[Order Date]])</f>
        <v>2014</v>
      </c>
    </row>
    <row r="1520" spans="1:26" x14ac:dyDescent="0.2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>_xlfn.XLOOKUP(Sales_Data[[#This Row],[Category]],Assumptions_Model!A:A, Assumptions_Model!B:B)</f>
        <v>0.6</v>
      </c>
      <c r="W1520">
        <f>Sales_Data[[#This Row],[Sales]]*Sales_Data[[#This Row],[Cost_%]]</f>
        <v>7.9631999999999996</v>
      </c>
      <c r="X1520">
        <f>Sales_Data[[#This Row],[Sales]]-Sales_Data[[#This Row],[Cost]]</f>
        <v>5.3088000000000006</v>
      </c>
      <c r="Y1520" s="3">
        <f>Sales_Data[[#This Row],[Gross_Profit_Recalc]]/Sales_Data[[#This Row],[Sales]]</f>
        <v>0.4</v>
      </c>
      <c r="Z1520">
        <f>YEAR(Sales_Data[[#This Row],[Order Date]])</f>
        <v>2014</v>
      </c>
    </row>
    <row r="1521" spans="1:26" x14ac:dyDescent="0.2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>_xlfn.XLOOKUP(Sales_Data[[#This Row],[Category]],Assumptions_Model!A:A, Assumptions_Model!B:B)</f>
        <v>0.6</v>
      </c>
      <c r="W1521">
        <f>Sales_Data[[#This Row],[Sales]]*Sales_Data[[#This Row],[Cost_%]]</f>
        <v>12.801599999999999</v>
      </c>
      <c r="X1521">
        <f>Sales_Data[[#This Row],[Sales]]-Sales_Data[[#This Row],[Cost]]</f>
        <v>8.5343999999999998</v>
      </c>
      <c r="Y1521" s="3">
        <f>Sales_Data[[#This Row],[Gross_Profit_Recalc]]/Sales_Data[[#This Row],[Sales]]</f>
        <v>0.4</v>
      </c>
      <c r="Z1521">
        <f>YEAR(Sales_Data[[#This Row],[Order Date]])</f>
        <v>2017</v>
      </c>
    </row>
    <row r="1522" spans="1:26" x14ac:dyDescent="0.2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>_xlfn.XLOOKUP(Sales_Data[[#This Row],[Category]],Assumptions_Model!A:A, Assumptions_Model!B:B)</f>
        <v>0.6</v>
      </c>
      <c r="W1522">
        <f>Sales_Data[[#This Row],[Sales]]*Sales_Data[[#This Row],[Cost_%]]</f>
        <v>9.911999999999999</v>
      </c>
      <c r="X1522">
        <f>Sales_Data[[#This Row],[Sales]]-Sales_Data[[#This Row],[Cost]]</f>
        <v>6.6080000000000005</v>
      </c>
      <c r="Y1522" s="3">
        <f>Sales_Data[[#This Row],[Gross_Profit_Recalc]]/Sales_Data[[#This Row],[Sales]]</f>
        <v>0.4</v>
      </c>
      <c r="Z1522">
        <f>YEAR(Sales_Data[[#This Row],[Order Date]])</f>
        <v>2017</v>
      </c>
    </row>
    <row r="1523" spans="1:26" x14ac:dyDescent="0.2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>_xlfn.XLOOKUP(Sales_Data[[#This Row],[Category]],Assumptions_Model!A:A, Assumptions_Model!B:B)</f>
        <v>0.65</v>
      </c>
      <c r="W1523">
        <f>Sales_Data[[#This Row],[Sales]]*Sales_Data[[#This Row],[Cost_%]]</f>
        <v>133.97280000000001</v>
      </c>
      <c r="X1523">
        <f>Sales_Data[[#This Row],[Sales]]-Sales_Data[[#This Row],[Cost]]</f>
        <v>72.139199999999988</v>
      </c>
      <c r="Y1523" s="3">
        <f>Sales_Data[[#This Row],[Gross_Profit_Recalc]]/Sales_Data[[#This Row],[Sales]]</f>
        <v>0.35</v>
      </c>
      <c r="Z1523">
        <f>YEAR(Sales_Data[[#This Row],[Order Date]])</f>
        <v>2015</v>
      </c>
    </row>
    <row r="1524" spans="1:26" x14ac:dyDescent="0.2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>_xlfn.XLOOKUP(Sales_Data[[#This Row],[Category]],Assumptions_Model!A:A, Assumptions_Model!B:B)</f>
        <v>0.6</v>
      </c>
      <c r="W1524">
        <f>Sales_Data[[#This Row],[Sales]]*Sales_Data[[#This Row],[Cost_%]]</f>
        <v>11.952</v>
      </c>
      <c r="X1524">
        <f>Sales_Data[[#This Row],[Sales]]-Sales_Data[[#This Row],[Cost]]</f>
        <v>7.9680000000000017</v>
      </c>
      <c r="Y1524" s="3">
        <f>Sales_Data[[#This Row],[Gross_Profit_Recalc]]/Sales_Data[[#This Row],[Sales]]</f>
        <v>0.40000000000000008</v>
      </c>
      <c r="Z1524">
        <f>YEAR(Sales_Data[[#This Row],[Order Date]])</f>
        <v>2015</v>
      </c>
    </row>
    <row r="1525" spans="1:26" x14ac:dyDescent="0.2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>_xlfn.XLOOKUP(Sales_Data[[#This Row],[Category]],Assumptions_Model!A:A, Assumptions_Model!B:B)</f>
        <v>0.6</v>
      </c>
      <c r="W1525">
        <f>Sales_Data[[#This Row],[Sales]]*Sales_Data[[#This Row],[Cost_%]]</f>
        <v>118.96319999999999</v>
      </c>
      <c r="X1525">
        <f>Sales_Data[[#This Row],[Sales]]-Sales_Data[[#This Row],[Cost]]</f>
        <v>79.308800000000005</v>
      </c>
      <c r="Y1525" s="3">
        <f>Sales_Data[[#This Row],[Gross_Profit_Recalc]]/Sales_Data[[#This Row],[Sales]]</f>
        <v>0.4</v>
      </c>
      <c r="Z1525">
        <f>YEAR(Sales_Data[[#This Row],[Order Date]])</f>
        <v>2015</v>
      </c>
    </row>
    <row r="1526" spans="1:26" x14ac:dyDescent="0.2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>_xlfn.XLOOKUP(Sales_Data[[#This Row],[Category]],Assumptions_Model!A:A, Assumptions_Model!B:B)</f>
        <v>0.6</v>
      </c>
      <c r="W1526">
        <f>Sales_Data[[#This Row],[Sales]]*Sales_Data[[#This Row],[Cost_%]]</f>
        <v>148.26240000000001</v>
      </c>
      <c r="X1526">
        <f>Sales_Data[[#This Row],[Sales]]-Sales_Data[[#This Row],[Cost]]</f>
        <v>98.8416</v>
      </c>
      <c r="Y1526" s="3">
        <f>Sales_Data[[#This Row],[Gross_Profit_Recalc]]/Sales_Data[[#This Row],[Sales]]</f>
        <v>0.39999999999999997</v>
      </c>
      <c r="Z1526">
        <f>YEAR(Sales_Data[[#This Row],[Order Date]])</f>
        <v>2015</v>
      </c>
    </row>
    <row r="1527" spans="1:26" x14ac:dyDescent="0.2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>_xlfn.XLOOKUP(Sales_Data[[#This Row],[Category]],Assumptions_Model!A:A, Assumptions_Model!B:B)</f>
        <v>0.6</v>
      </c>
      <c r="W1527">
        <f>Sales_Data[[#This Row],[Sales]]*Sales_Data[[#This Row],[Cost_%]]</f>
        <v>51.782400000000003</v>
      </c>
      <c r="X1527">
        <f>Sales_Data[[#This Row],[Sales]]-Sales_Data[[#This Row],[Cost]]</f>
        <v>34.521599999999999</v>
      </c>
      <c r="Y1527" s="3">
        <f>Sales_Data[[#This Row],[Gross_Profit_Recalc]]/Sales_Data[[#This Row],[Sales]]</f>
        <v>0.39999999999999997</v>
      </c>
      <c r="Z1527">
        <f>YEAR(Sales_Data[[#This Row],[Order Date]])</f>
        <v>2015</v>
      </c>
    </row>
    <row r="1528" spans="1:26" x14ac:dyDescent="0.2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>_xlfn.XLOOKUP(Sales_Data[[#This Row],[Category]],Assumptions_Model!A:A, Assumptions_Model!B:B)</f>
        <v>0.6</v>
      </c>
      <c r="W1528">
        <f>Sales_Data[[#This Row],[Sales]]*Sales_Data[[#This Row],[Cost_%]]</f>
        <v>2.496</v>
      </c>
      <c r="X1528">
        <f>Sales_Data[[#This Row],[Sales]]-Sales_Data[[#This Row],[Cost]]</f>
        <v>1.6640000000000001</v>
      </c>
      <c r="Y1528" s="3">
        <f>Sales_Data[[#This Row],[Gross_Profit_Recalc]]/Sales_Data[[#This Row],[Sales]]</f>
        <v>0.4</v>
      </c>
      <c r="Z1528">
        <f>YEAR(Sales_Data[[#This Row],[Order Date]])</f>
        <v>2016</v>
      </c>
    </row>
    <row r="1529" spans="1:26" x14ac:dyDescent="0.2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>_xlfn.XLOOKUP(Sales_Data[[#This Row],[Category]],Assumptions_Model!A:A, Assumptions_Model!B:B)</f>
        <v>0.65</v>
      </c>
      <c r="W1529">
        <f>Sales_Data[[#This Row],[Sales]]*Sales_Data[[#This Row],[Cost_%]]</f>
        <v>7.5712000000000002</v>
      </c>
      <c r="X1529">
        <f>Sales_Data[[#This Row],[Sales]]-Sales_Data[[#This Row],[Cost]]</f>
        <v>4.0767999999999995</v>
      </c>
      <c r="Y1529" s="3">
        <f>Sales_Data[[#This Row],[Gross_Profit_Recalc]]/Sales_Data[[#This Row],[Sales]]</f>
        <v>0.35</v>
      </c>
      <c r="Z1529">
        <f>YEAR(Sales_Data[[#This Row],[Order Date]])</f>
        <v>2016</v>
      </c>
    </row>
    <row r="1530" spans="1:26" x14ac:dyDescent="0.2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>_xlfn.XLOOKUP(Sales_Data[[#This Row],[Category]],Assumptions_Model!A:A, Assumptions_Model!B:B)</f>
        <v>0.6</v>
      </c>
      <c r="W1530">
        <f>Sales_Data[[#This Row],[Sales]]*Sales_Data[[#This Row],[Cost_%]]</f>
        <v>15.707999999999998</v>
      </c>
      <c r="X1530">
        <f>Sales_Data[[#This Row],[Sales]]-Sales_Data[[#This Row],[Cost]]</f>
        <v>10.472000000000001</v>
      </c>
      <c r="Y1530" s="3">
        <f>Sales_Data[[#This Row],[Gross_Profit_Recalc]]/Sales_Data[[#This Row],[Sales]]</f>
        <v>0.40000000000000008</v>
      </c>
      <c r="Z1530">
        <f>YEAR(Sales_Data[[#This Row],[Order Date]])</f>
        <v>2015</v>
      </c>
    </row>
    <row r="1531" spans="1:26" x14ac:dyDescent="0.2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>_xlfn.XLOOKUP(Sales_Data[[#This Row],[Category]],Assumptions_Model!A:A, Assumptions_Model!B:B)</f>
        <v>0.6</v>
      </c>
      <c r="W1531">
        <f>Sales_Data[[#This Row],[Sales]]*Sales_Data[[#This Row],[Cost_%]]</f>
        <v>4.38</v>
      </c>
      <c r="X1531">
        <f>Sales_Data[[#This Row],[Sales]]-Sales_Data[[#This Row],[Cost]]</f>
        <v>2.92</v>
      </c>
      <c r="Y1531" s="3">
        <f>Sales_Data[[#This Row],[Gross_Profit_Recalc]]/Sales_Data[[#This Row],[Sales]]</f>
        <v>0.4</v>
      </c>
      <c r="Z1531">
        <f>YEAR(Sales_Data[[#This Row],[Order Date]])</f>
        <v>2015</v>
      </c>
    </row>
    <row r="1532" spans="1:26" x14ac:dyDescent="0.2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>_xlfn.XLOOKUP(Sales_Data[[#This Row],[Category]],Assumptions_Model!A:A, Assumptions_Model!B:B)</f>
        <v>0.6</v>
      </c>
      <c r="W1532">
        <f>Sales_Data[[#This Row],[Sales]]*Sales_Data[[#This Row],[Cost_%]]</f>
        <v>44.611200000000004</v>
      </c>
      <c r="X1532">
        <f>Sales_Data[[#This Row],[Sales]]-Sales_Data[[#This Row],[Cost]]</f>
        <v>29.7408</v>
      </c>
      <c r="Y1532" s="3">
        <f>Sales_Data[[#This Row],[Gross_Profit_Recalc]]/Sales_Data[[#This Row],[Sales]]</f>
        <v>0.39999999999999997</v>
      </c>
      <c r="Z1532">
        <f>YEAR(Sales_Data[[#This Row],[Order Date]])</f>
        <v>2015</v>
      </c>
    </row>
    <row r="1533" spans="1:26" x14ac:dyDescent="0.2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>_xlfn.XLOOKUP(Sales_Data[[#This Row],[Category]],Assumptions_Model!A:A, Assumptions_Model!B:B)</f>
        <v>0.6</v>
      </c>
      <c r="W1533">
        <f>Sales_Data[[#This Row],[Sales]]*Sales_Data[[#This Row],[Cost_%]]</f>
        <v>6.4463999999999997</v>
      </c>
      <c r="X1533">
        <f>Sales_Data[[#This Row],[Sales]]-Sales_Data[[#This Row],[Cost]]</f>
        <v>4.2976000000000001</v>
      </c>
      <c r="Y1533" s="3">
        <f>Sales_Data[[#This Row],[Gross_Profit_Recalc]]/Sales_Data[[#This Row],[Sales]]</f>
        <v>0.4</v>
      </c>
      <c r="Z1533">
        <f>YEAR(Sales_Data[[#This Row],[Order Date]])</f>
        <v>2017</v>
      </c>
    </row>
    <row r="1534" spans="1:26" x14ac:dyDescent="0.2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>_xlfn.XLOOKUP(Sales_Data[[#This Row],[Category]],Assumptions_Model!A:A, Assumptions_Model!B:B)</f>
        <v>0.6</v>
      </c>
      <c r="W1534">
        <f>Sales_Data[[#This Row],[Sales]]*Sales_Data[[#This Row],[Cost_%]]</f>
        <v>5.0255999999999998</v>
      </c>
      <c r="X1534">
        <f>Sales_Data[[#This Row],[Sales]]-Sales_Data[[#This Row],[Cost]]</f>
        <v>3.3503999999999996</v>
      </c>
      <c r="Y1534" s="3">
        <f>Sales_Data[[#This Row],[Gross_Profit_Recalc]]/Sales_Data[[#This Row],[Sales]]</f>
        <v>0.39999999999999997</v>
      </c>
      <c r="Z1534">
        <f>YEAR(Sales_Data[[#This Row],[Order Date]])</f>
        <v>2017</v>
      </c>
    </row>
    <row r="1535" spans="1:26" x14ac:dyDescent="0.2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>_xlfn.XLOOKUP(Sales_Data[[#This Row],[Category]],Assumptions_Model!A:A, Assumptions_Model!B:B)</f>
        <v>0.6</v>
      </c>
      <c r="W1535">
        <f>Sales_Data[[#This Row],[Sales]]*Sales_Data[[#This Row],[Cost_%]]</f>
        <v>127.72799999999999</v>
      </c>
      <c r="X1535">
        <f>Sales_Data[[#This Row],[Sales]]-Sales_Data[[#This Row],[Cost]]</f>
        <v>85.152000000000001</v>
      </c>
      <c r="Y1535" s="3">
        <f>Sales_Data[[#This Row],[Gross_Profit_Recalc]]/Sales_Data[[#This Row],[Sales]]</f>
        <v>0.4</v>
      </c>
      <c r="Z1535">
        <f>YEAR(Sales_Data[[#This Row],[Order Date]])</f>
        <v>2016</v>
      </c>
    </row>
    <row r="1536" spans="1:26" x14ac:dyDescent="0.2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>_xlfn.XLOOKUP(Sales_Data[[#This Row],[Category]],Assumptions_Model!A:A, Assumptions_Model!B:B)</f>
        <v>0.65</v>
      </c>
      <c r="W1536">
        <f>Sales_Data[[#This Row],[Sales]]*Sales_Data[[#This Row],[Cost_%]]</f>
        <v>132.58895000000001</v>
      </c>
      <c r="X1536">
        <f>Sales_Data[[#This Row],[Sales]]-Sales_Data[[#This Row],[Cost]]</f>
        <v>71.394049999999993</v>
      </c>
      <c r="Y1536" s="3">
        <f>Sales_Data[[#This Row],[Gross_Profit_Recalc]]/Sales_Data[[#This Row],[Sales]]</f>
        <v>0.35</v>
      </c>
      <c r="Z1536">
        <f>YEAR(Sales_Data[[#This Row],[Order Date]])</f>
        <v>2017</v>
      </c>
    </row>
    <row r="1537" spans="1:26" x14ac:dyDescent="0.2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>_xlfn.XLOOKUP(Sales_Data[[#This Row],[Category]],Assumptions_Model!A:A, Assumptions_Model!B:B)</f>
        <v>0.6</v>
      </c>
      <c r="W1537">
        <f>Sales_Data[[#This Row],[Sales]]*Sales_Data[[#This Row],[Cost_%]]</f>
        <v>24.443999999999999</v>
      </c>
      <c r="X1537">
        <f>Sales_Data[[#This Row],[Sales]]-Sales_Data[[#This Row],[Cost]]</f>
        <v>16.296000000000003</v>
      </c>
      <c r="Y1537" s="3">
        <f>Sales_Data[[#This Row],[Gross_Profit_Recalc]]/Sales_Data[[#This Row],[Sales]]</f>
        <v>0.40000000000000008</v>
      </c>
      <c r="Z1537">
        <f>YEAR(Sales_Data[[#This Row],[Order Date]])</f>
        <v>2016</v>
      </c>
    </row>
    <row r="1538" spans="1:26" x14ac:dyDescent="0.2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>_xlfn.XLOOKUP(Sales_Data[[#This Row],[Category]],Assumptions_Model!A:A, Assumptions_Model!B:B)</f>
        <v>0.6</v>
      </c>
      <c r="W1538">
        <f>Sales_Data[[#This Row],[Sales]]*Sales_Data[[#This Row],[Cost_%]]</f>
        <v>7.0019999999999998</v>
      </c>
      <c r="X1538">
        <f>Sales_Data[[#This Row],[Sales]]-Sales_Data[[#This Row],[Cost]]</f>
        <v>4.6680000000000001</v>
      </c>
      <c r="Y1538" s="3">
        <f>Sales_Data[[#This Row],[Gross_Profit_Recalc]]/Sales_Data[[#This Row],[Sales]]</f>
        <v>0.4</v>
      </c>
      <c r="Z1538">
        <f>YEAR(Sales_Data[[#This Row],[Order Date]])</f>
        <v>2016</v>
      </c>
    </row>
    <row r="1539" spans="1:26" x14ac:dyDescent="0.2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>_xlfn.XLOOKUP(Sales_Data[[#This Row],[Category]],Assumptions_Model!A:A, Assumptions_Model!B:B)</f>
        <v>0.55000000000000004</v>
      </c>
      <c r="W1539">
        <f>Sales_Data[[#This Row],[Sales]]*Sales_Data[[#This Row],[Cost_%]]</f>
        <v>21.994500000000002</v>
      </c>
      <c r="X1539">
        <f>Sales_Data[[#This Row],[Sales]]-Sales_Data[[#This Row],[Cost]]</f>
        <v>17.9955</v>
      </c>
      <c r="Y1539" s="3">
        <f>Sales_Data[[#This Row],[Gross_Profit_Recalc]]/Sales_Data[[#This Row],[Sales]]</f>
        <v>0.44999999999999996</v>
      </c>
      <c r="Z1539">
        <f>YEAR(Sales_Data[[#This Row],[Order Date]])</f>
        <v>2017</v>
      </c>
    </row>
    <row r="1540" spans="1:26" x14ac:dyDescent="0.2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>_xlfn.XLOOKUP(Sales_Data[[#This Row],[Category]],Assumptions_Model!A:A, Assumptions_Model!B:B)</f>
        <v>0.6</v>
      </c>
      <c r="W1540">
        <f>Sales_Data[[#This Row],[Sales]]*Sales_Data[[#This Row],[Cost_%]]</f>
        <v>9.7680000000000007</v>
      </c>
      <c r="X1540">
        <f>Sales_Data[[#This Row],[Sales]]-Sales_Data[[#This Row],[Cost]]</f>
        <v>6.5120000000000005</v>
      </c>
      <c r="Y1540" s="3">
        <f>Sales_Data[[#This Row],[Gross_Profit_Recalc]]/Sales_Data[[#This Row],[Sales]]</f>
        <v>0.4</v>
      </c>
      <c r="Z1540">
        <f>YEAR(Sales_Data[[#This Row],[Order Date]])</f>
        <v>2017</v>
      </c>
    </row>
    <row r="1541" spans="1:26" x14ac:dyDescent="0.2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>_xlfn.XLOOKUP(Sales_Data[[#This Row],[Category]],Assumptions_Model!A:A, Assumptions_Model!B:B)</f>
        <v>0.65</v>
      </c>
      <c r="W1541">
        <f>Sales_Data[[#This Row],[Sales]]*Sales_Data[[#This Row],[Cost_%]]</f>
        <v>508.91100000000006</v>
      </c>
      <c r="X1541">
        <f>Sales_Data[[#This Row],[Sales]]-Sales_Data[[#This Row],[Cost]]</f>
        <v>274.029</v>
      </c>
      <c r="Y1541" s="3">
        <f>Sales_Data[[#This Row],[Gross_Profit_Recalc]]/Sales_Data[[#This Row],[Sales]]</f>
        <v>0.35</v>
      </c>
      <c r="Z1541">
        <f>YEAR(Sales_Data[[#This Row],[Order Date]])</f>
        <v>2017</v>
      </c>
    </row>
    <row r="1542" spans="1:26" x14ac:dyDescent="0.2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>_xlfn.XLOOKUP(Sales_Data[[#This Row],[Category]],Assumptions_Model!A:A, Assumptions_Model!B:B)</f>
        <v>0.6</v>
      </c>
      <c r="W1542">
        <f>Sales_Data[[#This Row],[Sales]]*Sales_Data[[#This Row],[Cost_%]]</f>
        <v>145.488</v>
      </c>
      <c r="X1542">
        <f>Sales_Data[[#This Row],[Sales]]-Sales_Data[[#This Row],[Cost]]</f>
        <v>96.99199999999999</v>
      </c>
      <c r="Y1542" s="3">
        <f>Sales_Data[[#This Row],[Gross_Profit_Recalc]]/Sales_Data[[#This Row],[Sales]]</f>
        <v>0.39999999999999997</v>
      </c>
      <c r="Z1542">
        <f>YEAR(Sales_Data[[#This Row],[Order Date]])</f>
        <v>2017</v>
      </c>
    </row>
    <row r="1543" spans="1:26" x14ac:dyDescent="0.2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>_xlfn.XLOOKUP(Sales_Data[[#This Row],[Category]],Assumptions_Model!A:A, Assumptions_Model!B:B)</f>
        <v>0.65</v>
      </c>
      <c r="W1543">
        <f>Sales_Data[[#This Row],[Sales]]*Sales_Data[[#This Row],[Cost_%]]</f>
        <v>5.4080000000000004</v>
      </c>
      <c r="X1543">
        <f>Sales_Data[[#This Row],[Sales]]-Sales_Data[[#This Row],[Cost]]</f>
        <v>2.9119999999999999</v>
      </c>
      <c r="Y1543" s="3">
        <f>Sales_Data[[#This Row],[Gross_Profit_Recalc]]/Sales_Data[[#This Row],[Sales]]</f>
        <v>0.35</v>
      </c>
      <c r="Z1543">
        <f>YEAR(Sales_Data[[#This Row],[Order Date]])</f>
        <v>2014</v>
      </c>
    </row>
    <row r="1544" spans="1:26" x14ac:dyDescent="0.2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>_xlfn.XLOOKUP(Sales_Data[[#This Row],[Category]],Assumptions_Model!A:A, Assumptions_Model!B:B)</f>
        <v>0.6</v>
      </c>
      <c r="W1544">
        <f>Sales_Data[[#This Row],[Sales]]*Sales_Data[[#This Row],[Cost_%]]</f>
        <v>6.2784000000000004</v>
      </c>
      <c r="X1544">
        <f>Sales_Data[[#This Row],[Sales]]-Sales_Data[[#This Row],[Cost]]</f>
        <v>4.1856</v>
      </c>
      <c r="Y1544" s="3">
        <f>Sales_Data[[#This Row],[Gross_Profit_Recalc]]/Sales_Data[[#This Row],[Sales]]</f>
        <v>0.39999999999999997</v>
      </c>
      <c r="Z1544">
        <f>YEAR(Sales_Data[[#This Row],[Order Date]])</f>
        <v>2014</v>
      </c>
    </row>
    <row r="1545" spans="1:26" x14ac:dyDescent="0.2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>_xlfn.XLOOKUP(Sales_Data[[#This Row],[Category]],Assumptions_Model!A:A, Assumptions_Model!B:B)</f>
        <v>0.6</v>
      </c>
      <c r="W1545">
        <f>Sales_Data[[#This Row],[Sales]]*Sales_Data[[#This Row],[Cost_%]]</f>
        <v>49.7376</v>
      </c>
      <c r="X1545">
        <f>Sales_Data[[#This Row],[Sales]]-Sales_Data[[#This Row],[Cost]]</f>
        <v>33.1584</v>
      </c>
      <c r="Y1545" s="3">
        <f>Sales_Data[[#This Row],[Gross_Profit_Recalc]]/Sales_Data[[#This Row],[Sales]]</f>
        <v>0.4</v>
      </c>
      <c r="Z1545">
        <f>YEAR(Sales_Data[[#This Row],[Order Date]])</f>
        <v>2014</v>
      </c>
    </row>
    <row r="1546" spans="1:26" x14ac:dyDescent="0.2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>_xlfn.XLOOKUP(Sales_Data[[#This Row],[Category]],Assumptions_Model!A:A, Assumptions_Model!B:B)</f>
        <v>0.6</v>
      </c>
      <c r="W1546">
        <f>Sales_Data[[#This Row],[Sales]]*Sales_Data[[#This Row],[Cost_%]]</f>
        <v>20.544</v>
      </c>
      <c r="X1546">
        <f>Sales_Data[[#This Row],[Sales]]-Sales_Data[[#This Row],[Cost]]</f>
        <v>13.696000000000002</v>
      </c>
      <c r="Y1546" s="3">
        <f>Sales_Data[[#This Row],[Gross_Profit_Recalc]]/Sales_Data[[#This Row],[Sales]]</f>
        <v>0.4</v>
      </c>
      <c r="Z1546">
        <f>YEAR(Sales_Data[[#This Row],[Order Date]])</f>
        <v>2014</v>
      </c>
    </row>
    <row r="1547" spans="1:26" x14ac:dyDescent="0.2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>_xlfn.XLOOKUP(Sales_Data[[#This Row],[Category]],Assumptions_Model!A:A, Assumptions_Model!B:B)</f>
        <v>0.65</v>
      </c>
      <c r="W1547">
        <f>Sales_Data[[#This Row],[Sales]]*Sales_Data[[#This Row],[Cost_%]]</f>
        <v>1022.7672000000001</v>
      </c>
      <c r="X1547">
        <f>Sales_Data[[#This Row],[Sales]]-Sales_Data[[#This Row],[Cost]]</f>
        <v>550.72079999999994</v>
      </c>
      <c r="Y1547" s="3">
        <f>Sales_Data[[#This Row],[Gross_Profit_Recalc]]/Sales_Data[[#This Row],[Sales]]</f>
        <v>0.34999999999999992</v>
      </c>
      <c r="Z1547">
        <f>YEAR(Sales_Data[[#This Row],[Order Date]])</f>
        <v>2014</v>
      </c>
    </row>
    <row r="1548" spans="1:26" x14ac:dyDescent="0.2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>_xlfn.XLOOKUP(Sales_Data[[#This Row],[Category]],Assumptions_Model!A:A, Assumptions_Model!B:B)</f>
        <v>0.6</v>
      </c>
      <c r="W1548">
        <f>Sales_Data[[#This Row],[Sales]]*Sales_Data[[#This Row],[Cost_%]]</f>
        <v>201.31199999999998</v>
      </c>
      <c r="X1548">
        <f>Sales_Data[[#This Row],[Sales]]-Sales_Data[[#This Row],[Cost]]</f>
        <v>134.208</v>
      </c>
      <c r="Y1548" s="3">
        <f>Sales_Data[[#This Row],[Gross_Profit_Recalc]]/Sales_Data[[#This Row],[Sales]]</f>
        <v>0.4</v>
      </c>
      <c r="Z1548">
        <f>YEAR(Sales_Data[[#This Row],[Order Date]])</f>
        <v>2015</v>
      </c>
    </row>
    <row r="1549" spans="1:26" x14ac:dyDescent="0.2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>_xlfn.XLOOKUP(Sales_Data[[#This Row],[Category]],Assumptions_Model!A:A, Assumptions_Model!B:B)</f>
        <v>0.6</v>
      </c>
      <c r="W1549">
        <f>Sales_Data[[#This Row],[Sales]]*Sales_Data[[#This Row],[Cost_%]]</f>
        <v>14.347199999999999</v>
      </c>
      <c r="X1549">
        <f>Sales_Data[[#This Row],[Sales]]-Sales_Data[[#This Row],[Cost]]</f>
        <v>9.5648</v>
      </c>
      <c r="Y1549" s="3">
        <f>Sales_Data[[#This Row],[Gross_Profit_Recalc]]/Sales_Data[[#This Row],[Sales]]</f>
        <v>0.4</v>
      </c>
      <c r="Z1549">
        <f>YEAR(Sales_Data[[#This Row],[Order Date]])</f>
        <v>2015</v>
      </c>
    </row>
    <row r="1550" spans="1:26" x14ac:dyDescent="0.2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>_xlfn.XLOOKUP(Sales_Data[[#This Row],[Category]],Assumptions_Model!A:A, Assumptions_Model!B:B)</f>
        <v>0.6</v>
      </c>
      <c r="W1550">
        <f>Sales_Data[[#This Row],[Sales]]*Sales_Data[[#This Row],[Cost_%]]</f>
        <v>16.233599999999999</v>
      </c>
      <c r="X1550">
        <f>Sales_Data[[#This Row],[Sales]]-Sales_Data[[#This Row],[Cost]]</f>
        <v>10.822400000000002</v>
      </c>
      <c r="Y1550" s="3">
        <f>Sales_Data[[#This Row],[Gross_Profit_Recalc]]/Sales_Data[[#This Row],[Sales]]</f>
        <v>0.40000000000000008</v>
      </c>
      <c r="Z1550">
        <f>YEAR(Sales_Data[[#This Row],[Order Date]])</f>
        <v>2015</v>
      </c>
    </row>
    <row r="1551" spans="1:26" x14ac:dyDescent="0.2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>_xlfn.XLOOKUP(Sales_Data[[#This Row],[Category]],Assumptions_Model!A:A, Assumptions_Model!B:B)</f>
        <v>0.55000000000000004</v>
      </c>
      <c r="W1551">
        <f>Sales_Data[[#This Row],[Sales]]*Sales_Data[[#This Row],[Cost_%]]</f>
        <v>307.99560000000002</v>
      </c>
      <c r="X1551">
        <f>Sales_Data[[#This Row],[Sales]]-Sales_Data[[#This Row],[Cost]]</f>
        <v>251.99639999999994</v>
      </c>
      <c r="Y1551" s="3">
        <f>Sales_Data[[#This Row],[Gross_Profit_Recalc]]/Sales_Data[[#This Row],[Sales]]</f>
        <v>0.4499999999999999</v>
      </c>
      <c r="Z1551">
        <f>YEAR(Sales_Data[[#This Row],[Order Date]])</f>
        <v>2014</v>
      </c>
    </row>
    <row r="1552" spans="1:26" x14ac:dyDescent="0.2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>_xlfn.XLOOKUP(Sales_Data[[#This Row],[Category]],Assumptions_Model!A:A, Assumptions_Model!B:B)</f>
        <v>0.6</v>
      </c>
      <c r="W1552">
        <f>Sales_Data[[#This Row],[Sales]]*Sales_Data[[#This Row],[Cost_%]]</f>
        <v>5.5943999999999994</v>
      </c>
      <c r="X1552">
        <f>Sales_Data[[#This Row],[Sales]]-Sales_Data[[#This Row],[Cost]]</f>
        <v>3.7296000000000005</v>
      </c>
      <c r="Y1552" s="3">
        <f>Sales_Data[[#This Row],[Gross_Profit_Recalc]]/Sales_Data[[#This Row],[Sales]]</f>
        <v>0.40000000000000008</v>
      </c>
      <c r="Z1552">
        <f>YEAR(Sales_Data[[#This Row],[Order Date]])</f>
        <v>2017</v>
      </c>
    </row>
    <row r="1553" spans="1:26" x14ac:dyDescent="0.2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>_xlfn.XLOOKUP(Sales_Data[[#This Row],[Category]],Assumptions_Model!A:A, Assumptions_Model!B:B)</f>
        <v>0.6</v>
      </c>
      <c r="W1553">
        <f>Sales_Data[[#This Row],[Sales]]*Sales_Data[[#This Row],[Cost_%]]</f>
        <v>67.175999999999988</v>
      </c>
      <c r="X1553">
        <f>Sales_Data[[#This Row],[Sales]]-Sales_Data[[#This Row],[Cost]]</f>
        <v>44.784000000000006</v>
      </c>
      <c r="Y1553" s="3">
        <f>Sales_Data[[#This Row],[Gross_Profit_Recalc]]/Sales_Data[[#This Row],[Sales]]</f>
        <v>0.40000000000000008</v>
      </c>
      <c r="Z1553">
        <f>YEAR(Sales_Data[[#This Row],[Order Date]])</f>
        <v>2016</v>
      </c>
    </row>
    <row r="1554" spans="1:26" x14ac:dyDescent="0.2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>_xlfn.XLOOKUP(Sales_Data[[#This Row],[Category]],Assumptions_Model!A:A, Assumptions_Model!B:B)</f>
        <v>0.6</v>
      </c>
      <c r="W1554">
        <f>Sales_Data[[#This Row],[Sales]]*Sales_Data[[#This Row],[Cost_%]]</f>
        <v>12.935999999999998</v>
      </c>
      <c r="X1554">
        <f>Sales_Data[[#This Row],[Sales]]-Sales_Data[[#This Row],[Cost]]</f>
        <v>8.6240000000000006</v>
      </c>
      <c r="Y1554" s="3">
        <f>Sales_Data[[#This Row],[Gross_Profit_Recalc]]/Sales_Data[[#This Row],[Sales]]</f>
        <v>0.4</v>
      </c>
      <c r="Z1554">
        <f>YEAR(Sales_Data[[#This Row],[Order Date]])</f>
        <v>2014</v>
      </c>
    </row>
    <row r="1555" spans="1:26" x14ac:dyDescent="0.2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>_xlfn.XLOOKUP(Sales_Data[[#This Row],[Category]],Assumptions_Model!A:A, Assumptions_Model!B:B)</f>
        <v>0.6</v>
      </c>
      <c r="W1555">
        <f>Sales_Data[[#This Row],[Sales]]*Sales_Data[[#This Row],[Cost_%]]</f>
        <v>74.849999999999994</v>
      </c>
      <c r="X1555">
        <f>Sales_Data[[#This Row],[Sales]]-Sales_Data[[#This Row],[Cost]]</f>
        <v>49.900000000000006</v>
      </c>
      <c r="Y1555" s="3">
        <f>Sales_Data[[#This Row],[Gross_Profit_Recalc]]/Sales_Data[[#This Row],[Sales]]</f>
        <v>0.4</v>
      </c>
      <c r="Z1555">
        <f>YEAR(Sales_Data[[#This Row],[Order Date]])</f>
        <v>2017</v>
      </c>
    </row>
    <row r="1556" spans="1:26" x14ac:dyDescent="0.2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>_xlfn.XLOOKUP(Sales_Data[[#This Row],[Category]],Assumptions_Model!A:A, Assumptions_Model!B:B)</f>
        <v>0.6</v>
      </c>
      <c r="W1556">
        <f>Sales_Data[[#This Row],[Sales]]*Sales_Data[[#This Row],[Cost_%]]</f>
        <v>3.1680000000000001</v>
      </c>
      <c r="X1556">
        <f>Sales_Data[[#This Row],[Sales]]-Sales_Data[[#This Row],[Cost]]</f>
        <v>2.1120000000000001</v>
      </c>
      <c r="Y1556" s="3">
        <f>Sales_Data[[#This Row],[Gross_Profit_Recalc]]/Sales_Data[[#This Row],[Sales]]</f>
        <v>0.4</v>
      </c>
      <c r="Z1556">
        <f>YEAR(Sales_Data[[#This Row],[Order Date]])</f>
        <v>2015</v>
      </c>
    </row>
    <row r="1557" spans="1:26" x14ac:dyDescent="0.2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>_xlfn.XLOOKUP(Sales_Data[[#This Row],[Category]],Assumptions_Model!A:A, Assumptions_Model!B:B)</f>
        <v>0.55000000000000004</v>
      </c>
      <c r="W1557">
        <f>Sales_Data[[#This Row],[Sales]]*Sales_Data[[#This Row],[Cost_%]]</f>
        <v>50.578000000000003</v>
      </c>
      <c r="X1557">
        <f>Sales_Data[[#This Row],[Sales]]-Sales_Data[[#This Row],[Cost]]</f>
        <v>41.381999999999991</v>
      </c>
      <c r="Y1557" s="3">
        <f>Sales_Data[[#This Row],[Gross_Profit_Recalc]]/Sales_Data[[#This Row],[Sales]]</f>
        <v>0.44999999999999996</v>
      </c>
      <c r="Z1557">
        <f>YEAR(Sales_Data[[#This Row],[Order Date]])</f>
        <v>2017</v>
      </c>
    </row>
    <row r="1558" spans="1:26" x14ac:dyDescent="0.2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>_xlfn.XLOOKUP(Sales_Data[[#This Row],[Category]],Assumptions_Model!A:A, Assumptions_Model!B:B)</f>
        <v>0.6</v>
      </c>
      <c r="W1558">
        <f>Sales_Data[[#This Row],[Sales]]*Sales_Data[[#This Row],[Cost_%]]</f>
        <v>5.6063999999999998</v>
      </c>
      <c r="X1558">
        <f>Sales_Data[[#This Row],[Sales]]-Sales_Data[[#This Row],[Cost]]</f>
        <v>3.7375999999999996</v>
      </c>
      <c r="Y1558" s="3">
        <f>Sales_Data[[#This Row],[Gross_Profit_Recalc]]/Sales_Data[[#This Row],[Sales]]</f>
        <v>0.39999999999999997</v>
      </c>
      <c r="Z1558">
        <f>YEAR(Sales_Data[[#This Row],[Order Date]])</f>
        <v>2016</v>
      </c>
    </row>
    <row r="1559" spans="1:26" x14ac:dyDescent="0.2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>_xlfn.XLOOKUP(Sales_Data[[#This Row],[Category]],Assumptions_Model!A:A, Assumptions_Model!B:B)</f>
        <v>0.6</v>
      </c>
      <c r="W1559">
        <f>Sales_Data[[#This Row],[Sales]]*Sales_Data[[#This Row],[Cost_%]]</f>
        <v>47.616</v>
      </c>
      <c r="X1559">
        <f>Sales_Data[[#This Row],[Sales]]-Sales_Data[[#This Row],[Cost]]</f>
        <v>31.744</v>
      </c>
      <c r="Y1559" s="3">
        <f>Sales_Data[[#This Row],[Gross_Profit_Recalc]]/Sales_Data[[#This Row],[Sales]]</f>
        <v>0.4</v>
      </c>
      <c r="Z1559">
        <f>YEAR(Sales_Data[[#This Row],[Order Date]])</f>
        <v>2016</v>
      </c>
    </row>
    <row r="1560" spans="1:26" x14ac:dyDescent="0.2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>_xlfn.XLOOKUP(Sales_Data[[#This Row],[Category]],Assumptions_Model!A:A, Assumptions_Model!B:B)</f>
        <v>0.65</v>
      </c>
      <c r="W1560">
        <f>Sales_Data[[#This Row],[Sales]]*Sales_Data[[#This Row],[Cost_%]]</f>
        <v>111.77400000000002</v>
      </c>
      <c r="X1560">
        <f>Sales_Data[[#This Row],[Sales]]-Sales_Data[[#This Row],[Cost]]</f>
        <v>60.185999999999993</v>
      </c>
      <c r="Y1560" s="3">
        <f>Sales_Data[[#This Row],[Gross_Profit_Recalc]]/Sales_Data[[#This Row],[Sales]]</f>
        <v>0.34999999999999992</v>
      </c>
      <c r="Z1560">
        <f>YEAR(Sales_Data[[#This Row],[Order Date]])</f>
        <v>2015</v>
      </c>
    </row>
    <row r="1561" spans="1:26" x14ac:dyDescent="0.2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>_xlfn.XLOOKUP(Sales_Data[[#This Row],[Category]],Assumptions_Model!A:A, Assumptions_Model!B:B)</f>
        <v>0.6</v>
      </c>
      <c r="W1561">
        <f>Sales_Data[[#This Row],[Sales]]*Sales_Data[[#This Row],[Cost_%]]</f>
        <v>21.211199999999998</v>
      </c>
      <c r="X1561">
        <f>Sales_Data[[#This Row],[Sales]]-Sales_Data[[#This Row],[Cost]]</f>
        <v>14.140799999999999</v>
      </c>
      <c r="Y1561" s="3">
        <f>Sales_Data[[#This Row],[Gross_Profit_Recalc]]/Sales_Data[[#This Row],[Sales]]</f>
        <v>0.4</v>
      </c>
      <c r="Z1561">
        <f>YEAR(Sales_Data[[#This Row],[Order Date]])</f>
        <v>2016</v>
      </c>
    </row>
    <row r="1562" spans="1:26" x14ac:dyDescent="0.2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>_xlfn.XLOOKUP(Sales_Data[[#This Row],[Category]],Assumptions_Model!A:A, Assumptions_Model!B:B)</f>
        <v>0.6</v>
      </c>
      <c r="W1562">
        <f>Sales_Data[[#This Row],[Sales]]*Sales_Data[[#This Row],[Cost_%]]</f>
        <v>11.339999999999998</v>
      </c>
      <c r="X1562">
        <f>Sales_Data[[#This Row],[Sales]]-Sales_Data[[#This Row],[Cost]]</f>
        <v>7.5600000000000005</v>
      </c>
      <c r="Y1562" s="3">
        <f>Sales_Data[[#This Row],[Gross_Profit_Recalc]]/Sales_Data[[#This Row],[Sales]]</f>
        <v>0.40000000000000008</v>
      </c>
      <c r="Z1562">
        <f>YEAR(Sales_Data[[#This Row],[Order Date]])</f>
        <v>2014</v>
      </c>
    </row>
    <row r="1563" spans="1:26" x14ac:dyDescent="0.2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>_xlfn.XLOOKUP(Sales_Data[[#This Row],[Category]],Assumptions_Model!A:A, Assumptions_Model!B:B)</f>
        <v>0.6</v>
      </c>
      <c r="W1563">
        <f>Sales_Data[[#This Row],[Sales]]*Sales_Data[[#This Row],[Cost_%]]</f>
        <v>1.6679999999999999</v>
      </c>
      <c r="X1563">
        <f>Sales_Data[[#This Row],[Sales]]-Sales_Data[[#This Row],[Cost]]</f>
        <v>1.1119999999999999</v>
      </c>
      <c r="Y1563" s="3">
        <f>Sales_Data[[#This Row],[Gross_Profit_Recalc]]/Sales_Data[[#This Row],[Sales]]</f>
        <v>0.39999999999999997</v>
      </c>
      <c r="Z1563">
        <f>YEAR(Sales_Data[[#This Row],[Order Date]])</f>
        <v>2017</v>
      </c>
    </row>
    <row r="1564" spans="1:26" x14ac:dyDescent="0.2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>_xlfn.XLOOKUP(Sales_Data[[#This Row],[Category]],Assumptions_Model!A:A, Assumptions_Model!B:B)</f>
        <v>0.65</v>
      </c>
      <c r="W1564">
        <f>Sales_Data[[#This Row],[Sales]]*Sales_Data[[#This Row],[Cost_%]]</f>
        <v>679.00950000000012</v>
      </c>
      <c r="X1564">
        <f>Sales_Data[[#This Row],[Sales]]-Sales_Data[[#This Row],[Cost]]</f>
        <v>365.62049999999999</v>
      </c>
      <c r="Y1564" s="3">
        <f>Sales_Data[[#This Row],[Gross_Profit_Recalc]]/Sales_Data[[#This Row],[Sales]]</f>
        <v>0.35</v>
      </c>
      <c r="Z1564">
        <f>YEAR(Sales_Data[[#This Row],[Order Date]])</f>
        <v>2017</v>
      </c>
    </row>
    <row r="1565" spans="1:26" x14ac:dyDescent="0.2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>_xlfn.XLOOKUP(Sales_Data[[#This Row],[Category]],Assumptions_Model!A:A, Assumptions_Model!B:B)</f>
        <v>0.6</v>
      </c>
      <c r="W1565">
        <f>Sales_Data[[#This Row],[Sales]]*Sales_Data[[#This Row],[Cost_%]]</f>
        <v>6.8112000000000004</v>
      </c>
      <c r="X1565">
        <f>Sales_Data[[#This Row],[Sales]]-Sales_Data[[#This Row],[Cost]]</f>
        <v>4.5407999999999999</v>
      </c>
      <c r="Y1565" s="3">
        <f>Sales_Data[[#This Row],[Gross_Profit_Recalc]]/Sales_Data[[#This Row],[Sales]]</f>
        <v>0.39999999999999997</v>
      </c>
      <c r="Z1565">
        <f>YEAR(Sales_Data[[#This Row],[Order Date]])</f>
        <v>2015</v>
      </c>
    </row>
    <row r="1566" spans="1:26" x14ac:dyDescent="0.2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>_xlfn.XLOOKUP(Sales_Data[[#This Row],[Category]],Assumptions_Model!A:A, Assumptions_Model!B:B)</f>
        <v>0.6</v>
      </c>
      <c r="W1566">
        <f>Sales_Data[[#This Row],[Sales]]*Sales_Data[[#This Row],[Cost_%]]</f>
        <v>212.93999999999997</v>
      </c>
      <c r="X1566">
        <f>Sales_Data[[#This Row],[Sales]]-Sales_Data[[#This Row],[Cost]]</f>
        <v>141.96</v>
      </c>
      <c r="Y1566" s="3">
        <f>Sales_Data[[#This Row],[Gross_Profit_Recalc]]/Sales_Data[[#This Row],[Sales]]</f>
        <v>0.4</v>
      </c>
      <c r="Z1566">
        <f>YEAR(Sales_Data[[#This Row],[Order Date]])</f>
        <v>2014</v>
      </c>
    </row>
    <row r="1567" spans="1:26" x14ac:dyDescent="0.2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>_xlfn.XLOOKUP(Sales_Data[[#This Row],[Category]],Assumptions_Model!A:A, Assumptions_Model!B:B)</f>
        <v>0.55000000000000004</v>
      </c>
      <c r="W1567">
        <f>Sales_Data[[#This Row],[Sales]]*Sales_Data[[#This Row],[Cost_%]]</f>
        <v>249.46680000000003</v>
      </c>
      <c r="X1567">
        <f>Sales_Data[[#This Row],[Sales]]-Sales_Data[[#This Row],[Cost]]</f>
        <v>204.10919999999999</v>
      </c>
      <c r="Y1567" s="3">
        <f>Sales_Data[[#This Row],[Gross_Profit_Recalc]]/Sales_Data[[#This Row],[Sales]]</f>
        <v>0.44999999999999996</v>
      </c>
      <c r="Z1567">
        <f>YEAR(Sales_Data[[#This Row],[Order Date]])</f>
        <v>2015</v>
      </c>
    </row>
    <row r="1568" spans="1:26" x14ac:dyDescent="0.2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>_xlfn.XLOOKUP(Sales_Data[[#This Row],[Category]],Assumptions_Model!A:A, Assumptions_Model!B:B)</f>
        <v>0.55000000000000004</v>
      </c>
      <c r="W1568">
        <f>Sales_Data[[#This Row],[Sales]]*Sales_Data[[#This Row],[Cost_%]]</f>
        <v>11.814000000000002</v>
      </c>
      <c r="X1568">
        <f>Sales_Data[[#This Row],[Sales]]-Sales_Data[[#This Row],[Cost]]</f>
        <v>9.6659999999999986</v>
      </c>
      <c r="Y1568" s="3">
        <f>Sales_Data[[#This Row],[Gross_Profit_Recalc]]/Sales_Data[[#This Row],[Sales]]</f>
        <v>0.4499999999999999</v>
      </c>
      <c r="Z1568">
        <f>YEAR(Sales_Data[[#This Row],[Order Date]])</f>
        <v>2015</v>
      </c>
    </row>
    <row r="1569" spans="1:26" x14ac:dyDescent="0.2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>_xlfn.XLOOKUP(Sales_Data[[#This Row],[Category]],Assumptions_Model!A:A, Assumptions_Model!B:B)</f>
        <v>0.6</v>
      </c>
      <c r="W1569">
        <f>Sales_Data[[#This Row],[Sales]]*Sales_Data[[#This Row],[Cost_%]]</f>
        <v>5.2704000000000004</v>
      </c>
      <c r="X1569">
        <f>Sales_Data[[#This Row],[Sales]]-Sales_Data[[#This Row],[Cost]]</f>
        <v>3.5136000000000003</v>
      </c>
      <c r="Y1569" s="3">
        <f>Sales_Data[[#This Row],[Gross_Profit_Recalc]]/Sales_Data[[#This Row],[Sales]]</f>
        <v>0.4</v>
      </c>
      <c r="Z1569">
        <f>YEAR(Sales_Data[[#This Row],[Order Date]])</f>
        <v>2015</v>
      </c>
    </row>
    <row r="1570" spans="1:26" x14ac:dyDescent="0.2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>_xlfn.XLOOKUP(Sales_Data[[#This Row],[Category]],Assumptions_Model!A:A, Assumptions_Model!B:B)</f>
        <v>0.6</v>
      </c>
      <c r="W1570">
        <f>Sales_Data[[#This Row],[Sales]]*Sales_Data[[#This Row],[Cost_%]]</f>
        <v>73.781999999999996</v>
      </c>
      <c r="X1570">
        <f>Sales_Data[[#This Row],[Sales]]-Sales_Data[[#This Row],[Cost]]</f>
        <v>49.188000000000002</v>
      </c>
      <c r="Y1570" s="3">
        <f>Sales_Data[[#This Row],[Gross_Profit_Recalc]]/Sales_Data[[#This Row],[Sales]]</f>
        <v>0.4</v>
      </c>
      <c r="Z1570">
        <f>YEAR(Sales_Data[[#This Row],[Order Date]])</f>
        <v>2017</v>
      </c>
    </row>
    <row r="1571" spans="1:26" x14ac:dyDescent="0.2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>_xlfn.XLOOKUP(Sales_Data[[#This Row],[Category]],Assumptions_Model!A:A, Assumptions_Model!B:B)</f>
        <v>0.6</v>
      </c>
      <c r="W1571">
        <f>Sales_Data[[#This Row],[Sales]]*Sales_Data[[#This Row],[Cost_%]]</f>
        <v>7.7039999999999997</v>
      </c>
      <c r="X1571">
        <f>Sales_Data[[#This Row],[Sales]]-Sales_Data[[#This Row],[Cost]]</f>
        <v>5.1360000000000001</v>
      </c>
      <c r="Y1571" s="3">
        <f>Sales_Data[[#This Row],[Gross_Profit_Recalc]]/Sales_Data[[#This Row],[Sales]]</f>
        <v>0.4</v>
      </c>
      <c r="Z1571">
        <f>YEAR(Sales_Data[[#This Row],[Order Date]])</f>
        <v>2017</v>
      </c>
    </row>
    <row r="1572" spans="1:26" x14ac:dyDescent="0.2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>_xlfn.XLOOKUP(Sales_Data[[#This Row],[Category]],Assumptions_Model!A:A, Assumptions_Model!B:B)</f>
        <v>0.65</v>
      </c>
      <c r="W1572">
        <f>Sales_Data[[#This Row],[Sales]]*Sales_Data[[#This Row],[Cost_%]]</f>
        <v>392.548</v>
      </c>
      <c r="X1572">
        <f>Sales_Data[[#This Row],[Sales]]-Sales_Data[[#This Row],[Cost]]</f>
        <v>211.37199999999996</v>
      </c>
      <c r="Y1572" s="3">
        <f>Sales_Data[[#This Row],[Gross_Profit_Recalc]]/Sales_Data[[#This Row],[Sales]]</f>
        <v>0.35</v>
      </c>
      <c r="Z1572">
        <f>YEAR(Sales_Data[[#This Row],[Order Date]])</f>
        <v>2014</v>
      </c>
    </row>
    <row r="1573" spans="1:26" x14ac:dyDescent="0.2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>_xlfn.XLOOKUP(Sales_Data[[#This Row],[Category]],Assumptions_Model!A:A, Assumptions_Model!B:B)</f>
        <v>0.6</v>
      </c>
      <c r="W1573">
        <f>Sales_Data[[#This Row],[Sales]]*Sales_Data[[#This Row],[Cost_%]]</f>
        <v>13.103999999999999</v>
      </c>
      <c r="X1573">
        <f>Sales_Data[[#This Row],[Sales]]-Sales_Data[[#This Row],[Cost]]</f>
        <v>8.7360000000000007</v>
      </c>
      <c r="Y1573" s="3">
        <f>Sales_Data[[#This Row],[Gross_Profit_Recalc]]/Sales_Data[[#This Row],[Sales]]</f>
        <v>0.4</v>
      </c>
      <c r="Z1573">
        <f>YEAR(Sales_Data[[#This Row],[Order Date]])</f>
        <v>2014</v>
      </c>
    </row>
    <row r="1574" spans="1:26" x14ac:dyDescent="0.2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>_xlfn.XLOOKUP(Sales_Data[[#This Row],[Category]],Assumptions_Model!A:A, Assumptions_Model!B:B)</f>
        <v>0.55000000000000004</v>
      </c>
      <c r="W1574">
        <f>Sales_Data[[#This Row],[Sales]]*Sales_Data[[#This Row],[Cost_%]]</f>
        <v>16.494500000000002</v>
      </c>
      <c r="X1574">
        <f>Sales_Data[[#This Row],[Sales]]-Sales_Data[[#This Row],[Cost]]</f>
        <v>13.495499999999996</v>
      </c>
      <c r="Y1574" s="3">
        <f>Sales_Data[[#This Row],[Gross_Profit_Recalc]]/Sales_Data[[#This Row],[Sales]]</f>
        <v>0.4499999999999999</v>
      </c>
      <c r="Z1574">
        <f>YEAR(Sales_Data[[#This Row],[Order Date]])</f>
        <v>2014</v>
      </c>
    </row>
    <row r="1575" spans="1:26" x14ac:dyDescent="0.2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>_xlfn.XLOOKUP(Sales_Data[[#This Row],[Category]],Assumptions_Model!A:A, Assumptions_Model!B:B)</f>
        <v>0.65</v>
      </c>
      <c r="W1575">
        <f>Sales_Data[[#This Row],[Sales]]*Sales_Data[[#This Row],[Cost_%]]</f>
        <v>247.93600000000001</v>
      </c>
      <c r="X1575">
        <f>Sales_Data[[#This Row],[Sales]]-Sales_Data[[#This Row],[Cost]]</f>
        <v>133.50399999999999</v>
      </c>
      <c r="Y1575" s="3">
        <f>Sales_Data[[#This Row],[Gross_Profit_Recalc]]/Sales_Data[[#This Row],[Sales]]</f>
        <v>0.35</v>
      </c>
      <c r="Z1575">
        <f>YEAR(Sales_Data[[#This Row],[Order Date]])</f>
        <v>2014</v>
      </c>
    </row>
    <row r="1576" spans="1:26" x14ac:dyDescent="0.2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>_xlfn.XLOOKUP(Sales_Data[[#This Row],[Category]],Assumptions_Model!A:A, Assumptions_Model!B:B)</f>
        <v>0.55000000000000004</v>
      </c>
      <c r="W1576">
        <f>Sales_Data[[#This Row],[Sales]]*Sales_Data[[#This Row],[Cost_%]]</f>
        <v>22.374000000000002</v>
      </c>
      <c r="X1576">
        <f>Sales_Data[[#This Row],[Sales]]-Sales_Data[[#This Row],[Cost]]</f>
        <v>18.305999999999997</v>
      </c>
      <c r="Y1576" s="3">
        <f>Sales_Data[[#This Row],[Gross_Profit_Recalc]]/Sales_Data[[#This Row],[Sales]]</f>
        <v>0.44999999999999996</v>
      </c>
      <c r="Z1576">
        <f>YEAR(Sales_Data[[#This Row],[Order Date]])</f>
        <v>2014</v>
      </c>
    </row>
    <row r="1577" spans="1:26" x14ac:dyDescent="0.2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>_xlfn.XLOOKUP(Sales_Data[[#This Row],[Category]],Assumptions_Model!A:A, Assumptions_Model!B:B)</f>
        <v>0.65</v>
      </c>
      <c r="W1577">
        <f>Sales_Data[[#This Row],[Sales]]*Sales_Data[[#This Row],[Cost_%]]</f>
        <v>496.13200000000001</v>
      </c>
      <c r="X1577">
        <f>Sales_Data[[#This Row],[Sales]]-Sales_Data[[#This Row],[Cost]]</f>
        <v>267.14799999999997</v>
      </c>
      <c r="Y1577" s="3">
        <f>Sales_Data[[#This Row],[Gross_Profit_Recalc]]/Sales_Data[[#This Row],[Sales]]</f>
        <v>0.35</v>
      </c>
      <c r="Z1577">
        <f>YEAR(Sales_Data[[#This Row],[Order Date]])</f>
        <v>2014</v>
      </c>
    </row>
    <row r="1578" spans="1:26" x14ac:dyDescent="0.2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>_xlfn.XLOOKUP(Sales_Data[[#This Row],[Category]],Assumptions_Model!A:A, Assumptions_Model!B:B)</f>
        <v>0.6</v>
      </c>
      <c r="W1578">
        <f>Sales_Data[[#This Row],[Sales]]*Sales_Data[[#This Row],[Cost_%]]</f>
        <v>14.3712</v>
      </c>
      <c r="X1578">
        <f>Sales_Data[[#This Row],[Sales]]-Sales_Data[[#This Row],[Cost]]</f>
        <v>9.5808000000000018</v>
      </c>
      <c r="Y1578" s="3">
        <f>Sales_Data[[#This Row],[Gross_Profit_Recalc]]/Sales_Data[[#This Row],[Sales]]</f>
        <v>0.4</v>
      </c>
      <c r="Z1578">
        <f>YEAR(Sales_Data[[#This Row],[Order Date]])</f>
        <v>2016</v>
      </c>
    </row>
    <row r="1579" spans="1:26" x14ac:dyDescent="0.2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>_xlfn.XLOOKUP(Sales_Data[[#This Row],[Category]],Assumptions_Model!A:A, Assumptions_Model!B:B)</f>
        <v>0.6</v>
      </c>
      <c r="W1579">
        <f>Sales_Data[[#This Row],[Sales]]*Sales_Data[[#This Row],[Cost_%]]</f>
        <v>2.988</v>
      </c>
      <c r="X1579">
        <f>Sales_Data[[#This Row],[Sales]]-Sales_Data[[#This Row],[Cost]]</f>
        <v>1.9920000000000004</v>
      </c>
      <c r="Y1579" s="3">
        <f>Sales_Data[[#This Row],[Gross_Profit_Recalc]]/Sales_Data[[#This Row],[Sales]]</f>
        <v>0.40000000000000008</v>
      </c>
      <c r="Z1579">
        <f>YEAR(Sales_Data[[#This Row],[Order Date]])</f>
        <v>2016</v>
      </c>
    </row>
    <row r="1580" spans="1:26" x14ac:dyDescent="0.2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>_xlfn.XLOOKUP(Sales_Data[[#This Row],[Category]],Assumptions_Model!A:A, Assumptions_Model!B:B)</f>
        <v>0.6</v>
      </c>
      <c r="W1580">
        <f>Sales_Data[[#This Row],[Sales]]*Sales_Data[[#This Row],[Cost_%]]</f>
        <v>102.52799999999999</v>
      </c>
      <c r="X1580">
        <f>Sales_Data[[#This Row],[Sales]]-Sales_Data[[#This Row],[Cost]]</f>
        <v>68.352000000000004</v>
      </c>
      <c r="Y1580" s="3">
        <f>Sales_Data[[#This Row],[Gross_Profit_Recalc]]/Sales_Data[[#This Row],[Sales]]</f>
        <v>0.4</v>
      </c>
      <c r="Z1580">
        <f>YEAR(Sales_Data[[#This Row],[Order Date]])</f>
        <v>2016</v>
      </c>
    </row>
    <row r="1581" spans="1:26" x14ac:dyDescent="0.2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>_xlfn.XLOOKUP(Sales_Data[[#This Row],[Category]],Assumptions_Model!A:A, Assumptions_Model!B:B)</f>
        <v>0.55000000000000004</v>
      </c>
      <c r="W1581">
        <f>Sales_Data[[#This Row],[Sales]]*Sales_Data[[#This Row],[Cost_%]]</f>
        <v>169.38900000000001</v>
      </c>
      <c r="X1581">
        <f>Sales_Data[[#This Row],[Sales]]-Sales_Data[[#This Row],[Cost]]</f>
        <v>138.59100000000001</v>
      </c>
      <c r="Y1581" s="3">
        <f>Sales_Data[[#This Row],[Gross_Profit_Recalc]]/Sales_Data[[#This Row],[Sales]]</f>
        <v>0.45</v>
      </c>
      <c r="Z1581">
        <f>YEAR(Sales_Data[[#This Row],[Order Date]])</f>
        <v>2015</v>
      </c>
    </row>
    <row r="1582" spans="1:26" x14ac:dyDescent="0.2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>_xlfn.XLOOKUP(Sales_Data[[#This Row],[Category]],Assumptions_Model!A:A, Assumptions_Model!B:B)</f>
        <v>0.65</v>
      </c>
      <c r="W1582">
        <f>Sales_Data[[#This Row],[Sales]]*Sales_Data[[#This Row],[Cost_%]]</f>
        <v>248.82390000000001</v>
      </c>
      <c r="X1582">
        <f>Sales_Data[[#This Row],[Sales]]-Sales_Data[[#This Row],[Cost]]</f>
        <v>133.98209999999997</v>
      </c>
      <c r="Y1582" s="3">
        <f>Sales_Data[[#This Row],[Gross_Profit_Recalc]]/Sales_Data[[#This Row],[Sales]]</f>
        <v>0.34999999999999992</v>
      </c>
      <c r="Z1582">
        <f>YEAR(Sales_Data[[#This Row],[Order Date]])</f>
        <v>2015</v>
      </c>
    </row>
    <row r="1583" spans="1:26" x14ac:dyDescent="0.2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>_xlfn.XLOOKUP(Sales_Data[[#This Row],[Category]],Assumptions_Model!A:A, Assumptions_Model!B:B)</f>
        <v>0.6</v>
      </c>
      <c r="W1583">
        <f>Sales_Data[[#This Row],[Sales]]*Sales_Data[[#This Row],[Cost_%]]</f>
        <v>25.175999999999998</v>
      </c>
      <c r="X1583">
        <f>Sales_Data[[#This Row],[Sales]]-Sales_Data[[#This Row],[Cost]]</f>
        <v>16.784000000000002</v>
      </c>
      <c r="Y1583" s="3">
        <f>Sales_Data[[#This Row],[Gross_Profit_Recalc]]/Sales_Data[[#This Row],[Sales]]</f>
        <v>0.40000000000000008</v>
      </c>
      <c r="Z1583">
        <f>YEAR(Sales_Data[[#This Row],[Order Date]])</f>
        <v>2015</v>
      </c>
    </row>
    <row r="1584" spans="1:26" x14ac:dyDescent="0.2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>_xlfn.XLOOKUP(Sales_Data[[#This Row],[Category]],Assumptions_Model!A:A, Assumptions_Model!B:B)</f>
        <v>0.6</v>
      </c>
      <c r="W1584">
        <f>Sales_Data[[#This Row],[Sales]]*Sales_Data[[#This Row],[Cost_%]]</f>
        <v>730.54079999999999</v>
      </c>
      <c r="X1584">
        <f>Sales_Data[[#This Row],[Sales]]-Sales_Data[[#This Row],[Cost]]</f>
        <v>487.02719999999999</v>
      </c>
      <c r="Y1584" s="3">
        <f>Sales_Data[[#This Row],[Gross_Profit_Recalc]]/Sales_Data[[#This Row],[Sales]]</f>
        <v>0.4</v>
      </c>
      <c r="Z1584">
        <f>YEAR(Sales_Data[[#This Row],[Order Date]])</f>
        <v>2015</v>
      </c>
    </row>
    <row r="1585" spans="1:26" x14ac:dyDescent="0.2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>_xlfn.XLOOKUP(Sales_Data[[#This Row],[Category]],Assumptions_Model!A:A, Assumptions_Model!B:B)</f>
        <v>0.65</v>
      </c>
      <c r="W1585">
        <f>Sales_Data[[#This Row],[Sales]]*Sales_Data[[#This Row],[Cost_%]]</f>
        <v>30.576000000000001</v>
      </c>
      <c r="X1585">
        <f>Sales_Data[[#This Row],[Sales]]-Sales_Data[[#This Row],[Cost]]</f>
        <v>16.463999999999999</v>
      </c>
      <c r="Y1585" s="3">
        <f>Sales_Data[[#This Row],[Gross_Profit_Recalc]]/Sales_Data[[#This Row],[Sales]]</f>
        <v>0.35</v>
      </c>
      <c r="Z1585">
        <f>YEAR(Sales_Data[[#This Row],[Order Date]])</f>
        <v>2015</v>
      </c>
    </row>
    <row r="1586" spans="1:26" x14ac:dyDescent="0.2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>_xlfn.XLOOKUP(Sales_Data[[#This Row],[Category]],Assumptions_Model!A:A, Assumptions_Model!B:B)</f>
        <v>0.65</v>
      </c>
      <c r="W1586">
        <f>Sales_Data[[#This Row],[Sales]]*Sales_Data[[#This Row],[Cost_%]]</f>
        <v>4.0040000000000004</v>
      </c>
      <c r="X1586">
        <f>Sales_Data[[#This Row],[Sales]]-Sales_Data[[#This Row],[Cost]]</f>
        <v>2.1559999999999997</v>
      </c>
      <c r="Y1586" s="3">
        <f>Sales_Data[[#This Row],[Gross_Profit_Recalc]]/Sales_Data[[#This Row],[Sales]]</f>
        <v>0.34999999999999992</v>
      </c>
      <c r="Z1586">
        <f>YEAR(Sales_Data[[#This Row],[Order Date]])</f>
        <v>2015</v>
      </c>
    </row>
    <row r="1587" spans="1:26" x14ac:dyDescent="0.2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>_xlfn.XLOOKUP(Sales_Data[[#This Row],[Category]],Assumptions_Model!A:A, Assumptions_Model!B:B)</f>
        <v>0.55000000000000004</v>
      </c>
      <c r="W1587">
        <f>Sales_Data[[#This Row],[Sales]]*Sales_Data[[#This Row],[Cost_%]]</f>
        <v>538.97250000000008</v>
      </c>
      <c r="X1587">
        <f>Sales_Data[[#This Row],[Sales]]-Sales_Data[[#This Row],[Cost]]</f>
        <v>440.97749999999996</v>
      </c>
      <c r="Y1587" s="3">
        <f>Sales_Data[[#This Row],[Gross_Profit_Recalc]]/Sales_Data[[#This Row],[Sales]]</f>
        <v>0.44999999999999996</v>
      </c>
      <c r="Z1587">
        <f>YEAR(Sales_Data[[#This Row],[Order Date]])</f>
        <v>2015</v>
      </c>
    </row>
    <row r="1588" spans="1:26" x14ac:dyDescent="0.2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>_xlfn.XLOOKUP(Sales_Data[[#This Row],[Category]],Assumptions_Model!A:A, Assumptions_Model!B:B)</f>
        <v>0.6</v>
      </c>
      <c r="W1588">
        <f>Sales_Data[[#This Row],[Sales]]*Sales_Data[[#This Row],[Cost_%]]</f>
        <v>86.219999999999985</v>
      </c>
      <c r="X1588">
        <f>Sales_Data[[#This Row],[Sales]]-Sales_Data[[#This Row],[Cost]]</f>
        <v>57.480000000000004</v>
      </c>
      <c r="Y1588" s="3">
        <f>Sales_Data[[#This Row],[Gross_Profit_Recalc]]/Sales_Data[[#This Row],[Sales]]</f>
        <v>0.40000000000000008</v>
      </c>
      <c r="Z1588">
        <f>YEAR(Sales_Data[[#This Row],[Order Date]])</f>
        <v>2015</v>
      </c>
    </row>
    <row r="1589" spans="1:26" x14ac:dyDescent="0.2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>_xlfn.XLOOKUP(Sales_Data[[#This Row],[Category]],Assumptions_Model!A:A, Assumptions_Model!B:B)</f>
        <v>0.6</v>
      </c>
      <c r="W1589">
        <f>Sales_Data[[#This Row],[Sales]]*Sales_Data[[#This Row],[Cost_%]]</f>
        <v>6.39</v>
      </c>
      <c r="X1589">
        <f>Sales_Data[[#This Row],[Sales]]-Sales_Data[[#This Row],[Cost]]</f>
        <v>4.2600000000000007</v>
      </c>
      <c r="Y1589" s="3">
        <f>Sales_Data[[#This Row],[Gross_Profit_Recalc]]/Sales_Data[[#This Row],[Sales]]</f>
        <v>0.40000000000000008</v>
      </c>
      <c r="Z1589">
        <f>YEAR(Sales_Data[[#This Row],[Order Date]])</f>
        <v>2015</v>
      </c>
    </row>
    <row r="1590" spans="1:26" x14ac:dyDescent="0.2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>_xlfn.XLOOKUP(Sales_Data[[#This Row],[Category]],Assumptions_Model!A:A, Assumptions_Model!B:B)</f>
        <v>0.55000000000000004</v>
      </c>
      <c r="W1590">
        <f>Sales_Data[[#This Row],[Sales]]*Sales_Data[[#This Row],[Cost_%]]</f>
        <v>136.29000000000002</v>
      </c>
      <c r="X1590">
        <f>Sales_Data[[#This Row],[Sales]]-Sales_Data[[#This Row],[Cost]]</f>
        <v>111.50999999999999</v>
      </c>
      <c r="Y1590" s="3">
        <f>Sales_Data[[#This Row],[Gross_Profit_Recalc]]/Sales_Data[[#This Row],[Sales]]</f>
        <v>0.44999999999999996</v>
      </c>
      <c r="Z1590">
        <f>YEAR(Sales_Data[[#This Row],[Order Date]])</f>
        <v>2015</v>
      </c>
    </row>
    <row r="1591" spans="1:26" x14ac:dyDescent="0.2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>_xlfn.XLOOKUP(Sales_Data[[#This Row],[Category]],Assumptions_Model!A:A, Assumptions_Model!B:B)</f>
        <v>0.6</v>
      </c>
      <c r="W1591">
        <f>Sales_Data[[#This Row],[Sales]]*Sales_Data[[#This Row],[Cost_%]]</f>
        <v>6.5760000000000005</v>
      </c>
      <c r="X1591">
        <f>Sales_Data[[#This Row],[Sales]]-Sales_Data[[#This Row],[Cost]]</f>
        <v>4.3840000000000003</v>
      </c>
      <c r="Y1591" s="3">
        <f>Sales_Data[[#This Row],[Gross_Profit_Recalc]]/Sales_Data[[#This Row],[Sales]]</f>
        <v>0.4</v>
      </c>
      <c r="Z1591">
        <f>YEAR(Sales_Data[[#This Row],[Order Date]])</f>
        <v>2016</v>
      </c>
    </row>
    <row r="1592" spans="1:26" x14ac:dyDescent="0.2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>_xlfn.XLOOKUP(Sales_Data[[#This Row],[Category]],Assumptions_Model!A:A, Assumptions_Model!B:B)</f>
        <v>0.6</v>
      </c>
      <c r="W1592">
        <f>Sales_Data[[#This Row],[Sales]]*Sales_Data[[#This Row],[Cost_%]]</f>
        <v>20.0928</v>
      </c>
      <c r="X1592">
        <f>Sales_Data[[#This Row],[Sales]]-Sales_Data[[#This Row],[Cost]]</f>
        <v>13.395199999999999</v>
      </c>
      <c r="Y1592" s="3">
        <f>Sales_Data[[#This Row],[Gross_Profit_Recalc]]/Sales_Data[[#This Row],[Sales]]</f>
        <v>0.39999999999999997</v>
      </c>
      <c r="Z1592">
        <f>YEAR(Sales_Data[[#This Row],[Order Date]])</f>
        <v>2016</v>
      </c>
    </row>
    <row r="1593" spans="1:26" x14ac:dyDescent="0.2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>_xlfn.XLOOKUP(Sales_Data[[#This Row],[Category]],Assumptions_Model!A:A, Assumptions_Model!B:B)</f>
        <v>0.6</v>
      </c>
      <c r="W1593">
        <f>Sales_Data[[#This Row],[Sales]]*Sales_Data[[#This Row],[Cost_%]]</f>
        <v>4.823999999999999</v>
      </c>
      <c r="X1593">
        <f>Sales_Data[[#This Row],[Sales]]-Sales_Data[[#This Row],[Cost]]</f>
        <v>3.2160000000000002</v>
      </c>
      <c r="Y1593" s="3">
        <f>Sales_Data[[#This Row],[Gross_Profit_Recalc]]/Sales_Data[[#This Row],[Sales]]</f>
        <v>0.40000000000000008</v>
      </c>
      <c r="Z1593">
        <f>YEAR(Sales_Data[[#This Row],[Order Date]])</f>
        <v>2016</v>
      </c>
    </row>
    <row r="1594" spans="1:26" x14ac:dyDescent="0.2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>_xlfn.XLOOKUP(Sales_Data[[#This Row],[Category]],Assumptions_Model!A:A, Assumptions_Model!B:B)</f>
        <v>0.55000000000000004</v>
      </c>
      <c r="W1594">
        <f>Sales_Data[[#This Row],[Sales]]*Sales_Data[[#This Row],[Cost_%]]</f>
        <v>110.86240000000002</v>
      </c>
      <c r="X1594">
        <f>Sales_Data[[#This Row],[Sales]]-Sales_Data[[#This Row],[Cost]]</f>
        <v>90.70559999999999</v>
      </c>
      <c r="Y1594" s="3">
        <f>Sales_Data[[#This Row],[Gross_Profit_Recalc]]/Sales_Data[[#This Row],[Sales]]</f>
        <v>0.4499999999999999</v>
      </c>
      <c r="Z1594">
        <f>YEAR(Sales_Data[[#This Row],[Order Date]])</f>
        <v>2015</v>
      </c>
    </row>
    <row r="1595" spans="1:26" x14ac:dyDescent="0.2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>_xlfn.XLOOKUP(Sales_Data[[#This Row],[Category]],Assumptions_Model!A:A, Assumptions_Model!B:B)</f>
        <v>0.6</v>
      </c>
      <c r="W1595">
        <f>Sales_Data[[#This Row],[Sales]]*Sales_Data[[#This Row],[Cost_%]]</f>
        <v>8.0640000000000001</v>
      </c>
      <c r="X1595">
        <f>Sales_Data[[#This Row],[Sales]]-Sales_Data[[#This Row],[Cost]]</f>
        <v>5.3759999999999994</v>
      </c>
      <c r="Y1595" s="3">
        <f>Sales_Data[[#This Row],[Gross_Profit_Recalc]]/Sales_Data[[#This Row],[Sales]]</f>
        <v>0.39999999999999997</v>
      </c>
      <c r="Z1595">
        <f>YEAR(Sales_Data[[#This Row],[Order Date]])</f>
        <v>2014</v>
      </c>
    </row>
    <row r="1596" spans="1:26" x14ac:dyDescent="0.2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>_xlfn.XLOOKUP(Sales_Data[[#This Row],[Category]],Assumptions_Model!A:A, Assumptions_Model!B:B)</f>
        <v>0.65</v>
      </c>
      <c r="W1596">
        <f>Sales_Data[[#This Row],[Sales]]*Sales_Data[[#This Row],[Cost_%]]</f>
        <v>233.3877</v>
      </c>
      <c r="X1596">
        <f>Sales_Data[[#This Row],[Sales]]-Sales_Data[[#This Row],[Cost]]</f>
        <v>125.6703</v>
      </c>
      <c r="Y1596" s="3">
        <f>Sales_Data[[#This Row],[Gross_Profit_Recalc]]/Sales_Data[[#This Row],[Sales]]</f>
        <v>0.35</v>
      </c>
      <c r="Z1596">
        <f>YEAR(Sales_Data[[#This Row],[Order Date]])</f>
        <v>2015</v>
      </c>
    </row>
    <row r="1597" spans="1:26" x14ac:dyDescent="0.2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>_xlfn.XLOOKUP(Sales_Data[[#This Row],[Category]],Assumptions_Model!A:A, Assumptions_Model!B:B)</f>
        <v>0.65</v>
      </c>
      <c r="W1597">
        <f>Sales_Data[[#This Row],[Sales]]*Sales_Data[[#This Row],[Cost_%]]</f>
        <v>31.194800000000001</v>
      </c>
      <c r="X1597">
        <f>Sales_Data[[#This Row],[Sales]]-Sales_Data[[#This Row],[Cost]]</f>
        <v>16.797199999999997</v>
      </c>
      <c r="Y1597" s="3">
        <f>Sales_Data[[#This Row],[Gross_Profit_Recalc]]/Sales_Data[[#This Row],[Sales]]</f>
        <v>0.34999999999999992</v>
      </c>
      <c r="Z1597">
        <f>YEAR(Sales_Data[[#This Row],[Order Date]])</f>
        <v>2017</v>
      </c>
    </row>
    <row r="1598" spans="1:26" x14ac:dyDescent="0.2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>_xlfn.XLOOKUP(Sales_Data[[#This Row],[Category]],Assumptions_Model!A:A, Assumptions_Model!B:B)</f>
        <v>0.65</v>
      </c>
      <c r="W1598">
        <f>Sales_Data[[#This Row],[Sales]]*Sales_Data[[#This Row],[Cost_%]]</f>
        <v>355.745</v>
      </c>
      <c r="X1598">
        <f>Sales_Data[[#This Row],[Sales]]-Sales_Data[[#This Row],[Cost]]</f>
        <v>191.55499999999995</v>
      </c>
      <c r="Y1598" s="3">
        <f>Sales_Data[[#This Row],[Gross_Profit_Recalc]]/Sales_Data[[#This Row],[Sales]]</f>
        <v>0.34999999999999992</v>
      </c>
      <c r="Z1598">
        <f>YEAR(Sales_Data[[#This Row],[Order Date]])</f>
        <v>2017</v>
      </c>
    </row>
    <row r="1599" spans="1:26" x14ac:dyDescent="0.2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>_xlfn.XLOOKUP(Sales_Data[[#This Row],[Category]],Assumptions_Model!A:A, Assumptions_Model!B:B)</f>
        <v>0.6</v>
      </c>
      <c r="W1599">
        <f>Sales_Data[[#This Row],[Sales]]*Sales_Data[[#This Row],[Cost_%]]</f>
        <v>10.137600000000001</v>
      </c>
      <c r="X1599">
        <f>Sales_Data[[#This Row],[Sales]]-Sales_Data[[#This Row],[Cost]]</f>
        <v>6.7584</v>
      </c>
      <c r="Y1599" s="3">
        <f>Sales_Data[[#This Row],[Gross_Profit_Recalc]]/Sales_Data[[#This Row],[Sales]]</f>
        <v>0.39999999999999997</v>
      </c>
      <c r="Z1599">
        <f>YEAR(Sales_Data[[#This Row],[Order Date]])</f>
        <v>2017</v>
      </c>
    </row>
    <row r="1600" spans="1:26" x14ac:dyDescent="0.2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>_xlfn.XLOOKUP(Sales_Data[[#This Row],[Category]],Assumptions_Model!A:A, Assumptions_Model!B:B)</f>
        <v>0.6</v>
      </c>
      <c r="W1600">
        <f>Sales_Data[[#This Row],[Sales]]*Sales_Data[[#This Row],[Cost_%]]</f>
        <v>4.0031999999999996</v>
      </c>
      <c r="X1600">
        <f>Sales_Data[[#This Row],[Sales]]-Sales_Data[[#This Row],[Cost]]</f>
        <v>2.6688000000000001</v>
      </c>
      <c r="Y1600" s="3">
        <f>Sales_Data[[#This Row],[Gross_Profit_Recalc]]/Sales_Data[[#This Row],[Sales]]</f>
        <v>0.4</v>
      </c>
      <c r="Z1600">
        <f>YEAR(Sales_Data[[#This Row],[Order Date]])</f>
        <v>2017</v>
      </c>
    </row>
    <row r="1601" spans="1:26" x14ac:dyDescent="0.2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>_xlfn.XLOOKUP(Sales_Data[[#This Row],[Category]],Assumptions_Model!A:A, Assumptions_Model!B:B)</f>
        <v>0.6</v>
      </c>
      <c r="W1601">
        <f>Sales_Data[[#This Row],[Sales]]*Sales_Data[[#This Row],[Cost_%]]</f>
        <v>59.481599999999993</v>
      </c>
      <c r="X1601">
        <f>Sales_Data[[#This Row],[Sales]]-Sales_Data[[#This Row],[Cost]]</f>
        <v>39.654400000000003</v>
      </c>
      <c r="Y1601" s="3">
        <f>Sales_Data[[#This Row],[Gross_Profit_Recalc]]/Sales_Data[[#This Row],[Sales]]</f>
        <v>0.4</v>
      </c>
      <c r="Z1601">
        <f>YEAR(Sales_Data[[#This Row],[Order Date]])</f>
        <v>2017</v>
      </c>
    </row>
    <row r="1602" spans="1:26" x14ac:dyDescent="0.2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>_xlfn.XLOOKUP(Sales_Data[[#This Row],[Category]],Assumptions_Model!A:A, Assumptions_Model!B:B)</f>
        <v>0.65</v>
      </c>
      <c r="W1602">
        <f>Sales_Data[[#This Row],[Sales]]*Sales_Data[[#This Row],[Cost_%]]</f>
        <v>10.3948</v>
      </c>
      <c r="X1602">
        <f>Sales_Data[[#This Row],[Sales]]-Sales_Data[[#This Row],[Cost]]</f>
        <v>5.5972000000000008</v>
      </c>
      <c r="Y1602" s="3">
        <f>Sales_Data[[#This Row],[Gross_Profit_Recalc]]/Sales_Data[[#This Row],[Sales]]</f>
        <v>0.35000000000000003</v>
      </c>
      <c r="Z1602">
        <f>YEAR(Sales_Data[[#This Row],[Order Date]])</f>
        <v>2017</v>
      </c>
    </row>
    <row r="1603" spans="1:26" x14ac:dyDescent="0.2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>_xlfn.XLOOKUP(Sales_Data[[#This Row],[Category]],Assumptions_Model!A:A, Assumptions_Model!B:B)</f>
        <v>0.65</v>
      </c>
      <c r="W1603">
        <f>Sales_Data[[#This Row],[Sales]]*Sales_Data[[#This Row],[Cost_%]]</f>
        <v>137.774</v>
      </c>
      <c r="X1603">
        <f>Sales_Data[[#This Row],[Sales]]-Sales_Data[[#This Row],[Cost]]</f>
        <v>74.186000000000007</v>
      </c>
      <c r="Y1603" s="3">
        <f>Sales_Data[[#This Row],[Gross_Profit_Recalc]]/Sales_Data[[#This Row],[Sales]]</f>
        <v>0.35000000000000003</v>
      </c>
      <c r="Z1603">
        <f>YEAR(Sales_Data[[#This Row],[Order Date]])</f>
        <v>2016</v>
      </c>
    </row>
    <row r="1604" spans="1:26" x14ac:dyDescent="0.2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>_xlfn.XLOOKUP(Sales_Data[[#This Row],[Category]],Assumptions_Model!A:A, Assumptions_Model!B:B)</f>
        <v>0.6</v>
      </c>
      <c r="W1604">
        <f>Sales_Data[[#This Row],[Sales]]*Sales_Data[[#This Row],[Cost_%]]</f>
        <v>4.0031999999999996</v>
      </c>
      <c r="X1604">
        <f>Sales_Data[[#This Row],[Sales]]-Sales_Data[[#This Row],[Cost]]</f>
        <v>2.6688000000000001</v>
      </c>
      <c r="Y1604" s="3">
        <f>Sales_Data[[#This Row],[Gross_Profit_Recalc]]/Sales_Data[[#This Row],[Sales]]</f>
        <v>0.4</v>
      </c>
      <c r="Z1604">
        <f>YEAR(Sales_Data[[#This Row],[Order Date]])</f>
        <v>2016</v>
      </c>
    </row>
    <row r="1605" spans="1:26" x14ac:dyDescent="0.2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>_xlfn.XLOOKUP(Sales_Data[[#This Row],[Category]],Assumptions_Model!A:A, Assumptions_Model!B:B)</f>
        <v>0.6</v>
      </c>
      <c r="W1605">
        <f>Sales_Data[[#This Row],[Sales]]*Sales_Data[[#This Row],[Cost_%]]</f>
        <v>93.563999999999993</v>
      </c>
      <c r="X1605">
        <f>Sales_Data[[#This Row],[Sales]]-Sales_Data[[#This Row],[Cost]]</f>
        <v>62.376000000000005</v>
      </c>
      <c r="Y1605" s="3">
        <f>Sales_Data[[#This Row],[Gross_Profit_Recalc]]/Sales_Data[[#This Row],[Sales]]</f>
        <v>0.4</v>
      </c>
      <c r="Z1605">
        <f>YEAR(Sales_Data[[#This Row],[Order Date]])</f>
        <v>2017</v>
      </c>
    </row>
    <row r="1606" spans="1:26" x14ac:dyDescent="0.2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>_xlfn.XLOOKUP(Sales_Data[[#This Row],[Category]],Assumptions_Model!A:A, Assumptions_Model!B:B)</f>
        <v>0.55000000000000004</v>
      </c>
      <c r="W1606">
        <f>Sales_Data[[#This Row],[Sales]]*Sales_Data[[#This Row],[Cost_%]]</f>
        <v>21.978000000000002</v>
      </c>
      <c r="X1606">
        <f>Sales_Data[[#This Row],[Sales]]-Sales_Data[[#This Row],[Cost]]</f>
        <v>17.981999999999999</v>
      </c>
      <c r="Y1606" s="3">
        <f>Sales_Data[[#This Row],[Gross_Profit_Recalc]]/Sales_Data[[#This Row],[Sales]]</f>
        <v>0.44999999999999996</v>
      </c>
      <c r="Z1606">
        <f>YEAR(Sales_Data[[#This Row],[Order Date]])</f>
        <v>2016</v>
      </c>
    </row>
    <row r="1607" spans="1:26" x14ac:dyDescent="0.2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>_xlfn.XLOOKUP(Sales_Data[[#This Row],[Category]],Assumptions_Model!A:A, Assumptions_Model!B:B)</f>
        <v>0.6</v>
      </c>
      <c r="W1607">
        <f>Sales_Data[[#This Row],[Sales]]*Sales_Data[[#This Row],[Cost_%]]</f>
        <v>3.2759999999999998</v>
      </c>
      <c r="X1607">
        <f>Sales_Data[[#This Row],[Sales]]-Sales_Data[[#This Row],[Cost]]</f>
        <v>2.1840000000000002</v>
      </c>
      <c r="Y1607" s="3">
        <f>Sales_Data[[#This Row],[Gross_Profit_Recalc]]/Sales_Data[[#This Row],[Sales]]</f>
        <v>0.4</v>
      </c>
      <c r="Z1607">
        <f>YEAR(Sales_Data[[#This Row],[Order Date]])</f>
        <v>2016</v>
      </c>
    </row>
    <row r="1608" spans="1:26" x14ac:dyDescent="0.2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>_xlfn.XLOOKUP(Sales_Data[[#This Row],[Category]],Assumptions_Model!A:A, Assumptions_Model!B:B)</f>
        <v>0.6</v>
      </c>
      <c r="W1608">
        <f>Sales_Data[[#This Row],[Sales]]*Sales_Data[[#This Row],[Cost_%]]</f>
        <v>43.92</v>
      </c>
      <c r="X1608">
        <f>Sales_Data[[#This Row],[Sales]]-Sales_Data[[#This Row],[Cost]]</f>
        <v>29.28</v>
      </c>
      <c r="Y1608" s="3">
        <f>Sales_Data[[#This Row],[Gross_Profit_Recalc]]/Sales_Data[[#This Row],[Sales]]</f>
        <v>0.4</v>
      </c>
      <c r="Z1608">
        <f>YEAR(Sales_Data[[#This Row],[Order Date]])</f>
        <v>2016</v>
      </c>
    </row>
    <row r="1609" spans="1:26" x14ac:dyDescent="0.2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>_xlfn.XLOOKUP(Sales_Data[[#This Row],[Category]],Assumptions_Model!A:A, Assumptions_Model!B:B)</f>
        <v>0.6</v>
      </c>
      <c r="W1609">
        <f>Sales_Data[[#This Row],[Sales]]*Sales_Data[[#This Row],[Cost_%]]</f>
        <v>3.504</v>
      </c>
      <c r="X1609">
        <f>Sales_Data[[#This Row],[Sales]]-Sales_Data[[#This Row],[Cost]]</f>
        <v>2.3359999999999999</v>
      </c>
      <c r="Y1609" s="3">
        <f>Sales_Data[[#This Row],[Gross_Profit_Recalc]]/Sales_Data[[#This Row],[Sales]]</f>
        <v>0.39999999999999997</v>
      </c>
      <c r="Z1609">
        <f>YEAR(Sales_Data[[#This Row],[Order Date]])</f>
        <v>2016</v>
      </c>
    </row>
    <row r="1610" spans="1:26" x14ac:dyDescent="0.2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>_xlfn.XLOOKUP(Sales_Data[[#This Row],[Category]],Assumptions_Model!A:A, Assumptions_Model!B:B)</f>
        <v>0.6</v>
      </c>
      <c r="W1610">
        <f>Sales_Data[[#This Row],[Sales]]*Sales_Data[[#This Row],[Cost_%]]</f>
        <v>13.632</v>
      </c>
      <c r="X1610">
        <f>Sales_Data[[#This Row],[Sales]]-Sales_Data[[#This Row],[Cost]]</f>
        <v>9.0879999999999992</v>
      </c>
      <c r="Y1610" s="3">
        <f>Sales_Data[[#This Row],[Gross_Profit_Recalc]]/Sales_Data[[#This Row],[Sales]]</f>
        <v>0.39999999999999997</v>
      </c>
      <c r="Z1610">
        <f>YEAR(Sales_Data[[#This Row],[Order Date]])</f>
        <v>2016</v>
      </c>
    </row>
    <row r="1611" spans="1:26" x14ac:dyDescent="0.2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>_xlfn.XLOOKUP(Sales_Data[[#This Row],[Category]],Assumptions_Model!A:A, Assumptions_Model!B:B)</f>
        <v>0.6</v>
      </c>
      <c r="W1611">
        <f>Sales_Data[[#This Row],[Sales]]*Sales_Data[[#This Row],[Cost_%]]</f>
        <v>5.6016000000000004</v>
      </c>
      <c r="X1611">
        <f>Sales_Data[[#This Row],[Sales]]-Sales_Data[[#This Row],[Cost]]</f>
        <v>3.7343999999999999</v>
      </c>
      <c r="Y1611" s="3">
        <f>Sales_Data[[#This Row],[Gross_Profit_Recalc]]/Sales_Data[[#This Row],[Sales]]</f>
        <v>0.39999999999999997</v>
      </c>
      <c r="Z1611">
        <f>YEAR(Sales_Data[[#This Row],[Order Date]])</f>
        <v>2016</v>
      </c>
    </row>
    <row r="1612" spans="1:26" x14ac:dyDescent="0.2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>_xlfn.XLOOKUP(Sales_Data[[#This Row],[Category]],Assumptions_Model!A:A, Assumptions_Model!B:B)</f>
        <v>0.65</v>
      </c>
      <c r="W1612">
        <f>Sales_Data[[#This Row],[Sales]]*Sales_Data[[#This Row],[Cost_%]]</f>
        <v>188.93290000000002</v>
      </c>
      <c r="X1612">
        <f>Sales_Data[[#This Row],[Sales]]-Sales_Data[[#This Row],[Cost]]</f>
        <v>101.73309999999998</v>
      </c>
      <c r="Y1612" s="3">
        <f>Sales_Data[[#This Row],[Gross_Profit_Recalc]]/Sales_Data[[#This Row],[Sales]]</f>
        <v>0.34999999999999992</v>
      </c>
      <c r="Z1612">
        <f>YEAR(Sales_Data[[#This Row],[Order Date]])</f>
        <v>2014</v>
      </c>
    </row>
    <row r="1613" spans="1:26" x14ac:dyDescent="0.2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>_xlfn.XLOOKUP(Sales_Data[[#This Row],[Category]],Assumptions_Model!A:A, Assumptions_Model!B:B)</f>
        <v>0.55000000000000004</v>
      </c>
      <c r="W1613">
        <f>Sales_Data[[#This Row],[Sales]]*Sales_Data[[#This Row],[Cost_%]]</f>
        <v>110.87120000000002</v>
      </c>
      <c r="X1613">
        <f>Sales_Data[[#This Row],[Sales]]-Sales_Data[[#This Row],[Cost]]</f>
        <v>90.712799999999987</v>
      </c>
      <c r="Y1613" s="3">
        <f>Sales_Data[[#This Row],[Gross_Profit_Recalc]]/Sales_Data[[#This Row],[Sales]]</f>
        <v>0.44999999999999996</v>
      </c>
      <c r="Z1613">
        <f>YEAR(Sales_Data[[#This Row],[Order Date]])</f>
        <v>2014</v>
      </c>
    </row>
    <row r="1614" spans="1:26" x14ac:dyDescent="0.2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>_xlfn.XLOOKUP(Sales_Data[[#This Row],[Category]],Assumptions_Model!A:A, Assumptions_Model!B:B)</f>
        <v>0.55000000000000004</v>
      </c>
      <c r="W1614">
        <f>Sales_Data[[#This Row],[Sales]]*Sales_Data[[#This Row],[Cost_%]]</f>
        <v>46.191200000000002</v>
      </c>
      <c r="X1614">
        <f>Sales_Data[[#This Row],[Sales]]-Sales_Data[[#This Row],[Cost]]</f>
        <v>37.792799999999993</v>
      </c>
      <c r="Y1614" s="3">
        <f>Sales_Data[[#This Row],[Gross_Profit_Recalc]]/Sales_Data[[#This Row],[Sales]]</f>
        <v>0.44999999999999996</v>
      </c>
      <c r="Z1614">
        <f>YEAR(Sales_Data[[#This Row],[Order Date]])</f>
        <v>2014</v>
      </c>
    </row>
    <row r="1615" spans="1:26" x14ac:dyDescent="0.2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>_xlfn.XLOOKUP(Sales_Data[[#This Row],[Category]],Assumptions_Model!A:A, Assumptions_Model!B:B)</f>
        <v>0.6</v>
      </c>
      <c r="W1615">
        <f>Sales_Data[[#This Row],[Sales]]*Sales_Data[[#This Row],[Cost_%]]</f>
        <v>600.01199999999994</v>
      </c>
      <c r="X1615">
        <f>Sales_Data[[#This Row],[Sales]]-Sales_Data[[#This Row],[Cost]]</f>
        <v>400.00800000000004</v>
      </c>
      <c r="Y1615" s="3">
        <f>Sales_Data[[#This Row],[Gross_Profit_Recalc]]/Sales_Data[[#This Row],[Sales]]</f>
        <v>0.4</v>
      </c>
      <c r="Z1615">
        <f>YEAR(Sales_Data[[#This Row],[Order Date]])</f>
        <v>2017</v>
      </c>
    </row>
    <row r="1616" spans="1:26" x14ac:dyDescent="0.2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>_xlfn.XLOOKUP(Sales_Data[[#This Row],[Category]],Assumptions_Model!A:A, Assumptions_Model!B:B)</f>
        <v>0.55000000000000004</v>
      </c>
      <c r="W1616">
        <f>Sales_Data[[#This Row],[Sales]]*Sales_Data[[#This Row],[Cost_%]]</f>
        <v>46.186800000000005</v>
      </c>
      <c r="X1616">
        <f>Sales_Data[[#This Row],[Sales]]-Sales_Data[[#This Row],[Cost]]</f>
        <v>37.789199999999994</v>
      </c>
      <c r="Y1616" s="3">
        <f>Sales_Data[[#This Row],[Gross_Profit_Recalc]]/Sales_Data[[#This Row],[Sales]]</f>
        <v>0.44999999999999996</v>
      </c>
      <c r="Z1616">
        <f>YEAR(Sales_Data[[#This Row],[Order Date]])</f>
        <v>2016</v>
      </c>
    </row>
    <row r="1617" spans="1:26" x14ac:dyDescent="0.2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>_xlfn.XLOOKUP(Sales_Data[[#This Row],[Category]],Assumptions_Model!A:A, Assumptions_Model!B:B)</f>
        <v>0.6</v>
      </c>
      <c r="W1617">
        <f>Sales_Data[[#This Row],[Sales]]*Sales_Data[[#This Row],[Cost_%]]</f>
        <v>2.25</v>
      </c>
      <c r="X1617">
        <f>Sales_Data[[#This Row],[Sales]]-Sales_Data[[#This Row],[Cost]]</f>
        <v>1.5</v>
      </c>
      <c r="Y1617" s="3">
        <f>Sales_Data[[#This Row],[Gross_Profit_Recalc]]/Sales_Data[[#This Row],[Sales]]</f>
        <v>0.4</v>
      </c>
      <c r="Z1617">
        <f>YEAR(Sales_Data[[#This Row],[Order Date]])</f>
        <v>2015</v>
      </c>
    </row>
    <row r="1618" spans="1:26" x14ac:dyDescent="0.2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>_xlfn.XLOOKUP(Sales_Data[[#This Row],[Category]],Assumptions_Model!A:A, Assumptions_Model!B:B)</f>
        <v>0.6</v>
      </c>
      <c r="W1618">
        <f>Sales_Data[[#This Row],[Sales]]*Sales_Data[[#This Row],[Cost_%]]</f>
        <v>24.84</v>
      </c>
      <c r="X1618">
        <f>Sales_Data[[#This Row],[Sales]]-Sales_Data[[#This Row],[Cost]]</f>
        <v>16.559999999999999</v>
      </c>
      <c r="Y1618" s="3">
        <f>Sales_Data[[#This Row],[Gross_Profit_Recalc]]/Sales_Data[[#This Row],[Sales]]</f>
        <v>0.39999999999999997</v>
      </c>
      <c r="Z1618">
        <f>YEAR(Sales_Data[[#This Row],[Order Date]])</f>
        <v>2015</v>
      </c>
    </row>
    <row r="1619" spans="1:26" x14ac:dyDescent="0.2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>_xlfn.XLOOKUP(Sales_Data[[#This Row],[Category]],Assumptions_Model!A:A, Assumptions_Model!B:B)</f>
        <v>0.6</v>
      </c>
      <c r="W1619">
        <f>Sales_Data[[#This Row],[Sales]]*Sales_Data[[#This Row],[Cost_%]]</f>
        <v>17.873999999999999</v>
      </c>
      <c r="X1619">
        <f>Sales_Data[[#This Row],[Sales]]-Sales_Data[[#This Row],[Cost]]</f>
        <v>11.916</v>
      </c>
      <c r="Y1619" s="3">
        <f>Sales_Data[[#This Row],[Gross_Profit_Recalc]]/Sales_Data[[#This Row],[Sales]]</f>
        <v>0.4</v>
      </c>
      <c r="Z1619">
        <f>YEAR(Sales_Data[[#This Row],[Order Date]])</f>
        <v>2015</v>
      </c>
    </row>
    <row r="1620" spans="1:26" x14ac:dyDescent="0.2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>_xlfn.XLOOKUP(Sales_Data[[#This Row],[Category]],Assumptions_Model!A:A, Assumptions_Model!B:B)</f>
        <v>0.6</v>
      </c>
      <c r="W1620">
        <f>Sales_Data[[#This Row],[Sales]]*Sales_Data[[#This Row],[Cost_%]]</f>
        <v>35.687999999999995</v>
      </c>
      <c r="X1620">
        <f>Sales_Data[[#This Row],[Sales]]-Sales_Data[[#This Row],[Cost]]</f>
        <v>23.792000000000002</v>
      </c>
      <c r="Y1620" s="3">
        <f>Sales_Data[[#This Row],[Gross_Profit_Recalc]]/Sales_Data[[#This Row],[Sales]]</f>
        <v>0.4</v>
      </c>
      <c r="Z1620">
        <f>YEAR(Sales_Data[[#This Row],[Order Date]])</f>
        <v>2016</v>
      </c>
    </row>
    <row r="1621" spans="1:26" x14ac:dyDescent="0.2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>_xlfn.XLOOKUP(Sales_Data[[#This Row],[Category]],Assumptions_Model!A:A, Assumptions_Model!B:B)</f>
        <v>0.6</v>
      </c>
      <c r="W1621">
        <f>Sales_Data[[#This Row],[Sales]]*Sales_Data[[#This Row],[Cost_%]]</f>
        <v>4.0140000000000002</v>
      </c>
      <c r="X1621">
        <f>Sales_Data[[#This Row],[Sales]]-Sales_Data[[#This Row],[Cost]]</f>
        <v>2.6760000000000002</v>
      </c>
      <c r="Y1621" s="3">
        <f>Sales_Data[[#This Row],[Gross_Profit_Recalc]]/Sales_Data[[#This Row],[Sales]]</f>
        <v>0.4</v>
      </c>
      <c r="Z1621">
        <f>YEAR(Sales_Data[[#This Row],[Order Date]])</f>
        <v>2016</v>
      </c>
    </row>
    <row r="1622" spans="1:26" x14ac:dyDescent="0.2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>_xlfn.XLOOKUP(Sales_Data[[#This Row],[Category]],Assumptions_Model!A:A, Assumptions_Model!B:B)</f>
        <v>0.65</v>
      </c>
      <c r="W1622">
        <f>Sales_Data[[#This Row],[Sales]]*Sales_Data[[#This Row],[Cost_%]]</f>
        <v>128.99900000000002</v>
      </c>
      <c r="X1622">
        <f>Sales_Data[[#This Row],[Sales]]-Sales_Data[[#This Row],[Cost]]</f>
        <v>69.460999999999984</v>
      </c>
      <c r="Y1622" s="3">
        <f>Sales_Data[[#This Row],[Gross_Profit_Recalc]]/Sales_Data[[#This Row],[Sales]]</f>
        <v>0.34999999999999992</v>
      </c>
      <c r="Z1622">
        <f>YEAR(Sales_Data[[#This Row],[Order Date]])</f>
        <v>2017</v>
      </c>
    </row>
    <row r="1623" spans="1:26" x14ac:dyDescent="0.2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>_xlfn.XLOOKUP(Sales_Data[[#This Row],[Category]],Assumptions_Model!A:A, Assumptions_Model!B:B)</f>
        <v>0.6</v>
      </c>
      <c r="W1623">
        <f>Sales_Data[[#This Row],[Sales]]*Sales_Data[[#This Row],[Cost_%]]</f>
        <v>471.88799999999998</v>
      </c>
      <c r="X1623">
        <f>Sales_Data[[#This Row],[Sales]]-Sales_Data[[#This Row],[Cost]]</f>
        <v>314.59200000000004</v>
      </c>
      <c r="Y1623" s="3">
        <f>Sales_Data[[#This Row],[Gross_Profit_Recalc]]/Sales_Data[[#This Row],[Sales]]</f>
        <v>0.4</v>
      </c>
      <c r="Z1623">
        <f>YEAR(Sales_Data[[#This Row],[Order Date]])</f>
        <v>2017</v>
      </c>
    </row>
    <row r="1624" spans="1:26" x14ac:dyDescent="0.2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>_xlfn.XLOOKUP(Sales_Data[[#This Row],[Category]],Assumptions_Model!A:A, Assumptions_Model!B:B)</f>
        <v>0.6</v>
      </c>
      <c r="W1624">
        <f>Sales_Data[[#This Row],[Sales]]*Sales_Data[[#This Row],[Cost_%]]</f>
        <v>13.900799999999998</v>
      </c>
      <c r="X1624">
        <f>Sales_Data[[#This Row],[Sales]]-Sales_Data[[#This Row],[Cost]]</f>
        <v>9.2672000000000008</v>
      </c>
      <c r="Y1624" s="3">
        <f>Sales_Data[[#This Row],[Gross_Profit_Recalc]]/Sales_Data[[#This Row],[Sales]]</f>
        <v>0.4</v>
      </c>
      <c r="Z1624">
        <f>YEAR(Sales_Data[[#This Row],[Order Date]])</f>
        <v>2017</v>
      </c>
    </row>
    <row r="1625" spans="1:26" x14ac:dyDescent="0.2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>_xlfn.XLOOKUP(Sales_Data[[#This Row],[Category]],Assumptions_Model!A:A, Assumptions_Model!B:B)</f>
        <v>0.55000000000000004</v>
      </c>
      <c r="W1625">
        <f>Sales_Data[[#This Row],[Sales]]*Sales_Data[[#This Row],[Cost_%]]</f>
        <v>27.500000000000004</v>
      </c>
      <c r="X1625">
        <f>Sales_Data[[#This Row],[Sales]]-Sales_Data[[#This Row],[Cost]]</f>
        <v>22.499999999999996</v>
      </c>
      <c r="Y1625" s="3">
        <f>Sales_Data[[#This Row],[Gross_Profit_Recalc]]/Sales_Data[[#This Row],[Sales]]</f>
        <v>0.44999999999999996</v>
      </c>
      <c r="Z1625">
        <f>YEAR(Sales_Data[[#This Row],[Order Date]])</f>
        <v>2017</v>
      </c>
    </row>
    <row r="1626" spans="1:26" x14ac:dyDescent="0.2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>_xlfn.XLOOKUP(Sales_Data[[#This Row],[Category]],Assumptions_Model!A:A, Assumptions_Model!B:B)</f>
        <v>0.55000000000000004</v>
      </c>
      <c r="W1626">
        <f>Sales_Data[[#This Row],[Sales]]*Sales_Data[[#This Row],[Cost_%]]</f>
        <v>371.77800000000008</v>
      </c>
      <c r="X1626">
        <f>Sales_Data[[#This Row],[Sales]]-Sales_Data[[#This Row],[Cost]]</f>
        <v>304.18199999999996</v>
      </c>
      <c r="Y1626" s="3">
        <f>Sales_Data[[#This Row],[Gross_Profit_Recalc]]/Sales_Data[[#This Row],[Sales]]</f>
        <v>0.4499999999999999</v>
      </c>
      <c r="Z1626">
        <f>YEAR(Sales_Data[[#This Row],[Order Date]])</f>
        <v>2015</v>
      </c>
    </row>
    <row r="1627" spans="1:26" x14ac:dyDescent="0.2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>_xlfn.XLOOKUP(Sales_Data[[#This Row],[Category]],Assumptions_Model!A:A, Assumptions_Model!B:B)</f>
        <v>0.55000000000000004</v>
      </c>
      <c r="W1627">
        <f>Sales_Data[[#This Row],[Sales]]*Sales_Data[[#This Row],[Cost_%]]</f>
        <v>696.21749999999997</v>
      </c>
      <c r="X1627">
        <f>Sales_Data[[#This Row],[Sales]]-Sales_Data[[#This Row],[Cost]]</f>
        <v>569.63249999999994</v>
      </c>
      <c r="Y1627" s="3">
        <f>Sales_Data[[#This Row],[Gross_Profit_Recalc]]/Sales_Data[[#This Row],[Sales]]</f>
        <v>0.44999999999999996</v>
      </c>
      <c r="Z1627">
        <f>YEAR(Sales_Data[[#This Row],[Order Date]])</f>
        <v>2015</v>
      </c>
    </row>
    <row r="1628" spans="1:26" x14ac:dyDescent="0.2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>_xlfn.XLOOKUP(Sales_Data[[#This Row],[Category]],Assumptions_Model!A:A, Assumptions_Model!B:B)</f>
        <v>0.6</v>
      </c>
      <c r="W1628">
        <f>Sales_Data[[#This Row],[Sales]]*Sales_Data[[#This Row],[Cost_%]]</f>
        <v>313.95</v>
      </c>
      <c r="X1628">
        <f>Sales_Data[[#This Row],[Sales]]-Sales_Data[[#This Row],[Cost]]</f>
        <v>209.3</v>
      </c>
      <c r="Y1628" s="3">
        <f>Sales_Data[[#This Row],[Gross_Profit_Recalc]]/Sales_Data[[#This Row],[Sales]]</f>
        <v>0.4</v>
      </c>
      <c r="Z1628">
        <f>YEAR(Sales_Data[[#This Row],[Order Date]])</f>
        <v>2015</v>
      </c>
    </row>
    <row r="1629" spans="1:26" x14ac:dyDescent="0.2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>_xlfn.XLOOKUP(Sales_Data[[#This Row],[Category]],Assumptions_Model!A:A, Assumptions_Model!B:B)</f>
        <v>0.65</v>
      </c>
      <c r="W1629">
        <f>Sales_Data[[#This Row],[Sales]]*Sales_Data[[#This Row],[Cost_%]]</f>
        <v>336.375</v>
      </c>
      <c r="X1629">
        <f>Sales_Data[[#This Row],[Sales]]-Sales_Data[[#This Row],[Cost]]</f>
        <v>181.125</v>
      </c>
      <c r="Y1629" s="3">
        <f>Sales_Data[[#This Row],[Gross_Profit_Recalc]]/Sales_Data[[#This Row],[Sales]]</f>
        <v>0.35</v>
      </c>
      <c r="Z1629">
        <f>YEAR(Sales_Data[[#This Row],[Order Date]])</f>
        <v>2015</v>
      </c>
    </row>
    <row r="1630" spans="1:26" x14ac:dyDescent="0.2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>_xlfn.XLOOKUP(Sales_Data[[#This Row],[Category]],Assumptions_Model!A:A, Assumptions_Model!B:B)</f>
        <v>0.65</v>
      </c>
      <c r="W1630">
        <f>Sales_Data[[#This Row],[Sales]]*Sales_Data[[#This Row],[Cost_%]]</f>
        <v>11.648000000000001</v>
      </c>
      <c r="X1630">
        <f>Sales_Data[[#This Row],[Sales]]-Sales_Data[[#This Row],[Cost]]</f>
        <v>6.2720000000000002</v>
      </c>
      <c r="Y1630" s="3">
        <f>Sales_Data[[#This Row],[Gross_Profit_Recalc]]/Sales_Data[[#This Row],[Sales]]</f>
        <v>0.35</v>
      </c>
      <c r="Z1630">
        <f>YEAR(Sales_Data[[#This Row],[Order Date]])</f>
        <v>2017</v>
      </c>
    </row>
    <row r="1631" spans="1:26" x14ac:dyDescent="0.2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>_xlfn.XLOOKUP(Sales_Data[[#This Row],[Category]],Assumptions_Model!A:A, Assumptions_Model!B:B)</f>
        <v>0.6</v>
      </c>
      <c r="W1631">
        <f>Sales_Data[[#This Row],[Sales]]*Sales_Data[[#This Row],[Cost_%]]</f>
        <v>24.753599999999999</v>
      </c>
      <c r="X1631">
        <f>Sales_Data[[#This Row],[Sales]]-Sales_Data[[#This Row],[Cost]]</f>
        <v>16.502400000000002</v>
      </c>
      <c r="Y1631" s="3">
        <f>Sales_Data[[#This Row],[Gross_Profit_Recalc]]/Sales_Data[[#This Row],[Sales]]</f>
        <v>0.4</v>
      </c>
      <c r="Z1631">
        <f>YEAR(Sales_Data[[#This Row],[Order Date]])</f>
        <v>2017</v>
      </c>
    </row>
    <row r="1632" spans="1:26" x14ac:dyDescent="0.2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>_xlfn.XLOOKUP(Sales_Data[[#This Row],[Category]],Assumptions_Model!A:A, Assumptions_Model!B:B)</f>
        <v>0.6</v>
      </c>
      <c r="W1632">
        <f>Sales_Data[[#This Row],[Sales]]*Sales_Data[[#This Row],[Cost_%]]</f>
        <v>603.6336</v>
      </c>
      <c r="X1632">
        <f>Sales_Data[[#This Row],[Sales]]-Sales_Data[[#This Row],[Cost]]</f>
        <v>402.42240000000004</v>
      </c>
      <c r="Y1632" s="3">
        <f>Sales_Data[[#This Row],[Gross_Profit_Recalc]]/Sales_Data[[#This Row],[Sales]]</f>
        <v>0.4</v>
      </c>
      <c r="Z1632">
        <f>YEAR(Sales_Data[[#This Row],[Order Date]])</f>
        <v>2016</v>
      </c>
    </row>
    <row r="1633" spans="1:26" x14ac:dyDescent="0.2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>_xlfn.XLOOKUP(Sales_Data[[#This Row],[Category]],Assumptions_Model!A:A, Assumptions_Model!B:B)</f>
        <v>0.6</v>
      </c>
      <c r="W1633">
        <f>Sales_Data[[#This Row],[Sales]]*Sales_Data[[#This Row],[Cost_%]]</f>
        <v>6.4127999999999998</v>
      </c>
      <c r="X1633">
        <f>Sales_Data[[#This Row],[Sales]]-Sales_Data[[#This Row],[Cost]]</f>
        <v>4.2752000000000008</v>
      </c>
      <c r="Y1633" s="3">
        <f>Sales_Data[[#This Row],[Gross_Profit_Recalc]]/Sales_Data[[#This Row],[Sales]]</f>
        <v>0.4</v>
      </c>
      <c r="Z1633">
        <f>YEAR(Sales_Data[[#This Row],[Order Date]])</f>
        <v>2016</v>
      </c>
    </row>
    <row r="1634" spans="1:26" x14ac:dyDescent="0.2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>_xlfn.XLOOKUP(Sales_Data[[#This Row],[Category]],Assumptions_Model!A:A, Assumptions_Model!B:B)</f>
        <v>0.6</v>
      </c>
      <c r="W1634">
        <f>Sales_Data[[#This Row],[Sales]]*Sales_Data[[#This Row],[Cost_%]]</f>
        <v>6.2207999999999997</v>
      </c>
      <c r="X1634">
        <f>Sales_Data[[#This Row],[Sales]]-Sales_Data[[#This Row],[Cost]]</f>
        <v>4.1472000000000007</v>
      </c>
      <c r="Y1634" s="3">
        <f>Sales_Data[[#This Row],[Gross_Profit_Recalc]]/Sales_Data[[#This Row],[Sales]]</f>
        <v>0.40000000000000008</v>
      </c>
      <c r="Z1634">
        <f>YEAR(Sales_Data[[#This Row],[Order Date]])</f>
        <v>2016</v>
      </c>
    </row>
    <row r="1635" spans="1:26" x14ac:dyDescent="0.2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>_xlfn.XLOOKUP(Sales_Data[[#This Row],[Category]],Assumptions_Model!A:A, Assumptions_Model!B:B)</f>
        <v>0.6</v>
      </c>
      <c r="W1635">
        <f>Sales_Data[[#This Row],[Sales]]*Sales_Data[[#This Row],[Cost_%]]</f>
        <v>15.071999999999999</v>
      </c>
      <c r="X1635">
        <f>Sales_Data[[#This Row],[Sales]]-Sales_Data[[#This Row],[Cost]]</f>
        <v>10.048000000000002</v>
      </c>
      <c r="Y1635" s="3">
        <f>Sales_Data[[#This Row],[Gross_Profit_Recalc]]/Sales_Data[[#This Row],[Sales]]</f>
        <v>0.40000000000000008</v>
      </c>
      <c r="Z1635">
        <f>YEAR(Sales_Data[[#This Row],[Order Date]])</f>
        <v>2016</v>
      </c>
    </row>
    <row r="1636" spans="1:26" x14ac:dyDescent="0.2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>_xlfn.XLOOKUP(Sales_Data[[#This Row],[Category]],Assumptions_Model!A:A, Assumptions_Model!B:B)</f>
        <v>0.55000000000000004</v>
      </c>
      <c r="W1636">
        <f>Sales_Data[[#This Row],[Sales]]*Sales_Data[[#This Row],[Cost_%]]</f>
        <v>31.961600000000004</v>
      </c>
      <c r="X1636">
        <f>Sales_Data[[#This Row],[Sales]]-Sales_Data[[#This Row],[Cost]]</f>
        <v>26.150399999999998</v>
      </c>
      <c r="Y1636" s="3">
        <f>Sales_Data[[#This Row],[Gross_Profit_Recalc]]/Sales_Data[[#This Row],[Sales]]</f>
        <v>0.44999999999999996</v>
      </c>
      <c r="Z1636">
        <f>YEAR(Sales_Data[[#This Row],[Order Date]])</f>
        <v>2016</v>
      </c>
    </row>
    <row r="1637" spans="1:26" x14ac:dyDescent="0.2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>_xlfn.XLOOKUP(Sales_Data[[#This Row],[Category]],Assumptions_Model!A:A, Assumptions_Model!B:B)</f>
        <v>0.6</v>
      </c>
      <c r="W1637">
        <f>Sales_Data[[#This Row],[Sales]]*Sales_Data[[#This Row],[Cost_%]]</f>
        <v>9.3311999999999991</v>
      </c>
      <c r="X1637">
        <f>Sales_Data[[#This Row],[Sales]]-Sales_Data[[#This Row],[Cost]]</f>
        <v>6.2208000000000006</v>
      </c>
      <c r="Y1637" s="3">
        <f>Sales_Data[[#This Row],[Gross_Profit_Recalc]]/Sales_Data[[#This Row],[Sales]]</f>
        <v>0.4</v>
      </c>
      <c r="Z1637">
        <f>YEAR(Sales_Data[[#This Row],[Order Date]])</f>
        <v>2014</v>
      </c>
    </row>
    <row r="1638" spans="1:26" x14ac:dyDescent="0.2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>_xlfn.XLOOKUP(Sales_Data[[#This Row],[Category]],Assumptions_Model!A:A, Assumptions_Model!B:B)</f>
        <v>0.6</v>
      </c>
      <c r="W1638">
        <f>Sales_Data[[#This Row],[Sales]]*Sales_Data[[#This Row],[Cost_%]]</f>
        <v>401.44800000000004</v>
      </c>
      <c r="X1638">
        <f>Sales_Data[[#This Row],[Sales]]-Sales_Data[[#This Row],[Cost]]</f>
        <v>267.63200000000001</v>
      </c>
      <c r="Y1638" s="3">
        <f>Sales_Data[[#This Row],[Gross_Profit_Recalc]]/Sales_Data[[#This Row],[Sales]]</f>
        <v>0.39999999999999997</v>
      </c>
      <c r="Z1638">
        <f>YEAR(Sales_Data[[#This Row],[Order Date]])</f>
        <v>2014</v>
      </c>
    </row>
    <row r="1639" spans="1:26" x14ac:dyDescent="0.2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>_xlfn.XLOOKUP(Sales_Data[[#This Row],[Category]],Assumptions_Model!A:A, Assumptions_Model!B:B)</f>
        <v>0.55000000000000004</v>
      </c>
      <c r="W1639">
        <f>Sales_Data[[#This Row],[Sales]]*Sales_Data[[#This Row],[Cost_%]]</f>
        <v>241.08480000000003</v>
      </c>
      <c r="X1639">
        <f>Sales_Data[[#This Row],[Sales]]-Sales_Data[[#This Row],[Cost]]</f>
        <v>197.25119999999998</v>
      </c>
      <c r="Y1639" s="3">
        <f>Sales_Data[[#This Row],[Gross_Profit_Recalc]]/Sales_Data[[#This Row],[Sales]]</f>
        <v>0.44999999999999996</v>
      </c>
      <c r="Z1639">
        <f>YEAR(Sales_Data[[#This Row],[Order Date]])</f>
        <v>2014</v>
      </c>
    </row>
    <row r="1640" spans="1:26" x14ac:dyDescent="0.2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>_xlfn.XLOOKUP(Sales_Data[[#This Row],[Category]],Assumptions_Model!A:A, Assumptions_Model!B:B)</f>
        <v>0.6</v>
      </c>
      <c r="W1640">
        <f>Sales_Data[[#This Row],[Sales]]*Sales_Data[[#This Row],[Cost_%]]</f>
        <v>11.664</v>
      </c>
      <c r="X1640">
        <f>Sales_Data[[#This Row],[Sales]]-Sales_Data[[#This Row],[Cost]]</f>
        <v>7.7760000000000016</v>
      </c>
      <c r="Y1640" s="3">
        <f>Sales_Data[[#This Row],[Gross_Profit_Recalc]]/Sales_Data[[#This Row],[Sales]]</f>
        <v>0.40000000000000008</v>
      </c>
      <c r="Z1640">
        <f>YEAR(Sales_Data[[#This Row],[Order Date]])</f>
        <v>2016</v>
      </c>
    </row>
    <row r="1641" spans="1:26" x14ac:dyDescent="0.2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>_xlfn.XLOOKUP(Sales_Data[[#This Row],[Category]],Assumptions_Model!A:A, Assumptions_Model!B:B)</f>
        <v>0.6</v>
      </c>
      <c r="W1641">
        <f>Sales_Data[[#This Row],[Sales]]*Sales_Data[[#This Row],[Cost_%]]</f>
        <v>5.7839999999999998</v>
      </c>
      <c r="X1641">
        <f>Sales_Data[[#This Row],[Sales]]-Sales_Data[[#This Row],[Cost]]</f>
        <v>3.8560000000000008</v>
      </c>
      <c r="Y1641" s="3">
        <f>Sales_Data[[#This Row],[Gross_Profit_Recalc]]/Sales_Data[[#This Row],[Sales]]</f>
        <v>0.40000000000000008</v>
      </c>
      <c r="Z1641">
        <f>YEAR(Sales_Data[[#This Row],[Order Date]])</f>
        <v>2016</v>
      </c>
    </row>
    <row r="1642" spans="1:26" x14ac:dyDescent="0.2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>_xlfn.XLOOKUP(Sales_Data[[#This Row],[Category]],Assumptions_Model!A:A, Assumptions_Model!B:B)</f>
        <v>0.6</v>
      </c>
      <c r="W1642">
        <f>Sales_Data[[#This Row],[Sales]]*Sales_Data[[#This Row],[Cost_%]]</f>
        <v>7.6199999999999992</v>
      </c>
      <c r="X1642">
        <f>Sales_Data[[#This Row],[Sales]]-Sales_Data[[#This Row],[Cost]]</f>
        <v>5.08</v>
      </c>
      <c r="Y1642" s="3">
        <f>Sales_Data[[#This Row],[Gross_Profit_Recalc]]/Sales_Data[[#This Row],[Sales]]</f>
        <v>0.4</v>
      </c>
      <c r="Z1642">
        <f>YEAR(Sales_Data[[#This Row],[Order Date]])</f>
        <v>2016</v>
      </c>
    </row>
    <row r="1643" spans="1:26" x14ac:dyDescent="0.2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>_xlfn.XLOOKUP(Sales_Data[[#This Row],[Category]],Assumptions_Model!A:A, Assumptions_Model!B:B)</f>
        <v>0.65</v>
      </c>
      <c r="W1643">
        <f>Sales_Data[[#This Row],[Sales]]*Sales_Data[[#This Row],[Cost_%]]</f>
        <v>26.890499999999999</v>
      </c>
      <c r="X1643">
        <f>Sales_Data[[#This Row],[Sales]]-Sales_Data[[#This Row],[Cost]]</f>
        <v>14.479499999999998</v>
      </c>
      <c r="Y1643" s="3">
        <f>Sales_Data[[#This Row],[Gross_Profit_Recalc]]/Sales_Data[[#This Row],[Sales]]</f>
        <v>0.35</v>
      </c>
      <c r="Z1643">
        <f>YEAR(Sales_Data[[#This Row],[Order Date]])</f>
        <v>2016</v>
      </c>
    </row>
    <row r="1644" spans="1:26" x14ac:dyDescent="0.2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>_xlfn.XLOOKUP(Sales_Data[[#This Row],[Category]],Assumptions_Model!A:A, Assumptions_Model!B:B)</f>
        <v>0.6</v>
      </c>
      <c r="W1644">
        <f>Sales_Data[[#This Row],[Sales]]*Sales_Data[[#This Row],[Cost_%]]</f>
        <v>7.5743999999999998</v>
      </c>
      <c r="X1644">
        <f>Sales_Data[[#This Row],[Sales]]-Sales_Data[[#This Row],[Cost]]</f>
        <v>5.0496000000000008</v>
      </c>
      <c r="Y1644" s="3">
        <f>Sales_Data[[#This Row],[Gross_Profit_Recalc]]/Sales_Data[[#This Row],[Sales]]</f>
        <v>0.4</v>
      </c>
      <c r="Z1644">
        <f>YEAR(Sales_Data[[#This Row],[Order Date]])</f>
        <v>2014</v>
      </c>
    </row>
    <row r="1645" spans="1:26" x14ac:dyDescent="0.2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>_xlfn.XLOOKUP(Sales_Data[[#This Row],[Category]],Assumptions_Model!A:A, Assumptions_Model!B:B)</f>
        <v>0.6</v>
      </c>
      <c r="W1645">
        <f>Sales_Data[[#This Row],[Sales]]*Sales_Data[[#This Row],[Cost_%]]</f>
        <v>748.58400000000006</v>
      </c>
      <c r="X1645">
        <f>Sales_Data[[#This Row],[Sales]]-Sales_Data[[#This Row],[Cost]]</f>
        <v>499.05600000000004</v>
      </c>
      <c r="Y1645" s="3">
        <f>Sales_Data[[#This Row],[Gross_Profit_Recalc]]/Sales_Data[[#This Row],[Sales]]</f>
        <v>0.4</v>
      </c>
      <c r="Z1645">
        <f>YEAR(Sales_Data[[#This Row],[Order Date]])</f>
        <v>2015</v>
      </c>
    </row>
    <row r="1646" spans="1:26" x14ac:dyDescent="0.2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>_xlfn.XLOOKUP(Sales_Data[[#This Row],[Category]],Assumptions_Model!A:A, Assumptions_Model!B:B)</f>
        <v>0.55000000000000004</v>
      </c>
      <c r="W1646">
        <f>Sales_Data[[#This Row],[Sales]]*Sales_Data[[#This Row],[Cost_%]]</f>
        <v>1732.4615000000001</v>
      </c>
      <c r="X1646">
        <f>Sales_Data[[#This Row],[Sales]]-Sales_Data[[#This Row],[Cost]]</f>
        <v>1417.4684999999997</v>
      </c>
      <c r="Y1646" s="3">
        <f>Sales_Data[[#This Row],[Gross_Profit_Recalc]]/Sales_Data[[#This Row],[Sales]]</f>
        <v>0.44999999999999996</v>
      </c>
      <c r="Z1646">
        <f>YEAR(Sales_Data[[#This Row],[Order Date]])</f>
        <v>2015</v>
      </c>
    </row>
    <row r="1647" spans="1:26" x14ac:dyDescent="0.2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>_xlfn.XLOOKUP(Sales_Data[[#This Row],[Category]],Assumptions_Model!A:A, Assumptions_Model!B:B)</f>
        <v>0.6</v>
      </c>
      <c r="W1647">
        <f>Sales_Data[[#This Row],[Sales]]*Sales_Data[[#This Row],[Cost_%]]</f>
        <v>125.82</v>
      </c>
      <c r="X1647">
        <f>Sales_Data[[#This Row],[Sales]]-Sales_Data[[#This Row],[Cost]]</f>
        <v>83.88</v>
      </c>
      <c r="Y1647" s="3">
        <f>Sales_Data[[#This Row],[Gross_Profit_Recalc]]/Sales_Data[[#This Row],[Sales]]</f>
        <v>0.4</v>
      </c>
      <c r="Z1647">
        <f>YEAR(Sales_Data[[#This Row],[Order Date]])</f>
        <v>2015</v>
      </c>
    </row>
    <row r="1648" spans="1:26" x14ac:dyDescent="0.2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>_xlfn.XLOOKUP(Sales_Data[[#This Row],[Category]],Assumptions_Model!A:A, Assumptions_Model!B:B)</f>
        <v>0.55000000000000004</v>
      </c>
      <c r="W1648">
        <f>Sales_Data[[#This Row],[Sales]]*Sales_Data[[#This Row],[Cost_%]]</f>
        <v>19.448</v>
      </c>
      <c r="X1648">
        <f>Sales_Data[[#This Row],[Sales]]-Sales_Data[[#This Row],[Cost]]</f>
        <v>15.911999999999999</v>
      </c>
      <c r="Y1648" s="3">
        <f>Sales_Data[[#This Row],[Gross_Profit_Recalc]]/Sales_Data[[#This Row],[Sales]]</f>
        <v>0.44999999999999996</v>
      </c>
      <c r="Z1648">
        <f>YEAR(Sales_Data[[#This Row],[Order Date]])</f>
        <v>2015</v>
      </c>
    </row>
    <row r="1649" spans="1:26" x14ac:dyDescent="0.2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>_xlfn.XLOOKUP(Sales_Data[[#This Row],[Category]],Assumptions_Model!A:A, Assumptions_Model!B:B)</f>
        <v>0.6</v>
      </c>
      <c r="W1649">
        <f>Sales_Data[[#This Row],[Sales]]*Sales_Data[[#This Row],[Cost_%]]</f>
        <v>1.9008</v>
      </c>
      <c r="X1649">
        <f>Sales_Data[[#This Row],[Sales]]-Sales_Data[[#This Row],[Cost]]</f>
        <v>1.2672000000000001</v>
      </c>
      <c r="Y1649" s="3">
        <f>Sales_Data[[#This Row],[Gross_Profit_Recalc]]/Sales_Data[[#This Row],[Sales]]</f>
        <v>0.4</v>
      </c>
      <c r="Z1649">
        <f>YEAR(Sales_Data[[#This Row],[Order Date]])</f>
        <v>2015</v>
      </c>
    </row>
    <row r="1650" spans="1:26" x14ac:dyDescent="0.2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>_xlfn.XLOOKUP(Sales_Data[[#This Row],[Category]],Assumptions_Model!A:A, Assumptions_Model!B:B)</f>
        <v>0.6</v>
      </c>
      <c r="W1650">
        <f>Sales_Data[[#This Row],[Sales]]*Sales_Data[[#This Row],[Cost_%]]</f>
        <v>72.662399999999991</v>
      </c>
      <c r="X1650">
        <f>Sales_Data[[#This Row],[Sales]]-Sales_Data[[#This Row],[Cost]]</f>
        <v>48.441600000000008</v>
      </c>
      <c r="Y1650" s="3">
        <f>Sales_Data[[#This Row],[Gross_Profit_Recalc]]/Sales_Data[[#This Row],[Sales]]</f>
        <v>0.40000000000000008</v>
      </c>
      <c r="Z1650">
        <f>YEAR(Sales_Data[[#This Row],[Order Date]])</f>
        <v>2015</v>
      </c>
    </row>
    <row r="1651" spans="1:26" x14ac:dyDescent="0.2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>_xlfn.XLOOKUP(Sales_Data[[#This Row],[Category]],Assumptions_Model!A:A, Assumptions_Model!B:B)</f>
        <v>0.55000000000000004</v>
      </c>
      <c r="W1651">
        <f>Sales_Data[[#This Row],[Sales]]*Sales_Data[[#This Row],[Cost_%]]</f>
        <v>25.241700000000002</v>
      </c>
      <c r="X1651">
        <f>Sales_Data[[#This Row],[Sales]]-Sales_Data[[#This Row],[Cost]]</f>
        <v>20.652299999999997</v>
      </c>
      <c r="Y1651" s="3">
        <f>Sales_Data[[#This Row],[Gross_Profit_Recalc]]/Sales_Data[[#This Row],[Sales]]</f>
        <v>0.44999999999999996</v>
      </c>
      <c r="Z1651">
        <f>YEAR(Sales_Data[[#This Row],[Order Date]])</f>
        <v>2015</v>
      </c>
    </row>
    <row r="1652" spans="1:26" x14ac:dyDescent="0.2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>_xlfn.XLOOKUP(Sales_Data[[#This Row],[Category]],Assumptions_Model!A:A, Assumptions_Model!B:B)</f>
        <v>0.6</v>
      </c>
      <c r="W1652">
        <f>Sales_Data[[#This Row],[Sales]]*Sales_Data[[#This Row],[Cost_%]]</f>
        <v>65.951999999999998</v>
      </c>
      <c r="X1652">
        <f>Sales_Data[[#This Row],[Sales]]-Sales_Data[[#This Row],[Cost]]</f>
        <v>43.968000000000004</v>
      </c>
      <c r="Y1652" s="3">
        <f>Sales_Data[[#This Row],[Gross_Profit_Recalc]]/Sales_Data[[#This Row],[Sales]]</f>
        <v>0.4</v>
      </c>
      <c r="Z1652">
        <f>YEAR(Sales_Data[[#This Row],[Order Date]])</f>
        <v>2014</v>
      </c>
    </row>
    <row r="1653" spans="1:26" x14ac:dyDescent="0.2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>_xlfn.XLOOKUP(Sales_Data[[#This Row],[Category]],Assumptions_Model!A:A, Assumptions_Model!B:B)</f>
        <v>0.6</v>
      </c>
      <c r="W1653">
        <f>Sales_Data[[#This Row],[Sales]]*Sales_Data[[#This Row],[Cost_%]]</f>
        <v>8.016</v>
      </c>
      <c r="X1653">
        <f>Sales_Data[[#This Row],[Sales]]-Sales_Data[[#This Row],[Cost]]</f>
        <v>5.3439999999999994</v>
      </c>
      <c r="Y1653" s="3">
        <f>Sales_Data[[#This Row],[Gross_Profit_Recalc]]/Sales_Data[[#This Row],[Sales]]</f>
        <v>0.39999999999999997</v>
      </c>
      <c r="Z1653">
        <f>YEAR(Sales_Data[[#This Row],[Order Date]])</f>
        <v>2014</v>
      </c>
    </row>
    <row r="1654" spans="1:26" x14ac:dyDescent="0.2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>_xlfn.XLOOKUP(Sales_Data[[#This Row],[Category]],Assumptions_Model!A:A, Assumptions_Model!B:B)</f>
        <v>0.6</v>
      </c>
      <c r="W1654">
        <f>Sales_Data[[#This Row],[Sales]]*Sales_Data[[#This Row],[Cost_%]]</f>
        <v>101.80800000000001</v>
      </c>
      <c r="X1654">
        <f>Sales_Data[[#This Row],[Sales]]-Sales_Data[[#This Row],[Cost]]</f>
        <v>67.872</v>
      </c>
      <c r="Y1654" s="3">
        <f>Sales_Data[[#This Row],[Gross_Profit_Recalc]]/Sales_Data[[#This Row],[Sales]]</f>
        <v>0.39999999999999997</v>
      </c>
      <c r="Z1654">
        <f>YEAR(Sales_Data[[#This Row],[Order Date]])</f>
        <v>2017</v>
      </c>
    </row>
    <row r="1655" spans="1:26" x14ac:dyDescent="0.2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>_xlfn.XLOOKUP(Sales_Data[[#This Row],[Category]],Assumptions_Model!A:A, Assumptions_Model!B:B)</f>
        <v>0.55000000000000004</v>
      </c>
      <c r="W1655">
        <f>Sales_Data[[#This Row],[Sales]]*Sales_Data[[#This Row],[Cost_%]]</f>
        <v>72.88600000000001</v>
      </c>
      <c r="X1655">
        <f>Sales_Data[[#This Row],[Sales]]-Sales_Data[[#This Row],[Cost]]</f>
        <v>59.634</v>
      </c>
      <c r="Y1655" s="3">
        <f>Sales_Data[[#This Row],[Gross_Profit_Recalc]]/Sales_Data[[#This Row],[Sales]]</f>
        <v>0.44999999999999996</v>
      </c>
      <c r="Z1655">
        <f>YEAR(Sales_Data[[#This Row],[Order Date]])</f>
        <v>2017</v>
      </c>
    </row>
    <row r="1656" spans="1:26" x14ac:dyDescent="0.2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>_xlfn.XLOOKUP(Sales_Data[[#This Row],[Category]],Assumptions_Model!A:A, Assumptions_Model!B:B)</f>
        <v>0.6</v>
      </c>
      <c r="W1656">
        <f>Sales_Data[[#This Row],[Sales]]*Sales_Data[[#This Row],[Cost_%]]</f>
        <v>1.776</v>
      </c>
      <c r="X1656">
        <f>Sales_Data[[#This Row],[Sales]]-Sales_Data[[#This Row],[Cost]]</f>
        <v>1.1839999999999999</v>
      </c>
      <c r="Y1656" s="3">
        <f>Sales_Data[[#This Row],[Gross_Profit_Recalc]]/Sales_Data[[#This Row],[Sales]]</f>
        <v>0.39999999999999997</v>
      </c>
      <c r="Z1656">
        <f>YEAR(Sales_Data[[#This Row],[Order Date]])</f>
        <v>2017</v>
      </c>
    </row>
    <row r="1657" spans="1:26" x14ac:dyDescent="0.2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>_xlfn.XLOOKUP(Sales_Data[[#This Row],[Category]],Assumptions_Model!A:A, Assumptions_Model!B:B)</f>
        <v>0.6</v>
      </c>
      <c r="W1657">
        <f>Sales_Data[[#This Row],[Sales]]*Sales_Data[[#This Row],[Cost_%]]</f>
        <v>5.0688000000000004</v>
      </c>
      <c r="X1657">
        <f>Sales_Data[[#This Row],[Sales]]-Sales_Data[[#This Row],[Cost]]</f>
        <v>3.3792</v>
      </c>
      <c r="Y1657" s="3">
        <f>Sales_Data[[#This Row],[Gross_Profit_Recalc]]/Sales_Data[[#This Row],[Sales]]</f>
        <v>0.39999999999999997</v>
      </c>
      <c r="Z1657">
        <f>YEAR(Sales_Data[[#This Row],[Order Date]])</f>
        <v>2017</v>
      </c>
    </row>
    <row r="1658" spans="1:26" x14ac:dyDescent="0.2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>_xlfn.XLOOKUP(Sales_Data[[#This Row],[Category]],Assumptions_Model!A:A, Assumptions_Model!B:B)</f>
        <v>0.6</v>
      </c>
      <c r="W1658">
        <f>Sales_Data[[#This Row],[Sales]]*Sales_Data[[#This Row],[Cost_%]]</f>
        <v>57.564</v>
      </c>
      <c r="X1658">
        <f>Sales_Data[[#This Row],[Sales]]-Sales_Data[[#This Row],[Cost]]</f>
        <v>38.375999999999998</v>
      </c>
      <c r="Y1658" s="3">
        <f>Sales_Data[[#This Row],[Gross_Profit_Recalc]]/Sales_Data[[#This Row],[Sales]]</f>
        <v>0.39999999999999997</v>
      </c>
      <c r="Z1658">
        <f>YEAR(Sales_Data[[#This Row],[Order Date]])</f>
        <v>2017</v>
      </c>
    </row>
    <row r="1659" spans="1:26" x14ac:dyDescent="0.2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>_xlfn.XLOOKUP(Sales_Data[[#This Row],[Category]],Assumptions_Model!A:A, Assumptions_Model!B:B)</f>
        <v>0.65</v>
      </c>
      <c r="W1659">
        <f>Sales_Data[[#This Row],[Sales]]*Sales_Data[[#This Row],[Cost_%]]</f>
        <v>22.613500000000002</v>
      </c>
      <c r="X1659">
        <f>Sales_Data[[#This Row],[Sales]]-Sales_Data[[#This Row],[Cost]]</f>
        <v>12.176499999999997</v>
      </c>
      <c r="Y1659" s="3">
        <f>Sales_Data[[#This Row],[Gross_Profit_Recalc]]/Sales_Data[[#This Row],[Sales]]</f>
        <v>0.34999999999999992</v>
      </c>
      <c r="Z1659">
        <f>YEAR(Sales_Data[[#This Row],[Order Date]])</f>
        <v>2014</v>
      </c>
    </row>
    <row r="1660" spans="1:26" x14ac:dyDescent="0.2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>_xlfn.XLOOKUP(Sales_Data[[#This Row],[Category]],Assumptions_Model!A:A, Assumptions_Model!B:B)</f>
        <v>0.55000000000000004</v>
      </c>
      <c r="W1660">
        <f>Sales_Data[[#This Row],[Sales]]*Sales_Data[[#This Row],[Cost_%]]</f>
        <v>88.426800000000014</v>
      </c>
      <c r="X1660">
        <f>Sales_Data[[#This Row],[Sales]]-Sales_Data[[#This Row],[Cost]]</f>
        <v>72.349199999999996</v>
      </c>
      <c r="Y1660" s="3">
        <f>Sales_Data[[#This Row],[Gross_Profit_Recalc]]/Sales_Data[[#This Row],[Sales]]</f>
        <v>0.44999999999999996</v>
      </c>
      <c r="Z1660">
        <f>YEAR(Sales_Data[[#This Row],[Order Date]])</f>
        <v>2017</v>
      </c>
    </row>
    <row r="1661" spans="1:26" x14ac:dyDescent="0.2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>_xlfn.XLOOKUP(Sales_Data[[#This Row],[Category]],Assumptions_Model!A:A, Assumptions_Model!B:B)</f>
        <v>0.6</v>
      </c>
      <c r="W1661">
        <f>Sales_Data[[#This Row],[Sales]]*Sales_Data[[#This Row],[Cost_%]]</f>
        <v>53.251199999999997</v>
      </c>
      <c r="X1661">
        <f>Sales_Data[[#This Row],[Sales]]-Sales_Data[[#This Row],[Cost]]</f>
        <v>35.500799999999998</v>
      </c>
      <c r="Y1661" s="3">
        <f>Sales_Data[[#This Row],[Gross_Profit_Recalc]]/Sales_Data[[#This Row],[Sales]]</f>
        <v>0.4</v>
      </c>
      <c r="Z1661">
        <f>YEAR(Sales_Data[[#This Row],[Order Date]])</f>
        <v>2017</v>
      </c>
    </row>
    <row r="1662" spans="1:26" x14ac:dyDescent="0.2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>_xlfn.XLOOKUP(Sales_Data[[#This Row],[Category]],Assumptions_Model!A:A, Assumptions_Model!B:B)</f>
        <v>0.6</v>
      </c>
      <c r="W1662">
        <f>Sales_Data[[#This Row],[Sales]]*Sales_Data[[#This Row],[Cost_%]]</f>
        <v>8.3423999999999996</v>
      </c>
      <c r="X1662">
        <f>Sales_Data[[#This Row],[Sales]]-Sales_Data[[#This Row],[Cost]]</f>
        <v>5.5616000000000003</v>
      </c>
      <c r="Y1662" s="3">
        <f>Sales_Data[[#This Row],[Gross_Profit_Recalc]]/Sales_Data[[#This Row],[Sales]]</f>
        <v>0.4</v>
      </c>
      <c r="Z1662">
        <f>YEAR(Sales_Data[[#This Row],[Order Date]])</f>
        <v>2017</v>
      </c>
    </row>
    <row r="1663" spans="1:26" x14ac:dyDescent="0.2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>_xlfn.XLOOKUP(Sales_Data[[#This Row],[Category]],Assumptions_Model!A:A, Assumptions_Model!B:B)</f>
        <v>0.55000000000000004</v>
      </c>
      <c r="W1663">
        <f>Sales_Data[[#This Row],[Sales]]*Sales_Data[[#This Row],[Cost_%]]</f>
        <v>372.66900000000004</v>
      </c>
      <c r="X1663">
        <f>Sales_Data[[#This Row],[Sales]]-Sales_Data[[#This Row],[Cost]]</f>
        <v>304.911</v>
      </c>
      <c r="Y1663" s="3">
        <f>Sales_Data[[#This Row],[Gross_Profit_Recalc]]/Sales_Data[[#This Row],[Sales]]</f>
        <v>0.44999999999999996</v>
      </c>
      <c r="Z1663">
        <f>YEAR(Sales_Data[[#This Row],[Order Date]])</f>
        <v>2017</v>
      </c>
    </row>
    <row r="1664" spans="1:26" x14ac:dyDescent="0.2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>_xlfn.XLOOKUP(Sales_Data[[#This Row],[Category]],Assumptions_Model!A:A, Assumptions_Model!B:B)</f>
        <v>0.6</v>
      </c>
      <c r="W1664">
        <f>Sales_Data[[#This Row],[Sales]]*Sales_Data[[#This Row],[Cost_%]]</f>
        <v>8.3376000000000001</v>
      </c>
      <c r="X1664">
        <f>Sales_Data[[#This Row],[Sales]]-Sales_Data[[#This Row],[Cost]]</f>
        <v>5.5584000000000007</v>
      </c>
      <c r="Y1664" s="3">
        <f>Sales_Data[[#This Row],[Gross_Profit_Recalc]]/Sales_Data[[#This Row],[Sales]]</f>
        <v>0.4</v>
      </c>
      <c r="Z1664">
        <f>YEAR(Sales_Data[[#This Row],[Order Date]])</f>
        <v>2017</v>
      </c>
    </row>
    <row r="1665" spans="1:26" x14ac:dyDescent="0.2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>_xlfn.XLOOKUP(Sales_Data[[#This Row],[Category]],Assumptions_Model!A:A, Assumptions_Model!B:B)</f>
        <v>0.6</v>
      </c>
      <c r="W1665">
        <f>Sales_Data[[#This Row],[Sales]]*Sales_Data[[#This Row],[Cost_%]]</f>
        <v>25.152000000000001</v>
      </c>
      <c r="X1665">
        <f>Sales_Data[[#This Row],[Sales]]-Sales_Data[[#This Row],[Cost]]</f>
        <v>16.768000000000001</v>
      </c>
      <c r="Y1665" s="3">
        <f>Sales_Data[[#This Row],[Gross_Profit_Recalc]]/Sales_Data[[#This Row],[Sales]]</f>
        <v>0.4</v>
      </c>
      <c r="Z1665">
        <f>YEAR(Sales_Data[[#This Row],[Order Date]])</f>
        <v>2016</v>
      </c>
    </row>
    <row r="1666" spans="1:26" x14ac:dyDescent="0.2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>_xlfn.XLOOKUP(Sales_Data[[#This Row],[Category]],Assumptions_Model!A:A, Assumptions_Model!B:B)</f>
        <v>0.55000000000000004</v>
      </c>
      <c r="W1666">
        <f>Sales_Data[[#This Row],[Sales]]*Sales_Data[[#This Row],[Cost_%]]</f>
        <v>163.66680000000002</v>
      </c>
      <c r="X1666">
        <f>Sales_Data[[#This Row],[Sales]]-Sales_Data[[#This Row],[Cost]]</f>
        <v>133.9092</v>
      </c>
      <c r="Y1666" s="3">
        <f>Sales_Data[[#This Row],[Gross_Profit_Recalc]]/Sales_Data[[#This Row],[Sales]]</f>
        <v>0.44999999999999996</v>
      </c>
      <c r="Z1666">
        <f>YEAR(Sales_Data[[#This Row],[Order Date]])</f>
        <v>2016</v>
      </c>
    </row>
    <row r="1667" spans="1:26" x14ac:dyDescent="0.2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>_xlfn.XLOOKUP(Sales_Data[[#This Row],[Category]],Assumptions_Model!A:A, Assumptions_Model!B:B)</f>
        <v>0.6</v>
      </c>
      <c r="W1667">
        <f>Sales_Data[[#This Row],[Sales]]*Sales_Data[[#This Row],[Cost_%]]</f>
        <v>2.6064000000000003</v>
      </c>
      <c r="X1667">
        <f>Sales_Data[[#This Row],[Sales]]-Sales_Data[[#This Row],[Cost]]</f>
        <v>1.7376</v>
      </c>
      <c r="Y1667" s="3">
        <f>Sales_Data[[#This Row],[Gross_Profit_Recalc]]/Sales_Data[[#This Row],[Sales]]</f>
        <v>0.39999999999999997</v>
      </c>
      <c r="Z1667">
        <f>YEAR(Sales_Data[[#This Row],[Order Date]])</f>
        <v>2016</v>
      </c>
    </row>
    <row r="1668" spans="1:26" x14ac:dyDescent="0.2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>_xlfn.XLOOKUP(Sales_Data[[#This Row],[Category]],Assumptions_Model!A:A, Assumptions_Model!B:B)</f>
        <v>0.55000000000000004</v>
      </c>
      <c r="W1668">
        <f>Sales_Data[[#This Row],[Sales]]*Sales_Data[[#This Row],[Cost_%]]</f>
        <v>52.245600000000003</v>
      </c>
      <c r="X1668">
        <f>Sales_Data[[#This Row],[Sales]]-Sales_Data[[#This Row],[Cost]]</f>
        <v>42.746400000000001</v>
      </c>
      <c r="Y1668" s="3">
        <f>Sales_Data[[#This Row],[Gross_Profit_Recalc]]/Sales_Data[[#This Row],[Sales]]</f>
        <v>0.45</v>
      </c>
      <c r="Z1668">
        <f>YEAR(Sales_Data[[#This Row],[Order Date]])</f>
        <v>2016</v>
      </c>
    </row>
    <row r="1669" spans="1:26" x14ac:dyDescent="0.2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>_xlfn.XLOOKUP(Sales_Data[[#This Row],[Category]],Assumptions_Model!A:A, Assumptions_Model!B:B)</f>
        <v>0.6</v>
      </c>
      <c r="W1669">
        <f>Sales_Data[[#This Row],[Sales]]*Sales_Data[[#This Row],[Cost_%]]</f>
        <v>44.611200000000004</v>
      </c>
      <c r="X1669">
        <f>Sales_Data[[#This Row],[Sales]]-Sales_Data[[#This Row],[Cost]]</f>
        <v>29.7408</v>
      </c>
      <c r="Y1669" s="3">
        <f>Sales_Data[[#This Row],[Gross_Profit_Recalc]]/Sales_Data[[#This Row],[Sales]]</f>
        <v>0.39999999999999997</v>
      </c>
      <c r="Z1669">
        <f>YEAR(Sales_Data[[#This Row],[Order Date]])</f>
        <v>2016</v>
      </c>
    </row>
    <row r="1670" spans="1:26" x14ac:dyDescent="0.2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>_xlfn.XLOOKUP(Sales_Data[[#This Row],[Category]],Assumptions_Model!A:A, Assumptions_Model!B:B)</f>
        <v>0.6</v>
      </c>
      <c r="W1670">
        <f>Sales_Data[[#This Row],[Sales]]*Sales_Data[[#This Row],[Cost_%]]</f>
        <v>8.4239999999999995</v>
      </c>
      <c r="X1670">
        <f>Sales_Data[[#This Row],[Sales]]-Sales_Data[[#This Row],[Cost]]</f>
        <v>5.6159999999999997</v>
      </c>
      <c r="Y1670" s="3">
        <f>Sales_Data[[#This Row],[Gross_Profit_Recalc]]/Sales_Data[[#This Row],[Sales]]</f>
        <v>0.4</v>
      </c>
      <c r="Z1670">
        <f>YEAR(Sales_Data[[#This Row],[Order Date]])</f>
        <v>2016</v>
      </c>
    </row>
    <row r="1671" spans="1:26" x14ac:dyDescent="0.2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>_xlfn.XLOOKUP(Sales_Data[[#This Row],[Category]],Assumptions_Model!A:A, Assumptions_Model!B:B)</f>
        <v>0.65</v>
      </c>
      <c r="W1671">
        <f>Sales_Data[[#This Row],[Sales]]*Sales_Data[[#This Row],[Cost_%]]</f>
        <v>661.76760000000002</v>
      </c>
      <c r="X1671">
        <f>Sales_Data[[#This Row],[Sales]]-Sales_Data[[#This Row],[Cost]]</f>
        <v>356.33640000000003</v>
      </c>
      <c r="Y1671" s="3">
        <f>Sales_Data[[#This Row],[Gross_Profit_Recalc]]/Sales_Data[[#This Row],[Sales]]</f>
        <v>0.35000000000000003</v>
      </c>
      <c r="Z1671">
        <f>YEAR(Sales_Data[[#This Row],[Order Date]])</f>
        <v>2015</v>
      </c>
    </row>
    <row r="1672" spans="1:26" x14ac:dyDescent="0.2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>_xlfn.XLOOKUP(Sales_Data[[#This Row],[Category]],Assumptions_Model!A:A, Assumptions_Model!B:B)</f>
        <v>0.55000000000000004</v>
      </c>
      <c r="W1672">
        <f>Sales_Data[[#This Row],[Sales]]*Sales_Data[[#This Row],[Cost_%]]</f>
        <v>9.1740000000000013</v>
      </c>
      <c r="X1672">
        <f>Sales_Data[[#This Row],[Sales]]-Sales_Data[[#This Row],[Cost]]</f>
        <v>7.5059999999999985</v>
      </c>
      <c r="Y1672" s="3">
        <f>Sales_Data[[#This Row],[Gross_Profit_Recalc]]/Sales_Data[[#This Row],[Sales]]</f>
        <v>0.4499999999999999</v>
      </c>
      <c r="Z1672">
        <f>YEAR(Sales_Data[[#This Row],[Order Date]])</f>
        <v>2017</v>
      </c>
    </row>
    <row r="1673" spans="1:26" x14ac:dyDescent="0.2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>_xlfn.XLOOKUP(Sales_Data[[#This Row],[Category]],Assumptions_Model!A:A, Assumptions_Model!B:B)</f>
        <v>0.55000000000000004</v>
      </c>
      <c r="W1673">
        <f>Sales_Data[[#This Row],[Sales]]*Sales_Data[[#This Row],[Cost_%]]</f>
        <v>32.219000000000001</v>
      </c>
      <c r="X1673">
        <f>Sales_Data[[#This Row],[Sales]]-Sales_Data[[#This Row],[Cost]]</f>
        <v>26.360999999999997</v>
      </c>
      <c r="Y1673" s="3">
        <f>Sales_Data[[#This Row],[Gross_Profit_Recalc]]/Sales_Data[[#This Row],[Sales]]</f>
        <v>0.44999999999999996</v>
      </c>
      <c r="Z1673">
        <f>YEAR(Sales_Data[[#This Row],[Order Date]])</f>
        <v>2016</v>
      </c>
    </row>
    <row r="1674" spans="1:26" x14ac:dyDescent="0.2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>_xlfn.XLOOKUP(Sales_Data[[#This Row],[Category]],Assumptions_Model!A:A, Assumptions_Model!B:B)</f>
        <v>0.55000000000000004</v>
      </c>
      <c r="W1674">
        <f>Sales_Data[[#This Row],[Sales]]*Sales_Data[[#This Row],[Cost_%]]</f>
        <v>92.382400000000004</v>
      </c>
      <c r="X1674">
        <f>Sales_Data[[#This Row],[Sales]]-Sales_Data[[#This Row],[Cost]]</f>
        <v>75.585599999999985</v>
      </c>
      <c r="Y1674" s="3">
        <f>Sales_Data[[#This Row],[Gross_Profit_Recalc]]/Sales_Data[[#This Row],[Sales]]</f>
        <v>0.44999999999999996</v>
      </c>
      <c r="Z1674">
        <f>YEAR(Sales_Data[[#This Row],[Order Date]])</f>
        <v>2017</v>
      </c>
    </row>
    <row r="1675" spans="1:26" x14ac:dyDescent="0.2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>_xlfn.XLOOKUP(Sales_Data[[#This Row],[Category]],Assumptions_Model!A:A, Assumptions_Model!B:B)</f>
        <v>0.6</v>
      </c>
      <c r="W1675">
        <f>Sales_Data[[#This Row],[Sales]]*Sales_Data[[#This Row],[Cost_%]]</f>
        <v>117.97199999999999</v>
      </c>
      <c r="X1675">
        <f>Sales_Data[[#This Row],[Sales]]-Sales_Data[[#This Row],[Cost]]</f>
        <v>78.64800000000001</v>
      </c>
      <c r="Y1675" s="3">
        <f>Sales_Data[[#This Row],[Gross_Profit_Recalc]]/Sales_Data[[#This Row],[Sales]]</f>
        <v>0.4</v>
      </c>
      <c r="Z1675">
        <f>YEAR(Sales_Data[[#This Row],[Order Date]])</f>
        <v>2015</v>
      </c>
    </row>
    <row r="1676" spans="1:26" x14ac:dyDescent="0.2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>_xlfn.XLOOKUP(Sales_Data[[#This Row],[Category]],Assumptions_Model!A:A, Assumptions_Model!B:B)</f>
        <v>0.65</v>
      </c>
      <c r="W1676">
        <f>Sales_Data[[#This Row],[Sales]]*Sales_Data[[#This Row],[Cost_%]]</f>
        <v>14.2584</v>
      </c>
      <c r="X1676">
        <f>Sales_Data[[#This Row],[Sales]]-Sales_Data[[#This Row],[Cost]]</f>
        <v>7.6776</v>
      </c>
      <c r="Y1676" s="3">
        <f>Sales_Data[[#This Row],[Gross_Profit_Recalc]]/Sales_Data[[#This Row],[Sales]]</f>
        <v>0.35</v>
      </c>
      <c r="Z1676">
        <f>YEAR(Sales_Data[[#This Row],[Order Date]])</f>
        <v>2015</v>
      </c>
    </row>
    <row r="1677" spans="1:26" x14ac:dyDescent="0.2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>_xlfn.XLOOKUP(Sales_Data[[#This Row],[Category]],Assumptions_Model!A:A, Assumptions_Model!B:B)</f>
        <v>0.6</v>
      </c>
      <c r="W1677">
        <f>Sales_Data[[#This Row],[Sales]]*Sales_Data[[#This Row],[Cost_%]]</f>
        <v>3.9527999999999999</v>
      </c>
      <c r="X1677">
        <f>Sales_Data[[#This Row],[Sales]]-Sales_Data[[#This Row],[Cost]]</f>
        <v>2.6352000000000002</v>
      </c>
      <c r="Y1677" s="3">
        <f>Sales_Data[[#This Row],[Gross_Profit_Recalc]]/Sales_Data[[#This Row],[Sales]]</f>
        <v>0.4</v>
      </c>
      <c r="Z1677">
        <f>YEAR(Sales_Data[[#This Row],[Order Date]])</f>
        <v>2015</v>
      </c>
    </row>
    <row r="1678" spans="1:26" x14ac:dyDescent="0.2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>_xlfn.XLOOKUP(Sales_Data[[#This Row],[Category]],Assumptions_Model!A:A, Assumptions_Model!B:B)</f>
        <v>0.6</v>
      </c>
      <c r="W1678">
        <f>Sales_Data[[#This Row],[Sales]]*Sales_Data[[#This Row],[Cost_%]]</f>
        <v>62.567999999999998</v>
      </c>
      <c r="X1678">
        <f>Sales_Data[[#This Row],[Sales]]-Sales_Data[[#This Row],[Cost]]</f>
        <v>41.712000000000003</v>
      </c>
      <c r="Y1678" s="3">
        <f>Sales_Data[[#This Row],[Gross_Profit_Recalc]]/Sales_Data[[#This Row],[Sales]]</f>
        <v>0.4</v>
      </c>
      <c r="Z1678">
        <f>YEAR(Sales_Data[[#This Row],[Order Date]])</f>
        <v>2016</v>
      </c>
    </row>
    <row r="1679" spans="1:26" x14ac:dyDescent="0.2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>_xlfn.XLOOKUP(Sales_Data[[#This Row],[Category]],Assumptions_Model!A:A, Assumptions_Model!B:B)</f>
        <v>0.6</v>
      </c>
      <c r="W1679">
        <f>Sales_Data[[#This Row],[Sales]]*Sales_Data[[#This Row],[Cost_%]]</f>
        <v>10.764000000000001</v>
      </c>
      <c r="X1679">
        <f>Sales_Data[[#This Row],[Sales]]-Sales_Data[[#This Row],[Cost]]</f>
        <v>7.1760000000000002</v>
      </c>
      <c r="Y1679" s="3">
        <f>Sales_Data[[#This Row],[Gross_Profit_Recalc]]/Sales_Data[[#This Row],[Sales]]</f>
        <v>0.39999999999999997</v>
      </c>
      <c r="Z1679">
        <f>YEAR(Sales_Data[[#This Row],[Order Date]])</f>
        <v>2016</v>
      </c>
    </row>
    <row r="1680" spans="1:26" x14ac:dyDescent="0.2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>_xlfn.XLOOKUP(Sales_Data[[#This Row],[Category]],Assumptions_Model!A:A, Assumptions_Model!B:B)</f>
        <v>0.6</v>
      </c>
      <c r="W1680">
        <f>Sales_Data[[#This Row],[Sales]]*Sales_Data[[#This Row],[Cost_%]]</f>
        <v>38.870400000000004</v>
      </c>
      <c r="X1680">
        <f>Sales_Data[[#This Row],[Sales]]-Sales_Data[[#This Row],[Cost]]</f>
        <v>25.913600000000002</v>
      </c>
      <c r="Y1680" s="3">
        <f>Sales_Data[[#This Row],[Gross_Profit_Recalc]]/Sales_Data[[#This Row],[Sales]]</f>
        <v>0.4</v>
      </c>
      <c r="Z1680">
        <f>YEAR(Sales_Data[[#This Row],[Order Date]])</f>
        <v>2014</v>
      </c>
    </row>
    <row r="1681" spans="1:26" x14ac:dyDescent="0.2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>_xlfn.XLOOKUP(Sales_Data[[#This Row],[Category]],Assumptions_Model!A:A, Assumptions_Model!B:B)</f>
        <v>0.55000000000000004</v>
      </c>
      <c r="W1681">
        <f>Sales_Data[[#This Row],[Sales]]*Sales_Data[[#This Row],[Cost_%]]</f>
        <v>17.810100000000002</v>
      </c>
      <c r="X1681">
        <f>Sales_Data[[#This Row],[Sales]]-Sales_Data[[#This Row],[Cost]]</f>
        <v>14.571899999999996</v>
      </c>
      <c r="Y1681" s="3">
        <f>Sales_Data[[#This Row],[Gross_Profit_Recalc]]/Sales_Data[[#This Row],[Sales]]</f>
        <v>0.4499999999999999</v>
      </c>
      <c r="Z1681">
        <f>YEAR(Sales_Data[[#This Row],[Order Date]])</f>
        <v>2014</v>
      </c>
    </row>
    <row r="1682" spans="1:26" x14ac:dyDescent="0.2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>_xlfn.XLOOKUP(Sales_Data[[#This Row],[Category]],Assumptions_Model!A:A, Assumptions_Model!B:B)</f>
        <v>0.65</v>
      </c>
      <c r="W1682">
        <f>Sales_Data[[#This Row],[Sales]]*Sales_Data[[#This Row],[Cost_%]]</f>
        <v>27.539200000000001</v>
      </c>
      <c r="X1682">
        <f>Sales_Data[[#This Row],[Sales]]-Sales_Data[[#This Row],[Cost]]</f>
        <v>14.828800000000001</v>
      </c>
      <c r="Y1682" s="3">
        <f>Sales_Data[[#This Row],[Gross_Profit_Recalc]]/Sales_Data[[#This Row],[Sales]]</f>
        <v>0.35000000000000003</v>
      </c>
      <c r="Z1682">
        <f>YEAR(Sales_Data[[#This Row],[Order Date]])</f>
        <v>2014</v>
      </c>
    </row>
    <row r="1683" spans="1:26" x14ac:dyDescent="0.2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>_xlfn.XLOOKUP(Sales_Data[[#This Row],[Category]],Assumptions_Model!A:A, Assumptions_Model!B:B)</f>
        <v>0.55000000000000004</v>
      </c>
      <c r="W1683">
        <f>Sales_Data[[#This Row],[Sales]]*Sales_Data[[#This Row],[Cost_%]]</f>
        <v>219.74700000000004</v>
      </c>
      <c r="X1683">
        <f>Sales_Data[[#This Row],[Sales]]-Sales_Data[[#This Row],[Cost]]</f>
        <v>179.79299999999998</v>
      </c>
      <c r="Y1683" s="3">
        <f>Sales_Data[[#This Row],[Gross_Profit_Recalc]]/Sales_Data[[#This Row],[Sales]]</f>
        <v>0.4499999999999999</v>
      </c>
      <c r="Z1683">
        <f>YEAR(Sales_Data[[#This Row],[Order Date]])</f>
        <v>2014</v>
      </c>
    </row>
    <row r="1684" spans="1:26" x14ac:dyDescent="0.2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>_xlfn.XLOOKUP(Sales_Data[[#This Row],[Category]],Assumptions_Model!A:A, Assumptions_Model!B:B)</f>
        <v>0.6</v>
      </c>
      <c r="W1684">
        <f>Sales_Data[[#This Row],[Sales]]*Sales_Data[[#This Row],[Cost_%]]</f>
        <v>11.382</v>
      </c>
      <c r="X1684">
        <f>Sales_Data[[#This Row],[Sales]]-Sales_Data[[#This Row],[Cost]]</f>
        <v>7.5879999999999992</v>
      </c>
      <c r="Y1684" s="3">
        <f>Sales_Data[[#This Row],[Gross_Profit_Recalc]]/Sales_Data[[#This Row],[Sales]]</f>
        <v>0.39999999999999997</v>
      </c>
      <c r="Z1684">
        <f>YEAR(Sales_Data[[#This Row],[Order Date]])</f>
        <v>2016</v>
      </c>
    </row>
    <row r="1685" spans="1:26" x14ac:dyDescent="0.2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>_xlfn.XLOOKUP(Sales_Data[[#This Row],[Category]],Assumptions_Model!A:A, Assumptions_Model!B:B)</f>
        <v>0.65</v>
      </c>
      <c r="W1685">
        <f>Sales_Data[[#This Row],[Sales]]*Sales_Data[[#This Row],[Cost_%]]</f>
        <v>9.6330000000000009</v>
      </c>
      <c r="X1685">
        <f>Sales_Data[[#This Row],[Sales]]-Sales_Data[[#This Row],[Cost]]</f>
        <v>5.1869999999999994</v>
      </c>
      <c r="Y1685" s="3">
        <f>Sales_Data[[#This Row],[Gross_Profit_Recalc]]/Sales_Data[[#This Row],[Sales]]</f>
        <v>0.35</v>
      </c>
      <c r="Z1685">
        <f>YEAR(Sales_Data[[#This Row],[Order Date]])</f>
        <v>2016</v>
      </c>
    </row>
    <row r="1686" spans="1:26" x14ac:dyDescent="0.2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>_xlfn.XLOOKUP(Sales_Data[[#This Row],[Category]],Assumptions_Model!A:A, Assumptions_Model!B:B)</f>
        <v>0.6</v>
      </c>
      <c r="W1686">
        <f>Sales_Data[[#This Row],[Sales]]*Sales_Data[[#This Row],[Cost_%]]</f>
        <v>59.567999999999998</v>
      </c>
      <c r="X1686">
        <f>Sales_Data[[#This Row],[Sales]]-Sales_Data[[#This Row],[Cost]]</f>
        <v>39.712000000000003</v>
      </c>
      <c r="Y1686" s="3">
        <f>Sales_Data[[#This Row],[Gross_Profit_Recalc]]/Sales_Data[[#This Row],[Sales]]</f>
        <v>0.4</v>
      </c>
      <c r="Z1686">
        <f>YEAR(Sales_Data[[#This Row],[Order Date]])</f>
        <v>2017</v>
      </c>
    </row>
    <row r="1687" spans="1:26" x14ac:dyDescent="0.2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>_xlfn.XLOOKUP(Sales_Data[[#This Row],[Category]],Assumptions_Model!A:A, Assumptions_Model!B:B)</f>
        <v>0.6</v>
      </c>
      <c r="W1687">
        <f>Sales_Data[[#This Row],[Sales]]*Sales_Data[[#This Row],[Cost_%]]</f>
        <v>0.71279999999999999</v>
      </c>
      <c r="X1687">
        <f>Sales_Data[[#This Row],[Sales]]-Sales_Data[[#This Row],[Cost]]</f>
        <v>0.47519999999999996</v>
      </c>
      <c r="Y1687" s="3">
        <f>Sales_Data[[#This Row],[Gross_Profit_Recalc]]/Sales_Data[[#This Row],[Sales]]</f>
        <v>0.39999999999999997</v>
      </c>
      <c r="Z1687">
        <f>YEAR(Sales_Data[[#This Row],[Order Date]])</f>
        <v>2017</v>
      </c>
    </row>
    <row r="1688" spans="1:26" x14ac:dyDescent="0.2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>_xlfn.XLOOKUP(Sales_Data[[#This Row],[Category]],Assumptions_Model!A:A, Assumptions_Model!B:B)</f>
        <v>0.6</v>
      </c>
      <c r="W1688">
        <f>Sales_Data[[#This Row],[Sales]]*Sales_Data[[#This Row],[Cost_%]]</f>
        <v>4.5107999999999997</v>
      </c>
      <c r="X1688">
        <f>Sales_Data[[#This Row],[Sales]]-Sales_Data[[#This Row],[Cost]]</f>
        <v>3.0072000000000001</v>
      </c>
      <c r="Y1688" s="3">
        <f>Sales_Data[[#This Row],[Gross_Profit_Recalc]]/Sales_Data[[#This Row],[Sales]]</f>
        <v>0.4</v>
      </c>
      <c r="Z1688">
        <f>YEAR(Sales_Data[[#This Row],[Order Date]])</f>
        <v>2017</v>
      </c>
    </row>
    <row r="1689" spans="1:26" x14ac:dyDescent="0.2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>_xlfn.XLOOKUP(Sales_Data[[#This Row],[Category]],Assumptions_Model!A:A, Assumptions_Model!B:B)</f>
        <v>0.6</v>
      </c>
      <c r="W1689">
        <f>Sales_Data[[#This Row],[Sales]]*Sales_Data[[#This Row],[Cost_%]]</f>
        <v>6.2207999999999997</v>
      </c>
      <c r="X1689">
        <f>Sales_Data[[#This Row],[Sales]]-Sales_Data[[#This Row],[Cost]]</f>
        <v>4.1472000000000007</v>
      </c>
      <c r="Y1689" s="3">
        <f>Sales_Data[[#This Row],[Gross_Profit_Recalc]]/Sales_Data[[#This Row],[Sales]]</f>
        <v>0.40000000000000008</v>
      </c>
      <c r="Z1689">
        <f>YEAR(Sales_Data[[#This Row],[Order Date]])</f>
        <v>2017</v>
      </c>
    </row>
    <row r="1690" spans="1:26" x14ac:dyDescent="0.2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>_xlfn.XLOOKUP(Sales_Data[[#This Row],[Category]],Assumptions_Model!A:A, Assumptions_Model!B:B)</f>
        <v>0.65</v>
      </c>
      <c r="W1690">
        <f>Sales_Data[[#This Row],[Sales]]*Sales_Data[[#This Row],[Cost_%]]</f>
        <v>202.072</v>
      </c>
      <c r="X1690">
        <f>Sales_Data[[#This Row],[Sales]]-Sales_Data[[#This Row],[Cost]]</f>
        <v>108.80799999999999</v>
      </c>
      <c r="Y1690" s="3">
        <f>Sales_Data[[#This Row],[Gross_Profit_Recalc]]/Sales_Data[[#This Row],[Sales]]</f>
        <v>0.35</v>
      </c>
      <c r="Z1690">
        <f>YEAR(Sales_Data[[#This Row],[Order Date]])</f>
        <v>2017</v>
      </c>
    </row>
    <row r="1691" spans="1:26" x14ac:dyDescent="0.2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>_xlfn.XLOOKUP(Sales_Data[[#This Row],[Category]],Assumptions_Model!A:A, Assumptions_Model!B:B)</f>
        <v>0.65</v>
      </c>
      <c r="W1691">
        <f>Sales_Data[[#This Row],[Sales]]*Sales_Data[[#This Row],[Cost_%]]</f>
        <v>554.50980000000004</v>
      </c>
      <c r="X1691">
        <f>Sales_Data[[#This Row],[Sales]]-Sales_Data[[#This Row],[Cost]]</f>
        <v>298.58219999999994</v>
      </c>
      <c r="Y1691" s="3">
        <f>Sales_Data[[#This Row],[Gross_Profit_Recalc]]/Sales_Data[[#This Row],[Sales]]</f>
        <v>0.34999999999999992</v>
      </c>
      <c r="Z1691">
        <f>YEAR(Sales_Data[[#This Row],[Order Date]])</f>
        <v>2014</v>
      </c>
    </row>
    <row r="1692" spans="1:26" x14ac:dyDescent="0.2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>_xlfn.XLOOKUP(Sales_Data[[#This Row],[Category]],Assumptions_Model!A:A, Assumptions_Model!B:B)</f>
        <v>0.6</v>
      </c>
      <c r="W1692">
        <f>Sales_Data[[#This Row],[Sales]]*Sales_Data[[#This Row],[Cost_%]]</f>
        <v>20.07</v>
      </c>
      <c r="X1692">
        <f>Sales_Data[[#This Row],[Sales]]-Sales_Data[[#This Row],[Cost]]</f>
        <v>13.380000000000003</v>
      </c>
      <c r="Y1692" s="3">
        <f>Sales_Data[[#This Row],[Gross_Profit_Recalc]]/Sales_Data[[#This Row],[Sales]]</f>
        <v>0.4</v>
      </c>
      <c r="Z1692">
        <f>YEAR(Sales_Data[[#This Row],[Order Date]])</f>
        <v>2017</v>
      </c>
    </row>
    <row r="1693" spans="1:26" x14ac:dyDescent="0.2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>_xlfn.XLOOKUP(Sales_Data[[#This Row],[Category]],Assumptions_Model!A:A, Assumptions_Model!B:B)</f>
        <v>0.6</v>
      </c>
      <c r="W1693">
        <f>Sales_Data[[#This Row],[Sales]]*Sales_Data[[#This Row],[Cost_%]]</f>
        <v>6.24</v>
      </c>
      <c r="X1693">
        <f>Sales_Data[[#This Row],[Sales]]-Sales_Data[[#This Row],[Cost]]</f>
        <v>4.16</v>
      </c>
      <c r="Y1693" s="3">
        <f>Sales_Data[[#This Row],[Gross_Profit_Recalc]]/Sales_Data[[#This Row],[Sales]]</f>
        <v>0.4</v>
      </c>
      <c r="Z1693">
        <f>YEAR(Sales_Data[[#This Row],[Order Date]])</f>
        <v>2017</v>
      </c>
    </row>
    <row r="1694" spans="1:26" x14ac:dyDescent="0.2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>_xlfn.XLOOKUP(Sales_Data[[#This Row],[Category]],Assumptions_Model!A:A, Assumptions_Model!B:B)</f>
        <v>0.65</v>
      </c>
      <c r="W1694">
        <f>Sales_Data[[#This Row],[Sales]]*Sales_Data[[#This Row],[Cost_%]]</f>
        <v>14.222</v>
      </c>
      <c r="X1694">
        <f>Sales_Data[[#This Row],[Sales]]-Sales_Data[[#This Row],[Cost]]</f>
        <v>7.6579999999999995</v>
      </c>
      <c r="Y1694" s="3">
        <f>Sales_Data[[#This Row],[Gross_Profit_Recalc]]/Sales_Data[[#This Row],[Sales]]</f>
        <v>0.35</v>
      </c>
      <c r="Z1694">
        <f>YEAR(Sales_Data[[#This Row],[Order Date]])</f>
        <v>2016</v>
      </c>
    </row>
    <row r="1695" spans="1:26" x14ac:dyDescent="0.2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>_xlfn.XLOOKUP(Sales_Data[[#This Row],[Category]],Assumptions_Model!A:A, Assumptions_Model!B:B)</f>
        <v>0.55000000000000004</v>
      </c>
      <c r="W1695">
        <f>Sales_Data[[#This Row],[Sales]]*Sales_Data[[#This Row],[Cost_%]]</f>
        <v>7.4888000000000003</v>
      </c>
      <c r="X1695">
        <f>Sales_Data[[#This Row],[Sales]]-Sales_Data[[#This Row],[Cost]]</f>
        <v>6.1271999999999993</v>
      </c>
      <c r="Y1695" s="3">
        <f>Sales_Data[[#This Row],[Gross_Profit_Recalc]]/Sales_Data[[#This Row],[Sales]]</f>
        <v>0.44999999999999996</v>
      </c>
      <c r="Z1695">
        <f>YEAR(Sales_Data[[#This Row],[Order Date]])</f>
        <v>2016</v>
      </c>
    </row>
    <row r="1696" spans="1:26" x14ac:dyDescent="0.2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>_xlfn.XLOOKUP(Sales_Data[[#This Row],[Category]],Assumptions_Model!A:A, Assumptions_Model!B:B)</f>
        <v>0.55000000000000004</v>
      </c>
      <c r="W1696">
        <f>Sales_Data[[#This Row],[Sales]]*Sales_Data[[#This Row],[Cost_%]]</f>
        <v>35.178000000000004</v>
      </c>
      <c r="X1696">
        <f>Sales_Data[[#This Row],[Sales]]-Sales_Data[[#This Row],[Cost]]</f>
        <v>28.781999999999996</v>
      </c>
      <c r="Y1696" s="3">
        <f>Sales_Data[[#This Row],[Gross_Profit_Recalc]]/Sales_Data[[#This Row],[Sales]]</f>
        <v>0.44999999999999996</v>
      </c>
      <c r="Z1696">
        <f>YEAR(Sales_Data[[#This Row],[Order Date]])</f>
        <v>2015</v>
      </c>
    </row>
    <row r="1697" spans="1:26" x14ac:dyDescent="0.2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>_xlfn.XLOOKUP(Sales_Data[[#This Row],[Category]],Assumptions_Model!A:A, Assumptions_Model!B:B)</f>
        <v>0.6</v>
      </c>
      <c r="W1697">
        <f>Sales_Data[[#This Row],[Sales]]*Sales_Data[[#This Row],[Cost_%]]</f>
        <v>8.6760000000000002</v>
      </c>
      <c r="X1697">
        <f>Sales_Data[[#This Row],[Sales]]-Sales_Data[[#This Row],[Cost]]</f>
        <v>5.7840000000000007</v>
      </c>
      <c r="Y1697" s="3">
        <f>Sales_Data[[#This Row],[Gross_Profit_Recalc]]/Sales_Data[[#This Row],[Sales]]</f>
        <v>0.4</v>
      </c>
      <c r="Z1697">
        <f>YEAR(Sales_Data[[#This Row],[Order Date]])</f>
        <v>2015</v>
      </c>
    </row>
    <row r="1698" spans="1:26" x14ac:dyDescent="0.2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>_xlfn.XLOOKUP(Sales_Data[[#This Row],[Category]],Assumptions_Model!A:A, Assumptions_Model!B:B)</f>
        <v>0.55000000000000004</v>
      </c>
      <c r="W1698">
        <f>Sales_Data[[#This Row],[Sales]]*Sales_Data[[#This Row],[Cost_%]]</f>
        <v>57.739000000000004</v>
      </c>
      <c r="X1698">
        <f>Sales_Data[[#This Row],[Sales]]-Sales_Data[[#This Row],[Cost]]</f>
        <v>47.241</v>
      </c>
      <c r="Y1698" s="3">
        <f>Sales_Data[[#This Row],[Gross_Profit_Recalc]]/Sales_Data[[#This Row],[Sales]]</f>
        <v>0.44999999999999996</v>
      </c>
      <c r="Z1698">
        <f>YEAR(Sales_Data[[#This Row],[Order Date]])</f>
        <v>2015</v>
      </c>
    </row>
    <row r="1699" spans="1:26" x14ac:dyDescent="0.2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>_xlfn.XLOOKUP(Sales_Data[[#This Row],[Category]],Assumptions_Model!A:A, Assumptions_Model!B:B)</f>
        <v>0.6</v>
      </c>
      <c r="W1699">
        <f>Sales_Data[[#This Row],[Sales]]*Sales_Data[[#This Row],[Cost_%]]</f>
        <v>64.175999999999988</v>
      </c>
      <c r="X1699">
        <f>Sales_Data[[#This Row],[Sales]]-Sales_Data[[#This Row],[Cost]]</f>
        <v>42.784000000000006</v>
      </c>
      <c r="Y1699" s="3">
        <f>Sales_Data[[#This Row],[Gross_Profit_Recalc]]/Sales_Data[[#This Row],[Sales]]</f>
        <v>0.40000000000000008</v>
      </c>
      <c r="Z1699">
        <f>YEAR(Sales_Data[[#This Row],[Order Date]])</f>
        <v>2015</v>
      </c>
    </row>
    <row r="1700" spans="1:26" x14ac:dyDescent="0.2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>_xlfn.XLOOKUP(Sales_Data[[#This Row],[Category]],Assumptions_Model!A:A, Assumptions_Model!B:B)</f>
        <v>0.6</v>
      </c>
      <c r="W1700">
        <f>Sales_Data[[#This Row],[Sales]]*Sales_Data[[#This Row],[Cost_%]]</f>
        <v>12.935999999999998</v>
      </c>
      <c r="X1700">
        <f>Sales_Data[[#This Row],[Sales]]-Sales_Data[[#This Row],[Cost]]</f>
        <v>8.6240000000000006</v>
      </c>
      <c r="Y1700" s="3">
        <f>Sales_Data[[#This Row],[Gross_Profit_Recalc]]/Sales_Data[[#This Row],[Sales]]</f>
        <v>0.4</v>
      </c>
      <c r="Z1700">
        <f>YEAR(Sales_Data[[#This Row],[Order Date]])</f>
        <v>2015</v>
      </c>
    </row>
    <row r="1701" spans="1:26" x14ac:dyDescent="0.2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>_xlfn.XLOOKUP(Sales_Data[[#This Row],[Category]],Assumptions_Model!A:A, Assumptions_Model!B:B)</f>
        <v>0.65</v>
      </c>
      <c r="W1701">
        <f>Sales_Data[[#This Row],[Sales]]*Sales_Data[[#This Row],[Cost_%]]</f>
        <v>335.322</v>
      </c>
      <c r="X1701">
        <f>Sales_Data[[#This Row],[Sales]]-Sales_Data[[#This Row],[Cost]]</f>
        <v>180.55799999999999</v>
      </c>
      <c r="Y1701" s="3">
        <f>Sales_Data[[#This Row],[Gross_Profit_Recalc]]/Sales_Data[[#This Row],[Sales]]</f>
        <v>0.35</v>
      </c>
      <c r="Z1701">
        <f>YEAR(Sales_Data[[#This Row],[Order Date]])</f>
        <v>2014</v>
      </c>
    </row>
    <row r="1702" spans="1:26" x14ac:dyDescent="0.2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>_xlfn.XLOOKUP(Sales_Data[[#This Row],[Category]],Assumptions_Model!A:A, Assumptions_Model!B:B)</f>
        <v>0.6</v>
      </c>
      <c r="W1702">
        <f>Sales_Data[[#This Row],[Sales]]*Sales_Data[[#This Row],[Cost_%]]</f>
        <v>7.0847999999999995</v>
      </c>
      <c r="X1702">
        <f>Sales_Data[[#This Row],[Sales]]-Sales_Data[[#This Row],[Cost]]</f>
        <v>4.7232000000000003</v>
      </c>
      <c r="Y1702" s="3">
        <f>Sales_Data[[#This Row],[Gross_Profit_Recalc]]/Sales_Data[[#This Row],[Sales]]</f>
        <v>0.4</v>
      </c>
      <c r="Z1702">
        <f>YEAR(Sales_Data[[#This Row],[Order Date]])</f>
        <v>2015</v>
      </c>
    </row>
    <row r="1703" spans="1:26" x14ac:dyDescent="0.2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>_xlfn.XLOOKUP(Sales_Data[[#This Row],[Category]],Assumptions_Model!A:A, Assumptions_Model!B:B)</f>
        <v>0.65</v>
      </c>
      <c r="W1703">
        <f>Sales_Data[[#This Row],[Sales]]*Sales_Data[[#This Row],[Cost_%]]</f>
        <v>1255.1759999999999</v>
      </c>
      <c r="X1703">
        <f>Sales_Data[[#This Row],[Sales]]-Sales_Data[[#This Row],[Cost]]</f>
        <v>675.86400000000003</v>
      </c>
      <c r="Y1703" s="3">
        <f>Sales_Data[[#This Row],[Gross_Profit_Recalc]]/Sales_Data[[#This Row],[Sales]]</f>
        <v>0.35000000000000003</v>
      </c>
      <c r="Z1703">
        <f>YEAR(Sales_Data[[#This Row],[Order Date]])</f>
        <v>2015</v>
      </c>
    </row>
    <row r="1704" spans="1:26" x14ac:dyDescent="0.2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>_xlfn.XLOOKUP(Sales_Data[[#This Row],[Category]],Assumptions_Model!A:A, Assumptions_Model!B:B)</f>
        <v>0.6</v>
      </c>
      <c r="W1704">
        <f>Sales_Data[[#This Row],[Sales]]*Sales_Data[[#This Row],[Cost_%]]</f>
        <v>5.976</v>
      </c>
      <c r="X1704">
        <f>Sales_Data[[#This Row],[Sales]]-Sales_Data[[#This Row],[Cost]]</f>
        <v>3.9840000000000009</v>
      </c>
      <c r="Y1704" s="3">
        <f>Sales_Data[[#This Row],[Gross_Profit_Recalc]]/Sales_Data[[#This Row],[Sales]]</f>
        <v>0.40000000000000008</v>
      </c>
      <c r="Z1704">
        <f>YEAR(Sales_Data[[#This Row],[Order Date]])</f>
        <v>2015</v>
      </c>
    </row>
    <row r="1705" spans="1:26" x14ac:dyDescent="0.2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>_xlfn.XLOOKUP(Sales_Data[[#This Row],[Category]],Assumptions_Model!A:A, Assumptions_Model!B:B)</f>
        <v>0.6</v>
      </c>
      <c r="W1705">
        <f>Sales_Data[[#This Row],[Sales]]*Sales_Data[[#This Row],[Cost_%]]</f>
        <v>7.4099999999999993</v>
      </c>
      <c r="X1705">
        <f>Sales_Data[[#This Row],[Sales]]-Sales_Data[[#This Row],[Cost]]</f>
        <v>4.9400000000000004</v>
      </c>
      <c r="Y1705" s="3">
        <f>Sales_Data[[#This Row],[Gross_Profit_Recalc]]/Sales_Data[[#This Row],[Sales]]</f>
        <v>0.4</v>
      </c>
      <c r="Z1705">
        <f>YEAR(Sales_Data[[#This Row],[Order Date]])</f>
        <v>2014</v>
      </c>
    </row>
    <row r="1706" spans="1:26" x14ac:dyDescent="0.2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>_xlfn.XLOOKUP(Sales_Data[[#This Row],[Category]],Assumptions_Model!A:A, Assumptions_Model!B:B)</f>
        <v>0.6</v>
      </c>
      <c r="W1706">
        <f>Sales_Data[[#This Row],[Sales]]*Sales_Data[[#This Row],[Cost_%]]</f>
        <v>5.8212000000000002</v>
      </c>
      <c r="X1706">
        <f>Sales_Data[[#This Row],[Sales]]-Sales_Data[[#This Row],[Cost]]</f>
        <v>3.8807999999999998</v>
      </c>
      <c r="Y1706" s="3">
        <f>Sales_Data[[#This Row],[Gross_Profit_Recalc]]/Sales_Data[[#This Row],[Sales]]</f>
        <v>0.39999999999999997</v>
      </c>
      <c r="Z1706">
        <f>YEAR(Sales_Data[[#This Row],[Order Date]])</f>
        <v>2016</v>
      </c>
    </row>
    <row r="1707" spans="1:26" x14ac:dyDescent="0.2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>_xlfn.XLOOKUP(Sales_Data[[#This Row],[Category]],Assumptions_Model!A:A, Assumptions_Model!B:B)</f>
        <v>0.6</v>
      </c>
      <c r="W1707">
        <f>Sales_Data[[#This Row],[Sales]]*Sales_Data[[#This Row],[Cost_%]]</f>
        <v>6.9659999999999993</v>
      </c>
      <c r="X1707">
        <f>Sales_Data[[#This Row],[Sales]]-Sales_Data[[#This Row],[Cost]]</f>
        <v>4.6440000000000001</v>
      </c>
      <c r="Y1707" s="3">
        <f>Sales_Data[[#This Row],[Gross_Profit_Recalc]]/Sales_Data[[#This Row],[Sales]]</f>
        <v>0.4</v>
      </c>
      <c r="Z1707">
        <f>YEAR(Sales_Data[[#This Row],[Order Date]])</f>
        <v>2015</v>
      </c>
    </row>
    <row r="1708" spans="1:26" x14ac:dyDescent="0.2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>_xlfn.XLOOKUP(Sales_Data[[#This Row],[Category]],Assumptions_Model!A:A, Assumptions_Model!B:B)</f>
        <v>0.6</v>
      </c>
      <c r="W1708">
        <f>Sales_Data[[#This Row],[Sales]]*Sales_Data[[#This Row],[Cost_%]]</f>
        <v>26.315999999999999</v>
      </c>
      <c r="X1708">
        <f>Sales_Data[[#This Row],[Sales]]-Sales_Data[[#This Row],[Cost]]</f>
        <v>17.544</v>
      </c>
      <c r="Y1708" s="3">
        <f>Sales_Data[[#This Row],[Gross_Profit_Recalc]]/Sales_Data[[#This Row],[Sales]]</f>
        <v>0.4</v>
      </c>
      <c r="Z1708">
        <f>YEAR(Sales_Data[[#This Row],[Order Date]])</f>
        <v>2017</v>
      </c>
    </row>
    <row r="1709" spans="1:26" x14ac:dyDescent="0.2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>_xlfn.XLOOKUP(Sales_Data[[#This Row],[Category]],Assumptions_Model!A:A, Assumptions_Model!B:B)</f>
        <v>0.55000000000000004</v>
      </c>
      <c r="W1709">
        <f>Sales_Data[[#This Row],[Sales]]*Sales_Data[[#This Row],[Cost_%]]</f>
        <v>81.664000000000001</v>
      </c>
      <c r="X1709">
        <f>Sales_Data[[#This Row],[Sales]]-Sales_Data[[#This Row],[Cost]]</f>
        <v>66.815999999999988</v>
      </c>
      <c r="Y1709" s="3">
        <f>Sales_Data[[#This Row],[Gross_Profit_Recalc]]/Sales_Data[[#This Row],[Sales]]</f>
        <v>0.44999999999999996</v>
      </c>
      <c r="Z1709">
        <f>YEAR(Sales_Data[[#This Row],[Order Date]])</f>
        <v>2017</v>
      </c>
    </row>
    <row r="1710" spans="1:26" x14ac:dyDescent="0.2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>_xlfn.XLOOKUP(Sales_Data[[#This Row],[Category]],Assumptions_Model!A:A, Assumptions_Model!B:B)</f>
        <v>0.6</v>
      </c>
      <c r="W1710">
        <f>Sales_Data[[#This Row],[Sales]]*Sales_Data[[#This Row],[Cost_%]]</f>
        <v>4.452</v>
      </c>
      <c r="X1710">
        <f>Sales_Data[[#This Row],[Sales]]-Sales_Data[[#This Row],[Cost]]</f>
        <v>2.968</v>
      </c>
      <c r="Y1710" s="3">
        <f>Sales_Data[[#This Row],[Gross_Profit_Recalc]]/Sales_Data[[#This Row],[Sales]]</f>
        <v>0.4</v>
      </c>
      <c r="Z1710">
        <f>YEAR(Sales_Data[[#This Row],[Order Date]])</f>
        <v>2017</v>
      </c>
    </row>
    <row r="1711" spans="1:26" x14ac:dyDescent="0.2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>_xlfn.XLOOKUP(Sales_Data[[#This Row],[Category]],Assumptions_Model!A:A, Assumptions_Model!B:B)</f>
        <v>0.65</v>
      </c>
      <c r="W1711">
        <f>Sales_Data[[#This Row],[Sales]]*Sales_Data[[#This Row],[Cost_%]]</f>
        <v>46.794800000000002</v>
      </c>
      <c r="X1711">
        <f>Sales_Data[[#This Row],[Sales]]-Sales_Data[[#This Row],[Cost]]</f>
        <v>25.197200000000002</v>
      </c>
      <c r="Y1711" s="3">
        <f>Sales_Data[[#This Row],[Gross_Profit_Recalc]]/Sales_Data[[#This Row],[Sales]]</f>
        <v>0.35000000000000003</v>
      </c>
      <c r="Z1711">
        <f>YEAR(Sales_Data[[#This Row],[Order Date]])</f>
        <v>2017</v>
      </c>
    </row>
    <row r="1712" spans="1:26" x14ac:dyDescent="0.2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>_xlfn.XLOOKUP(Sales_Data[[#This Row],[Category]],Assumptions_Model!A:A, Assumptions_Model!B:B)</f>
        <v>0.6</v>
      </c>
      <c r="W1712">
        <f>Sales_Data[[#This Row],[Sales]]*Sales_Data[[#This Row],[Cost_%]]</f>
        <v>11.94</v>
      </c>
      <c r="X1712">
        <f>Sales_Data[[#This Row],[Sales]]-Sales_Data[[#This Row],[Cost]]</f>
        <v>7.9599999999999991</v>
      </c>
      <c r="Y1712" s="3">
        <f>Sales_Data[[#This Row],[Gross_Profit_Recalc]]/Sales_Data[[#This Row],[Sales]]</f>
        <v>0.39999999999999997</v>
      </c>
      <c r="Z1712">
        <f>YEAR(Sales_Data[[#This Row],[Order Date]])</f>
        <v>2017</v>
      </c>
    </row>
    <row r="1713" spans="1:26" x14ac:dyDescent="0.2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>_xlfn.XLOOKUP(Sales_Data[[#This Row],[Category]],Assumptions_Model!A:A, Assumptions_Model!B:B)</f>
        <v>0.6</v>
      </c>
      <c r="W1713">
        <f>Sales_Data[[#This Row],[Sales]]*Sales_Data[[#This Row],[Cost_%]]</f>
        <v>1021.2719999999999</v>
      </c>
      <c r="X1713">
        <f>Sales_Data[[#This Row],[Sales]]-Sales_Data[[#This Row],[Cost]]</f>
        <v>680.84799999999996</v>
      </c>
      <c r="Y1713" s="3">
        <f>Sales_Data[[#This Row],[Gross_Profit_Recalc]]/Sales_Data[[#This Row],[Sales]]</f>
        <v>0.4</v>
      </c>
      <c r="Z1713">
        <f>YEAR(Sales_Data[[#This Row],[Order Date]])</f>
        <v>2017</v>
      </c>
    </row>
    <row r="1714" spans="1:26" x14ac:dyDescent="0.2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>_xlfn.XLOOKUP(Sales_Data[[#This Row],[Category]],Assumptions_Model!A:A, Assumptions_Model!B:B)</f>
        <v>0.6</v>
      </c>
      <c r="W1714">
        <f>Sales_Data[[#This Row],[Sales]]*Sales_Data[[#This Row],[Cost_%]]</f>
        <v>8.5823999999999998</v>
      </c>
      <c r="X1714">
        <f>Sales_Data[[#This Row],[Sales]]-Sales_Data[[#This Row],[Cost]]</f>
        <v>5.7216000000000005</v>
      </c>
      <c r="Y1714" s="3">
        <f>Sales_Data[[#This Row],[Gross_Profit_Recalc]]/Sales_Data[[#This Row],[Sales]]</f>
        <v>0.4</v>
      </c>
      <c r="Z1714">
        <f>YEAR(Sales_Data[[#This Row],[Order Date]])</f>
        <v>2015</v>
      </c>
    </row>
    <row r="1715" spans="1:26" x14ac:dyDescent="0.2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>_xlfn.XLOOKUP(Sales_Data[[#This Row],[Category]],Assumptions_Model!A:A, Assumptions_Model!B:B)</f>
        <v>0.65</v>
      </c>
      <c r="W1715">
        <f>Sales_Data[[#This Row],[Sales]]*Sales_Data[[#This Row],[Cost_%]]</f>
        <v>497.65625</v>
      </c>
      <c r="X1715">
        <f>Sales_Data[[#This Row],[Sales]]-Sales_Data[[#This Row],[Cost]]</f>
        <v>267.96875</v>
      </c>
      <c r="Y1715" s="3">
        <f>Sales_Data[[#This Row],[Gross_Profit_Recalc]]/Sales_Data[[#This Row],[Sales]]</f>
        <v>0.35</v>
      </c>
      <c r="Z1715">
        <f>YEAR(Sales_Data[[#This Row],[Order Date]])</f>
        <v>2017</v>
      </c>
    </row>
    <row r="1716" spans="1:26" x14ac:dyDescent="0.2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>_xlfn.XLOOKUP(Sales_Data[[#This Row],[Category]],Assumptions_Model!A:A, Assumptions_Model!B:B)</f>
        <v>0.65</v>
      </c>
      <c r="W1716">
        <f>Sales_Data[[#This Row],[Sales]]*Sales_Data[[#This Row],[Cost_%]]</f>
        <v>199.9829</v>
      </c>
      <c r="X1716">
        <f>Sales_Data[[#This Row],[Sales]]-Sales_Data[[#This Row],[Cost]]</f>
        <v>107.6831</v>
      </c>
      <c r="Y1716" s="3">
        <f>Sales_Data[[#This Row],[Gross_Profit_Recalc]]/Sales_Data[[#This Row],[Sales]]</f>
        <v>0.35</v>
      </c>
      <c r="Z1716">
        <f>YEAR(Sales_Data[[#This Row],[Order Date]])</f>
        <v>2017</v>
      </c>
    </row>
    <row r="1717" spans="1:26" x14ac:dyDescent="0.2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>_xlfn.XLOOKUP(Sales_Data[[#This Row],[Category]],Assumptions_Model!A:A, Assumptions_Model!B:B)</f>
        <v>0.6</v>
      </c>
      <c r="W1717">
        <f>Sales_Data[[#This Row],[Sales]]*Sales_Data[[#This Row],[Cost_%]]</f>
        <v>4.6271999999999993</v>
      </c>
      <c r="X1717">
        <f>Sales_Data[[#This Row],[Sales]]-Sales_Data[[#This Row],[Cost]]</f>
        <v>3.0848000000000004</v>
      </c>
      <c r="Y1717" s="3">
        <f>Sales_Data[[#This Row],[Gross_Profit_Recalc]]/Sales_Data[[#This Row],[Sales]]</f>
        <v>0.40000000000000008</v>
      </c>
      <c r="Z1717">
        <f>YEAR(Sales_Data[[#This Row],[Order Date]])</f>
        <v>2016</v>
      </c>
    </row>
    <row r="1718" spans="1:26" x14ac:dyDescent="0.2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>_xlfn.XLOOKUP(Sales_Data[[#This Row],[Category]],Assumptions_Model!A:A, Assumptions_Model!B:B)</f>
        <v>0.6</v>
      </c>
      <c r="W1718">
        <f>Sales_Data[[#This Row],[Sales]]*Sales_Data[[#This Row],[Cost_%]]</f>
        <v>145.74</v>
      </c>
      <c r="X1718">
        <f>Sales_Data[[#This Row],[Sales]]-Sales_Data[[#This Row],[Cost]]</f>
        <v>97.16</v>
      </c>
      <c r="Y1718" s="3">
        <f>Sales_Data[[#This Row],[Gross_Profit_Recalc]]/Sales_Data[[#This Row],[Sales]]</f>
        <v>0.39999999999999997</v>
      </c>
      <c r="Z1718">
        <f>YEAR(Sales_Data[[#This Row],[Order Date]])</f>
        <v>2016</v>
      </c>
    </row>
    <row r="1719" spans="1:26" x14ac:dyDescent="0.2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>_xlfn.XLOOKUP(Sales_Data[[#This Row],[Category]],Assumptions_Model!A:A, Assumptions_Model!B:B)</f>
        <v>0.6</v>
      </c>
      <c r="W1719">
        <f>Sales_Data[[#This Row],[Sales]]*Sales_Data[[#This Row],[Cost_%]]</f>
        <v>272.94</v>
      </c>
      <c r="X1719">
        <f>Sales_Data[[#This Row],[Sales]]-Sales_Data[[#This Row],[Cost]]</f>
        <v>181.95999999999998</v>
      </c>
      <c r="Y1719" s="3">
        <f>Sales_Data[[#This Row],[Gross_Profit_Recalc]]/Sales_Data[[#This Row],[Sales]]</f>
        <v>0.39999999999999997</v>
      </c>
      <c r="Z1719">
        <f>YEAR(Sales_Data[[#This Row],[Order Date]])</f>
        <v>2016</v>
      </c>
    </row>
    <row r="1720" spans="1:26" x14ac:dyDescent="0.2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>_xlfn.XLOOKUP(Sales_Data[[#This Row],[Category]],Assumptions_Model!A:A, Assumptions_Model!B:B)</f>
        <v>0.65</v>
      </c>
      <c r="W1720">
        <f>Sales_Data[[#This Row],[Sales]]*Sales_Data[[#This Row],[Cost_%]]</f>
        <v>23.348000000000003</v>
      </c>
      <c r="X1720">
        <f>Sales_Data[[#This Row],[Sales]]-Sales_Data[[#This Row],[Cost]]</f>
        <v>12.571999999999999</v>
      </c>
      <c r="Y1720" s="3">
        <f>Sales_Data[[#This Row],[Gross_Profit_Recalc]]/Sales_Data[[#This Row],[Sales]]</f>
        <v>0.35</v>
      </c>
      <c r="Z1720">
        <f>YEAR(Sales_Data[[#This Row],[Order Date]])</f>
        <v>2016</v>
      </c>
    </row>
    <row r="1721" spans="1:26" x14ac:dyDescent="0.2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>_xlfn.XLOOKUP(Sales_Data[[#This Row],[Category]],Assumptions_Model!A:A, Assumptions_Model!B:B)</f>
        <v>0.65</v>
      </c>
      <c r="W1721">
        <f>Sales_Data[[#This Row],[Sales]]*Sales_Data[[#This Row],[Cost_%]]</f>
        <v>25.844000000000001</v>
      </c>
      <c r="X1721">
        <f>Sales_Data[[#This Row],[Sales]]-Sales_Data[[#This Row],[Cost]]</f>
        <v>13.915999999999997</v>
      </c>
      <c r="Y1721" s="3">
        <f>Sales_Data[[#This Row],[Gross_Profit_Recalc]]/Sales_Data[[#This Row],[Sales]]</f>
        <v>0.34999999999999992</v>
      </c>
      <c r="Z1721">
        <f>YEAR(Sales_Data[[#This Row],[Order Date]])</f>
        <v>2016</v>
      </c>
    </row>
    <row r="1722" spans="1:26" x14ac:dyDescent="0.2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>_xlfn.XLOOKUP(Sales_Data[[#This Row],[Category]],Assumptions_Model!A:A, Assumptions_Model!B:B)</f>
        <v>0.6</v>
      </c>
      <c r="W1722">
        <f>Sales_Data[[#This Row],[Sales]]*Sales_Data[[#This Row],[Cost_%]]</f>
        <v>28.6464</v>
      </c>
      <c r="X1722">
        <f>Sales_Data[[#This Row],[Sales]]-Sales_Data[[#This Row],[Cost]]</f>
        <v>19.0976</v>
      </c>
      <c r="Y1722" s="3">
        <f>Sales_Data[[#This Row],[Gross_Profit_Recalc]]/Sales_Data[[#This Row],[Sales]]</f>
        <v>0.4</v>
      </c>
      <c r="Z1722">
        <f>YEAR(Sales_Data[[#This Row],[Order Date]])</f>
        <v>2016</v>
      </c>
    </row>
    <row r="1723" spans="1:26" x14ac:dyDescent="0.2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>_xlfn.XLOOKUP(Sales_Data[[#This Row],[Category]],Assumptions_Model!A:A, Assumptions_Model!B:B)</f>
        <v>0.55000000000000004</v>
      </c>
      <c r="W1723">
        <f>Sales_Data[[#This Row],[Sales]]*Sales_Data[[#This Row],[Cost_%]]</f>
        <v>87.991200000000006</v>
      </c>
      <c r="X1723">
        <f>Sales_Data[[#This Row],[Sales]]-Sales_Data[[#This Row],[Cost]]</f>
        <v>71.992800000000003</v>
      </c>
      <c r="Y1723" s="3">
        <f>Sales_Data[[#This Row],[Gross_Profit_Recalc]]/Sales_Data[[#This Row],[Sales]]</f>
        <v>0.45</v>
      </c>
      <c r="Z1723">
        <f>YEAR(Sales_Data[[#This Row],[Order Date]])</f>
        <v>2015</v>
      </c>
    </row>
    <row r="1724" spans="1:26" x14ac:dyDescent="0.2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>_xlfn.XLOOKUP(Sales_Data[[#This Row],[Category]],Assumptions_Model!A:A, Assumptions_Model!B:B)</f>
        <v>0.55000000000000004</v>
      </c>
      <c r="W1724">
        <f>Sales_Data[[#This Row],[Sales]]*Sales_Data[[#This Row],[Cost_%]]</f>
        <v>140.7824</v>
      </c>
      <c r="X1724">
        <f>Sales_Data[[#This Row],[Sales]]-Sales_Data[[#This Row],[Cost]]</f>
        <v>115.18559999999999</v>
      </c>
      <c r="Y1724" s="3">
        <f>Sales_Data[[#This Row],[Gross_Profit_Recalc]]/Sales_Data[[#This Row],[Sales]]</f>
        <v>0.45</v>
      </c>
      <c r="Z1724">
        <f>YEAR(Sales_Data[[#This Row],[Order Date]])</f>
        <v>2015</v>
      </c>
    </row>
    <row r="1725" spans="1:26" x14ac:dyDescent="0.2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>_xlfn.XLOOKUP(Sales_Data[[#This Row],[Category]],Assumptions_Model!A:A, Assumptions_Model!B:B)</f>
        <v>0.65</v>
      </c>
      <c r="W1725">
        <f>Sales_Data[[#This Row],[Sales]]*Sales_Data[[#This Row],[Cost_%]]</f>
        <v>233.3877</v>
      </c>
      <c r="X1725">
        <f>Sales_Data[[#This Row],[Sales]]-Sales_Data[[#This Row],[Cost]]</f>
        <v>125.6703</v>
      </c>
      <c r="Y1725" s="3">
        <f>Sales_Data[[#This Row],[Gross_Profit_Recalc]]/Sales_Data[[#This Row],[Sales]]</f>
        <v>0.35</v>
      </c>
      <c r="Z1725">
        <f>YEAR(Sales_Data[[#This Row],[Order Date]])</f>
        <v>2015</v>
      </c>
    </row>
    <row r="1726" spans="1:26" x14ac:dyDescent="0.2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>_xlfn.XLOOKUP(Sales_Data[[#This Row],[Category]],Assumptions_Model!A:A, Assumptions_Model!B:B)</f>
        <v>0.6</v>
      </c>
      <c r="W1726">
        <f>Sales_Data[[#This Row],[Sales]]*Sales_Data[[#This Row],[Cost_%]]</f>
        <v>260.6112</v>
      </c>
      <c r="X1726">
        <f>Sales_Data[[#This Row],[Sales]]-Sales_Data[[#This Row],[Cost]]</f>
        <v>173.74079999999998</v>
      </c>
      <c r="Y1726" s="3">
        <f>Sales_Data[[#This Row],[Gross_Profit_Recalc]]/Sales_Data[[#This Row],[Sales]]</f>
        <v>0.39999999999999997</v>
      </c>
      <c r="Z1726">
        <f>YEAR(Sales_Data[[#This Row],[Order Date]])</f>
        <v>2015</v>
      </c>
    </row>
    <row r="1727" spans="1:26" x14ac:dyDescent="0.2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>_xlfn.XLOOKUP(Sales_Data[[#This Row],[Category]],Assumptions_Model!A:A, Assumptions_Model!B:B)</f>
        <v>0.6</v>
      </c>
      <c r="W1727">
        <f>Sales_Data[[#This Row],[Sales]]*Sales_Data[[#This Row],[Cost_%]]</f>
        <v>2.1311999999999998</v>
      </c>
      <c r="X1727">
        <f>Sales_Data[[#This Row],[Sales]]-Sales_Data[[#This Row],[Cost]]</f>
        <v>1.4208000000000003</v>
      </c>
      <c r="Y1727" s="3">
        <f>Sales_Data[[#This Row],[Gross_Profit_Recalc]]/Sales_Data[[#This Row],[Sales]]</f>
        <v>0.40000000000000008</v>
      </c>
      <c r="Z1727">
        <f>YEAR(Sales_Data[[#This Row],[Order Date]])</f>
        <v>2015</v>
      </c>
    </row>
    <row r="1728" spans="1:26" x14ac:dyDescent="0.2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>_xlfn.XLOOKUP(Sales_Data[[#This Row],[Category]],Assumptions_Model!A:A, Assumptions_Model!B:B)</f>
        <v>0.6</v>
      </c>
      <c r="W1728">
        <f>Sales_Data[[#This Row],[Sales]]*Sales_Data[[#This Row],[Cost_%]]</f>
        <v>53.299199999999992</v>
      </c>
      <c r="X1728">
        <f>Sales_Data[[#This Row],[Sales]]-Sales_Data[[#This Row],[Cost]]</f>
        <v>35.532800000000002</v>
      </c>
      <c r="Y1728" s="3">
        <f>Sales_Data[[#This Row],[Gross_Profit_Recalc]]/Sales_Data[[#This Row],[Sales]]</f>
        <v>0.4</v>
      </c>
      <c r="Z1728">
        <f>YEAR(Sales_Data[[#This Row],[Order Date]])</f>
        <v>2015</v>
      </c>
    </row>
    <row r="1729" spans="1:26" x14ac:dyDescent="0.2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>_xlfn.XLOOKUP(Sales_Data[[#This Row],[Category]],Assumptions_Model!A:A, Assumptions_Model!B:B)</f>
        <v>0.65</v>
      </c>
      <c r="W1729">
        <f>Sales_Data[[#This Row],[Sales]]*Sales_Data[[#This Row],[Cost_%]]</f>
        <v>681.42750000000001</v>
      </c>
      <c r="X1729">
        <f>Sales_Data[[#This Row],[Sales]]-Sales_Data[[#This Row],[Cost]]</f>
        <v>366.9224999999999</v>
      </c>
      <c r="Y1729" s="3">
        <f>Sales_Data[[#This Row],[Gross_Profit_Recalc]]/Sales_Data[[#This Row],[Sales]]</f>
        <v>0.34999999999999992</v>
      </c>
      <c r="Z1729">
        <f>YEAR(Sales_Data[[#This Row],[Order Date]])</f>
        <v>2017</v>
      </c>
    </row>
    <row r="1730" spans="1:26" x14ac:dyDescent="0.2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>_xlfn.XLOOKUP(Sales_Data[[#This Row],[Category]],Assumptions_Model!A:A, Assumptions_Model!B:B)</f>
        <v>0.55000000000000004</v>
      </c>
      <c r="W1730">
        <f>Sales_Data[[#This Row],[Sales]]*Sales_Data[[#This Row],[Cost_%]]</f>
        <v>55.000000000000007</v>
      </c>
      <c r="X1730">
        <f>Sales_Data[[#This Row],[Sales]]-Sales_Data[[#This Row],[Cost]]</f>
        <v>44.999999999999993</v>
      </c>
      <c r="Y1730" s="3">
        <f>Sales_Data[[#This Row],[Gross_Profit_Recalc]]/Sales_Data[[#This Row],[Sales]]</f>
        <v>0.44999999999999996</v>
      </c>
      <c r="Z1730">
        <f>YEAR(Sales_Data[[#This Row],[Order Date]])</f>
        <v>2016</v>
      </c>
    </row>
    <row r="1731" spans="1:26" x14ac:dyDescent="0.2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>_xlfn.XLOOKUP(Sales_Data[[#This Row],[Category]],Assumptions_Model!A:A, Assumptions_Model!B:B)</f>
        <v>0.6</v>
      </c>
      <c r="W1731">
        <f>Sales_Data[[#This Row],[Sales]]*Sales_Data[[#This Row],[Cost_%]]</f>
        <v>4.6979999999999995</v>
      </c>
      <c r="X1731">
        <f>Sales_Data[[#This Row],[Sales]]-Sales_Data[[#This Row],[Cost]]</f>
        <v>3.1320000000000006</v>
      </c>
      <c r="Y1731" s="3">
        <f>Sales_Data[[#This Row],[Gross_Profit_Recalc]]/Sales_Data[[#This Row],[Sales]]</f>
        <v>0.40000000000000008</v>
      </c>
      <c r="Z1731">
        <f>YEAR(Sales_Data[[#This Row],[Order Date]])</f>
        <v>2016</v>
      </c>
    </row>
    <row r="1732" spans="1:26" x14ac:dyDescent="0.2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>_xlfn.XLOOKUP(Sales_Data[[#This Row],[Category]],Assumptions_Model!A:A, Assumptions_Model!B:B)</f>
        <v>0.6</v>
      </c>
      <c r="W1732">
        <f>Sales_Data[[#This Row],[Sales]]*Sales_Data[[#This Row],[Cost_%]]</f>
        <v>57.753599999999999</v>
      </c>
      <c r="X1732">
        <f>Sales_Data[[#This Row],[Sales]]-Sales_Data[[#This Row],[Cost]]</f>
        <v>38.502400000000002</v>
      </c>
      <c r="Y1732" s="3">
        <f>Sales_Data[[#This Row],[Gross_Profit_Recalc]]/Sales_Data[[#This Row],[Sales]]</f>
        <v>0.4</v>
      </c>
      <c r="Z1732">
        <f>YEAR(Sales_Data[[#This Row],[Order Date]])</f>
        <v>2014</v>
      </c>
    </row>
    <row r="1733" spans="1:26" x14ac:dyDescent="0.2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>_xlfn.XLOOKUP(Sales_Data[[#This Row],[Category]],Assumptions_Model!A:A, Assumptions_Model!B:B)</f>
        <v>0.6</v>
      </c>
      <c r="W1733">
        <f>Sales_Data[[#This Row],[Sales]]*Sales_Data[[#This Row],[Cost_%]]</f>
        <v>6.4127999999999998</v>
      </c>
      <c r="X1733">
        <f>Sales_Data[[#This Row],[Sales]]-Sales_Data[[#This Row],[Cost]]</f>
        <v>4.2752000000000008</v>
      </c>
      <c r="Y1733" s="3">
        <f>Sales_Data[[#This Row],[Gross_Profit_Recalc]]/Sales_Data[[#This Row],[Sales]]</f>
        <v>0.4</v>
      </c>
      <c r="Z1733">
        <f>YEAR(Sales_Data[[#This Row],[Order Date]])</f>
        <v>2014</v>
      </c>
    </row>
    <row r="1734" spans="1:26" x14ac:dyDescent="0.2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>_xlfn.XLOOKUP(Sales_Data[[#This Row],[Category]],Assumptions_Model!A:A, Assumptions_Model!B:B)</f>
        <v>0.6</v>
      </c>
      <c r="W1734">
        <f>Sales_Data[[#This Row],[Sales]]*Sales_Data[[#This Row],[Cost_%]]</f>
        <v>202.82400000000001</v>
      </c>
      <c r="X1734">
        <f>Sales_Data[[#This Row],[Sales]]-Sales_Data[[#This Row],[Cost]]</f>
        <v>135.21600000000001</v>
      </c>
      <c r="Y1734" s="3">
        <f>Sales_Data[[#This Row],[Gross_Profit_Recalc]]/Sales_Data[[#This Row],[Sales]]</f>
        <v>0.4</v>
      </c>
      <c r="Z1734">
        <f>YEAR(Sales_Data[[#This Row],[Order Date]])</f>
        <v>2016</v>
      </c>
    </row>
    <row r="1735" spans="1:26" x14ac:dyDescent="0.2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>_xlfn.XLOOKUP(Sales_Data[[#This Row],[Category]],Assumptions_Model!A:A, Assumptions_Model!B:B)</f>
        <v>0.6</v>
      </c>
      <c r="W1735">
        <f>Sales_Data[[#This Row],[Sales]]*Sales_Data[[#This Row],[Cost_%]]</f>
        <v>92.543999999999997</v>
      </c>
      <c r="X1735">
        <f>Sales_Data[[#This Row],[Sales]]-Sales_Data[[#This Row],[Cost]]</f>
        <v>61.696000000000012</v>
      </c>
      <c r="Y1735" s="3">
        <f>Sales_Data[[#This Row],[Gross_Profit_Recalc]]/Sales_Data[[#This Row],[Sales]]</f>
        <v>0.40000000000000008</v>
      </c>
      <c r="Z1735">
        <f>YEAR(Sales_Data[[#This Row],[Order Date]])</f>
        <v>2016</v>
      </c>
    </row>
    <row r="1736" spans="1:26" x14ac:dyDescent="0.2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>_xlfn.XLOOKUP(Sales_Data[[#This Row],[Category]],Assumptions_Model!A:A, Assumptions_Model!B:B)</f>
        <v>0.6</v>
      </c>
      <c r="W1736">
        <f>Sales_Data[[#This Row],[Sales]]*Sales_Data[[#This Row],[Cost_%]]</f>
        <v>20.908799999999999</v>
      </c>
      <c r="X1736">
        <f>Sales_Data[[#This Row],[Sales]]-Sales_Data[[#This Row],[Cost]]</f>
        <v>13.9392</v>
      </c>
      <c r="Y1736" s="3">
        <f>Sales_Data[[#This Row],[Gross_Profit_Recalc]]/Sales_Data[[#This Row],[Sales]]</f>
        <v>0.4</v>
      </c>
      <c r="Z1736">
        <f>YEAR(Sales_Data[[#This Row],[Order Date]])</f>
        <v>2017</v>
      </c>
    </row>
    <row r="1737" spans="1:26" x14ac:dyDescent="0.2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>_xlfn.XLOOKUP(Sales_Data[[#This Row],[Category]],Assumptions_Model!A:A, Assumptions_Model!B:B)</f>
        <v>0.55000000000000004</v>
      </c>
      <c r="W1737">
        <f>Sales_Data[[#This Row],[Sales]]*Sales_Data[[#This Row],[Cost_%]]</f>
        <v>12.100000000000001</v>
      </c>
      <c r="X1737">
        <f>Sales_Data[[#This Row],[Sales]]-Sales_Data[[#This Row],[Cost]]</f>
        <v>9.8999999999999986</v>
      </c>
      <c r="Y1737" s="3">
        <f>Sales_Data[[#This Row],[Gross_Profit_Recalc]]/Sales_Data[[#This Row],[Sales]]</f>
        <v>0.44999999999999996</v>
      </c>
      <c r="Z1737">
        <f>YEAR(Sales_Data[[#This Row],[Order Date]])</f>
        <v>2017</v>
      </c>
    </row>
    <row r="1738" spans="1:26" x14ac:dyDescent="0.2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>_xlfn.XLOOKUP(Sales_Data[[#This Row],[Category]],Assumptions_Model!A:A, Assumptions_Model!B:B)</f>
        <v>0.6</v>
      </c>
      <c r="W1738">
        <f>Sales_Data[[#This Row],[Sales]]*Sales_Data[[#This Row],[Cost_%]]</f>
        <v>2.6208</v>
      </c>
      <c r="X1738">
        <f>Sales_Data[[#This Row],[Sales]]-Sales_Data[[#This Row],[Cost]]</f>
        <v>1.7472000000000003</v>
      </c>
      <c r="Y1738" s="3">
        <f>Sales_Data[[#This Row],[Gross_Profit_Recalc]]/Sales_Data[[#This Row],[Sales]]</f>
        <v>0.4</v>
      </c>
      <c r="Z1738">
        <f>YEAR(Sales_Data[[#This Row],[Order Date]])</f>
        <v>2017</v>
      </c>
    </row>
    <row r="1739" spans="1:26" x14ac:dyDescent="0.2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>_xlfn.XLOOKUP(Sales_Data[[#This Row],[Category]],Assumptions_Model!A:A, Assumptions_Model!B:B)</f>
        <v>0.6</v>
      </c>
      <c r="W1739">
        <f>Sales_Data[[#This Row],[Sales]]*Sales_Data[[#This Row],[Cost_%]]</f>
        <v>18.864000000000001</v>
      </c>
      <c r="X1739">
        <f>Sales_Data[[#This Row],[Sales]]-Sales_Data[[#This Row],[Cost]]</f>
        <v>12.576000000000001</v>
      </c>
      <c r="Y1739" s="3">
        <f>Sales_Data[[#This Row],[Gross_Profit_Recalc]]/Sales_Data[[#This Row],[Sales]]</f>
        <v>0.4</v>
      </c>
      <c r="Z1739">
        <f>YEAR(Sales_Data[[#This Row],[Order Date]])</f>
        <v>2015</v>
      </c>
    </row>
    <row r="1740" spans="1:26" x14ac:dyDescent="0.2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>_xlfn.XLOOKUP(Sales_Data[[#This Row],[Category]],Assumptions_Model!A:A, Assumptions_Model!B:B)</f>
        <v>0.55000000000000004</v>
      </c>
      <c r="W1740">
        <f>Sales_Data[[#This Row],[Sales]]*Sales_Data[[#This Row],[Cost_%]]</f>
        <v>9.8450000000000006</v>
      </c>
      <c r="X1740">
        <f>Sales_Data[[#This Row],[Sales]]-Sales_Data[[#This Row],[Cost]]</f>
        <v>8.0549999999999979</v>
      </c>
      <c r="Y1740" s="3">
        <f>Sales_Data[[#This Row],[Gross_Profit_Recalc]]/Sales_Data[[#This Row],[Sales]]</f>
        <v>0.4499999999999999</v>
      </c>
      <c r="Z1740">
        <f>YEAR(Sales_Data[[#This Row],[Order Date]])</f>
        <v>2015</v>
      </c>
    </row>
    <row r="1741" spans="1:26" x14ac:dyDescent="0.2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>_xlfn.XLOOKUP(Sales_Data[[#This Row],[Category]],Assumptions_Model!A:A, Assumptions_Model!B:B)</f>
        <v>0.55000000000000004</v>
      </c>
      <c r="W1741">
        <f>Sales_Data[[#This Row],[Sales]]*Sales_Data[[#This Row],[Cost_%]]</f>
        <v>71.197500000000005</v>
      </c>
      <c r="X1741">
        <f>Sales_Data[[#This Row],[Sales]]-Sales_Data[[#This Row],[Cost]]</f>
        <v>58.252499999999984</v>
      </c>
      <c r="Y1741" s="3">
        <f>Sales_Data[[#This Row],[Gross_Profit_Recalc]]/Sales_Data[[#This Row],[Sales]]</f>
        <v>0.4499999999999999</v>
      </c>
      <c r="Z1741">
        <f>YEAR(Sales_Data[[#This Row],[Order Date]])</f>
        <v>2015</v>
      </c>
    </row>
    <row r="1742" spans="1:26" x14ac:dyDescent="0.2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>_xlfn.XLOOKUP(Sales_Data[[#This Row],[Category]],Assumptions_Model!A:A, Assumptions_Model!B:B)</f>
        <v>0.6</v>
      </c>
      <c r="W1742">
        <f>Sales_Data[[#This Row],[Sales]]*Sales_Data[[#This Row],[Cost_%]]</f>
        <v>12.527999999999999</v>
      </c>
      <c r="X1742">
        <f>Sales_Data[[#This Row],[Sales]]-Sales_Data[[#This Row],[Cost]]</f>
        <v>8.3520000000000003</v>
      </c>
      <c r="Y1742" s="3">
        <f>Sales_Data[[#This Row],[Gross_Profit_Recalc]]/Sales_Data[[#This Row],[Sales]]</f>
        <v>0.4</v>
      </c>
      <c r="Z1742">
        <f>YEAR(Sales_Data[[#This Row],[Order Date]])</f>
        <v>2014</v>
      </c>
    </row>
    <row r="1743" spans="1:26" x14ac:dyDescent="0.2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>_xlfn.XLOOKUP(Sales_Data[[#This Row],[Category]],Assumptions_Model!A:A, Assumptions_Model!B:B)</f>
        <v>0.6</v>
      </c>
      <c r="W1743">
        <f>Sales_Data[[#This Row],[Sales]]*Sales_Data[[#This Row],[Cost_%]]</f>
        <v>12.441599999999999</v>
      </c>
      <c r="X1743">
        <f>Sales_Data[[#This Row],[Sales]]-Sales_Data[[#This Row],[Cost]]</f>
        <v>8.2944000000000013</v>
      </c>
      <c r="Y1743" s="3">
        <f>Sales_Data[[#This Row],[Gross_Profit_Recalc]]/Sales_Data[[#This Row],[Sales]]</f>
        <v>0.40000000000000008</v>
      </c>
      <c r="Z1743">
        <f>YEAR(Sales_Data[[#This Row],[Order Date]])</f>
        <v>2017</v>
      </c>
    </row>
    <row r="1744" spans="1:26" x14ac:dyDescent="0.2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>_xlfn.XLOOKUP(Sales_Data[[#This Row],[Category]],Assumptions_Model!A:A, Assumptions_Model!B:B)</f>
        <v>0.65</v>
      </c>
      <c r="W1744">
        <f>Sales_Data[[#This Row],[Sales]]*Sales_Data[[#This Row],[Cost_%]]</f>
        <v>4.6592000000000002</v>
      </c>
      <c r="X1744">
        <f>Sales_Data[[#This Row],[Sales]]-Sales_Data[[#This Row],[Cost]]</f>
        <v>2.5087999999999999</v>
      </c>
      <c r="Y1744" s="3">
        <f>Sales_Data[[#This Row],[Gross_Profit_Recalc]]/Sales_Data[[#This Row],[Sales]]</f>
        <v>0.35</v>
      </c>
      <c r="Z1744">
        <f>YEAR(Sales_Data[[#This Row],[Order Date]])</f>
        <v>2017</v>
      </c>
    </row>
    <row r="1745" spans="1:26" x14ac:dyDescent="0.2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>_xlfn.XLOOKUP(Sales_Data[[#This Row],[Category]],Assumptions_Model!A:A, Assumptions_Model!B:B)</f>
        <v>0.6</v>
      </c>
      <c r="W1745">
        <f>Sales_Data[[#This Row],[Sales]]*Sales_Data[[#This Row],[Cost_%]]</f>
        <v>6.7007999999999992</v>
      </c>
      <c r="X1745">
        <f>Sales_Data[[#This Row],[Sales]]-Sales_Data[[#This Row],[Cost]]</f>
        <v>4.4672000000000001</v>
      </c>
      <c r="Y1745" s="3">
        <f>Sales_Data[[#This Row],[Gross_Profit_Recalc]]/Sales_Data[[#This Row],[Sales]]</f>
        <v>0.4</v>
      </c>
      <c r="Z1745">
        <f>YEAR(Sales_Data[[#This Row],[Order Date]])</f>
        <v>2017</v>
      </c>
    </row>
    <row r="1746" spans="1:26" x14ac:dyDescent="0.2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>_xlfn.XLOOKUP(Sales_Data[[#This Row],[Category]],Assumptions_Model!A:A, Assumptions_Model!B:B)</f>
        <v>0.55000000000000004</v>
      </c>
      <c r="W1746">
        <f>Sales_Data[[#This Row],[Sales]]*Sales_Data[[#This Row],[Cost_%]]</f>
        <v>243.32</v>
      </c>
      <c r="X1746">
        <f>Sales_Data[[#This Row],[Sales]]-Sales_Data[[#This Row],[Cost]]</f>
        <v>199.07999999999998</v>
      </c>
      <c r="Y1746" s="3">
        <f>Sales_Data[[#This Row],[Gross_Profit_Recalc]]/Sales_Data[[#This Row],[Sales]]</f>
        <v>0.45</v>
      </c>
      <c r="Z1746">
        <f>YEAR(Sales_Data[[#This Row],[Order Date]])</f>
        <v>2017</v>
      </c>
    </row>
    <row r="1747" spans="1:26" x14ac:dyDescent="0.2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>_xlfn.XLOOKUP(Sales_Data[[#This Row],[Category]],Assumptions_Model!A:A, Assumptions_Model!B:B)</f>
        <v>0.6</v>
      </c>
      <c r="W1747">
        <f>Sales_Data[[#This Row],[Sales]]*Sales_Data[[#This Row],[Cost_%]]</f>
        <v>8.016</v>
      </c>
      <c r="X1747">
        <f>Sales_Data[[#This Row],[Sales]]-Sales_Data[[#This Row],[Cost]]</f>
        <v>5.3439999999999994</v>
      </c>
      <c r="Y1747" s="3">
        <f>Sales_Data[[#This Row],[Gross_Profit_Recalc]]/Sales_Data[[#This Row],[Sales]]</f>
        <v>0.39999999999999997</v>
      </c>
      <c r="Z1747">
        <f>YEAR(Sales_Data[[#This Row],[Order Date]])</f>
        <v>2014</v>
      </c>
    </row>
    <row r="1748" spans="1:26" x14ac:dyDescent="0.2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>_xlfn.XLOOKUP(Sales_Data[[#This Row],[Category]],Assumptions_Model!A:A, Assumptions_Model!B:B)</f>
        <v>0.6</v>
      </c>
      <c r="W1748">
        <f>Sales_Data[[#This Row],[Sales]]*Sales_Data[[#This Row],[Cost_%]]</f>
        <v>6.7391999999999994</v>
      </c>
      <c r="X1748">
        <f>Sales_Data[[#This Row],[Sales]]-Sales_Data[[#This Row],[Cost]]</f>
        <v>4.4927999999999999</v>
      </c>
      <c r="Y1748" s="3">
        <f>Sales_Data[[#This Row],[Gross_Profit_Recalc]]/Sales_Data[[#This Row],[Sales]]</f>
        <v>0.4</v>
      </c>
      <c r="Z1748">
        <f>YEAR(Sales_Data[[#This Row],[Order Date]])</f>
        <v>2016</v>
      </c>
    </row>
    <row r="1749" spans="1:26" x14ac:dyDescent="0.2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>_xlfn.XLOOKUP(Sales_Data[[#This Row],[Category]],Assumptions_Model!A:A, Assumptions_Model!B:B)</f>
        <v>0.6</v>
      </c>
      <c r="W1749">
        <f>Sales_Data[[#This Row],[Sales]]*Sales_Data[[#This Row],[Cost_%]]</f>
        <v>6.1631999999999998</v>
      </c>
      <c r="X1749">
        <f>Sales_Data[[#This Row],[Sales]]-Sales_Data[[#This Row],[Cost]]</f>
        <v>4.1088000000000005</v>
      </c>
      <c r="Y1749" s="3">
        <f>Sales_Data[[#This Row],[Gross_Profit_Recalc]]/Sales_Data[[#This Row],[Sales]]</f>
        <v>0.4</v>
      </c>
      <c r="Z1749">
        <f>YEAR(Sales_Data[[#This Row],[Order Date]])</f>
        <v>2016</v>
      </c>
    </row>
    <row r="1750" spans="1:26" x14ac:dyDescent="0.2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>_xlfn.XLOOKUP(Sales_Data[[#This Row],[Category]],Assumptions_Model!A:A, Assumptions_Model!B:B)</f>
        <v>0.6</v>
      </c>
      <c r="W1750">
        <f>Sales_Data[[#This Row],[Sales]]*Sales_Data[[#This Row],[Cost_%]]</f>
        <v>6.2207999999999997</v>
      </c>
      <c r="X1750">
        <f>Sales_Data[[#This Row],[Sales]]-Sales_Data[[#This Row],[Cost]]</f>
        <v>4.1472000000000007</v>
      </c>
      <c r="Y1750" s="3">
        <f>Sales_Data[[#This Row],[Gross_Profit_Recalc]]/Sales_Data[[#This Row],[Sales]]</f>
        <v>0.40000000000000008</v>
      </c>
      <c r="Z1750">
        <f>YEAR(Sales_Data[[#This Row],[Order Date]])</f>
        <v>2014</v>
      </c>
    </row>
    <row r="1751" spans="1:26" x14ac:dyDescent="0.2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>_xlfn.XLOOKUP(Sales_Data[[#This Row],[Category]],Assumptions_Model!A:A, Assumptions_Model!B:B)</f>
        <v>0.6</v>
      </c>
      <c r="W1751">
        <f>Sales_Data[[#This Row],[Sales]]*Sales_Data[[#This Row],[Cost_%]]</f>
        <v>3.7439999999999998</v>
      </c>
      <c r="X1751">
        <f>Sales_Data[[#This Row],[Sales]]-Sales_Data[[#This Row],[Cost]]</f>
        <v>2.4960000000000004</v>
      </c>
      <c r="Y1751" s="3">
        <f>Sales_Data[[#This Row],[Gross_Profit_Recalc]]/Sales_Data[[#This Row],[Sales]]</f>
        <v>0.40000000000000008</v>
      </c>
      <c r="Z1751">
        <f>YEAR(Sales_Data[[#This Row],[Order Date]])</f>
        <v>2014</v>
      </c>
    </row>
    <row r="1752" spans="1:26" x14ac:dyDescent="0.2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>_xlfn.XLOOKUP(Sales_Data[[#This Row],[Category]],Assumptions_Model!A:A, Assumptions_Model!B:B)</f>
        <v>0.65</v>
      </c>
      <c r="W1752">
        <f>Sales_Data[[#This Row],[Sales]]*Sales_Data[[#This Row],[Cost_%]]</f>
        <v>134.52529999999999</v>
      </c>
      <c r="X1752">
        <f>Sales_Data[[#This Row],[Sales]]-Sales_Data[[#This Row],[Cost]]</f>
        <v>72.436700000000002</v>
      </c>
      <c r="Y1752" s="3">
        <f>Sales_Data[[#This Row],[Gross_Profit_Recalc]]/Sales_Data[[#This Row],[Sales]]</f>
        <v>0.35000000000000003</v>
      </c>
      <c r="Z1752">
        <f>YEAR(Sales_Data[[#This Row],[Order Date]])</f>
        <v>2015</v>
      </c>
    </row>
    <row r="1753" spans="1:26" x14ac:dyDescent="0.2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>_xlfn.XLOOKUP(Sales_Data[[#This Row],[Category]],Assumptions_Model!A:A, Assumptions_Model!B:B)</f>
        <v>0.65</v>
      </c>
      <c r="W1753">
        <f>Sales_Data[[#This Row],[Sales]]*Sales_Data[[#This Row],[Cost_%]]</f>
        <v>6.1490000000000009</v>
      </c>
      <c r="X1753">
        <f>Sales_Data[[#This Row],[Sales]]-Sales_Data[[#This Row],[Cost]]</f>
        <v>3.3109999999999999</v>
      </c>
      <c r="Y1753" s="3">
        <f>Sales_Data[[#This Row],[Gross_Profit_Recalc]]/Sales_Data[[#This Row],[Sales]]</f>
        <v>0.35</v>
      </c>
      <c r="Z1753">
        <f>YEAR(Sales_Data[[#This Row],[Order Date]])</f>
        <v>2017</v>
      </c>
    </row>
    <row r="1754" spans="1:26" x14ac:dyDescent="0.2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>_xlfn.XLOOKUP(Sales_Data[[#This Row],[Category]],Assumptions_Model!A:A, Assumptions_Model!B:B)</f>
        <v>0.6</v>
      </c>
      <c r="W1754">
        <f>Sales_Data[[#This Row],[Sales]]*Sales_Data[[#This Row],[Cost_%]]</f>
        <v>335.77199999999999</v>
      </c>
      <c r="X1754">
        <f>Sales_Data[[#This Row],[Sales]]-Sales_Data[[#This Row],[Cost]]</f>
        <v>223.84800000000001</v>
      </c>
      <c r="Y1754" s="3">
        <f>Sales_Data[[#This Row],[Gross_Profit_Recalc]]/Sales_Data[[#This Row],[Sales]]</f>
        <v>0.4</v>
      </c>
      <c r="Z1754">
        <f>YEAR(Sales_Data[[#This Row],[Order Date]])</f>
        <v>2017</v>
      </c>
    </row>
    <row r="1755" spans="1:26" x14ac:dyDescent="0.2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>_xlfn.XLOOKUP(Sales_Data[[#This Row],[Category]],Assumptions_Model!A:A, Assumptions_Model!B:B)</f>
        <v>0.6</v>
      </c>
      <c r="W1755">
        <f>Sales_Data[[#This Row],[Sales]]*Sales_Data[[#This Row],[Cost_%]]</f>
        <v>65.951999999999998</v>
      </c>
      <c r="X1755">
        <f>Sales_Data[[#This Row],[Sales]]-Sales_Data[[#This Row],[Cost]]</f>
        <v>43.968000000000004</v>
      </c>
      <c r="Y1755" s="3">
        <f>Sales_Data[[#This Row],[Gross_Profit_Recalc]]/Sales_Data[[#This Row],[Sales]]</f>
        <v>0.4</v>
      </c>
      <c r="Z1755">
        <f>YEAR(Sales_Data[[#This Row],[Order Date]])</f>
        <v>2017</v>
      </c>
    </row>
    <row r="1756" spans="1:26" x14ac:dyDescent="0.2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>_xlfn.XLOOKUP(Sales_Data[[#This Row],[Category]],Assumptions_Model!A:A, Assumptions_Model!B:B)</f>
        <v>0.6</v>
      </c>
      <c r="W1756">
        <f>Sales_Data[[#This Row],[Sales]]*Sales_Data[[#This Row],[Cost_%]]</f>
        <v>5.1360000000000001</v>
      </c>
      <c r="X1756">
        <f>Sales_Data[[#This Row],[Sales]]-Sales_Data[[#This Row],[Cost]]</f>
        <v>3.4240000000000004</v>
      </c>
      <c r="Y1756" s="3">
        <f>Sales_Data[[#This Row],[Gross_Profit_Recalc]]/Sales_Data[[#This Row],[Sales]]</f>
        <v>0.4</v>
      </c>
      <c r="Z1756">
        <f>YEAR(Sales_Data[[#This Row],[Order Date]])</f>
        <v>2017</v>
      </c>
    </row>
    <row r="1757" spans="1:26" x14ac:dyDescent="0.2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>_xlfn.XLOOKUP(Sales_Data[[#This Row],[Category]],Assumptions_Model!A:A, Assumptions_Model!B:B)</f>
        <v>0.6</v>
      </c>
      <c r="W1757">
        <f>Sales_Data[[#This Row],[Sales]]*Sales_Data[[#This Row],[Cost_%]]</f>
        <v>216.4272</v>
      </c>
      <c r="X1757">
        <f>Sales_Data[[#This Row],[Sales]]-Sales_Data[[#This Row],[Cost]]</f>
        <v>144.28479999999999</v>
      </c>
      <c r="Y1757" s="3">
        <f>Sales_Data[[#This Row],[Gross_Profit_Recalc]]/Sales_Data[[#This Row],[Sales]]</f>
        <v>0.39999999999999997</v>
      </c>
      <c r="Z1757">
        <f>YEAR(Sales_Data[[#This Row],[Order Date]])</f>
        <v>2015</v>
      </c>
    </row>
    <row r="1758" spans="1:26" x14ac:dyDescent="0.2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>_xlfn.XLOOKUP(Sales_Data[[#This Row],[Category]],Assumptions_Model!A:A, Assumptions_Model!B:B)</f>
        <v>0.55000000000000004</v>
      </c>
      <c r="W1758">
        <f>Sales_Data[[#This Row],[Sales]]*Sales_Data[[#This Row],[Cost_%]]</f>
        <v>945.12000000000012</v>
      </c>
      <c r="X1758">
        <f>Sales_Data[[#This Row],[Sales]]-Sales_Data[[#This Row],[Cost]]</f>
        <v>773.28</v>
      </c>
      <c r="Y1758" s="3">
        <f>Sales_Data[[#This Row],[Gross_Profit_Recalc]]/Sales_Data[[#This Row],[Sales]]</f>
        <v>0.44999999999999996</v>
      </c>
      <c r="Z1758">
        <f>YEAR(Sales_Data[[#This Row],[Order Date]])</f>
        <v>2015</v>
      </c>
    </row>
    <row r="1759" spans="1:26" x14ac:dyDescent="0.2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>_xlfn.XLOOKUP(Sales_Data[[#This Row],[Category]],Assumptions_Model!A:A, Assumptions_Model!B:B)</f>
        <v>0.6</v>
      </c>
      <c r="W1759">
        <f>Sales_Data[[#This Row],[Sales]]*Sales_Data[[#This Row],[Cost_%]]</f>
        <v>24.940799999999999</v>
      </c>
      <c r="X1759">
        <f>Sales_Data[[#This Row],[Sales]]-Sales_Data[[#This Row],[Cost]]</f>
        <v>16.627199999999998</v>
      </c>
      <c r="Y1759" s="3">
        <f>Sales_Data[[#This Row],[Gross_Profit_Recalc]]/Sales_Data[[#This Row],[Sales]]</f>
        <v>0.39999999999999997</v>
      </c>
      <c r="Z1759">
        <f>YEAR(Sales_Data[[#This Row],[Order Date]])</f>
        <v>2015</v>
      </c>
    </row>
    <row r="1760" spans="1:26" x14ac:dyDescent="0.2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>_xlfn.XLOOKUP(Sales_Data[[#This Row],[Category]],Assumptions_Model!A:A, Assumptions_Model!B:B)</f>
        <v>0.55000000000000004</v>
      </c>
      <c r="W1760">
        <f>Sales_Data[[#This Row],[Sales]]*Sales_Data[[#This Row],[Cost_%]]</f>
        <v>25.775200000000002</v>
      </c>
      <c r="X1760">
        <f>Sales_Data[[#This Row],[Sales]]-Sales_Data[[#This Row],[Cost]]</f>
        <v>21.088799999999996</v>
      </c>
      <c r="Y1760" s="3">
        <f>Sales_Data[[#This Row],[Gross_Profit_Recalc]]/Sales_Data[[#This Row],[Sales]]</f>
        <v>0.44999999999999996</v>
      </c>
      <c r="Z1760">
        <f>YEAR(Sales_Data[[#This Row],[Order Date]])</f>
        <v>2014</v>
      </c>
    </row>
    <row r="1761" spans="1:26" x14ac:dyDescent="0.2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>_xlfn.XLOOKUP(Sales_Data[[#This Row],[Category]],Assumptions_Model!A:A, Assumptions_Model!B:B)</f>
        <v>0.6</v>
      </c>
      <c r="W1761">
        <f>Sales_Data[[#This Row],[Sales]]*Sales_Data[[#This Row],[Cost_%]]</f>
        <v>11.7216</v>
      </c>
      <c r="X1761">
        <f>Sales_Data[[#This Row],[Sales]]-Sales_Data[[#This Row],[Cost]]</f>
        <v>7.8144000000000009</v>
      </c>
      <c r="Y1761" s="3">
        <f>Sales_Data[[#This Row],[Gross_Profit_Recalc]]/Sales_Data[[#This Row],[Sales]]</f>
        <v>0.4</v>
      </c>
      <c r="Z1761">
        <f>YEAR(Sales_Data[[#This Row],[Order Date]])</f>
        <v>2014</v>
      </c>
    </row>
    <row r="1762" spans="1:26" x14ac:dyDescent="0.2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>_xlfn.XLOOKUP(Sales_Data[[#This Row],[Category]],Assumptions_Model!A:A, Assumptions_Model!B:B)</f>
        <v>0.65</v>
      </c>
      <c r="W1762">
        <f>Sales_Data[[#This Row],[Sales]]*Sales_Data[[#This Row],[Cost_%]]</f>
        <v>267.36579999999998</v>
      </c>
      <c r="X1762">
        <f>Sales_Data[[#This Row],[Sales]]-Sales_Data[[#This Row],[Cost]]</f>
        <v>143.96620000000001</v>
      </c>
      <c r="Y1762" s="3">
        <f>Sales_Data[[#This Row],[Gross_Profit_Recalc]]/Sales_Data[[#This Row],[Sales]]</f>
        <v>0.35000000000000003</v>
      </c>
      <c r="Z1762">
        <f>YEAR(Sales_Data[[#This Row],[Order Date]])</f>
        <v>2015</v>
      </c>
    </row>
    <row r="1763" spans="1:26" x14ac:dyDescent="0.2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>_xlfn.XLOOKUP(Sales_Data[[#This Row],[Category]],Assumptions_Model!A:A, Assumptions_Model!B:B)</f>
        <v>0.6</v>
      </c>
      <c r="W1763">
        <f>Sales_Data[[#This Row],[Sales]]*Sales_Data[[#This Row],[Cost_%]]</f>
        <v>17.251199999999997</v>
      </c>
      <c r="X1763">
        <f>Sales_Data[[#This Row],[Sales]]-Sales_Data[[#This Row],[Cost]]</f>
        <v>11.500800000000002</v>
      </c>
      <c r="Y1763" s="3">
        <f>Sales_Data[[#This Row],[Gross_Profit_Recalc]]/Sales_Data[[#This Row],[Sales]]</f>
        <v>0.40000000000000008</v>
      </c>
      <c r="Z1763">
        <f>YEAR(Sales_Data[[#This Row],[Order Date]])</f>
        <v>2015</v>
      </c>
    </row>
    <row r="1764" spans="1:26" x14ac:dyDescent="0.2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>_xlfn.XLOOKUP(Sales_Data[[#This Row],[Category]],Assumptions_Model!A:A, Assumptions_Model!B:B)</f>
        <v>0.65</v>
      </c>
      <c r="W1764">
        <f>Sales_Data[[#This Row],[Sales]]*Sales_Data[[#This Row],[Cost_%]]</f>
        <v>190.57935000000001</v>
      </c>
      <c r="X1764">
        <f>Sales_Data[[#This Row],[Sales]]-Sales_Data[[#This Row],[Cost]]</f>
        <v>102.61965000000001</v>
      </c>
      <c r="Y1764" s="3">
        <f>Sales_Data[[#This Row],[Gross_Profit_Recalc]]/Sales_Data[[#This Row],[Sales]]</f>
        <v>0.35000000000000003</v>
      </c>
      <c r="Z1764">
        <f>YEAR(Sales_Data[[#This Row],[Order Date]])</f>
        <v>2015</v>
      </c>
    </row>
    <row r="1765" spans="1:26" x14ac:dyDescent="0.2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>_xlfn.XLOOKUP(Sales_Data[[#This Row],[Category]],Assumptions_Model!A:A, Assumptions_Model!B:B)</f>
        <v>0.6</v>
      </c>
      <c r="W1765">
        <f>Sales_Data[[#This Row],[Sales]]*Sales_Data[[#This Row],[Cost_%]]</f>
        <v>21.036000000000001</v>
      </c>
      <c r="X1765">
        <f>Sales_Data[[#This Row],[Sales]]-Sales_Data[[#This Row],[Cost]]</f>
        <v>14.024000000000001</v>
      </c>
      <c r="Y1765" s="3">
        <f>Sales_Data[[#This Row],[Gross_Profit_Recalc]]/Sales_Data[[#This Row],[Sales]]</f>
        <v>0.4</v>
      </c>
      <c r="Z1765">
        <f>YEAR(Sales_Data[[#This Row],[Order Date]])</f>
        <v>2016</v>
      </c>
    </row>
    <row r="1766" spans="1:26" x14ac:dyDescent="0.2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>_xlfn.XLOOKUP(Sales_Data[[#This Row],[Category]],Assumptions_Model!A:A, Assumptions_Model!B:B)</f>
        <v>0.6</v>
      </c>
      <c r="W1766">
        <f>Sales_Data[[#This Row],[Sales]]*Sales_Data[[#This Row],[Cost_%]]</f>
        <v>2.4779999999999998</v>
      </c>
      <c r="X1766">
        <f>Sales_Data[[#This Row],[Sales]]-Sales_Data[[#This Row],[Cost]]</f>
        <v>1.6520000000000001</v>
      </c>
      <c r="Y1766" s="3">
        <f>Sales_Data[[#This Row],[Gross_Profit_Recalc]]/Sales_Data[[#This Row],[Sales]]</f>
        <v>0.4</v>
      </c>
      <c r="Z1766">
        <f>YEAR(Sales_Data[[#This Row],[Order Date]])</f>
        <v>2016</v>
      </c>
    </row>
    <row r="1767" spans="1:26" x14ac:dyDescent="0.2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>_xlfn.XLOOKUP(Sales_Data[[#This Row],[Category]],Assumptions_Model!A:A, Assumptions_Model!B:B)</f>
        <v>0.65</v>
      </c>
      <c r="W1767">
        <f>Sales_Data[[#This Row],[Sales]]*Sales_Data[[#This Row],[Cost_%]]</f>
        <v>71.37</v>
      </c>
      <c r="X1767">
        <f>Sales_Data[[#This Row],[Sales]]-Sales_Data[[#This Row],[Cost]]</f>
        <v>38.429999999999993</v>
      </c>
      <c r="Y1767" s="3">
        <f>Sales_Data[[#This Row],[Gross_Profit_Recalc]]/Sales_Data[[#This Row],[Sales]]</f>
        <v>0.34999999999999992</v>
      </c>
      <c r="Z1767">
        <f>YEAR(Sales_Data[[#This Row],[Order Date]])</f>
        <v>2016</v>
      </c>
    </row>
    <row r="1768" spans="1:26" x14ac:dyDescent="0.2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>_xlfn.XLOOKUP(Sales_Data[[#This Row],[Category]],Assumptions_Model!A:A, Assumptions_Model!B:B)</f>
        <v>0.6</v>
      </c>
      <c r="W1768">
        <f>Sales_Data[[#This Row],[Sales]]*Sales_Data[[#This Row],[Cost_%]]</f>
        <v>5.8920000000000003</v>
      </c>
      <c r="X1768">
        <f>Sales_Data[[#This Row],[Sales]]-Sales_Data[[#This Row],[Cost]]</f>
        <v>3.9279999999999999</v>
      </c>
      <c r="Y1768" s="3">
        <f>Sales_Data[[#This Row],[Gross_Profit_Recalc]]/Sales_Data[[#This Row],[Sales]]</f>
        <v>0.39999999999999997</v>
      </c>
      <c r="Z1768">
        <f>YEAR(Sales_Data[[#This Row],[Order Date]])</f>
        <v>2016</v>
      </c>
    </row>
    <row r="1769" spans="1:26" x14ac:dyDescent="0.2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>_xlfn.XLOOKUP(Sales_Data[[#This Row],[Category]],Assumptions_Model!A:A, Assumptions_Model!B:B)</f>
        <v>0.6</v>
      </c>
      <c r="W1769">
        <f>Sales_Data[[#This Row],[Sales]]*Sales_Data[[#This Row],[Cost_%]]</f>
        <v>4.5864000000000003</v>
      </c>
      <c r="X1769">
        <f>Sales_Data[[#This Row],[Sales]]-Sales_Data[[#This Row],[Cost]]</f>
        <v>3.0575999999999999</v>
      </c>
      <c r="Y1769" s="3">
        <f>Sales_Data[[#This Row],[Gross_Profit_Recalc]]/Sales_Data[[#This Row],[Sales]]</f>
        <v>0.39999999999999997</v>
      </c>
      <c r="Z1769">
        <f>YEAR(Sales_Data[[#This Row],[Order Date]])</f>
        <v>2014</v>
      </c>
    </row>
    <row r="1770" spans="1:26" x14ac:dyDescent="0.2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>_xlfn.XLOOKUP(Sales_Data[[#This Row],[Category]],Assumptions_Model!A:A, Assumptions_Model!B:B)</f>
        <v>0.6</v>
      </c>
      <c r="W1770">
        <f>Sales_Data[[#This Row],[Sales]]*Sales_Data[[#This Row],[Cost_%]]</f>
        <v>30.879000000000001</v>
      </c>
      <c r="X1770">
        <f>Sales_Data[[#This Row],[Sales]]-Sales_Data[[#This Row],[Cost]]</f>
        <v>20.586000000000002</v>
      </c>
      <c r="Y1770" s="3">
        <f>Sales_Data[[#This Row],[Gross_Profit_Recalc]]/Sales_Data[[#This Row],[Sales]]</f>
        <v>0.4</v>
      </c>
      <c r="Z1770">
        <f>YEAR(Sales_Data[[#This Row],[Order Date]])</f>
        <v>2014</v>
      </c>
    </row>
    <row r="1771" spans="1:26" x14ac:dyDescent="0.2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>_xlfn.XLOOKUP(Sales_Data[[#This Row],[Category]],Assumptions_Model!A:A, Assumptions_Model!B:B)</f>
        <v>0.6</v>
      </c>
      <c r="W1771">
        <f>Sales_Data[[#This Row],[Sales]]*Sales_Data[[#This Row],[Cost_%]]</f>
        <v>4.1856</v>
      </c>
      <c r="X1771">
        <f>Sales_Data[[#This Row],[Sales]]-Sales_Data[[#This Row],[Cost]]</f>
        <v>2.7904</v>
      </c>
      <c r="Y1771" s="3">
        <f>Sales_Data[[#This Row],[Gross_Profit_Recalc]]/Sales_Data[[#This Row],[Sales]]</f>
        <v>0.4</v>
      </c>
      <c r="Z1771">
        <f>YEAR(Sales_Data[[#This Row],[Order Date]])</f>
        <v>2017</v>
      </c>
    </row>
    <row r="1772" spans="1:26" x14ac:dyDescent="0.2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>_xlfn.XLOOKUP(Sales_Data[[#This Row],[Category]],Assumptions_Model!A:A, Assumptions_Model!B:B)</f>
        <v>0.6</v>
      </c>
      <c r="W1772">
        <f>Sales_Data[[#This Row],[Sales]]*Sales_Data[[#This Row],[Cost_%]]</f>
        <v>7.3331999999999997</v>
      </c>
      <c r="X1772">
        <f>Sales_Data[[#This Row],[Sales]]-Sales_Data[[#This Row],[Cost]]</f>
        <v>4.8887999999999998</v>
      </c>
      <c r="Y1772" s="3">
        <f>Sales_Data[[#This Row],[Gross_Profit_Recalc]]/Sales_Data[[#This Row],[Sales]]</f>
        <v>0.4</v>
      </c>
      <c r="Z1772">
        <f>YEAR(Sales_Data[[#This Row],[Order Date]])</f>
        <v>2017</v>
      </c>
    </row>
    <row r="1773" spans="1:26" x14ac:dyDescent="0.2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>_xlfn.XLOOKUP(Sales_Data[[#This Row],[Category]],Assumptions_Model!A:A, Assumptions_Model!B:B)</f>
        <v>0.6</v>
      </c>
      <c r="W1773">
        <f>Sales_Data[[#This Row],[Sales]]*Sales_Data[[#This Row],[Cost_%]]</f>
        <v>58.790399999999991</v>
      </c>
      <c r="X1773">
        <f>Sales_Data[[#This Row],[Sales]]-Sales_Data[[#This Row],[Cost]]</f>
        <v>39.193600000000004</v>
      </c>
      <c r="Y1773" s="3">
        <f>Sales_Data[[#This Row],[Gross_Profit_Recalc]]/Sales_Data[[#This Row],[Sales]]</f>
        <v>0.40000000000000008</v>
      </c>
      <c r="Z1773">
        <f>YEAR(Sales_Data[[#This Row],[Order Date]])</f>
        <v>2016</v>
      </c>
    </row>
    <row r="1774" spans="1:26" x14ac:dyDescent="0.2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>_xlfn.XLOOKUP(Sales_Data[[#This Row],[Category]],Assumptions_Model!A:A, Assumptions_Model!B:B)</f>
        <v>0.55000000000000004</v>
      </c>
      <c r="W1774">
        <f>Sales_Data[[#This Row],[Sales]]*Sales_Data[[#This Row],[Cost_%]]</f>
        <v>34.32</v>
      </c>
      <c r="X1774">
        <f>Sales_Data[[#This Row],[Sales]]-Sales_Data[[#This Row],[Cost]]</f>
        <v>28.08</v>
      </c>
      <c r="Y1774" s="3">
        <f>Sales_Data[[#This Row],[Gross_Profit_Recalc]]/Sales_Data[[#This Row],[Sales]]</f>
        <v>0.44999999999999996</v>
      </c>
      <c r="Z1774">
        <f>YEAR(Sales_Data[[#This Row],[Order Date]])</f>
        <v>2016</v>
      </c>
    </row>
    <row r="1775" spans="1:26" x14ac:dyDescent="0.2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>_xlfn.XLOOKUP(Sales_Data[[#This Row],[Category]],Assumptions_Model!A:A, Assumptions_Model!B:B)</f>
        <v>0.6</v>
      </c>
      <c r="W1775">
        <f>Sales_Data[[#This Row],[Sales]]*Sales_Data[[#This Row],[Cost_%]]</f>
        <v>12.516</v>
      </c>
      <c r="X1775">
        <f>Sales_Data[[#This Row],[Sales]]-Sales_Data[[#This Row],[Cost]]</f>
        <v>8.3439999999999994</v>
      </c>
      <c r="Y1775" s="3">
        <f>Sales_Data[[#This Row],[Gross_Profit_Recalc]]/Sales_Data[[#This Row],[Sales]]</f>
        <v>0.39999999999999997</v>
      </c>
      <c r="Z1775">
        <f>YEAR(Sales_Data[[#This Row],[Order Date]])</f>
        <v>2014</v>
      </c>
    </row>
    <row r="1776" spans="1:26" x14ac:dyDescent="0.2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>_xlfn.XLOOKUP(Sales_Data[[#This Row],[Category]],Assumptions_Model!A:A, Assumptions_Model!B:B)</f>
        <v>0.6</v>
      </c>
      <c r="W1776">
        <f>Sales_Data[[#This Row],[Sales]]*Sales_Data[[#This Row],[Cost_%]]</f>
        <v>298.56599999999997</v>
      </c>
      <c r="X1776">
        <f>Sales_Data[[#This Row],[Sales]]-Sales_Data[[#This Row],[Cost]]</f>
        <v>199.04400000000004</v>
      </c>
      <c r="Y1776" s="3">
        <f>Sales_Data[[#This Row],[Gross_Profit_Recalc]]/Sales_Data[[#This Row],[Sales]]</f>
        <v>0.40000000000000008</v>
      </c>
      <c r="Z1776">
        <f>YEAR(Sales_Data[[#This Row],[Order Date]])</f>
        <v>2014</v>
      </c>
    </row>
    <row r="1777" spans="1:26" x14ac:dyDescent="0.2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>_xlfn.XLOOKUP(Sales_Data[[#This Row],[Category]],Assumptions_Model!A:A, Assumptions_Model!B:B)</f>
        <v>0.6</v>
      </c>
      <c r="W1777">
        <f>Sales_Data[[#This Row],[Sales]]*Sales_Data[[#This Row],[Cost_%]]</f>
        <v>3.2039999999999997</v>
      </c>
      <c r="X1777">
        <f>Sales_Data[[#This Row],[Sales]]-Sales_Data[[#This Row],[Cost]]</f>
        <v>2.1360000000000001</v>
      </c>
      <c r="Y1777" s="3">
        <f>Sales_Data[[#This Row],[Gross_Profit_Recalc]]/Sales_Data[[#This Row],[Sales]]</f>
        <v>0.4</v>
      </c>
      <c r="Z1777">
        <f>YEAR(Sales_Data[[#This Row],[Order Date]])</f>
        <v>2014</v>
      </c>
    </row>
    <row r="1778" spans="1:26" x14ac:dyDescent="0.2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>_xlfn.XLOOKUP(Sales_Data[[#This Row],[Category]],Assumptions_Model!A:A, Assumptions_Model!B:B)</f>
        <v>0.6</v>
      </c>
      <c r="W1778">
        <f>Sales_Data[[#This Row],[Sales]]*Sales_Data[[#This Row],[Cost_%]]</f>
        <v>1.89</v>
      </c>
      <c r="X1778">
        <f>Sales_Data[[#This Row],[Sales]]-Sales_Data[[#This Row],[Cost]]</f>
        <v>1.26</v>
      </c>
      <c r="Y1778" s="3">
        <f>Sales_Data[[#This Row],[Gross_Profit_Recalc]]/Sales_Data[[#This Row],[Sales]]</f>
        <v>0.4</v>
      </c>
      <c r="Z1778">
        <f>YEAR(Sales_Data[[#This Row],[Order Date]])</f>
        <v>2014</v>
      </c>
    </row>
    <row r="1779" spans="1:26" x14ac:dyDescent="0.2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>_xlfn.XLOOKUP(Sales_Data[[#This Row],[Category]],Assumptions_Model!A:A, Assumptions_Model!B:B)</f>
        <v>0.6</v>
      </c>
      <c r="W1779">
        <f>Sales_Data[[#This Row],[Sales]]*Sales_Data[[#This Row],[Cost_%]]</f>
        <v>221.346</v>
      </c>
      <c r="X1779">
        <f>Sales_Data[[#This Row],[Sales]]-Sales_Data[[#This Row],[Cost]]</f>
        <v>147.56400000000002</v>
      </c>
      <c r="Y1779" s="3">
        <f>Sales_Data[[#This Row],[Gross_Profit_Recalc]]/Sales_Data[[#This Row],[Sales]]</f>
        <v>0.4</v>
      </c>
      <c r="Z1779">
        <f>YEAR(Sales_Data[[#This Row],[Order Date]])</f>
        <v>2015</v>
      </c>
    </row>
    <row r="1780" spans="1:26" x14ac:dyDescent="0.2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>_xlfn.XLOOKUP(Sales_Data[[#This Row],[Category]],Assumptions_Model!A:A, Assumptions_Model!B:B)</f>
        <v>0.6</v>
      </c>
      <c r="W1780">
        <f>Sales_Data[[#This Row],[Sales]]*Sales_Data[[#This Row],[Cost_%]]</f>
        <v>8.8199999999999985</v>
      </c>
      <c r="X1780">
        <f>Sales_Data[[#This Row],[Sales]]-Sales_Data[[#This Row],[Cost]]</f>
        <v>5.8800000000000008</v>
      </c>
      <c r="Y1780" s="3">
        <f>Sales_Data[[#This Row],[Gross_Profit_Recalc]]/Sales_Data[[#This Row],[Sales]]</f>
        <v>0.40000000000000008</v>
      </c>
      <c r="Z1780">
        <f>YEAR(Sales_Data[[#This Row],[Order Date]])</f>
        <v>2015</v>
      </c>
    </row>
    <row r="1781" spans="1:26" x14ac:dyDescent="0.2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>_xlfn.XLOOKUP(Sales_Data[[#This Row],[Category]],Assumptions_Model!A:A, Assumptions_Model!B:B)</f>
        <v>0.55000000000000004</v>
      </c>
      <c r="W1781">
        <f>Sales_Data[[#This Row],[Sales]]*Sales_Data[[#This Row],[Cost_%]]</f>
        <v>32.983499999999999</v>
      </c>
      <c r="X1781">
        <f>Sales_Data[[#This Row],[Sales]]-Sales_Data[[#This Row],[Cost]]</f>
        <v>26.986499999999999</v>
      </c>
      <c r="Y1781" s="3">
        <f>Sales_Data[[#This Row],[Gross_Profit_Recalc]]/Sales_Data[[#This Row],[Sales]]</f>
        <v>0.45</v>
      </c>
      <c r="Z1781">
        <f>YEAR(Sales_Data[[#This Row],[Order Date]])</f>
        <v>2016</v>
      </c>
    </row>
    <row r="1782" spans="1:26" x14ac:dyDescent="0.2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>_xlfn.XLOOKUP(Sales_Data[[#This Row],[Category]],Assumptions_Model!A:A, Assumptions_Model!B:B)</f>
        <v>0.6</v>
      </c>
      <c r="W1782">
        <f>Sales_Data[[#This Row],[Sales]]*Sales_Data[[#This Row],[Cost_%]]</f>
        <v>50.015999999999998</v>
      </c>
      <c r="X1782">
        <f>Sales_Data[[#This Row],[Sales]]-Sales_Data[[#This Row],[Cost]]</f>
        <v>33.344000000000001</v>
      </c>
      <c r="Y1782" s="3">
        <f>Sales_Data[[#This Row],[Gross_Profit_Recalc]]/Sales_Data[[#This Row],[Sales]]</f>
        <v>0.4</v>
      </c>
      <c r="Z1782">
        <f>YEAR(Sales_Data[[#This Row],[Order Date]])</f>
        <v>2016</v>
      </c>
    </row>
    <row r="1783" spans="1:26" x14ac:dyDescent="0.2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>_xlfn.XLOOKUP(Sales_Data[[#This Row],[Category]],Assumptions_Model!A:A, Assumptions_Model!B:B)</f>
        <v>0.6</v>
      </c>
      <c r="W1783">
        <f>Sales_Data[[#This Row],[Sales]]*Sales_Data[[#This Row],[Cost_%]]</f>
        <v>3.948</v>
      </c>
      <c r="X1783">
        <f>Sales_Data[[#This Row],[Sales]]-Sales_Data[[#This Row],[Cost]]</f>
        <v>2.6320000000000001</v>
      </c>
      <c r="Y1783" s="3">
        <f>Sales_Data[[#This Row],[Gross_Profit_Recalc]]/Sales_Data[[#This Row],[Sales]]</f>
        <v>0.4</v>
      </c>
      <c r="Z1783">
        <f>YEAR(Sales_Data[[#This Row],[Order Date]])</f>
        <v>2015</v>
      </c>
    </row>
    <row r="1784" spans="1:26" x14ac:dyDescent="0.2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>_xlfn.XLOOKUP(Sales_Data[[#This Row],[Category]],Assumptions_Model!A:A, Assumptions_Model!B:B)</f>
        <v>0.6</v>
      </c>
      <c r="W1784">
        <f>Sales_Data[[#This Row],[Sales]]*Sales_Data[[#This Row],[Cost_%]]</f>
        <v>73.763999999999996</v>
      </c>
      <c r="X1784">
        <f>Sales_Data[[#This Row],[Sales]]-Sales_Data[[#This Row],[Cost]]</f>
        <v>49.176000000000002</v>
      </c>
      <c r="Y1784" s="3">
        <f>Sales_Data[[#This Row],[Gross_Profit_Recalc]]/Sales_Data[[#This Row],[Sales]]</f>
        <v>0.4</v>
      </c>
      <c r="Z1784">
        <f>YEAR(Sales_Data[[#This Row],[Order Date]])</f>
        <v>2015</v>
      </c>
    </row>
    <row r="1785" spans="1:26" x14ac:dyDescent="0.2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>_xlfn.XLOOKUP(Sales_Data[[#This Row],[Category]],Assumptions_Model!A:A, Assumptions_Model!B:B)</f>
        <v>0.6</v>
      </c>
      <c r="W1785">
        <f>Sales_Data[[#This Row],[Sales]]*Sales_Data[[#This Row],[Cost_%]]</f>
        <v>131.904</v>
      </c>
      <c r="X1785">
        <f>Sales_Data[[#This Row],[Sales]]-Sales_Data[[#This Row],[Cost]]</f>
        <v>87.936000000000007</v>
      </c>
      <c r="Y1785" s="3">
        <f>Sales_Data[[#This Row],[Gross_Profit_Recalc]]/Sales_Data[[#This Row],[Sales]]</f>
        <v>0.4</v>
      </c>
      <c r="Z1785">
        <f>YEAR(Sales_Data[[#This Row],[Order Date]])</f>
        <v>2017</v>
      </c>
    </row>
    <row r="1786" spans="1:26" x14ac:dyDescent="0.2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>_xlfn.XLOOKUP(Sales_Data[[#This Row],[Category]],Assumptions_Model!A:A, Assumptions_Model!B:B)</f>
        <v>0.55000000000000004</v>
      </c>
      <c r="W1786">
        <f>Sales_Data[[#This Row],[Sales]]*Sales_Data[[#This Row],[Cost_%]]</f>
        <v>53.988</v>
      </c>
      <c r="X1786">
        <f>Sales_Data[[#This Row],[Sales]]-Sales_Data[[#This Row],[Cost]]</f>
        <v>44.171999999999997</v>
      </c>
      <c r="Y1786" s="3">
        <f>Sales_Data[[#This Row],[Gross_Profit_Recalc]]/Sales_Data[[#This Row],[Sales]]</f>
        <v>0.45</v>
      </c>
      <c r="Z1786">
        <f>YEAR(Sales_Data[[#This Row],[Order Date]])</f>
        <v>2017</v>
      </c>
    </row>
    <row r="1787" spans="1:26" x14ac:dyDescent="0.2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>_xlfn.XLOOKUP(Sales_Data[[#This Row],[Category]],Assumptions_Model!A:A, Assumptions_Model!B:B)</f>
        <v>0.6</v>
      </c>
      <c r="W1787">
        <f>Sales_Data[[#This Row],[Sales]]*Sales_Data[[#This Row],[Cost_%]]</f>
        <v>19.823999999999998</v>
      </c>
      <c r="X1787">
        <f>Sales_Data[[#This Row],[Sales]]-Sales_Data[[#This Row],[Cost]]</f>
        <v>13.216000000000001</v>
      </c>
      <c r="Y1787" s="3">
        <f>Sales_Data[[#This Row],[Gross_Profit_Recalc]]/Sales_Data[[#This Row],[Sales]]</f>
        <v>0.4</v>
      </c>
      <c r="Z1787">
        <f>YEAR(Sales_Data[[#This Row],[Order Date]])</f>
        <v>2017</v>
      </c>
    </row>
    <row r="1788" spans="1:26" x14ac:dyDescent="0.2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>_xlfn.XLOOKUP(Sales_Data[[#This Row],[Category]],Assumptions_Model!A:A, Assumptions_Model!B:B)</f>
        <v>0.55000000000000004</v>
      </c>
      <c r="W1788">
        <f>Sales_Data[[#This Row],[Sales]]*Sales_Data[[#This Row],[Cost_%]]</f>
        <v>47.833500000000001</v>
      </c>
      <c r="X1788">
        <f>Sales_Data[[#This Row],[Sales]]-Sales_Data[[#This Row],[Cost]]</f>
        <v>39.136499999999998</v>
      </c>
      <c r="Y1788" s="3">
        <f>Sales_Data[[#This Row],[Gross_Profit_Recalc]]/Sales_Data[[#This Row],[Sales]]</f>
        <v>0.45</v>
      </c>
      <c r="Z1788">
        <f>YEAR(Sales_Data[[#This Row],[Order Date]])</f>
        <v>2017</v>
      </c>
    </row>
    <row r="1789" spans="1:26" x14ac:dyDescent="0.2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>_xlfn.XLOOKUP(Sales_Data[[#This Row],[Category]],Assumptions_Model!A:A, Assumptions_Model!B:B)</f>
        <v>0.55000000000000004</v>
      </c>
      <c r="W1789">
        <f>Sales_Data[[#This Row],[Sales]]*Sales_Data[[#This Row],[Cost_%]]</f>
        <v>74.233500000000006</v>
      </c>
      <c r="X1789">
        <f>Sales_Data[[#This Row],[Sales]]-Sales_Data[[#This Row],[Cost]]</f>
        <v>60.736499999999992</v>
      </c>
      <c r="Y1789" s="3">
        <f>Sales_Data[[#This Row],[Gross_Profit_Recalc]]/Sales_Data[[#This Row],[Sales]]</f>
        <v>0.44999999999999996</v>
      </c>
      <c r="Z1789">
        <f>YEAR(Sales_Data[[#This Row],[Order Date]])</f>
        <v>2015</v>
      </c>
    </row>
    <row r="1790" spans="1:26" x14ac:dyDescent="0.2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>_xlfn.XLOOKUP(Sales_Data[[#This Row],[Category]],Assumptions_Model!A:A, Assumptions_Model!B:B)</f>
        <v>0.55000000000000004</v>
      </c>
      <c r="W1790">
        <f>Sales_Data[[#This Row],[Sales]]*Sales_Data[[#This Row],[Cost_%]]</f>
        <v>384.98900000000003</v>
      </c>
      <c r="X1790">
        <f>Sales_Data[[#This Row],[Sales]]-Sales_Data[[#This Row],[Cost]]</f>
        <v>314.99099999999999</v>
      </c>
      <c r="Y1790" s="3">
        <f>Sales_Data[[#This Row],[Gross_Profit_Recalc]]/Sales_Data[[#This Row],[Sales]]</f>
        <v>0.44999999999999996</v>
      </c>
      <c r="Z1790">
        <f>YEAR(Sales_Data[[#This Row],[Order Date]])</f>
        <v>2015</v>
      </c>
    </row>
    <row r="1791" spans="1:26" x14ac:dyDescent="0.2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>_xlfn.XLOOKUP(Sales_Data[[#This Row],[Category]],Assumptions_Model!A:A, Assumptions_Model!B:B)</f>
        <v>0.55000000000000004</v>
      </c>
      <c r="W1791">
        <f>Sales_Data[[#This Row],[Sales]]*Sales_Data[[#This Row],[Cost_%]]</f>
        <v>76.972499999999997</v>
      </c>
      <c r="X1791">
        <f>Sales_Data[[#This Row],[Sales]]-Sales_Data[[#This Row],[Cost]]</f>
        <v>62.977499999999992</v>
      </c>
      <c r="Y1791" s="3">
        <f>Sales_Data[[#This Row],[Gross_Profit_Recalc]]/Sales_Data[[#This Row],[Sales]]</f>
        <v>0.44999999999999996</v>
      </c>
      <c r="Z1791">
        <f>YEAR(Sales_Data[[#This Row],[Order Date]])</f>
        <v>2015</v>
      </c>
    </row>
    <row r="1792" spans="1:26" x14ac:dyDescent="0.2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>_xlfn.XLOOKUP(Sales_Data[[#This Row],[Category]],Assumptions_Model!A:A, Assumptions_Model!B:B)</f>
        <v>0.6</v>
      </c>
      <c r="W1792">
        <f>Sales_Data[[#This Row],[Sales]]*Sales_Data[[#This Row],[Cost_%]]</f>
        <v>29.363999999999997</v>
      </c>
      <c r="X1792">
        <f>Sales_Data[[#This Row],[Sales]]-Sales_Data[[#This Row],[Cost]]</f>
        <v>19.576000000000001</v>
      </c>
      <c r="Y1792" s="3">
        <f>Sales_Data[[#This Row],[Gross_Profit_Recalc]]/Sales_Data[[#This Row],[Sales]]</f>
        <v>0.4</v>
      </c>
      <c r="Z1792">
        <f>YEAR(Sales_Data[[#This Row],[Order Date]])</f>
        <v>2014</v>
      </c>
    </row>
    <row r="1793" spans="1:26" x14ac:dyDescent="0.2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>_xlfn.XLOOKUP(Sales_Data[[#This Row],[Category]],Assumptions_Model!A:A, Assumptions_Model!B:B)</f>
        <v>0.65</v>
      </c>
      <c r="W1793">
        <f>Sales_Data[[#This Row],[Sales]]*Sales_Data[[#This Row],[Cost_%]]</f>
        <v>1825.0960000000002</v>
      </c>
      <c r="X1793">
        <f>Sales_Data[[#This Row],[Sales]]-Sales_Data[[#This Row],[Cost]]</f>
        <v>982.74399999999991</v>
      </c>
      <c r="Y1793" s="3">
        <f>Sales_Data[[#This Row],[Gross_Profit_Recalc]]/Sales_Data[[#This Row],[Sales]]</f>
        <v>0.35</v>
      </c>
      <c r="Z1793">
        <f>YEAR(Sales_Data[[#This Row],[Order Date]])</f>
        <v>2014</v>
      </c>
    </row>
    <row r="1794" spans="1:26" x14ac:dyDescent="0.2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>_xlfn.XLOOKUP(Sales_Data[[#This Row],[Category]],Assumptions_Model!A:A, Assumptions_Model!B:B)</f>
        <v>0.6</v>
      </c>
      <c r="W1794">
        <f>Sales_Data[[#This Row],[Sales]]*Sales_Data[[#This Row],[Cost_%]]</f>
        <v>27.983999999999998</v>
      </c>
      <c r="X1794">
        <f>Sales_Data[[#This Row],[Sales]]-Sales_Data[[#This Row],[Cost]]</f>
        <v>18.656000000000002</v>
      </c>
      <c r="Y1794" s="3">
        <f>Sales_Data[[#This Row],[Gross_Profit_Recalc]]/Sales_Data[[#This Row],[Sales]]</f>
        <v>0.4</v>
      </c>
      <c r="Z1794">
        <f>YEAR(Sales_Data[[#This Row],[Order Date]])</f>
        <v>2014</v>
      </c>
    </row>
    <row r="1795" spans="1:26" x14ac:dyDescent="0.2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>_xlfn.XLOOKUP(Sales_Data[[#This Row],[Category]],Assumptions_Model!A:A, Assumptions_Model!B:B)</f>
        <v>0.6</v>
      </c>
      <c r="W1795">
        <f>Sales_Data[[#This Row],[Sales]]*Sales_Data[[#This Row],[Cost_%]]</f>
        <v>36.249599999999994</v>
      </c>
      <c r="X1795">
        <f>Sales_Data[[#This Row],[Sales]]-Sales_Data[[#This Row],[Cost]]</f>
        <v>24.166400000000003</v>
      </c>
      <c r="Y1795" s="3">
        <f>Sales_Data[[#This Row],[Gross_Profit_Recalc]]/Sales_Data[[#This Row],[Sales]]</f>
        <v>0.40000000000000008</v>
      </c>
      <c r="Z1795">
        <f>YEAR(Sales_Data[[#This Row],[Order Date]])</f>
        <v>2014</v>
      </c>
    </row>
    <row r="1796" spans="1:26" x14ac:dyDescent="0.2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>_xlfn.XLOOKUP(Sales_Data[[#This Row],[Category]],Assumptions_Model!A:A, Assumptions_Model!B:B)</f>
        <v>0.6</v>
      </c>
      <c r="W1796">
        <f>Sales_Data[[#This Row],[Sales]]*Sales_Data[[#This Row],[Cost_%]]</f>
        <v>64.763999999999996</v>
      </c>
      <c r="X1796">
        <f>Sales_Data[[#This Row],[Sales]]-Sales_Data[[#This Row],[Cost]]</f>
        <v>43.176000000000002</v>
      </c>
      <c r="Y1796" s="3">
        <f>Sales_Data[[#This Row],[Gross_Profit_Recalc]]/Sales_Data[[#This Row],[Sales]]</f>
        <v>0.4</v>
      </c>
      <c r="Z1796">
        <f>YEAR(Sales_Data[[#This Row],[Order Date]])</f>
        <v>2016</v>
      </c>
    </row>
    <row r="1797" spans="1:26" x14ac:dyDescent="0.2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>_xlfn.XLOOKUP(Sales_Data[[#This Row],[Category]],Assumptions_Model!A:A, Assumptions_Model!B:B)</f>
        <v>0.6</v>
      </c>
      <c r="W1797">
        <f>Sales_Data[[#This Row],[Sales]]*Sales_Data[[#This Row],[Cost_%]]</f>
        <v>38.304000000000002</v>
      </c>
      <c r="X1797">
        <f>Sales_Data[[#This Row],[Sales]]-Sales_Data[[#This Row],[Cost]]</f>
        <v>25.536000000000001</v>
      </c>
      <c r="Y1797" s="3">
        <f>Sales_Data[[#This Row],[Gross_Profit_Recalc]]/Sales_Data[[#This Row],[Sales]]</f>
        <v>0.4</v>
      </c>
      <c r="Z1797">
        <f>YEAR(Sales_Data[[#This Row],[Order Date]])</f>
        <v>2017</v>
      </c>
    </row>
    <row r="1798" spans="1:26" x14ac:dyDescent="0.2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>_xlfn.XLOOKUP(Sales_Data[[#This Row],[Category]],Assumptions_Model!A:A, Assumptions_Model!B:B)</f>
        <v>0.55000000000000004</v>
      </c>
      <c r="W1798">
        <f>Sales_Data[[#This Row],[Sales]]*Sales_Data[[#This Row],[Cost_%]]</f>
        <v>191.38350000000003</v>
      </c>
      <c r="X1798">
        <f>Sales_Data[[#This Row],[Sales]]-Sales_Data[[#This Row],[Cost]]</f>
        <v>156.5865</v>
      </c>
      <c r="Y1798" s="3">
        <f>Sales_Data[[#This Row],[Gross_Profit_Recalc]]/Sales_Data[[#This Row],[Sales]]</f>
        <v>0.44999999999999996</v>
      </c>
      <c r="Z1798">
        <f>YEAR(Sales_Data[[#This Row],[Order Date]])</f>
        <v>2017</v>
      </c>
    </row>
    <row r="1799" spans="1:26" x14ac:dyDescent="0.2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>_xlfn.XLOOKUP(Sales_Data[[#This Row],[Category]],Assumptions_Model!A:A, Assumptions_Model!B:B)</f>
        <v>0.6</v>
      </c>
      <c r="W1799">
        <f>Sales_Data[[#This Row],[Sales]]*Sales_Data[[#This Row],[Cost_%]]</f>
        <v>22.204800000000002</v>
      </c>
      <c r="X1799">
        <f>Sales_Data[[#This Row],[Sales]]-Sales_Data[[#This Row],[Cost]]</f>
        <v>14.8032</v>
      </c>
      <c r="Y1799" s="3">
        <f>Sales_Data[[#This Row],[Gross_Profit_Recalc]]/Sales_Data[[#This Row],[Sales]]</f>
        <v>0.39999999999999997</v>
      </c>
      <c r="Z1799">
        <f>YEAR(Sales_Data[[#This Row],[Order Date]])</f>
        <v>2017</v>
      </c>
    </row>
    <row r="1800" spans="1:26" x14ac:dyDescent="0.2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>_xlfn.XLOOKUP(Sales_Data[[#This Row],[Category]],Assumptions_Model!A:A, Assumptions_Model!B:B)</f>
        <v>0.65</v>
      </c>
      <c r="W1800">
        <f>Sales_Data[[#This Row],[Sales]]*Sales_Data[[#This Row],[Cost_%]]</f>
        <v>140.17250000000001</v>
      </c>
      <c r="X1800">
        <f>Sales_Data[[#This Row],[Sales]]-Sales_Data[[#This Row],[Cost]]</f>
        <v>75.477499999999992</v>
      </c>
      <c r="Y1800" s="3">
        <f>Sales_Data[[#This Row],[Gross_Profit_Recalc]]/Sales_Data[[#This Row],[Sales]]</f>
        <v>0.35</v>
      </c>
      <c r="Z1800">
        <f>YEAR(Sales_Data[[#This Row],[Order Date]])</f>
        <v>2016</v>
      </c>
    </row>
    <row r="1801" spans="1:26" x14ac:dyDescent="0.2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>_xlfn.XLOOKUP(Sales_Data[[#This Row],[Category]],Assumptions_Model!A:A, Assumptions_Model!B:B)</f>
        <v>0.6</v>
      </c>
      <c r="W1801">
        <f>Sales_Data[[#This Row],[Sales]]*Sales_Data[[#This Row],[Cost_%]]</f>
        <v>6.7007999999999992</v>
      </c>
      <c r="X1801">
        <f>Sales_Data[[#This Row],[Sales]]-Sales_Data[[#This Row],[Cost]]</f>
        <v>4.4672000000000001</v>
      </c>
      <c r="Y1801" s="3">
        <f>Sales_Data[[#This Row],[Gross_Profit_Recalc]]/Sales_Data[[#This Row],[Sales]]</f>
        <v>0.4</v>
      </c>
      <c r="Z1801">
        <f>YEAR(Sales_Data[[#This Row],[Order Date]])</f>
        <v>2016</v>
      </c>
    </row>
    <row r="1802" spans="1:26" x14ac:dyDescent="0.2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>_xlfn.XLOOKUP(Sales_Data[[#This Row],[Category]],Assumptions_Model!A:A, Assumptions_Model!B:B)</f>
        <v>0.6</v>
      </c>
      <c r="W1802">
        <f>Sales_Data[[#This Row],[Sales]]*Sales_Data[[#This Row],[Cost_%]]</f>
        <v>32.371199999999995</v>
      </c>
      <c r="X1802">
        <f>Sales_Data[[#This Row],[Sales]]-Sales_Data[[#This Row],[Cost]]</f>
        <v>21.580800000000004</v>
      </c>
      <c r="Y1802" s="3">
        <f>Sales_Data[[#This Row],[Gross_Profit_Recalc]]/Sales_Data[[#This Row],[Sales]]</f>
        <v>0.40000000000000008</v>
      </c>
      <c r="Z1802">
        <f>YEAR(Sales_Data[[#This Row],[Order Date]])</f>
        <v>2016</v>
      </c>
    </row>
    <row r="1803" spans="1:26" x14ac:dyDescent="0.2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>_xlfn.XLOOKUP(Sales_Data[[#This Row],[Category]],Assumptions_Model!A:A, Assumptions_Model!B:B)</f>
        <v>0.65</v>
      </c>
      <c r="W1803">
        <f>Sales_Data[[#This Row],[Sales]]*Sales_Data[[#This Row],[Cost_%]]</f>
        <v>2.7170000000000001</v>
      </c>
      <c r="X1803">
        <f>Sales_Data[[#This Row],[Sales]]-Sales_Data[[#This Row],[Cost]]</f>
        <v>1.4629999999999996</v>
      </c>
      <c r="Y1803" s="3">
        <f>Sales_Data[[#This Row],[Gross_Profit_Recalc]]/Sales_Data[[#This Row],[Sales]]</f>
        <v>0.34999999999999992</v>
      </c>
      <c r="Z1803">
        <f>YEAR(Sales_Data[[#This Row],[Order Date]])</f>
        <v>2016</v>
      </c>
    </row>
    <row r="1804" spans="1:26" x14ac:dyDescent="0.2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>_xlfn.XLOOKUP(Sales_Data[[#This Row],[Category]],Assumptions_Model!A:A, Assumptions_Model!B:B)</f>
        <v>0.6</v>
      </c>
      <c r="W1804">
        <f>Sales_Data[[#This Row],[Sales]]*Sales_Data[[#This Row],[Cost_%]]</f>
        <v>3.3641999999999999</v>
      </c>
      <c r="X1804">
        <f>Sales_Data[[#This Row],[Sales]]-Sales_Data[[#This Row],[Cost]]</f>
        <v>2.2428000000000003</v>
      </c>
      <c r="Y1804" s="3">
        <f>Sales_Data[[#This Row],[Gross_Profit_Recalc]]/Sales_Data[[#This Row],[Sales]]</f>
        <v>0.4</v>
      </c>
      <c r="Z1804">
        <f>YEAR(Sales_Data[[#This Row],[Order Date]])</f>
        <v>2017</v>
      </c>
    </row>
    <row r="1805" spans="1:26" x14ac:dyDescent="0.2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>_xlfn.XLOOKUP(Sales_Data[[#This Row],[Category]],Assumptions_Model!A:A, Assumptions_Model!B:B)</f>
        <v>0.6</v>
      </c>
      <c r="W1805">
        <f>Sales_Data[[#This Row],[Sales]]*Sales_Data[[#This Row],[Cost_%]]</f>
        <v>2798.2415999999998</v>
      </c>
      <c r="X1805">
        <f>Sales_Data[[#This Row],[Sales]]-Sales_Data[[#This Row],[Cost]]</f>
        <v>1865.4944</v>
      </c>
      <c r="Y1805" s="3">
        <f>Sales_Data[[#This Row],[Gross_Profit_Recalc]]/Sales_Data[[#This Row],[Sales]]</f>
        <v>0.4</v>
      </c>
      <c r="Z1805">
        <f>YEAR(Sales_Data[[#This Row],[Order Date]])</f>
        <v>2017</v>
      </c>
    </row>
    <row r="1806" spans="1:26" x14ac:dyDescent="0.2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>_xlfn.XLOOKUP(Sales_Data[[#This Row],[Category]],Assumptions_Model!A:A, Assumptions_Model!B:B)</f>
        <v>0.55000000000000004</v>
      </c>
      <c r="W1806">
        <f>Sales_Data[[#This Row],[Sales]]*Sales_Data[[#This Row],[Cost_%]]</f>
        <v>43.991199999999999</v>
      </c>
      <c r="X1806">
        <f>Sales_Data[[#This Row],[Sales]]-Sales_Data[[#This Row],[Cost]]</f>
        <v>35.992799999999995</v>
      </c>
      <c r="Y1806" s="3">
        <f>Sales_Data[[#This Row],[Gross_Profit_Recalc]]/Sales_Data[[#This Row],[Sales]]</f>
        <v>0.44999999999999996</v>
      </c>
      <c r="Z1806">
        <f>YEAR(Sales_Data[[#This Row],[Order Date]])</f>
        <v>2017</v>
      </c>
    </row>
    <row r="1807" spans="1:26" x14ac:dyDescent="0.2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>_xlfn.XLOOKUP(Sales_Data[[#This Row],[Category]],Assumptions_Model!A:A, Assumptions_Model!B:B)</f>
        <v>0.55000000000000004</v>
      </c>
      <c r="W1807">
        <f>Sales_Data[[#This Row],[Sales]]*Sales_Data[[#This Row],[Cost_%]]</f>
        <v>1416.7692000000002</v>
      </c>
      <c r="X1807">
        <f>Sales_Data[[#This Row],[Sales]]-Sales_Data[[#This Row],[Cost]]</f>
        <v>1159.1747999999998</v>
      </c>
      <c r="Y1807" s="3">
        <f>Sales_Data[[#This Row],[Gross_Profit_Recalc]]/Sales_Data[[#This Row],[Sales]]</f>
        <v>0.4499999999999999</v>
      </c>
      <c r="Z1807">
        <f>YEAR(Sales_Data[[#This Row],[Order Date]])</f>
        <v>2016</v>
      </c>
    </row>
    <row r="1808" spans="1:26" x14ac:dyDescent="0.2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>_xlfn.XLOOKUP(Sales_Data[[#This Row],[Category]],Assumptions_Model!A:A, Assumptions_Model!B:B)</f>
        <v>0.6</v>
      </c>
      <c r="W1808">
        <f>Sales_Data[[#This Row],[Sales]]*Sales_Data[[#This Row],[Cost_%]]</f>
        <v>27.215999999999998</v>
      </c>
      <c r="X1808">
        <f>Sales_Data[[#This Row],[Sales]]-Sales_Data[[#This Row],[Cost]]</f>
        <v>18.144000000000002</v>
      </c>
      <c r="Y1808" s="3">
        <f>Sales_Data[[#This Row],[Gross_Profit_Recalc]]/Sales_Data[[#This Row],[Sales]]</f>
        <v>0.4</v>
      </c>
      <c r="Z1808">
        <f>YEAR(Sales_Data[[#This Row],[Order Date]])</f>
        <v>2016</v>
      </c>
    </row>
    <row r="1809" spans="1:26" x14ac:dyDescent="0.2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>_xlfn.XLOOKUP(Sales_Data[[#This Row],[Category]],Assumptions_Model!A:A, Assumptions_Model!B:B)</f>
        <v>0.55000000000000004</v>
      </c>
      <c r="W1809">
        <f>Sales_Data[[#This Row],[Sales]]*Sales_Data[[#This Row],[Cost_%]]</f>
        <v>139.83200000000002</v>
      </c>
      <c r="X1809">
        <f>Sales_Data[[#This Row],[Sales]]-Sales_Data[[#This Row],[Cost]]</f>
        <v>114.40799999999999</v>
      </c>
      <c r="Y1809" s="3">
        <f>Sales_Data[[#This Row],[Gross_Profit_Recalc]]/Sales_Data[[#This Row],[Sales]]</f>
        <v>0.44999999999999996</v>
      </c>
      <c r="Z1809">
        <f>YEAR(Sales_Data[[#This Row],[Order Date]])</f>
        <v>2016</v>
      </c>
    </row>
    <row r="1810" spans="1:26" x14ac:dyDescent="0.2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>_xlfn.XLOOKUP(Sales_Data[[#This Row],[Category]],Assumptions_Model!A:A, Assumptions_Model!B:B)</f>
        <v>0.55000000000000004</v>
      </c>
      <c r="W1810">
        <f>Sales_Data[[#This Row],[Sales]]*Sales_Data[[#This Row],[Cost_%]]</f>
        <v>38.461500000000008</v>
      </c>
      <c r="X1810">
        <f>Sales_Data[[#This Row],[Sales]]-Sales_Data[[#This Row],[Cost]]</f>
        <v>31.468499999999999</v>
      </c>
      <c r="Y1810" s="3">
        <f>Sales_Data[[#This Row],[Gross_Profit_Recalc]]/Sales_Data[[#This Row],[Sales]]</f>
        <v>0.44999999999999996</v>
      </c>
      <c r="Z1810">
        <f>YEAR(Sales_Data[[#This Row],[Order Date]])</f>
        <v>2016</v>
      </c>
    </row>
    <row r="1811" spans="1:26" x14ac:dyDescent="0.2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>_xlfn.XLOOKUP(Sales_Data[[#This Row],[Category]],Assumptions_Model!A:A, Assumptions_Model!B:B)</f>
        <v>0.65</v>
      </c>
      <c r="W1811">
        <f>Sales_Data[[#This Row],[Sales]]*Sales_Data[[#This Row],[Cost_%]]</f>
        <v>10.5014</v>
      </c>
      <c r="X1811">
        <f>Sales_Data[[#This Row],[Sales]]-Sales_Data[[#This Row],[Cost]]</f>
        <v>5.6545999999999985</v>
      </c>
      <c r="Y1811" s="3">
        <f>Sales_Data[[#This Row],[Gross_Profit_Recalc]]/Sales_Data[[#This Row],[Sales]]</f>
        <v>0.34999999999999992</v>
      </c>
      <c r="Z1811">
        <f>YEAR(Sales_Data[[#This Row],[Order Date]])</f>
        <v>2016</v>
      </c>
    </row>
    <row r="1812" spans="1:26" x14ac:dyDescent="0.2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>_xlfn.XLOOKUP(Sales_Data[[#This Row],[Category]],Assumptions_Model!A:A, Assumptions_Model!B:B)</f>
        <v>0.6</v>
      </c>
      <c r="W1812">
        <f>Sales_Data[[#This Row],[Sales]]*Sales_Data[[#This Row],[Cost_%]]</f>
        <v>32.889600000000002</v>
      </c>
      <c r="X1812">
        <f>Sales_Data[[#This Row],[Sales]]-Sales_Data[[#This Row],[Cost]]</f>
        <v>21.926400000000001</v>
      </c>
      <c r="Y1812" s="3">
        <f>Sales_Data[[#This Row],[Gross_Profit_Recalc]]/Sales_Data[[#This Row],[Sales]]</f>
        <v>0.4</v>
      </c>
      <c r="Z1812">
        <f>YEAR(Sales_Data[[#This Row],[Order Date]])</f>
        <v>2016</v>
      </c>
    </row>
    <row r="1813" spans="1:26" x14ac:dyDescent="0.2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>_xlfn.XLOOKUP(Sales_Data[[#This Row],[Category]],Assumptions_Model!A:A, Assumptions_Model!B:B)</f>
        <v>0.65</v>
      </c>
      <c r="W1813">
        <f>Sales_Data[[#This Row],[Sales]]*Sales_Data[[#This Row],[Cost_%]]</f>
        <v>936.84500000000003</v>
      </c>
      <c r="X1813">
        <f>Sales_Data[[#This Row],[Sales]]-Sales_Data[[#This Row],[Cost]]</f>
        <v>504.45499999999993</v>
      </c>
      <c r="Y1813" s="3">
        <f>Sales_Data[[#This Row],[Gross_Profit_Recalc]]/Sales_Data[[#This Row],[Sales]]</f>
        <v>0.35</v>
      </c>
      <c r="Z1813">
        <f>YEAR(Sales_Data[[#This Row],[Order Date]])</f>
        <v>2014</v>
      </c>
    </row>
    <row r="1814" spans="1:26" x14ac:dyDescent="0.2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>_xlfn.XLOOKUP(Sales_Data[[#This Row],[Category]],Assumptions_Model!A:A, Assumptions_Model!B:B)</f>
        <v>0.65</v>
      </c>
      <c r="W1814">
        <f>Sales_Data[[#This Row],[Sales]]*Sales_Data[[#This Row],[Cost_%]]</f>
        <v>50.44</v>
      </c>
      <c r="X1814">
        <f>Sales_Data[[#This Row],[Sales]]-Sales_Data[[#This Row],[Cost]]</f>
        <v>27.159999999999997</v>
      </c>
      <c r="Y1814" s="3">
        <f>Sales_Data[[#This Row],[Gross_Profit_Recalc]]/Sales_Data[[#This Row],[Sales]]</f>
        <v>0.35</v>
      </c>
      <c r="Z1814">
        <f>YEAR(Sales_Data[[#This Row],[Order Date]])</f>
        <v>2017</v>
      </c>
    </row>
    <row r="1815" spans="1:26" x14ac:dyDescent="0.2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>_xlfn.XLOOKUP(Sales_Data[[#This Row],[Category]],Assumptions_Model!A:A, Assumptions_Model!B:B)</f>
        <v>0.65</v>
      </c>
      <c r="W1815">
        <f>Sales_Data[[#This Row],[Sales]]*Sales_Data[[#This Row],[Cost_%]]</f>
        <v>3.0263999999999998</v>
      </c>
      <c r="X1815">
        <f>Sales_Data[[#This Row],[Sales]]-Sales_Data[[#This Row],[Cost]]</f>
        <v>1.6295999999999999</v>
      </c>
      <c r="Y1815" s="3">
        <f>Sales_Data[[#This Row],[Gross_Profit_Recalc]]/Sales_Data[[#This Row],[Sales]]</f>
        <v>0.35000000000000003</v>
      </c>
      <c r="Z1815">
        <f>YEAR(Sales_Data[[#This Row],[Order Date]])</f>
        <v>2017</v>
      </c>
    </row>
    <row r="1816" spans="1:26" x14ac:dyDescent="0.2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>_xlfn.XLOOKUP(Sales_Data[[#This Row],[Category]],Assumptions_Model!A:A, Assumptions_Model!B:B)</f>
        <v>0.65</v>
      </c>
      <c r="W1816">
        <f>Sales_Data[[#This Row],[Sales]]*Sales_Data[[#This Row],[Cost_%]]</f>
        <v>110.58840000000001</v>
      </c>
      <c r="X1816">
        <f>Sales_Data[[#This Row],[Sales]]-Sales_Data[[#This Row],[Cost]]</f>
        <v>59.547599999999989</v>
      </c>
      <c r="Y1816" s="3">
        <f>Sales_Data[[#This Row],[Gross_Profit_Recalc]]/Sales_Data[[#This Row],[Sales]]</f>
        <v>0.34999999999999992</v>
      </c>
      <c r="Z1816">
        <f>YEAR(Sales_Data[[#This Row],[Order Date]])</f>
        <v>2015</v>
      </c>
    </row>
    <row r="1817" spans="1:26" x14ac:dyDescent="0.2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>_xlfn.XLOOKUP(Sales_Data[[#This Row],[Category]],Assumptions_Model!A:A, Assumptions_Model!B:B)</f>
        <v>0.6</v>
      </c>
      <c r="W1817">
        <f>Sales_Data[[#This Row],[Sales]]*Sales_Data[[#This Row],[Cost_%]]</f>
        <v>4.4279999999999999</v>
      </c>
      <c r="X1817">
        <f>Sales_Data[[#This Row],[Sales]]-Sales_Data[[#This Row],[Cost]]</f>
        <v>2.952</v>
      </c>
      <c r="Y1817" s="3">
        <f>Sales_Data[[#This Row],[Gross_Profit_Recalc]]/Sales_Data[[#This Row],[Sales]]</f>
        <v>0.4</v>
      </c>
      <c r="Z1817">
        <f>YEAR(Sales_Data[[#This Row],[Order Date]])</f>
        <v>2015</v>
      </c>
    </row>
    <row r="1818" spans="1:26" x14ac:dyDescent="0.2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>_xlfn.XLOOKUP(Sales_Data[[#This Row],[Category]],Assumptions_Model!A:A, Assumptions_Model!B:B)</f>
        <v>0.6</v>
      </c>
      <c r="W1818">
        <f>Sales_Data[[#This Row],[Sales]]*Sales_Data[[#This Row],[Cost_%]]</f>
        <v>5.556</v>
      </c>
      <c r="X1818">
        <f>Sales_Data[[#This Row],[Sales]]-Sales_Data[[#This Row],[Cost]]</f>
        <v>3.7039999999999997</v>
      </c>
      <c r="Y1818" s="3">
        <f>Sales_Data[[#This Row],[Gross_Profit_Recalc]]/Sales_Data[[#This Row],[Sales]]</f>
        <v>0.39999999999999997</v>
      </c>
      <c r="Z1818">
        <f>YEAR(Sales_Data[[#This Row],[Order Date]])</f>
        <v>2015</v>
      </c>
    </row>
    <row r="1819" spans="1:26" x14ac:dyDescent="0.2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>_xlfn.XLOOKUP(Sales_Data[[#This Row],[Category]],Assumptions_Model!A:A, Assumptions_Model!B:B)</f>
        <v>0.6</v>
      </c>
      <c r="W1819">
        <f>Sales_Data[[#This Row],[Sales]]*Sales_Data[[#This Row],[Cost_%]]</f>
        <v>5.976</v>
      </c>
      <c r="X1819">
        <f>Sales_Data[[#This Row],[Sales]]-Sales_Data[[#This Row],[Cost]]</f>
        <v>3.9840000000000009</v>
      </c>
      <c r="Y1819" s="3">
        <f>Sales_Data[[#This Row],[Gross_Profit_Recalc]]/Sales_Data[[#This Row],[Sales]]</f>
        <v>0.40000000000000008</v>
      </c>
      <c r="Z1819">
        <f>YEAR(Sales_Data[[#This Row],[Order Date]])</f>
        <v>2015</v>
      </c>
    </row>
    <row r="1820" spans="1:26" x14ac:dyDescent="0.2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>_xlfn.XLOOKUP(Sales_Data[[#This Row],[Category]],Assumptions_Model!A:A, Assumptions_Model!B:B)</f>
        <v>0.6</v>
      </c>
      <c r="W1820">
        <f>Sales_Data[[#This Row],[Sales]]*Sales_Data[[#This Row],[Cost_%]]</f>
        <v>45.359999999999992</v>
      </c>
      <c r="X1820">
        <f>Sales_Data[[#This Row],[Sales]]-Sales_Data[[#This Row],[Cost]]</f>
        <v>30.240000000000002</v>
      </c>
      <c r="Y1820" s="3">
        <f>Sales_Data[[#This Row],[Gross_Profit_Recalc]]/Sales_Data[[#This Row],[Sales]]</f>
        <v>0.40000000000000008</v>
      </c>
      <c r="Z1820">
        <f>YEAR(Sales_Data[[#This Row],[Order Date]])</f>
        <v>2014</v>
      </c>
    </row>
    <row r="1821" spans="1:26" x14ac:dyDescent="0.2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>_xlfn.XLOOKUP(Sales_Data[[#This Row],[Category]],Assumptions_Model!A:A, Assumptions_Model!B:B)</f>
        <v>0.65</v>
      </c>
      <c r="W1821">
        <f>Sales_Data[[#This Row],[Sales]]*Sales_Data[[#This Row],[Cost_%]]</f>
        <v>19.058</v>
      </c>
      <c r="X1821">
        <f>Sales_Data[[#This Row],[Sales]]-Sales_Data[[#This Row],[Cost]]</f>
        <v>10.262</v>
      </c>
      <c r="Y1821" s="3">
        <f>Sales_Data[[#This Row],[Gross_Profit_Recalc]]/Sales_Data[[#This Row],[Sales]]</f>
        <v>0.35000000000000003</v>
      </c>
      <c r="Z1821">
        <f>YEAR(Sales_Data[[#This Row],[Order Date]])</f>
        <v>2014</v>
      </c>
    </row>
    <row r="1822" spans="1:26" x14ac:dyDescent="0.2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>_xlfn.XLOOKUP(Sales_Data[[#This Row],[Category]],Assumptions_Model!A:A, Assumptions_Model!B:B)</f>
        <v>0.6</v>
      </c>
      <c r="W1822">
        <f>Sales_Data[[#This Row],[Sales]]*Sales_Data[[#This Row],[Cost_%]]</f>
        <v>55.238399999999992</v>
      </c>
      <c r="X1822">
        <f>Sales_Data[[#This Row],[Sales]]-Sales_Data[[#This Row],[Cost]]</f>
        <v>36.825600000000001</v>
      </c>
      <c r="Y1822" s="3">
        <f>Sales_Data[[#This Row],[Gross_Profit_Recalc]]/Sales_Data[[#This Row],[Sales]]</f>
        <v>0.4</v>
      </c>
      <c r="Z1822">
        <f>YEAR(Sales_Data[[#This Row],[Order Date]])</f>
        <v>2016</v>
      </c>
    </row>
    <row r="1823" spans="1:26" x14ac:dyDescent="0.2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>_xlfn.XLOOKUP(Sales_Data[[#This Row],[Category]],Assumptions_Model!A:A, Assumptions_Model!B:B)</f>
        <v>0.6</v>
      </c>
      <c r="W1823">
        <f>Sales_Data[[#This Row],[Sales]]*Sales_Data[[#This Row],[Cost_%]]</f>
        <v>4.1856</v>
      </c>
      <c r="X1823">
        <f>Sales_Data[[#This Row],[Sales]]-Sales_Data[[#This Row],[Cost]]</f>
        <v>2.7904</v>
      </c>
      <c r="Y1823" s="3">
        <f>Sales_Data[[#This Row],[Gross_Profit_Recalc]]/Sales_Data[[#This Row],[Sales]]</f>
        <v>0.4</v>
      </c>
      <c r="Z1823">
        <f>YEAR(Sales_Data[[#This Row],[Order Date]])</f>
        <v>2016</v>
      </c>
    </row>
    <row r="1824" spans="1:26" x14ac:dyDescent="0.2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>_xlfn.XLOOKUP(Sales_Data[[#This Row],[Category]],Assumptions_Model!A:A, Assumptions_Model!B:B)</f>
        <v>0.65</v>
      </c>
      <c r="W1824">
        <f>Sales_Data[[#This Row],[Sales]]*Sales_Data[[#This Row],[Cost_%]]</f>
        <v>40.922699999999999</v>
      </c>
      <c r="X1824">
        <f>Sales_Data[[#This Row],[Sales]]-Sales_Data[[#This Row],[Cost]]</f>
        <v>22.035299999999999</v>
      </c>
      <c r="Y1824" s="3">
        <f>Sales_Data[[#This Row],[Gross_Profit_Recalc]]/Sales_Data[[#This Row],[Sales]]</f>
        <v>0.35</v>
      </c>
      <c r="Z1824">
        <f>YEAR(Sales_Data[[#This Row],[Order Date]])</f>
        <v>2016</v>
      </c>
    </row>
    <row r="1825" spans="1:26" x14ac:dyDescent="0.2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>_xlfn.XLOOKUP(Sales_Data[[#This Row],[Category]],Assumptions_Model!A:A, Assumptions_Model!B:B)</f>
        <v>0.6</v>
      </c>
      <c r="W1825">
        <f>Sales_Data[[#This Row],[Sales]]*Sales_Data[[#This Row],[Cost_%]]</f>
        <v>3.1103999999999998</v>
      </c>
      <c r="X1825">
        <f>Sales_Data[[#This Row],[Sales]]-Sales_Data[[#This Row],[Cost]]</f>
        <v>2.0736000000000003</v>
      </c>
      <c r="Y1825" s="3">
        <f>Sales_Data[[#This Row],[Gross_Profit_Recalc]]/Sales_Data[[#This Row],[Sales]]</f>
        <v>0.40000000000000008</v>
      </c>
      <c r="Z1825">
        <f>YEAR(Sales_Data[[#This Row],[Order Date]])</f>
        <v>2016</v>
      </c>
    </row>
    <row r="1826" spans="1:26" x14ac:dyDescent="0.2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>_xlfn.XLOOKUP(Sales_Data[[#This Row],[Category]],Assumptions_Model!A:A, Assumptions_Model!B:B)</f>
        <v>0.6</v>
      </c>
      <c r="W1826">
        <f>Sales_Data[[#This Row],[Sales]]*Sales_Data[[#This Row],[Cost_%]]</f>
        <v>18.791999999999998</v>
      </c>
      <c r="X1826">
        <f>Sales_Data[[#This Row],[Sales]]-Sales_Data[[#This Row],[Cost]]</f>
        <v>12.528000000000002</v>
      </c>
      <c r="Y1826" s="3">
        <f>Sales_Data[[#This Row],[Gross_Profit_Recalc]]/Sales_Data[[#This Row],[Sales]]</f>
        <v>0.40000000000000008</v>
      </c>
      <c r="Z1826">
        <f>YEAR(Sales_Data[[#This Row],[Order Date]])</f>
        <v>2016</v>
      </c>
    </row>
    <row r="1827" spans="1:26" x14ac:dyDescent="0.2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>_xlfn.XLOOKUP(Sales_Data[[#This Row],[Category]],Assumptions_Model!A:A, Assumptions_Model!B:B)</f>
        <v>0.65</v>
      </c>
      <c r="W1827">
        <f>Sales_Data[[#This Row],[Sales]]*Sales_Data[[#This Row],[Cost_%]]</f>
        <v>7.6959999999999997</v>
      </c>
      <c r="X1827">
        <f>Sales_Data[[#This Row],[Sales]]-Sales_Data[[#This Row],[Cost]]</f>
        <v>4.1440000000000001</v>
      </c>
      <c r="Y1827" s="3">
        <f>Sales_Data[[#This Row],[Gross_Profit_Recalc]]/Sales_Data[[#This Row],[Sales]]</f>
        <v>0.35000000000000003</v>
      </c>
      <c r="Z1827">
        <f>YEAR(Sales_Data[[#This Row],[Order Date]])</f>
        <v>2016</v>
      </c>
    </row>
    <row r="1828" spans="1:26" x14ac:dyDescent="0.2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>_xlfn.XLOOKUP(Sales_Data[[#This Row],[Category]],Assumptions_Model!A:A, Assumptions_Model!B:B)</f>
        <v>0.65</v>
      </c>
      <c r="W1828">
        <f>Sales_Data[[#This Row],[Sales]]*Sales_Data[[#This Row],[Cost_%]]</f>
        <v>14.8096</v>
      </c>
      <c r="X1828">
        <f>Sales_Data[[#This Row],[Sales]]-Sales_Data[[#This Row],[Cost]]</f>
        <v>7.9743999999999993</v>
      </c>
      <c r="Y1828" s="3">
        <f>Sales_Data[[#This Row],[Gross_Profit_Recalc]]/Sales_Data[[#This Row],[Sales]]</f>
        <v>0.35</v>
      </c>
      <c r="Z1828">
        <f>YEAR(Sales_Data[[#This Row],[Order Date]])</f>
        <v>2016</v>
      </c>
    </row>
    <row r="1829" spans="1:26" x14ac:dyDescent="0.2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>_xlfn.XLOOKUP(Sales_Data[[#This Row],[Category]],Assumptions_Model!A:A, Assumptions_Model!B:B)</f>
        <v>0.55000000000000004</v>
      </c>
      <c r="W1829">
        <f>Sales_Data[[#This Row],[Sales]]*Sales_Data[[#This Row],[Cost_%]]</f>
        <v>620.38680000000011</v>
      </c>
      <c r="X1829">
        <f>Sales_Data[[#This Row],[Sales]]-Sales_Data[[#This Row],[Cost]]</f>
        <v>507.58920000000001</v>
      </c>
      <c r="Y1829" s="3">
        <f>Sales_Data[[#This Row],[Gross_Profit_Recalc]]/Sales_Data[[#This Row],[Sales]]</f>
        <v>0.44999999999999996</v>
      </c>
      <c r="Z1829">
        <f>YEAR(Sales_Data[[#This Row],[Order Date]])</f>
        <v>2016</v>
      </c>
    </row>
    <row r="1830" spans="1:26" x14ac:dyDescent="0.2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>_xlfn.XLOOKUP(Sales_Data[[#This Row],[Category]],Assumptions_Model!A:A, Assumptions_Model!B:B)</f>
        <v>0.6</v>
      </c>
      <c r="W1830">
        <f>Sales_Data[[#This Row],[Sales]]*Sales_Data[[#This Row],[Cost_%]]</f>
        <v>23.327999999999999</v>
      </c>
      <c r="X1830">
        <f>Sales_Data[[#This Row],[Sales]]-Sales_Data[[#This Row],[Cost]]</f>
        <v>15.552000000000003</v>
      </c>
      <c r="Y1830" s="3">
        <f>Sales_Data[[#This Row],[Gross_Profit_Recalc]]/Sales_Data[[#This Row],[Sales]]</f>
        <v>0.40000000000000008</v>
      </c>
      <c r="Z1830">
        <f>YEAR(Sales_Data[[#This Row],[Order Date]])</f>
        <v>2015</v>
      </c>
    </row>
    <row r="1831" spans="1:26" x14ac:dyDescent="0.2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>_xlfn.XLOOKUP(Sales_Data[[#This Row],[Category]],Assumptions_Model!A:A, Assumptions_Model!B:B)</f>
        <v>0.55000000000000004</v>
      </c>
      <c r="W1831">
        <f>Sales_Data[[#This Row],[Sales]]*Sales_Data[[#This Row],[Cost_%]]</f>
        <v>428.88780000000008</v>
      </c>
      <c r="X1831">
        <f>Sales_Data[[#This Row],[Sales]]-Sales_Data[[#This Row],[Cost]]</f>
        <v>350.90819999999997</v>
      </c>
      <c r="Y1831" s="3">
        <f>Sales_Data[[#This Row],[Gross_Profit_Recalc]]/Sales_Data[[#This Row],[Sales]]</f>
        <v>0.4499999999999999</v>
      </c>
      <c r="Z1831">
        <f>YEAR(Sales_Data[[#This Row],[Order Date]])</f>
        <v>2014</v>
      </c>
    </row>
    <row r="1832" spans="1:26" x14ac:dyDescent="0.2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>_xlfn.XLOOKUP(Sales_Data[[#This Row],[Category]],Assumptions_Model!A:A, Assumptions_Model!B:B)</f>
        <v>0.55000000000000004</v>
      </c>
      <c r="W1832">
        <f>Sales_Data[[#This Row],[Sales]]*Sales_Data[[#This Row],[Cost_%]]</f>
        <v>791.95600000000013</v>
      </c>
      <c r="X1832">
        <f>Sales_Data[[#This Row],[Sales]]-Sales_Data[[#This Row],[Cost]]</f>
        <v>647.96399999999994</v>
      </c>
      <c r="Y1832" s="3">
        <f>Sales_Data[[#This Row],[Gross_Profit_Recalc]]/Sales_Data[[#This Row],[Sales]]</f>
        <v>0.44999999999999996</v>
      </c>
      <c r="Z1832">
        <f>YEAR(Sales_Data[[#This Row],[Order Date]])</f>
        <v>2017</v>
      </c>
    </row>
    <row r="1833" spans="1:26" x14ac:dyDescent="0.2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>_xlfn.XLOOKUP(Sales_Data[[#This Row],[Category]],Assumptions_Model!A:A, Assumptions_Model!B:B)</f>
        <v>0.65</v>
      </c>
      <c r="W1833">
        <f>Sales_Data[[#This Row],[Sales]]*Sales_Data[[#This Row],[Cost_%]]</f>
        <v>170.37150000000003</v>
      </c>
      <c r="X1833">
        <f>Sales_Data[[#This Row],[Sales]]-Sales_Data[[#This Row],[Cost]]</f>
        <v>91.738499999999988</v>
      </c>
      <c r="Y1833" s="3">
        <f>Sales_Data[[#This Row],[Gross_Profit_Recalc]]/Sales_Data[[#This Row],[Sales]]</f>
        <v>0.34999999999999992</v>
      </c>
      <c r="Z1833">
        <f>YEAR(Sales_Data[[#This Row],[Order Date]])</f>
        <v>2017</v>
      </c>
    </row>
    <row r="1834" spans="1:26" x14ac:dyDescent="0.2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>_xlfn.XLOOKUP(Sales_Data[[#This Row],[Category]],Assumptions_Model!A:A, Assumptions_Model!B:B)</f>
        <v>0.65</v>
      </c>
      <c r="W1834">
        <f>Sales_Data[[#This Row],[Sales]]*Sales_Data[[#This Row],[Cost_%]]</f>
        <v>134.55000000000001</v>
      </c>
      <c r="X1834">
        <f>Sales_Data[[#This Row],[Sales]]-Sales_Data[[#This Row],[Cost]]</f>
        <v>72.449999999999989</v>
      </c>
      <c r="Y1834" s="3">
        <f>Sales_Data[[#This Row],[Gross_Profit_Recalc]]/Sales_Data[[#This Row],[Sales]]</f>
        <v>0.34999999999999992</v>
      </c>
      <c r="Z1834">
        <f>YEAR(Sales_Data[[#This Row],[Order Date]])</f>
        <v>2015</v>
      </c>
    </row>
    <row r="1835" spans="1:26" x14ac:dyDescent="0.2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>_xlfn.XLOOKUP(Sales_Data[[#This Row],[Category]],Assumptions_Model!A:A, Assumptions_Model!B:B)</f>
        <v>0.55000000000000004</v>
      </c>
      <c r="W1835">
        <f>Sales_Data[[#This Row],[Sales]]*Sales_Data[[#This Row],[Cost_%]]</f>
        <v>791.9901000000001</v>
      </c>
      <c r="X1835">
        <f>Sales_Data[[#This Row],[Sales]]-Sales_Data[[#This Row],[Cost]]</f>
        <v>647.99189999999987</v>
      </c>
      <c r="Y1835" s="3">
        <f>Sales_Data[[#This Row],[Gross_Profit_Recalc]]/Sales_Data[[#This Row],[Sales]]</f>
        <v>0.4499999999999999</v>
      </c>
      <c r="Z1835">
        <f>YEAR(Sales_Data[[#This Row],[Order Date]])</f>
        <v>2017</v>
      </c>
    </row>
    <row r="1836" spans="1:26" x14ac:dyDescent="0.2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>_xlfn.XLOOKUP(Sales_Data[[#This Row],[Category]],Assumptions_Model!A:A, Assumptions_Model!B:B)</f>
        <v>0.6</v>
      </c>
      <c r="W1836">
        <f>Sales_Data[[#This Row],[Sales]]*Sales_Data[[#This Row],[Cost_%]]</f>
        <v>21.772799999999997</v>
      </c>
      <c r="X1836">
        <f>Sales_Data[[#This Row],[Sales]]-Sales_Data[[#This Row],[Cost]]</f>
        <v>14.5152</v>
      </c>
      <c r="Y1836" s="3">
        <f>Sales_Data[[#This Row],[Gross_Profit_Recalc]]/Sales_Data[[#This Row],[Sales]]</f>
        <v>0.4</v>
      </c>
      <c r="Z1836">
        <f>YEAR(Sales_Data[[#This Row],[Order Date]])</f>
        <v>2017</v>
      </c>
    </row>
    <row r="1837" spans="1:26" x14ac:dyDescent="0.2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>_xlfn.XLOOKUP(Sales_Data[[#This Row],[Category]],Assumptions_Model!A:A, Assumptions_Model!B:B)</f>
        <v>0.6</v>
      </c>
      <c r="W1837">
        <f>Sales_Data[[#This Row],[Sales]]*Sales_Data[[#This Row],[Cost_%]]</f>
        <v>12.839999999999998</v>
      </c>
      <c r="X1837">
        <f>Sales_Data[[#This Row],[Sales]]-Sales_Data[[#This Row],[Cost]]</f>
        <v>8.56</v>
      </c>
      <c r="Y1837" s="3">
        <f>Sales_Data[[#This Row],[Gross_Profit_Recalc]]/Sales_Data[[#This Row],[Sales]]</f>
        <v>0.4</v>
      </c>
      <c r="Z1837">
        <f>YEAR(Sales_Data[[#This Row],[Order Date]])</f>
        <v>2014</v>
      </c>
    </row>
    <row r="1838" spans="1:26" x14ac:dyDescent="0.2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>_xlfn.XLOOKUP(Sales_Data[[#This Row],[Category]],Assumptions_Model!A:A, Assumptions_Model!B:B)</f>
        <v>0.6</v>
      </c>
      <c r="W1838">
        <f>Sales_Data[[#This Row],[Sales]]*Sales_Data[[#This Row],[Cost_%]]</f>
        <v>747.51599999999996</v>
      </c>
      <c r="X1838">
        <f>Sales_Data[[#This Row],[Sales]]-Sales_Data[[#This Row],[Cost]]</f>
        <v>498.34399999999994</v>
      </c>
      <c r="Y1838" s="3">
        <f>Sales_Data[[#This Row],[Gross_Profit_Recalc]]/Sales_Data[[#This Row],[Sales]]</f>
        <v>0.39999999999999997</v>
      </c>
      <c r="Z1838">
        <f>YEAR(Sales_Data[[#This Row],[Order Date]])</f>
        <v>2017</v>
      </c>
    </row>
    <row r="1839" spans="1:26" x14ac:dyDescent="0.2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>_xlfn.XLOOKUP(Sales_Data[[#This Row],[Category]],Assumptions_Model!A:A, Assumptions_Model!B:B)</f>
        <v>0.6</v>
      </c>
      <c r="W1839">
        <f>Sales_Data[[#This Row],[Sales]]*Sales_Data[[#This Row],[Cost_%]]</f>
        <v>10.526400000000001</v>
      </c>
      <c r="X1839">
        <f>Sales_Data[[#This Row],[Sales]]-Sales_Data[[#This Row],[Cost]]</f>
        <v>7.0175999999999998</v>
      </c>
      <c r="Y1839" s="3">
        <f>Sales_Data[[#This Row],[Gross_Profit_Recalc]]/Sales_Data[[#This Row],[Sales]]</f>
        <v>0.39999999999999997</v>
      </c>
      <c r="Z1839">
        <f>YEAR(Sales_Data[[#This Row],[Order Date]])</f>
        <v>2014</v>
      </c>
    </row>
    <row r="1840" spans="1:26" x14ac:dyDescent="0.2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>_xlfn.XLOOKUP(Sales_Data[[#This Row],[Category]],Assumptions_Model!A:A, Assumptions_Model!B:B)</f>
        <v>0.65</v>
      </c>
      <c r="W1840">
        <f>Sales_Data[[#This Row],[Sales]]*Sales_Data[[#This Row],[Cost_%]]</f>
        <v>28.683199999999999</v>
      </c>
      <c r="X1840">
        <f>Sales_Data[[#This Row],[Sales]]-Sales_Data[[#This Row],[Cost]]</f>
        <v>15.444800000000001</v>
      </c>
      <c r="Y1840" s="3">
        <f>Sales_Data[[#This Row],[Gross_Profit_Recalc]]/Sales_Data[[#This Row],[Sales]]</f>
        <v>0.35000000000000003</v>
      </c>
      <c r="Z1840">
        <f>YEAR(Sales_Data[[#This Row],[Order Date]])</f>
        <v>2014</v>
      </c>
    </row>
    <row r="1841" spans="1:26" x14ac:dyDescent="0.2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>_xlfn.XLOOKUP(Sales_Data[[#This Row],[Category]],Assumptions_Model!A:A, Assumptions_Model!B:B)</f>
        <v>0.6</v>
      </c>
      <c r="W1841">
        <f>Sales_Data[[#This Row],[Sales]]*Sales_Data[[#This Row],[Cost_%]]</f>
        <v>37.752000000000002</v>
      </c>
      <c r="X1841">
        <f>Sales_Data[[#This Row],[Sales]]-Sales_Data[[#This Row],[Cost]]</f>
        <v>25.167999999999999</v>
      </c>
      <c r="Y1841" s="3">
        <f>Sales_Data[[#This Row],[Gross_Profit_Recalc]]/Sales_Data[[#This Row],[Sales]]</f>
        <v>0.39999999999999997</v>
      </c>
      <c r="Z1841">
        <f>YEAR(Sales_Data[[#This Row],[Order Date]])</f>
        <v>2014</v>
      </c>
    </row>
    <row r="1842" spans="1:26" x14ac:dyDescent="0.2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>_xlfn.XLOOKUP(Sales_Data[[#This Row],[Category]],Assumptions_Model!A:A, Assumptions_Model!B:B)</f>
        <v>0.6</v>
      </c>
      <c r="W1842">
        <f>Sales_Data[[#This Row],[Sales]]*Sales_Data[[#This Row],[Cost_%]]</f>
        <v>46.982399999999998</v>
      </c>
      <c r="X1842">
        <f>Sales_Data[[#This Row],[Sales]]-Sales_Data[[#This Row],[Cost]]</f>
        <v>31.321600000000004</v>
      </c>
      <c r="Y1842" s="3">
        <f>Sales_Data[[#This Row],[Gross_Profit_Recalc]]/Sales_Data[[#This Row],[Sales]]</f>
        <v>0.4</v>
      </c>
      <c r="Z1842">
        <f>YEAR(Sales_Data[[#This Row],[Order Date]])</f>
        <v>2014</v>
      </c>
    </row>
    <row r="1843" spans="1:26" x14ac:dyDescent="0.2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>_xlfn.XLOOKUP(Sales_Data[[#This Row],[Category]],Assumptions_Model!A:A, Assumptions_Model!B:B)</f>
        <v>0.65</v>
      </c>
      <c r="W1843">
        <f>Sales_Data[[#This Row],[Sales]]*Sales_Data[[#This Row],[Cost_%]]</f>
        <v>91.526499999999999</v>
      </c>
      <c r="X1843">
        <f>Sales_Data[[#This Row],[Sales]]-Sales_Data[[#This Row],[Cost]]</f>
        <v>49.283500000000004</v>
      </c>
      <c r="Y1843" s="3">
        <f>Sales_Data[[#This Row],[Gross_Profit_Recalc]]/Sales_Data[[#This Row],[Sales]]</f>
        <v>0.35000000000000003</v>
      </c>
      <c r="Z1843">
        <f>YEAR(Sales_Data[[#This Row],[Order Date]])</f>
        <v>2016</v>
      </c>
    </row>
    <row r="1844" spans="1:26" x14ac:dyDescent="0.2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>_xlfn.XLOOKUP(Sales_Data[[#This Row],[Category]],Assumptions_Model!A:A, Assumptions_Model!B:B)</f>
        <v>0.6</v>
      </c>
      <c r="W1844">
        <f>Sales_Data[[#This Row],[Sales]]*Sales_Data[[#This Row],[Cost_%]]</f>
        <v>24.057599999999997</v>
      </c>
      <c r="X1844">
        <f>Sales_Data[[#This Row],[Sales]]-Sales_Data[[#This Row],[Cost]]</f>
        <v>16.038399999999999</v>
      </c>
      <c r="Y1844" s="3">
        <f>Sales_Data[[#This Row],[Gross_Profit_Recalc]]/Sales_Data[[#This Row],[Sales]]</f>
        <v>0.4</v>
      </c>
      <c r="Z1844">
        <f>YEAR(Sales_Data[[#This Row],[Order Date]])</f>
        <v>2015</v>
      </c>
    </row>
    <row r="1845" spans="1:26" x14ac:dyDescent="0.2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>_xlfn.XLOOKUP(Sales_Data[[#This Row],[Category]],Assumptions_Model!A:A, Assumptions_Model!B:B)</f>
        <v>0.65</v>
      </c>
      <c r="W1845">
        <f>Sales_Data[[#This Row],[Sales]]*Sales_Data[[#This Row],[Cost_%]]</f>
        <v>26.509599999999999</v>
      </c>
      <c r="X1845">
        <f>Sales_Data[[#This Row],[Sales]]-Sales_Data[[#This Row],[Cost]]</f>
        <v>14.2744</v>
      </c>
      <c r="Y1845" s="3">
        <f>Sales_Data[[#This Row],[Gross_Profit_Recalc]]/Sales_Data[[#This Row],[Sales]]</f>
        <v>0.35000000000000003</v>
      </c>
      <c r="Z1845">
        <f>YEAR(Sales_Data[[#This Row],[Order Date]])</f>
        <v>2015</v>
      </c>
    </row>
    <row r="1846" spans="1:26" x14ac:dyDescent="0.2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>_xlfn.XLOOKUP(Sales_Data[[#This Row],[Category]],Assumptions_Model!A:A, Assumptions_Model!B:B)</f>
        <v>0.55000000000000004</v>
      </c>
      <c r="W1846">
        <f>Sales_Data[[#This Row],[Sales]]*Sales_Data[[#This Row],[Cost_%]]</f>
        <v>49.813499999999998</v>
      </c>
      <c r="X1846">
        <f>Sales_Data[[#This Row],[Sales]]-Sales_Data[[#This Row],[Cost]]</f>
        <v>40.756499999999996</v>
      </c>
      <c r="Y1846" s="3">
        <f>Sales_Data[[#This Row],[Gross_Profit_Recalc]]/Sales_Data[[#This Row],[Sales]]</f>
        <v>0.45</v>
      </c>
      <c r="Z1846">
        <f>YEAR(Sales_Data[[#This Row],[Order Date]])</f>
        <v>2017</v>
      </c>
    </row>
    <row r="1847" spans="1:26" x14ac:dyDescent="0.2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>_xlfn.XLOOKUP(Sales_Data[[#This Row],[Category]],Assumptions_Model!A:A, Assumptions_Model!B:B)</f>
        <v>0.6</v>
      </c>
      <c r="W1847">
        <f>Sales_Data[[#This Row],[Sales]]*Sales_Data[[#This Row],[Cost_%]]</f>
        <v>24.047999999999998</v>
      </c>
      <c r="X1847">
        <f>Sales_Data[[#This Row],[Sales]]-Sales_Data[[#This Row],[Cost]]</f>
        <v>16.032</v>
      </c>
      <c r="Y1847" s="3">
        <f>Sales_Data[[#This Row],[Gross_Profit_Recalc]]/Sales_Data[[#This Row],[Sales]]</f>
        <v>0.4</v>
      </c>
      <c r="Z1847">
        <f>YEAR(Sales_Data[[#This Row],[Order Date]])</f>
        <v>2017</v>
      </c>
    </row>
    <row r="1848" spans="1:26" x14ac:dyDescent="0.2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>_xlfn.XLOOKUP(Sales_Data[[#This Row],[Category]],Assumptions_Model!A:A, Assumptions_Model!B:B)</f>
        <v>0.65</v>
      </c>
      <c r="W1848">
        <f>Sales_Data[[#This Row],[Sales]]*Sales_Data[[#This Row],[Cost_%]]</f>
        <v>24.492000000000001</v>
      </c>
      <c r="X1848">
        <f>Sales_Data[[#This Row],[Sales]]-Sales_Data[[#This Row],[Cost]]</f>
        <v>13.187999999999999</v>
      </c>
      <c r="Y1848" s="3">
        <f>Sales_Data[[#This Row],[Gross_Profit_Recalc]]/Sales_Data[[#This Row],[Sales]]</f>
        <v>0.35</v>
      </c>
      <c r="Z1848">
        <f>YEAR(Sales_Data[[#This Row],[Order Date]])</f>
        <v>2017</v>
      </c>
    </row>
    <row r="1849" spans="1:26" x14ac:dyDescent="0.2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>_xlfn.XLOOKUP(Sales_Data[[#This Row],[Category]],Assumptions_Model!A:A, Assumptions_Model!B:B)</f>
        <v>0.65</v>
      </c>
      <c r="W1849">
        <f>Sales_Data[[#This Row],[Sales]]*Sales_Data[[#This Row],[Cost_%]]</f>
        <v>235.52879999999999</v>
      </c>
      <c r="X1849">
        <f>Sales_Data[[#This Row],[Sales]]-Sales_Data[[#This Row],[Cost]]</f>
        <v>126.82319999999999</v>
      </c>
      <c r="Y1849" s="3">
        <f>Sales_Data[[#This Row],[Gross_Profit_Recalc]]/Sales_Data[[#This Row],[Sales]]</f>
        <v>0.35</v>
      </c>
      <c r="Z1849">
        <f>YEAR(Sales_Data[[#This Row],[Order Date]])</f>
        <v>2017</v>
      </c>
    </row>
    <row r="1850" spans="1:26" x14ac:dyDescent="0.2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>_xlfn.XLOOKUP(Sales_Data[[#This Row],[Category]],Assumptions_Model!A:A, Assumptions_Model!B:B)</f>
        <v>0.6</v>
      </c>
      <c r="W1850">
        <f>Sales_Data[[#This Row],[Sales]]*Sales_Data[[#This Row],[Cost_%]]</f>
        <v>4.3103999999999996</v>
      </c>
      <c r="X1850">
        <f>Sales_Data[[#This Row],[Sales]]-Sales_Data[[#This Row],[Cost]]</f>
        <v>2.8736000000000006</v>
      </c>
      <c r="Y1850" s="3">
        <f>Sales_Data[[#This Row],[Gross_Profit_Recalc]]/Sales_Data[[#This Row],[Sales]]</f>
        <v>0.40000000000000008</v>
      </c>
      <c r="Z1850">
        <f>YEAR(Sales_Data[[#This Row],[Order Date]])</f>
        <v>2017</v>
      </c>
    </row>
    <row r="1851" spans="1:26" x14ac:dyDescent="0.2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>_xlfn.XLOOKUP(Sales_Data[[#This Row],[Category]],Assumptions_Model!A:A, Assumptions_Model!B:B)</f>
        <v>0.6</v>
      </c>
      <c r="W1851">
        <f>Sales_Data[[#This Row],[Sales]]*Sales_Data[[#This Row],[Cost_%]]</f>
        <v>20.855999999999998</v>
      </c>
      <c r="X1851">
        <f>Sales_Data[[#This Row],[Sales]]-Sales_Data[[#This Row],[Cost]]</f>
        <v>13.904</v>
      </c>
      <c r="Y1851" s="3">
        <f>Sales_Data[[#This Row],[Gross_Profit_Recalc]]/Sales_Data[[#This Row],[Sales]]</f>
        <v>0.4</v>
      </c>
      <c r="Z1851">
        <f>YEAR(Sales_Data[[#This Row],[Order Date]])</f>
        <v>2015</v>
      </c>
    </row>
    <row r="1852" spans="1:26" x14ac:dyDescent="0.2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>_xlfn.XLOOKUP(Sales_Data[[#This Row],[Category]],Assumptions_Model!A:A, Assumptions_Model!B:B)</f>
        <v>0.55000000000000004</v>
      </c>
      <c r="W1852">
        <f>Sales_Data[[#This Row],[Sales]]*Sales_Data[[#This Row],[Cost_%]]</f>
        <v>457.16000000000008</v>
      </c>
      <c r="X1852">
        <f>Sales_Data[[#This Row],[Sales]]-Sales_Data[[#This Row],[Cost]]</f>
        <v>374.03999999999996</v>
      </c>
      <c r="Y1852" s="3">
        <f>Sales_Data[[#This Row],[Gross_Profit_Recalc]]/Sales_Data[[#This Row],[Sales]]</f>
        <v>0.44999999999999996</v>
      </c>
      <c r="Z1852">
        <f>YEAR(Sales_Data[[#This Row],[Order Date]])</f>
        <v>2015</v>
      </c>
    </row>
    <row r="1853" spans="1:26" x14ac:dyDescent="0.2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>_xlfn.XLOOKUP(Sales_Data[[#This Row],[Category]],Assumptions_Model!A:A, Assumptions_Model!B:B)</f>
        <v>0.6</v>
      </c>
      <c r="W1853">
        <f>Sales_Data[[#This Row],[Sales]]*Sales_Data[[#This Row],[Cost_%]]</f>
        <v>15.839999999999998</v>
      </c>
      <c r="X1853">
        <f>Sales_Data[[#This Row],[Sales]]-Sales_Data[[#This Row],[Cost]]</f>
        <v>10.56</v>
      </c>
      <c r="Y1853" s="3">
        <f>Sales_Data[[#This Row],[Gross_Profit_Recalc]]/Sales_Data[[#This Row],[Sales]]</f>
        <v>0.4</v>
      </c>
      <c r="Z1853">
        <f>YEAR(Sales_Data[[#This Row],[Order Date]])</f>
        <v>2015</v>
      </c>
    </row>
    <row r="1854" spans="1:26" x14ac:dyDescent="0.2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>_xlfn.XLOOKUP(Sales_Data[[#This Row],[Category]],Assumptions_Model!A:A, Assumptions_Model!B:B)</f>
        <v>0.6</v>
      </c>
      <c r="W1854">
        <f>Sales_Data[[#This Row],[Sales]]*Sales_Data[[#This Row],[Cost_%]]</f>
        <v>64.05</v>
      </c>
      <c r="X1854">
        <f>Sales_Data[[#This Row],[Sales]]-Sales_Data[[#This Row],[Cost]]</f>
        <v>42.7</v>
      </c>
      <c r="Y1854" s="3">
        <f>Sales_Data[[#This Row],[Gross_Profit_Recalc]]/Sales_Data[[#This Row],[Sales]]</f>
        <v>0.4</v>
      </c>
      <c r="Z1854">
        <f>YEAR(Sales_Data[[#This Row],[Order Date]])</f>
        <v>2015</v>
      </c>
    </row>
    <row r="1855" spans="1:26" x14ac:dyDescent="0.2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>_xlfn.XLOOKUP(Sales_Data[[#This Row],[Category]],Assumptions_Model!A:A, Assumptions_Model!B:B)</f>
        <v>0.6</v>
      </c>
      <c r="W1855">
        <f>Sales_Data[[#This Row],[Sales]]*Sales_Data[[#This Row],[Cost_%]]</f>
        <v>58.691999999999993</v>
      </c>
      <c r="X1855">
        <f>Sales_Data[[#This Row],[Sales]]-Sales_Data[[#This Row],[Cost]]</f>
        <v>39.128</v>
      </c>
      <c r="Y1855" s="3">
        <f>Sales_Data[[#This Row],[Gross_Profit_Recalc]]/Sales_Data[[#This Row],[Sales]]</f>
        <v>0.4</v>
      </c>
      <c r="Z1855">
        <f>YEAR(Sales_Data[[#This Row],[Order Date]])</f>
        <v>2015</v>
      </c>
    </row>
    <row r="1856" spans="1:26" x14ac:dyDescent="0.2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>_xlfn.XLOOKUP(Sales_Data[[#This Row],[Category]],Assumptions_Model!A:A, Assumptions_Model!B:B)</f>
        <v>0.6</v>
      </c>
      <c r="W1856">
        <f>Sales_Data[[#This Row],[Sales]]*Sales_Data[[#This Row],[Cost_%]]</f>
        <v>84.84</v>
      </c>
      <c r="X1856">
        <f>Sales_Data[[#This Row],[Sales]]-Sales_Data[[#This Row],[Cost]]</f>
        <v>56.56</v>
      </c>
      <c r="Y1856" s="3">
        <f>Sales_Data[[#This Row],[Gross_Profit_Recalc]]/Sales_Data[[#This Row],[Sales]]</f>
        <v>0.4</v>
      </c>
      <c r="Z1856">
        <f>YEAR(Sales_Data[[#This Row],[Order Date]])</f>
        <v>2015</v>
      </c>
    </row>
    <row r="1857" spans="1:26" x14ac:dyDescent="0.2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>_xlfn.XLOOKUP(Sales_Data[[#This Row],[Category]],Assumptions_Model!A:A, Assumptions_Model!B:B)</f>
        <v>0.6</v>
      </c>
      <c r="W1857">
        <f>Sales_Data[[#This Row],[Sales]]*Sales_Data[[#This Row],[Cost_%]]</f>
        <v>8.7119999999999997</v>
      </c>
      <c r="X1857">
        <f>Sales_Data[[#This Row],[Sales]]-Sales_Data[[#This Row],[Cost]]</f>
        <v>5.8079999999999998</v>
      </c>
      <c r="Y1857" s="3">
        <f>Sales_Data[[#This Row],[Gross_Profit_Recalc]]/Sales_Data[[#This Row],[Sales]]</f>
        <v>0.4</v>
      </c>
      <c r="Z1857">
        <f>YEAR(Sales_Data[[#This Row],[Order Date]])</f>
        <v>2014</v>
      </c>
    </row>
    <row r="1858" spans="1:26" x14ac:dyDescent="0.2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>_xlfn.XLOOKUP(Sales_Data[[#This Row],[Category]],Assumptions_Model!A:A, Assumptions_Model!B:B)</f>
        <v>0.6</v>
      </c>
      <c r="W1858">
        <f>Sales_Data[[#This Row],[Sales]]*Sales_Data[[#This Row],[Cost_%]]</f>
        <v>76.751999999999995</v>
      </c>
      <c r="X1858">
        <f>Sales_Data[[#This Row],[Sales]]-Sales_Data[[#This Row],[Cost]]</f>
        <v>51.168000000000006</v>
      </c>
      <c r="Y1858" s="3">
        <f>Sales_Data[[#This Row],[Gross_Profit_Recalc]]/Sales_Data[[#This Row],[Sales]]</f>
        <v>0.4</v>
      </c>
      <c r="Z1858">
        <f>YEAR(Sales_Data[[#This Row],[Order Date]])</f>
        <v>2017</v>
      </c>
    </row>
    <row r="1859" spans="1:26" x14ac:dyDescent="0.2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>_xlfn.XLOOKUP(Sales_Data[[#This Row],[Category]],Assumptions_Model!A:A, Assumptions_Model!B:B)</f>
        <v>0.6</v>
      </c>
      <c r="W1859">
        <f>Sales_Data[[#This Row],[Sales]]*Sales_Data[[#This Row],[Cost_%]]</f>
        <v>20.544</v>
      </c>
      <c r="X1859">
        <f>Sales_Data[[#This Row],[Sales]]-Sales_Data[[#This Row],[Cost]]</f>
        <v>13.696000000000002</v>
      </c>
      <c r="Y1859" s="3">
        <f>Sales_Data[[#This Row],[Gross_Profit_Recalc]]/Sales_Data[[#This Row],[Sales]]</f>
        <v>0.4</v>
      </c>
      <c r="Z1859">
        <f>YEAR(Sales_Data[[#This Row],[Order Date]])</f>
        <v>2017</v>
      </c>
    </row>
    <row r="1860" spans="1:26" x14ac:dyDescent="0.2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>_xlfn.XLOOKUP(Sales_Data[[#This Row],[Category]],Assumptions_Model!A:A, Assumptions_Model!B:B)</f>
        <v>0.6</v>
      </c>
      <c r="W1860">
        <f>Sales_Data[[#This Row],[Sales]]*Sales_Data[[#This Row],[Cost_%]]</f>
        <v>82.572000000000003</v>
      </c>
      <c r="X1860">
        <f>Sales_Data[[#This Row],[Sales]]-Sales_Data[[#This Row],[Cost]]</f>
        <v>55.048000000000002</v>
      </c>
      <c r="Y1860" s="3">
        <f>Sales_Data[[#This Row],[Gross_Profit_Recalc]]/Sales_Data[[#This Row],[Sales]]</f>
        <v>0.4</v>
      </c>
      <c r="Z1860">
        <f>YEAR(Sales_Data[[#This Row],[Order Date]])</f>
        <v>2015</v>
      </c>
    </row>
    <row r="1861" spans="1:26" x14ac:dyDescent="0.2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>_xlfn.XLOOKUP(Sales_Data[[#This Row],[Category]],Assumptions_Model!A:A, Assumptions_Model!B:B)</f>
        <v>0.55000000000000004</v>
      </c>
      <c r="W1861">
        <f>Sales_Data[[#This Row],[Sales]]*Sales_Data[[#This Row],[Cost_%]]</f>
        <v>55.269500000000001</v>
      </c>
      <c r="X1861">
        <f>Sales_Data[[#This Row],[Sales]]-Sales_Data[[#This Row],[Cost]]</f>
        <v>45.220499999999994</v>
      </c>
      <c r="Y1861" s="3">
        <f>Sales_Data[[#This Row],[Gross_Profit_Recalc]]/Sales_Data[[#This Row],[Sales]]</f>
        <v>0.44999999999999996</v>
      </c>
      <c r="Z1861">
        <f>YEAR(Sales_Data[[#This Row],[Order Date]])</f>
        <v>2015</v>
      </c>
    </row>
    <row r="1862" spans="1:26" x14ac:dyDescent="0.2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>_xlfn.XLOOKUP(Sales_Data[[#This Row],[Category]],Assumptions_Model!A:A, Assumptions_Model!B:B)</f>
        <v>0.65</v>
      </c>
      <c r="W1862">
        <f>Sales_Data[[#This Row],[Sales]]*Sales_Data[[#This Row],[Cost_%]]</f>
        <v>167.41919999999999</v>
      </c>
      <c r="X1862">
        <f>Sales_Data[[#This Row],[Sales]]-Sales_Data[[#This Row],[Cost]]</f>
        <v>90.148799999999994</v>
      </c>
      <c r="Y1862" s="3">
        <f>Sales_Data[[#This Row],[Gross_Profit_Recalc]]/Sales_Data[[#This Row],[Sales]]</f>
        <v>0.35</v>
      </c>
      <c r="Z1862">
        <f>YEAR(Sales_Data[[#This Row],[Order Date]])</f>
        <v>2017</v>
      </c>
    </row>
    <row r="1863" spans="1:26" x14ac:dyDescent="0.2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>_xlfn.XLOOKUP(Sales_Data[[#This Row],[Category]],Assumptions_Model!A:A, Assumptions_Model!B:B)</f>
        <v>0.55000000000000004</v>
      </c>
      <c r="W1863">
        <f>Sales_Data[[#This Row],[Sales]]*Sales_Data[[#This Row],[Cost_%]]</f>
        <v>65.978000000000009</v>
      </c>
      <c r="X1863">
        <f>Sales_Data[[#This Row],[Sales]]-Sales_Data[[#This Row],[Cost]]</f>
        <v>53.981999999999985</v>
      </c>
      <c r="Y1863" s="3">
        <f>Sales_Data[[#This Row],[Gross_Profit_Recalc]]/Sales_Data[[#This Row],[Sales]]</f>
        <v>0.4499999999999999</v>
      </c>
      <c r="Z1863">
        <f>YEAR(Sales_Data[[#This Row],[Order Date]])</f>
        <v>2017</v>
      </c>
    </row>
    <row r="1864" spans="1:26" x14ac:dyDescent="0.2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>_xlfn.XLOOKUP(Sales_Data[[#This Row],[Category]],Assumptions_Model!A:A, Assumptions_Model!B:B)</f>
        <v>0.6</v>
      </c>
      <c r="W1864">
        <f>Sales_Data[[#This Row],[Sales]]*Sales_Data[[#This Row],[Cost_%]]</f>
        <v>29.779199999999996</v>
      </c>
      <c r="X1864">
        <f>Sales_Data[[#This Row],[Sales]]-Sales_Data[[#This Row],[Cost]]</f>
        <v>19.852800000000002</v>
      </c>
      <c r="Y1864" s="3">
        <f>Sales_Data[[#This Row],[Gross_Profit_Recalc]]/Sales_Data[[#This Row],[Sales]]</f>
        <v>0.40000000000000008</v>
      </c>
      <c r="Z1864">
        <f>YEAR(Sales_Data[[#This Row],[Order Date]])</f>
        <v>2014</v>
      </c>
    </row>
    <row r="1865" spans="1:26" x14ac:dyDescent="0.2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>_xlfn.XLOOKUP(Sales_Data[[#This Row],[Category]],Assumptions_Model!A:A, Assumptions_Model!B:B)</f>
        <v>0.65</v>
      </c>
      <c r="W1865">
        <f>Sales_Data[[#This Row],[Sales]]*Sales_Data[[#This Row],[Cost_%]]</f>
        <v>472.84250000000003</v>
      </c>
      <c r="X1865">
        <f>Sales_Data[[#This Row],[Sales]]-Sales_Data[[#This Row],[Cost]]</f>
        <v>254.60750000000002</v>
      </c>
      <c r="Y1865" s="3">
        <f>Sales_Data[[#This Row],[Gross_Profit_Recalc]]/Sales_Data[[#This Row],[Sales]]</f>
        <v>0.35</v>
      </c>
      <c r="Z1865">
        <f>YEAR(Sales_Data[[#This Row],[Order Date]])</f>
        <v>2016</v>
      </c>
    </row>
    <row r="1866" spans="1:26" x14ac:dyDescent="0.2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>_xlfn.XLOOKUP(Sales_Data[[#This Row],[Category]],Assumptions_Model!A:A, Assumptions_Model!B:B)</f>
        <v>0.65</v>
      </c>
      <c r="W1866">
        <f>Sales_Data[[#This Row],[Sales]]*Sales_Data[[#This Row],[Cost_%]]</f>
        <v>16.224</v>
      </c>
      <c r="X1866">
        <f>Sales_Data[[#This Row],[Sales]]-Sales_Data[[#This Row],[Cost]]</f>
        <v>8.7360000000000007</v>
      </c>
      <c r="Y1866" s="3">
        <f>Sales_Data[[#This Row],[Gross_Profit_Recalc]]/Sales_Data[[#This Row],[Sales]]</f>
        <v>0.35000000000000003</v>
      </c>
      <c r="Z1866">
        <f>YEAR(Sales_Data[[#This Row],[Order Date]])</f>
        <v>2016</v>
      </c>
    </row>
    <row r="1867" spans="1:26" x14ac:dyDescent="0.2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>_xlfn.XLOOKUP(Sales_Data[[#This Row],[Category]],Assumptions_Model!A:A, Assumptions_Model!B:B)</f>
        <v>0.55000000000000004</v>
      </c>
      <c r="W1867">
        <f>Sales_Data[[#This Row],[Sales]]*Sales_Data[[#This Row],[Cost_%]]</f>
        <v>203.93010000000001</v>
      </c>
      <c r="X1867">
        <f>Sales_Data[[#This Row],[Sales]]-Sales_Data[[#This Row],[Cost]]</f>
        <v>166.85189999999997</v>
      </c>
      <c r="Y1867" s="3">
        <f>Sales_Data[[#This Row],[Gross_Profit_Recalc]]/Sales_Data[[#This Row],[Sales]]</f>
        <v>0.44999999999999996</v>
      </c>
      <c r="Z1867">
        <f>YEAR(Sales_Data[[#This Row],[Order Date]])</f>
        <v>2017</v>
      </c>
    </row>
    <row r="1868" spans="1:26" x14ac:dyDescent="0.2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>_xlfn.XLOOKUP(Sales_Data[[#This Row],[Category]],Assumptions_Model!A:A, Assumptions_Model!B:B)</f>
        <v>0.65</v>
      </c>
      <c r="W1868">
        <f>Sales_Data[[#This Row],[Sales]]*Sales_Data[[#This Row],[Cost_%]]</f>
        <v>127.6925</v>
      </c>
      <c r="X1868">
        <f>Sales_Data[[#This Row],[Sales]]-Sales_Data[[#This Row],[Cost]]</f>
        <v>68.757499999999993</v>
      </c>
      <c r="Y1868" s="3">
        <f>Sales_Data[[#This Row],[Gross_Profit_Recalc]]/Sales_Data[[#This Row],[Sales]]</f>
        <v>0.35</v>
      </c>
      <c r="Z1868">
        <f>YEAR(Sales_Data[[#This Row],[Order Date]])</f>
        <v>2017</v>
      </c>
    </row>
    <row r="1869" spans="1:26" x14ac:dyDescent="0.2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>_xlfn.XLOOKUP(Sales_Data[[#This Row],[Category]],Assumptions_Model!A:A, Assumptions_Model!B:B)</f>
        <v>0.6</v>
      </c>
      <c r="W1869">
        <f>Sales_Data[[#This Row],[Sales]]*Sales_Data[[#This Row],[Cost_%]]</f>
        <v>18.662399999999998</v>
      </c>
      <c r="X1869">
        <f>Sales_Data[[#This Row],[Sales]]-Sales_Data[[#This Row],[Cost]]</f>
        <v>12.441600000000001</v>
      </c>
      <c r="Y1869" s="3">
        <f>Sales_Data[[#This Row],[Gross_Profit_Recalc]]/Sales_Data[[#This Row],[Sales]]</f>
        <v>0.4</v>
      </c>
      <c r="Z1869">
        <f>YEAR(Sales_Data[[#This Row],[Order Date]])</f>
        <v>2015</v>
      </c>
    </row>
    <row r="1870" spans="1:26" x14ac:dyDescent="0.2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>_xlfn.XLOOKUP(Sales_Data[[#This Row],[Category]],Assumptions_Model!A:A, Assumptions_Model!B:B)</f>
        <v>0.6</v>
      </c>
      <c r="W1870">
        <f>Sales_Data[[#This Row],[Sales]]*Sales_Data[[#This Row],[Cost_%]]</f>
        <v>46.953600000000002</v>
      </c>
      <c r="X1870">
        <f>Sales_Data[[#This Row],[Sales]]-Sales_Data[[#This Row],[Cost]]</f>
        <v>31.302399999999999</v>
      </c>
      <c r="Y1870" s="3">
        <f>Sales_Data[[#This Row],[Gross_Profit_Recalc]]/Sales_Data[[#This Row],[Sales]]</f>
        <v>0.39999999999999997</v>
      </c>
      <c r="Z1870">
        <f>YEAR(Sales_Data[[#This Row],[Order Date]])</f>
        <v>2015</v>
      </c>
    </row>
    <row r="1871" spans="1:26" x14ac:dyDescent="0.2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>_xlfn.XLOOKUP(Sales_Data[[#This Row],[Category]],Assumptions_Model!A:A, Assumptions_Model!B:B)</f>
        <v>0.6</v>
      </c>
      <c r="W1871">
        <f>Sales_Data[[#This Row],[Sales]]*Sales_Data[[#This Row],[Cost_%]]</f>
        <v>3.8879999999999999</v>
      </c>
      <c r="X1871">
        <f>Sales_Data[[#This Row],[Sales]]-Sales_Data[[#This Row],[Cost]]</f>
        <v>2.5920000000000005</v>
      </c>
      <c r="Y1871" s="3">
        <f>Sales_Data[[#This Row],[Gross_Profit_Recalc]]/Sales_Data[[#This Row],[Sales]]</f>
        <v>0.40000000000000008</v>
      </c>
      <c r="Z1871">
        <f>YEAR(Sales_Data[[#This Row],[Order Date]])</f>
        <v>2016</v>
      </c>
    </row>
    <row r="1872" spans="1:26" x14ac:dyDescent="0.2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>_xlfn.XLOOKUP(Sales_Data[[#This Row],[Category]],Assumptions_Model!A:A, Assumptions_Model!B:B)</f>
        <v>0.6</v>
      </c>
      <c r="W1872">
        <f>Sales_Data[[#This Row],[Sales]]*Sales_Data[[#This Row],[Cost_%]]</f>
        <v>59.519999999999996</v>
      </c>
      <c r="X1872">
        <f>Sales_Data[[#This Row],[Sales]]-Sales_Data[[#This Row],[Cost]]</f>
        <v>39.680000000000007</v>
      </c>
      <c r="Y1872" s="3">
        <f>Sales_Data[[#This Row],[Gross_Profit_Recalc]]/Sales_Data[[#This Row],[Sales]]</f>
        <v>0.40000000000000008</v>
      </c>
      <c r="Z1872">
        <f>YEAR(Sales_Data[[#This Row],[Order Date]])</f>
        <v>2014</v>
      </c>
    </row>
    <row r="1873" spans="1:26" x14ac:dyDescent="0.2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>_xlfn.XLOOKUP(Sales_Data[[#This Row],[Category]],Assumptions_Model!A:A, Assumptions_Model!B:B)</f>
        <v>0.65</v>
      </c>
      <c r="W1873">
        <f>Sales_Data[[#This Row],[Sales]]*Sales_Data[[#This Row],[Cost_%]]</f>
        <v>521.01919999999996</v>
      </c>
      <c r="X1873">
        <f>Sales_Data[[#This Row],[Sales]]-Sales_Data[[#This Row],[Cost]]</f>
        <v>280.54880000000003</v>
      </c>
      <c r="Y1873" s="3">
        <f>Sales_Data[[#This Row],[Gross_Profit_Recalc]]/Sales_Data[[#This Row],[Sales]]</f>
        <v>0.35000000000000003</v>
      </c>
      <c r="Z1873">
        <f>YEAR(Sales_Data[[#This Row],[Order Date]])</f>
        <v>2014</v>
      </c>
    </row>
    <row r="1874" spans="1:26" x14ac:dyDescent="0.2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>_xlfn.XLOOKUP(Sales_Data[[#This Row],[Category]],Assumptions_Model!A:A, Assumptions_Model!B:B)</f>
        <v>0.65</v>
      </c>
      <c r="W1874">
        <f>Sales_Data[[#This Row],[Sales]]*Sales_Data[[#This Row],[Cost_%]]</f>
        <v>177.35120000000001</v>
      </c>
      <c r="X1874">
        <f>Sales_Data[[#This Row],[Sales]]-Sales_Data[[#This Row],[Cost]]</f>
        <v>95.496800000000007</v>
      </c>
      <c r="Y1874" s="3">
        <f>Sales_Data[[#This Row],[Gross_Profit_Recalc]]/Sales_Data[[#This Row],[Sales]]</f>
        <v>0.35000000000000003</v>
      </c>
      <c r="Z1874">
        <f>YEAR(Sales_Data[[#This Row],[Order Date]])</f>
        <v>2014</v>
      </c>
    </row>
    <row r="1875" spans="1:26" x14ac:dyDescent="0.2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>_xlfn.XLOOKUP(Sales_Data[[#This Row],[Category]],Assumptions_Model!A:A, Assumptions_Model!B:B)</f>
        <v>0.65</v>
      </c>
      <c r="W1875">
        <f>Sales_Data[[#This Row],[Sales]]*Sales_Data[[#This Row],[Cost_%]]</f>
        <v>46.137000000000008</v>
      </c>
      <c r="X1875">
        <f>Sales_Data[[#This Row],[Sales]]-Sales_Data[[#This Row],[Cost]]</f>
        <v>24.842999999999996</v>
      </c>
      <c r="Y1875" s="3">
        <f>Sales_Data[[#This Row],[Gross_Profit_Recalc]]/Sales_Data[[#This Row],[Sales]]</f>
        <v>0.34999999999999992</v>
      </c>
      <c r="Z1875">
        <f>YEAR(Sales_Data[[#This Row],[Order Date]])</f>
        <v>2017</v>
      </c>
    </row>
    <row r="1876" spans="1:26" x14ac:dyDescent="0.2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>_xlfn.XLOOKUP(Sales_Data[[#This Row],[Category]],Assumptions_Model!A:A, Assumptions_Model!B:B)</f>
        <v>0.6</v>
      </c>
      <c r="W1876">
        <f>Sales_Data[[#This Row],[Sales]]*Sales_Data[[#This Row],[Cost_%]]</f>
        <v>9.7343999999999991</v>
      </c>
      <c r="X1876">
        <f>Sales_Data[[#This Row],[Sales]]-Sales_Data[[#This Row],[Cost]]</f>
        <v>6.4896000000000011</v>
      </c>
      <c r="Y1876" s="3">
        <f>Sales_Data[[#This Row],[Gross_Profit_Recalc]]/Sales_Data[[#This Row],[Sales]]</f>
        <v>0.40000000000000008</v>
      </c>
      <c r="Z1876">
        <f>YEAR(Sales_Data[[#This Row],[Order Date]])</f>
        <v>2014</v>
      </c>
    </row>
    <row r="1877" spans="1:26" x14ac:dyDescent="0.2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>_xlfn.XLOOKUP(Sales_Data[[#This Row],[Category]],Assumptions_Model!A:A, Assumptions_Model!B:B)</f>
        <v>0.65</v>
      </c>
      <c r="W1877">
        <f>Sales_Data[[#This Row],[Sales]]*Sales_Data[[#This Row],[Cost_%]]</f>
        <v>114.9096</v>
      </c>
      <c r="X1877">
        <f>Sales_Data[[#This Row],[Sales]]-Sales_Data[[#This Row],[Cost]]</f>
        <v>61.874399999999994</v>
      </c>
      <c r="Y1877" s="3">
        <f>Sales_Data[[#This Row],[Gross_Profit_Recalc]]/Sales_Data[[#This Row],[Sales]]</f>
        <v>0.35</v>
      </c>
      <c r="Z1877">
        <f>YEAR(Sales_Data[[#This Row],[Order Date]])</f>
        <v>2016</v>
      </c>
    </row>
    <row r="1878" spans="1:26" x14ac:dyDescent="0.2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>_xlfn.XLOOKUP(Sales_Data[[#This Row],[Category]],Assumptions_Model!A:A, Assumptions_Model!B:B)</f>
        <v>0.55000000000000004</v>
      </c>
      <c r="W1878">
        <f>Sales_Data[[#This Row],[Sales]]*Sales_Data[[#This Row],[Cost_%]]</f>
        <v>258.70679999999999</v>
      </c>
      <c r="X1878">
        <f>Sales_Data[[#This Row],[Sales]]-Sales_Data[[#This Row],[Cost]]</f>
        <v>211.66919999999999</v>
      </c>
      <c r="Y1878" s="3">
        <f>Sales_Data[[#This Row],[Gross_Profit_Recalc]]/Sales_Data[[#This Row],[Sales]]</f>
        <v>0.45</v>
      </c>
      <c r="Z1878">
        <f>YEAR(Sales_Data[[#This Row],[Order Date]])</f>
        <v>2017</v>
      </c>
    </row>
    <row r="1879" spans="1:26" x14ac:dyDescent="0.2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>_xlfn.XLOOKUP(Sales_Data[[#This Row],[Category]],Assumptions_Model!A:A, Assumptions_Model!B:B)</f>
        <v>0.65</v>
      </c>
      <c r="W1879">
        <f>Sales_Data[[#This Row],[Sales]]*Sales_Data[[#This Row],[Cost_%]]</f>
        <v>255.8192</v>
      </c>
      <c r="X1879">
        <f>Sales_Data[[#This Row],[Sales]]-Sales_Data[[#This Row],[Cost]]</f>
        <v>137.74879999999999</v>
      </c>
      <c r="Y1879" s="3">
        <f>Sales_Data[[#This Row],[Gross_Profit_Recalc]]/Sales_Data[[#This Row],[Sales]]</f>
        <v>0.35</v>
      </c>
      <c r="Z1879">
        <f>YEAR(Sales_Data[[#This Row],[Order Date]])</f>
        <v>2017</v>
      </c>
    </row>
    <row r="1880" spans="1:26" x14ac:dyDescent="0.2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>_xlfn.XLOOKUP(Sales_Data[[#This Row],[Category]],Assumptions_Model!A:A, Assumptions_Model!B:B)</f>
        <v>0.55000000000000004</v>
      </c>
      <c r="W1880">
        <f>Sales_Data[[#This Row],[Sales]]*Sales_Data[[#This Row],[Cost_%]]</f>
        <v>166.30680000000001</v>
      </c>
      <c r="X1880">
        <f>Sales_Data[[#This Row],[Sales]]-Sales_Data[[#This Row],[Cost]]</f>
        <v>136.06919999999997</v>
      </c>
      <c r="Y1880" s="3">
        <f>Sales_Data[[#This Row],[Gross_Profit_Recalc]]/Sales_Data[[#This Row],[Sales]]</f>
        <v>0.4499999999999999</v>
      </c>
      <c r="Z1880">
        <f>YEAR(Sales_Data[[#This Row],[Order Date]])</f>
        <v>2017</v>
      </c>
    </row>
    <row r="1881" spans="1:26" x14ac:dyDescent="0.2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>_xlfn.XLOOKUP(Sales_Data[[#This Row],[Category]],Assumptions_Model!A:A, Assumptions_Model!B:B)</f>
        <v>0.6</v>
      </c>
      <c r="W1881">
        <f>Sales_Data[[#This Row],[Sales]]*Sales_Data[[#This Row],[Cost_%]]</f>
        <v>41.245200000000004</v>
      </c>
      <c r="X1881">
        <f>Sales_Data[[#This Row],[Sales]]-Sales_Data[[#This Row],[Cost]]</f>
        <v>27.4968</v>
      </c>
      <c r="Y1881" s="3">
        <f>Sales_Data[[#This Row],[Gross_Profit_Recalc]]/Sales_Data[[#This Row],[Sales]]</f>
        <v>0.39999999999999997</v>
      </c>
      <c r="Z1881">
        <f>YEAR(Sales_Data[[#This Row],[Order Date]])</f>
        <v>2017</v>
      </c>
    </row>
    <row r="1882" spans="1:26" x14ac:dyDescent="0.2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>_xlfn.XLOOKUP(Sales_Data[[#This Row],[Category]],Assumptions_Model!A:A, Assumptions_Model!B:B)</f>
        <v>0.6</v>
      </c>
      <c r="W1882">
        <f>Sales_Data[[#This Row],[Sales]]*Sales_Data[[#This Row],[Cost_%]]</f>
        <v>17.603999999999999</v>
      </c>
      <c r="X1882">
        <f>Sales_Data[[#This Row],[Sales]]-Sales_Data[[#This Row],[Cost]]</f>
        <v>11.736000000000001</v>
      </c>
      <c r="Y1882" s="3">
        <f>Sales_Data[[#This Row],[Gross_Profit_Recalc]]/Sales_Data[[#This Row],[Sales]]</f>
        <v>0.4</v>
      </c>
      <c r="Z1882">
        <f>YEAR(Sales_Data[[#This Row],[Order Date]])</f>
        <v>2015</v>
      </c>
    </row>
    <row r="1883" spans="1:26" x14ac:dyDescent="0.2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>_xlfn.XLOOKUP(Sales_Data[[#This Row],[Category]],Assumptions_Model!A:A, Assumptions_Model!B:B)</f>
        <v>0.65</v>
      </c>
      <c r="W1883">
        <f>Sales_Data[[#This Row],[Sales]]*Sales_Data[[#This Row],[Cost_%]]</f>
        <v>249.34455000000003</v>
      </c>
      <c r="X1883">
        <f>Sales_Data[[#This Row],[Sales]]-Sales_Data[[#This Row],[Cost]]</f>
        <v>134.26245</v>
      </c>
      <c r="Y1883" s="3">
        <f>Sales_Data[[#This Row],[Gross_Profit_Recalc]]/Sales_Data[[#This Row],[Sales]]</f>
        <v>0.35</v>
      </c>
      <c r="Z1883">
        <f>YEAR(Sales_Data[[#This Row],[Order Date]])</f>
        <v>2015</v>
      </c>
    </row>
    <row r="1884" spans="1:26" x14ac:dyDescent="0.2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>_xlfn.XLOOKUP(Sales_Data[[#This Row],[Category]],Assumptions_Model!A:A, Assumptions_Model!B:B)</f>
        <v>0.6</v>
      </c>
      <c r="W1884">
        <f>Sales_Data[[#This Row],[Sales]]*Sales_Data[[#This Row],[Cost_%]]</f>
        <v>338.03999999999996</v>
      </c>
      <c r="X1884">
        <f>Sales_Data[[#This Row],[Sales]]-Sales_Data[[#This Row],[Cost]]</f>
        <v>225.36</v>
      </c>
      <c r="Y1884" s="3">
        <f>Sales_Data[[#This Row],[Gross_Profit_Recalc]]/Sales_Data[[#This Row],[Sales]]</f>
        <v>0.4</v>
      </c>
      <c r="Z1884">
        <f>YEAR(Sales_Data[[#This Row],[Order Date]])</f>
        <v>2015</v>
      </c>
    </row>
    <row r="1885" spans="1:26" x14ac:dyDescent="0.2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>_xlfn.XLOOKUP(Sales_Data[[#This Row],[Category]],Assumptions_Model!A:A, Assumptions_Model!B:B)</f>
        <v>0.6</v>
      </c>
      <c r="W1885">
        <f>Sales_Data[[#This Row],[Sales]]*Sales_Data[[#This Row],[Cost_%]]</f>
        <v>130.2336</v>
      </c>
      <c r="X1885">
        <f>Sales_Data[[#This Row],[Sales]]-Sales_Data[[#This Row],[Cost]]</f>
        <v>86.822400000000016</v>
      </c>
      <c r="Y1885" s="3">
        <f>Sales_Data[[#This Row],[Gross_Profit_Recalc]]/Sales_Data[[#This Row],[Sales]]</f>
        <v>0.40000000000000008</v>
      </c>
      <c r="Z1885">
        <f>YEAR(Sales_Data[[#This Row],[Order Date]])</f>
        <v>2016</v>
      </c>
    </row>
    <row r="1886" spans="1:26" x14ac:dyDescent="0.2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>_xlfn.XLOOKUP(Sales_Data[[#This Row],[Category]],Assumptions_Model!A:A, Assumptions_Model!B:B)</f>
        <v>0.6</v>
      </c>
      <c r="W1886">
        <f>Sales_Data[[#This Row],[Sales]]*Sales_Data[[#This Row],[Cost_%]]</f>
        <v>3.5999999999999996</v>
      </c>
      <c r="X1886">
        <f>Sales_Data[[#This Row],[Sales]]-Sales_Data[[#This Row],[Cost]]</f>
        <v>2.4000000000000004</v>
      </c>
      <c r="Y1886" s="3">
        <f>Sales_Data[[#This Row],[Gross_Profit_Recalc]]/Sales_Data[[#This Row],[Sales]]</f>
        <v>0.40000000000000008</v>
      </c>
      <c r="Z1886">
        <f>YEAR(Sales_Data[[#This Row],[Order Date]])</f>
        <v>2017</v>
      </c>
    </row>
    <row r="1887" spans="1:26" x14ac:dyDescent="0.2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>_xlfn.XLOOKUP(Sales_Data[[#This Row],[Category]],Assumptions_Model!A:A, Assumptions_Model!B:B)</f>
        <v>0.65</v>
      </c>
      <c r="W1887">
        <f>Sales_Data[[#This Row],[Sales]]*Sales_Data[[#This Row],[Cost_%]]</f>
        <v>20.513999999999999</v>
      </c>
      <c r="X1887">
        <f>Sales_Data[[#This Row],[Sales]]-Sales_Data[[#This Row],[Cost]]</f>
        <v>11.045999999999999</v>
      </c>
      <c r="Y1887" s="3">
        <f>Sales_Data[[#This Row],[Gross_Profit_Recalc]]/Sales_Data[[#This Row],[Sales]]</f>
        <v>0.35</v>
      </c>
      <c r="Z1887">
        <f>YEAR(Sales_Data[[#This Row],[Order Date]])</f>
        <v>2016</v>
      </c>
    </row>
    <row r="1888" spans="1:26" x14ac:dyDescent="0.2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>_xlfn.XLOOKUP(Sales_Data[[#This Row],[Category]],Assumptions_Model!A:A, Assumptions_Model!B:B)</f>
        <v>0.6</v>
      </c>
      <c r="W1888">
        <f>Sales_Data[[#This Row],[Sales]]*Sales_Data[[#This Row],[Cost_%]]</f>
        <v>4.2623999999999995</v>
      </c>
      <c r="X1888">
        <f>Sales_Data[[#This Row],[Sales]]-Sales_Data[[#This Row],[Cost]]</f>
        <v>2.8416000000000006</v>
      </c>
      <c r="Y1888" s="3">
        <f>Sales_Data[[#This Row],[Gross_Profit_Recalc]]/Sales_Data[[#This Row],[Sales]]</f>
        <v>0.40000000000000008</v>
      </c>
      <c r="Z1888">
        <f>YEAR(Sales_Data[[#This Row],[Order Date]])</f>
        <v>2014</v>
      </c>
    </row>
    <row r="1889" spans="1:26" x14ac:dyDescent="0.2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>_xlfn.XLOOKUP(Sales_Data[[#This Row],[Category]],Assumptions_Model!A:A, Assumptions_Model!B:B)</f>
        <v>0.6</v>
      </c>
      <c r="W1889">
        <f>Sales_Data[[#This Row],[Sales]]*Sales_Data[[#This Row],[Cost_%]]</f>
        <v>239.01119999999997</v>
      </c>
      <c r="X1889">
        <f>Sales_Data[[#This Row],[Sales]]-Sales_Data[[#This Row],[Cost]]</f>
        <v>159.3408</v>
      </c>
      <c r="Y1889" s="3">
        <f>Sales_Data[[#This Row],[Gross_Profit_Recalc]]/Sales_Data[[#This Row],[Sales]]</f>
        <v>0.4</v>
      </c>
      <c r="Z1889">
        <f>YEAR(Sales_Data[[#This Row],[Order Date]])</f>
        <v>2014</v>
      </c>
    </row>
    <row r="1890" spans="1:26" x14ac:dyDescent="0.2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>_xlfn.XLOOKUP(Sales_Data[[#This Row],[Category]],Assumptions_Model!A:A, Assumptions_Model!B:B)</f>
        <v>0.6</v>
      </c>
      <c r="W1890">
        <f>Sales_Data[[#This Row],[Sales]]*Sales_Data[[#This Row],[Cost_%]]</f>
        <v>73.075199999999995</v>
      </c>
      <c r="X1890">
        <f>Sales_Data[[#This Row],[Sales]]-Sales_Data[[#This Row],[Cost]]</f>
        <v>48.716800000000006</v>
      </c>
      <c r="Y1890" s="3">
        <f>Sales_Data[[#This Row],[Gross_Profit_Recalc]]/Sales_Data[[#This Row],[Sales]]</f>
        <v>0.4</v>
      </c>
      <c r="Z1890">
        <f>YEAR(Sales_Data[[#This Row],[Order Date]])</f>
        <v>2014</v>
      </c>
    </row>
    <row r="1891" spans="1:26" x14ac:dyDescent="0.2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>_xlfn.XLOOKUP(Sales_Data[[#This Row],[Category]],Assumptions_Model!A:A, Assumptions_Model!B:B)</f>
        <v>0.65</v>
      </c>
      <c r="W1891">
        <f>Sales_Data[[#This Row],[Sales]]*Sales_Data[[#This Row],[Cost_%]]</f>
        <v>266.23349999999999</v>
      </c>
      <c r="X1891">
        <f>Sales_Data[[#This Row],[Sales]]-Sales_Data[[#This Row],[Cost]]</f>
        <v>143.35649999999998</v>
      </c>
      <c r="Y1891" s="3">
        <f>Sales_Data[[#This Row],[Gross_Profit_Recalc]]/Sales_Data[[#This Row],[Sales]]</f>
        <v>0.35</v>
      </c>
      <c r="Z1891">
        <f>YEAR(Sales_Data[[#This Row],[Order Date]])</f>
        <v>2014</v>
      </c>
    </row>
    <row r="1892" spans="1:26" x14ac:dyDescent="0.2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>_xlfn.XLOOKUP(Sales_Data[[#This Row],[Category]],Assumptions_Model!A:A, Assumptions_Model!B:B)</f>
        <v>0.6</v>
      </c>
      <c r="W1892">
        <f>Sales_Data[[#This Row],[Sales]]*Sales_Data[[#This Row],[Cost_%]]</f>
        <v>6.3360000000000003</v>
      </c>
      <c r="X1892">
        <f>Sales_Data[[#This Row],[Sales]]-Sales_Data[[#This Row],[Cost]]</f>
        <v>4.2240000000000002</v>
      </c>
      <c r="Y1892" s="3">
        <f>Sales_Data[[#This Row],[Gross_Profit_Recalc]]/Sales_Data[[#This Row],[Sales]]</f>
        <v>0.4</v>
      </c>
      <c r="Z1892">
        <f>YEAR(Sales_Data[[#This Row],[Order Date]])</f>
        <v>2014</v>
      </c>
    </row>
    <row r="1893" spans="1:26" x14ac:dyDescent="0.2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>_xlfn.XLOOKUP(Sales_Data[[#This Row],[Category]],Assumptions_Model!A:A, Assumptions_Model!B:B)</f>
        <v>0.6</v>
      </c>
      <c r="W1893">
        <f>Sales_Data[[#This Row],[Sales]]*Sales_Data[[#This Row],[Cost_%]]</f>
        <v>2.028</v>
      </c>
      <c r="X1893">
        <f>Sales_Data[[#This Row],[Sales]]-Sales_Data[[#This Row],[Cost]]</f>
        <v>1.3519999999999999</v>
      </c>
      <c r="Y1893" s="3">
        <f>Sales_Data[[#This Row],[Gross_Profit_Recalc]]/Sales_Data[[#This Row],[Sales]]</f>
        <v>0.39999999999999997</v>
      </c>
      <c r="Z1893">
        <f>YEAR(Sales_Data[[#This Row],[Order Date]])</f>
        <v>2014</v>
      </c>
    </row>
    <row r="1894" spans="1:26" x14ac:dyDescent="0.2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>_xlfn.XLOOKUP(Sales_Data[[#This Row],[Category]],Assumptions_Model!A:A, Assumptions_Model!B:B)</f>
        <v>0.6</v>
      </c>
      <c r="W1894">
        <f>Sales_Data[[#This Row],[Sales]]*Sales_Data[[#This Row],[Cost_%]]</f>
        <v>4.6943999999999999</v>
      </c>
      <c r="X1894">
        <f>Sales_Data[[#This Row],[Sales]]-Sales_Data[[#This Row],[Cost]]</f>
        <v>3.1295999999999999</v>
      </c>
      <c r="Y1894" s="3">
        <f>Sales_Data[[#This Row],[Gross_Profit_Recalc]]/Sales_Data[[#This Row],[Sales]]</f>
        <v>0.4</v>
      </c>
      <c r="Z1894">
        <f>YEAR(Sales_Data[[#This Row],[Order Date]])</f>
        <v>2017</v>
      </c>
    </row>
    <row r="1895" spans="1:26" x14ac:dyDescent="0.2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>_xlfn.XLOOKUP(Sales_Data[[#This Row],[Category]],Assumptions_Model!A:A, Assumptions_Model!B:B)</f>
        <v>0.6</v>
      </c>
      <c r="W1895">
        <f>Sales_Data[[#This Row],[Sales]]*Sales_Data[[#This Row],[Cost_%]]</f>
        <v>14.870399999999998</v>
      </c>
      <c r="X1895">
        <f>Sales_Data[[#This Row],[Sales]]-Sales_Data[[#This Row],[Cost]]</f>
        <v>9.9136000000000006</v>
      </c>
      <c r="Y1895" s="3">
        <f>Sales_Data[[#This Row],[Gross_Profit_Recalc]]/Sales_Data[[#This Row],[Sales]]</f>
        <v>0.4</v>
      </c>
      <c r="Z1895">
        <f>YEAR(Sales_Data[[#This Row],[Order Date]])</f>
        <v>2016</v>
      </c>
    </row>
    <row r="1896" spans="1:26" x14ac:dyDescent="0.2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>_xlfn.XLOOKUP(Sales_Data[[#This Row],[Category]],Assumptions_Model!A:A, Assumptions_Model!B:B)</f>
        <v>0.6</v>
      </c>
      <c r="W1896">
        <f>Sales_Data[[#This Row],[Sales]]*Sales_Data[[#This Row],[Cost_%]]</f>
        <v>20.79</v>
      </c>
      <c r="X1896">
        <f>Sales_Data[[#This Row],[Sales]]-Sales_Data[[#This Row],[Cost]]</f>
        <v>13.86</v>
      </c>
      <c r="Y1896" s="3">
        <f>Sales_Data[[#This Row],[Gross_Profit_Recalc]]/Sales_Data[[#This Row],[Sales]]</f>
        <v>0.4</v>
      </c>
      <c r="Z1896">
        <f>YEAR(Sales_Data[[#This Row],[Order Date]])</f>
        <v>2017</v>
      </c>
    </row>
    <row r="1897" spans="1:26" x14ac:dyDescent="0.2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>_xlfn.XLOOKUP(Sales_Data[[#This Row],[Category]],Assumptions_Model!A:A, Assumptions_Model!B:B)</f>
        <v>0.6</v>
      </c>
      <c r="W1897">
        <f>Sales_Data[[#This Row],[Sales]]*Sales_Data[[#This Row],[Cost_%]]</f>
        <v>292.79039999999998</v>
      </c>
      <c r="X1897">
        <f>Sales_Data[[#This Row],[Sales]]-Sales_Data[[#This Row],[Cost]]</f>
        <v>195.1936</v>
      </c>
      <c r="Y1897" s="3">
        <f>Sales_Data[[#This Row],[Gross_Profit_Recalc]]/Sales_Data[[#This Row],[Sales]]</f>
        <v>0.4</v>
      </c>
      <c r="Z1897">
        <f>YEAR(Sales_Data[[#This Row],[Order Date]])</f>
        <v>2015</v>
      </c>
    </row>
    <row r="1898" spans="1:26" x14ac:dyDescent="0.2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>_xlfn.XLOOKUP(Sales_Data[[#This Row],[Category]],Assumptions_Model!A:A, Assumptions_Model!B:B)</f>
        <v>0.6</v>
      </c>
      <c r="W1898">
        <f>Sales_Data[[#This Row],[Sales]]*Sales_Data[[#This Row],[Cost_%]]</f>
        <v>1076.3879999999999</v>
      </c>
      <c r="X1898">
        <f>Sales_Data[[#This Row],[Sales]]-Sales_Data[[#This Row],[Cost]]</f>
        <v>717.5920000000001</v>
      </c>
      <c r="Y1898" s="3">
        <f>Sales_Data[[#This Row],[Gross_Profit_Recalc]]/Sales_Data[[#This Row],[Sales]]</f>
        <v>0.40000000000000008</v>
      </c>
      <c r="Z1898">
        <f>YEAR(Sales_Data[[#This Row],[Order Date]])</f>
        <v>2017</v>
      </c>
    </row>
    <row r="1899" spans="1:26" x14ac:dyDescent="0.2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>_xlfn.XLOOKUP(Sales_Data[[#This Row],[Category]],Assumptions_Model!A:A, Assumptions_Model!B:B)</f>
        <v>0.6</v>
      </c>
      <c r="W1899">
        <f>Sales_Data[[#This Row],[Sales]]*Sales_Data[[#This Row],[Cost_%]]</f>
        <v>17.884799999999998</v>
      </c>
      <c r="X1899">
        <f>Sales_Data[[#This Row],[Sales]]-Sales_Data[[#This Row],[Cost]]</f>
        <v>11.923200000000001</v>
      </c>
      <c r="Y1899" s="3">
        <f>Sales_Data[[#This Row],[Gross_Profit_Recalc]]/Sales_Data[[#This Row],[Sales]]</f>
        <v>0.4</v>
      </c>
      <c r="Z1899">
        <f>YEAR(Sales_Data[[#This Row],[Order Date]])</f>
        <v>2014</v>
      </c>
    </row>
    <row r="1900" spans="1:26" x14ac:dyDescent="0.2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>_xlfn.XLOOKUP(Sales_Data[[#This Row],[Category]],Assumptions_Model!A:A, Assumptions_Model!B:B)</f>
        <v>0.6</v>
      </c>
      <c r="W1900">
        <f>Sales_Data[[#This Row],[Sales]]*Sales_Data[[#This Row],[Cost_%]]</f>
        <v>303.10559999999998</v>
      </c>
      <c r="X1900">
        <f>Sales_Data[[#This Row],[Sales]]-Sales_Data[[#This Row],[Cost]]</f>
        <v>202.07040000000001</v>
      </c>
      <c r="Y1900" s="3">
        <f>Sales_Data[[#This Row],[Gross_Profit_Recalc]]/Sales_Data[[#This Row],[Sales]]</f>
        <v>0.4</v>
      </c>
      <c r="Z1900">
        <f>YEAR(Sales_Data[[#This Row],[Order Date]])</f>
        <v>2014</v>
      </c>
    </row>
    <row r="1901" spans="1:26" x14ac:dyDescent="0.2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>_xlfn.XLOOKUP(Sales_Data[[#This Row],[Category]],Assumptions_Model!A:A, Assumptions_Model!B:B)</f>
        <v>0.65</v>
      </c>
      <c r="W1901">
        <f>Sales_Data[[#This Row],[Sales]]*Sales_Data[[#This Row],[Cost_%]]</f>
        <v>113.13802500000001</v>
      </c>
      <c r="X1901">
        <f>Sales_Data[[#This Row],[Sales]]-Sales_Data[[#This Row],[Cost]]</f>
        <v>60.920474999999996</v>
      </c>
      <c r="Y1901" s="3">
        <f>Sales_Data[[#This Row],[Gross_Profit_Recalc]]/Sales_Data[[#This Row],[Sales]]</f>
        <v>0.35</v>
      </c>
      <c r="Z1901">
        <f>YEAR(Sales_Data[[#This Row],[Order Date]])</f>
        <v>2014</v>
      </c>
    </row>
    <row r="1902" spans="1:26" x14ac:dyDescent="0.2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>_xlfn.XLOOKUP(Sales_Data[[#This Row],[Category]],Assumptions_Model!A:A, Assumptions_Model!B:B)</f>
        <v>0.6</v>
      </c>
      <c r="W1902">
        <f>Sales_Data[[#This Row],[Sales]]*Sales_Data[[#This Row],[Cost_%]]</f>
        <v>115.128</v>
      </c>
      <c r="X1902">
        <f>Sales_Data[[#This Row],[Sales]]-Sales_Data[[#This Row],[Cost]]</f>
        <v>76.751999999999995</v>
      </c>
      <c r="Y1902" s="3">
        <f>Sales_Data[[#This Row],[Gross_Profit_Recalc]]/Sales_Data[[#This Row],[Sales]]</f>
        <v>0.39999999999999997</v>
      </c>
      <c r="Z1902">
        <f>YEAR(Sales_Data[[#This Row],[Order Date]])</f>
        <v>2016</v>
      </c>
    </row>
    <row r="1903" spans="1:26" x14ac:dyDescent="0.2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>_xlfn.XLOOKUP(Sales_Data[[#This Row],[Category]],Assumptions_Model!A:A, Assumptions_Model!B:B)</f>
        <v>0.55000000000000004</v>
      </c>
      <c r="W1903">
        <f>Sales_Data[[#This Row],[Sales]]*Sales_Data[[#This Row],[Cost_%]]</f>
        <v>8.1289999999999996</v>
      </c>
      <c r="X1903">
        <f>Sales_Data[[#This Row],[Sales]]-Sales_Data[[#This Row],[Cost]]</f>
        <v>6.6509999999999998</v>
      </c>
      <c r="Y1903" s="3">
        <f>Sales_Data[[#This Row],[Gross_Profit_Recalc]]/Sales_Data[[#This Row],[Sales]]</f>
        <v>0.45</v>
      </c>
      <c r="Z1903">
        <f>YEAR(Sales_Data[[#This Row],[Order Date]])</f>
        <v>2016</v>
      </c>
    </row>
    <row r="1904" spans="1:26" x14ac:dyDescent="0.2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>_xlfn.XLOOKUP(Sales_Data[[#This Row],[Category]],Assumptions_Model!A:A, Assumptions_Model!B:B)</f>
        <v>0.6</v>
      </c>
      <c r="W1904">
        <f>Sales_Data[[#This Row],[Sales]]*Sales_Data[[#This Row],[Cost_%]]</f>
        <v>3.1103999999999998</v>
      </c>
      <c r="X1904">
        <f>Sales_Data[[#This Row],[Sales]]-Sales_Data[[#This Row],[Cost]]</f>
        <v>2.0736000000000003</v>
      </c>
      <c r="Y1904" s="3">
        <f>Sales_Data[[#This Row],[Gross_Profit_Recalc]]/Sales_Data[[#This Row],[Sales]]</f>
        <v>0.40000000000000008</v>
      </c>
      <c r="Z1904">
        <f>YEAR(Sales_Data[[#This Row],[Order Date]])</f>
        <v>2017</v>
      </c>
    </row>
    <row r="1905" spans="1:26" x14ac:dyDescent="0.2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>_xlfn.XLOOKUP(Sales_Data[[#This Row],[Category]],Assumptions_Model!A:A, Assumptions_Model!B:B)</f>
        <v>0.65</v>
      </c>
      <c r="W1905">
        <f>Sales_Data[[#This Row],[Sales]]*Sales_Data[[#This Row],[Cost_%]]</f>
        <v>311.012</v>
      </c>
      <c r="X1905">
        <f>Sales_Data[[#This Row],[Sales]]-Sales_Data[[#This Row],[Cost]]</f>
        <v>167.46800000000002</v>
      </c>
      <c r="Y1905" s="3">
        <f>Sales_Data[[#This Row],[Gross_Profit_Recalc]]/Sales_Data[[#This Row],[Sales]]</f>
        <v>0.35000000000000003</v>
      </c>
      <c r="Z1905">
        <f>YEAR(Sales_Data[[#This Row],[Order Date]])</f>
        <v>2017</v>
      </c>
    </row>
    <row r="1906" spans="1:26" x14ac:dyDescent="0.2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>_xlfn.XLOOKUP(Sales_Data[[#This Row],[Category]],Assumptions_Model!A:A, Assumptions_Model!B:B)</f>
        <v>0.55000000000000004</v>
      </c>
      <c r="W1906">
        <f>Sales_Data[[#This Row],[Sales]]*Sales_Data[[#This Row],[Cost_%]]</f>
        <v>15.620000000000001</v>
      </c>
      <c r="X1906">
        <f>Sales_Data[[#This Row],[Sales]]-Sales_Data[[#This Row],[Cost]]</f>
        <v>12.779999999999998</v>
      </c>
      <c r="Y1906" s="3">
        <f>Sales_Data[[#This Row],[Gross_Profit_Recalc]]/Sales_Data[[#This Row],[Sales]]</f>
        <v>0.44999999999999996</v>
      </c>
      <c r="Z1906">
        <f>YEAR(Sales_Data[[#This Row],[Order Date]])</f>
        <v>2017</v>
      </c>
    </row>
    <row r="1907" spans="1:26" x14ac:dyDescent="0.2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>_xlfn.XLOOKUP(Sales_Data[[#This Row],[Category]],Assumptions_Model!A:A, Assumptions_Model!B:B)</f>
        <v>0.6</v>
      </c>
      <c r="W1907">
        <f>Sales_Data[[#This Row],[Sales]]*Sales_Data[[#This Row],[Cost_%]]</f>
        <v>545.47199999999998</v>
      </c>
      <c r="X1907">
        <f>Sales_Data[[#This Row],[Sales]]-Sales_Data[[#This Row],[Cost]]</f>
        <v>363.64800000000002</v>
      </c>
      <c r="Y1907" s="3">
        <f>Sales_Data[[#This Row],[Gross_Profit_Recalc]]/Sales_Data[[#This Row],[Sales]]</f>
        <v>0.4</v>
      </c>
      <c r="Z1907">
        <f>YEAR(Sales_Data[[#This Row],[Order Date]])</f>
        <v>2017</v>
      </c>
    </row>
    <row r="1908" spans="1:26" x14ac:dyDescent="0.2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>_xlfn.XLOOKUP(Sales_Data[[#This Row],[Category]],Assumptions_Model!A:A, Assumptions_Model!B:B)</f>
        <v>0.6</v>
      </c>
      <c r="W1908">
        <f>Sales_Data[[#This Row],[Sales]]*Sales_Data[[#This Row],[Cost_%]]</f>
        <v>1.7711999999999999</v>
      </c>
      <c r="X1908">
        <f>Sales_Data[[#This Row],[Sales]]-Sales_Data[[#This Row],[Cost]]</f>
        <v>1.1808000000000001</v>
      </c>
      <c r="Y1908" s="3">
        <f>Sales_Data[[#This Row],[Gross_Profit_Recalc]]/Sales_Data[[#This Row],[Sales]]</f>
        <v>0.4</v>
      </c>
      <c r="Z1908">
        <f>YEAR(Sales_Data[[#This Row],[Order Date]])</f>
        <v>2016</v>
      </c>
    </row>
    <row r="1909" spans="1:26" x14ac:dyDescent="0.2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>_xlfn.XLOOKUP(Sales_Data[[#This Row],[Category]],Assumptions_Model!A:A, Assumptions_Model!B:B)</f>
        <v>0.6</v>
      </c>
      <c r="W1909">
        <f>Sales_Data[[#This Row],[Sales]]*Sales_Data[[#This Row],[Cost_%]]</f>
        <v>16.210799999999999</v>
      </c>
      <c r="X1909">
        <f>Sales_Data[[#This Row],[Sales]]-Sales_Data[[#This Row],[Cost]]</f>
        <v>10.807200000000002</v>
      </c>
      <c r="Y1909" s="3">
        <f>Sales_Data[[#This Row],[Gross_Profit_Recalc]]/Sales_Data[[#This Row],[Sales]]</f>
        <v>0.40000000000000008</v>
      </c>
      <c r="Z1909">
        <f>YEAR(Sales_Data[[#This Row],[Order Date]])</f>
        <v>2016</v>
      </c>
    </row>
    <row r="1910" spans="1:26" x14ac:dyDescent="0.2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>_xlfn.XLOOKUP(Sales_Data[[#This Row],[Category]],Assumptions_Model!A:A, Assumptions_Model!B:B)</f>
        <v>0.65</v>
      </c>
      <c r="W1910">
        <f>Sales_Data[[#This Row],[Sales]]*Sales_Data[[#This Row],[Cost_%]]</f>
        <v>88.99799999999999</v>
      </c>
      <c r="X1910">
        <f>Sales_Data[[#This Row],[Sales]]-Sales_Data[[#This Row],[Cost]]</f>
        <v>47.921999999999997</v>
      </c>
      <c r="Y1910" s="3">
        <f>Sales_Data[[#This Row],[Gross_Profit_Recalc]]/Sales_Data[[#This Row],[Sales]]</f>
        <v>0.35000000000000003</v>
      </c>
      <c r="Z1910">
        <f>YEAR(Sales_Data[[#This Row],[Order Date]])</f>
        <v>2015</v>
      </c>
    </row>
    <row r="1911" spans="1:26" x14ac:dyDescent="0.2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>_xlfn.XLOOKUP(Sales_Data[[#This Row],[Category]],Assumptions_Model!A:A, Assumptions_Model!B:B)</f>
        <v>0.65</v>
      </c>
      <c r="W1911">
        <f>Sales_Data[[#This Row],[Sales]]*Sales_Data[[#This Row],[Cost_%]]</f>
        <v>12.324000000000002</v>
      </c>
      <c r="X1911">
        <f>Sales_Data[[#This Row],[Sales]]-Sales_Data[[#This Row],[Cost]]</f>
        <v>6.6359999999999992</v>
      </c>
      <c r="Y1911" s="3">
        <f>Sales_Data[[#This Row],[Gross_Profit_Recalc]]/Sales_Data[[#This Row],[Sales]]</f>
        <v>0.34999999999999992</v>
      </c>
      <c r="Z1911">
        <f>YEAR(Sales_Data[[#This Row],[Order Date]])</f>
        <v>2017</v>
      </c>
    </row>
    <row r="1912" spans="1:26" x14ac:dyDescent="0.2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>_xlfn.XLOOKUP(Sales_Data[[#This Row],[Category]],Assumptions_Model!A:A, Assumptions_Model!B:B)</f>
        <v>0.55000000000000004</v>
      </c>
      <c r="W1912">
        <f>Sales_Data[[#This Row],[Sales]]*Sales_Data[[#This Row],[Cost_%]]</f>
        <v>54.664500000000004</v>
      </c>
      <c r="X1912">
        <f>Sales_Data[[#This Row],[Sales]]-Sales_Data[[#This Row],[Cost]]</f>
        <v>44.725499999999997</v>
      </c>
      <c r="Y1912" s="3">
        <f>Sales_Data[[#This Row],[Gross_Profit_Recalc]]/Sales_Data[[#This Row],[Sales]]</f>
        <v>0.44999999999999996</v>
      </c>
      <c r="Z1912">
        <f>YEAR(Sales_Data[[#This Row],[Order Date]])</f>
        <v>2016</v>
      </c>
    </row>
    <row r="1913" spans="1:26" x14ac:dyDescent="0.2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>_xlfn.XLOOKUP(Sales_Data[[#This Row],[Category]],Assumptions_Model!A:A, Assumptions_Model!B:B)</f>
        <v>0.6</v>
      </c>
      <c r="W1913">
        <f>Sales_Data[[#This Row],[Sales]]*Sales_Data[[#This Row],[Cost_%]]</f>
        <v>164.33760000000001</v>
      </c>
      <c r="X1913">
        <f>Sales_Data[[#This Row],[Sales]]-Sales_Data[[#This Row],[Cost]]</f>
        <v>109.55840000000001</v>
      </c>
      <c r="Y1913" s="3">
        <f>Sales_Data[[#This Row],[Gross_Profit_Recalc]]/Sales_Data[[#This Row],[Sales]]</f>
        <v>0.4</v>
      </c>
      <c r="Z1913">
        <f>YEAR(Sales_Data[[#This Row],[Order Date]])</f>
        <v>2017</v>
      </c>
    </row>
    <row r="1914" spans="1:26" x14ac:dyDescent="0.2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>_xlfn.XLOOKUP(Sales_Data[[#This Row],[Category]],Assumptions_Model!A:A, Assumptions_Model!B:B)</f>
        <v>0.55000000000000004</v>
      </c>
      <c r="W1914">
        <f>Sales_Data[[#This Row],[Sales]]*Sales_Data[[#This Row],[Cost_%]]</f>
        <v>328.42259999999999</v>
      </c>
      <c r="X1914">
        <f>Sales_Data[[#This Row],[Sales]]-Sales_Data[[#This Row],[Cost]]</f>
        <v>268.70939999999996</v>
      </c>
      <c r="Y1914" s="3">
        <f>Sales_Data[[#This Row],[Gross_Profit_Recalc]]/Sales_Data[[#This Row],[Sales]]</f>
        <v>0.44999999999999996</v>
      </c>
      <c r="Z1914">
        <f>YEAR(Sales_Data[[#This Row],[Order Date]])</f>
        <v>2017</v>
      </c>
    </row>
    <row r="1915" spans="1:26" x14ac:dyDescent="0.2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>_xlfn.XLOOKUP(Sales_Data[[#This Row],[Category]],Assumptions_Model!A:A, Assumptions_Model!B:B)</f>
        <v>0.55000000000000004</v>
      </c>
      <c r="W1915">
        <f>Sales_Data[[#This Row],[Sales]]*Sales_Data[[#This Row],[Cost_%]]</f>
        <v>82.472499999999997</v>
      </c>
      <c r="X1915">
        <f>Sales_Data[[#This Row],[Sales]]-Sales_Data[[#This Row],[Cost]]</f>
        <v>67.477499999999992</v>
      </c>
      <c r="Y1915" s="3">
        <f>Sales_Data[[#This Row],[Gross_Profit_Recalc]]/Sales_Data[[#This Row],[Sales]]</f>
        <v>0.44999999999999996</v>
      </c>
      <c r="Z1915">
        <f>YEAR(Sales_Data[[#This Row],[Order Date]])</f>
        <v>2014</v>
      </c>
    </row>
    <row r="1916" spans="1:26" x14ac:dyDescent="0.2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>_xlfn.XLOOKUP(Sales_Data[[#This Row],[Category]],Assumptions_Model!A:A, Assumptions_Model!B:B)</f>
        <v>0.6</v>
      </c>
      <c r="W1916">
        <f>Sales_Data[[#This Row],[Sales]]*Sales_Data[[#This Row],[Cost_%]]</f>
        <v>2.7647999999999997</v>
      </c>
      <c r="X1916">
        <f>Sales_Data[[#This Row],[Sales]]-Sales_Data[[#This Row],[Cost]]</f>
        <v>1.8431999999999999</v>
      </c>
      <c r="Y1916" s="3">
        <f>Sales_Data[[#This Row],[Gross_Profit_Recalc]]/Sales_Data[[#This Row],[Sales]]</f>
        <v>0.4</v>
      </c>
      <c r="Z1916">
        <f>YEAR(Sales_Data[[#This Row],[Order Date]])</f>
        <v>2017</v>
      </c>
    </row>
    <row r="1917" spans="1:26" x14ac:dyDescent="0.2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>_xlfn.XLOOKUP(Sales_Data[[#This Row],[Category]],Assumptions_Model!A:A, Assumptions_Model!B:B)</f>
        <v>0.6</v>
      </c>
      <c r="W1917">
        <f>Sales_Data[[#This Row],[Sales]]*Sales_Data[[#This Row],[Cost_%]]</f>
        <v>9.3168000000000006</v>
      </c>
      <c r="X1917">
        <f>Sales_Data[[#This Row],[Sales]]-Sales_Data[[#This Row],[Cost]]</f>
        <v>6.2111999999999998</v>
      </c>
      <c r="Y1917" s="3">
        <f>Sales_Data[[#This Row],[Gross_Profit_Recalc]]/Sales_Data[[#This Row],[Sales]]</f>
        <v>0.39999999999999997</v>
      </c>
      <c r="Z1917">
        <f>YEAR(Sales_Data[[#This Row],[Order Date]])</f>
        <v>2017</v>
      </c>
    </row>
    <row r="1918" spans="1:26" x14ac:dyDescent="0.2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>_xlfn.XLOOKUP(Sales_Data[[#This Row],[Category]],Assumptions_Model!A:A, Assumptions_Model!B:B)</f>
        <v>0.6</v>
      </c>
      <c r="W1918">
        <f>Sales_Data[[#This Row],[Sales]]*Sales_Data[[#This Row],[Cost_%]]</f>
        <v>7.1711999999999998</v>
      </c>
      <c r="X1918">
        <f>Sales_Data[[#This Row],[Sales]]-Sales_Data[[#This Row],[Cost]]</f>
        <v>4.7808000000000002</v>
      </c>
      <c r="Y1918" s="3">
        <f>Sales_Data[[#This Row],[Gross_Profit_Recalc]]/Sales_Data[[#This Row],[Sales]]</f>
        <v>0.4</v>
      </c>
      <c r="Z1918">
        <f>YEAR(Sales_Data[[#This Row],[Order Date]])</f>
        <v>2017</v>
      </c>
    </row>
    <row r="1919" spans="1:26" x14ac:dyDescent="0.2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>_xlfn.XLOOKUP(Sales_Data[[#This Row],[Category]],Assumptions_Model!A:A, Assumptions_Model!B:B)</f>
        <v>0.6</v>
      </c>
      <c r="W1919">
        <f>Sales_Data[[#This Row],[Sales]]*Sales_Data[[#This Row],[Cost_%]]</f>
        <v>6.99</v>
      </c>
      <c r="X1919">
        <f>Sales_Data[[#This Row],[Sales]]-Sales_Data[[#This Row],[Cost]]</f>
        <v>4.66</v>
      </c>
      <c r="Y1919" s="3">
        <f>Sales_Data[[#This Row],[Gross_Profit_Recalc]]/Sales_Data[[#This Row],[Sales]]</f>
        <v>0.4</v>
      </c>
      <c r="Z1919">
        <f>YEAR(Sales_Data[[#This Row],[Order Date]])</f>
        <v>2015</v>
      </c>
    </row>
    <row r="1920" spans="1:26" x14ac:dyDescent="0.2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>_xlfn.XLOOKUP(Sales_Data[[#This Row],[Category]],Assumptions_Model!A:A, Assumptions_Model!B:B)</f>
        <v>0.55000000000000004</v>
      </c>
      <c r="W1920">
        <f>Sales_Data[[#This Row],[Sales]]*Sales_Data[[#This Row],[Cost_%]]</f>
        <v>164.94499999999999</v>
      </c>
      <c r="X1920">
        <f>Sales_Data[[#This Row],[Sales]]-Sales_Data[[#This Row],[Cost]]</f>
        <v>134.95499999999998</v>
      </c>
      <c r="Y1920" s="3">
        <f>Sales_Data[[#This Row],[Gross_Profit_Recalc]]/Sales_Data[[#This Row],[Sales]]</f>
        <v>0.44999999999999996</v>
      </c>
      <c r="Z1920">
        <f>YEAR(Sales_Data[[#This Row],[Order Date]])</f>
        <v>2015</v>
      </c>
    </row>
    <row r="1921" spans="1:26" x14ac:dyDescent="0.2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>_xlfn.XLOOKUP(Sales_Data[[#This Row],[Category]],Assumptions_Model!A:A, Assumptions_Model!B:B)</f>
        <v>0.6</v>
      </c>
      <c r="W1921">
        <f>Sales_Data[[#This Row],[Sales]]*Sales_Data[[#This Row],[Cost_%]]</f>
        <v>537.55199999999991</v>
      </c>
      <c r="X1921">
        <f>Sales_Data[[#This Row],[Sales]]-Sales_Data[[#This Row],[Cost]]</f>
        <v>358.36800000000005</v>
      </c>
      <c r="Y1921" s="3">
        <f>Sales_Data[[#This Row],[Gross_Profit_Recalc]]/Sales_Data[[#This Row],[Sales]]</f>
        <v>0.40000000000000008</v>
      </c>
      <c r="Z1921">
        <f>YEAR(Sales_Data[[#This Row],[Order Date]])</f>
        <v>2017</v>
      </c>
    </row>
    <row r="1922" spans="1:26" x14ac:dyDescent="0.2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>_xlfn.XLOOKUP(Sales_Data[[#This Row],[Category]],Assumptions_Model!A:A, Assumptions_Model!B:B)</f>
        <v>0.65</v>
      </c>
      <c r="W1922">
        <f>Sales_Data[[#This Row],[Sales]]*Sales_Data[[#This Row],[Cost_%]]</f>
        <v>300.66660000000002</v>
      </c>
      <c r="X1922">
        <f>Sales_Data[[#This Row],[Sales]]-Sales_Data[[#This Row],[Cost]]</f>
        <v>161.8974</v>
      </c>
      <c r="Y1922" s="3">
        <f>Sales_Data[[#This Row],[Gross_Profit_Recalc]]/Sales_Data[[#This Row],[Sales]]</f>
        <v>0.35</v>
      </c>
      <c r="Z1922">
        <f>YEAR(Sales_Data[[#This Row],[Order Date]])</f>
        <v>2017</v>
      </c>
    </row>
    <row r="1923" spans="1:26" x14ac:dyDescent="0.2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>_xlfn.XLOOKUP(Sales_Data[[#This Row],[Category]],Assumptions_Model!A:A, Assumptions_Model!B:B)</f>
        <v>0.6</v>
      </c>
      <c r="W1923">
        <f>Sales_Data[[#This Row],[Sales]]*Sales_Data[[#This Row],[Cost_%]]</f>
        <v>9.0047999999999995</v>
      </c>
      <c r="X1923">
        <f>Sales_Data[[#This Row],[Sales]]-Sales_Data[[#This Row],[Cost]]</f>
        <v>6.0031999999999996</v>
      </c>
      <c r="Y1923" s="3">
        <f>Sales_Data[[#This Row],[Gross_Profit_Recalc]]/Sales_Data[[#This Row],[Sales]]</f>
        <v>0.4</v>
      </c>
      <c r="Z1923">
        <f>YEAR(Sales_Data[[#This Row],[Order Date]])</f>
        <v>2015</v>
      </c>
    </row>
    <row r="1924" spans="1:26" x14ac:dyDescent="0.2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>_xlfn.XLOOKUP(Sales_Data[[#This Row],[Category]],Assumptions_Model!A:A, Assumptions_Model!B:B)</f>
        <v>0.55000000000000004</v>
      </c>
      <c r="W1924">
        <f>Sales_Data[[#This Row],[Sales]]*Sales_Data[[#This Row],[Cost_%]]</f>
        <v>475.00200000000001</v>
      </c>
      <c r="X1924">
        <f>Sales_Data[[#This Row],[Sales]]-Sales_Data[[#This Row],[Cost]]</f>
        <v>388.63799999999998</v>
      </c>
      <c r="Y1924" s="3">
        <f>Sales_Data[[#This Row],[Gross_Profit_Recalc]]/Sales_Data[[#This Row],[Sales]]</f>
        <v>0.44999999999999996</v>
      </c>
      <c r="Z1924">
        <f>YEAR(Sales_Data[[#This Row],[Order Date]])</f>
        <v>2016</v>
      </c>
    </row>
    <row r="1925" spans="1:26" x14ac:dyDescent="0.2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>_xlfn.XLOOKUP(Sales_Data[[#This Row],[Category]],Assumptions_Model!A:A, Assumptions_Model!B:B)</f>
        <v>0.6</v>
      </c>
      <c r="W1925">
        <f>Sales_Data[[#This Row],[Sales]]*Sales_Data[[#This Row],[Cost_%]]</f>
        <v>28.569599999999998</v>
      </c>
      <c r="X1925">
        <f>Sales_Data[[#This Row],[Sales]]-Sales_Data[[#This Row],[Cost]]</f>
        <v>19.046400000000002</v>
      </c>
      <c r="Y1925" s="3">
        <f>Sales_Data[[#This Row],[Gross_Profit_Recalc]]/Sales_Data[[#This Row],[Sales]]</f>
        <v>0.4</v>
      </c>
      <c r="Z1925">
        <f>YEAR(Sales_Data[[#This Row],[Order Date]])</f>
        <v>2016</v>
      </c>
    </row>
    <row r="1926" spans="1:26" x14ac:dyDescent="0.2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>_xlfn.XLOOKUP(Sales_Data[[#This Row],[Category]],Assumptions_Model!A:A, Assumptions_Model!B:B)</f>
        <v>0.6</v>
      </c>
      <c r="W1926">
        <f>Sales_Data[[#This Row],[Sales]]*Sales_Data[[#This Row],[Cost_%]]</f>
        <v>55.763999999999996</v>
      </c>
      <c r="X1926">
        <f>Sales_Data[[#This Row],[Sales]]-Sales_Data[[#This Row],[Cost]]</f>
        <v>37.176000000000002</v>
      </c>
      <c r="Y1926" s="3">
        <f>Sales_Data[[#This Row],[Gross_Profit_Recalc]]/Sales_Data[[#This Row],[Sales]]</f>
        <v>0.4</v>
      </c>
      <c r="Z1926">
        <f>YEAR(Sales_Data[[#This Row],[Order Date]])</f>
        <v>2017</v>
      </c>
    </row>
    <row r="1927" spans="1:26" x14ac:dyDescent="0.2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>_xlfn.XLOOKUP(Sales_Data[[#This Row],[Category]],Assumptions_Model!A:A, Assumptions_Model!B:B)</f>
        <v>0.55000000000000004</v>
      </c>
      <c r="W1927">
        <f>Sales_Data[[#This Row],[Sales]]*Sales_Data[[#This Row],[Cost_%]]</f>
        <v>109.989</v>
      </c>
      <c r="X1927">
        <f>Sales_Data[[#This Row],[Sales]]-Sales_Data[[#This Row],[Cost]]</f>
        <v>89.990999999999985</v>
      </c>
      <c r="Y1927" s="3">
        <f>Sales_Data[[#This Row],[Gross_Profit_Recalc]]/Sales_Data[[#This Row],[Sales]]</f>
        <v>0.44999999999999996</v>
      </c>
      <c r="Z1927">
        <f>YEAR(Sales_Data[[#This Row],[Order Date]])</f>
        <v>2017</v>
      </c>
    </row>
    <row r="1928" spans="1:26" x14ac:dyDescent="0.2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>_xlfn.XLOOKUP(Sales_Data[[#This Row],[Category]],Assumptions_Model!A:A, Assumptions_Model!B:B)</f>
        <v>0.55000000000000004</v>
      </c>
      <c r="W1928">
        <f>Sales_Data[[#This Row],[Sales]]*Sales_Data[[#This Row],[Cost_%]]</f>
        <v>97.614000000000004</v>
      </c>
      <c r="X1928">
        <f>Sales_Data[[#This Row],[Sales]]-Sales_Data[[#This Row],[Cost]]</f>
        <v>79.865999999999985</v>
      </c>
      <c r="Y1928" s="3">
        <f>Sales_Data[[#This Row],[Gross_Profit_Recalc]]/Sales_Data[[#This Row],[Sales]]</f>
        <v>0.44999999999999996</v>
      </c>
      <c r="Z1928">
        <f>YEAR(Sales_Data[[#This Row],[Order Date]])</f>
        <v>2016</v>
      </c>
    </row>
    <row r="1929" spans="1:26" x14ac:dyDescent="0.2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>_xlfn.XLOOKUP(Sales_Data[[#This Row],[Category]],Assumptions_Model!A:A, Assumptions_Model!B:B)</f>
        <v>0.6</v>
      </c>
      <c r="W1929">
        <f>Sales_Data[[#This Row],[Sales]]*Sales_Data[[#This Row],[Cost_%]]</f>
        <v>53.260799999999996</v>
      </c>
      <c r="X1929">
        <f>Sales_Data[[#This Row],[Sales]]-Sales_Data[[#This Row],[Cost]]</f>
        <v>35.507200000000005</v>
      </c>
      <c r="Y1929" s="3">
        <f>Sales_Data[[#This Row],[Gross_Profit_Recalc]]/Sales_Data[[#This Row],[Sales]]</f>
        <v>0.4</v>
      </c>
      <c r="Z1929">
        <f>YEAR(Sales_Data[[#This Row],[Order Date]])</f>
        <v>2017</v>
      </c>
    </row>
    <row r="1930" spans="1:26" x14ac:dyDescent="0.2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>_xlfn.XLOOKUP(Sales_Data[[#This Row],[Category]],Assumptions_Model!A:A, Assumptions_Model!B:B)</f>
        <v>0.6</v>
      </c>
      <c r="W1930">
        <f>Sales_Data[[#This Row],[Sales]]*Sales_Data[[#This Row],[Cost_%]]</f>
        <v>3.8879999999999999</v>
      </c>
      <c r="X1930">
        <f>Sales_Data[[#This Row],[Sales]]-Sales_Data[[#This Row],[Cost]]</f>
        <v>2.5920000000000005</v>
      </c>
      <c r="Y1930" s="3">
        <f>Sales_Data[[#This Row],[Gross_Profit_Recalc]]/Sales_Data[[#This Row],[Sales]]</f>
        <v>0.40000000000000008</v>
      </c>
      <c r="Z1930">
        <f>YEAR(Sales_Data[[#This Row],[Order Date]])</f>
        <v>2017</v>
      </c>
    </row>
    <row r="1931" spans="1:26" x14ac:dyDescent="0.2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>_xlfn.XLOOKUP(Sales_Data[[#This Row],[Category]],Assumptions_Model!A:A, Assumptions_Model!B:B)</f>
        <v>0.6</v>
      </c>
      <c r="W1931">
        <f>Sales_Data[[#This Row],[Sales]]*Sales_Data[[#This Row],[Cost_%]]</f>
        <v>27.905999999999999</v>
      </c>
      <c r="X1931">
        <f>Sales_Data[[#This Row],[Sales]]-Sales_Data[[#This Row],[Cost]]</f>
        <v>18.603999999999999</v>
      </c>
      <c r="Y1931" s="3">
        <f>Sales_Data[[#This Row],[Gross_Profit_Recalc]]/Sales_Data[[#This Row],[Sales]]</f>
        <v>0.4</v>
      </c>
      <c r="Z1931">
        <f>YEAR(Sales_Data[[#This Row],[Order Date]])</f>
        <v>2017</v>
      </c>
    </row>
    <row r="1932" spans="1:26" x14ac:dyDescent="0.2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>_xlfn.XLOOKUP(Sales_Data[[#This Row],[Category]],Assumptions_Model!A:A, Assumptions_Model!B:B)</f>
        <v>0.55000000000000004</v>
      </c>
      <c r="W1932">
        <f>Sales_Data[[#This Row],[Sales]]*Sales_Data[[#This Row],[Cost_%]]</f>
        <v>362.98680000000002</v>
      </c>
      <c r="X1932">
        <f>Sales_Data[[#This Row],[Sales]]-Sales_Data[[#This Row],[Cost]]</f>
        <v>296.98919999999998</v>
      </c>
      <c r="Y1932" s="3">
        <f>Sales_Data[[#This Row],[Gross_Profit_Recalc]]/Sales_Data[[#This Row],[Sales]]</f>
        <v>0.44999999999999996</v>
      </c>
      <c r="Z1932">
        <f>YEAR(Sales_Data[[#This Row],[Order Date]])</f>
        <v>2017</v>
      </c>
    </row>
    <row r="1933" spans="1:26" x14ac:dyDescent="0.2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>_xlfn.XLOOKUP(Sales_Data[[#This Row],[Category]],Assumptions_Model!A:A, Assumptions_Model!B:B)</f>
        <v>0.55000000000000004</v>
      </c>
      <c r="W1933">
        <f>Sales_Data[[#This Row],[Sales]]*Sales_Data[[#This Row],[Cost_%]]</f>
        <v>149.59560000000002</v>
      </c>
      <c r="X1933">
        <f>Sales_Data[[#This Row],[Sales]]-Sales_Data[[#This Row],[Cost]]</f>
        <v>122.3964</v>
      </c>
      <c r="Y1933" s="3">
        <f>Sales_Data[[#This Row],[Gross_Profit_Recalc]]/Sales_Data[[#This Row],[Sales]]</f>
        <v>0.44999999999999996</v>
      </c>
      <c r="Z1933">
        <f>YEAR(Sales_Data[[#This Row],[Order Date]])</f>
        <v>2016</v>
      </c>
    </row>
    <row r="1934" spans="1:26" x14ac:dyDescent="0.2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>_xlfn.XLOOKUP(Sales_Data[[#This Row],[Category]],Assumptions_Model!A:A, Assumptions_Model!B:B)</f>
        <v>0.65</v>
      </c>
      <c r="W1934">
        <f>Sales_Data[[#This Row],[Sales]]*Sales_Data[[#This Row],[Cost_%]]</f>
        <v>94.731000000000009</v>
      </c>
      <c r="X1934">
        <f>Sales_Data[[#This Row],[Sales]]-Sales_Data[[#This Row],[Cost]]</f>
        <v>51.009</v>
      </c>
      <c r="Y1934" s="3">
        <f>Sales_Data[[#This Row],[Gross_Profit_Recalc]]/Sales_Data[[#This Row],[Sales]]</f>
        <v>0.35</v>
      </c>
      <c r="Z1934">
        <f>YEAR(Sales_Data[[#This Row],[Order Date]])</f>
        <v>2017</v>
      </c>
    </row>
    <row r="1935" spans="1:26" x14ac:dyDescent="0.2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>_xlfn.XLOOKUP(Sales_Data[[#This Row],[Category]],Assumptions_Model!A:A, Assumptions_Model!B:B)</f>
        <v>0.65</v>
      </c>
      <c r="W1935">
        <f>Sales_Data[[#This Row],[Sales]]*Sales_Data[[#This Row],[Cost_%]]</f>
        <v>10.01</v>
      </c>
      <c r="X1935">
        <f>Sales_Data[[#This Row],[Sales]]-Sales_Data[[#This Row],[Cost]]</f>
        <v>5.3900000000000006</v>
      </c>
      <c r="Y1935" s="3">
        <f>Sales_Data[[#This Row],[Gross_Profit_Recalc]]/Sales_Data[[#This Row],[Sales]]</f>
        <v>0.35000000000000003</v>
      </c>
      <c r="Z1935">
        <f>YEAR(Sales_Data[[#This Row],[Order Date]])</f>
        <v>2017</v>
      </c>
    </row>
    <row r="1936" spans="1:26" x14ac:dyDescent="0.2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>_xlfn.XLOOKUP(Sales_Data[[#This Row],[Category]],Assumptions_Model!A:A, Assumptions_Model!B:B)</f>
        <v>0.6</v>
      </c>
      <c r="W1936">
        <f>Sales_Data[[#This Row],[Sales]]*Sales_Data[[#This Row],[Cost_%]]</f>
        <v>146.72999999999999</v>
      </c>
      <c r="X1936">
        <f>Sales_Data[[#This Row],[Sales]]-Sales_Data[[#This Row],[Cost]]</f>
        <v>97.820000000000022</v>
      </c>
      <c r="Y1936" s="3">
        <f>Sales_Data[[#This Row],[Gross_Profit_Recalc]]/Sales_Data[[#This Row],[Sales]]</f>
        <v>0.40000000000000008</v>
      </c>
      <c r="Z1936">
        <f>YEAR(Sales_Data[[#This Row],[Order Date]])</f>
        <v>2017</v>
      </c>
    </row>
    <row r="1937" spans="1:26" x14ac:dyDescent="0.2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>_xlfn.XLOOKUP(Sales_Data[[#This Row],[Category]],Assumptions_Model!A:A, Assumptions_Model!B:B)</f>
        <v>0.55000000000000004</v>
      </c>
      <c r="W1937">
        <f>Sales_Data[[#This Row],[Sales]]*Sales_Data[[#This Row],[Cost_%]]</f>
        <v>91.388000000000005</v>
      </c>
      <c r="X1937">
        <f>Sales_Data[[#This Row],[Sales]]-Sales_Data[[#This Row],[Cost]]</f>
        <v>74.771999999999991</v>
      </c>
      <c r="Y1937" s="3">
        <f>Sales_Data[[#This Row],[Gross_Profit_Recalc]]/Sales_Data[[#This Row],[Sales]]</f>
        <v>0.44999999999999996</v>
      </c>
      <c r="Z1937">
        <f>YEAR(Sales_Data[[#This Row],[Order Date]])</f>
        <v>2017</v>
      </c>
    </row>
    <row r="1938" spans="1:26" x14ac:dyDescent="0.2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>_xlfn.XLOOKUP(Sales_Data[[#This Row],[Category]],Assumptions_Model!A:A, Assumptions_Model!B:B)</f>
        <v>0.65</v>
      </c>
      <c r="W1938">
        <f>Sales_Data[[#This Row],[Sales]]*Sales_Data[[#This Row],[Cost_%]]</f>
        <v>9.5745000000000005</v>
      </c>
      <c r="X1938">
        <f>Sales_Data[[#This Row],[Sales]]-Sales_Data[[#This Row],[Cost]]</f>
        <v>5.1555</v>
      </c>
      <c r="Y1938" s="3">
        <f>Sales_Data[[#This Row],[Gross_Profit_Recalc]]/Sales_Data[[#This Row],[Sales]]</f>
        <v>0.35</v>
      </c>
      <c r="Z1938">
        <f>YEAR(Sales_Data[[#This Row],[Order Date]])</f>
        <v>2015</v>
      </c>
    </row>
    <row r="1939" spans="1:26" x14ac:dyDescent="0.2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>_xlfn.XLOOKUP(Sales_Data[[#This Row],[Category]],Assumptions_Model!A:A, Assumptions_Model!B:B)</f>
        <v>0.6</v>
      </c>
      <c r="W1939">
        <f>Sales_Data[[#This Row],[Sales]]*Sales_Data[[#This Row],[Cost_%]]</f>
        <v>11.9808</v>
      </c>
      <c r="X1939">
        <f>Sales_Data[[#This Row],[Sales]]-Sales_Data[[#This Row],[Cost]]</f>
        <v>7.9871999999999996</v>
      </c>
      <c r="Y1939" s="3">
        <f>Sales_Data[[#This Row],[Gross_Profit_Recalc]]/Sales_Data[[#This Row],[Sales]]</f>
        <v>0.39999999999999997</v>
      </c>
      <c r="Z1939">
        <f>YEAR(Sales_Data[[#This Row],[Order Date]])</f>
        <v>2016</v>
      </c>
    </row>
    <row r="1940" spans="1:26" x14ac:dyDescent="0.2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>_xlfn.XLOOKUP(Sales_Data[[#This Row],[Category]],Assumptions_Model!A:A, Assumptions_Model!B:B)</f>
        <v>0.6</v>
      </c>
      <c r="W1940">
        <f>Sales_Data[[#This Row],[Sales]]*Sales_Data[[#This Row],[Cost_%]]</f>
        <v>20.0928</v>
      </c>
      <c r="X1940">
        <f>Sales_Data[[#This Row],[Sales]]-Sales_Data[[#This Row],[Cost]]</f>
        <v>13.395199999999999</v>
      </c>
      <c r="Y1940" s="3">
        <f>Sales_Data[[#This Row],[Gross_Profit_Recalc]]/Sales_Data[[#This Row],[Sales]]</f>
        <v>0.39999999999999997</v>
      </c>
      <c r="Z1940">
        <f>YEAR(Sales_Data[[#This Row],[Order Date]])</f>
        <v>2016</v>
      </c>
    </row>
    <row r="1941" spans="1:26" x14ac:dyDescent="0.2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>_xlfn.XLOOKUP(Sales_Data[[#This Row],[Category]],Assumptions_Model!A:A, Assumptions_Model!B:B)</f>
        <v>0.6</v>
      </c>
      <c r="W1941">
        <f>Sales_Data[[#This Row],[Sales]]*Sales_Data[[#This Row],[Cost_%]]</f>
        <v>5.2416</v>
      </c>
      <c r="X1941">
        <f>Sales_Data[[#This Row],[Sales]]-Sales_Data[[#This Row],[Cost]]</f>
        <v>3.4944000000000006</v>
      </c>
      <c r="Y1941" s="3">
        <f>Sales_Data[[#This Row],[Gross_Profit_Recalc]]/Sales_Data[[#This Row],[Sales]]</f>
        <v>0.4</v>
      </c>
      <c r="Z1941">
        <f>YEAR(Sales_Data[[#This Row],[Order Date]])</f>
        <v>2016</v>
      </c>
    </row>
    <row r="1942" spans="1:26" x14ac:dyDescent="0.2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>_xlfn.XLOOKUP(Sales_Data[[#This Row],[Category]],Assumptions_Model!A:A, Assumptions_Model!B:B)</f>
        <v>0.65</v>
      </c>
      <c r="W1942">
        <f>Sales_Data[[#This Row],[Sales]]*Sales_Data[[#This Row],[Cost_%]]</f>
        <v>430.87200000000001</v>
      </c>
      <c r="X1942">
        <f>Sales_Data[[#This Row],[Sales]]-Sales_Data[[#This Row],[Cost]]</f>
        <v>232.00799999999998</v>
      </c>
      <c r="Y1942" s="3">
        <f>Sales_Data[[#This Row],[Gross_Profit_Recalc]]/Sales_Data[[#This Row],[Sales]]</f>
        <v>0.35</v>
      </c>
      <c r="Z1942">
        <f>YEAR(Sales_Data[[#This Row],[Order Date]])</f>
        <v>2016</v>
      </c>
    </row>
    <row r="1943" spans="1:26" x14ac:dyDescent="0.2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>_xlfn.XLOOKUP(Sales_Data[[#This Row],[Category]],Assumptions_Model!A:A, Assumptions_Model!B:B)</f>
        <v>0.6</v>
      </c>
      <c r="W1943">
        <f>Sales_Data[[#This Row],[Sales]]*Sales_Data[[#This Row],[Cost_%]]</f>
        <v>28.416</v>
      </c>
      <c r="X1943">
        <f>Sales_Data[[#This Row],[Sales]]-Sales_Data[[#This Row],[Cost]]</f>
        <v>18.943999999999999</v>
      </c>
      <c r="Y1943" s="3">
        <f>Sales_Data[[#This Row],[Gross_Profit_Recalc]]/Sales_Data[[#This Row],[Sales]]</f>
        <v>0.39999999999999997</v>
      </c>
      <c r="Z1943">
        <f>YEAR(Sales_Data[[#This Row],[Order Date]])</f>
        <v>2017</v>
      </c>
    </row>
    <row r="1944" spans="1:26" x14ac:dyDescent="0.2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>_xlfn.XLOOKUP(Sales_Data[[#This Row],[Category]],Assumptions_Model!A:A, Assumptions_Model!B:B)</f>
        <v>0.6</v>
      </c>
      <c r="W1944">
        <f>Sales_Data[[#This Row],[Sales]]*Sales_Data[[#This Row],[Cost_%]]</f>
        <v>16.463999999999999</v>
      </c>
      <c r="X1944">
        <f>Sales_Data[[#This Row],[Sales]]-Sales_Data[[#This Row],[Cost]]</f>
        <v>10.976000000000003</v>
      </c>
      <c r="Y1944" s="3">
        <f>Sales_Data[[#This Row],[Gross_Profit_Recalc]]/Sales_Data[[#This Row],[Sales]]</f>
        <v>0.40000000000000008</v>
      </c>
      <c r="Z1944">
        <f>YEAR(Sales_Data[[#This Row],[Order Date]])</f>
        <v>2017</v>
      </c>
    </row>
    <row r="1945" spans="1:26" x14ac:dyDescent="0.2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>_xlfn.XLOOKUP(Sales_Data[[#This Row],[Category]],Assumptions_Model!A:A, Assumptions_Model!B:B)</f>
        <v>0.6</v>
      </c>
      <c r="W1945">
        <f>Sales_Data[[#This Row],[Sales]]*Sales_Data[[#This Row],[Cost_%]]</f>
        <v>1.944</v>
      </c>
      <c r="X1945">
        <f>Sales_Data[[#This Row],[Sales]]-Sales_Data[[#This Row],[Cost]]</f>
        <v>1.2960000000000003</v>
      </c>
      <c r="Y1945" s="3">
        <f>Sales_Data[[#This Row],[Gross_Profit_Recalc]]/Sales_Data[[#This Row],[Sales]]</f>
        <v>0.40000000000000008</v>
      </c>
      <c r="Z1945">
        <f>YEAR(Sales_Data[[#This Row],[Order Date]])</f>
        <v>2017</v>
      </c>
    </row>
    <row r="1946" spans="1:26" x14ac:dyDescent="0.2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>_xlfn.XLOOKUP(Sales_Data[[#This Row],[Category]],Assumptions_Model!A:A, Assumptions_Model!B:B)</f>
        <v>0.55000000000000004</v>
      </c>
      <c r="W1946">
        <f>Sales_Data[[#This Row],[Sales]]*Sales_Data[[#This Row],[Cost_%]]</f>
        <v>52.782400000000003</v>
      </c>
      <c r="X1946">
        <f>Sales_Data[[#This Row],[Sales]]-Sales_Data[[#This Row],[Cost]]</f>
        <v>43.185600000000001</v>
      </c>
      <c r="Y1946" s="3">
        <f>Sales_Data[[#This Row],[Gross_Profit_Recalc]]/Sales_Data[[#This Row],[Sales]]</f>
        <v>0.45</v>
      </c>
      <c r="Z1946">
        <f>YEAR(Sales_Data[[#This Row],[Order Date]])</f>
        <v>2016</v>
      </c>
    </row>
    <row r="1947" spans="1:26" x14ac:dyDescent="0.2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>_xlfn.XLOOKUP(Sales_Data[[#This Row],[Category]],Assumptions_Model!A:A, Assumptions_Model!B:B)</f>
        <v>0.6</v>
      </c>
      <c r="W1947">
        <f>Sales_Data[[#This Row],[Sales]]*Sales_Data[[#This Row],[Cost_%]]</f>
        <v>6.2207999999999997</v>
      </c>
      <c r="X1947">
        <f>Sales_Data[[#This Row],[Sales]]-Sales_Data[[#This Row],[Cost]]</f>
        <v>4.1472000000000007</v>
      </c>
      <c r="Y1947" s="3">
        <f>Sales_Data[[#This Row],[Gross_Profit_Recalc]]/Sales_Data[[#This Row],[Sales]]</f>
        <v>0.40000000000000008</v>
      </c>
      <c r="Z1947">
        <f>YEAR(Sales_Data[[#This Row],[Order Date]])</f>
        <v>2016</v>
      </c>
    </row>
    <row r="1948" spans="1:26" x14ac:dyDescent="0.2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>_xlfn.XLOOKUP(Sales_Data[[#This Row],[Category]],Assumptions_Model!A:A, Assumptions_Model!B:B)</f>
        <v>0.6</v>
      </c>
      <c r="W1948">
        <f>Sales_Data[[#This Row],[Sales]]*Sales_Data[[#This Row],[Cost_%]]</f>
        <v>13.860000000000001</v>
      </c>
      <c r="X1948">
        <f>Sales_Data[[#This Row],[Sales]]-Sales_Data[[#This Row],[Cost]]</f>
        <v>9.24</v>
      </c>
      <c r="Y1948" s="3">
        <f>Sales_Data[[#This Row],[Gross_Profit_Recalc]]/Sales_Data[[#This Row],[Sales]]</f>
        <v>0.39999999999999997</v>
      </c>
      <c r="Z1948">
        <f>YEAR(Sales_Data[[#This Row],[Order Date]])</f>
        <v>2017</v>
      </c>
    </row>
    <row r="1949" spans="1:26" x14ac:dyDescent="0.2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>_xlfn.XLOOKUP(Sales_Data[[#This Row],[Category]],Assumptions_Model!A:A, Assumptions_Model!B:B)</f>
        <v>0.65</v>
      </c>
      <c r="W1949">
        <f>Sales_Data[[#This Row],[Sales]]*Sales_Data[[#This Row],[Cost_%]]</f>
        <v>7.5009999999999994</v>
      </c>
      <c r="X1949">
        <f>Sales_Data[[#This Row],[Sales]]-Sales_Data[[#This Row],[Cost]]</f>
        <v>4.0389999999999997</v>
      </c>
      <c r="Y1949" s="3">
        <f>Sales_Data[[#This Row],[Gross_Profit_Recalc]]/Sales_Data[[#This Row],[Sales]]</f>
        <v>0.35</v>
      </c>
      <c r="Z1949">
        <f>YEAR(Sales_Data[[#This Row],[Order Date]])</f>
        <v>2017</v>
      </c>
    </row>
    <row r="1950" spans="1:26" x14ac:dyDescent="0.2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>_xlfn.XLOOKUP(Sales_Data[[#This Row],[Category]],Assumptions_Model!A:A, Assumptions_Model!B:B)</f>
        <v>0.65</v>
      </c>
      <c r="W1950">
        <f>Sales_Data[[#This Row],[Sales]]*Sales_Data[[#This Row],[Cost_%]]</f>
        <v>165.4419</v>
      </c>
      <c r="X1950">
        <f>Sales_Data[[#This Row],[Sales]]-Sales_Data[[#This Row],[Cost]]</f>
        <v>89.084100000000007</v>
      </c>
      <c r="Y1950" s="3">
        <f>Sales_Data[[#This Row],[Gross_Profit_Recalc]]/Sales_Data[[#This Row],[Sales]]</f>
        <v>0.35000000000000003</v>
      </c>
      <c r="Z1950">
        <f>YEAR(Sales_Data[[#This Row],[Order Date]])</f>
        <v>2017</v>
      </c>
    </row>
    <row r="1951" spans="1:26" x14ac:dyDescent="0.2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>_xlfn.XLOOKUP(Sales_Data[[#This Row],[Category]],Assumptions_Model!A:A, Assumptions_Model!B:B)</f>
        <v>0.6</v>
      </c>
      <c r="W1951">
        <f>Sales_Data[[#This Row],[Sales]]*Sales_Data[[#This Row],[Cost_%]]</f>
        <v>7.7880000000000003</v>
      </c>
      <c r="X1951">
        <f>Sales_Data[[#This Row],[Sales]]-Sales_Data[[#This Row],[Cost]]</f>
        <v>5.1920000000000002</v>
      </c>
      <c r="Y1951" s="3">
        <f>Sales_Data[[#This Row],[Gross_Profit_Recalc]]/Sales_Data[[#This Row],[Sales]]</f>
        <v>0.4</v>
      </c>
      <c r="Z1951">
        <f>YEAR(Sales_Data[[#This Row],[Order Date]])</f>
        <v>2017</v>
      </c>
    </row>
    <row r="1952" spans="1:26" x14ac:dyDescent="0.2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>_xlfn.XLOOKUP(Sales_Data[[#This Row],[Category]],Assumptions_Model!A:A, Assumptions_Model!B:B)</f>
        <v>0.6</v>
      </c>
      <c r="W1952">
        <f>Sales_Data[[#This Row],[Sales]]*Sales_Data[[#This Row],[Cost_%]]</f>
        <v>15.859199999999998</v>
      </c>
      <c r="X1952">
        <f>Sales_Data[[#This Row],[Sales]]-Sales_Data[[#This Row],[Cost]]</f>
        <v>10.572800000000001</v>
      </c>
      <c r="Y1952" s="3">
        <f>Sales_Data[[#This Row],[Gross_Profit_Recalc]]/Sales_Data[[#This Row],[Sales]]</f>
        <v>0.40000000000000008</v>
      </c>
      <c r="Z1952">
        <f>YEAR(Sales_Data[[#This Row],[Order Date]])</f>
        <v>2017</v>
      </c>
    </row>
    <row r="1953" spans="1:26" x14ac:dyDescent="0.2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>_xlfn.XLOOKUP(Sales_Data[[#This Row],[Category]],Assumptions_Model!A:A, Assumptions_Model!B:B)</f>
        <v>0.55000000000000004</v>
      </c>
      <c r="W1953">
        <f>Sales_Data[[#This Row],[Sales]]*Sales_Data[[#This Row],[Cost_%]]</f>
        <v>108.88350000000001</v>
      </c>
      <c r="X1953">
        <f>Sales_Data[[#This Row],[Sales]]-Sales_Data[[#This Row],[Cost]]</f>
        <v>89.086499999999987</v>
      </c>
      <c r="Y1953" s="3">
        <f>Sales_Data[[#This Row],[Gross_Profit_Recalc]]/Sales_Data[[#This Row],[Sales]]</f>
        <v>0.44999999999999996</v>
      </c>
      <c r="Z1953">
        <f>YEAR(Sales_Data[[#This Row],[Order Date]])</f>
        <v>2017</v>
      </c>
    </row>
    <row r="1954" spans="1:26" x14ac:dyDescent="0.2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>_xlfn.XLOOKUP(Sales_Data[[#This Row],[Category]],Assumptions_Model!A:A, Assumptions_Model!B:B)</f>
        <v>0.6</v>
      </c>
      <c r="W1954">
        <f>Sales_Data[[#This Row],[Sales]]*Sales_Data[[#This Row],[Cost_%]]</f>
        <v>11.339999999999998</v>
      </c>
      <c r="X1954">
        <f>Sales_Data[[#This Row],[Sales]]-Sales_Data[[#This Row],[Cost]]</f>
        <v>7.5600000000000005</v>
      </c>
      <c r="Y1954" s="3">
        <f>Sales_Data[[#This Row],[Gross_Profit_Recalc]]/Sales_Data[[#This Row],[Sales]]</f>
        <v>0.40000000000000008</v>
      </c>
      <c r="Z1954">
        <f>YEAR(Sales_Data[[#This Row],[Order Date]])</f>
        <v>2017</v>
      </c>
    </row>
    <row r="1955" spans="1:26" x14ac:dyDescent="0.2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>_xlfn.XLOOKUP(Sales_Data[[#This Row],[Category]],Assumptions_Model!A:A, Assumptions_Model!B:B)</f>
        <v>0.65</v>
      </c>
      <c r="W1955">
        <f>Sales_Data[[#This Row],[Sales]]*Sales_Data[[#This Row],[Cost_%]]</f>
        <v>833.56650000000013</v>
      </c>
      <c r="X1955">
        <f>Sales_Data[[#This Row],[Sales]]-Sales_Data[[#This Row],[Cost]]</f>
        <v>448.84349999999995</v>
      </c>
      <c r="Y1955" s="3">
        <f>Sales_Data[[#This Row],[Gross_Profit_Recalc]]/Sales_Data[[#This Row],[Sales]]</f>
        <v>0.34999999999999992</v>
      </c>
      <c r="Z1955">
        <f>YEAR(Sales_Data[[#This Row],[Order Date]])</f>
        <v>2017</v>
      </c>
    </row>
    <row r="1956" spans="1:26" x14ac:dyDescent="0.2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>_xlfn.XLOOKUP(Sales_Data[[#This Row],[Category]],Assumptions_Model!A:A, Assumptions_Model!B:B)</f>
        <v>0.6</v>
      </c>
      <c r="W1956">
        <f>Sales_Data[[#This Row],[Sales]]*Sales_Data[[#This Row],[Cost_%]]</f>
        <v>2.952</v>
      </c>
      <c r="X1956">
        <f>Sales_Data[[#This Row],[Sales]]-Sales_Data[[#This Row],[Cost]]</f>
        <v>1.968</v>
      </c>
      <c r="Y1956" s="3">
        <f>Sales_Data[[#This Row],[Gross_Profit_Recalc]]/Sales_Data[[#This Row],[Sales]]</f>
        <v>0.4</v>
      </c>
      <c r="Z1956">
        <f>YEAR(Sales_Data[[#This Row],[Order Date]])</f>
        <v>2017</v>
      </c>
    </row>
    <row r="1957" spans="1:26" x14ac:dyDescent="0.2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>_xlfn.XLOOKUP(Sales_Data[[#This Row],[Category]],Assumptions_Model!A:A, Assumptions_Model!B:B)</f>
        <v>0.55000000000000004</v>
      </c>
      <c r="W1957">
        <f>Sales_Data[[#This Row],[Sales]]*Sales_Data[[#This Row],[Cost_%]]</f>
        <v>130.9</v>
      </c>
      <c r="X1957">
        <f>Sales_Data[[#This Row],[Sales]]-Sales_Data[[#This Row],[Cost]]</f>
        <v>107.1</v>
      </c>
      <c r="Y1957" s="3">
        <f>Sales_Data[[#This Row],[Gross_Profit_Recalc]]/Sales_Data[[#This Row],[Sales]]</f>
        <v>0.44999999999999996</v>
      </c>
      <c r="Z1957">
        <f>YEAR(Sales_Data[[#This Row],[Order Date]])</f>
        <v>2017</v>
      </c>
    </row>
    <row r="1958" spans="1:26" x14ac:dyDescent="0.2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>_xlfn.XLOOKUP(Sales_Data[[#This Row],[Category]],Assumptions_Model!A:A, Assumptions_Model!B:B)</f>
        <v>0.55000000000000004</v>
      </c>
      <c r="W1958">
        <f>Sales_Data[[#This Row],[Sales]]*Sales_Data[[#This Row],[Cost_%]]</f>
        <v>92.383500000000012</v>
      </c>
      <c r="X1958">
        <f>Sales_Data[[#This Row],[Sales]]-Sales_Data[[#This Row],[Cost]]</f>
        <v>75.586499999999987</v>
      </c>
      <c r="Y1958" s="3">
        <f>Sales_Data[[#This Row],[Gross_Profit_Recalc]]/Sales_Data[[#This Row],[Sales]]</f>
        <v>0.4499999999999999</v>
      </c>
      <c r="Z1958">
        <f>YEAR(Sales_Data[[#This Row],[Order Date]])</f>
        <v>2017</v>
      </c>
    </row>
    <row r="1959" spans="1:26" x14ac:dyDescent="0.2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>_xlfn.XLOOKUP(Sales_Data[[#This Row],[Category]],Assumptions_Model!A:A, Assumptions_Model!B:B)</f>
        <v>0.6</v>
      </c>
      <c r="W1959">
        <f>Sales_Data[[#This Row],[Sales]]*Sales_Data[[#This Row],[Cost_%]]</f>
        <v>10.272</v>
      </c>
      <c r="X1959">
        <f>Sales_Data[[#This Row],[Sales]]-Sales_Data[[#This Row],[Cost]]</f>
        <v>6.8480000000000008</v>
      </c>
      <c r="Y1959" s="3">
        <f>Sales_Data[[#This Row],[Gross_Profit_Recalc]]/Sales_Data[[#This Row],[Sales]]</f>
        <v>0.4</v>
      </c>
      <c r="Z1959">
        <f>YEAR(Sales_Data[[#This Row],[Order Date]])</f>
        <v>2017</v>
      </c>
    </row>
    <row r="1960" spans="1:26" x14ac:dyDescent="0.2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>_xlfn.XLOOKUP(Sales_Data[[#This Row],[Category]],Assumptions_Model!A:A, Assumptions_Model!B:B)</f>
        <v>0.6</v>
      </c>
      <c r="W1960">
        <f>Sales_Data[[#This Row],[Sales]]*Sales_Data[[#This Row],[Cost_%]]</f>
        <v>9.7199999999999989</v>
      </c>
      <c r="X1960">
        <f>Sales_Data[[#This Row],[Sales]]-Sales_Data[[#This Row],[Cost]]</f>
        <v>6.48</v>
      </c>
      <c r="Y1960" s="3">
        <f>Sales_Data[[#This Row],[Gross_Profit_Recalc]]/Sales_Data[[#This Row],[Sales]]</f>
        <v>0.4</v>
      </c>
      <c r="Z1960">
        <f>YEAR(Sales_Data[[#This Row],[Order Date]])</f>
        <v>2017</v>
      </c>
    </row>
    <row r="1961" spans="1:26" x14ac:dyDescent="0.2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>_xlfn.XLOOKUP(Sales_Data[[#This Row],[Category]],Assumptions_Model!A:A, Assumptions_Model!B:B)</f>
        <v>0.6</v>
      </c>
      <c r="W1961">
        <f>Sales_Data[[#This Row],[Sales]]*Sales_Data[[#This Row],[Cost_%]]</f>
        <v>20.394000000000002</v>
      </c>
      <c r="X1961">
        <f>Sales_Data[[#This Row],[Sales]]-Sales_Data[[#This Row],[Cost]]</f>
        <v>13.596</v>
      </c>
      <c r="Y1961" s="3">
        <f>Sales_Data[[#This Row],[Gross_Profit_Recalc]]/Sales_Data[[#This Row],[Sales]]</f>
        <v>0.39999999999999997</v>
      </c>
      <c r="Z1961">
        <f>YEAR(Sales_Data[[#This Row],[Order Date]])</f>
        <v>2017</v>
      </c>
    </row>
    <row r="1962" spans="1:26" x14ac:dyDescent="0.2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>_xlfn.XLOOKUP(Sales_Data[[#This Row],[Category]],Assumptions_Model!A:A, Assumptions_Model!B:B)</f>
        <v>0.55000000000000004</v>
      </c>
      <c r="W1962">
        <f>Sales_Data[[#This Row],[Sales]]*Sales_Data[[#This Row],[Cost_%]]</f>
        <v>163.26750000000001</v>
      </c>
      <c r="X1962">
        <f>Sales_Data[[#This Row],[Sales]]-Sales_Data[[#This Row],[Cost]]</f>
        <v>133.58250000000001</v>
      </c>
      <c r="Y1962" s="3">
        <f>Sales_Data[[#This Row],[Gross_Profit_Recalc]]/Sales_Data[[#This Row],[Sales]]</f>
        <v>0.45</v>
      </c>
      <c r="Z1962">
        <f>YEAR(Sales_Data[[#This Row],[Order Date]])</f>
        <v>2017</v>
      </c>
    </row>
    <row r="1963" spans="1:26" x14ac:dyDescent="0.2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>_xlfn.XLOOKUP(Sales_Data[[#This Row],[Category]],Assumptions_Model!A:A, Assumptions_Model!B:B)</f>
        <v>0.55000000000000004</v>
      </c>
      <c r="W1963">
        <f>Sales_Data[[#This Row],[Sales]]*Sales_Data[[#This Row],[Cost_%]]</f>
        <v>62.040000000000006</v>
      </c>
      <c r="X1963">
        <f>Sales_Data[[#This Row],[Sales]]-Sales_Data[[#This Row],[Cost]]</f>
        <v>50.759999999999991</v>
      </c>
      <c r="Y1963" s="3">
        <f>Sales_Data[[#This Row],[Gross_Profit_Recalc]]/Sales_Data[[#This Row],[Sales]]</f>
        <v>0.44999999999999996</v>
      </c>
      <c r="Z1963">
        <f>YEAR(Sales_Data[[#This Row],[Order Date]])</f>
        <v>2017</v>
      </c>
    </row>
    <row r="1964" spans="1:26" x14ac:dyDescent="0.2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>_xlfn.XLOOKUP(Sales_Data[[#This Row],[Category]],Assumptions_Model!A:A, Assumptions_Model!B:B)</f>
        <v>0.6</v>
      </c>
      <c r="W1964">
        <f>Sales_Data[[#This Row],[Sales]]*Sales_Data[[#This Row],[Cost_%]]</f>
        <v>8.2260000000000009</v>
      </c>
      <c r="X1964">
        <f>Sales_Data[[#This Row],[Sales]]-Sales_Data[[#This Row],[Cost]]</f>
        <v>5.484</v>
      </c>
      <c r="Y1964" s="3">
        <f>Sales_Data[[#This Row],[Gross_Profit_Recalc]]/Sales_Data[[#This Row],[Sales]]</f>
        <v>0.39999999999999997</v>
      </c>
      <c r="Z1964">
        <f>YEAR(Sales_Data[[#This Row],[Order Date]])</f>
        <v>2017</v>
      </c>
    </row>
    <row r="1965" spans="1:26" x14ac:dyDescent="0.2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>_xlfn.XLOOKUP(Sales_Data[[#This Row],[Category]],Assumptions_Model!A:A, Assumptions_Model!B:B)</f>
        <v>0.6</v>
      </c>
      <c r="W1965">
        <f>Sales_Data[[#This Row],[Sales]]*Sales_Data[[#This Row],[Cost_%]]</f>
        <v>14.939999999999998</v>
      </c>
      <c r="X1965">
        <f>Sales_Data[[#This Row],[Sales]]-Sales_Data[[#This Row],[Cost]]</f>
        <v>9.9600000000000009</v>
      </c>
      <c r="Y1965" s="3">
        <f>Sales_Data[[#This Row],[Gross_Profit_Recalc]]/Sales_Data[[#This Row],[Sales]]</f>
        <v>0.40000000000000008</v>
      </c>
      <c r="Z1965">
        <f>YEAR(Sales_Data[[#This Row],[Order Date]])</f>
        <v>2017</v>
      </c>
    </row>
    <row r="1966" spans="1:26" x14ac:dyDescent="0.2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>_xlfn.XLOOKUP(Sales_Data[[#This Row],[Category]],Assumptions_Model!A:A, Assumptions_Model!B:B)</f>
        <v>0.6</v>
      </c>
      <c r="W1966">
        <f>Sales_Data[[#This Row],[Sales]]*Sales_Data[[#This Row],[Cost_%]]</f>
        <v>171.774</v>
      </c>
      <c r="X1966">
        <f>Sales_Data[[#This Row],[Sales]]-Sales_Data[[#This Row],[Cost]]</f>
        <v>114.51600000000002</v>
      </c>
      <c r="Y1966" s="3">
        <f>Sales_Data[[#This Row],[Gross_Profit_Recalc]]/Sales_Data[[#This Row],[Sales]]</f>
        <v>0.4</v>
      </c>
      <c r="Z1966">
        <f>YEAR(Sales_Data[[#This Row],[Order Date]])</f>
        <v>2017</v>
      </c>
    </row>
    <row r="1967" spans="1:26" x14ac:dyDescent="0.2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>_xlfn.XLOOKUP(Sales_Data[[#This Row],[Category]],Assumptions_Model!A:A, Assumptions_Model!B:B)</f>
        <v>0.6</v>
      </c>
      <c r="W1967">
        <f>Sales_Data[[#This Row],[Sales]]*Sales_Data[[#This Row],[Cost_%]]</f>
        <v>14.507999999999999</v>
      </c>
      <c r="X1967">
        <f>Sales_Data[[#This Row],[Sales]]-Sales_Data[[#This Row],[Cost]]</f>
        <v>9.6720000000000006</v>
      </c>
      <c r="Y1967" s="3">
        <f>Sales_Data[[#This Row],[Gross_Profit_Recalc]]/Sales_Data[[#This Row],[Sales]]</f>
        <v>0.4</v>
      </c>
      <c r="Z1967">
        <f>YEAR(Sales_Data[[#This Row],[Order Date]])</f>
        <v>2017</v>
      </c>
    </row>
    <row r="1968" spans="1:26" x14ac:dyDescent="0.2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>_xlfn.XLOOKUP(Sales_Data[[#This Row],[Category]],Assumptions_Model!A:A, Assumptions_Model!B:B)</f>
        <v>0.55000000000000004</v>
      </c>
      <c r="W1968">
        <f>Sales_Data[[#This Row],[Sales]]*Sales_Data[[#This Row],[Cost_%]]</f>
        <v>155.08350000000002</v>
      </c>
      <c r="X1968">
        <f>Sales_Data[[#This Row],[Sales]]-Sales_Data[[#This Row],[Cost]]</f>
        <v>126.88650000000001</v>
      </c>
      <c r="Y1968" s="3">
        <f>Sales_Data[[#This Row],[Gross_Profit_Recalc]]/Sales_Data[[#This Row],[Sales]]</f>
        <v>0.45</v>
      </c>
      <c r="Z1968">
        <f>YEAR(Sales_Data[[#This Row],[Order Date]])</f>
        <v>2017</v>
      </c>
    </row>
    <row r="1969" spans="1:26" x14ac:dyDescent="0.2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>_xlfn.XLOOKUP(Sales_Data[[#This Row],[Category]],Assumptions_Model!A:A, Assumptions_Model!B:B)</f>
        <v>0.6</v>
      </c>
      <c r="W1969">
        <f>Sales_Data[[#This Row],[Sales]]*Sales_Data[[#This Row],[Cost_%]]</f>
        <v>41.699999999999996</v>
      </c>
      <c r="X1969">
        <f>Sales_Data[[#This Row],[Sales]]-Sales_Data[[#This Row],[Cost]]</f>
        <v>27.800000000000004</v>
      </c>
      <c r="Y1969" s="3">
        <f>Sales_Data[[#This Row],[Gross_Profit_Recalc]]/Sales_Data[[#This Row],[Sales]]</f>
        <v>0.40000000000000008</v>
      </c>
      <c r="Z1969">
        <f>YEAR(Sales_Data[[#This Row],[Order Date]])</f>
        <v>2017</v>
      </c>
    </row>
    <row r="1970" spans="1:26" x14ac:dyDescent="0.2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>_xlfn.XLOOKUP(Sales_Data[[#This Row],[Category]],Assumptions_Model!A:A, Assumptions_Model!B:B)</f>
        <v>0.6</v>
      </c>
      <c r="W1970">
        <f>Sales_Data[[#This Row],[Sales]]*Sales_Data[[#This Row],[Cost_%]]</f>
        <v>99.86399999999999</v>
      </c>
      <c r="X1970">
        <f>Sales_Data[[#This Row],[Sales]]-Sales_Data[[#This Row],[Cost]]</f>
        <v>66.576000000000008</v>
      </c>
      <c r="Y1970" s="3">
        <f>Sales_Data[[#This Row],[Gross_Profit_Recalc]]/Sales_Data[[#This Row],[Sales]]</f>
        <v>0.40000000000000008</v>
      </c>
      <c r="Z1970">
        <f>YEAR(Sales_Data[[#This Row],[Order Date]])</f>
        <v>2017</v>
      </c>
    </row>
    <row r="1971" spans="1:26" x14ac:dyDescent="0.2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>_xlfn.XLOOKUP(Sales_Data[[#This Row],[Category]],Assumptions_Model!A:A, Assumptions_Model!B:B)</f>
        <v>0.55000000000000004</v>
      </c>
      <c r="W1971">
        <f>Sales_Data[[#This Row],[Sales]]*Sales_Data[[#This Row],[Cost_%]]</f>
        <v>160.578</v>
      </c>
      <c r="X1971">
        <f>Sales_Data[[#This Row],[Sales]]-Sales_Data[[#This Row],[Cost]]</f>
        <v>131.38199999999998</v>
      </c>
      <c r="Y1971" s="3">
        <f>Sales_Data[[#This Row],[Gross_Profit_Recalc]]/Sales_Data[[#This Row],[Sales]]</f>
        <v>0.44999999999999996</v>
      </c>
      <c r="Z1971">
        <f>YEAR(Sales_Data[[#This Row],[Order Date]])</f>
        <v>2017</v>
      </c>
    </row>
    <row r="1972" spans="1:26" x14ac:dyDescent="0.2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>_xlfn.XLOOKUP(Sales_Data[[#This Row],[Category]],Assumptions_Model!A:A, Assumptions_Model!B:B)</f>
        <v>0.6</v>
      </c>
      <c r="W1972">
        <f>Sales_Data[[#This Row],[Sales]]*Sales_Data[[#This Row],[Cost_%]]</f>
        <v>3.8448000000000002</v>
      </c>
      <c r="X1972">
        <f>Sales_Data[[#This Row],[Sales]]-Sales_Data[[#This Row],[Cost]]</f>
        <v>2.5632000000000001</v>
      </c>
      <c r="Y1972" s="3">
        <f>Sales_Data[[#This Row],[Gross_Profit_Recalc]]/Sales_Data[[#This Row],[Sales]]</f>
        <v>0.4</v>
      </c>
      <c r="Z1972">
        <f>YEAR(Sales_Data[[#This Row],[Order Date]])</f>
        <v>2017</v>
      </c>
    </row>
    <row r="1973" spans="1:26" x14ac:dyDescent="0.2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>_xlfn.XLOOKUP(Sales_Data[[#This Row],[Category]],Assumptions_Model!A:A, Assumptions_Model!B:B)</f>
        <v>0.55000000000000004</v>
      </c>
      <c r="W1973">
        <f>Sales_Data[[#This Row],[Sales]]*Sales_Data[[#This Row],[Cost_%]]</f>
        <v>224.80920000000003</v>
      </c>
      <c r="X1973">
        <f>Sales_Data[[#This Row],[Sales]]-Sales_Data[[#This Row],[Cost]]</f>
        <v>183.9348</v>
      </c>
      <c r="Y1973" s="3">
        <f>Sales_Data[[#This Row],[Gross_Profit_Recalc]]/Sales_Data[[#This Row],[Sales]]</f>
        <v>0.44999999999999996</v>
      </c>
      <c r="Z1973">
        <f>YEAR(Sales_Data[[#This Row],[Order Date]])</f>
        <v>2017</v>
      </c>
    </row>
    <row r="1974" spans="1:26" x14ac:dyDescent="0.2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>_xlfn.XLOOKUP(Sales_Data[[#This Row],[Category]],Assumptions_Model!A:A, Assumptions_Model!B:B)</f>
        <v>0.6</v>
      </c>
      <c r="W1974">
        <f>Sales_Data[[#This Row],[Sales]]*Sales_Data[[#This Row],[Cost_%]]</f>
        <v>3.0623999999999998</v>
      </c>
      <c r="X1974">
        <f>Sales_Data[[#This Row],[Sales]]-Sales_Data[[#This Row],[Cost]]</f>
        <v>2.0416000000000003</v>
      </c>
      <c r="Y1974" s="3">
        <f>Sales_Data[[#This Row],[Gross_Profit_Recalc]]/Sales_Data[[#This Row],[Sales]]</f>
        <v>0.40000000000000008</v>
      </c>
      <c r="Z1974">
        <f>YEAR(Sales_Data[[#This Row],[Order Date]])</f>
        <v>2014</v>
      </c>
    </row>
    <row r="1975" spans="1:26" x14ac:dyDescent="0.2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>_xlfn.XLOOKUP(Sales_Data[[#This Row],[Category]],Assumptions_Model!A:A, Assumptions_Model!B:B)</f>
        <v>0.6</v>
      </c>
      <c r="W1975">
        <f>Sales_Data[[#This Row],[Sales]]*Sales_Data[[#This Row],[Cost_%]]</f>
        <v>1.7375999999999998</v>
      </c>
      <c r="X1975">
        <f>Sales_Data[[#This Row],[Sales]]-Sales_Data[[#This Row],[Cost]]</f>
        <v>1.1584000000000001</v>
      </c>
      <c r="Y1975" s="3">
        <f>Sales_Data[[#This Row],[Gross_Profit_Recalc]]/Sales_Data[[#This Row],[Sales]]</f>
        <v>0.4</v>
      </c>
      <c r="Z1975">
        <f>YEAR(Sales_Data[[#This Row],[Order Date]])</f>
        <v>2014</v>
      </c>
    </row>
    <row r="1976" spans="1:26" x14ac:dyDescent="0.2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>_xlfn.XLOOKUP(Sales_Data[[#This Row],[Category]],Assumptions_Model!A:A, Assumptions_Model!B:B)</f>
        <v>0.55000000000000004</v>
      </c>
      <c r="W1976">
        <f>Sales_Data[[#This Row],[Sales]]*Sales_Data[[#This Row],[Cost_%]]</f>
        <v>19.258800000000001</v>
      </c>
      <c r="X1976">
        <f>Sales_Data[[#This Row],[Sales]]-Sales_Data[[#This Row],[Cost]]</f>
        <v>15.757199999999997</v>
      </c>
      <c r="Y1976" s="3">
        <f>Sales_Data[[#This Row],[Gross_Profit_Recalc]]/Sales_Data[[#This Row],[Sales]]</f>
        <v>0.44999999999999996</v>
      </c>
      <c r="Z1976">
        <f>YEAR(Sales_Data[[#This Row],[Order Date]])</f>
        <v>2014</v>
      </c>
    </row>
    <row r="1977" spans="1:26" x14ac:dyDescent="0.2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>_xlfn.XLOOKUP(Sales_Data[[#This Row],[Category]],Assumptions_Model!A:A, Assumptions_Model!B:B)</f>
        <v>0.6</v>
      </c>
      <c r="W1977">
        <f>Sales_Data[[#This Row],[Sales]]*Sales_Data[[#This Row],[Cost_%]]</f>
        <v>165.58200000000002</v>
      </c>
      <c r="X1977">
        <f>Sales_Data[[#This Row],[Sales]]-Sales_Data[[#This Row],[Cost]]</f>
        <v>110.38800000000001</v>
      </c>
      <c r="Y1977" s="3">
        <f>Sales_Data[[#This Row],[Gross_Profit_Recalc]]/Sales_Data[[#This Row],[Sales]]</f>
        <v>0.39999999999999997</v>
      </c>
      <c r="Z1977">
        <f>YEAR(Sales_Data[[#This Row],[Order Date]])</f>
        <v>2014</v>
      </c>
    </row>
    <row r="1978" spans="1:26" x14ac:dyDescent="0.2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>_xlfn.XLOOKUP(Sales_Data[[#This Row],[Category]],Assumptions_Model!A:A, Assumptions_Model!B:B)</f>
        <v>0.55000000000000004</v>
      </c>
      <c r="W1978">
        <f>Sales_Data[[#This Row],[Sales]]*Sales_Data[[#This Row],[Cost_%]]</f>
        <v>767.22250000000008</v>
      </c>
      <c r="X1978">
        <f>Sales_Data[[#This Row],[Sales]]-Sales_Data[[#This Row],[Cost]]</f>
        <v>627.72749999999996</v>
      </c>
      <c r="Y1978" s="3">
        <f>Sales_Data[[#This Row],[Gross_Profit_Recalc]]/Sales_Data[[#This Row],[Sales]]</f>
        <v>0.44999999999999996</v>
      </c>
      <c r="Z1978">
        <f>YEAR(Sales_Data[[#This Row],[Order Date]])</f>
        <v>2014</v>
      </c>
    </row>
    <row r="1979" spans="1:26" x14ac:dyDescent="0.2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>_xlfn.XLOOKUP(Sales_Data[[#This Row],[Category]],Assumptions_Model!A:A, Assumptions_Model!B:B)</f>
        <v>0.65</v>
      </c>
      <c r="W1979">
        <f>Sales_Data[[#This Row],[Sales]]*Sales_Data[[#This Row],[Cost_%]]</f>
        <v>354.822</v>
      </c>
      <c r="X1979">
        <f>Sales_Data[[#This Row],[Sales]]-Sales_Data[[#This Row],[Cost]]</f>
        <v>191.05799999999999</v>
      </c>
      <c r="Y1979" s="3">
        <f>Sales_Data[[#This Row],[Gross_Profit_Recalc]]/Sales_Data[[#This Row],[Sales]]</f>
        <v>0.35</v>
      </c>
      <c r="Z1979">
        <f>YEAR(Sales_Data[[#This Row],[Order Date]])</f>
        <v>2014</v>
      </c>
    </row>
    <row r="1980" spans="1:26" x14ac:dyDescent="0.2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>_xlfn.XLOOKUP(Sales_Data[[#This Row],[Category]],Assumptions_Model!A:A, Assumptions_Model!B:B)</f>
        <v>0.6</v>
      </c>
      <c r="W1980">
        <f>Sales_Data[[#This Row],[Sales]]*Sales_Data[[#This Row],[Cost_%]]</f>
        <v>3.1488</v>
      </c>
      <c r="X1980">
        <f>Sales_Data[[#This Row],[Sales]]-Sales_Data[[#This Row],[Cost]]</f>
        <v>2.0992000000000002</v>
      </c>
      <c r="Y1980" s="3">
        <f>Sales_Data[[#This Row],[Gross_Profit_Recalc]]/Sales_Data[[#This Row],[Sales]]</f>
        <v>0.4</v>
      </c>
      <c r="Z1980">
        <f>YEAR(Sales_Data[[#This Row],[Order Date]])</f>
        <v>2015</v>
      </c>
    </row>
    <row r="1981" spans="1:26" x14ac:dyDescent="0.2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>_xlfn.XLOOKUP(Sales_Data[[#This Row],[Category]],Assumptions_Model!A:A, Assumptions_Model!B:B)</f>
        <v>0.65</v>
      </c>
      <c r="W1981">
        <f>Sales_Data[[#This Row],[Sales]]*Sales_Data[[#This Row],[Cost_%]]</f>
        <v>606.79840000000002</v>
      </c>
      <c r="X1981">
        <f>Sales_Data[[#This Row],[Sales]]-Sales_Data[[#This Row],[Cost]]</f>
        <v>326.73759999999993</v>
      </c>
      <c r="Y1981" s="3">
        <f>Sales_Data[[#This Row],[Gross_Profit_Recalc]]/Sales_Data[[#This Row],[Sales]]</f>
        <v>0.34999999999999992</v>
      </c>
      <c r="Z1981">
        <f>YEAR(Sales_Data[[#This Row],[Order Date]])</f>
        <v>2016</v>
      </c>
    </row>
    <row r="1982" spans="1:26" x14ac:dyDescent="0.2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>_xlfn.XLOOKUP(Sales_Data[[#This Row],[Category]],Assumptions_Model!A:A, Assumptions_Model!B:B)</f>
        <v>0.6</v>
      </c>
      <c r="W1982">
        <f>Sales_Data[[#This Row],[Sales]]*Sales_Data[[#This Row],[Cost_%]]</f>
        <v>25.785599999999999</v>
      </c>
      <c r="X1982">
        <f>Sales_Data[[#This Row],[Sales]]-Sales_Data[[#This Row],[Cost]]</f>
        <v>17.1904</v>
      </c>
      <c r="Y1982" s="3">
        <f>Sales_Data[[#This Row],[Gross_Profit_Recalc]]/Sales_Data[[#This Row],[Sales]]</f>
        <v>0.4</v>
      </c>
      <c r="Z1982">
        <f>YEAR(Sales_Data[[#This Row],[Order Date]])</f>
        <v>2016</v>
      </c>
    </row>
    <row r="1983" spans="1:26" x14ac:dyDescent="0.2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>_xlfn.XLOOKUP(Sales_Data[[#This Row],[Category]],Assumptions_Model!A:A, Assumptions_Model!B:B)</f>
        <v>0.6</v>
      </c>
      <c r="W1983">
        <f>Sales_Data[[#This Row],[Sales]]*Sales_Data[[#This Row],[Cost_%]]</f>
        <v>2.2559999999999998</v>
      </c>
      <c r="X1983">
        <f>Sales_Data[[#This Row],[Sales]]-Sales_Data[[#This Row],[Cost]]</f>
        <v>1.504</v>
      </c>
      <c r="Y1983" s="3">
        <f>Sales_Data[[#This Row],[Gross_Profit_Recalc]]/Sales_Data[[#This Row],[Sales]]</f>
        <v>0.4</v>
      </c>
      <c r="Z1983">
        <f>YEAR(Sales_Data[[#This Row],[Order Date]])</f>
        <v>2015</v>
      </c>
    </row>
    <row r="1984" spans="1:26" x14ac:dyDescent="0.2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>_xlfn.XLOOKUP(Sales_Data[[#This Row],[Category]],Assumptions_Model!A:A, Assumptions_Model!B:B)</f>
        <v>0.55000000000000004</v>
      </c>
      <c r="W1984">
        <f>Sales_Data[[#This Row],[Sales]]*Sales_Data[[#This Row],[Cost_%]]</f>
        <v>263.97800000000001</v>
      </c>
      <c r="X1984">
        <f>Sales_Data[[#This Row],[Sales]]-Sales_Data[[#This Row],[Cost]]</f>
        <v>215.98199999999997</v>
      </c>
      <c r="Y1984" s="3">
        <f>Sales_Data[[#This Row],[Gross_Profit_Recalc]]/Sales_Data[[#This Row],[Sales]]</f>
        <v>0.44999999999999996</v>
      </c>
      <c r="Z1984">
        <f>YEAR(Sales_Data[[#This Row],[Order Date]])</f>
        <v>2014</v>
      </c>
    </row>
    <row r="1985" spans="1:26" x14ac:dyDescent="0.2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>_xlfn.XLOOKUP(Sales_Data[[#This Row],[Category]],Assumptions_Model!A:A, Assumptions_Model!B:B)</f>
        <v>0.6</v>
      </c>
      <c r="W1985">
        <f>Sales_Data[[#This Row],[Sales]]*Sales_Data[[#This Row],[Cost_%]]</f>
        <v>192.52799999999999</v>
      </c>
      <c r="X1985">
        <f>Sales_Data[[#This Row],[Sales]]-Sales_Data[[#This Row],[Cost]]</f>
        <v>128.352</v>
      </c>
      <c r="Y1985" s="3">
        <f>Sales_Data[[#This Row],[Gross_Profit_Recalc]]/Sales_Data[[#This Row],[Sales]]</f>
        <v>0.4</v>
      </c>
      <c r="Z1985">
        <f>YEAR(Sales_Data[[#This Row],[Order Date]])</f>
        <v>2014</v>
      </c>
    </row>
    <row r="1986" spans="1:26" x14ac:dyDescent="0.2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>_xlfn.XLOOKUP(Sales_Data[[#This Row],[Category]],Assumptions_Model!A:A, Assumptions_Model!B:B)</f>
        <v>0.65</v>
      </c>
      <c r="W1986">
        <f>Sales_Data[[#This Row],[Sales]]*Sales_Data[[#This Row],[Cost_%]]</f>
        <v>15.522</v>
      </c>
      <c r="X1986">
        <f>Sales_Data[[#This Row],[Sales]]-Sales_Data[[#This Row],[Cost]]</f>
        <v>8.3579999999999988</v>
      </c>
      <c r="Y1986" s="3">
        <f>Sales_Data[[#This Row],[Gross_Profit_Recalc]]/Sales_Data[[#This Row],[Sales]]</f>
        <v>0.35</v>
      </c>
      <c r="Z1986">
        <f>YEAR(Sales_Data[[#This Row],[Order Date]])</f>
        <v>2014</v>
      </c>
    </row>
    <row r="1987" spans="1:26" x14ac:dyDescent="0.2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>_xlfn.XLOOKUP(Sales_Data[[#This Row],[Category]],Assumptions_Model!A:A, Assumptions_Model!B:B)</f>
        <v>0.6</v>
      </c>
      <c r="W1987">
        <f>Sales_Data[[#This Row],[Sales]]*Sales_Data[[#This Row],[Cost_%]]</f>
        <v>16.056000000000001</v>
      </c>
      <c r="X1987">
        <f>Sales_Data[[#This Row],[Sales]]-Sales_Data[[#This Row],[Cost]]</f>
        <v>10.704000000000001</v>
      </c>
      <c r="Y1987" s="3">
        <f>Sales_Data[[#This Row],[Gross_Profit_Recalc]]/Sales_Data[[#This Row],[Sales]]</f>
        <v>0.4</v>
      </c>
      <c r="Z1987">
        <f>YEAR(Sales_Data[[#This Row],[Order Date]])</f>
        <v>2014</v>
      </c>
    </row>
    <row r="1988" spans="1:26" x14ac:dyDescent="0.2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>_xlfn.XLOOKUP(Sales_Data[[#This Row],[Category]],Assumptions_Model!A:A, Assumptions_Model!B:B)</f>
        <v>0.55000000000000004</v>
      </c>
      <c r="W1988">
        <f>Sales_Data[[#This Row],[Sales]]*Sales_Data[[#This Row],[Cost_%]]</f>
        <v>791.98680000000013</v>
      </c>
      <c r="X1988">
        <f>Sales_Data[[#This Row],[Sales]]-Sales_Data[[#This Row],[Cost]]</f>
        <v>647.98919999999998</v>
      </c>
      <c r="Y1988" s="3">
        <f>Sales_Data[[#This Row],[Gross_Profit_Recalc]]/Sales_Data[[#This Row],[Sales]]</f>
        <v>0.44999999999999996</v>
      </c>
      <c r="Z1988">
        <f>YEAR(Sales_Data[[#This Row],[Order Date]])</f>
        <v>2016</v>
      </c>
    </row>
    <row r="1989" spans="1:26" x14ac:dyDescent="0.2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>_xlfn.XLOOKUP(Sales_Data[[#This Row],[Category]],Assumptions_Model!A:A, Assumptions_Model!B:B)</f>
        <v>0.6</v>
      </c>
      <c r="W1989">
        <f>Sales_Data[[#This Row],[Sales]]*Sales_Data[[#This Row],[Cost_%]]</f>
        <v>10.331999999999999</v>
      </c>
      <c r="X1989">
        <f>Sales_Data[[#This Row],[Sales]]-Sales_Data[[#This Row],[Cost]]</f>
        <v>6.8879999999999999</v>
      </c>
      <c r="Y1989" s="3">
        <f>Sales_Data[[#This Row],[Gross_Profit_Recalc]]/Sales_Data[[#This Row],[Sales]]</f>
        <v>0.4</v>
      </c>
      <c r="Z1989">
        <f>YEAR(Sales_Data[[#This Row],[Order Date]])</f>
        <v>2015</v>
      </c>
    </row>
    <row r="1990" spans="1:26" x14ac:dyDescent="0.2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>_xlfn.XLOOKUP(Sales_Data[[#This Row],[Category]],Assumptions_Model!A:A, Assumptions_Model!B:B)</f>
        <v>0.65</v>
      </c>
      <c r="W1990">
        <f>Sales_Data[[#This Row],[Sales]]*Sales_Data[[#This Row],[Cost_%]]</f>
        <v>665.84700000000009</v>
      </c>
      <c r="X1990">
        <f>Sales_Data[[#This Row],[Sales]]-Sales_Data[[#This Row],[Cost]]</f>
        <v>358.53300000000002</v>
      </c>
      <c r="Y1990" s="3">
        <f>Sales_Data[[#This Row],[Gross_Profit_Recalc]]/Sales_Data[[#This Row],[Sales]]</f>
        <v>0.35</v>
      </c>
      <c r="Z1990">
        <f>YEAR(Sales_Data[[#This Row],[Order Date]])</f>
        <v>2015</v>
      </c>
    </row>
    <row r="1991" spans="1:26" x14ac:dyDescent="0.2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>_xlfn.XLOOKUP(Sales_Data[[#This Row],[Category]],Assumptions_Model!A:A, Assumptions_Model!B:B)</f>
        <v>0.6</v>
      </c>
      <c r="W1991">
        <f>Sales_Data[[#This Row],[Sales]]*Sales_Data[[#This Row],[Cost_%]]</f>
        <v>15.731999999999999</v>
      </c>
      <c r="X1991">
        <f>Sales_Data[[#This Row],[Sales]]-Sales_Data[[#This Row],[Cost]]</f>
        <v>10.488</v>
      </c>
      <c r="Y1991" s="3">
        <f>Sales_Data[[#This Row],[Gross_Profit_Recalc]]/Sales_Data[[#This Row],[Sales]]</f>
        <v>0.4</v>
      </c>
      <c r="Z1991">
        <f>YEAR(Sales_Data[[#This Row],[Order Date]])</f>
        <v>2015</v>
      </c>
    </row>
    <row r="1992" spans="1:26" x14ac:dyDescent="0.2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>_xlfn.XLOOKUP(Sales_Data[[#This Row],[Category]],Assumptions_Model!A:A, Assumptions_Model!B:B)</f>
        <v>0.6</v>
      </c>
      <c r="W1992">
        <f>Sales_Data[[#This Row],[Sales]]*Sales_Data[[#This Row],[Cost_%]]</f>
        <v>10.404</v>
      </c>
      <c r="X1992">
        <f>Sales_Data[[#This Row],[Sales]]-Sales_Data[[#This Row],[Cost]]</f>
        <v>6.9359999999999999</v>
      </c>
      <c r="Y1992" s="3">
        <f>Sales_Data[[#This Row],[Gross_Profit_Recalc]]/Sales_Data[[#This Row],[Sales]]</f>
        <v>0.4</v>
      </c>
      <c r="Z1992">
        <f>YEAR(Sales_Data[[#This Row],[Order Date]])</f>
        <v>2015</v>
      </c>
    </row>
    <row r="1993" spans="1:26" x14ac:dyDescent="0.2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>_xlfn.XLOOKUP(Sales_Data[[#This Row],[Category]],Assumptions_Model!A:A, Assumptions_Model!B:B)</f>
        <v>0.6</v>
      </c>
      <c r="W1993">
        <f>Sales_Data[[#This Row],[Sales]]*Sales_Data[[#This Row],[Cost_%]]</f>
        <v>2.9736000000000002</v>
      </c>
      <c r="X1993">
        <f>Sales_Data[[#This Row],[Sales]]-Sales_Data[[#This Row],[Cost]]</f>
        <v>1.9824000000000002</v>
      </c>
      <c r="Y1993" s="3">
        <f>Sales_Data[[#This Row],[Gross_Profit_Recalc]]/Sales_Data[[#This Row],[Sales]]</f>
        <v>0.4</v>
      </c>
      <c r="Z1993">
        <f>YEAR(Sales_Data[[#This Row],[Order Date]])</f>
        <v>2017</v>
      </c>
    </row>
    <row r="1994" spans="1:26" x14ac:dyDescent="0.2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>_xlfn.XLOOKUP(Sales_Data[[#This Row],[Category]],Assumptions_Model!A:A, Assumptions_Model!B:B)</f>
        <v>0.6</v>
      </c>
      <c r="W1994">
        <f>Sales_Data[[#This Row],[Sales]]*Sales_Data[[#This Row],[Cost_%]]</f>
        <v>42.624000000000002</v>
      </c>
      <c r="X1994">
        <f>Sales_Data[[#This Row],[Sales]]-Sales_Data[[#This Row],[Cost]]</f>
        <v>28.416000000000004</v>
      </c>
      <c r="Y1994" s="3">
        <f>Sales_Data[[#This Row],[Gross_Profit_Recalc]]/Sales_Data[[#This Row],[Sales]]</f>
        <v>0.4</v>
      </c>
      <c r="Z1994">
        <f>YEAR(Sales_Data[[#This Row],[Order Date]])</f>
        <v>2017</v>
      </c>
    </row>
    <row r="1995" spans="1:26" x14ac:dyDescent="0.2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>_xlfn.XLOOKUP(Sales_Data[[#This Row],[Category]],Assumptions_Model!A:A, Assumptions_Model!B:B)</f>
        <v>0.6</v>
      </c>
      <c r="W1995">
        <f>Sales_Data[[#This Row],[Sales]]*Sales_Data[[#This Row],[Cost_%]]</f>
        <v>3.2063999999999999</v>
      </c>
      <c r="X1995">
        <f>Sales_Data[[#This Row],[Sales]]-Sales_Data[[#This Row],[Cost]]</f>
        <v>2.1376000000000004</v>
      </c>
      <c r="Y1995" s="3">
        <f>Sales_Data[[#This Row],[Gross_Profit_Recalc]]/Sales_Data[[#This Row],[Sales]]</f>
        <v>0.4</v>
      </c>
      <c r="Z1995">
        <f>YEAR(Sales_Data[[#This Row],[Order Date]])</f>
        <v>2017</v>
      </c>
    </row>
    <row r="1996" spans="1:26" x14ac:dyDescent="0.2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>_xlfn.XLOOKUP(Sales_Data[[#This Row],[Category]],Assumptions_Model!A:A, Assumptions_Model!B:B)</f>
        <v>0.6</v>
      </c>
      <c r="W1996">
        <f>Sales_Data[[#This Row],[Sales]]*Sales_Data[[#This Row],[Cost_%]]</f>
        <v>6.7824</v>
      </c>
      <c r="X1996">
        <f>Sales_Data[[#This Row],[Sales]]-Sales_Data[[#This Row],[Cost]]</f>
        <v>4.5216000000000003</v>
      </c>
      <c r="Y1996" s="3">
        <f>Sales_Data[[#This Row],[Gross_Profit_Recalc]]/Sales_Data[[#This Row],[Sales]]</f>
        <v>0.4</v>
      </c>
      <c r="Z1996">
        <f>YEAR(Sales_Data[[#This Row],[Order Date]])</f>
        <v>2017</v>
      </c>
    </row>
    <row r="1997" spans="1:26" x14ac:dyDescent="0.2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>_xlfn.XLOOKUP(Sales_Data[[#This Row],[Category]],Assumptions_Model!A:A, Assumptions_Model!B:B)</f>
        <v>0.6</v>
      </c>
      <c r="W1997">
        <f>Sales_Data[[#This Row],[Sales]]*Sales_Data[[#This Row],[Cost_%]]</f>
        <v>176.77199999999999</v>
      </c>
      <c r="X1997">
        <f>Sales_Data[[#This Row],[Sales]]-Sales_Data[[#This Row],[Cost]]</f>
        <v>117.84800000000001</v>
      </c>
      <c r="Y1997" s="3">
        <f>Sales_Data[[#This Row],[Gross_Profit_Recalc]]/Sales_Data[[#This Row],[Sales]]</f>
        <v>0.4</v>
      </c>
      <c r="Z1997">
        <f>YEAR(Sales_Data[[#This Row],[Order Date]])</f>
        <v>2017</v>
      </c>
    </row>
    <row r="1998" spans="1:26" x14ac:dyDescent="0.2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>_xlfn.XLOOKUP(Sales_Data[[#This Row],[Category]],Assumptions_Model!A:A, Assumptions_Model!B:B)</f>
        <v>0.65</v>
      </c>
      <c r="W1998">
        <f>Sales_Data[[#This Row],[Sales]]*Sales_Data[[#This Row],[Cost_%]]</f>
        <v>5.6888000000000005</v>
      </c>
      <c r="X1998">
        <f>Sales_Data[[#This Row],[Sales]]-Sales_Data[[#This Row],[Cost]]</f>
        <v>3.0632000000000001</v>
      </c>
      <c r="Y1998" s="3">
        <f>Sales_Data[[#This Row],[Gross_Profit_Recalc]]/Sales_Data[[#This Row],[Sales]]</f>
        <v>0.35</v>
      </c>
      <c r="Z1998">
        <f>YEAR(Sales_Data[[#This Row],[Order Date]])</f>
        <v>2017</v>
      </c>
    </row>
    <row r="1999" spans="1:26" x14ac:dyDescent="0.2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>_xlfn.XLOOKUP(Sales_Data[[#This Row],[Category]],Assumptions_Model!A:A, Assumptions_Model!B:B)</f>
        <v>0.6</v>
      </c>
      <c r="W1999">
        <f>Sales_Data[[#This Row],[Sales]]*Sales_Data[[#This Row],[Cost_%]]</f>
        <v>9</v>
      </c>
      <c r="X1999">
        <f>Sales_Data[[#This Row],[Sales]]-Sales_Data[[#This Row],[Cost]]</f>
        <v>6</v>
      </c>
      <c r="Y1999" s="3">
        <f>Sales_Data[[#This Row],[Gross_Profit_Recalc]]/Sales_Data[[#This Row],[Sales]]</f>
        <v>0.4</v>
      </c>
      <c r="Z1999">
        <f>YEAR(Sales_Data[[#This Row],[Order Date]])</f>
        <v>2014</v>
      </c>
    </row>
    <row r="2000" spans="1:26" x14ac:dyDescent="0.2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>_xlfn.XLOOKUP(Sales_Data[[#This Row],[Category]],Assumptions_Model!A:A, Assumptions_Model!B:B)</f>
        <v>0.55000000000000004</v>
      </c>
      <c r="W2000">
        <f>Sales_Data[[#This Row],[Sales]]*Sales_Data[[#This Row],[Cost_%]]</f>
        <v>88.885500000000022</v>
      </c>
      <c r="X2000">
        <f>Sales_Data[[#This Row],[Sales]]-Sales_Data[[#This Row],[Cost]]</f>
        <v>72.724499999999992</v>
      </c>
      <c r="Y2000" s="3">
        <f>Sales_Data[[#This Row],[Gross_Profit_Recalc]]/Sales_Data[[#This Row],[Sales]]</f>
        <v>0.4499999999999999</v>
      </c>
      <c r="Z2000">
        <f>YEAR(Sales_Data[[#This Row],[Order Date]])</f>
        <v>2014</v>
      </c>
    </row>
    <row r="2001" spans="1:26" x14ac:dyDescent="0.2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>_xlfn.XLOOKUP(Sales_Data[[#This Row],[Category]],Assumptions_Model!A:A, Assumptions_Model!B:B)</f>
        <v>0.55000000000000004</v>
      </c>
      <c r="W2001">
        <f>Sales_Data[[#This Row],[Sales]]*Sales_Data[[#This Row],[Cost_%]]</f>
        <v>79.722499999999997</v>
      </c>
      <c r="X2001">
        <f>Sales_Data[[#This Row],[Sales]]-Sales_Data[[#This Row],[Cost]]</f>
        <v>65.227499999999992</v>
      </c>
      <c r="Y2001" s="3">
        <f>Sales_Data[[#This Row],[Gross_Profit_Recalc]]/Sales_Data[[#This Row],[Sales]]</f>
        <v>0.44999999999999996</v>
      </c>
      <c r="Z2001">
        <f>YEAR(Sales_Data[[#This Row],[Order Date]])</f>
        <v>2014</v>
      </c>
    </row>
    <row r="2002" spans="1:26" x14ac:dyDescent="0.2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>_xlfn.XLOOKUP(Sales_Data[[#This Row],[Category]],Assumptions_Model!A:A, Assumptions_Model!B:B)</f>
        <v>0.55000000000000004</v>
      </c>
      <c r="W2002">
        <f>Sales_Data[[#This Row],[Sales]]*Sales_Data[[#This Row],[Cost_%]]</f>
        <v>109.9725</v>
      </c>
      <c r="X2002">
        <f>Sales_Data[[#This Row],[Sales]]-Sales_Data[[#This Row],[Cost]]</f>
        <v>89.977499999999992</v>
      </c>
      <c r="Y2002" s="3">
        <f>Sales_Data[[#This Row],[Gross_Profit_Recalc]]/Sales_Data[[#This Row],[Sales]]</f>
        <v>0.45</v>
      </c>
      <c r="Z2002">
        <f>YEAR(Sales_Data[[#This Row],[Order Date]])</f>
        <v>2017</v>
      </c>
    </row>
    <row r="2003" spans="1:26" x14ac:dyDescent="0.2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>_xlfn.XLOOKUP(Sales_Data[[#This Row],[Category]],Assumptions_Model!A:A, Assumptions_Model!B:B)</f>
        <v>0.6</v>
      </c>
      <c r="W2003">
        <f>Sales_Data[[#This Row],[Sales]]*Sales_Data[[#This Row],[Cost_%]]</f>
        <v>25.116</v>
      </c>
      <c r="X2003">
        <f>Sales_Data[[#This Row],[Sales]]-Sales_Data[[#This Row],[Cost]]</f>
        <v>16.744</v>
      </c>
      <c r="Y2003" s="3">
        <f>Sales_Data[[#This Row],[Gross_Profit_Recalc]]/Sales_Data[[#This Row],[Sales]]</f>
        <v>0.4</v>
      </c>
      <c r="Z2003">
        <f>YEAR(Sales_Data[[#This Row],[Order Date]])</f>
        <v>2017</v>
      </c>
    </row>
    <row r="2004" spans="1:26" x14ac:dyDescent="0.2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>_xlfn.XLOOKUP(Sales_Data[[#This Row],[Category]],Assumptions_Model!A:A, Assumptions_Model!B:B)</f>
        <v>0.6</v>
      </c>
      <c r="W2004">
        <f>Sales_Data[[#This Row],[Sales]]*Sales_Data[[#This Row],[Cost_%]]</f>
        <v>57.564</v>
      </c>
      <c r="X2004">
        <f>Sales_Data[[#This Row],[Sales]]-Sales_Data[[#This Row],[Cost]]</f>
        <v>38.375999999999998</v>
      </c>
      <c r="Y2004" s="3">
        <f>Sales_Data[[#This Row],[Gross_Profit_Recalc]]/Sales_Data[[#This Row],[Sales]]</f>
        <v>0.39999999999999997</v>
      </c>
      <c r="Z2004">
        <f>YEAR(Sales_Data[[#This Row],[Order Date]])</f>
        <v>2017</v>
      </c>
    </row>
    <row r="2005" spans="1:26" x14ac:dyDescent="0.2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>_xlfn.XLOOKUP(Sales_Data[[#This Row],[Category]],Assumptions_Model!A:A, Assumptions_Model!B:B)</f>
        <v>0.65</v>
      </c>
      <c r="W2005">
        <f>Sales_Data[[#This Row],[Sales]]*Sales_Data[[#This Row],[Cost_%]]</f>
        <v>197.89250000000001</v>
      </c>
      <c r="X2005">
        <f>Sales_Data[[#This Row],[Sales]]-Sales_Data[[#This Row],[Cost]]</f>
        <v>106.55749999999998</v>
      </c>
      <c r="Y2005" s="3">
        <f>Sales_Data[[#This Row],[Gross_Profit_Recalc]]/Sales_Data[[#This Row],[Sales]]</f>
        <v>0.34999999999999992</v>
      </c>
      <c r="Z2005">
        <f>YEAR(Sales_Data[[#This Row],[Order Date]])</f>
        <v>2017</v>
      </c>
    </row>
    <row r="2006" spans="1:26" x14ac:dyDescent="0.2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>_xlfn.XLOOKUP(Sales_Data[[#This Row],[Category]],Assumptions_Model!A:A, Assumptions_Model!B:B)</f>
        <v>0.6</v>
      </c>
      <c r="W2006">
        <f>Sales_Data[[#This Row],[Sales]]*Sales_Data[[#This Row],[Cost_%]]</f>
        <v>6.8184000000000005</v>
      </c>
      <c r="X2006">
        <f>Sales_Data[[#This Row],[Sales]]-Sales_Data[[#This Row],[Cost]]</f>
        <v>4.5456000000000003</v>
      </c>
      <c r="Y2006" s="3">
        <f>Sales_Data[[#This Row],[Gross_Profit_Recalc]]/Sales_Data[[#This Row],[Sales]]</f>
        <v>0.4</v>
      </c>
      <c r="Z2006">
        <f>YEAR(Sales_Data[[#This Row],[Order Date]])</f>
        <v>2017</v>
      </c>
    </row>
    <row r="2007" spans="1:26" x14ac:dyDescent="0.2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>_xlfn.XLOOKUP(Sales_Data[[#This Row],[Category]],Assumptions_Model!A:A, Assumptions_Model!B:B)</f>
        <v>0.6</v>
      </c>
      <c r="W2007">
        <f>Sales_Data[[#This Row],[Sales]]*Sales_Data[[#This Row],[Cost_%]]</f>
        <v>17.808</v>
      </c>
      <c r="X2007">
        <f>Sales_Data[[#This Row],[Sales]]-Sales_Data[[#This Row],[Cost]]</f>
        <v>11.872</v>
      </c>
      <c r="Y2007" s="3">
        <f>Sales_Data[[#This Row],[Gross_Profit_Recalc]]/Sales_Data[[#This Row],[Sales]]</f>
        <v>0.4</v>
      </c>
      <c r="Z2007">
        <f>YEAR(Sales_Data[[#This Row],[Order Date]])</f>
        <v>2014</v>
      </c>
    </row>
    <row r="2008" spans="1:26" x14ac:dyDescent="0.2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>_xlfn.XLOOKUP(Sales_Data[[#This Row],[Category]],Assumptions_Model!A:A, Assumptions_Model!B:B)</f>
        <v>0.55000000000000004</v>
      </c>
      <c r="W2008">
        <f>Sales_Data[[#This Row],[Sales]]*Sales_Data[[#This Row],[Cost_%]]</f>
        <v>26.141500000000004</v>
      </c>
      <c r="X2008">
        <f>Sales_Data[[#This Row],[Sales]]-Sales_Data[[#This Row],[Cost]]</f>
        <v>21.388499999999997</v>
      </c>
      <c r="Y2008" s="3">
        <f>Sales_Data[[#This Row],[Gross_Profit_Recalc]]/Sales_Data[[#This Row],[Sales]]</f>
        <v>0.4499999999999999</v>
      </c>
      <c r="Z2008">
        <f>YEAR(Sales_Data[[#This Row],[Order Date]])</f>
        <v>2014</v>
      </c>
    </row>
    <row r="2009" spans="1:26" x14ac:dyDescent="0.2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>_xlfn.XLOOKUP(Sales_Data[[#This Row],[Category]],Assumptions_Model!A:A, Assumptions_Model!B:B)</f>
        <v>0.65</v>
      </c>
      <c r="W2009">
        <f>Sales_Data[[#This Row],[Sales]]*Sales_Data[[#This Row],[Cost_%]]</f>
        <v>119.19180000000001</v>
      </c>
      <c r="X2009">
        <f>Sales_Data[[#This Row],[Sales]]-Sales_Data[[#This Row],[Cost]]</f>
        <v>64.180199999999999</v>
      </c>
      <c r="Y2009" s="3">
        <f>Sales_Data[[#This Row],[Gross_Profit_Recalc]]/Sales_Data[[#This Row],[Sales]]</f>
        <v>0.35</v>
      </c>
      <c r="Z2009">
        <f>YEAR(Sales_Data[[#This Row],[Order Date]])</f>
        <v>2017</v>
      </c>
    </row>
    <row r="2010" spans="1:26" x14ac:dyDescent="0.2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>_xlfn.XLOOKUP(Sales_Data[[#This Row],[Category]],Assumptions_Model!A:A, Assumptions_Model!B:B)</f>
        <v>0.6</v>
      </c>
      <c r="W2010">
        <f>Sales_Data[[#This Row],[Sales]]*Sales_Data[[#This Row],[Cost_%]]</f>
        <v>2.5344000000000002</v>
      </c>
      <c r="X2010">
        <f>Sales_Data[[#This Row],[Sales]]-Sales_Data[[#This Row],[Cost]]</f>
        <v>1.6896</v>
      </c>
      <c r="Y2010" s="3">
        <f>Sales_Data[[#This Row],[Gross_Profit_Recalc]]/Sales_Data[[#This Row],[Sales]]</f>
        <v>0.39999999999999997</v>
      </c>
      <c r="Z2010">
        <f>YEAR(Sales_Data[[#This Row],[Order Date]])</f>
        <v>2014</v>
      </c>
    </row>
    <row r="2011" spans="1:26" x14ac:dyDescent="0.2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>_xlfn.XLOOKUP(Sales_Data[[#This Row],[Category]],Assumptions_Model!A:A, Assumptions_Model!B:B)</f>
        <v>0.6</v>
      </c>
      <c r="W2011">
        <f>Sales_Data[[#This Row],[Sales]]*Sales_Data[[#This Row],[Cost_%]]</f>
        <v>199.83359999999999</v>
      </c>
      <c r="X2011">
        <f>Sales_Data[[#This Row],[Sales]]-Sales_Data[[#This Row],[Cost]]</f>
        <v>133.22239999999999</v>
      </c>
      <c r="Y2011" s="3">
        <f>Sales_Data[[#This Row],[Gross_Profit_Recalc]]/Sales_Data[[#This Row],[Sales]]</f>
        <v>0.4</v>
      </c>
      <c r="Z2011">
        <f>YEAR(Sales_Data[[#This Row],[Order Date]])</f>
        <v>2014</v>
      </c>
    </row>
    <row r="2012" spans="1:26" x14ac:dyDescent="0.2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>_xlfn.XLOOKUP(Sales_Data[[#This Row],[Category]],Assumptions_Model!A:A, Assumptions_Model!B:B)</f>
        <v>0.6</v>
      </c>
      <c r="W2012">
        <f>Sales_Data[[#This Row],[Sales]]*Sales_Data[[#This Row],[Cost_%]]</f>
        <v>14.9376</v>
      </c>
      <c r="X2012">
        <f>Sales_Data[[#This Row],[Sales]]-Sales_Data[[#This Row],[Cost]]</f>
        <v>9.958400000000001</v>
      </c>
      <c r="Y2012" s="3">
        <f>Sales_Data[[#This Row],[Gross_Profit_Recalc]]/Sales_Data[[#This Row],[Sales]]</f>
        <v>0.4</v>
      </c>
      <c r="Z2012">
        <f>YEAR(Sales_Data[[#This Row],[Order Date]])</f>
        <v>2014</v>
      </c>
    </row>
    <row r="2013" spans="1:26" x14ac:dyDescent="0.2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>_xlfn.XLOOKUP(Sales_Data[[#This Row],[Category]],Assumptions_Model!A:A, Assumptions_Model!B:B)</f>
        <v>0.55000000000000004</v>
      </c>
      <c r="W2013">
        <f>Sales_Data[[#This Row],[Sales]]*Sales_Data[[#This Row],[Cost_%]]</f>
        <v>87.991200000000006</v>
      </c>
      <c r="X2013">
        <f>Sales_Data[[#This Row],[Sales]]-Sales_Data[[#This Row],[Cost]]</f>
        <v>71.992800000000003</v>
      </c>
      <c r="Y2013" s="3">
        <f>Sales_Data[[#This Row],[Gross_Profit_Recalc]]/Sales_Data[[#This Row],[Sales]]</f>
        <v>0.45</v>
      </c>
      <c r="Z2013">
        <f>YEAR(Sales_Data[[#This Row],[Order Date]])</f>
        <v>2015</v>
      </c>
    </row>
    <row r="2014" spans="1:26" x14ac:dyDescent="0.2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>_xlfn.XLOOKUP(Sales_Data[[#This Row],[Category]],Assumptions_Model!A:A, Assumptions_Model!B:B)</f>
        <v>0.6</v>
      </c>
      <c r="W2014">
        <f>Sales_Data[[#This Row],[Sales]]*Sales_Data[[#This Row],[Cost_%]]</f>
        <v>27.8064</v>
      </c>
      <c r="X2014">
        <f>Sales_Data[[#This Row],[Sales]]-Sales_Data[[#This Row],[Cost]]</f>
        <v>18.537600000000001</v>
      </c>
      <c r="Y2014" s="3">
        <f>Sales_Data[[#This Row],[Gross_Profit_Recalc]]/Sales_Data[[#This Row],[Sales]]</f>
        <v>0.4</v>
      </c>
      <c r="Z2014">
        <f>YEAR(Sales_Data[[#This Row],[Order Date]])</f>
        <v>2015</v>
      </c>
    </row>
    <row r="2015" spans="1:26" x14ac:dyDescent="0.2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>_xlfn.XLOOKUP(Sales_Data[[#This Row],[Category]],Assumptions_Model!A:A, Assumptions_Model!B:B)</f>
        <v>0.65</v>
      </c>
      <c r="W2015">
        <f>Sales_Data[[#This Row],[Sales]]*Sales_Data[[#This Row],[Cost_%]]</f>
        <v>228.13700000000003</v>
      </c>
      <c r="X2015">
        <f>Sales_Data[[#This Row],[Sales]]-Sales_Data[[#This Row],[Cost]]</f>
        <v>122.84299999999999</v>
      </c>
      <c r="Y2015" s="3">
        <f>Sales_Data[[#This Row],[Gross_Profit_Recalc]]/Sales_Data[[#This Row],[Sales]]</f>
        <v>0.35</v>
      </c>
      <c r="Z2015">
        <f>YEAR(Sales_Data[[#This Row],[Order Date]])</f>
        <v>2016</v>
      </c>
    </row>
    <row r="2016" spans="1:26" x14ac:dyDescent="0.2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>_xlfn.XLOOKUP(Sales_Data[[#This Row],[Category]],Assumptions_Model!A:A, Assumptions_Model!B:B)</f>
        <v>0.6</v>
      </c>
      <c r="W2016">
        <f>Sales_Data[[#This Row],[Sales]]*Sales_Data[[#This Row],[Cost_%]]</f>
        <v>7.8479999999999999</v>
      </c>
      <c r="X2016">
        <f>Sales_Data[[#This Row],[Sales]]-Sales_Data[[#This Row],[Cost]]</f>
        <v>5.2320000000000002</v>
      </c>
      <c r="Y2016" s="3">
        <f>Sales_Data[[#This Row],[Gross_Profit_Recalc]]/Sales_Data[[#This Row],[Sales]]</f>
        <v>0.4</v>
      </c>
      <c r="Z2016">
        <f>YEAR(Sales_Data[[#This Row],[Order Date]])</f>
        <v>2016</v>
      </c>
    </row>
    <row r="2017" spans="1:26" x14ac:dyDescent="0.2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>_xlfn.XLOOKUP(Sales_Data[[#This Row],[Category]],Assumptions_Model!A:A, Assumptions_Model!B:B)</f>
        <v>0.6</v>
      </c>
      <c r="W2017">
        <f>Sales_Data[[#This Row],[Sales]]*Sales_Data[[#This Row],[Cost_%]]</f>
        <v>540.048</v>
      </c>
      <c r="X2017">
        <f>Sales_Data[[#This Row],[Sales]]-Sales_Data[[#This Row],[Cost]]</f>
        <v>360.03200000000004</v>
      </c>
      <c r="Y2017" s="3">
        <f>Sales_Data[[#This Row],[Gross_Profit_Recalc]]/Sales_Data[[#This Row],[Sales]]</f>
        <v>0.4</v>
      </c>
      <c r="Z2017">
        <f>YEAR(Sales_Data[[#This Row],[Order Date]])</f>
        <v>2016</v>
      </c>
    </row>
    <row r="2018" spans="1:26" x14ac:dyDescent="0.2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>_xlfn.XLOOKUP(Sales_Data[[#This Row],[Category]],Assumptions_Model!A:A, Assumptions_Model!B:B)</f>
        <v>0.6</v>
      </c>
      <c r="W2018">
        <f>Sales_Data[[#This Row],[Sales]]*Sales_Data[[#This Row],[Cost_%]]</f>
        <v>10.540800000000001</v>
      </c>
      <c r="X2018">
        <f>Sales_Data[[#This Row],[Sales]]-Sales_Data[[#This Row],[Cost]]</f>
        <v>7.0272000000000006</v>
      </c>
      <c r="Y2018" s="3">
        <f>Sales_Data[[#This Row],[Gross_Profit_Recalc]]/Sales_Data[[#This Row],[Sales]]</f>
        <v>0.4</v>
      </c>
      <c r="Z2018">
        <f>YEAR(Sales_Data[[#This Row],[Order Date]])</f>
        <v>2015</v>
      </c>
    </row>
    <row r="2019" spans="1:26" x14ac:dyDescent="0.2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>_xlfn.XLOOKUP(Sales_Data[[#This Row],[Category]],Assumptions_Model!A:A, Assumptions_Model!B:B)</f>
        <v>0.6</v>
      </c>
      <c r="W2019">
        <f>Sales_Data[[#This Row],[Sales]]*Sales_Data[[#This Row],[Cost_%]]</f>
        <v>8.7719999999999985</v>
      </c>
      <c r="X2019">
        <f>Sales_Data[[#This Row],[Sales]]-Sales_Data[[#This Row],[Cost]]</f>
        <v>5.8480000000000008</v>
      </c>
      <c r="Y2019" s="3">
        <f>Sales_Data[[#This Row],[Gross_Profit_Recalc]]/Sales_Data[[#This Row],[Sales]]</f>
        <v>0.40000000000000008</v>
      </c>
      <c r="Z2019">
        <f>YEAR(Sales_Data[[#This Row],[Order Date]])</f>
        <v>2015</v>
      </c>
    </row>
    <row r="2020" spans="1:26" x14ac:dyDescent="0.2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>_xlfn.XLOOKUP(Sales_Data[[#This Row],[Category]],Assumptions_Model!A:A, Assumptions_Model!B:B)</f>
        <v>0.6</v>
      </c>
      <c r="W2020">
        <f>Sales_Data[[#This Row],[Sales]]*Sales_Data[[#This Row],[Cost_%]]</f>
        <v>20.015999999999998</v>
      </c>
      <c r="X2020">
        <f>Sales_Data[[#This Row],[Sales]]-Sales_Data[[#This Row],[Cost]]</f>
        <v>13.344000000000001</v>
      </c>
      <c r="Y2020" s="3">
        <f>Sales_Data[[#This Row],[Gross_Profit_Recalc]]/Sales_Data[[#This Row],[Sales]]</f>
        <v>0.4</v>
      </c>
      <c r="Z2020">
        <f>YEAR(Sales_Data[[#This Row],[Order Date]])</f>
        <v>2015</v>
      </c>
    </row>
    <row r="2021" spans="1:26" x14ac:dyDescent="0.2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>_xlfn.XLOOKUP(Sales_Data[[#This Row],[Category]],Assumptions_Model!A:A, Assumptions_Model!B:B)</f>
        <v>0.6</v>
      </c>
      <c r="W2021">
        <f>Sales_Data[[#This Row],[Sales]]*Sales_Data[[#This Row],[Cost_%]]</f>
        <v>24.084</v>
      </c>
      <c r="X2021">
        <f>Sales_Data[[#This Row],[Sales]]-Sales_Data[[#This Row],[Cost]]</f>
        <v>16.056000000000001</v>
      </c>
      <c r="Y2021" s="3">
        <f>Sales_Data[[#This Row],[Gross_Profit_Recalc]]/Sales_Data[[#This Row],[Sales]]</f>
        <v>0.4</v>
      </c>
      <c r="Z2021">
        <f>YEAR(Sales_Data[[#This Row],[Order Date]])</f>
        <v>2015</v>
      </c>
    </row>
    <row r="2022" spans="1:26" x14ac:dyDescent="0.2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>_xlfn.XLOOKUP(Sales_Data[[#This Row],[Category]],Assumptions_Model!A:A, Assumptions_Model!B:B)</f>
        <v>0.6</v>
      </c>
      <c r="W2022">
        <f>Sales_Data[[#This Row],[Sales]]*Sales_Data[[#This Row],[Cost_%]]</f>
        <v>963.73799999999994</v>
      </c>
      <c r="X2022">
        <f>Sales_Data[[#This Row],[Sales]]-Sales_Data[[#This Row],[Cost]]</f>
        <v>642.49200000000008</v>
      </c>
      <c r="Y2022" s="3">
        <f>Sales_Data[[#This Row],[Gross_Profit_Recalc]]/Sales_Data[[#This Row],[Sales]]</f>
        <v>0.4</v>
      </c>
      <c r="Z2022">
        <f>YEAR(Sales_Data[[#This Row],[Order Date]])</f>
        <v>2016</v>
      </c>
    </row>
    <row r="2023" spans="1:26" x14ac:dyDescent="0.2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>_xlfn.XLOOKUP(Sales_Data[[#This Row],[Category]],Assumptions_Model!A:A, Assumptions_Model!B:B)</f>
        <v>0.6</v>
      </c>
      <c r="W2023">
        <f>Sales_Data[[#This Row],[Sales]]*Sales_Data[[#This Row],[Cost_%]]</f>
        <v>10.223999999999998</v>
      </c>
      <c r="X2023">
        <f>Sales_Data[[#This Row],[Sales]]-Sales_Data[[#This Row],[Cost]]</f>
        <v>6.8160000000000007</v>
      </c>
      <c r="Y2023" s="3">
        <f>Sales_Data[[#This Row],[Gross_Profit_Recalc]]/Sales_Data[[#This Row],[Sales]]</f>
        <v>0.40000000000000008</v>
      </c>
      <c r="Z2023">
        <f>YEAR(Sales_Data[[#This Row],[Order Date]])</f>
        <v>2016</v>
      </c>
    </row>
    <row r="2024" spans="1:26" x14ac:dyDescent="0.2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>_xlfn.XLOOKUP(Sales_Data[[#This Row],[Category]],Assumptions_Model!A:A, Assumptions_Model!B:B)</f>
        <v>0.6</v>
      </c>
      <c r="W2024">
        <f>Sales_Data[[#This Row],[Sales]]*Sales_Data[[#This Row],[Cost_%]]</f>
        <v>29.718</v>
      </c>
      <c r="X2024">
        <f>Sales_Data[[#This Row],[Sales]]-Sales_Data[[#This Row],[Cost]]</f>
        <v>19.812000000000001</v>
      </c>
      <c r="Y2024" s="3">
        <f>Sales_Data[[#This Row],[Gross_Profit_Recalc]]/Sales_Data[[#This Row],[Sales]]</f>
        <v>0.4</v>
      </c>
      <c r="Z2024">
        <f>YEAR(Sales_Data[[#This Row],[Order Date]])</f>
        <v>2016</v>
      </c>
    </row>
    <row r="2025" spans="1:26" x14ac:dyDescent="0.2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>_xlfn.XLOOKUP(Sales_Data[[#This Row],[Category]],Assumptions_Model!A:A, Assumptions_Model!B:B)</f>
        <v>0.65</v>
      </c>
      <c r="W2025">
        <f>Sales_Data[[#This Row],[Sales]]*Sales_Data[[#This Row],[Cost_%]]</f>
        <v>567.00800000000004</v>
      </c>
      <c r="X2025">
        <f>Sales_Data[[#This Row],[Sales]]-Sales_Data[[#This Row],[Cost]]</f>
        <v>305.31200000000001</v>
      </c>
      <c r="Y2025" s="3">
        <f>Sales_Data[[#This Row],[Gross_Profit_Recalc]]/Sales_Data[[#This Row],[Sales]]</f>
        <v>0.35</v>
      </c>
      <c r="Z2025">
        <f>YEAR(Sales_Data[[#This Row],[Order Date]])</f>
        <v>2016</v>
      </c>
    </row>
    <row r="2026" spans="1:26" x14ac:dyDescent="0.2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>_xlfn.XLOOKUP(Sales_Data[[#This Row],[Category]],Assumptions_Model!A:A, Assumptions_Model!B:B)</f>
        <v>0.6</v>
      </c>
      <c r="W2026">
        <f>Sales_Data[[#This Row],[Sales]]*Sales_Data[[#This Row],[Cost_%]]</f>
        <v>143.47200000000001</v>
      </c>
      <c r="X2026">
        <f>Sales_Data[[#This Row],[Sales]]-Sales_Data[[#This Row],[Cost]]</f>
        <v>95.647999999999996</v>
      </c>
      <c r="Y2026" s="3">
        <f>Sales_Data[[#This Row],[Gross_Profit_Recalc]]/Sales_Data[[#This Row],[Sales]]</f>
        <v>0.39999999999999997</v>
      </c>
      <c r="Z2026">
        <f>YEAR(Sales_Data[[#This Row],[Order Date]])</f>
        <v>2017</v>
      </c>
    </row>
    <row r="2027" spans="1:26" x14ac:dyDescent="0.2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>_xlfn.XLOOKUP(Sales_Data[[#This Row],[Category]],Assumptions_Model!A:A, Assumptions_Model!B:B)</f>
        <v>0.65</v>
      </c>
      <c r="W2027">
        <f>Sales_Data[[#This Row],[Sales]]*Sales_Data[[#This Row],[Cost_%]]</f>
        <v>92.274000000000015</v>
      </c>
      <c r="X2027">
        <f>Sales_Data[[#This Row],[Sales]]-Sales_Data[[#This Row],[Cost]]</f>
        <v>49.685999999999993</v>
      </c>
      <c r="Y2027" s="3">
        <f>Sales_Data[[#This Row],[Gross_Profit_Recalc]]/Sales_Data[[#This Row],[Sales]]</f>
        <v>0.34999999999999992</v>
      </c>
      <c r="Z2027">
        <f>YEAR(Sales_Data[[#This Row],[Order Date]])</f>
        <v>2015</v>
      </c>
    </row>
    <row r="2028" spans="1:26" x14ac:dyDescent="0.2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>_xlfn.XLOOKUP(Sales_Data[[#This Row],[Category]],Assumptions_Model!A:A, Assumptions_Model!B:B)</f>
        <v>0.6</v>
      </c>
      <c r="W2028">
        <f>Sales_Data[[#This Row],[Sales]]*Sales_Data[[#This Row],[Cost_%]]</f>
        <v>19.814399999999999</v>
      </c>
      <c r="X2028">
        <f>Sales_Data[[#This Row],[Sales]]-Sales_Data[[#This Row],[Cost]]</f>
        <v>13.209600000000002</v>
      </c>
      <c r="Y2028" s="3">
        <f>Sales_Data[[#This Row],[Gross_Profit_Recalc]]/Sales_Data[[#This Row],[Sales]]</f>
        <v>0.4</v>
      </c>
      <c r="Z2028">
        <f>YEAR(Sales_Data[[#This Row],[Order Date]])</f>
        <v>2016</v>
      </c>
    </row>
    <row r="2029" spans="1:26" x14ac:dyDescent="0.2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>_xlfn.XLOOKUP(Sales_Data[[#This Row],[Category]],Assumptions_Model!A:A, Assumptions_Model!B:B)</f>
        <v>0.6</v>
      </c>
      <c r="W2029">
        <f>Sales_Data[[#This Row],[Sales]]*Sales_Data[[#This Row],[Cost_%]]</f>
        <v>40.281599999999997</v>
      </c>
      <c r="X2029">
        <f>Sales_Data[[#This Row],[Sales]]-Sales_Data[[#This Row],[Cost]]</f>
        <v>26.854399999999998</v>
      </c>
      <c r="Y2029" s="3">
        <f>Sales_Data[[#This Row],[Gross_Profit_Recalc]]/Sales_Data[[#This Row],[Sales]]</f>
        <v>0.4</v>
      </c>
      <c r="Z2029">
        <f>YEAR(Sales_Data[[#This Row],[Order Date]])</f>
        <v>2016</v>
      </c>
    </row>
    <row r="2030" spans="1:26" x14ac:dyDescent="0.2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>_xlfn.XLOOKUP(Sales_Data[[#This Row],[Category]],Assumptions_Model!A:A, Assumptions_Model!B:B)</f>
        <v>0.6</v>
      </c>
      <c r="W2030">
        <f>Sales_Data[[#This Row],[Sales]]*Sales_Data[[#This Row],[Cost_%]]</f>
        <v>8.8379999999999992</v>
      </c>
      <c r="X2030">
        <f>Sales_Data[[#This Row],[Sales]]-Sales_Data[[#This Row],[Cost]]</f>
        <v>5.8920000000000012</v>
      </c>
      <c r="Y2030" s="3">
        <f>Sales_Data[[#This Row],[Gross_Profit_Recalc]]/Sales_Data[[#This Row],[Sales]]</f>
        <v>0.40000000000000008</v>
      </c>
      <c r="Z2030">
        <f>YEAR(Sales_Data[[#This Row],[Order Date]])</f>
        <v>2015</v>
      </c>
    </row>
    <row r="2031" spans="1:26" x14ac:dyDescent="0.2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>_xlfn.XLOOKUP(Sales_Data[[#This Row],[Category]],Assumptions_Model!A:A, Assumptions_Model!B:B)</f>
        <v>0.6</v>
      </c>
      <c r="W2031">
        <f>Sales_Data[[#This Row],[Sales]]*Sales_Data[[#This Row],[Cost_%]]</f>
        <v>62.94</v>
      </c>
      <c r="X2031">
        <f>Sales_Data[[#This Row],[Sales]]-Sales_Data[[#This Row],[Cost]]</f>
        <v>41.960000000000008</v>
      </c>
      <c r="Y2031" s="3">
        <f>Sales_Data[[#This Row],[Gross_Profit_Recalc]]/Sales_Data[[#This Row],[Sales]]</f>
        <v>0.40000000000000008</v>
      </c>
      <c r="Z2031">
        <f>YEAR(Sales_Data[[#This Row],[Order Date]])</f>
        <v>2015</v>
      </c>
    </row>
    <row r="2032" spans="1:26" x14ac:dyDescent="0.2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>_xlfn.XLOOKUP(Sales_Data[[#This Row],[Category]],Assumptions_Model!A:A, Assumptions_Model!B:B)</f>
        <v>0.6</v>
      </c>
      <c r="W2032">
        <f>Sales_Data[[#This Row],[Sales]]*Sales_Data[[#This Row],[Cost_%]]</f>
        <v>36.623999999999995</v>
      </c>
      <c r="X2032">
        <f>Sales_Data[[#This Row],[Sales]]-Sales_Data[[#This Row],[Cost]]</f>
        <v>24.416000000000004</v>
      </c>
      <c r="Y2032" s="3">
        <f>Sales_Data[[#This Row],[Gross_Profit_Recalc]]/Sales_Data[[#This Row],[Sales]]</f>
        <v>0.40000000000000008</v>
      </c>
      <c r="Z2032">
        <f>YEAR(Sales_Data[[#This Row],[Order Date]])</f>
        <v>2015</v>
      </c>
    </row>
    <row r="2033" spans="1:26" x14ac:dyDescent="0.2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>_xlfn.XLOOKUP(Sales_Data[[#This Row],[Category]],Assumptions_Model!A:A, Assumptions_Model!B:B)</f>
        <v>0.6</v>
      </c>
      <c r="W2033">
        <f>Sales_Data[[#This Row],[Sales]]*Sales_Data[[#This Row],[Cost_%]]</f>
        <v>6.5699999999999994</v>
      </c>
      <c r="X2033">
        <f>Sales_Data[[#This Row],[Sales]]-Sales_Data[[#This Row],[Cost]]</f>
        <v>4.38</v>
      </c>
      <c r="Y2033" s="3">
        <f>Sales_Data[[#This Row],[Gross_Profit_Recalc]]/Sales_Data[[#This Row],[Sales]]</f>
        <v>0.4</v>
      </c>
      <c r="Z2033">
        <f>YEAR(Sales_Data[[#This Row],[Order Date]])</f>
        <v>2015</v>
      </c>
    </row>
    <row r="2034" spans="1:26" x14ac:dyDescent="0.2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>_xlfn.XLOOKUP(Sales_Data[[#This Row],[Category]],Assumptions_Model!A:A, Assumptions_Model!B:B)</f>
        <v>0.6</v>
      </c>
      <c r="W2034">
        <f>Sales_Data[[#This Row],[Sales]]*Sales_Data[[#This Row],[Cost_%]]</f>
        <v>5.6351999999999993</v>
      </c>
      <c r="X2034">
        <f>Sales_Data[[#This Row],[Sales]]-Sales_Data[[#This Row],[Cost]]</f>
        <v>3.7568000000000001</v>
      </c>
      <c r="Y2034" s="3">
        <f>Sales_Data[[#This Row],[Gross_Profit_Recalc]]/Sales_Data[[#This Row],[Sales]]</f>
        <v>0.4</v>
      </c>
      <c r="Z2034">
        <f>YEAR(Sales_Data[[#This Row],[Order Date]])</f>
        <v>2016</v>
      </c>
    </row>
    <row r="2035" spans="1:26" x14ac:dyDescent="0.2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>_xlfn.XLOOKUP(Sales_Data[[#This Row],[Category]],Assumptions_Model!A:A, Assumptions_Model!B:B)</f>
        <v>0.6</v>
      </c>
      <c r="W2035">
        <f>Sales_Data[[#This Row],[Sales]]*Sales_Data[[#This Row],[Cost_%]]</f>
        <v>5.5967999999999991</v>
      </c>
      <c r="X2035">
        <f>Sales_Data[[#This Row],[Sales]]-Sales_Data[[#This Row],[Cost]]</f>
        <v>3.7312000000000003</v>
      </c>
      <c r="Y2035" s="3">
        <f>Sales_Data[[#This Row],[Gross_Profit_Recalc]]/Sales_Data[[#This Row],[Sales]]</f>
        <v>0.40000000000000008</v>
      </c>
      <c r="Z2035">
        <f>YEAR(Sales_Data[[#This Row],[Order Date]])</f>
        <v>2016</v>
      </c>
    </row>
    <row r="2036" spans="1:26" x14ac:dyDescent="0.2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>_xlfn.XLOOKUP(Sales_Data[[#This Row],[Category]],Assumptions_Model!A:A, Assumptions_Model!B:B)</f>
        <v>0.6</v>
      </c>
      <c r="W2036">
        <f>Sales_Data[[#This Row],[Sales]]*Sales_Data[[#This Row],[Cost_%]]</f>
        <v>4.9559999999999995</v>
      </c>
      <c r="X2036">
        <f>Sales_Data[[#This Row],[Sales]]-Sales_Data[[#This Row],[Cost]]</f>
        <v>3.3040000000000003</v>
      </c>
      <c r="Y2036" s="3">
        <f>Sales_Data[[#This Row],[Gross_Profit_Recalc]]/Sales_Data[[#This Row],[Sales]]</f>
        <v>0.4</v>
      </c>
      <c r="Z2036">
        <f>YEAR(Sales_Data[[#This Row],[Order Date]])</f>
        <v>2017</v>
      </c>
    </row>
    <row r="2037" spans="1:26" x14ac:dyDescent="0.2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>_xlfn.XLOOKUP(Sales_Data[[#This Row],[Category]],Assumptions_Model!A:A, Assumptions_Model!B:B)</f>
        <v>0.65</v>
      </c>
      <c r="W2037">
        <f>Sales_Data[[#This Row],[Sales]]*Sales_Data[[#This Row],[Cost_%]]</f>
        <v>175.48050000000003</v>
      </c>
      <c r="X2037">
        <f>Sales_Data[[#This Row],[Sales]]-Sales_Data[[#This Row],[Cost]]</f>
        <v>94.489499999999992</v>
      </c>
      <c r="Y2037" s="3">
        <f>Sales_Data[[#This Row],[Gross_Profit_Recalc]]/Sales_Data[[#This Row],[Sales]]</f>
        <v>0.34999999999999992</v>
      </c>
      <c r="Z2037">
        <f>YEAR(Sales_Data[[#This Row],[Order Date]])</f>
        <v>2017</v>
      </c>
    </row>
    <row r="2038" spans="1:26" x14ac:dyDescent="0.2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>_xlfn.XLOOKUP(Sales_Data[[#This Row],[Category]],Assumptions_Model!A:A, Assumptions_Model!B:B)</f>
        <v>0.6</v>
      </c>
      <c r="W2038">
        <f>Sales_Data[[#This Row],[Sales]]*Sales_Data[[#This Row],[Cost_%]]</f>
        <v>17.423999999999999</v>
      </c>
      <c r="X2038">
        <f>Sales_Data[[#This Row],[Sales]]-Sales_Data[[#This Row],[Cost]]</f>
        <v>11.616</v>
      </c>
      <c r="Y2038" s="3">
        <f>Sales_Data[[#This Row],[Gross_Profit_Recalc]]/Sales_Data[[#This Row],[Sales]]</f>
        <v>0.4</v>
      </c>
      <c r="Z2038">
        <f>YEAR(Sales_Data[[#This Row],[Order Date]])</f>
        <v>2015</v>
      </c>
    </row>
    <row r="2039" spans="1:26" x14ac:dyDescent="0.2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>_xlfn.XLOOKUP(Sales_Data[[#This Row],[Category]],Assumptions_Model!A:A, Assumptions_Model!B:B)</f>
        <v>0.6</v>
      </c>
      <c r="W2039">
        <f>Sales_Data[[#This Row],[Sales]]*Sales_Data[[#This Row],[Cost_%]]</f>
        <v>8.7719999999999985</v>
      </c>
      <c r="X2039">
        <f>Sales_Data[[#This Row],[Sales]]-Sales_Data[[#This Row],[Cost]]</f>
        <v>5.8480000000000008</v>
      </c>
      <c r="Y2039" s="3">
        <f>Sales_Data[[#This Row],[Gross_Profit_Recalc]]/Sales_Data[[#This Row],[Sales]]</f>
        <v>0.40000000000000008</v>
      </c>
      <c r="Z2039">
        <f>YEAR(Sales_Data[[#This Row],[Order Date]])</f>
        <v>2015</v>
      </c>
    </row>
    <row r="2040" spans="1:26" x14ac:dyDescent="0.2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>_xlfn.XLOOKUP(Sales_Data[[#This Row],[Category]],Assumptions_Model!A:A, Assumptions_Model!B:B)</f>
        <v>0.6</v>
      </c>
      <c r="W2040">
        <f>Sales_Data[[#This Row],[Sales]]*Sales_Data[[#This Row],[Cost_%]]</f>
        <v>7.1711999999999998</v>
      </c>
      <c r="X2040">
        <f>Sales_Data[[#This Row],[Sales]]-Sales_Data[[#This Row],[Cost]]</f>
        <v>4.7808000000000002</v>
      </c>
      <c r="Y2040" s="3">
        <f>Sales_Data[[#This Row],[Gross_Profit_Recalc]]/Sales_Data[[#This Row],[Sales]]</f>
        <v>0.4</v>
      </c>
      <c r="Z2040">
        <f>YEAR(Sales_Data[[#This Row],[Order Date]])</f>
        <v>2015</v>
      </c>
    </row>
    <row r="2041" spans="1:26" x14ac:dyDescent="0.2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>_xlfn.XLOOKUP(Sales_Data[[#This Row],[Category]],Assumptions_Model!A:A, Assumptions_Model!B:B)</f>
        <v>0.6</v>
      </c>
      <c r="W2041">
        <f>Sales_Data[[#This Row],[Sales]]*Sales_Data[[#This Row],[Cost_%]]</f>
        <v>2.7215999999999996</v>
      </c>
      <c r="X2041">
        <f>Sales_Data[[#This Row],[Sales]]-Sales_Data[[#This Row],[Cost]]</f>
        <v>1.8144</v>
      </c>
      <c r="Y2041" s="3">
        <f>Sales_Data[[#This Row],[Gross_Profit_Recalc]]/Sales_Data[[#This Row],[Sales]]</f>
        <v>0.4</v>
      </c>
      <c r="Z2041">
        <f>YEAR(Sales_Data[[#This Row],[Order Date]])</f>
        <v>2015</v>
      </c>
    </row>
    <row r="2042" spans="1:26" x14ac:dyDescent="0.2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>_xlfn.XLOOKUP(Sales_Data[[#This Row],[Category]],Assumptions_Model!A:A, Assumptions_Model!B:B)</f>
        <v>0.6</v>
      </c>
      <c r="W2042">
        <f>Sales_Data[[#This Row],[Sales]]*Sales_Data[[#This Row],[Cost_%]]</f>
        <v>5.4935999999999998</v>
      </c>
      <c r="X2042">
        <f>Sales_Data[[#This Row],[Sales]]-Sales_Data[[#This Row],[Cost]]</f>
        <v>3.6624000000000008</v>
      </c>
      <c r="Y2042" s="3">
        <f>Sales_Data[[#This Row],[Gross_Profit_Recalc]]/Sales_Data[[#This Row],[Sales]]</f>
        <v>0.40000000000000008</v>
      </c>
      <c r="Z2042">
        <f>YEAR(Sales_Data[[#This Row],[Order Date]])</f>
        <v>2015</v>
      </c>
    </row>
    <row r="2043" spans="1:26" x14ac:dyDescent="0.2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>_xlfn.XLOOKUP(Sales_Data[[#This Row],[Category]],Assumptions_Model!A:A, Assumptions_Model!B:B)</f>
        <v>0.65</v>
      </c>
      <c r="W2043">
        <f>Sales_Data[[#This Row],[Sales]]*Sales_Data[[#This Row],[Cost_%]]</f>
        <v>48.984000000000002</v>
      </c>
      <c r="X2043">
        <f>Sales_Data[[#This Row],[Sales]]-Sales_Data[[#This Row],[Cost]]</f>
        <v>26.375999999999998</v>
      </c>
      <c r="Y2043" s="3">
        <f>Sales_Data[[#This Row],[Gross_Profit_Recalc]]/Sales_Data[[#This Row],[Sales]]</f>
        <v>0.35</v>
      </c>
      <c r="Z2043">
        <f>YEAR(Sales_Data[[#This Row],[Order Date]])</f>
        <v>2015</v>
      </c>
    </row>
    <row r="2044" spans="1:26" x14ac:dyDescent="0.2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>_xlfn.XLOOKUP(Sales_Data[[#This Row],[Category]],Assumptions_Model!A:A, Assumptions_Model!B:B)</f>
        <v>0.6</v>
      </c>
      <c r="W2044">
        <f>Sales_Data[[#This Row],[Sales]]*Sales_Data[[#This Row],[Cost_%]]</f>
        <v>34.502399999999994</v>
      </c>
      <c r="X2044">
        <f>Sales_Data[[#This Row],[Sales]]-Sales_Data[[#This Row],[Cost]]</f>
        <v>23.001600000000003</v>
      </c>
      <c r="Y2044" s="3">
        <f>Sales_Data[[#This Row],[Gross_Profit_Recalc]]/Sales_Data[[#This Row],[Sales]]</f>
        <v>0.40000000000000008</v>
      </c>
      <c r="Z2044">
        <f>YEAR(Sales_Data[[#This Row],[Order Date]])</f>
        <v>2015</v>
      </c>
    </row>
    <row r="2045" spans="1:26" x14ac:dyDescent="0.2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>_xlfn.XLOOKUP(Sales_Data[[#This Row],[Category]],Assumptions_Model!A:A, Assumptions_Model!B:B)</f>
        <v>0.6</v>
      </c>
      <c r="W2045">
        <f>Sales_Data[[#This Row],[Sales]]*Sales_Data[[#This Row],[Cost_%]]</f>
        <v>23.318399999999997</v>
      </c>
      <c r="X2045">
        <f>Sales_Data[[#This Row],[Sales]]-Sales_Data[[#This Row],[Cost]]</f>
        <v>15.5456</v>
      </c>
      <c r="Y2045" s="3">
        <f>Sales_Data[[#This Row],[Gross_Profit_Recalc]]/Sales_Data[[#This Row],[Sales]]</f>
        <v>0.4</v>
      </c>
      <c r="Z2045">
        <f>YEAR(Sales_Data[[#This Row],[Order Date]])</f>
        <v>2017</v>
      </c>
    </row>
    <row r="2046" spans="1:26" x14ac:dyDescent="0.2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>_xlfn.XLOOKUP(Sales_Data[[#This Row],[Category]],Assumptions_Model!A:A, Assumptions_Model!B:B)</f>
        <v>0.6</v>
      </c>
      <c r="W2046">
        <f>Sales_Data[[#This Row],[Sales]]*Sales_Data[[#This Row],[Cost_%]]</f>
        <v>9.3311999999999991</v>
      </c>
      <c r="X2046">
        <f>Sales_Data[[#This Row],[Sales]]-Sales_Data[[#This Row],[Cost]]</f>
        <v>6.2208000000000006</v>
      </c>
      <c r="Y2046" s="3">
        <f>Sales_Data[[#This Row],[Gross_Profit_Recalc]]/Sales_Data[[#This Row],[Sales]]</f>
        <v>0.4</v>
      </c>
      <c r="Z2046">
        <f>YEAR(Sales_Data[[#This Row],[Order Date]])</f>
        <v>2014</v>
      </c>
    </row>
    <row r="2047" spans="1:26" x14ac:dyDescent="0.2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>_xlfn.XLOOKUP(Sales_Data[[#This Row],[Category]],Assumptions_Model!A:A, Assumptions_Model!B:B)</f>
        <v>0.6</v>
      </c>
      <c r="W2047">
        <f>Sales_Data[[#This Row],[Sales]]*Sales_Data[[#This Row],[Cost_%]]</f>
        <v>97.583999999999989</v>
      </c>
      <c r="X2047">
        <f>Sales_Data[[#This Row],[Sales]]-Sales_Data[[#This Row],[Cost]]</f>
        <v>65.055999999999997</v>
      </c>
      <c r="Y2047" s="3">
        <f>Sales_Data[[#This Row],[Gross_Profit_Recalc]]/Sales_Data[[#This Row],[Sales]]</f>
        <v>0.4</v>
      </c>
      <c r="Z2047">
        <f>YEAR(Sales_Data[[#This Row],[Order Date]])</f>
        <v>2016</v>
      </c>
    </row>
    <row r="2048" spans="1:26" x14ac:dyDescent="0.2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>_xlfn.XLOOKUP(Sales_Data[[#This Row],[Category]],Assumptions_Model!A:A, Assumptions_Model!B:B)</f>
        <v>0.55000000000000004</v>
      </c>
      <c r="W2048">
        <f>Sales_Data[[#This Row],[Sales]]*Sales_Data[[#This Row],[Cost_%]]</f>
        <v>328.35</v>
      </c>
      <c r="X2048">
        <f>Sales_Data[[#This Row],[Sales]]-Sales_Data[[#This Row],[Cost]]</f>
        <v>268.64999999999998</v>
      </c>
      <c r="Y2048" s="3">
        <f>Sales_Data[[#This Row],[Gross_Profit_Recalc]]/Sales_Data[[#This Row],[Sales]]</f>
        <v>0.44999999999999996</v>
      </c>
      <c r="Z2048">
        <f>YEAR(Sales_Data[[#This Row],[Order Date]])</f>
        <v>2016</v>
      </c>
    </row>
    <row r="2049" spans="1:26" x14ac:dyDescent="0.2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>_xlfn.XLOOKUP(Sales_Data[[#This Row],[Category]],Assumptions_Model!A:A, Assumptions_Model!B:B)</f>
        <v>0.6</v>
      </c>
      <c r="W2049">
        <f>Sales_Data[[#This Row],[Sales]]*Sales_Data[[#This Row],[Cost_%]]</f>
        <v>33.287999999999997</v>
      </c>
      <c r="X2049">
        <f>Sales_Data[[#This Row],[Sales]]-Sales_Data[[#This Row],[Cost]]</f>
        <v>22.192</v>
      </c>
      <c r="Y2049" s="3">
        <f>Sales_Data[[#This Row],[Gross_Profit_Recalc]]/Sales_Data[[#This Row],[Sales]]</f>
        <v>0.4</v>
      </c>
      <c r="Z2049">
        <f>YEAR(Sales_Data[[#This Row],[Order Date]])</f>
        <v>2016</v>
      </c>
    </row>
    <row r="2050" spans="1:26" x14ac:dyDescent="0.2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>_xlfn.XLOOKUP(Sales_Data[[#This Row],[Category]],Assumptions_Model!A:A, Assumptions_Model!B:B)</f>
        <v>0.65</v>
      </c>
      <c r="W2050">
        <f>Sales_Data[[#This Row],[Sales]]*Sales_Data[[#This Row],[Cost_%]]</f>
        <v>188.37</v>
      </c>
      <c r="X2050">
        <f>Sales_Data[[#This Row],[Sales]]-Sales_Data[[#This Row],[Cost]]</f>
        <v>101.43</v>
      </c>
      <c r="Y2050" s="3">
        <f>Sales_Data[[#This Row],[Gross_Profit_Recalc]]/Sales_Data[[#This Row],[Sales]]</f>
        <v>0.35000000000000003</v>
      </c>
      <c r="Z2050">
        <f>YEAR(Sales_Data[[#This Row],[Order Date]])</f>
        <v>2015</v>
      </c>
    </row>
    <row r="2051" spans="1:26" x14ac:dyDescent="0.2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>_xlfn.XLOOKUP(Sales_Data[[#This Row],[Category]],Assumptions_Model!A:A, Assumptions_Model!B:B)</f>
        <v>0.6</v>
      </c>
      <c r="W2051">
        <f>Sales_Data[[#This Row],[Sales]]*Sales_Data[[#This Row],[Cost_%]]</f>
        <v>1.5011999999999999</v>
      </c>
      <c r="X2051">
        <f>Sales_Data[[#This Row],[Sales]]-Sales_Data[[#This Row],[Cost]]</f>
        <v>1.0007999999999999</v>
      </c>
      <c r="Y2051" s="3">
        <f>Sales_Data[[#This Row],[Gross_Profit_Recalc]]/Sales_Data[[#This Row],[Sales]]</f>
        <v>0.4</v>
      </c>
      <c r="Z2051">
        <f>YEAR(Sales_Data[[#This Row],[Order Date]])</f>
        <v>2015</v>
      </c>
    </row>
    <row r="2052" spans="1:26" x14ac:dyDescent="0.2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>_xlfn.XLOOKUP(Sales_Data[[#This Row],[Category]],Assumptions_Model!A:A, Assumptions_Model!B:B)</f>
        <v>0.6</v>
      </c>
      <c r="W2052">
        <f>Sales_Data[[#This Row],[Sales]]*Sales_Data[[#This Row],[Cost_%]]</f>
        <v>3.8879999999999999</v>
      </c>
      <c r="X2052">
        <f>Sales_Data[[#This Row],[Sales]]-Sales_Data[[#This Row],[Cost]]</f>
        <v>2.5920000000000005</v>
      </c>
      <c r="Y2052" s="3">
        <f>Sales_Data[[#This Row],[Gross_Profit_Recalc]]/Sales_Data[[#This Row],[Sales]]</f>
        <v>0.40000000000000008</v>
      </c>
      <c r="Z2052">
        <f>YEAR(Sales_Data[[#This Row],[Order Date]])</f>
        <v>2015</v>
      </c>
    </row>
    <row r="2053" spans="1:26" x14ac:dyDescent="0.2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>_xlfn.XLOOKUP(Sales_Data[[#This Row],[Category]],Assumptions_Model!A:A, Assumptions_Model!B:B)</f>
        <v>0.65</v>
      </c>
      <c r="W2053">
        <f>Sales_Data[[#This Row],[Sales]]*Sales_Data[[#This Row],[Cost_%]]</f>
        <v>221.96720000000002</v>
      </c>
      <c r="X2053">
        <f>Sales_Data[[#This Row],[Sales]]-Sales_Data[[#This Row],[Cost]]</f>
        <v>119.52079999999998</v>
      </c>
      <c r="Y2053" s="3">
        <f>Sales_Data[[#This Row],[Gross_Profit_Recalc]]/Sales_Data[[#This Row],[Sales]]</f>
        <v>0.34999999999999992</v>
      </c>
      <c r="Z2053">
        <f>YEAR(Sales_Data[[#This Row],[Order Date]])</f>
        <v>2015</v>
      </c>
    </row>
    <row r="2054" spans="1:26" x14ac:dyDescent="0.2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>_xlfn.XLOOKUP(Sales_Data[[#This Row],[Category]],Assumptions_Model!A:A, Assumptions_Model!B:B)</f>
        <v>0.6</v>
      </c>
      <c r="W2054">
        <f>Sales_Data[[#This Row],[Sales]]*Sales_Data[[#This Row],[Cost_%]]</f>
        <v>6.6719999999999997</v>
      </c>
      <c r="X2054">
        <f>Sales_Data[[#This Row],[Sales]]-Sales_Data[[#This Row],[Cost]]</f>
        <v>4.4479999999999995</v>
      </c>
      <c r="Y2054" s="3">
        <f>Sales_Data[[#This Row],[Gross_Profit_Recalc]]/Sales_Data[[#This Row],[Sales]]</f>
        <v>0.39999999999999997</v>
      </c>
      <c r="Z2054">
        <f>YEAR(Sales_Data[[#This Row],[Order Date]])</f>
        <v>2015</v>
      </c>
    </row>
    <row r="2055" spans="1:26" x14ac:dyDescent="0.2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>_xlfn.XLOOKUP(Sales_Data[[#This Row],[Category]],Assumptions_Model!A:A, Assumptions_Model!B:B)</f>
        <v>0.65</v>
      </c>
      <c r="W2055">
        <f>Sales_Data[[#This Row],[Sales]]*Sales_Data[[#This Row],[Cost_%]]</f>
        <v>16.473600000000001</v>
      </c>
      <c r="X2055">
        <f>Sales_Data[[#This Row],[Sales]]-Sales_Data[[#This Row],[Cost]]</f>
        <v>8.8704000000000001</v>
      </c>
      <c r="Y2055" s="3">
        <f>Sales_Data[[#This Row],[Gross_Profit_Recalc]]/Sales_Data[[#This Row],[Sales]]</f>
        <v>0.35</v>
      </c>
      <c r="Z2055">
        <f>YEAR(Sales_Data[[#This Row],[Order Date]])</f>
        <v>2015</v>
      </c>
    </row>
    <row r="2056" spans="1:26" x14ac:dyDescent="0.2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>_xlfn.XLOOKUP(Sales_Data[[#This Row],[Category]],Assumptions_Model!A:A, Assumptions_Model!B:B)</f>
        <v>0.65</v>
      </c>
      <c r="W2056">
        <f>Sales_Data[[#This Row],[Sales]]*Sales_Data[[#This Row],[Cost_%]]</f>
        <v>11.2515</v>
      </c>
      <c r="X2056">
        <f>Sales_Data[[#This Row],[Sales]]-Sales_Data[[#This Row],[Cost]]</f>
        <v>6.0584999999999987</v>
      </c>
      <c r="Y2056" s="3">
        <f>Sales_Data[[#This Row],[Gross_Profit_Recalc]]/Sales_Data[[#This Row],[Sales]]</f>
        <v>0.34999999999999992</v>
      </c>
      <c r="Z2056">
        <f>YEAR(Sales_Data[[#This Row],[Order Date]])</f>
        <v>2016</v>
      </c>
    </row>
    <row r="2057" spans="1:26" x14ac:dyDescent="0.2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>_xlfn.XLOOKUP(Sales_Data[[#This Row],[Category]],Assumptions_Model!A:A, Assumptions_Model!B:B)</f>
        <v>0.55000000000000004</v>
      </c>
      <c r="W2057">
        <f>Sales_Data[[#This Row],[Sales]]*Sales_Data[[#This Row],[Cost_%]]</f>
        <v>109.9725</v>
      </c>
      <c r="X2057">
        <f>Sales_Data[[#This Row],[Sales]]-Sales_Data[[#This Row],[Cost]]</f>
        <v>89.977499999999992</v>
      </c>
      <c r="Y2057" s="3">
        <f>Sales_Data[[#This Row],[Gross_Profit_Recalc]]/Sales_Data[[#This Row],[Sales]]</f>
        <v>0.45</v>
      </c>
      <c r="Z2057">
        <f>YEAR(Sales_Data[[#This Row],[Order Date]])</f>
        <v>2017</v>
      </c>
    </row>
    <row r="2058" spans="1:26" x14ac:dyDescent="0.2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>_xlfn.XLOOKUP(Sales_Data[[#This Row],[Category]],Assumptions_Model!A:A, Assumptions_Model!B:B)</f>
        <v>0.65</v>
      </c>
      <c r="W2058">
        <f>Sales_Data[[#This Row],[Sales]]*Sales_Data[[#This Row],[Cost_%]]</f>
        <v>1031.3485000000001</v>
      </c>
      <c r="X2058">
        <f>Sales_Data[[#This Row],[Sales]]-Sales_Data[[#This Row],[Cost]]</f>
        <v>555.3415</v>
      </c>
      <c r="Y2058" s="3">
        <f>Sales_Data[[#This Row],[Gross_Profit_Recalc]]/Sales_Data[[#This Row],[Sales]]</f>
        <v>0.35</v>
      </c>
      <c r="Z2058">
        <f>YEAR(Sales_Data[[#This Row],[Order Date]])</f>
        <v>2017</v>
      </c>
    </row>
    <row r="2059" spans="1:26" x14ac:dyDescent="0.2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>_xlfn.XLOOKUP(Sales_Data[[#This Row],[Category]],Assumptions_Model!A:A, Assumptions_Model!B:B)</f>
        <v>0.55000000000000004</v>
      </c>
      <c r="W2059">
        <f>Sales_Data[[#This Row],[Sales]]*Sales_Data[[#This Row],[Cost_%]]</f>
        <v>46.744500000000002</v>
      </c>
      <c r="X2059">
        <f>Sales_Data[[#This Row],[Sales]]-Sales_Data[[#This Row],[Cost]]</f>
        <v>38.245499999999993</v>
      </c>
      <c r="Y2059" s="3">
        <f>Sales_Data[[#This Row],[Gross_Profit_Recalc]]/Sales_Data[[#This Row],[Sales]]</f>
        <v>0.44999999999999996</v>
      </c>
      <c r="Z2059">
        <f>YEAR(Sales_Data[[#This Row],[Order Date]])</f>
        <v>2017</v>
      </c>
    </row>
    <row r="2060" spans="1:26" x14ac:dyDescent="0.2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>_xlfn.XLOOKUP(Sales_Data[[#This Row],[Category]],Assumptions_Model!A:A, Assumptions_Model!B:B)</f>
        <v>0.65</v>
      </c>
      <c r="W2060">
        <f>Sales_Data[[#This Row],[Sales]]*Sales_Data[[#This Row],[Cost_%]]</f>
        <v>267.67</v>
      </c>
      <c r="X2060">
        <f>Sales_Data[[#This Row],[Sales]]-Sales_Data[[#This Row],[Cost]]</f>
        <v>144.13</v>
      </c>
      <c r="Y2060" s="3">
        <f>Sales_Data[[#This Row],[Gross_Profit_Recalc]]/Sales_Data[[#This Row],[Sales]]</f>
        <v>0.35</v>
      </c>
      <c r="Z2060">
        <f>YEAR(Sales_Data[[#This Row],[Order Date]])</f>
        <v>2017</v>
      </c>
    </row>
    <row r="2061" spans="1:26" x14ac:dyDescent="0.2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>_xlfn.XLOOKUP(Sales_Data[[#This Row],[Category]],Assumptions_Model!A:A, Assumptions_Model!B:B)</f>
        <v>0.6</v>
      </c>
      <c r="W2061">
        <f>Sales_Data[[#This Row],[Sales]]*Sales_Data[[#This Row],[Cost_%]]</f>
        <v>6.8039999999999994</v>
      </c>
      <c r="X2061">
        <f>Sales_Data[[#This Row],[Sales]]-Sales_Data[[#This Row],[Cost]]</f>
        <v>4.5360000000000005</v>
      </c>
      <c r="Y2061" s="3">
        <f>Sales_Data[[#This Row],[Gross_Profit_Recalc]]/Sales_Data[[#This Row],[Sales]]</f>
        <v>0.4</v>
      </c>
      <c r="Z2061">
        <f>YEAR(Sales_Data[[#This Row],[Order Date]])</f>
        <v>2014</v>
      </c>
    </row>
    <row r="2062" spans="1:26" x14ac:dyDescent="0.2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>_xlfn.XLOOKUP(Sales_Data[[#This Row],[Category]],Assumptions_Model!A:A, Assumptions_Model!B:B)</f>
        <v>0.6</v>
      </c>
      <c r="W2062">
        <f>Sales_Data[[#This Row],[Sales]]*Sales_Data[[#This Row],[Cost_%]]</f>
        <v>48.18</v>
      </c>
      <c r="X2062">
        <f>Sales_Data[[#This Row],[Sales]]-Sales_Data[[#This Row],[Cost]]</f>
        <v>32.119999999999997</v>
      </c>
      <c r="Y2062" s="3">
        <f>Sales_Data[[#This Row],[Gross_Profit_Recalc]]/Sales_Data[[#This Row],[Sales]]</f>
        <v>0.39999999999999997</v>
      </c>
      <c r="Z2062">
        <f>YEAR(Sales_Data[[#This Row],[Order Date]])</f>
        <v>2014</v>
      </c>
    </row>
    <row r="2063" spans="1:26" x14ac:dyDescent="0.2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>_xlfn.XLOOKUP(Sales_Data[[#This Row],[Category]],Assumptions_Model!A:A, Assumptions_Model!B:B)</f>
        <v>0.6</v>
      </c>
      <c r="W2063">
        <f>Sales_Data[[#This Row],[Sales]]*Sales_Data[[#This Row],[Cost_%]]</f>
        <v>9.5808</v>
      </c>
      <c r="X2063">
        <f>Sales_Data[[#This Row],[Sales]]-Sales_Data[[#This Row],[Cost]]</f>
        <v>6.3872</v>
      </c>
      <c r="Y2063" s="3">
        <f>Sales_Data[[#This Row],[Gross_Profit_Recalc]]/Sales_Data[[#This Row],[Sales]]</f>
        <v>0.4</v>
      </c>
      <c r="Z2063">
        <f>YEAR(Sales_Data[[#This Row],[Order Date]])</f>
        <v>2014</v>
      </c>
    </row>
    <row r="2064" spans="1:26" x14ac:dyDescent="0.2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>_xlfn.XLOOKUP(Sales_Data[[#This Row],[Category]],Assumptions_Model!A:A, Assumptions_Model!B:B)</f>
        <v>0.6</v>
      </c>
      <c r="W2064">
        <f>Sales_Data[[#This Row],[Sales]]*Sales_Data[[#This Row],[Cost_%]]</f>
        <v>38.843999999999994</v>
      </c>
      <c r="X2064">
        <f>Sales_Data[[#This Row],[Sales]]-Sales_Data[[#This Row],[Cost]]</f>
        <v>25.896000000000001</v>
      </c>
      <c r="Y2064" s="3">
        <f>Sales_Data[[#This Row],[Gross_Profit_Recalc]]/Sales_Data[[#This Row],[Sales]]</f>
        <v>0.4</v>
      </c>
      <c r="Z2064">
        <f>YEAR(Sales_Data[[#This Row],[Order Date]])</f>
        <v>2014</v>
      </c>
    </row>
    <row r="2065" spans="1:26" x14ac:dyDescent="0.2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>_xlfn.XLOOKUP(Sales_Data[[#This Row],[Category]],Assumptions_Model!A:A, Assumptions_Model!B:B)</f>
        <v>0.6</v>
      </c>
      <c r="W2065">
        <f>Sales_Data[[#This Row],[Sales]]*Sales_Data[[#This Row],[Cost_%]]</f>
        <v>11.577599999999999</v>
      </c>
      <c r="X2065">
        <f>Sales_Data[[#This Row],[Sales]]-Sales_Data[[#This Row],[Cost]]</f>
        <v>7.7184000000000008</v>
      </c>
      <c r="Y2065" s="3">
        <f>Sales_Data[[#This Row],[Gross_Profit_Recalc]]/Sales_Data[[#This Row],[Sales]]</f>
        <v>0.40000000000000008</v>
      </c>
      <c r="Z2065">
        <f>YEAR(Sales_Data[[#This Row],[Order Date]])</f>
        <v>2014</v>
      </c>
    </row>
    <row r="2066" spans="1:26" x14ac:dyDescent="0.2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>_xlfn.XLOOKUP(Sales_Data[[#This Row],[Category]],Assumptions_Model!A:A, Assumptions_Model!B:B)</f>
        <v>0.6</v>
      </c>
      <c r="W2066">
        <f>Sales_Data[[#This Row],[Sales]]*Sales_Data[[#This Row],[Cost_%]]</f>
        <v>243.38399999999999</v>
      </c>
      <c r="X2066">
        <f>Sales_Data[[#This Row],[Sales]]-Sales_Data[[#This Row],[Cost]]</f>
        <v>162.256</v>
      </c>
      <c r="Y2066" s="3">
        <f>Sales_Data[[#This Row],[Gross_Profit_Recalc]]/Sales_Data[[#This Row],[Sales]]</f>
        <v>0.4</v>
      </c>
      <c r="Z2066">
        <f>YEAR(Sales_Data[[#This Row],[Order Date]])</f>
        <v>2014</v>
      </c>
    </row>
    <row r="2067" spans="1:26" x14ac:dyDescent="0.2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>_xlfn.XLOOKUP(Sales_Data[[#This Row],[Category]],Assumptions_Model!A:A, Assumptions_Model!B:B)</f>
        <v>0.65</v>
      </c>
      <c r="W2067">
        <f>Sales_Data[[#This Row],[Sales]]*Sales_Data[[#This Row],[Cost_%]]</f>
        <v>95.128800000000012</v>
      </c>
      <c r="X2067">
        <f>Sales_Data[[#This Row],[Sales]]-Sales_Data[[#This Row],[Cost]]</f>
        <v>51.223199999999991</v>
      </c>
      <c r="Y2067" s="3">
        <f>Sales_Data[[#This Row],[Gross_Profit_Recalc]]/Sales_Data[[#This Row],[Sales]]</f>
        <v>0.34999999999999992</v>
      </c>
      <c r="Z2067">
        <f>YEAR(Sales_Data[[#This Row],[Order Date]])</f>
        <v>2014</v>
      </c>
    </row>
    <row r="2068" spans="1:26" x14ac:dyDescent="0.2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>_xlfn.XLOOKUP(Sales_Data[[#This Row],[Category]],Assumptions_Model!A:A, Assumptions_Model!B:B)</f>
        <v>0.55000000000000004</v>
      </c>
      <c r="W2068">
        <f>Sales_Data[[#This Row],[Sales]]*Sales_Data[[#This Row],[Cost_%]]</f>
        <v>138.5505</v>
      </c>
      <c r="X2068">
        <f>Sales_Data[[#This Row],[Sales]]-Sales_Data[[#This Row],[Cost]]</f>
        <v>113.3595</v>
      </c>
      <c r="Y2068" s="3">
        <f>Sales_Data[[#This Row],[Gross_Profit_Recalc]]/Sales_Data[[#This Row],[Sales]]</f>
        <v>0.45</v>
      </c>
      <c r="Z2068">
        <f>YEAR(Sales_Data[[#This Row],[Order Date]])</f>
        <v>2014</v>
      </c>
    </row>
    <row r="2069" spans="1:26" x14ac:dyDescent="0.2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>_xlfn.XLOOKUP(Sales_Data[[#This Row],[Category]],Assumptions_Model!A:A, Assumptions_Model!B:B)</f>
        <v>0.6</v>
      </c>
      <c r="W2069">
        <f>Sales_Data[[#This Row],[Sales]]*Sales_Data[[#This Row],[Cost_%]]</f>
        <v>7.4340000000000002</v>
      </c>
      <c r="X2069">
        <f>Sales_Data[[#This Row],[Sales]]-Sales_Data[[#This Row],[Cost]]</f>
        <v>4.9560000000000004</v>
      </c>
      <c r="Y2069" s="3">
        <f>Sales_Data[[#This Row],[Gross_Profit_Recalc]]/Sales_Data[[#This Row],[Sales]]</f>
        <v>0.4</v>
      </c>
      <c r="Z2069">
        <f>YEAR(Sales_Data[[#This Row],[Order Date]])</f>
        <v>2014</v>
      </c>
    </row>
    <row r="2070" spans="1:26" x14ac:dyDescent="0.2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>_xlfn.XLOOKUP(Sales_Data[[#This Row],[Category]],Assumptions_Model!A:A, Assumptions_Model!B:B)</f>
        <v>0.55000000000000004</v>
      </c>
      <c r="W2070">
        <f>Sales_Data[[#This Row],[Sales]]*Sales_Data[[#This Row],[Cost_%]]</f>
        <v>109.97800000000001</v>
      </c>
      <c r="X2070">
        <f>Sales_Data[[#This Row],[Sales]]-Sales_Data[[#This Row],[Cost]]</f>
        <v>89.981999999999999</v>
      </c>
      <c r="Y2070" s="3">
        <f>Sales_Data[[#This Row],[Gross_Profit_Recalc]]/Sales_Data[[#This Row],[Sales]]</f>
        <v>0.44999999999999996</v>
      </c>
      <c r="Z2070">
        <f>YEAR(Sales_Data[[#This Row],[Order Date]])</f>
        <v>2015</v>
      </c>
    </row>
    <row r="2071" spans="1:26" x14ac:dyDescent="0.2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>_xlfn.XLOOKUP(Sales_Data[[#This Row],[Category]],Assumptions_Model!A:A, Assumptions_Model!B:B)</f>
        <v>0.65</v>
      </c>
      <c r="W2071">
        <f>Sales_Data[[#This Row],[Sales]]*Sales_Data[[#This Row],[Cost_%]]</f>
        <v>462.04079999999999</v>
      </c>
      <c r="X2071">
        <f>Sales_Data[[#This Row],[Sales]]-Sales_Data[[#This Row],[Cost]]</f>
        <v>248.7912</v>
      </c>
      <c r="Y2071" s="3">
        <f>Sales_Data[[#This Row],[Gross_Profit_Recalc]]/Sales_Data[[#This Row],[Sales]]</f>
        <v>0.35000000000000003</v>
      </c>
      <c r="Z2071">
        <f>YEAR(Sales_Data[[#This Row],[Order Date]])</f>
        <v>2015</v>
      </c>
    </row>
    <row r="2072" spans="1:26" x14ac:dyDescent="0.2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>_xlfn.XLOOKUP(Sales_Data[[#This Row],[Category]],Assumptions_Model!A:A, Assumptions_Model!B:B)</f>
        <v>0.6</v>
      </c>
      <c r="W2072">
        <f>Sales_Data[[#This Row],[Sales]]*Sales_Data[[#This Row],[Cost_%]]</f>
        <v>1.1646000000000001</v>
      </c>
      <c r="X2072">
        <f>Sales_Data[[#This Row],[Sales]]-Sales_Data[[#This Row],[Cost]]</f>
        <v>0.77639999999999998</v>
      </c>
      <c r="Y2072" s="3">
        <f>Sales_Data[[#This Row],[Gross_Profit_Recalc]]/Sales_Data[[#This Row],[Sales]]</f>
        <v>0.39999999999999997</v>
      </c>
      <c r="Z2072">
        <f>YEAR(Sales_Data[[#This Row],[Order Date]])</f>
        <v>2016</v>
      </c>
    </row>
    <row r="2073" spans="1:26" x14ac:dyDescent="0.2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>_xlfn.XLOOKUP(Sales_Data[[#This Row],[Category]],Assumptions_Model!A:A, Assumptions_Model!B:B)</f>
        <v>0.65</v>
      </c>
      <c r="W2073">
        <f>Sales_Data[[#This Row],[Sales]]*Sales_Data[[#This Row],[Cost_%]]</f>
        <v>184.54800000000003</v>
      </c>
      <c r="X2073">
        <f>Sales_Data[[#This Row],[Sales]]-Sales_Data[[#This Row],[Cost]]</f>
        <v>99.371999999999986</v>
      </c>
      <c r="Y2073" s="3">
        <f>Sales_Data[[#This Row],[Gross_Profit_Recalc]]/Sales_Data[[#This Row],[Sales]]</f>
        <v>0.34999999999999992</v>
      </c>
      <c r="Z2073">
        <f>YEAR(Sales_Data[[#This Row],[Order Date]])</f>
        <v>2017</v>
      </c>
    </row>
    <row r="2074" spans="1:26" x14ac:dyDescent="0.2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>_xlfn.XLOOKUP(Sales_Data[[#This Row],[Category]],Assumptions_Model!A:A, Assumptions_Model!B:B)</f>
        <v>0.6</v>
      </c>
      <c r="W2074">
        <f>Sales_Data[[#This Row],[Sales]]*Sales_Data[[#This Row],[Cost_%]]</f>
        <v>4.3872</v>
      </c>
      <c r="X2074">
        <f>Sales_Data[[#This Row],[Sales]]-Sales_Data[[#This Row],[Cost]]</f>
        <v>2.9248000000000003</v>
      </c>
      <c r="Y2074" s="3">
        <f>Sales_Data[[#This Row],[Gross_Profit_Recalc]]/Sales_Data[[#This Row],[Sales]]</f>
        <v>0.4</v>
      </c>
      <c r="Z2074">
        <f>YEAR(Sales_Data[[#This Row],[Order Date]])</f>
        <v>2016</v>
      </c>
    </row>
    <row r="2075" spans="1:26" x14ac:dyDescent="0.2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>_xlfn.XLOOKUP(Sales_Data[[#This Row],[Category]],Assumptions_Model!A:A, Assumptions_Model!B:B)</f>
        <v>0.55000000000000004</v>
      </c>
      <c r="W2075">
        <f>Sales_Data[[#This Row],[Sales]]*Sales_Data[[#This Row],[Cost_%]]</f>
        <v>32.983499999999999</v>
      </c>
      <c r="X2075">
        <f>Sales_Data[[#This Row],[Sales]]-Sales_Data[[#This Row],[Cost]]</f>
        <v>26.986499999999999</v>
      </c>
      <c r="Y2075" s="3">
        <f>Sales_Data[[#This Row],[Gross_Profit_Recalc]]/Sales_Data[[#This Row],[Sales]]</f>
        <v>0.45</v>
      </c>
      <c r="Z2075">
        <f>YEAR(Sales_Data[[#This Row],[Order Date]])</f>
        <v>2017</v>
      </c>
    </row>
    <row r="2076" spans="1:26" x14ac:dyDescent="0.2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>_xlfn.XLOOKUP(Sales_Data[[#This Row],[Category]],Assumptions_Model!A:A, Assumptions_Model!B:B)</f>
        <v>0.55000000000000004</v>
      </c>
      <c r="W2076">
        <f>Sales_Data[[#This Row],[Sales]]*Sales_Data[[#This Row],[Cost_%]]</f>
        <v>418.8492</v>
      </c>
      <c r="X2076">
        <f>Sales_Data[[#This Row],[Sales]]-Sales_Data[[#This Row],[Cost]]</f>
        <v>342.69479999999999</v>
      </c>
      <c r="Y2076" s="3">
        <f>Sales_Data[[#This Row],[Gross_Profit_Recalc]]/Sales_Data[[#This Row],[Sales]]</f>
        <v>0.45</v>
      </c>
      <c r="Z2076">
        <f>YEAR(Sales_Data[[#This Row],[Order Date]])</f>
        <v>2017</v>
      </c>
    </row>
    <row r="2077" spans="1:26" x14ac:dyDescent="0.2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>_xlfn.XLOOKUP(Sales_Data[[#This Row],[Category]],Assumptions_Model!A:A, Assumptions_Model!B:B)</f>
        <v>0.65</v>
      </c>
      <c r="W2077">
        <f>Sales_Data[[#This Row],[Sales]]*Sales_Data[[#This Row],[Cost_%]]</f>
        <v>37.830000000000005</v>
      </c>
      <c r="X2077">
        <f>Sales_Data[[#This Row],[Sales]]-Sales_Data[[#This Row],[Cost]]</f>
        <v>20.369999999999997</v>
      </c>
      <c r="Y2077" s="3">
        <f>Sales_Data[[#This Row],[Gross_Profit_Recalc]]/Sales_Data[[#This Row],[Sales]]</f>
        <v>0.34999999999999992</v>
      </c>
      <c r="Z2077">
        <f>YEAR(Sales_Data[[#This Row],[Order Date]])</f>
        <v>2014</v>
      </c>
    </row>
    <row r="2078" spans="1:26" x14ac:dyDescent="0.2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>_xlfn.XLOOKUP(Sales_Data[[#This Row],[Category]],Assumptions_Model!A:A, Assumptions_Model!B:B)</f>
        <v>0.6</v>
      </c>
      <c r="W2078">
        <f>Sales_Data[[#This Row],[Sales]]*Sales_Data[[#This Row],[Cost_%]]</f>
        <v>23.939999999999998</v>
      </c>
      <c r="X2078">
        <f>Sales_Data[[#This Row],[Sales]]-Sales_Data[[#This Row],[Cost]]</f>
        <v>15.96</v>
      </c>
      <c r="Y2078" s="3">
        <f>Sales_Data[[#This Row],[Gross_Profit_Recalc]]/Sales_Data[[#This Row],[Sales]]</f>
        <v>0.4</v>
      </c>
      <c r="Z2078">
        <f>YEAR(Sales_Data[[#This Row],[Order Date]])</f>
        <v>2017</v>
      </c>
    </row>
    <row r="2079" spans="1:26" x14ac:dyDescent="0.2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>_xlfn.XLOOKUP(Sales_Data[[#This Row],[Category]],Assumptions_Model!A:A, Assumptions_Model!B:B)</f>
        <v>0.6</v>
      </c>
      <c r="W2079">
        <f>Sales_Data[[#This Row],[Sales]]*Sales_Data[[#This Row],[Cost_%]]</f>
        <v>54.515999999999998</v>
      </c>
      <c r="X2079">
        <f>Sales_Data[[#This Row],[Sales]]-Sales_Data[[#This Row],[Cost]]</f>
        <v>36.344000000000001</v>
      </c>
      <c r="Y2079" s="3">
        <f>Sales_Data[[#This Row],[Gross_Profit_Recalc]]/Sales_Data[[#This Row],[Sales]]</f>
        <v>0.4</v>
      </c>
      <c r="Z2079">
        <f>YEAR(Sales_Data[[#This Row],[Order Date]])</f>
        <v>2017</v>
      </c>
    </row>
    <row r="2080" spans="1:26" x14ac:dyDescent="0.2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>_xlfn.XLOOKUP(Sales_Data[[#This Row],[Category]],Assumptions_Model!A:A, Assumptions_Model!B:B)</f>
        <v>0.6</v>
      </c>
      <c r="W2080">
        <f>Sales_Data[[#This Row],[Sales]]*Sales_Data[[#This Row],[Cost_%]]</f>
        <v>56.91</v>
      </c>
      <c r="X2080">
        <f>Sales_Data[[#This Row],[Sales]]-Sales_Data[[#This Row],[Cost]]</f>
        <v>37.94</v>
      </c>
      <c r="Y2080" s="3">
        <f>Sales_Data[[#This Row],[Gross_Profit_Recalc]]/Sales_Data[[#This Row],[Sales]]</f>
        <v>0.4</v>
      </c>
      <c r="Z2080">
        <f>YEAR(Sales_Data[[#This Row],[Order Date]])</f>
        <v>2017</v>
      </c>
    </row>
    <row r="2081" spans="1:26" x14ac:dyDescent="0.2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>_xlfn.XLOOKUP(Sales_Data[[#This Row],[Category]],Assumptions_Model!A:A, Assumptions_Model!B:B)</f>
        <v>0.6</v>
      </c>
      <c r="W2081">
        <f>Sales_Data[[#This Row],[Sales]]*Sales_Data[[#This Row],[Cost_%]]</f>
        <v>63.739199999999997</v>
      </c>
      <c r="X2081">
        <f>Sales_Data[[#This Row],[Sales]]-Sales_Data[[#This Row],[Cost]]</f>
        <v>42.492800000000003</v>
      </c>
      <c r="Y2081" s="3">
        <f>Sales_Data[[#This Row],[Gross_Profit_Recalc]]/Sales_Data[[#This Row],[Sales]]</f>
        <v>0.4</v>
      </c>
      <c r="Z2081">
        <f>YEAR(Sales_Data[[#This Row],[Order Date]])</f>
        <v>2015</v>
      </c>
    </row>
    <row r="2082" spans="1:26" x14ac:dyDescent="0.2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>_xlfn.XLOOKUP(Sales_Data[[#This Row],[Category]],Assumptions_Model!A:A, Assumptions_Model!B:B)</f>
        <v>0.55000000000000004</v>
      </c>
      <c r="W2082">
        <f>Sales_Data[[#This Row],[Sales]]*Sales_Data[[#This Row],[Cost_%]]</f>
        <v>61.591200000000001</v>
      </c>
      <c r="X2082">
        <f>Sales_Data[[#This Row],[Sales]]-Sales_Data[[#This Row],[Cost]]</f>
        <v>50.392799999999994</v>
      </c>
      <c r="Y2082" s="3">
        <f>Sales_Data[[#This Row],[Gross_Profit_Recalc]]/Sales_Data[[#This Row],[Sales]]</f>
        <v>0.44999999999999996</v>
      </c>
      <c r="Z2082">
        <f>YEAR(Sales_Data[[#This Row],[Order Date]])</f>
        <v>2015</v>
      </c>
    </row>
    <row r="2083" spans="1:26" x14ac:dyDescent="0.2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>_xlfn.XLOOKUP(Sales_Data[[#This Row],[Category]],Assumptions_Model!A:A, Assumptions_Model!B:B)</f>
        <v>0.65</v>
      </c>
      <c r="W2083">
        <f>Sales_Data[[#This Row],[Sales]]*Sales_Data[[#This Row],[Cost_%]]</f>
        <v>5.0128000000000004</v>
      </c>
      <c r="X2083">
        <f>Sales_Data[[#This Row],[Sales]]-Sales_Data[[#This Row],[Cost]]</f>
        <v>2.6991999999999994</v>
      </c>
      <c r="Y2083" s="3">
        <f>Sales_Data[[#This Row],[Gross_Profit_Recalc]]/Sales_Data[[#This Row],[Sales]]</f>
        <v>0.34999999999999992</v>
      </c>
      <c r="Z2083">
        <f>YEAR(Sales_Data[[#This Row],[Order Date]])</f>
        <v>2015</v>
      </c>
    </row>
    <row r="2084" spans="1:26" x14ac:dyDescent="0.2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>_xlfn.XLOOKUP(Sales_Data[[#This Row],[Category]],Assumptions_Model!A:A, Assumptions_Model!B:B)</f>
        <v>0.6</v>
      </c>
      <c r="W2084">
        <f>Sales_Data[[#This Row],[Sales]]*Sales_Data[[#This Row],[Cost_%]]</f>
        <v>22.463999999999999</v>
      </c>
      <c r="X2084">
        <f>Sales_Data[[#This Row],[Sales]]-Sales_Data[[#This Row],[Cost]]</f>
        <v>14.975999999999999</v>
      </c>
      <c r="Y2084" s="3">
        <f>Sales_Data[[#This Row],[Gross_Profit_Recalc]]/Sales_Data[[#This Row],[Sales]]</f>
        <v>0.4</v>
      </c>
      <c r="Z2084">
        <f>YEAR(Sales_Data[[#This Row],[Order Date]])</f>
        <v>2017</v>
      </c>
    </row>
    <row r="2085" spans="1:26" x14ac:dyDescent="0.2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>_xlfn.XLOOKUP(Sales_Data[[#This Row],[Category]],Assumptions_Model!A:A, Assumptions_Model!B:B)</f>
        <v>0.6</v>
      </c>
      <c r="W2085">
        <f>Sales_Data[[#This Row],[Sales]]*Sales_Data[[#This Row],[Cost_%]]</f>
        <v>14.208</v>
      </c>
      <c r="X2085">
        <f>Sales_Data[[#This Row],[Sales]]-Sales_Data[[#This Row],[Cost]]</f>
        <v>9.4719999999999995</v>
      </c>
      <c r="Y2085" s="3">
        <f>Sales_Data[[#This Row],[Gross_Profit_Recalc]]/Sales_Data[[#This Row],[Sales]]</f>
        <v>0.39999999999999997</v>
      </c>
      <c r="Z2085">
        <f>YEAR(Sales_Data[[#This Row],[Order Date]])</f>
        <v>2014</v>
      </c>
    </row>
    <row r="2086" spans="1:26" x14ac:dyDescent="0.2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>_xlfn.XLOOKUP(Sales_Data[[#This Row],[Category]],Assumptions_Model!A:A, Assumptions_Model!B:B)</f>
        <v>0.6</v>
      </c>
      <c r="W2086">
        <f>Sales_Data[[#This Row],[Sales]]*Sales_Data[[#This Row],[Cost_%]]</f>
        <v>73.272000000000006</v>
      </c>
      <c r="X2086">
        <f>Sales_Data[[#This Row],[Sales]]-Sales_Data[[#This Row],[Cost]]</f>
        <v>48.847999999999999</v>
      </c>
      <c r="Y2086" s="3">
        <f>Sales_Data[[#This Row],[Gross_Profit_Recalc]]/Sales_Data[[#This Row],[Sales]]</f>
        <v>0.39999999999999997</v>
      </c>
      <c r="Z2086">
        <f>YEAR(Sales_Data[[#This Row],[Order Date]])</f>
        <v>2016</v>
      </c>
    </row>
    <row r="2087" spans="1:26" x14ac:dyDescent="0.2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>_xlfn.XLOOKUP(Sales_Data[[#This Row],[Category]],Assumptions_Model!A:A, Assumptions_Model!B:B)</f>
        <v>0.6</v>
      </c>
      <c r="W2087">
        <f>Sales_Data[[#This Row],[Sales]]*Sales_Data[[#This Row],[Cost_%]]</f>
        <v>11.069999999999999</v>
      </c>
      <c r="X2087">
        <f>Sales_Data[[#This Row],[Sales]]-Sales_Data[[#This Row],[Cost]]</f>
        <v>7.3800000000000008</v>
      </c>
      <c r="Y2087" s="3">
        <f>Sales_Data[[#This Row],[Gross_Profit_Recalc]]/Sales_Data[[#This Row],[Sales]]</f>
        <v>0.40000000000000008</v>
      </c>
      <c r="Z2087">
        <f>YEAR(Sales_Data[[#This Row],[Order Date]])</f>
        <v>2016</v>
      </c>
    </row>
    <row r="2088" spans="1:26" x14ac:dyDescent="0.2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>_xlfn.XLOOKUP(Sales_Data[[#This Row],[Category]],Assumptions_Model!A:A, Assumptions_Model!B:B)</f>
        <v>0.6</v>
      </c>
      <c r="W2088">
        <f>Sales_Data[[#This Row],[Sales]]*Sales_Data[[#This Row],[Cost_%]]</f>
        <v>194.93999999999997</v>
      </c>
      <c r="X2088">
        <f>Sales_Data[[#This Row],[Sales]]-Sales_Data[[#This Row],[Cost]]</f>
        <v>129.96</v>
      </c>
      <c r="Y2088" s="3">
        <f>Sales_Data[[#This Row],[Gross_Profit_Recalc]]/Sales_Data[[#This Row],[Sales]]</f>
        <v>0.40000000000000008</v>
      </c>
      <c r="Z2088">
        <f>YEAR(Sales_Data[[#This Row],[Order Date]])</f>
        <v>2016</v>
      </c>
    </row>
    <row r="2089" spans="1:26" x14ac:dyDescent="0.2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>_xlfn.XLOOKUP(Sales_Data[[#This Row],[Category]],Assumptions_Model!A:A, Assumptions_Model!B:B)</f>
        <v>0.6</v>
      </c>
      <c r="W2089">
        <f>Sales_Data[[#This Row],[Sales]]*Sales_Data[[#This Row],[Cost_%]]</f>
        <v>88.037999999999997</v>
      </c>
      <c r="X2089">
        <f>Sales_Data[[#This Row],[Sales]]-Sales_Data[[#This Row],[Cost]]</f>
        <v>58.691999999999993</v>
      </c>
      <c r="Y2089" s="3">
        <f>Sales_Data[[#This Row],[Gross_Profit_Recalc]]/Sales_Data[[#This Row],[Sales]]</f>
        <v>0.39999999999999997</v>
      </c>
      <c r="Z2089">
        <f>YEAR(Sales_Data[[#This Row],[Order Date]])</f>
        <v>2016</v>
      </c>
    </row>
    <row r="2090" spans="1:26" x14ac:dyDescent="0.2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>_xlfn.XLOOKUP(Sales_Data[[#This Row],[Category]],Assumptions_Model!A:A, Assumptions_Model!B:B)</f>
        <v>0.6</v>
      </c>
      <c r="W2090">
        <f>Sales_Data[[#This Row],[Sales]]*Sales_Data[[#This Row],[Cost_%]]</f>
        <v>2.3759999999999999</v>
      </c>
      <c r="X2090">
        <f>Sales_Data[[#This Row],[Sales]]-Sales_Data[[#This Row],[Cost]]</f>
        <v>1.5840000000000001</v>
      </c>
      <c r="Y2090" s="3">
        <f>Sales_Data[[#This Row],[Gross_Profit_Recalc]]/Sales_Data[[#This Row],[Sales]]</f>
        <v>0.4</v>
      </c>
      <c r="Z2090">
        <f>YEAR(Sales_Data[[#This Row],[Order Date]])</f>
        <v>2016</v>
      </c>
    </row>
    <row r="2091" spans="1:26" x14ac:dyDescent="0.2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>_xlfn.XLOOKUP(Sales_Data[[#This Row],[Category]],Assumptions_Model!A:A, Assumptions_Model!B:B)</f>
        <v>0.6</v>
      </c>
      <c r="W2091">
        <f>Sales_Data[[#This Row],[Sales]]*Sales_Data[[#This Row],[Cost_%]]</f>
        <v>3.456</v>
      </c>
      <c r="X2091">
        <f>Sales_Data[[#This Row],[Sales]]-Sales_Data[[#This Row],[Cost]]</f>
        <v>2.3039999999999998</v>
      </c>
      <c r="Y2091" s="3">
        <f>Sales_Data[[#This Row],[Gross_Profit_Recalc]]/Sales_Data[[#This Row],[Sales]]</f>
        <v>0.39999999999999997</v>
      </c>
      <c r="Z2091">
        <f>YEAR(Sales_Data[[#This Row],[Order Date]])</f>
        <v>2015</v>
      </c>
    </row>
    <row r="2092" spans="1:26" x14ac:dyDescent="0.2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>_xlfn.XLOOKUP(Sales_Data[[#This Row],[Category]],Assumptions_Model!A:A, Assumptions_Model!B:B)</f>
        <v>0.6</v>
      </c>
      <c r="W2092">
        <f>Sales_Data[[#This Row],[Sales]]*Sales_Data[[#This Row],[Cost_%]]</f>
        <v>15.93</v>
      </c>
      <c r="X2092">
        <f>Sales_Data[[#This Row],[Sales]]-Sales_Data[[#This Row],[Cost]]</f>
        <v>10.620000000000001</v>
      </c>
      <c r="Y2092" s="3">
        <f>Sales_Data[[#This Row],[Gross_Profit_Recalc]]/Sales_Data[[#This Row],[Sales]]</f>
        <v>0.4</v>
      </c>
      <c r="Z2092">
        <f>YEAR(Sales_Data[[#This Row],[Order Date]])</f>
        <v>2017</v>
      </c>
    </row>
    <row r="2093" spans="1:26" x14ac:dyDescent="0.2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>_xlfn.XLOOKUP(Sales_Data[[#This Row],[Category]],Assumptions_Model!A:A, Assumptions_Model!B:B)</f>
        <v>0.65</v>
      </c>
      <c r="W2093">
        <f>Sales_Data[[#This Row],[Sales]]*Sales_Data[[#This Row],[Cost_%]]</f>
        <v>201.78795</v>
      </c>
      <c r="X2093">
        <f>Sales_Data[[#This Row],[Sales]]-Sales_Data[[#This Row],[Cost]]</f>
        <v>108.65504999999999</v>
      </c>
      <c r="Y2093" s="3">
        <f>Sales_Data[[#This Row],[Gross_Profit_Recalc]]/Sales_Data[[#This Row],[Sales]]</f>
        <v>0.35</v>
      </c>
      <c r="Z2093">
        <f>YEAR(Sales_Data[[#This Row],[Order Date]])</f>
        <v>2017</v>
      </c>
    </row>
    <row r="2094" spans="1:26" x14ac:dyDescent="0.2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>_xlfn.XLOOKUP(Sales_Data[[#This Row],[Category]],Assumptions_Model!A:A, Assumptions_Model!B:B)</f>
        <v>0.65</v>
      </c>
      <c r="W2094">
        <f>Sales_Data[[#This Row],[Sales]]*Sales_Data[[#This Row],[Cost_%]]</f>
        <v>311.935</v>
      </c>
      <c r="X2094">
        <f>Sales_Data[[#This Row],[Sales]]-Sales_Data[[#This Row],[Cost]]</f>
        <v>167.96499999999997</v>
      </c>
      <c r="Y2094" s="3">
        <f>Sales_Data[[#This Row],[Gross_Profit_Recalc]]/Sales_Data[[#This Row],[Sales]]</f>
        <v>0.35</v>
      </c>
      <c r="Z2094">
        <f>YEAR(Sales_Data[[#This Row],[Order Date]])</f>
        <v>2014</v>
      </c>
    </row>
    <row r="2095" spans="1:26" x14ac:dyDescent="0.2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>_xlfn.XLOOKUP(Sales_Data[[#This Row],[Category]],Assumptions_Model!A:A, Assumptions_Model!B:B)</f>
        <v>0.6</v>
      </c>
      <c r="W2095">
        <f>Sales_Data[[#This Row],[Sales]]*Sales_Data[[#This Row],[Cost_%]]</f>
        <v>7.7279999999999998</v>
      </c>
      <c r="X2095">
        <f>Sales_Data[[#This Row],[Sales]]-Sales_Data[[#This Row],[Cost]]</f>
        <v>5.152000000000001</v>
      </c>
      <c r="Y2095" s="3">
        <f>Sales_Data[[#This Row],[Gross_Profit_Recalc]]/Sales_Data[[#This Row],[Sales]]</f>
        <v>0.40000000000000008</v>
      </c>
      <c r="Z2095">
        <f>YEAR(Sales_Data[[#This Row],[Order Date]])</f>
        <v>2015</v>
      </c>
    </row>
    <row r="2096" spans="1:26" x14ac:dyDescent="0.2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>_xlfn.XLOOKUP(Sales_Data[[#This Row],[Category]],Assumptions_Model!A:A, Assumptions_Model!B:B)</f>
        <v>0.6</v>
      </c>
      <c r="W2096">
        <f>Sales_Data[[#This Row],[Sales]]*Sales_Data[[#This Row],[Cost_%]]</f>
        <v>7.871999999999999</v>
      </c>
      <c r="X2096">
        <f>Sales_Data[[#This Row],[Sales]]-Sales_Data[[#This Row],[Cost]]</f>
        <v>5.2480000000000002</v>
      </c>
      <c r="Y2096" s="3">
        <f>Sales_Data[[#This Row],[Gross_Profit_Recalc]]/Sales_Data[[#This Row],[Sales]]</f>
        <v>0.4</v>
      </c>
      <c r="Z2096">
        <f>YEAR(Sales_Data[[#This Row],[Order Date]])</f>
        <v>2015</v>
      </c>
    </row>
    <row r="2097" spans="1:26" x14ac:dyDescent="0.2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>_xlfn.XLOOKUP(Sales_Data[[#This Row],[Category]],Assumptions_Model!A:A, Assumptions_Model!B:B)</f>
        <v>0.6</v>
      </c>
      <c r="W2097">
        <f>Sales_Data[[#This Row],[Sales]]*Sales_Data[[#This Row],[Cost_%]]</f>
        <v>307.10399999999998</v>
      </c>
      <c r="X2097">
        <f>Sales_Data[[#This Row],[Sales]]-Sales_Data[[#This Row],[Cost]]</f>
        <v>204.73599999999999</v>
      </c>
      <c r="Y2097" s="3">
        <f>Sales_Data[[#This Row],[Gross_Profit_Recalc]]/Sales_Data[[#This Row],[Sales]]</f>
        <v>0.4</v>
      </c>
      <c r="Z2097">
        <f>YEAR(Sales_Data[[#This Row],[Order Date]])</f>
        <v>2016</v>
      </c>
    </row>
    <row r="2098" spans="1:26" x14ac:dyDescent="0.2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>_xlfn.XLOOKUP(Sales_Data[[#This Row],[Category]],Assumptions_Model!A:A, Assumptions_Model!B:B)</f>
        <v>0.6</v>
      </c>
      <c r="W2098">
        <f>Sales_Data[[#This Row],[Sales]]*Sales_Data[[#This Row],[Cost_%]]</f>
        <v>55.175999999999995</v>
      </c>
      <c r="X2098">
        <f>Sales_Data[[#This Row],[Sales]]-Sales_Data[[#This Row],[Cost]]</f>
        <v>36.783999999999999</v>
      </c>
      <c r="Y2098" s="3">
        <f>Sales_Data[[#This Row],[Gross_Profit_Recalc]]/Sales_Data[[#This Row],[Sales]]</f>
        <v>0.4</v>
      </c>
      <c r="Z2098">
        <f>YEAR(Sales_Data[[#This Row],[Order Date]])</f>
        <v>2016</v>
      </c>
    </row>
    <row r="2099" spans="1:26" x14ac:dyDescent="0.2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>_xlfn.XLOOKUP(Sales_Data[[#This Row],[Category]],Assumptions_Model!A:A, Assumptions_Model!B:B)</f>
        <v>0.6</v>
      </c>
      <c r="W2099">
        <f>Sales_Data[[#This Row],[Sales]]*Sales_Data[[#This Row],[Cost_%]]</f>
        <v>5.0039999999999996</v>
      </c>
      <c r="X2099">
        <f>Sales_Data[[#This Row],[Sales]]-Sales_Data[[#This Row],[Cost]]</f>
        <v>3.3360000000000003</v>
      </c>
      <c r="Y2099" s="3">
        <f>Sales_Data[[#This Row],[Gross_Profit_Recalc]]/Sales_Data[[#This Row],[Sales]]</f>
        <v>0.4</v>
      </c>
      <c r="Z2099">
        <f>YEAR(Sales_Data[[#This Row],[Order Date]])</f>
        <v>2016</v>
      </c>
    </row>
    <row r="2100" spans="1:26" x14ac:dyDescent="0.2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>_xlfn.XLOOKUP(Sales_Data[[#This Row],[Category]],Assumptions_Model!A:A, Assumptions_Model!B:B)</f>
        <v>0.6</v>
      </c>
      <c r="W2100">
        <f>Sales_Data[[#This Row],[Sales]]*Sales_Data[[#This Row],[Cost_%]]</f>
        <v>22.608000000000001</v>
      </c>
      <c r="X2100">
        <f>Sales_Data[[#This Row],[Sales]]-Sales_Data[[#This Row],[Cost]]</f>
        <v>15.071999999999999</v>
      </c>
      <c r="Y2100" s="3">
        <f>Sales_Data[[#This Row],[Gross_Profit_Recalc]]/Sales_Data[[#This Row],[Sales]]</f>
        <v>0.39999999999999997</v>
      </c>
      <c r="Z2100">
        <f>YEAR(Sales_Data[[#This Row],[Order Date]])</f>
        <v>2017</v>
      </c>
    </row>
    <row r="2101" spans="1:26" x14ac:dyDescent="0.2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>_xlfn.XLOOKUP(Sales_Data[[#This Row],[Category]],Assumptions_Model!A:A, Assumptions_Model!B:B)</f>
        <v>0.55000000000000004</v>
      </c>
      <c r="W2101">
        <f>Sales_Data[[#This Row],[Sales]]*Sales_Data[[#This Row],[Cost_%]]</f>
        <v>153.96920000000003</v>
      </c>
      <c r="X2101">
        <f>Sales_Data[[#This Row],[Sales]]-Sales_Data[[#This Row],[Cost]]</f>
        <v>125.97479999999999</v>
      </c>
      <c r="Y2101" s="3">
        <f>Sales_Data[[#This Row],[Gross_Profit_Recalc]]/Sales_Data[[#This Row],[Sales]]</f>
        <v>0.44999999999999996</v>
      </c>
      <c r="Z2101">
        <f>YEAR(Sales_Data[[#This Row],[Order Date]])</f>
        <v>2017</v>
      </c>
    </row>
    <row r="2102" spans="1:26" x14ac:dyDescent="0.2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>_xlfn.XLOOKUP(Sales_Data[[#This Row],[Category]],Assumptions_Model!A:A, Assumptions_Model!B:B)</f>
        <v>0.6</v>
      </c>
      <c r="W2102">
        <f>Sales_Data[[#This Row],[Sales]]*Sales_Data[[#This Row],[Cost_%]]</f>
        <v>381.84480000000002</v>
      </c>
      <c r="X2102">
        <f>Sales_Data[[#This Row],[Sales]]-Sales_Data[[#This Row],[Cost]]</f>
        <v>254.56319999999999</v>
      </c>
      <c r="Y2102" s="3">
        <f>Sales_Data[[#This Row],[Gross_Profit_Recalc]]/Sales_Data[[#This Row],[Sales]]</f>
        <v>0.39999999999999997</v>
      </c>
      <c r="Z2102">
        <f>YEAR(Sales_Data[[#This Row],[Order Date]])</f>
        <v>2014</v>
      </c>
    </row>
    <row r="2103" spans="1:26" x14ac:dyDescent="0.2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>_xlfn.XLOOKUP(Sales_Data[[#This Row],[Category]],Assumptions_Model!A:A, Assumptions_Model!B:B)</f>
        <v>0.6</v>
      </c>
      <c r="W2103">
        <f>Sales_Data[[#This Row],[Sales]]*Sales_Data[[#This Row],[Cost_%]]</f>
        <v>49.900800000000004</v>
      </c>
      <c r="X2103">
        <f>Sales_Data[[#This Row],[Sales]]-Sales_Data[[#This Row],[Cost]]</f>
        <v>33.267200000000003</v>
      </c>
      <c r="Y2103" s="3">
        <f>Sales_Data[[#This Row],[Gross_Profit_Recalc]]/Sales_Data[[#This Row],[Sales]]</f>
        <v>0.4</v>
      </c>
      <c r="Z2103">
        <f>YEAR(Sales_Data[[#This Row],[Order Date]])</f>
        <v>2014</v>
      </c>
    </row>
    <row r="2104" spans="1:26" x14ac:dyDescent="0.2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>_xlfn.XLOOKUP(Sales_Data[[#This Row],[Category]],Assumptions_Model!A:A, Assumptions_Model!B:B)</f>
        <v>0.65</v>
      </c>
      <c r="W2104">
        <f>Sales_Data[[#This Row],[Sales]]*Sales_Data[[#This Row],[Cost_%]]</f>
        <v>168.43840000000003</v>
      </c>
      <c r="X2104">
        <f>Sales_Data[[#This Row],[Sales]]-Sales_Data[[#This Row],[Cost]]</f>
        <v>90.697599999999994</v>
      </c>
      <c r="Y2104" s="3">
        <f>Sales_Data[[#This Row],[Gross_Profit_Recalc]]/Sales_Data[[#This Row],[Sales]]</f>
        <v>0.34999999999999992</v>
      </c>
      <c r="Z2104">
        <f>YEAR(Sales_Data[[#This Row],[Order Date]])</f>
        <v>2014</v>
      </c>
    </row>
    <row r="2105" spans="1:26" x14ac:dyDescent="0.2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>_xlfn.XLOOKUP(Sales_Data[[#This Row],[Category]],Assumptions_Model!A:A, Assumptions_Model!B:B)</f>
        <v>0.6</v>
      </c>
      <c r="W2105">
        <f>Sales_Data[[#This Row],[Sales]]*Sales_Data[[#This Row],[Cost_%]]</f>
        <v>133.15199999999999</v>
      </c>
      <c r="X2105">
        <f>Sales_Data[[#This Row],[Sales]]-Sales_Data[[#This Row],[Cost]]</f>
        <v>88.768000000000001</v>
      </c>
      <c r="Y2105" s="3">
        <f>Sales_Data[[#This Row],[Gross_Profit_Recalc]]/Sales_Data[[#This Row],[Sales]]</f>
        <v>0.4</v>
      </c>
      <c r="Z2105">
        <f>YEAR(Sales_Data[[#This Row],[Order Date]])</f>
        <v>2017</v>
      </c>
    </row>
    <row r="2106" spans="1:26" x14ac:dyDescent="0.2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>_xlfn.XLOOKUP(Sales_Data[[#This Row],[Category]],Assumptions_Model!A:A, Assumptions_Model!B:B)</f>
        <v>0.55000000000000004</v>
      </c>
      <c r="W2106">
        <f>Sales_Data[[#This Row],[Sales]]*Sales_Data[[#This Row],[Cost_%]]</f>
        <v>14.3</v>
      </c>
      <c r="X2106">
        <f>Sales_Data[[#This Row],[Sales]]-Sales_Data[[#This Row],[Cost]]</f>
        <v>11.7</v>
      </c>
      <c r="Y2106" s="3">
        <f>Sales_Data[[#This Row],[Gross_Profit_Recalc]]/Sales_Data[[#This Row],[Sales]]</f>
        <v>0.44999999999999996</v>
      </c>
      <c r="Z2106">
        <f>YEAR(Sales_Data[[#This Row],[Order Date]])</f>
        <v>2017</v>
      </c>
    </row>
    <row r="2107" spans="1:26" x14ac:dyDescent="0.2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>_xlfn.XLOOKUP(Sales_Data[[#This Row],[Category]],Assumptions_Model!A:A, Assumptions_Model!B:B)</f>
        <v>0.6</v>
      </c>
      <c r="W2107">
        <f>Sales_Data[[#This Row],[Sales]]*Sales_Data[[#This Row],[Cost_%]]</f>
        <v>9.3311999999999991</v>
      </c>
      <c r="X2107">
        <f>Sales_Data[[#This Row],[Sales]]-Sales_Data[[#This Row],[Cost]]</f>
        <v>6.2208000000000006</v>
      </c>
      <c r="Y2107" s="3">
        <f>Sales_Data[[#This Row],[Gross_Profit_Recalc]]/Sales_Data[[#This Row],[Sales]]</f>
        <v>0.4</v>
      </c>
      <c r="Z2107">
        <f>YEAR(Sales_Data[[#This Row],[Order Date]])</f>
        <v>2014</v>
      </c>
    </row>
    <row r="2108" spans="1:26" x14ac:dyDescent="0.2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>_xlfn.XLOOKUP(Sales_Data[[#This Row],[Category]],Assumptions_Model!A:A, Assumptions_Model!B:B)</f>
        <v>0.6</v>
      </c>
      <c r="W2108">
        <f>Sales_Data[[#This Row],[Sales]]*Sales_Data[[#This Row],[Cost_%]]</f>
        <v>0.52559999999999996</v>
      </c>
      <c r="X2108">
        <f>Sales_Data[[#This Row],[Sales]]-Sales_Data[[#This Row],[Cost]]</f>
        <v>0.35040000000000004</v>
      </c>
      <c r="Y2108" s="3">
        <f>Sales_Data[[#This Row],[Gross_Profit_Recalc]]/Sales_Data[[#This Row],[Sales]]</f>
        <v>0.40000000000000008</v>
      </c>
      <c r="Z2108">
        <f>YEAR(Sales_Data[[#This Row],[Order Date]])</f>
        <v>2014</v>
      </c>
    </row>
    <row r="2109" spans="1:26" x14ac:dyDescent="0.2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>_xlfn.XLOOKUP(Sales_Data[[#This Row],[Category]],Assumptions_Model!A:A, Assumptions_Model!B:B)</f>
        <v>0.6</v>
      </c>
      <c r="W2109">
        <f>Sales_Data[[#This Row],[Sales]]*Sales_Data[[#This Row],[Cost_%]]</f>
        <v>11.988</v>
      </c>
      <c r="X2109">
        <f>Sales_Data[[#This Row],[Sales]]-Sales_Data[[#This Row],[Cost]]</f>
        <v>7.9920000000000009</v>
      </c>
      <c r="Y2109" s="3">
        <f>Sales_Data[[#This Row],[Gross_Profit_Recalc]]/Sales_Data[[#This Row],[Sales]]</f>
        <v>0.4</v>
      </c>
      <c r="Z2109">
        <f>YEAR(Sales_Data[[#This Row],[Order Date]])</f>
        <v>2015</v>
      </c>
    </row>
    <row r="2110" spans="1:26" x14ac:dyDescent="0.2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>_xlfn.XLOOKUP(Sales_Data[[#This Row],[Category]],Assumptions_Model!A:A, Assumptions_Model!B:B)</f>
        <v>0.6</v>
      </c>
      <c r="W2110">
        <f>Sales_Data[[#This Row],[Sales]]*Sales_Data[[#This Row],[Cost_%]]</f>
        <v>239.01119999999997</v>
      </c>
      <c r="X2110">
        <f>Sales_Data[[#This Row],[Sales]]-Sales_Data[[#This Row],[Cost]]</f>
        <v>159.3408</v>
      </c>
      <c r="Y2110" s="3">
        <f>Sales_Data[[#This Row],[Gross_Profit_Recalc]]/Sales_Data[[#This Row],[Sales]]</f>
        <v>0.4</v>
      </c>
      <c r="Z2110">
        <f>YEAR(Sales_Data[[#This Row],[Order Date]])</f>
        <v>2015</v>
      </c>
    </row>
    <row r="2111" spans="1:26" x14ac:dyDescent="0.2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>_xlfn.XLOOKUP(Sales_Data[[#This Row],[Category]],Assumptions_Model!A:A, Assumptions_Model!B:B)</f>
        <v>0.6</v>
      </c>
      <c r="W2111">
        <f>Sales_Data[[#This Row],[Sales]]*Sales_Data[[#This Row],[Cost_%]]</f>
        <v>3.024</v>
      </c>
      <c r="X2111">
        <f>Sales_Data[[#This Row],[Sales]]-Sales_Data[[#This Row],[Cost]]</f>
        <v>2.016</v>
      </c>
      <c r="Y2111" s="3">
        <f>Sales_Data[[#This Row],[Gross_Profit_Recalc]]/Sales_Data[[#This Row],[Sales]]</f>
        <v>0.4</v>
      </c>
      <c r="Z2111">
        <f>YEAR(Sales_Data[[#This Row],[Order Date]])</f>
        <v>2015</v>
      </c>
    </row>
    <row r="2112" spans="1:26" x14ac:dyDescent="0.2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>_xlfn.XLOOKUP(Sales_Data[[#This Row],[Category]],Assumptions_Model!A:A, Assumptions_Model!B:B)</f>
        <v>0.6</v>
      </c>
      <c r="W2112">
        <f>Sales_Data[[#This Row],[Sales]]*Sales_Data[[#This Row],[Cost_%]]</f>
        <v>10.469999999999999</v>
      </c>
      <c r="X2112">
        <f>Sales_Data[[#This Row],[Sales]]-Sales_Data[[#This Row],[Cost]]</f>
        <v>6.98</v>
      </c>
      <c r="Y2112" s="3">
        <f>Sales_Data[[#This Row],[Gross_Profit_Recalc]]/Sales_Data[[#This Row],[Sales]]</f>
        <v>0.4</v>
      </c>
      <c r="Z2112">
        <f>YEAR(Sales_Data[[#This Row],[Order Date]])</f>
        <v>2015</v>
      </c>
    </row>
    <row r="2113" spans="1:26" x14ac:dyDescent="0.2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>_xlfn.XLOOKUP(Sales_Data[[#This Row],[Category]],Assumptions_Model!A:A, Assumptions_Model!B:B)</f>
        <v>0.65</v>
      </c>
      <c r="W2113">
        <f>Sales_Data[[#This Row],[Sales]]*Sales_Data[[#This Row],[Cost_%]]</f>
        <v>210.03840000000002</v>
      </c>
      <c r="X2113">
        <f>Sales_Data[[#This Row],[Sales]]-Sales_Data[[#This Row],[Cost]]</f>
        <v>113.0976</v>
      </c>
      <c r="Y2113" s="3">
        <f>Sales_Data[[#This Row],[Gross_Profit_Recalc]]/Sales_Data[[#This Row],[Sales]]</f>
        <v>0.35</v>
      </c>
      <c r="Z2113">
        <f>YEAR(Sales_Data[[#This Row],[Order Date]])</f>
        <v>2015</v>
      </c>
    </row>
    <row r="2114" spans="1:26" x14ac:dyDescent="0.2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>_xlfn.XLOOKUP(Sales_Data[[#This Row],[Category]],Assumptions_Model!A:A, Assumptions_Model!B:B)</f>
        <v>0.6</v>
      </c>
      <c r="W2114">
        <f>Sales_Data[[#This Row],[Sales]]*Sales_Data[[#This Row],[Cost_%]]</f>
        <v>17.82</v>
      </c>
      <c r="X2114">
        <f>Sales_Data[[#This Row],[Sales]]-Sales_Data[[#This Row],[Cost]]</f>
        <v>11.879999999999999</v>
      </c>
      <c r="Y2114" s="3">
        <f>Sales_Data[[#This Row],[Gross_Profit_Recalc]]/Sales_Data[[#This Row],[Sales]]</f>
        <v>0.39999999999999997</v>
      </c>
      <c r="Z2114">
        <f>YEAR(Sales_Data[[#This Row],[Order Date]])</f>
        <v>2015</v>
      </c>
    </row>
    <row r="2115" spans="1:26" x14ac:dyDescent="0.2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>_xlfn.XLOOKUP(Sales_Data[[#This Row],[Category]],Assumptions_Model!A:A, Assumptions_Model!B:B)</f>
        <v>0.55000000000000004</v>
      </c>
      <c r="W2115">
        <f>Sales_Data[[#This Row],[Sales]]*Sales_Data[[#This Row],[Cost_%]]</f>
        <v>712.71199999999999</v>
      </c>
      <c r="X2115">
        <f>Sales_Data[[#This Row],[Sales]]-Sales_Data[[#This Row],[Cost]]</f>
        <v>583.12799999999993</v>
      </c>
      <c r="Y2115" s="3">
        <f>Sales_Data[[#This Row],[Gross_Profit_Recalc]]/Sales_Data[[#This Row],[Sales]]</f>
        <v>0.44999999999999996</v>
      </c>
      <c r="Z2115">
        <f>YEAR(Sales_Data[[#This Row],[Order Date]])</f>
        <v>2015</v>
      </c>
    </row>
    <row r="2116" spans="1:26" x14ac:dyDescent="0.2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>_xlfn.XLOOKUP(Sales_Data[[#This Row],[Category]],Assumptions_Model!A:A, Assumptions_Model!B:B)</f>
        <v>0.6</v>
      </c>
      <c r="W2116">
        <f>Sales_Data[[#This Row],[Sales]]*Sales_Data[[#This Row],[Cost_%]]</f>
        <v>28.104000000000003</v>
      </c>
      <c r="X2116">
        <f>Sales_Data[[#This Row],[Sales]]-Sales_Data[[#This Row],[Cost]]</f>
        <v>18.736000000000001</v>
      </c>
      <c r="Y2116" s="3">
        <f>Sales_Data[[#This Row],[Gross_Profit_Recalc]]/Sales_Data[[#This Row],[Sales]]</f>
        <v>0.39999999999999997</v>
      </c>
      <c r="Z2116">
        <f>YEAR(Sales_Data[[#This Row],[Order Date]])</f>
        <v>2015</v>
      </c>
    </row>
    <row r="2117" spans="1:26" x14ac:dyDescent="0.2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>_xlfn.XLOOKUP(Sales_Data[[#This Row],[Category]],Assumptions_Model!A:A, Assumptions_Model!B:B)</f>
        <v>0.65</v>
      </c>
      <c r="W2117">
        <f>Sales_Data[[#This Row],[Sales]]*Sales_Data[[#This Row],[Cost_%]]</f>
        <v>276.79145000000005</v>
      </c>
      <c r="X2117">
        <f>Sales_Data[[#This Row],[Sales]]-Sales_Data[[#This Row],[Cost]]</f>
        <v>149.04154999999997</v>
      </c>
      <c r="Y2117" s="3">
        <f>Sales_Data[[#This Row],[Gross_Profit_Recalc]]/Sales_Data[[#This Row],[Sales]]</f>
        <v>0.34999999999999992</v>
      </c>
      <c r="Z2117">
        <f>YEAR(Sales_Data[[#This Row],[Order Date]])</f>
        <v>2015</v>
      </c>
    </row>
    <row r="2118" spans="1:26" x14ac:dyDescent="0.2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>_xlfn.XLOOKUP(Sales_Data[[#This Row],[Category]],Assumptions_Model!A:A, Assumptions_Model!B:B)</f>
        <v>0.65</v>
      </c>
      <c r="W2118">
        <f>Sales_Data[[#This Row],[Sales]]*Sales_Data[[#This Row],[Cost_%]]</f>
        <v>136.28549999999998</v>
      </c>
      <c r="X2118">
        <f>Sales_Data[[#This Row],[Sales]]-Sales_Data[[#This Row],[Cost]]</f>
        <v>73.384500000000003</v>
      </c>
      <c r="Y2118" s="3">
        <f>Sales_Data[[#This Row],[Gross_Profit_Recalc]]/Sales_Data[[#This Row],[Sales]]</f>
        <v>0.35000000000000003</v>
      </c>
      <c r="Z2118">
        <f>YEAR(Sales_Data[[#This Row],[Order Date]])</f>
        <v>2015</v>
      </c>
    </row>
    <row r="2119" spans="1:26" x14ac:dyDescent="0.2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>_xlfn.XLOOKUP(Sales_Data[[#This Row],[Category]],Assumptions_Model!A:A, Assumptions_Model!B:B)</f>
        <v>0.6</v>
      </c>
      <c r="W2119">
        <f>Sales_Data[[#This Row],[Sales]]*Sales_Data[[#This Row],[Cost_%]]</f>
        <v>95.927999999999997</v>
      </c>
      <c r="X2119">
        <f>Sales_Data[[#This Row],[Sales]]-Sales_Data[[#This Row],[Cost]]</f>
        <v>63.951999999999998</v>
      </c>
      <c r="Y2119" s="3">
        <f>Sales_Data[[#This Row],[Gross_Profit_Recalc]]/Sales_Data[[#This Row],[Sales]]</f>
        <v>0.4</v>
      </c>
      <c r="Z2119">
        <f>YEAR(Sales_Data[[#This Row],[Order Date]])</f>
        <v>2016</v>
      </c>
    </row>
    <row r="2120" spans="1:26" x14ac:dyDescent="0.2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>_xlfn.XLOOKUP(Sales_Data[[#This Row],[Category]],Assumptions_Model!A:A, Assumptions_Model!B:B)</f>
        <v>0.6</v>
      </c>
      <c r="W2120">
        <f>Sales_Data[[#This Row],[Sales]]*Sales_Data[[#This Row],[Cost_%]]</f>
        <v>3.1680000000000001</v>
      </c>
      <c r="X2120">
        <f>Sales_Data[[#This Row],[Sales]]-Sales_Data[[#This Row],[Cost]]</f>
        <v>2.1120000000000001</v>
      </c>
      <c r="Y2120" s="3">
        <f>Sales_Data[[#This Row],[Gross_Profit_Recalc]]/Sales_Data[[#This Row],[Sales]]</f>
        <v>0.4</v>
      </c>
      <c r="Z2120">
        <f>YEAR(Sales_Data[[#This Row],[Order Date]])</f>
        <v>2017</v>
      </c>
    </row>
    <row r="2121" spans="1:26" x14ac:dyDescent="0.2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>_xlfn.XLOOKUP(Sales_Data[[#This Row],[Category]],Assumptions_Model!A:A, Assumptions_Model!B:B)</f>
        <v>0.6</v>
      </c>
      <c r="W2121">
        <f>Sales_Data[[#This Row],[Sales]]*Sales_Data[[#This Row],[Cost_%]]</f>
        <v>537.55199999999991</v>
      </c>
      <c r="X2121">
        <f>Sales_Data[[#This Row],[Sales]]-Sales_Data[[#This Row],[Cost]]</f>
        <v>358.36800000000005</v>
      </c>
      <c r="Y2121" s="3">
        <f>Sales_Data[[#This Row],[Gross_Profit_Recalc]]/Sales_Data[[#This Row],[Sales]]</f>
        <v>0.40000000000000008</v>
      </c>
      <c r="Z2121">
        <f>YEAR(Sales_Data[[#This Row],[Order Date]])</f>
        <v>2017</v>
      </c>
    </row>
    <row r="2122" spans="1:26" x14ac:dyDescent="0.2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>_xlfn.XLOOKUP(Sales_Data[[#This Row],[Category]],Assumptions_Model!A:A, Assumptions_Model!B:B)</f>
        <v>0.6</v>
      </c>
      <c r="W2122">
        <f>Sales_Data[[#This Row],[Sales]]*Sales_Data[[#This Row],[Cost_%]]</f>
        <v>1.6847999999999999</v>
      </c>
      <c r="X2122">
        <f>Sales_Data[[#This Row],[Sales]]-Sales_Data[[#This Row],[Cost]]</f>
        <v>1.1232</v>
      </c>
      <c r="Y2122" s="3">
        <f>Sales_Data[[#This Row],[Gross_Profit_Recalc]]/Sales_Data[[#This Row],[Sales]]</f>
        <v>0.4</v>
      </c>
      <c r="Z2122">
        <f>YEAR(Sales_Data[[#This Row],[Order Date]])</f>
        <v>2017</v>
      </c>
    </row>
    <row r="2123" spans="1:26" x14ac:dyDescent="0.2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>_xlfn.XLOOKUP(Sales_Data[[#This Row],[Category]],Assumptions_Model!A:A, Assumptions_Model!B:B)</f>
        <v>0.65</v>
      </c>
      <c r="W2123">
        <f>Sales_Data[[#This Row],[Sales]]*Sales_Data[[#This Row],[Cost_%]]</f>
        <v>140.3844</v>
      </c>
      <c r="X2123">
        <f>Sales_Data[[#This Row],[Sales]]-Sales_Data[[#This Row],[Cost]]</f>
        <v>75.5916</v>
      </c>
      <c r="Y2123" s="3">
        <f>Sales_Data[[#This Row],[Gross_Profit_Recalc]]/Sales_Data[[#This Row],[Sales]]</f>
        <v>0.35</v>
      </c>
      <c r="Z2123">
        <f>YEAR(Sales_Data[[#This Row],[Order Date]])</f>
        <v>2017</v>
      </c>
    </row>
    <row r="2124" spans="1:26" x14ac:dyDescent="0.2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>_xlfn.XLOOKUP(Sales_Data[[#This Row],[Category]],Assumptions_Model!A:A, Assumptions_Model!B:B)</f>
        <v>0.65</v>
      </c>
      <c r="W2124">
        <f>Sales_Data[[#This Row],[Sales]]*Sales_Data[[#This Row],[Cost_%]]</f>
        <v>157.274</v>
      </c>
      <c r="X2124">
        <f>Sales_Data[[#This Row],[Sales]]-Sales_Data[[#This Row],[Cost]]</f>
        <v>84.686000000000007</v>
      </c>
      <c r="Y2124" s="3">
        <f>Sales_Data[[#This Row],[Gross_Profit_Recalc]]/Sales_Data[[#This Row],[Sales]]</f>
        <v>0.35000000000000003</v>
      </c>
      <c r="Z2124">
        <f>YEAR(Sales_Data[[#This Row],[Order Date]])</f>
        <v>2017</v>
      </c>
    </row>
    <row r="2125" spans="1:26" x14ac:dyDescent="0.2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>_xlfn.XLOOKUP(Sales_Data[[#This Row],[Category]],Assumptions_Model!A:A, Assumptions_Model!B:B)</f>
        <v>0.6</v>
      </c>
      <c r="W2125">
        <f>Sales_Data[[#This Row],[Sales]]*Sales_Data[[#This Row],[Cost_%]]</f>
        <v>16.631999999999998</v>
      </c>
      <c r="X2125">
        <f>Sales_Data[[#This Row],[Sales]]-Sales_Data[[#This Row],[Cost]]</f>
        <v>11.088000000000001</v>
      </c>
      <c r="Y2125" s="3">
        <f>Sales_Data[[#This Row],[Gross_Profit_Recalc]]/Sales_Data[[#This Row],[Sales]]</f>
        <v>0.40000000000000008</v>
      </c>
      <c r="Z2125">
        <f>YEAR(Sales_Data[[#This Row],[Order Date]])</f>
        <v>2017</v>
      </c>
    </row>
    <row r="2126" spans="1:26" x14ac:dyDescent="0.2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>_xlfn.XLOOKUP(Sales_Data[[#This Row],[Category]],Assumptions_Model!A:A, Assumptions_Model!B:B)</f>
        <v>0.6</v>
      </c>
      <c r="W2126">
        <f>Sales_Data[[#This Row],[Sales]]*Sales_Data[[#This Row],[Cost_%]]</f>
        <v>62.808</v>
      </c>
      <c r="X2126">
        <f>Sales_Data[[#This Row],[Sales]]-Sales_Data[[#This Row],[Cost]]</f>
        <v>41.872000000000007</v>
      </c>
      <c r="Y2126" s="3">
        <f>Sales_Data[[#This Row],[Gross_Profit_Recalc]]/Sales_Data[[#This Row],[Sales]]</f>
        <v>0.4</v>
      </c>
      <c r="Z2126">
        <f>YEAR(Sales_Data[[#This Row],[Order Date]])</f>
        <v>2017</v>
      </c>
    </row>
    <row r="2127" spans="1:26" x14ac:dyDescent="0.2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>_xlfn.XLOOKUP(Sales_Data[[#This Row],[Category]],Assumptions_Model!A:A, Assumptions_Model!B:B)</f>
        <v>0.55000000000000004</v>
      </c>
      <c r="W2127">
        <f>Sales_Data[[#This Row],[Sales]]*Sales_Data[[#This Row],[Cost_%]]</f>
        <v>34.626899999999999</v>
      </c>
      <c r="X2127">
        <f>Sales_Data[[#This Row],[Sales]]-Sales_Data[[#This Row],[Cost]]</f>
        <v>28.331099999999999</v>
      </c>
      <c r="Y2127" s="3">
        <f>Sales_Data[[#This Row],[Gross_Profit_Recalc]]/Sales_Data[[#This Row],[Sales]]</f>
        <v>0.45</v>
      </c>
      <c r="Z2127">
        <f>YEAR(Sales_Data[[#This Row],[Order Date]])</f>
        <v>2017</v>
      </c>
    </row>
    <row r="2128" spans="1:26" x14ac:dyDescent="0.2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>_xlfn.XLOOKUP(Sales_Data[[#This Row],[Category]],Assumptions_Model!A:A, Assumptions_Model!B:B)</f>
        <v>0.55000000000000004</v>
      </c>
      <c r="W2128">
        <f>Sales_Data[[#This Row],[Sales]]*Sales_Data[[#This Row],[Cost_%]]</f>
        <v>47.506800000000005</v>
      </c>
      <c r="X2128">
        <f>Sales_Data[[#This Row],[Sales]]-Sales_Data[[#This Row],[Cost]]</f>
        <v>38.869199999999999</v>
      </c>
      <c r="Y2128" s="3">
        <f>Sales_Data[[#This Row],[Gross_Profit_Recalc]]/Sales_Data[[#This Row],[Sales]]</f>
        <v>0.44999999999999996</v>
      </c>
      <c r="Z2128">
        <f>YEAR(Sales_Data[[#This Row],[Order Date]])</f>
        <v>2014</v>
      </c>
    </row>
    <row r="2129" spans="1:26" x14ac:dyDescent="0.2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>_xlfn.XLOOKUP(Sales_Data[[#This Row],[Category]],Assumptions_Model!A:A, Assumptions_Model!B:B)</f>
        <v>0.65</v>
      </c>
      <c r="W2129">
        <f>Sales_Data[[#This Row],[Sales]]*Sales_Data[[#This Row],[Cost_%]]</f>
        <v>42.213600000000007</v>
      </c>
      <c r="X2129">
        <f>Sales_Data[[#This Row],[Sales]]-Sales_Data[[#This Row],[Cost]]</f>
        <v>22.730399999999996</v>
      </c>
      <c r="Y2129" s="3">
        <f>Sales_Data[[#This Row],[Gross_Profit_Recalc]]/Sales_Data[[#This Row],[Sales]]</f>
        <v>0.34999999999999992</v>
      </c>
      <c r="Z2129">
        <f>YEAR(Sales_Data[[#This Row],[Order Date]])</f>
        <v>2015</v>
      </c>
    </row>
    <row r="2130" spans="1:26" x14ac:dyDescent="0.2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>_xlfn.XLOOKUP(Sales_Data[[#This Row],[Category]],Assumptions_Model!A:A, Assumptions_Model!B:B)</f>
        <v>0.6</v>
      </c>
      <c r="W2130">
        <f>Sales_Data[[#This Row],[Sales]]*Sales_Data[[#This Row],[Cost_%]]</f>
        <v>12.441599999999999</v>
      </c>
      <c r="X2130">
        <f>Sales_Data[[#This Row],[Sales]]-Sales_Data[[#This Row],[Cost]]</f>
        <v>8.2944000000000013</v>
      </c>
      <c r="Y2130" s="3">
        <f>Sales_Data[[#This Row],[Gross_Profit_Recalc]]/Sales_Data[[#This Row],[Sales]]</f>
        <v>0.40000000000000008</v>
      </c>
      <c r="Z2130">
        <f>YEAR(Sales_Data[[#This Row],[Order Date]])</f>
        <v>2015</v>
      </c>
    </row>
    <row r="2131" spans="1:26" x14ac:dyDescent="0.2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>_xlfn.XLOOKUP(Sales_Data[[#This Row],[Category]],Assumptions_Model!A:A, Assumptions_Model!B:B)</f>
        <v>0.6</v>
      </c>
      <c r="W2131">
        <f>Sales_Data[[#This Row],[Sales]]*Sales_Data[[#This Row],[Cost_%]]</f>
        <v>19.968</v>
      </c>
      <c r="X2131">
        <f>Sales_Data[[#This Row],[Sales]]-Sales_Data[[#This Row],[Cost]]</f>
        <v>13.312000000000001</v>
      </c>
      <c r="Y2131" s="3">
        <f>Sales_Data[[#This Row],[Gross_Profit_Recalc]]/Sales_Data[[#This Row],[Sales]]</f>
        <v>0.4</v>
      </c>
      <c r="Z2131">
        <f>YEAR(Sales_Data[[#This Row],[Order Date]])</f>
        <v>2014</v>
      </c>
    </row>
    <row r="2132" spans="1:26" x14ac:dyDescent="0.2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>_xlfn.XLOOKUP(Sales_Data[[#This Row],[Category]],Assumptions_Model!A:A, Assumptions_Model!B:B)</f>
        <v>0.6</v>
      </c>
      <c r="W2132">
        <f>Sales_Data[[#This Row],[Sales]]*Sales_Data[[#This Row],[Cost_%]]</f>
        <v>23.112000000000002</v>
      </c>
      <c r="X2132">
        <f>Sales_Data[[#This Row],[Sales]]-Sales_Data[[#This Row],[Cost]]</f>
        <v>15.408000000000001</v>
      </c>
      <c r="Y2132" s="3">
        <f>Sales_Data[[#This Row],[Gross_Profit_Recalc]]/Sales_Data[[#This Row],[Sales]]</f>
        <v>0.4</v>
      </c>
      <c r="Z2132">
        <f>YEAR(Sales_Data[[#This Row],[Order Date]])</f>
        <v>2014</v>
      </c>
    </row>
    <row r="2133" spans="1:26" x14ac:dyDescent="0.2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>_xlfn.XLOOKUP(Sales_Data[[#This Row],[Category]],Assumptions_Model!A:A, Assumptions_Model!B:B)</f>
        <v>0.65</v>
      </c>
      <c r="W2133">
        <f>Sales_Data[[#This Row],[Sales]]*Sales_Data[[#This Row],[Cost_%]]</f>
        <v>90.909000000000006</v>
      </c>
      <c r="X2133">
        <f>Sales_Data[[#This Row],[Sales]]-Sales_Data[[#This Row],[Cost]]</f>
        <v>48.951000000000008</v>
      </c>
      <c r="Y2133" s="3">
        <f>Sales_Data[[#This Row],[Gross_Profit_Recalc]]/Sales_Data[[#This Row],[Sales]]</f>
        <v>0.35000000000000003</v>
      </c>
      <c r="Z2133">
        <f>YEAR(Sales_Data[[#This Row],[Order Date]])</f>
        <v>2014</v>
      </c>
    </row>
    <row r="2134" spans="1:26" x14ac:dyDescent="0.2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>_xlfn.XLOOKUP(Sales_Data[[#This Row],[Category]],Assumptions_Model!A:A, Assumptions_Model!B:B)</f>
        <v>0.6</v>
      </c>
      <c r="W2134">
        <f>Sales_Data[[#This Row],[Sales]]*Sales_Data[[#This Row],[Cost_%]]</f>
        <v>11.79</v>
      </c>
      <c r="X2134">
        <f>Sales_Data[[#This Row],[Sales]]-Sales_Data[[#This Row],[Cost]]</f>
        <v>7.8599999999999994</v>
      </c>
      <c r="Y2134" s="3">
        <f>Sales_Data[[#This Row],[Gross_Profit_Recalc]]/Sales_Data[[#This Row],[Sales]]</f>
        <v>0.4</v>
      </c>
      <c r="Z2134">
        <f>YEAR(Sales_Data[[#This Row],[Order Date]])</f>
        <v>2015</v>
      </c>
    </row>
    <row r="2135" spans="1:26" x14ac:dyDescent="0.2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>_xlfn.XLOOKUP(Sales_Data[[#This Row],[Category]],Assumptions_Model!A:A, Assumptions_Model!B:B)</f>
        <v>0.6</v>
      </c>
      <c r="W2135">
        <f>Sales_Data[[#This Row],[Sales]]*Sales_Data[[#This Row],[Cost_%]]</f>
        <v>91.794600000000003</v>
      </c>
      <c r="X2135">
        <f>Sales_Data[[#This Row],[Sales]]-Sales_Data[[#This Row],[Cost]]</f>
        <v>61.196400000000011</v>
      </c>
      <c r="Y2135" s="3">
        <f>Sales_Data[[#This Row],[Gross_Profit_Recalc]]/Sales_Data[[#This Row],[Sales]]</f>
        <v>0.4</v>
      </c>
      <c r="Z2135">
        <f>YEAR(Sales_Data[[#This Row],[Order Date]])</f>
        <v>2015</v>
      </c>
    </row>
    <row r="2136" spans="1:26" x14ac:dyDescent="0.2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>_xlfn.XLOOKUP(Sales_Data[[#This Row],[Category]],Assumptions_Model!A:A, Assumptions_Model!B:B)</f>
        <v>0.6</v>
      </c>
      <c r="W2136">
        <f>Sales_Data[[#This Row],[Sales]]*Sales_Data[[#This Row],[Cost_%]]</f>
        <v>6.3503999999999996</v>
      </c>
      <c r="X2136">
        <f>Sales_Data[[#This Row],[Sales]]-Sales_Data[[#This Row],[Cost]]</f>
        <v>4.2336</v>
      </c>
      <c r="Y2136" s="3">
        <f>Sales_Data[[#This Row],[Gross_Profit_Recalc]]/Sales_Data[[#This Row],[Sales]]</f>
        <v>0.4</v>
      </c>
      <c r="Z2136">
        <f>YEAR(Sales_Data[[#This Row],[Order Date]])</f>
        <v>2015</v>
      </c>
    </row>
    <row r="2137" spans="1:26" x14ac:dyDescent="0.2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>_xlfn.XLOOKUP(Sales_Data[[#This Row],[Category]],Assumptions_Model!A:A, Assumptions_Model!B:B)</f>
        <v>0.55000000000000004</v>
      </c>
      <c r="W2137">
        <f>Sales_Data[[#This Row],[Sales]]*Sales_Data[[#This Row],[Cost_%]]</f>
        <v>52.206000000000003</v>
      </c>
      <c r="X2137">
        <f>Sales_Data[[#This Row],[Sales]]-Sales_Data[[#This Row],[Cost]]</f>
        <v>42.713999999999999</v>
      </c>
      <c r="Y2137" s="3">
        <f>Sales_Data[[#This Row],[Gross_Profit_Recalc]]/Sales_Data[[#This Row],[Sales]]</f>
        <v>0.44999999999999996</v>
      </c>
      <c r="Z2137">
        <f>YEAR(Sales_Data[[#This Row],[Order Date]])</f>
        <v>2015</v>
      </c>
    </row>
    <row r="2138" spans="1:26" x14ac:dyDescent="0.2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>_xlfn.XLOOKUP(Sales_Data[[#This Row],[Category]],Assumptions_Model!A:A, Assumptions_Model!B:B)</f>
        <v>0.65</v>
      </c>
      <c r="W2138">
        <f>Sales_Data[[#This Row],[Sales]]*Sales_Data[[#This Row],[Cost_%]]</f>
        <v>9.5939999999999994</v>
      </c>
      <c r="X2138">
        <f>Sales_Data[[#This Row],[Sales]]-Sales_Data[[#This Row],[Cost]]</f>
        <v>5.1660000000000004</v>
      </c>
      <c r="Y2138" s="3">
        <f>Sales_Data[[#This Row],[Gross_Profit_Recalc]]/Sales_Data[[#This Row],[Sales]]</f>
        <v>0.35000000000000003</v>
      </c>
      <c r="Z2138">
        <f>YEAR(Sales_Data[[#This Row],[Order Date]])</f>
        <v>2015</v>
      </c>
    </row>
    <row r="2139" spans="1:26" x14ac:dyDescent="0.2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>_xlfn.XLOOKUP(Sales_Data[[#This Row],[Category]],Assumptions_Model!A:A, Assumptions_Model!B:B)</f>
        <v>0.6</v>
      </c>
      <c r="W2139">
        <f>Sales_Data[[#This Row],[Sales]]*Sales_Data[[#This Row],[Cost_%]]</f>
        <v>2.1936</v>
      </c>
      <c r="X2139">
        <f>Sales_Data[[#This Row],[Sales]]-Sales_Data[[#This Row],[Cost]]</f>
        <v>1.4624000000000001</v>
      </c>
      <c r="Y2139" s="3">
        <f>Sales_Data[[#This Row],[Gross_Profit_Recalc]]/Sales_Data[[#This Row],[Sales]]</f>
        <v>0.4</v>
      </c>
      <c r="Z2139">
        <f>YEAR(Sales_Data[[#This Row],[Order Date]])</f>
        <v>2015</v>
      </c>
    </row>
    <row r="2140" spans="1:26" x14ac:dyDescent="0.2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>_xlfn.XLOOKUP(Sales_Data[[#This Row],[Category]],Assumptions_Model!A:A, Assumptions_Model!B:B)</f>
        <v>0.6</v>
      </c>
      <c r="W2140">
        <f>Sales_Data[[#This Row],[Sales]]*Sales_Data[[#This Row],[Cost_%]]</f>
        <v>88.091999999999999</v>
      </c>
      <c r="X2140">
        <f>Sales_Data[[#This Row],[Sales]]-Sales_Data[[#This Row],[Cost]]</f>
        <v>58.727999999999994</v>
      </c>
      <c r="Y2140" s="3">
        <f>Sales_Data[[#This Row],[Gross_Profit_Recalc]]/Sales_Data[[#This Row],[Sales]]</f>
        <v>0.39999999999999997</v>
      </c>
      <c r="Z2140">
        <f>YEAR(Sales_Data[[#This Row],[Order Date]])</f>
        <v>2017</v>
      </c>
    </row>
    <row r="2141" spans="1:26" x14ac:dyDescent="0.2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>_xlfn.XLOOKUP(Sales_Data[[#This Row],[Category]],Assumptions_Model!A:A, Assumptions_Model!B:B)</f>
        <v>0.6</v>
      </c>
      <c r="W2141">
        <f>Sales_Data[[#This Row],[Sales]]*Sales_Data[[#This Row],[Cost_%]]</f>
        <v>89.726399999999998</v>
      </c>
      <c r="X2141">
        <f>Sales_Data[[#This Row],[Sales]]-Sales_Data[[#This Row],[Cost]]</f>
        <v>59.817600000000013</v>
      </c>
      <c r="Y2141" s="3">
        <f>Sales_Data[[#This Row],[Gross_Profit_Recalc]]/Sales_Data[[#This Row],[Sales]]</f>
        <v>0.40000000000000008</v>
      </c>
      <c r="Z2141">
        <f>YEAR(Sales_Data[[#This Row],[Order Date]])</f>
        <v>2014</v>
      </c>
    </row>
    <row r="2142" spans="1:26" x14ac:dyDescent="0.2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>_xlfn.XLOOKUP(Sales_Data[[#This Row],[Category]],Assumptions_Model!A:A, Assumptions_Model!B:B)</f>
        <v>0.6</v>
      </c>
      <c r="W2142">
        <f>Sales_Data[[#This Row],[Sales]]*Sales_Data[[#This Row],[Cost_%]]</f>
        <v>10.284000000000001</v>
      </c>
      <c r="X2142">
        <f>Sales_Data[[#This Row],[Sales]]-Sales_Data[[#This Row],[Cost]]</f>
        <v>6.8559999999999999</v>
      </c>
      <c r="Y2142" s="3">
        <f>Sales_Data[[#This Row],[Gross_Profit_Recalc]]/Sales_Data[[#This Row],[Sales]]</f>
        <v>0.39999999999999997</v>
      </c>
      <c r="Z2142">
        <f>YEAR(Sales_Data[[#This Row],[Order Date]])</f>
        <v>2014</v>
      </c>
    </row>
    <row r="2143" spans="1:26" x14ac:dyDescent="0.2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>_xlfn.XLOOKUP(Sales_Data[[#This Row],[Category]],Assumptions_Model!A:A, Assumptions_Model!B:B)</f>
        <v>0.65</v>
      </c>
      <c r="W2143">
        <f>Sales_Data[[#This Row],[Sales]]*Sales_Data[[#This Row],[Cost_%]]</f>
        <v>644.64660000000003</v>
      </c>
      <c r="X2143">
        <f>Sales_Data[[#This Row],[Sales]]-Sales_Data[[#This Row],[Cost]]</f>
        <v>347.11739999999998</v>
      </c>
      <c r="Y2143" s="3">
        <f>Sales_Data[[#This Row],[Gross_Profit_Recalc]]/Sales_Data[[#This Row],[Sales]]</f>
        <v>0.35</v>
      </c>
      <c r="Z2143">
        <f>YEAR(Sales_Data[[#This Row],[Order Date]])</f>
        <v>2014</v>
      </c>
    </row>
    <row r="2144" spans="1:26" x14ac:dyDescent="0.2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>_xlfn.XLOOKUP(Sales_Data[[#This Row],[Category]],Assumptions_Model!A:A, Assumptions_Model!B:B)</f>
        <v>0.6</v>
      </c>
      <c r="W2144">
        <f>Sales_Data[[#This Row],[Sales]]*Sales_Data[[#This Row],[Cost_%]]</f>
        <v>18.288</v>
      </c>
      <c r="X2144">
        <f>Sales_Data[[#This Row],[Sales]]-Sales_Data[[#This Row],[Cost]]</f>
        <v>12.192</v>
      </c>
      <c r="Y2144" s="3">
        <f>Sales_Data[[#This Row],[Gross_Profit_Recalc]]/Sales_Data[[#This Row],[Sales]]</f>
        <v>0.4</v>
      </c>
      <c r="Z2144">
        <f>YEAR(Sales_Data[[#This Row],[Order Date]])</f>
        <v>2016</v>
      </c>
    </row>
    <row r="2145" spans="1:26" x14ac:dyDescent="0.2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>_xlfn.XLOOKUP(Sales_Data[[#This Row],[Category]],Assumptions_Model!A:A, Assumptions_Model!B:B)</f>
        <v>0.55000000000000004</v>
      </c>
      <c r="W2145">
        <f>Sales_Data[[#This Row],[Sales]]*Sales_Data[[#This Row],[Cost_%]]</f>
        <v>13.1934</v>
      </c>
      <c r="X2145">
        <f>Sales_Data[[#This Row],[Sales]]-Sales_Data[[#This Row],[Cost]]</f>
        <v>10.794599999999999</v>
      </c>
      <c r="Y2145" s="3">
        <f>Sales_Data[[#This Row],[Gross_Profit_Recalc]]/Sales_Data[[#This Row],[Sales]]</f>
        <v>0.44999999999999996</v>
      </c>
      <c r="Z2145">
        <f>YEAR(Sales_Data[[#This Row],[Order Date]])</f>
        <v>2016</v>
      </c>
    </row>
    <row r="2146" spans="1:26" x14ac:dyDescent="0.2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>_xlfn.XLOOKUP(Sales_Data[[#This Row],[Category]],Assumptions_Model!A:A, Assumptions_Model!B:B)</f>
        <v>0.6</v>
      </c>
      <c r="W2146">
        <f>Sales_Data[[#This Row],[Sales]]*Sales_Data[[#This Row],[Cost_%]]</f>
        <v>10.012799999999999</v>
      </c>
      <c r="X2146">
        <f>Sales_Data[[#This Row],[Sales]]-Sales_Data[[#This Row],[Cost]]</f>
        <v>6.6752000000000002</v>
      </c>
      <c r="Y2146" s="3">
        <f>Sales_Data[[#This Row],[Gross_Profit_Recalc]]/Sales_Data[[#This Row],[Sales]]</f>
        <v>0.4</v>
      </c>
      <c r="Z2146">
        <f>YEAR(Sales_Data[[#This Row],[Order Date]])</f>
        <v>2016</v>
      </c>
    </row>
    <row r="2147" spans="1:26" x14ac:dyDescent="0.2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>_xlfn.XLOOKUP(Sales_Data[[#This Row],[Category]],Assumptions_Model!A:A, Assumptions_Model!B:B)</f>
        <v>0.65</v>
      </c>
      <c r="W2147">
        <f>Sales_Data[[#This Row],[Sales]]*Sales_Data[[#This Row],[Cost_%]]</f>
        <v>274.33769999999998</v>
      </c>
      <c r="X2147">
        <f>Sales_Data[[#This Row],[Sales]]-Sales_Data[[#This Row],[Cost]]</f>
        <v>147.72030000000001</v>
      </c>
      <c r="Y2147" s="3">
        <f>Sales_Data[[#This Row],[Gross_Profit_Recalc]]/Sales_Data[[#This Row],[Sales]]</f>
        <v>0.35000000000000003</v>
      </c>
      <c r="Z2147">
        <f>YEAR(Sales_Data[[#This Row],[Order Date]])</f>
        <v>2016</v>
      </c>
    </row>
    <row r="2148" spans="1:26" x14ac:dyDescent="0.2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>_xlfn.XLOOKUP(Sales_Data[[#This Row],[Category]],Assumptions_Model!A:A, Assumptions_Model!B:B)</f>
        <v>0.6</v>
      </c>
      <c r="W2148">
        <f>Sales_Data[[#This Row],[Sales]]*Sales_Data[[#This Row],[Cost_%]]</f>
        <v>22.852799999999998</v>
      </c>
      <c r="X2148">
        <f>Sales_Data[[#This Row],[Sales]]-Sales_Data[[#This Row],[Cost]]</f>
        <v>15.235200000000003</v>
      </c>
      <c r="Y2148" s="3">
        <f>Sales_Data[[#This Row],[Gross_Profit_Recalc]]/Sales_Data[[#This Row],[Sales]]</f>
        <v>0.40000000000000008</v>
      </c>
      <c r="Z2148">
        <f>YEAR(Sales_Data[[#This Row],[Order Date]])</f>
        <v>2016</v>
      </c>
    </row>
    <row r="2149" spans="1:26" x14ac:dyDescent="0.2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>_xlfn.XLOOKUP(Sales_Data[[#This Row],[Category]],Assumptions_Model!A:A, Assumptions_Model!B:B)</f>
        <v>0.6</v>
      </c>
      <c r="W2149">
        <f>Sales_Data[[#This Row],[Sales]]*Sales_Data[[#This Row],[Cost_%]]</f>
        <v>152.6112</v>
      </c>
      <c r="X2149">
        <f>Sales_Data[[#This Row],[Sales]]-Sales_Data[[#This Row],[Cost]]</f>
        <v>101.74080000000001</v>
      </c>
      <c r="Y2149" s="3">
        <f>Sales_Data[[#This Row],[Gross_Profit_Recalc]]/Sales_Data[[#This Row],[Sales]]</f>
        <v>0.4</v>
      </c>
      <c r="Z2149">
        <f>YEAR(Sales_Data[[#This Row],[Order Date]])</f>
        <v>2016</v>
      </c>
    </row>
    <row r="2150" spans="1:26" x14ac:dyDescent="0.2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>_xlfn.XLOOKUP(Sales_Data[[#This Row],[Category]],Assumptions_Model!A:A, Assumptions_Model!B:B)</f>
        <v>0.65</v>
      </c>
      <c r="W2150">
        <f>Sales_Data[[#This Row],[Sales]]*Sales_Data[[#This Row],[Cost_%]]</f>
        <v>28.151500000000002</v>
      </c>
      <c r="X2150">
        <f>Sales_Data[[#This Row],[Sales]]-Sales_Data[[#This Row],[Cost]]</f>
        <v>15.1585</v>
      </c>
      <c r="Y2150" s="3">
        <f>Sales_Data[[#This Row],[Gross_Profit_Recalc]]/Sales_Data[[#This Row],[Sales]]</f>
        <v>0.35</v>
      </c>
      <c r="Z2150">
        <f>YEAR(Sales_Data[[#This Row],[Order Date]])</f>
        <v>2014</v>
      </c>
    </row>
    <row r="2151" spans="1:26" x14ac:dyDescent="0.2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>_xlfn.XLOOKUP(Sales_Data[[#This Row],[Category]],Assumptions_Model!A:A, Assumptions_Model!B:B)</f>
        <v>0.55000000000000004</v>
      </c>
      <c r="W2151">
        <f>Sales_Data[[#This Row],[Sales]]*Sales_Data[[#This Row],[Cost_%]]</f>
        <v>46.722500000000004</v>
      </c>
      <c r="X2151">
        <f>Sales_Data[[#This Row],[Sales]]-Sales_Data[[#This Row],[Cost]]</f>
        <v>38.227499999999999</v>
      </c>
      <c r="Y2151" s="3">
        <f>Sales_Data[[#This Row],[Gross_Profit_Recalc]]/Sales_Data[[#This Row],[Sales]]</f>
        <v>0.44999999999999996</v>
      </c>
      <c r="Z2151">
        <f>YEAR(Sales_Data[[#This Row],[Order Date]])</f>
        <v>2017</v>
      </c>
    </row>
    <row r="2152" spans="1:26" x14ac:dyDescent="0.2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>_xlfn.XLOOKUP(Sales_Data[[#This Row],[Category]],Assumptions_Model!A:A, Assumptions_Model!B:B)</f>
        <v>0.65</v>
      </c>
      <c r="W2152">
        <f>Sales_Data[[#This Row],[Sales]]*Sales_Data[[#This Row],[Cost_%]]</f>
        <v>151.48769999999999</v>
      </c>
      <c r="X2152">
        <f>Sales_Data[[#This Row],[Sales]]-Sales_Data[[#This Row],[Cost]]</f>
        <v>81.570300000000003</v>
      </c>
      <c r="Y2152" s="3">
        <f>Sales_Data[[#This Row],[Gross_Profit_Recalc]]/Sales_Data[[#This Row],[Sales]]</f>
        <v>0.35000000000000003</v>
      </c>
      <c r="Z2152">
        <f>YEAR(Sales_Data[[#This Row],[Order Date]])</f>
        <v>2017</v>
      </c>
    </row>
    <row r="2153" spans="1:26" x14ac:dyDescent="0.2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>_xlfn.XLOOKUP(Sales_Data[[#This Row],[Category]],Assumptions_Model!A:A, Assumptions_Model!B:B)</f>
        <v>0.55000000000000004</v>
      </c>
      <c r="W2153">
        <f>Sales_Data[[#This Row],[Sales]]*Sales_Data[[#This Row],[Cost_%]]</f>
        <v>61.484500000000011</v>
      </c>
      <c r="X2153">
        <f>Sales_Data[[#This Row],[Sales]]-Sales_Data[[#This Row],[Cost]]</f>
        <v>50.305499999999995</v>
      </c>
      <c r="Y2153" s="3">
        <f>Sales_Data[[#This Row],[Gross_Profit_Recalc]]/Sales_Data[[#This Row],[Sales]]</f>
        <v>0.44999999999999996</v>
      </c>
      <c r="Z2153">
        <f>YEAR(Sales_Data[[#This Row],[Order Date]])</f>
        <v>2014</v>
      </c>
    </row>
    <row r="2154" spans="1:26" x14ac:dyDescent="0.2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>_xlfn.XLOOKUP(Sales_Data[[#This Row],[Category]],Assumptions_Model!A:A, Assumptions_Model!B:B)</f>
        <v>0.6</v>
      </c>
      <c r="W2154">
        <f>Sales_Data[[#This Row],[Sales]]*Sales_Data[[#This Row],[Cost_%]]</f>
        <v>8.9639999999999986</v>
      </c>
      <c r="X2154">
        <f>Sales_Data[[#This Row],[Sales]]-Sales_Data[[#This Row],[Cost]]</f>
        <v>5.9760000000000009</v>
      </c>
      <c r="Y2154" s="3">
        <f>Sales_Data[[#This Row],[Gross_Profit_Recalc]]/Sales_Data[[#This Row],[Sales]]</f>
        <v>0.40000000000000008</v>
      </c>
      <c r="Z2154">
        <f>YEAR(Sales_Data[[#This Row],[Order Date]])</f>
        <v>2015</v>
      </c>
    </row>
    <row r="2155" spans="1:26" x14ac:dyDescent="0.2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>_xlfn.XLOOKUP(Sales_Data[[#This Row],[Category]],Assumptions_Model!A:A, Assumptions_Model!B:B)</f>
        <v>0.6</v>
      </c>
      <c r="W2155">
        <f>Sales_Data[[#This Row],[Sales]]*Sales_Data[[#This Row],[Cost_%]]</f>
        <v>8.4960000000000004</v>
      </c>
      <c r="X2155">
        <f>Sales_Data[[#This Row],[Sales]]-Sales_Data[[#This Row],[Cost]]</f>
        <v>5.6639999999999997</v>
      </c>
      <c r="Y2155" s="3">
        <f>Sales_Data[[#This Row],[Gross_Profit_Recalc]]/Sales_Data[[#This Row],[Sales]]</f>
        <v>0.39999999999999997</v>
      </c>
      <c r="Z2155">
        <f>YEAR(Sales_Data[[#This Row],[Order Date]])</f>
        <v>2016</v>
      </c>
    </row>
    <row r="2156" spans="1:26" x14ac:dyDescent="0.2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>_xlfn.XLOOKUP(Sales_Data[[#This Row],[Category]],Assumptions_Model!A:A, Assumptions_Model!B:B)</f>
        <v>0.65</v>
      </c>
      <c r="W2156">
        <f>Sales_Data[[#This Row],[Sales]]*Sales_Data[[#This Row],[Cost_%]]</f>
        <v>14.695200000000002</v>
      </c>
      <c r="X2156">
        <f>Sales_Data[[#This Row],[Sales]]-Sales_Data[[#This Row],[Cost]]</f>
        <v>7.9127999999999989</v>
      </c>
      <c r="Y2156" s="3">
        <f>Sales_Data[[#This Row],[Gross_Profit_Recalc]]/Sales_Data[[#This Row],[Sales]]</f>
        <v>0.34999999999999992</v>
      </c>
      <c r="Z2156">
        <f>YEAR(Sales_Data[[#This Row],[Order Date]])</f>
        <v>2016</v>
      </c>
    </row>
    <row r="2157" spans="1:26" x14ac:dyDescent="0.2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>_xlfn.XLOOKUP(Sales_Data[[#This Row],[Category]],Assumptions_Model!A:A, Assumptions_Model!B:B)</f>
        <v>0.6</v>
      </c>
      <c r="W2157">
        <f>Sales_Data[[#This Row],[Sales]]*Sales_Data[[#This Row],[Cost_%]]</f>
        <v>12.888</v>
      </c>
      <c r="X2157">
        <f>Sales_Data[[#This Row],[Sales]]-Sales_Data[[#This Row],[Cost]]</f>
        <v>8.5920000000000005</v>
      </c>
      <c r="Y2157" s="3">
        <f>Sales_Data[[#This Row],[Gross_Profit_Recalc]]/Sales_Data[[#This Row],[Sales]]</f>
        <v>0.4</v>
      </c>
      <c r="Z2157">
        <f>YEAR(Sales_Data[[#This Row],[Order Date]])</f>
        <v>2016</v>
      </c>
    </row>
    <row r="2158" spans="1:26" x14ac:dyDescent="0.2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>_xlfn.XLOOKUP(Sales_Data[[#This Row],[Category]],Assumptions_Model!A:A, Assumptions_Model!B:B)</f>
        <v>0.6</v>
      </c>
      <c r="W2158">
        <f>Sales_Data[[#This Row],[Sales]]*Sales_Data[[#This Row],[Cost_%]]</f>
        <v>301.08600000000001</v>
      </c>
      <c r="X2158">
        <f>Sales_Data[[#This Row],[Sales]]-Sales_Data[[#This Row],[Cost]]</f>
        <v>200.72399999999999</v>
      </c>
      <c r="Y2158" s="3">
        <f>Sales_Data[[#This Row],[Gross_Profit_Recalc]]/Sales_Data[[#This Row],[Sales]]</f>
        <v>0.39999999999999997</v>
      </c>
      <c r="Z2158">
        <f>YEAR(Sales_Data[[#This Row],[Order Date]])</f>
        <v>2014</v>
      </c>
    </row>
    <row r="2159" spans="1:26" x14ac:dyDescent="0.2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>_xlfn.XLOOKUP(Sales_Data[[#This Row],[Category]],Assumptions_Model!A:A, Assumptions_Model!B:B)</f>
        <v>0.6</v>
      </c>
      <c r="W2159">
        <f>Sales_Data[[#This Row],[Sales]]*Sales_Data[[#This Row],[Cost_%]]</f>
        <v>97.164000000000001</v>
      </c>
      <c r="X2159">
        <f>Sales_Data[[#This Row],[Sales]]-Sales_Data[[#This Row],[Cost]]</f>
        <v>64.775999999999996</v>
      </c>
      <c r="Y2159" s="3">
        <f>Sales_Data[[#This Row],[Gross_Profit_Recalc]]/Sales_Data[[#This Row],[Sales]]</f>
        <v>0.39999999999999997</v>
      </c>
      <c r="Z2159">
        <f>YEAR(Sales_Data[[#This Row],[Order Date]])</f>
        <v>2014</v>
      </c>
    </row>
    <row r="2160" spans="1:26" x14ac:dyDescent="0.2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>_xlfn.XLOOKUP(Sales_Data[[#This Row],[Category]],Assumptions_Model!A:A, Assumptions_Model!B:B)</f>
        <v>0.6</v>
      </c>
      <c r="W2160">
        <f>Sales_Data[[#This Row],[Sales]]*Sales_Data[[#This Row],[Cost_%]]</f>
        <v>10.713600000000001</v>
      </c>
      <c r="X2160">
        <f>Sales_Data[[#This Row],[Sales]]-Sales_Data[[#This Row],[Cost]]</f>
        <v>7.1424000000000003</v>
      </c>
      <c r="Y2160" s="3">
        <f>Sales_Data[[#This Row],[Gross_Profit_Recalc]]/Sales_Data[[#This Row],[Sales]]</f>
        <v>0.39999999999999997</v>
      </c>
      <c r="Z2160">
        <f>YEAR(Sales_Data[[#This Row],[Order Date]])</f>
        <v>2017</v>
      </c>
    </row>
    <row r="2161" spans="1:26" x14ac:dyDescent="0.2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>_xlfn.XLOOKUP(Sales_Data[[#This Row],[Category]],Assumptions_Model!A:A, Assumptions_Model!B:B)</f>
        <v>0.6</v>
      </c>
      <c r="W2161">
        <f>Sales_Data[[#This Row],[Sales]]*Sales_Data[[#This Row],[Cost_%]]</f>
        <v>5.2847999999999997</v>
      </c>
      <c r="X2161">
        <f>Sales_Data[[#This Row],[Sales]]-Sales_Data[[#This Row],[Cost]]</f>
        <v>3.5232000000000001</v>
      </c>
      <c r="Y2161" s="3">
        <f>Sales_Data[[#This Row],[Gross_Profit_Recalc]]/Sales_Data[[#This Row],[Sales]]</f>
        <v>0.4</v>
      </c>
      <c r="Z2161">
        <f>YEAR(Sales_Data[[#This Row],[Order Date]])</f>
        <v>2016</v>
      </c>
    </row>
    <row r="2162" spans="1:26" x14ac:dyDescent="0.2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>_xlfn.XLOOKUP(Sales_Data[[#This Row],[Category]],Assumptions_Model!A:A, Assumptions_Model!B:B)</f>
        <v>0.65</v>
      </c>
      <c r="W2162">
        <f>Sales_Data[[#This Row],[Sales]]*Sales_Data[[#This Row],[Cost_%]]</f>
        <v>51.599600000000002</v>
      </c>
      <c r="X2162">
        <f>Sales_Data[[#This Row],[Sales]]-Sales_Data[[#This Row],[Cost]]</f>
        <v>27.784399999999998</v>
      </c>
      <c r="Y2162" s="3">
        <f>Sales_Data[[#This Row],[Gross_Profit_Recalc]]/Sales_Data[[#This Row],[Sales]]</f>
        <v>0.35</v>
      </c>
      <c r="Z2162">
        <f>YEAR(Sales_Data[[#This Row],[Order Date]])</f>
        <v>2016</v>
      </c>
    </row>
    <row r="2163" spans="1:26" x14ac:dyDescent="0.2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>_xlfn.XLOOKUP(Sales_Data[[#This Row],[Category]],Assumptions_Model!A:A, Assumptions_Model!B:B)</f>
        <v>0.6</v>
      </c>
      <c r="W2163">
        <f>Sales_Data[[#This Row],[Sales]]*Sales_Data[[#This Row],[Cost_%]]</f>
        <v>20.747999999999998</v>
      </c>
      <c r="X2163">
        <f>Sales_Data[[#This Row],[Sales]]-Sales_Data[[#This Row],[Cost]]</f>
        <v>13.832000000000001</v>
      </c>
      <c r="Y2163" s="3">
        <f>Sales_Data[[#This Row],[Gross_Profit_Recalc]]/Sales_Data[[#This Row],[Sales]]</f>
        <v>0.4</v>
      </c>
      <c r="Z2163">
        <f>YEAR(Sales_Data[[#This Row],[Order Date]])</f>
        <v>2016</v>
      </c>
    </row>
    <row r="2164" spans="1:26" x14ac:dyDescent="0.2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>_xlfn.XLOOKUP(Sales_Data[[#This Row],[Category]],Assumptions_Model!A:A, Assumptions_Model!B:B)</f>
        <v>0.6</v>
      </c>
      <c r="W2164">
        <f>Sales_Data[[#This Row],[Sales]]*Sales_Data[[#This Row],[Cost_%]]</f>
        <v>188.73</v>
      </c>
      <c r="X2164">
        <f>Sales_Data[[#This Row],[Sales]]-Sales_Data[[#This Row],[Cost]]</f>
        <v>125.82000000000002</v>
      </c>
      <c r="Y2164" s="3">
        <f>Sales_Data[[#This Row],[Gross_Profit_Recalc]]/Sales_Data[[#This Row],[Sales]]</f>
        <v>0.40000000000000008</v>
      </c>
      <c r="Z2164">
        <f>YEAR(Sales_Data[[#This Row],[Order Date]])</f>
        <v>2017</v>
      </c>
    </row>
    <row r="2165" spans="1:26" x14ac:dyDescent="0.2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>_xlfn.XLOOKUP(Sales_Data[[#This Row],[Category]],Assumptions_Model!A:A, Assumptions_Model!B:B)</f>
        <v>0.55000000000000004</v>
      </c>
      <c r="W2165">
        <f>Sales_Data[[#This Row],[Sales]]*Sales_Data[[#This Row],[Cost_%]]</f>
        <v>105.58680000000001</v>
      </c>
      <c r="X2165">
        <f>Sales_Data[[#This Row],[Sales]]-Sales_Data[[#This Row],[Cost]]</f>
        <v>86.389199999999988</v>
      </c>
      <c r="Y2165" s="3">
        <f>Sales_Data[[#This Row],[Gross_Profit_Recalc]]/Sales_Data[[#This Row],[Sales]]</f>
        <v>0.44999999999999996</v>
      </c>
      <c r="Z2165">
        <f>YEAR(Sales_Data[[#This Row],[Order Date]])</f>
        <v>2016</v>
      </c>
    </row>
    <row r="2166" spans="1:26" x14ac:dyDescent="0.2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>_xlfn.XLOOKUP(Sales_Data[[#This Row],[Category]],Assumptions_Model!A:A, Assumptions_Model!B:B)</f>
        <v>0.6</v>
      </c>
      <c r="W2166">
        <f>Sales_Data[[#This Row],[Sales]]*Sales_Data[[#This Row],[Cost_%]]</f>
        <v>4.9728000000000003</v>
      </c>
      <c r="X2166">
        <f>Sales_Data[[#This Row],[Sales]]-Sales_Data[[#This Row],[Cost]]</f>
        <v>3.3151999999999999</v>
      </c>
      <c r="Y2166" s="3">
        <f>Sales_Data[[#This Row],[Gross_Profit_Recalc]]/Sales_Data[[#This Row],[Sales]]</f>
        <v>0.39999999999999997</v>
      </c>
      <c r="Z2166">
        <f>YEAR(Sales_Data[[#This Row],[Order Date]])</f>
        <v>2016</v>
      </c>
    </row>
    <row r="2167" spans="1:26" x14ac:dyDescent="0.2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>_xlfn.XLOOKUP(Sales_Data[[#This Row],[Category]],Assumptions_Model!A:A, Assumptions_Model!B:B)</f>
        <v>0.65</v>
      </c>
      <c r="W2167">
        <f>Sales_Data[[#This Row],[Sales]]*Sales_Data[[#This Row],[Cost_%]]</f>
        <v>90.947999999999993</v>
      </c>
      <c r="X2167">
        <f>Sales_Data[[#This Row],[Sales]]-Sales_Data[[#This Row],[Cost]]</f>
        <v>48.971999999999994</v>
      </c>
      <c r="Y2167" s="3">
        <f>Sales_Data[[#This Row],[Gross_Profit_Recalc]]/Sales_Data[[#This Row],[Sales]]</f>
        <v>0.35</v>
      </c>
      <c r="Z2167">
        <f>YEAR(Sales_Data[[#This Row],[Order Date]])</f>
        <v>2016</v>
      </c>
    </row>
    <row r="2168" spans="1:26" x14ac:dyDescent="0.2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>_xlfn.XLOOKUP(Sales_Data[[#This Row],[Category]],Assumptions_Model!A:A, Assumptions_Model!B:B)</f>
        <v>0.6</v>
      </c>
      <c r="W2168">
        <f>Sales_Data[[#This Row],[Sales]]*Sales_Data[[#This Row],[Cost_%]]</f>
        <v>9.5231999999999992</v>
      </c>
      <c r="X2168">
        <f>Sales_Data[[#This Row],[Sales]]-Sales_Data[[#This Row],[Cost]]</f>
        <v>6.3488000000000007</v>
      </c>
      <c r="Y2168" s="3">
        <f>Sales_Data[[#This Row],[Gross_Profit_Recalc]]/Sales_Data[[#This Row],[Sales]]</f>
        <v>0.4</v>
      </c>
      <c r="Z2168">
        <f>YEAR(Sales_Data[[#This Row],[Order Date]])</f>
        <v>2016</v>
      </c>
    </row>
    <row r="2169" spans="1:26" x14ac:dyDescent="0.2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>_xlfn.XLOOKUP(Sales_Data[[#This Row],[Category]],Assumptions_Model!A:A, Assumptions_Model!B:B)</f>
        <v>0.6</v>
      </c>
      <c r="W2169">
        <f>Sales_Data[[#This Row],[Sales]]*Sales_Data[[#This Row],[Cost_%]]</f>
        <v>3.7715999999999994</v>
      </c>
      <c r="X2169">
        <f>Sales_Data[[#This Row],[Sales]]-Sales_Data[[#This Row],[Cost]]</f>
        <v>2.5144000000000002</v>
      </c>
      <c r="Y2169" s="3">
        <f>Sales_Data[[#This Row],[Gross_Profit_Recalc]]/Sales_Data[[#This Row],[Sales]]</f>
        <v>0.40000000000000008</v>
      </c>
      <c r="Z2169">
        <f>YEAR(Sales_Data[[#This Row],[Order Date]])</f>
        <v>2016</v>
      </c>
    </row>
    <row r="2170" spans="1:26" x14ac:dyDescent="0.2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>_xlfn.XLOOKUP(Sales_Data[[#This Row],[Category]],Assumptions_Model!A:A, Assumptions_Model!B:B)</f>
        <v>0.6</v>
      </c>
      <c r="W2170">
        <f>Sales_Data[[#This Row],[Sales]]*Sales_Data[[#This Row],[Cost_%]]</f>
        <v>8.4095999999999993</v>
      </c>
      <c r="X2170">
        <f>Sales_Data[[#This Row],[Sales]]-Sales_Data[[#This Row],[Cost]]</f>
        <v>5.6064000000000007</v>
      </c>
      <c r="Y2170" s="3">
        <f>Sales_Data[[#This Row],[Gross_Profit_Recalc]]/Sales_Data[[#This Row],[Sales]]</f>
        <v>0.40000000000000008</v>
      </c>
      <c r="Z2170">
        <f>YEAR(Sales_Data[[#This Row],[Order Date]])</f>
        <v>2017</v>
      </c>
    </row>
    <row r="2171" spans="1:26" x14ac:dyDescent="0.2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>_xlfn.XLOOKUP(Sales_Data[[#This Row],[Category]],Assumptions_Model!A:A, Assumptions_Model!B:B)</f>
        <v>0.55000000000000004</v>
      </c>
      <c r="W2171">
        <f>Sales_Data[[#This Row],[Sales]]*Sales_Data[[#This Row],[Cost_%]]</f>
        <v>39.586800000000004</v>
      </c>
      <c r="X2171">
        <f>Sales_Data[[#This Row],[Sales]]-Sales_Data[[#This Row],[Cost]]</f>
        <v>32.389199999999995</v>
      </c>
      <c r="Y2171" s="3">
        <f>Sales_Data[[#This Row],[Gross_Profit_Recalc]]/Sales_Data[[#This Row],[Sales]]</f>
        <v>0.44999999999999996</v>
      </c>
      <c r="Z2171">
        <f>YEAR(Sales_Data[[#This Row],[Order Date]])</f>
        <v>2017</v>
      </c>
    </row>
    <row r="2172" spans="1:26" x14ac:dyDescent="0.2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>_xlfn.XLOOKUP(Sales_Data[[#This Row],[Category]],Assumptions_Model!A:A, Assumptions_Model!B:B)</f>
        <v>0.55000000000000004</v>
      </c>
      <c r="W2172">
        <f>Sales_Data[[#This Row],[Sales]]*Sales_Data[[#This Row],[Cost_%]]</f>
        <v>59.390100000000004</v>
      </c>
      <c r="X2172">
        <f>Sales_Data[[#This Row],[Sales]]-Sales_Data[[#This Row],[Cost]]</f>
        <v>48.591899999999995</v>
      </c>
      <c r="Y2172" s="3">
        <f>Sales_Data[[#This Row],[Gross_Profit_Recalc]]/Sales_Data[[#This Row],[Sales]]</f>
        <v>0.44999999999999996</v>
      </c>
      <c r="Z2172">
        <f>YEAR(Sales_Data[[#This Row],[Order Date]])</f>
        <v>2017</v>
      </c>
    </row>
    <row r="2173" spans="1:26" x14ac:dyDescent="0.2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>_xlfn.XLOOKUP(Sales_Data[[#This Row],[Category]],Assumptions_Model!A:A, Assumptions_Model!B:B)</f>
        <v>0.65</v>
      </c>
      <c r="W2173">
        <f>Sales_Data[[#This Row],[Sales]]*Sales_Data[[#This Row],[Cost_%]]</f>
        <v>198.45280000000002</v>
      </c>
      <c r="X2173">
        <f>Sales_Data[[#This Row],[Sales]]-Sales_Data[[#This Row],[Cost]]</f>
        <v>106.85919999999999</v>
      </c>
      <c r="Y2173" s="3">
        <f>Sales_Data[[#This Row],[Gross_Profit_Recalc]]/Sales_Data[[#This Row],[Sales]]</f>
        <v>0.34999999999999992</v>
      </c>
      <c r="Z2173">
        <f>YEAR(Sales_Data[[#This Row],[Order Date]])</f>
        <v>2017</v>
      </c>
    </row>
    <row r="2174" spans="1:26" x14ac:dyDescent="0.2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>_xlfn.XLOOKUP(Sales_Data[[#This Row],[Category]],Assumptions_Model!A:A, Assumptions_Model!B:B)</f>
        <v>0.6</v>
      </c>
      <c r="W2174">
        <f>Sales_Data[[#This Row],[Sales]]*Sales_Data[[#This Row],[Cost_%]]</f>
        <v>11.851199999999999</v>
      </c>
      <c r="X2174">
        <f>Sales_Data[[#This Row],[Sales]]-Sales_Data[[#This Row],[Cost]]</f>
        <v>7.9008000000000003</v>
      </c>
      <c r="Y2174" s="3">
        <f>Sales_Data[[#This Row],[Gross_Profit_Recalc]]/Sales_Data[[#This Row],[Sales]]</f>
        <v>0.4</v>
      </c>
      <c r="Z2174">
        <f>YEAR(Sales_Data[[#This Row],[Order Date]])</f>
        <v>2014</v>
      </c>
    </row>
    <row r="2175" spans="1:26" x14ac:dyDescent="0.2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>_xlfn.XLOOKUP(Sales_Data[[#This Row],[Category]],Assumptions_Model!A:A, Assumptions_Model!B:B)</f>
        <v>0.6</v>
      </c>
      <c r="W2175">
        <f>Sales_Data[[#This Row],[Sales]]*Sales_Data[[#This Row],[Cost_%]]</f>
        <v>5.5583999999999998</v>
      </c>
      <c r="X2175">
        <f>Sales_Data[[#This Row],[Sales]]-Sales_Data[[#This Row],[Cost]]</f>
        <v>3.7055999999999996</v>
      </c>
      <c r="Y2175" s="3">
        <f>Sales_Data[[#This Row],[Gross_Profit_Recalc]]/Sales_Data[[#This Row],[Sales]]</f>
        <v>0.39999999999999997</v>
      </c>
      <c r="Z2175">
        <f>YEAR(Sales_Data[[#This Row],[Order Date]])</f>
        <v>2016</v>
      </c>
    </row>
    <row r="2176" spans="1:26" x14ac:dyDescent="0.2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>_xlfn.XLOOKUP(Sales_Data[[#This Row],[Category]],Assumptions_Model!A:A, Assumptions_Model!B:B)</f>
        <v>0.6</v>
      </c>
      <c r="W2176">
        <f>Sales_Data[[#This Row],[Sales]]*Sales_Data[[#This Row],[Cost_%]]</f>
        <v>37.075200000000002</v>
      </c>
      <c r="X2176">
        <f>Sales_Data[[#This Row],[Sales]]-Sales_Data[[#This Row],[Cost]]</f>
        <v>24.716799999999999</v>
      </c>
      <c r="Y2176" s="3">
        <f>Sales_Data[[#This Row],[Gross_Profit_Recalc]]/Sales_Data[[#This Row],[Sales]]</f>
        <v>0.39999999999999997</v>
      </c>
      <c r="Z2176">
        <f>YEAR(Sales_Data[[#This Row],[Order Date]])</f>
        <v>2015</v>
      </c>
    </row>
    <row r="2177" spans="1:26" x14ac:dyDescent="0.2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>_xlfn.XLOOKUP(Sales_Data[[#This Row],[Category]],Assumptions_Model!A:A, Assumptions_Model!B:B)</f>
        <v>0.6</v>
      </c>
      <c r="W2177">
        <f>Sales_Data[[#This Row],[Sales]]*Sales_Data[[#This Row],[Cost_%]]</f>
        <v>27.407999999999998</v>
      </c>
      <c r="X2177">
        <f>Sales_Data[[#This Row],[Sales]]-Sales_Data[[#This Row],[Cost]]</f>
        <v>18.272000000000002</v>
      </c>
      <c r="Y2177" s="3">
        <f>Sales_Data[[#This Row],[Gross_Profit_Recalc]]/Sales_Data[[#This Row],[Sales]]</f>
        <v>0.4</v>
      </c>
      <c r="Z2177">
        <f>YEAR(Sales_Data[[#This Row],[Order Date]])</f>
        <v>2016</v>
      </c>
    </row>
    <row r="2178" spans="1:26" x14ac:dyDescent="0.2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>_xlfn.XLOOKUP(Sales_Data[[#This Row],[Category]],Assumptions_Model!A:A, Assumptions_Model!B:B)</f>
        <v>0.6</v>
      </c>
      <c r="W2178">
        <f>Sales_Data[[#This Row],[Sales]]*Sales_Data[[#This Row],[Cost_%]]</f>
        <v>36.071999999999996</v>
      </c>
      <c r="X2178">
        <f>Sales_Data[[#This Row],[Sales]]-Sales_Data[[#This Row],[Cost]]</f>
        <v>24.048000000000002</v>
      </c>
      <c r="Y2178" s="3">
        <f>Sales_Data[[#This Row],[Gross_Profit_Recalc]]/Sales_Data[[#This Row],[Sales]]</f>
        <v>0.4</v>
      </c>
      <c r="Z2178">
        <f>YEAR(Sales_Data[[#This Row],[Order Date]])</f>
        <v>2016</v>
      </c>
    </row>
    <row r="2179" spans="1:26" x14ac:dyDescent="0.2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>_xlfn.XLOOKUP(Sales_Data[[#This Row],[Category]],Assumptions_Model!A:A, Assumptions_Model!B:B)</f>
        <v>0.6</v>
      </c>
      <c r="W2179">
        <f>Sales_Data[[#This Row],[Sales]]*Sales_Data[[#This Row],[Cost_%]]</f>
        <v>25.032</v>
      </c>
      <c r="X2179">
        <f>Sales_Data[[#This Row],[Sales]]-Sales_Data[[#This Row],[Cost]]</f>
        <v>16.687999999999999</v>
      </c>
      <c r="Y2179" s="3">
        <f>Sales_Data[[#This Row],[Gross_Profit_Recalc]]/Sales_Data[[#This Row],[Sales]]</f>
        <v>0.39999999999999997</v>
      </c>
      <c r="Z2179">
        <f>YEAR(Sales_Data[[#This Row],[Order Date]])</f>
        <v>2016</v>
      </c>
    </row>
    <row r="2180" spans="1:26" x14ac:dyDescent="0.2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>_xlfn.XLOOKUP(Sales_Data[[#This Row],[Category]],Assumptions_Model!A:A, Assumptions_Model!B:B)</f>
        <v>0.6</v>
      </c>
      <c r="W2180">
        <f>Sales_Data[[#This Row],[Sales]]*Sales_Data[[#This Row],[Cost_%]]</f>
        <v>42.959999999999994</v>
      </c>
      <c r="X2180">
        <f>Sales_Data[[#This Row],[Sales]]-Sales_Data[[#This Row],[Cost]]</f>
        <v>28.64</v>
      </c>
      <c r="Y2180" s="3">
        <f>Sales_Data[[#This Row],[Gross_Profit_Recalc]]/Sales_Data[[#This Row],[Sales]]</f>
        <v>0.4</v>
      </c>
      <c r="Z2180">
        <f>YEAR(Sales_Data[[#This Row],[Order Date]])</f>
        <v>2016</v>
      </c>
    </row>
    <row r="2181" spans="1:26" x14ac:dyDescent="0.2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>_xlfn.XLOOKUP(Sales_Data[[#This Row],[Category]],Assumptions_Model!A:A, Assumptions_Model!B:B)</f>
        <v>0.6</v>
      </c>
      <c r="W2181">
        <f>Sales_Data[[#This Row],[Sales]]*Sales_Data[[#This Row],[Cost_%]]</f>
        <v>51.139199999999995</v>
      </c>
      <c r="X2181">
        <f>Sales_Data[[#This Row],[Sales]]-Sales_Data[[#This Row],[Cost]]</f>
        <v>34.092800000000004</v>
      </c>
      <c r="Y2181" s="3">
        <f>Sales_Data[[#This Row],[Gross_Profit_Recalc]]/Sales_Data[[#This Row],[Sales]]</f>
        <v>0.40000000000000008</v>
      </c>
      <c r="Z2181">
        <f>YEAR(Sales_Data[[#This Row],[Order Date]])</f>
        <v>2016</v>
      </c>
    </row>
    <row r="2182" spans="1:26" x14ac:dyDescent="0.2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>_xlfn.XLOOKUP(Sales_Data[[#This Row],[Category]],Assumptions_Model!A:A, Assumptions_Model!B:B)</f>
        <v>0.6</v>
      </c>
      <c r="W2182">
        <f>Sales_Data[[#This Row],[Sales]]*Sales_Data[[#This Row],[Cost_%]]</f>
        <v>26.639999999999997</v>
      </c>
      <c r="X2182">
        <f>Sales_Data[[#This Row],[Sales]]-Sales_Data[[#This Row],[Cost]]</f>
        <v>17.760000000000002</v>
      </c>
      <c r="Y2182" s="3">
        <f>Sales_Data[[#This Row],[Gross_Profit_Recalc]]/Sales_Data[[#This Row],[Sales]]</f>
        <v>0.4</v>
      </c>
      <c r="Z2182">
        <f>YEAR(Sales_Data[[#This Row],[Order Date]])</f>
        <v>2016</v>
      </c>
    </row>
    <row r="2183" spans="1:26" x14ac:dyDescent="0.2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>_xlfn.XLOOKUP(Sales_Data[[#This Row],[Category]],Assumptions_Model!A:A, Assumptions_Model!B:B)</f>
        <v>0.65</v>
      </c>
      <c r="W2183">
        <f>Sales_Data[[#This Row],[Sales]]*Sales_Data[[#This Row],[Cost_%]]</f>
        <v>287.79660000000001</v>
      </c>
      <c r="X2183">
        <f>Sales_Data[[#This Row],[Sales]]-Sales_Data[[#This Row],[Cost]]</f>
        <v>154.9674</v>
      </c>
      <c r="Y2183" s="3">
        <f>Sales_Data[[#This Row],[Gross_Profit_Recalc]]/Sales_Data[[#This Row],[Sales]]</f>
        <v>0.35</v>
      </c>
      <c r="Z2183">
        <f>YEAR(Sales_Data[[#This Row],[Order Date]])</f>
        <v>2016</v>
      </c>
    </row>
    <row r="2184" spans="1:26" x14ac:dyDescent="0.2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>_xlfn.XLOOKUP(Sales_Data[[#This Row],[Category]],Assumptions_Model!A:A, Assumptions_Model!B:B)</f>
        <v>0.55000000000000004</v>
      </c>
      <c r="W2184">
        <f>Sales_Data[[#This Row],[Sales]]*Sales_Data[[#This Row],[Cost_%]]</f>
        <v>2199.9724999999999</v>
      </c>
      <c r="X2184">
        <f>Sales_Data[[#This Row],[Sales]]-Sales_Data[[#This Row],[Cost]]</f>
        <v>1799.9775</v>
      </c>
      <c r="Y2184" s="3">
        <f>Sales_Data[[#This Row],[Gross_Profit_Recalc]]/Sales_Data[[#This Row],[Sales]]</f>
        <v>0.45</v>
      </c>
      <c r="Z2184">
        <f>YEAR(Sales_Data[[#This Row],[Order Date]])</f>
        <v>2016</v>
      </c>
    </row>
    <row r="2185" spans="1:26" x14ac:dyDescent="0.2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>_xlfn.XLOOKUP(Sales_Data[[#This Row],[Category]],Assumptions_Model!A:A, Assumptions_Model!B:B)</f>
        <v>0.55000000000000004</v>
      </c>
      <c r="W2185">
        <f>Sales_Data[[#This Row],[Sales]]*Sales_Data[[#This Row],[Cost_%]]</f>
        <v>109.9725</v>
      </c>
      <c r="X2185">
        <f>Sales_Data[[#This Row],[Sales]]-Sales_Data[[#This Row],[Cost]]</f>
        <v>89.977499999999992</v>
      </c>
      <c r="Y2185" s="3">
        <f>Sales_Data[[#This Row],[Gross_Profit_Recalc]]/Sales_Data[[#This Row],[Sales]]</f>
        <v>0.45</v>
      </c>
      <c r="Z2185">
        <f>YEAR(Sales_Data[[#This Row],[Order Date]])</f>
        <v>2016</v>
      </c>
    </row>
    <row r="2186" spans="1:26" x14ac:dyDescent="0.2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>_xlfn.XLOOKUP(Sales_Data[[#This Row],[Category]],Assumptions_Model!A:A, Assumptions_Model!B:B)</f>
        <v>0.65</v>
      </c>
      <c r="W2186">
        <f>Sales_Data[[#This Row],[Sales]]*Sales_Data[[#This Row],[Cost_%]]</f>
        <v>41.392000000000003</v>
      </c>
      <c r="X2186">
        <f>Sales_Data[[#This Row],[Sales]]-Sales_Data[[#This Row],[Cost]]</f>
        <v>22.287999999999997</v>
      </c>
      <c r="Y2186" s="3">
        <f>Sales_Data[[#This Row],[Gross_Profit_Recalc]]/Sales_Data[[#This Row],[Sales]]</f>
        <v>0.34999999999999992</v>
      </c>
      <c r="Z2186">
        <f>YEAR(Sales_Data[[#This Row],[Order Date]])</f>
        <v>2016</v>
      </c>
    </row>
    <row r="2187" spans="1:26" x14ac:dyDescent="0.2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>_xlfn.XLOOKUP(Sales_Data[[#This Row],[Category]],Assumptions_Model!A:A, Assumptions_Model!B:B)</f>
        <v>0.6</v>
      </c>
      <c r="W2187">
        <f>Sales_Data[[#This Row],[Sales]]*Sales_Data[[#This Row],[Cost_%]]</f>
        <v>32.937599999999996</v>
      </c>
      <c r="X2187">
        <f>Sales_Data[[#This Row],[Sales]]-Sales_Data[[#This Row],[Cost]]</f>
        <v>21.958400000000005</v>
      </c>
      <c r="Y2187" s="3">
        <f>Sales_Data[[#This Row],[Gross_Profit_Recalc]]/Sales_Data[[#This Row],[Sales]]</f>
        <v>0.40000000000000008</v>
      </c>
      <c r="Z2187">
        <f>YEAR(Sales_Data[[#This Row],[Order Date]])</f>
        <v>2017</v>
      </c>
    </row>
    <row r="2188" spans="1:26" x14ac:dyDescent="0.2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>_xlfn.XLOOKUP(Sales_Data[[#This Row],[Category]],Assumptions_Model!A:A, Assumptions_Model!B:B)</f>
        <v>0.55000000000000004</v>
      </c>
      <c r="W2188">
        <f>Sales_Data[[#This Row],[Sales]]*Sales_Data[[#This Row],[Cost_%]]</f>
        <v>15.950000000000001</v>
      </c>
      <c r="X2188">
        <f>Sales_Data[[#This Row],[Sales]]-Sales_Data[[#This Row],[Cost]]</f>
        <v>13.049999999999999</v>
      </c>
      <c r="Y2188" s="3">
        <f>Sales_Data[[#This Row],[Gross_Profit_Recalc]]/Sales_Data[[#This Row],[Sales]]</f>
        <v>0.44999999999999996</v>
      </c>
      <c r="Z2188">
        <f>YEAR(Sales_Data[[#This Row],[Order Date]])</f>
        <v>2016</v>
      </c>
    </row>
    <row r="2189" spans="1:26" x14ac:dyDescent="0.2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>_xlfn.XLOOKUP(Sales_Data[[#This Row],[Category]],Assumptions_Model!A:A, Assumptions_Model!B:B)</f>
        <v>0.6</v>
      </c>
      <c r="W2189">
        <f>Sales_Data[[#This Row],[Sales]]*Sales_Data[[#This Row],[Cost_%]]</f>
        <v>42.047999999999995</v>
      </c>
      <c r="X2189">
        <f>Sales_Data[[#This Row],[Sales]]-Sales_Data[[#This Row],[Cost]]</f>
        <v>28.032000000000004</v>
      </c>
      <c r="Y2189" s="3">
        <f>Sales_Data[[#This Row],[Gross_Profit_Recalc]]/Sales_Data[[#This Row],[Sales]]</f>
        <v>0.40000000000000008</v>
      </c>
      <c r="Z2189">
        <f>YEAR(Sales_Data[[#This Row],[Order Date]])</f>
        <v>2017</v>
      </c>
    </row>
    <row r="2190" spans="1:26" x14ac:dyDescent="0.2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>_xlfn.XLOOKUP(Sales_Data[[#This Row],[Category]],Assumptions_Model!A:A, Assumptions_Model!B:B)</f>
        <v>0.65</v>
      </c>
      <c r="W2190">
        <f>Sales_Data[[#This Row],[Sales]]*Sales_Data[[#This Row],[Cost_%]]</f>
        <v>78.844999999999999</v>
      </c>
      <c r="X2190">
        <f>Sales_Data[[#This Row],[Sales]]-Sales_Data[[#This Row],[Cost]]</f>
        <v>42.454999999999998</v>
      </c>
      <c r="Y2190" s="3">
        <f>Sales_Data[[#This Row],[Gross_Profit_Recalc]]/Sales_Data[[#This Row],[Sales]]</f>
        <v>0.35</v>
      </c>
      <c r="Z2190">
        <f>YEAR(Sales_Data[[#This Row],[Order Date]])</f>
        <v>2017</v>
      </c>
    </row>
    <row r="2191" spans="1:26" x14ac:dyDescent="0.2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>_xlfn.XLOOKUP(Sales_Data[[#This Row],[Category]],Assumptions_Model!A:A, Assumptions_Model!B:B)</f>
        <v>0.55000000000000004</v>
      </c>
      <c r="W2191">
        <f>Sales_Data[[#This Row],[Sales]]*Sales_Data[[#This Row],[Cost_%]]</f>
        <v>799.96950000000004</v>
      </c>
      <c r="X2191">
        <f>Sales_Data[[#This Row],[Sales]]-Sales_Data[[#This Row],[Cost]]</f>
        <v>654.52049999999997</v>
      </c>
      <c r="Y2191" s="3">
        <f>Sales_Data[[#This Row],[Gross_Profit_Recalc]]/Sales_Data[[#This Row],[Sales]]</f>
        <v>0.44999999999999996</v>
      </c>
      <c r="Z2191">
        <f>YEAR(Sales_Data[[#This Row],[Order Date]])</f>
        <v>2017</v>
      </c>
    </row>
    <row r="2192" spans="1:26" x14ac:dyDescent="0.2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>_xlfn.XLOOKUP(Sales_Data[[#This Row],[Category]],Assumptions_Model!A:A, Assumptions_Model!B:B)</f>
        <v>0.6</v>
      </c>
      <c r="W2192">
        <f>Sales_Data[[#This Row],[Sales]]*Sales_Data[[#This Row],[Cost_%]]</f>
        <v>36.485999999999997</v>
      </c>
      <c r="X2192">
        <f>Sales_Data[[#This Row],[Sales]]-Sales_Data[[#This Row],[Cost]]</f>
        <v>24.324000000000005</v>
      </c>
      <c r="Y2192" s="3">
        <f>Sales_Data[[#This Row],[Gross_Profit_Recalc]]/Sales_Data[[#This Row],[Sales]]</f>
        <v>0.40000000000000008</v>
      </c>
      <c r="Z2192">
        <f>YEAR(Sales_Data[[#This Row],[Order Date]])</f>
        <v>2016</v>
      </c>
    </row>
    <row r="2193" spans="1:26" x14ac:dyDescent="0.2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>_xlfn.XLOOKUP(Sales_Data[[#This Row],[Category]],Assumptions_Model!A:A, Assumptions_Model!B:B)</f>
        <v>0.6</v>
      </c>
      <c r="W2193">
        <f>Sales_Data[[#This Row],[Sales]]*Sales_Data[[#This Row],[Cost_%]]</f>
        <v>92.131199999999993</v>
      </c>
      <c r="X2193">
        <f>Sales_Data[[#This Row],[Sales]]-Sales_Data[[#This Row],[Cost]]</f>
        <v>61.4208</v>
      </c>
      <c r="Y2193" s="3">
        <f>Sales_Data[[#This Row],[Gross_Profit_Recalc]]/Sales_Data[[#This Row],[Sales]]</f>
        <v>0.4</v>
      </c>
      <c r="Z2193">
        <f>YEAR(Sales_Data[[#This Row],[Order Date]])</f>
        <v>2016</v>
      </c>
    </row>
    <row r="2194" spans="1:26" x14ac:dyDescent="0.2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>_xlfn.XLOOKUP(Sales_Data[[#This Row],[Category]],Assumptions_Model!A:A, Assumptions_Model!B:B)</f>
        <v>0.6</v>
      </c>
      <c r="W2194">
        <f>Sales_Data[[#This Row],[Sales]]*Sales_Data[[#This Row],[Cost_%]]</f>
        <v>39.204000000000001</v>
      </c>
      <c r="X2194">
        <f>Sales_Data[[#This Row],[Sales]]-Sales_Data[[#This Row],[Cost]]</f>
        <v>26.136000000000003</v>
      </c>
      <c r="Y2194" s="3">
        <f>Sales_Data[[#This Row],[Gross_Profit_Recalc]]/Sales_Data[[#This Row],[Sales]]</f>
        <v>0.4</v>
      </c>
      <c r="Z2194">
        <f>YEAR(Sales_Data[[#This Row],[Order Date]])</f>
        <v>2016</v>
      </c>
    </row>
    <row r="2195" spans="1:26" x14ac:dyDescent="0.2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>_xlfn.XLOOKUP(Sales_Data[[#This Row],[Category]],Assumptions_Model!A:A, Assumptions_Model!B:B)</f>
        <v>0.6</v>
      </c>
      <c r="W2195">
        <f>Sales_Data[[#This Row],[Sales]]*Sales_Data[[#This Row],[Cost_%]]</f>
        <v>74.352000000000004</v>
      </c>
      <c r="X2195">
        <f>Sales_Data[[#This Row],[Sales]]-Sales_Data[[#This Row],[Cost]]</f>
        <v>49.567999999999998</v>
      </c>
      <c r="Y2195" s="3">
        <f>Sales_Data[[#This Row],[Gross_Profit_Recalc]]/Sales_Data[[#This Row],[Sales]]</f>
        <v>0.39999999999999997</v>
      </c>
      <c r="Z2195">
        <f>YEAR(Sales_Data[[#This Row],[Order Date]])</f>
        <v>2016</v>
      </c>
    </row>
    <row r="2196" spans="1:26" x14ac:dyDescent="0.2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>_xlfn.XLOOKUP(Sales_Data[[#This Row],[Category]],Assumptions_Model!A:A, Assumptions_Model!B:B)</f>
        <v>0.6</v>
      </c>
      <c r="W2196">
        <f>Sales_Data[[#This Row],[Sales]]*Sales_Data[[#This Row],[Cost_%]]</f>
        <v>21.06</v>
      </c>
      <c r="X2196">
        <f>Sales_Data[[#This Row],[Sales]]-Sales_Data[[#This Row],[Cost]]</f>
        <v>14.040000000000003</v>
      </c>
      <c r="Y2196" s="3">
        <f>Sales_Data[[#This Row],[Gross_Profit_Recalc]]/Sales_Data[[#This Row],[Sales]]</f>
        <v>0.40000000000000008</v>
      </c>
      <c r="Z2196">
        <f>YEAR(Sales_Data[[#This Row],[Order Date]])</f>
        <v>2016</v>
      </c>
    </row>
    <row r="2197" spans="1:26" x14ac:dyDescent="0.2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>_xlfn.XLOOKUP(Sales_Data[[#This Row],[Category]],Assumptions_Model!A:A, Assumptions_Model!B:B)</f>
        <v>0.55000000000000004</v>
      </c>
      <c r="W2197">
        <f>Sales_Data[[#This Row],[Sales]]*Sales_Data[[#This Row],[Cost_%]]</f>
        <v>24.612500000000001</v>
      </c>
      <c r="X2197">
        <f>Sales_Data[[#This Row],[Sales]]-Sales_Data[[#This Row],[Cost]]</f>
        <v>20.137499999999999</v>
      </c>
      <c r="Y2197" s="3">
        <f>Sales_Data[[#This Row],[Gross_Profit_Recalc]]/Sales_Data[[#This Row],[Sales]]</f>
        <v>0.45</v>
      </c>
      <c r="Z2197">
        <f>YEAR(Sales_Data[[#This Row],[Order Date]])</f>
        <v>2016</v>
      </c>
    </row>
    <row r="2198" spans="1:26" x14ac:dyDescent="0.2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>_xlfn.XLOOKUP(Sales_Data[[#This Row],[Category]],Assumptions_Model!A:A, Assumptions_Model!B:B)</f>
        <v>0.6</v>
      </c>
      <c r="W2198">
        <f>Sales_Data[[#This Row],[Sales]]*Sales_Data[[#This Row],[Cost_%]]</f>
        <v>2.8223999999999996</v>
      </c>
      <c r="X2198">
        <f>Sales_Data[[#This Row],[Sales]]-Sales_Data[[#This Row],[Cost]]</f>
        <v>1.8816000000000002</v>
      </c>
      <c r="Y2198" s="3">
        <f>Sales_Data[[#This Row],[Gross_Profit_Recalc]]/Sales_Data[[#This Row],[Sales]]</f>
        <v>0.40000000000000008</v>
      </c>
      <c r="Z2198">
        <f>YEAR(Sales_Data[[#This Row],[Order Date]])</f>
        <v>2016</v>
      </c>
    </row>
    <row r="2199" spans="1:26" x14ac:dyDescent="0.2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>_xlfn.XLOOKUP(Sales_Data[[#This Row],[Category]],Assumptions_Model!A:A, Assumptions_Model!B:B)</f>
        <v>0.6</v>
      </c>
      <c r="W2199">
        <f>Sales_Data[[#This Row],[Sales]]*Sales_Data[[#This Row],[Cost_%]]</f>
        <v>8.8019999999999996</v>
      </c>
      <c r="X2199">
        <f>Sales_Data[[#This Row],[Sales]]-Sales_Data[[#This Row],[Cost]]</f>
        <v>5.8680000000000003</v>
      </c>
      <c r="Y2199" s="3">
        <f>Sales_Data[[#This Row],[Gross_Profit_Recalc]]/Sales_Data[[#This Row],[Sales]]</f>
        <v>0.4</v>
      </c>
      <c r="Z2199">
        <f>YEAR(Sales_Data[[#This Row],[Order Date]])</f>
        <v>2014</v>
      </c>
    </row>
    <row r="2200" spans="1:26" x14ac:dyDescent="0.2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>_xlfn.XLOOKUP(Sales_Data[[#This Row],[Category]],Assumptions_Model!A:A, Assumptions_Model!B:B)</f>
        <v>0.6</v>
      </c>
      <c r="W2200">
        <f>Sales_Data[[#This Row],[Sales]]*Sales_Data[[#This Row],[Cost_%]]</f>
        <v>9.3311999999999991</v>
      </c>
      <c r="X2200">
        <f>Sales_Data[[#This Row],[Sales]]-Sales_Data[[#This Row],[Cost]]</f>
        <v>6.2208000000000006</v>
      </c>
      <c r="Y2200" s="3">
        <f>Sales_Data[[#This Row],[Gross_Profit_Recalc]]/Sales_Data[[#This Row],[Sales]]</f>
        <v>0.4</v>
      </c>
      <c r="Z2200">
        <f>YEAR(Sales_Data[[#This Row],[Order Date]])</f>
        <v>2015</v>
      </c>
    </row>
    <row r="2201" spans="1:26" x14ac:dyDescent="0.2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>_xlfn.XLOOKUP(Sales_Data[[#This Row],[Category]],Assumptions_Model!A:A, Assumptions_Model!B:B)</f>
        <v>0.6</v>
      </c>
      <c r="W2201">
        <f>Sales_Data[[#This Row],[Sales]]*Sales_Data[[#This Row],[Cost_%]]</f>
        <v>3.1392000000000002</v>
      </c>
      <c r="X2201">
        <f>Sales_Data[[#This Row],[Sales]]-Sales_Data[[#This Row],[Cost]]</f>
        <v>2.0928</v>
      </c>
      <c r="Y2201" s="3">
        <f>Sales_Data[[#This Row],[Gross_Profit_Recalc]]/Sales_Data[[#This Row],[Sales]]</f>
        <v>0.39999999999999997</v>
      </c>
      <c r="Z2201">
        <f>YEAR(Sales_Data[[#This Row],[Order Date]])</f>
        <v>2015</v>
      </c>
    </row>
    <row r="2202" spans="1:26" x14ac:dyDescent="0.2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>_xlfn.XLOOKUP(Sales_Data[[#This Row],[Category]],Assumptions_Model!A:A, Assumptions_Model!B:B)</f>
        <v>0.65</v>
      </c>
      <c r="W2202">
        <f>Sales_Data[[#This Row],[Sales]]*Sales_Data[[#This Row],[Cost_%]]</f>
        <v>14.43</v>
      </c>
      <c r="X2202">
        <f>Sales_Data[[#This Row],[Sales]]-Sales_Data[[#This Row],[Cost]]</f>
        <v>7.77</v>
      </c>
      <c r="Y2202" s="3">
        <f>Sales_Data[[#This Row],[Gross_Profit_Recalc]]/Sales_Data[[#This Row],[Sales]]</f>
        <v>0.35</v>
      </c>
      <c r="Z2202">
        <f>YEAR(Sales_Data[[#This Row],[Order Date]])</f>
        <v>2014</v>
      </c>
    </row>
    <row r="2203" spans="1:26" x14ac:dyDescent="0.2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>_xlfn.XLOOKUP(Sales_Data[[#This Row],[Category]],Assumptions_Model!A:A, Assumptions_Model!B:B)</f>
        <v>0.55000000000000004</v>
      </c>
      <c r="W2203">
        <f>Sales_Data[[#This Row],[Sales]]*Sales_Data[[#This Row],[Cost_%]]</f>
        <v>485.06150000000002</v>
      </c>
      <c r="X2203">
        <f>Sales_Data[[#This Row],[Sales]]-Sales_Data[[#This Row],[Cost]]</f>
        <v>396.86849999999993</v>
      </c>
      <c r="Y2203" s="3">
        <f>Sales_Data[[#This Row],[Gross_Profit_Recalc]]/Sales_Data[[#This Row],[Sales]]</f>
        <v>0.44999999999999996</v>
      </c>
      <c r="Z2203">
        <f>YEAR(Sales_Data[[#This Row],[Order Date]])</f>
        <v>2014</v>
      </c>
    </row>
    <row r="2204" spans="1:26" x14ac:dyDescent="0.2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>_xlfn.XLOOKUP(Sales_Data[[#This Row],[Category]],Assumptions_Model!A:A, Assumptions_Model!B:B)</f>
        <v>0.6</v>
      </c>
      <c r="W2204">
        <f>Sales_Data[[#This Row],[Sales]]*Sales_Data[[#This Row],[Cost_%]]</f>
        <v>3.6576</v>
      </c>
      <c r="X2204">
        <f>Sales_Data[[#This Row],[Sales]]-Sales_Data[[#This Row],[Cost]]</f>
        <v>2.4384000000000001</v>
      </c>
      <c r="Y2204" s="3">
        <f>Sales_Data[[#This Row],[Gross_Profit_Recalc]]/Sales_Data[[#This Row],[Sales]]</f>
        <v>0.4</v>
      </c>
      <c r="Z2204">
        <f>YEAR(Sales_Data[[#This Row],[Order Date]])</f>
        <v>2015</v>
      </c>
    </row>
    <row r="2205" spans="1:26" x14ac:dyDescent="0.2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>_xlfn.XLOOKUP(Sales_Data[[#This Row],[Category]],Assumptions_Model!A:A, Assumptions_Model!B:B)</f>
        <v>0.65</v>
      </c>
      <c r="W2205">
        <f>Sales_Data[[#This Row],[Sales]]*Sales_Data[[#This Row],[Cost_%]]</f>
        <v>124.68299999999999</v>
      </c>
      <c r="X2205">
        <f>Sales_Data[[#This Row],[Sales]]-Sales_Data[[#This Row],[Cost]]</f>
        <v>67.137</v>
      </c>
      <c r="Y2205" s="3">
        <f>Sales_Data[[#This Row],[Gross_Profit_Recalc]]/Sales_Data[[#This Row],[Sales]]</f>
        <v>0.35000000000000003</v>
      </c>
      <c r="Z2205">
        <f>YEAR(Sales_Data[[#This Row],[Order Date]])</f>
        <v>2015</v>
      </c>
    </row>
    <row r="2206" spans="1:26" x14ac:dyDescent="0.2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>_xlfn.XLOOKUP(Sales_Data[[#This Row],[Category]],Assumptions_Model!A:A, Assumptions_Model!B:B)</f>
        <v>0.65</v>
      </c>
      <c r="W2206">
        <f>Sales_Data[[#This Row],[Sales]]*Sales_Data[[#This Row],[Cost_%]]</f>
        <v>13.067600000000001</v>
      </c>
      <c r="X2206">
        <f>Sales_Data[[#This Row],[Sales]]-Sales_Data[[#This Row],[Cost]]</f>
        <v>7.0363999999999987</v>
      </c>
      <c r="Y2206" s="3">
        <f>Sales_Data[[#This Row],[Gross_Profit_Recalc]]/Sales_Data[[#This Row],[Sales]]</f>
        <v>0.34999999999999992</v>
      </c>
      <c r="Z2206">
        <f>YEAR(Sales_Data[[#This Row],[Order Date]])</f>
        <v>2015</v>
      </c>
    </row>
    <row r="2207" spans="1:26" x14ac:dyDescent="0.2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>_xlfn.XLOOKUP(Sales_Data[[#This Row],[Category]],Assumptions_Model!A:A, Assumptions_Model!B:B)</f>
        <v>0.6</v>
      </c>
      <c r="W2207">
        <f>Sales_Data[[#This Row],[Sales]]*Sales_Data[[#This Row],[Cost_%]]</f>
        <v>40.536000000000001</v>
      </c>
      <c r="X2207">
        <f>Sales_Data[[#This Row],[Sales]]-Sales_Data[[#This Row],[Cost]]</f>
        <v>27.024000000000001</v>
      </c>
      <c r="Y2207" s="3">
        <f>Sales_Data[[#This Row],[Gross_Profit_Recalc]]/Sales_Data[[#This Row],[Sales]]</f>
        <v>0.4</v>
      </c>
      <c r="Z2207">
        <f>YEAR(Sales_Data[[#This Row],[Order Date]])</f>
        <v>2016</v>
      </c>
    </row>
    <row r="2208" spans="1:26" x14ac:dyDescent="0.2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>_xlfn.XLOOKUP(Sales_Data[[#This Row],[Category]],Assumptions_Model!A:A, Assumptions_Model!B:B)</f>
        <v>0.6</v>
      </c>
      <c r="W2208">
        <f>Sales_Data[[#This Row],[Sales]]*Sales_Data[[#This Row],[Cost_%]]</f>
        <v>17.959199999999999</v>
      </c>
      <c r="X2208">
        <f>Sales_Data[[#This Row],[Sales]]-Sales_Data[[#This Row],[Cost]]</f>
        <v>11.972799999999999</v>
      </c>
      <c r="Y2208" s="3">
        <f>Sales_Data[[#This Row],[Gross_Profit_Recalc]]/Sales_Data[[#This Row],[Sales]]</f>
        <v>0.4</v>
      </c>
      <c r="Z2208">
        <f>YEAR(Sales_Data[[#This Row],[Order Date]])</f>
        <v>2014</v>
      </c>
    </row>
    <row r="2209" spans="1:26" x14ac:dyDescent="0.2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>_xlfn.XLOOKUP(Sales_Data[[#This Row],[Category]],Assumptions_Model!A:A, Assumptions_Model!B:B)</f>
        <v>0.55000000000000004</v>
      </c>
      <c r="W2209">
        <f>Sales_Data[[#This Row],[Sales]]*Sales_Data[[#This Row],[Cost_%]]</f>
        <v>21.049600000000002</v>
      </c>
      <c r="X2209">
        <f>Sales_Data[[#This Row],[Sales]]-Sales_Data[[#This Row],[Cost]]</f>
        <v>17.222399999999997</v>
      </c>
      <c r="Y2209" s="3">
        <f>Sales_Data[[#This Row],[Gross_Profit_Recalc]]/Sales_Data[[#This Row],[Sales]]</f>
        <v>0.44999999999999996</v>
      </c>
      <c r="Z2209">
        <f>YEAR(Sales_Data[[#This Row],[Order Date]])</f>
        <v>2014</v>
      </c>
    </row>
    <row r="2210" spans="1:26" x14ac:dyDescent="0.2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>_xlfn.XLOOKUP(Sales_Data[[#This Row],[Category]],Assumptions_Model!A:A, Assumptions_Model!B:B)</f>
        <v>0.6</v>
      </c>
      <c r="W2210">
        <f>Sales_Data[[#This Row],[Sales]]*Sales_Data[[#This Row],[Cost_%]]</f>
        <v>9.911999999999999</v>
      </c>
      <c r="X2210">
        <f>Sales_Data[[#This Row],[Sales]]-Sales_Data[[#This Row],[Cost]]</f>
        <v>6.6080000000000005</v>
      </c>
      <c r="Y2210" s="3">
        <f>Sales_Data[[#This Row],[Gross_Profit_Recalc]]/Sales_Data[[#This Row],[Sales]]</f>
        <v>0.4</v>
      </c>
      <c r="Z2210">
        <f>YEAR(Sales_Data[[#This Row],[Order Date]])</f>
        <v>2015</v>
      </c>
    </row>
    <row r="2211" spans="1:26" x14ac:dyDescent="0.2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>_xlfn.XLOOKUP(Sales_Data[[#This Row],[Category]],Assumptions_Model!A:A, Assumptions_Model!B:B)</f>
        <v>0.55000000000000004</v>
      </c>
      <c r="W2211">
        <f>Sales_Data[[#This Row],[Sales]]*Sales_Data[[#This Row],[Cost_%]]</f>
        <v>458.11150000000004</v>
      </c>
      <c r="X2211">
        <f>Sales_Data[[#This Row],[Sales]]-Sales_Data[[#This Row],[Cost]]</f>
        <v>374.81849999999991</v>
      </c>
      <c r="Y2211" s="3">
        <f>Sales_Data[[#This Row],[Gross_Profit_Recalc]]/Sales_Data[[#This Row],[Sales]]</f>
        <v>0.4499999999999999</v>
      </c>
      <c r="Z2211">
        <f>YEAR(Sales_Data[[#This Row],[Order Date]])</f>
        <v>2014</v>
      </c>
    </row>
    <row r="2212" spans="1:26" x14ac:dyDescent="0.2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>_xlfn.XLOOKUP(Sales_Data[[#This Row],[Category]],Assumptions_Model!A:A, Assumptions_Model!B:B)</f>
        <v>0.6</v>
      </c>
      <c r="W2212">
        <f>Sales_Data[[#This Row],[Sales]]*Sales_Data[[#This Row],[Cost_%]]</f>
        <v>26.279999999999998</v>
      </c>
      <c r="X2212">
        <f>Sales_Data[[#This Row],[Sales]]-Sales_Data[[#This Row],[Cost]]</f>
        <v>17.52</v>
      </c>
      <c r="Y2212" s="3">
        <f>Sales_Data[[#This Row],[Gross_Profit_Recalc]]/Sales_Data[[#This Row],[Sales]]</f>
        <v>0.4</v>
      </c>
      <c r="Z2212">
        <f>YEAR(Sales_Data[[#This Row],[Order Date]])</f>
        <v>2014</v>
      </c>
    </row>
    <row r="2213" spans="1:26" x14ac:dyDescent="0.2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>_xlfn.XLOOKUP(Sales_Data[[#This Row],[Category]],Assumptions_Model!A:A, Assumptions_Model!B:B)</f>
        <v>0.6</v>
      </c>
      <c r="W2213">
        <f>Sales_Data[[#This Row],[Sales]]*Sales_Data[[#This Row],[Cost_%]]</f>
        <v>100.37519999999999</v>
      </c>
      <c r="X2213">
        <f>Sales_Data[[#This Row],[Sales]]-Sales_Data[[#This Row],[Cost]]</f>
        <v>66.916800000000009</v>
      </c>
      <c r="Y2213" s="3">
        <f>Sales_Data[[#This Row],[Gross_Profit_Recalc]]/Sales_Data[[#This Row],[Sales]]</f>
        <v>0.40000000000000008</v>
      </c>
      <c r="Z2213">
        <f>YEAR(Sales_Data[[#This Row],[Order Date]])</f>
        <v>2016</v>
      </c>
    </row>
    <row r="2214" spans="1:26" x14ac:dyDescent="0.2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>_xlfn.XLOOKUP(Sales_Data[[#This Row],[Category]],Assumptions_Model!A:A, Assumptions_Model!B:B)</f>
        <v>0.65</v>
      </c>
      <c r="W2214">
        <f>Sales_Data[[#This Row],[Sales]]*Sales_Data[[#This Row],[Cost_%]]</f>
        <v>17.823</v>
      </c>
      <c r="X2214">
        <f>Sales_Data[[#This Row],[Sales]]-Sales_Data[[#This Row],[Cost]]</f>
        <v>9.5970000000000013</v>
      </c>
      <c r="Y2214" s="3">
        <f>Sales_Data[[#This Row],[Gross_Profit_Recalc]]/Sales_Data[[#This Row],[Sales]]</f>
        <v>0.35000000000000003</v>
      </c>
      <c r="Z2214">
        <f>YEAR(Sales_Data[[#This Row],[Order Date]])</f>
        <v>2017</v>
      </c>
    </row>
    <row r="2215" spans="1:26" x14ac:dyDescent="0.2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>_xlfn.XLOOKUP(Sales_Data[[#This Row],[Category]],Assumptions_Model!A:A, Assumptions_Model!B:B)</f>
        <v>0.6</v>
      </c>
      <c r="W2215">
        <f>Sales_Data[[#This Row],[Sales]]*Sales_Data[[#This Row],[Cost_%]]</f>
        <v>0.86399999999999999</v>
      </c>
      <c r="X2215">
        <f>Sales_Data[[#This Row],[Sales]]-Sales_Data[[#This Row],[Cost]]</f>
        <v>0.57599999999999996</v>
      </c>
      <c r="Y2215" s="3">
        <f>Sales_Data[[#This Row],[Gross_Profit_Recalc]]/Sales_Data[[#This Row],[Sales]]</f>
        <v>0.39999999999999997</v>
      </c>
      <c r="Z2215">
        <f>YEAR(Sales_Data[[#This Row],[Order Date]])</f>
        <v>2017</v>
      </c>
    </row>
    <row r="2216" spans="1:26" x14ac:dyDescent="0.2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>_xlfn.XLOOKUP(Sales_Data[[#This Row],[Category]],Assumptions_Model!A:A, Assumptions_Model!B:B)</f>
        <v>0.6</v>
      </c>
      <c r="W2216">
        <f>Sales_Data[[#This Row],[Sales]]*Sales_Data[[#This Row],[Cost_%]]</f>
        <v>37.065600000000003</v>
      </c>
      <c r="X2216">
        <f>Sales_Data[[#This Row],[Sales]]-Sales_Data[[#This Row],[Cost]]</f>
        <v>24.7104</v>
      </c>
      <c r="Y2216" s="3">
        <f>Sales_Data[[#This Row],[Gross_Profit_Recalc]]/Sales_Data[[#This Row],[Sales]]</f>
        <v>0.39999999999999997</v>
      </c>
      <c r="Z2216">
        <f>YEAR(Sales_Data[[#This Row],[Order Date]])</f>
        <v>2017</v>
      </c>
    </row>
    <row r="2217" spans="1:26" x14ac:dyDescent="0.2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>_xlfn.XLOOKUP(Sales_Data[[#This Row],[Category]],Assumptions_Model!A:A, Assumptions_Model!B:B)</f>
        <v>0.6</v>
      </c>
      <c r="W2217">
        <f>Sales_Data[[#This Row],[Sales]]*Sales_Data[[#This Row],[Cost_%]]</f>
        <v>145.17599999999999</v>
      </c>
      <c r="X2217">
        <f>Sales_Data[[#This Row],[Sales]]-Sales_Data[[#This Row],[Cost]]</f>
        <v>96.78400000000002</v>
      </c>
      <c r="Y2217" s="3">
        <f>Sales_Data[[#This Row],[Gross_Profit_Recalc]]/Sales_Data[[#This Row],[Sales]]</f>
        <v>0.40000000000000008</v>
      </c>
      <c r="Z2217">
        <f>YEAR(Sales_Data[[#This Row],[Order Date]])</f>
        <v>2017</v>
      </c>
    </row>
    <row r="2218" spans="1:26" x14ac:dyDescent="0.2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>_xlfn.XLOOKUP(Sales_Data[[#This Row],[Category]],Assumptions_Model!A:A, Assumptions_Model!B:B)</f>
        <v>0.65</v>
      </c>
      <c r="W2218">
        <f>Sales_Data[[#This Row],[Sales]]*Sales_Data[[#This Row],[Cost_%]]</f>
        <v>70.595200000000006</v>
      </c>
      <c r="X2218">
        <f>Sales_Data[[#This Row],[Sales]]-Sales_Data[[#This Row],[Cost]]</f>
        <v>38.012799999999999</v>
      </c>
      <c r="Y2218" s="3">
        <f>Sales_Data[[#This Row],[Gross_Profit_Recalc]]/Sales_Data[[#This Row],[Sales]]</f>
        <v>0.35</v>
      </c>
      <c r="Z2218">
        <f>YEAR(Sales_Data[[#This Row],[Order Date]])</f>
        <v>2017</v>
      </c>
    </row>
    <row r="2219" spans="1:26" x14ac:dyDescent="0.2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>_xlfn.XLOOKUP(Sales_Data[[#This Row],[Category]],Assumptions_Model!A:A, Assumptions_Model!B:B)</f>
        <v>0.6</v>
      </c>
      <c r="W2219">
        <f>Sales_Data[[#This Row],[Sales]]*Sales_Data[[#This Row],[Cost_%]]</f>
        <v>1.6895999999999998</v>
      </c>
      <c r="X2219">
        <f>Sales_Data[[#This Row],[Sales]]-Sales_Data[[#This Row],[Cost]]</f>
        <v>1.1264000000000001</v>
      </c>
      <c r="Y2219" s="3">
        <f>Sales_Data[[#This Row],[Gross_Profit_Recalc]]/Sales_Data[[#This Row],[Sales]]</f>
        <v>0.4</v>
      </c>
      <c r="Z2219">
        <f>YEAR(Sales_Data[[#This Row],[Order Date]])</f>
        <v>2014</v>
      </c>
    </row>
    <row r="2220" spans="1:26" x14ac:dyDescent="0.2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>_xlfn.XLOOKUP(Sales_Data[[#This Row],[Category]],Assumptions_Model!A:A, Assumptions_Model!B:B)</f>
        <v>0.6</v>
      </c>
      <c r="W2220">
        <f>Sales_Data[[#This Row],[Sales]]*Sales_Data[[#This Row],[Cost_%]]</f>
        <v>5.9904000000000002</v>
      </c>
      <c r="X2220">
        <f>Sales_Data[[#This Row],[Sales]]-Sales_Data[[#This Row],[Cost]]</f>
        <v>3.9935999999999998</v>
      </c>
      <c r="Y2220" s="3">
        <f>Sales_Data[[#This Row],[Gross_Profit_Recalc]]/Sales_Data[[#This Row],[Sales]]</f>
        <v>0.39999999999999997</v>
      </c>
      <c r="Z2220">
        <f>YEAR(Sales_Data[[#This Row],[Order Date]])</f>
        <v>2017</v>
      </c>
    </row>
    <row r="2221" spans="1:26" x14ac:dyDescent="0.2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>_xlfn.XLOOKUP(Sales_Data[[#This Row],[Category]],Assumptions_Model!A:A, Assumptions_Model!B:B)</f>
        <v>0.6</v>
      </c>
      <c r="W2221">
        <f>Sales_Data[[#This Row],[Sales]]*Sales_Data[[#This Row],[Cost_%]]</f>
        <v>8.9879999999999995</v>
      </c>
      <c r="X2221">
        <f>Sales_Data[[#This Row],[Sales]]-Sales_Data[[#This Row],[Cost]]</f>
        <v>5.9920000000000009</v>
      </c>
      <c r="Y2221" s="3">
        <f>Sales_Data[[#This Row],[Gross_Profit_Recalc]]/Sales_Data[[#This Row],[Sales]]</f>
        <v>0.4</v>
      </c>
      <c r="Z2221">
        <f>YEAR(Sales_Data[[#This Row],[Order Date]])</f>
        <v>2017</v>
      </c>
    </row>
    <row r="2222" spans="1:26" x14ac:dyDescent="0.2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>_xlfn.XLOOKUP(Sales_Data[[#This Row],[Category]],Assumptions_Model!A:A, Assumptions_Model!B:B)</f>
        <v>0.55000000000000004</v>
      </c>
      <c r="W2222">
        <f>Sales_Data[[#This Row],[Sales]]*Sales_Data[[#This Row],[Cost_%]]</f>
        <v>630.08000000000004</v>
      </c>
      <c r="X2222">
        <f>Sales_Data[[#This Row],[Sales]]-Sales_Data[[#This Row],[Cost]]</f>
        <v>515.51999999999987</v>
      </c>
      <c r="Y2222" s="3">
        <f>Sales_Data[[#This Row],[Gross_Profit_Recalc]]/Sales_Data[[#This Row],[Sales]]</f>
        <v>0.4499999999999999</v>
      </c>
      <c r="Z2222">
        <f>YEAR(Sales_Data[[#This Row],[Order Date]])</f>
        <v>2017</v>
      </c>
    </row>
    <row r="2223" spans="1:26" x14ac:dyDescent="0.2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>_xlfn.XLOOKUP(Sales_Data[[#This Row],[Category]],Assumptions_Model!A:A, Assumptions_Model!B:B)</f>
        <v>0.55000000000000004</v>
      </c>
      <c r="W2223">
        <f>Sales_Data[[#This Row],[Sales]]*Sales_Data[[#This Row],[Cost_%]]</f>
        <v>267.267</v>
      </c>
      <c r="X2223">
        <f>Sales_Data[[#This Row],[Sales]]-Sales_Data[[#This Row],[Cost]]</f>
        <v>218.673</v>
      </c>
      <c r="Y2223" s="3">
        <f>Sales_Data[[#This Row],[Gross_Profit_Recalc]]/Sales_Data[[#This Row],[Sales]]</f>
        <v>0.45</v>
      </c>
      <c r="Z2223">
        <f>YEAR(Sales_Data[[#This Row],[Order Date]])</f>
        <v>2015</v>
      </c>
    </row>
    <row r="2224" spans="1:26" x14ac:dyDescent="0.2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>_xlfn.XLOOKUP(Sales_Data[[#This Row],[Category]],Assumptions_Model!A:A, Assumptions_Model!B:B)</f>
        <v>0.6</v>
      </c>
      <c r="W2224">
        <f>Sales_Data[[#This Row],[Sales]]*Sales_Data[[#This Row],[Cost_%]]</f>
        <v>22.425599999999999</v>
      </c>
      <c r="X2224">
        <f>Sales_Data[[#This Row],[Sales]]-Sales_Data[[#This Row],[Cost]]</f>
        <v>14.950399999999998</v>
      </c>
      <c r="Y2224" s="3">
        <f>Sales_Data[[#This Row],[Gross_Profit_Recalc]]/Sales_Data[[#This Row],[Sales]]</f>
        <v>0.39999999999999997</v>
      </c>
      <c r="Z2224">
        <f>YEAR(Sales_Data[[#This Row],[Order Date]])</f>
        <v>2015</v>
      </c>
    </row>
    <row r="2225" spans="1:26" x14ac:dyDescent="0.2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>_xlfn.XLOOKUP(Sales_Data[[#This Row],[Category]],Assumptions_Model!A:A, Assumptions_Model!B:B)</f>
        <v>0.65</v>
      </c>
      <c r="W2225">
        <f>Sales_Data[[#This Row],[Sales]]*Sales_Data[[#This Row],[Cost_%]]</f>
        <v>45.945900000000009</v>
      </c>
      <c r="X2225">
        <f>Sales_Data[[#This Row],[Sales]]-Sales_Data[[#This Row],[Cost]]</f>
        <v>24.740099999999998</v>
      </c>
      <c r="Y2225" s="3">
        <f>Sales_Data[[#This Row],[Gross_Profit_Recalc]]/Sales_Data[[#This Row],[Sales]]</f>
        <v>0.34999999999999992</v>
      </c>
      <c r="Z2225">
        <f>YEAR(Sales_Data[[#This Row],[Order Date]])</f>
        <v>2015</v>
      </c>
    </row>
    <row r="2226" spans="1:26" x14ac:dyDescent="0.2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>_xlfn.XLOOKUP(Sales_Data[[#This Row],[Category]],Assumptions_Model!A:A, Assumptions_Model!B:B)</f>
        <v>0.6</v>
      </c>
      <c r="W2226">
        <f>Sales_Data[[#This Row],[Sales]]*Sales_Data[[#This Row],[Cost_%]]</f>
        <v>32.889600000000002</v>
      </c>
      <c r="X2226">
        <f>Sales_Data[[#This Row],[Sales]]-Sales_Data[[#This Row],[Cost]]</f>
        <v>21.926400000000001</v>
      </c>
      <c r="Y2226" s="3">
        <f>Sales_Data[[#This Row],[Gross_Profit_Recalc]]/Sales_Data[[#This Row],[Sales]]</f>
        <v>0.4</v>
      </c>
      <c r="Z2226">
        <f>YEAR(Sales_Data[[#This Row],[Order Date]])</f>
        <v>2017</v>
      </c>
    </row>
    <row r="2227" spans="1:26" x14ac:dyDescent="0.2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>_xlfn.XLOOKUP(Sales_Data[[#This Row],[Category]],Assumptions_Model!A:A, Assumptions_Model!B:B)</f>
        <v>0.65</v>
      </c>
      <c r="W2227">
        <f>Sales_Data[[#This Row],[Sales]]*Sales_Data[[#This Row],[Cost_%]]</f>
        <v>46.991100000000003</v>
      </c>
      <c r="X2227">
        <f>Sales_Data[[#This Row],[Sales]]-Sales_Data[[#This Row],[Cost]]</f>
        <v>25.302899999999994</v>
      </c>
      <c r="Y2227" s="3">
        <f>Sales_Data[[#This Row],[Gross_Profit_Recalc]]/Sales_Data[[#This Row],[Sales]]</f>
        <v>0.34999999999999992</v>
      </c>
      <c r="Z2227">
        <f>YEAR(Sales_Data[[#This Row],[Order Date]])</f>
        <v>2016</v>
      </c>
    </row>
    <row r="2228" spans="1:26" x14ac:dyDescent="0.2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>_xlfn.XLOOKUP(Sales_Data[[#This Row],[Category]],Assumptions_Model!A:A, Assumptions_Model!B:B)</f>
        <v>0.6</v>
      </c>
      <c r="W2228">
        <f>Sales_Data[[#This Row],[Sales]]*Sales_Data[[#This Row],[Cost_%]]</f>
        <v>1.7375999999999998</v>
      </c>
      <c r="X2228">
        <f>Sales_Data[[#This Row],[Sales]]-Sales_Data[[#This Row],[Cost]]</f>
        <v>1.1584000000000001</v>
      </c>
      <c r="Y2228" s="3">
        <f>Sales_Data[[#This Row],[Gross_Profit_Recalc]]/Sales_Data[[#This Row],[Sales]]</f>
        <v>0.4</v>
      </c>
      <c r="Z2228">
        <f>YEAR(Sales_Data[[#This Row],[Order Date]])</f>
        <v>2017</v>
      </c>
    </row>
    <row r="2229" spans="1:26" x14ac:dyDescent="0.2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>_xlfn.XLOOKUP(Sales_Data[[#This Row],[Category]],Assumptions_Model!A:A, Assumptions_Model!B:B)</f>
        <v>0.55000000000000004</v>
      </c>
      <c r="W2229">
        <f>Sales_Data[[#This Row],[Sales]]*Sales_Data[[#This Row],[Cost_%]]</f>
        <v>68.635600000000011</v>
      </c>
      <c r="X2229">
        <f>Sales_Data[[#This Row],[Sales]]-Sales_Data[[#This Row],[Cost]]</f>
        <v>56.156399999999991</v>
      </c>
      <c r="Y2229" s="3">
        <f>Sales_Data[[#This Row],[Gross_Profit_Recalc]]/Sales_Data[[#This Row],[Sales]]</f>
        <v>0.4499999999999999</v>
      </c>
      <c r="Z2229">
        <f>YEAR(Sales_Data[[#This Row],[Order Date]])</f>
        <v>2017</v>
      </c>
    </row>
    <row r="2230" spans="1:26" x14ac:dyDescent="0.2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>_xlfn.XLOOKUP(Sales_Data[[#This Row],[Category]],Assumptions_Model!A:A, Assumptions_Model!B:B)</f>
        <v>0.65</v>
      </c>
      <c r="W2230">
        <f>Sales_Data[[#This Row],[Sales]]*Sales_Data[[#This Row],[Cost_%]]</f>
        <v>214.88220000000001</v>
      </c>
      <c r="X2230">
        <f>Sales_Data[[#This Row],[Sales]]-Sales_Data[[#This Row],[Cost]]</f>
        <v>115.70580000000001</v>
      </c>
      <c r="Y2230" s="3">
        <f>Sales_Data[[#This Row],[Gross_Profit_Recalc]]/Sales_Data[[#This Row],[Sales]]</f>
        <v>0.35000000000000003</v>
      </c>
      <c r="Z2230">
        <f>YEAR(Sales_Data[[#This Row],[Order Date]])</f>
        <v>2016</v>
      </c>
    </row>
    <row r="2231" spans="1:26" x14ac:dyDescent="0.2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>_xlfn.XLOOKUP(Sales_Data[[#This Row],[Category]],Assumptions_Model!A:A, Assumptions_Model!B:B)</f>
        <v>0.6</v>
      </c>
      <c r="W2231">
        <f>Sales_Data[[#This Row],[Sales]]*Sales_Data[[#This Row],[Cost_%]]</f>
        <v>404.14079999999996</v>
      </c>
      <c r="X2231">
        <f>Sales_Data[[#This Row],[Sales]]-Sales_Data[[#This Row],[Cost]]</f>
        <v>269.42720000000003</v>
      </c>
      <c r="Y2231" s="3">
        <f>Sales_Data[[#This Row],[Gross_Profit_Recalc]]/Sales_Data[[#This Row],[Sales]]</f>
        <v>0.40000000000000008</v>
      </c>
      <c r="Z2231">
        <f>YEAR(Sales_Data[[#This Row],[Order Date]])</f>
        <v>2014</v>
      </c>
    </row>
    <row r="2232" spans="1:26" x14ac:dyDescent="0.2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>_xlfn.XLOOKUP(Sales_Data[[#This Row],[Category]],Assumptions_Model!A:A, Assumptions_Model!B:B)</f>
        <v>0.6</v>
      </c>
      <c r="W2232">
        <f>Sales_Data[[#This Row],[Sales]]*Sales_Data[[#This Row],[Cost_%]]</f>
        <v>31.787999999999997</v>
      </c>
      <c r="X2232">
        <f>Sales_Data[[#This Row],[Sales]]-Sales_Data[[#This Row],[Cost]]</f>
        <v>21.192</v>
      </c>
      <c r="Y2232" s="3">
        <f>Sales_Data[[#This Row],[Gross_Profit_Recalc]]/Sales_Data[[#This Row],[Sales]]</f>
        <v>0.4</v>
      </c>
      <c r="Z2232">
        <f>YEAR(Sales_Data[[#This Row],[Order Date]])</f>
        <v>2014</v>
      </c>
    </row>
    <row r="2233" spans="1:26" x14ac:dyDescent="0.2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>_xlfn.XLOOKUP(Sales_Data[[#This Row],[Category]],Assumptions_Model!A:A, Assumptions_Model!B:B)</f>
        <v>0.65</v>
      </c>
      <c r="W2233">
        <f>Sales_Data[[#This Row],[Sales]]*Sales_Data[[#This Row],[Cost_%]]</f>
        <v>342.19250000000005</v>
      </c>
      <c r="X2233">
        <f>Sales_Data[[#This Row],[Sales]]-Sales_Data[[#This Row],[Cost]]</f>
        <v>184.25749999999999</v>
      </c>
      <c r="Y2233" s="3">
        <f>Sales_Data[[#This Row],[Gross_Profit_Recalc]]/Sales_Data[[#This Row],[Sales]]</f>
        <v>0.35</v>
      </c>
      <c r="Z2233">
        <f>YEAR(Sales_Data[[#This Row],[Order Date]])</f>
        <v>2017</v>
      </c>
    </row>
    <row r="2234" spans="1:26" x14ac:dyDescent="0.2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>_xlfn.XLOOKUP(Sales_Data[[#This Row],[Category]],Assumptions_Model!A:A, Assumptions_Model!B:B)</f>
        <v>0.6</v>
      </c>
      <c r="W2234">
        <f>Sales_Data[[#This Row],[Sales]]*Sales_Data[[#This Row],[Cost_%]]</f>
        <v>137.35199999999998</v>
      </c>
      <c r="X2234">
        <f>Sales_Data[[#This Row],[Sales]]-Sales_Data[[#This Row],[Cost]]</f>
        <v>91.568000000000012</v>
      </c>
      <c r="Y2234" s="3">
        <f>Sales_Data[[#This Row],[Gross_Profit_Recalc]]/Sales_Data[[#This Row],[Sales]]</f>
        <v>0.40000000000000008</v>
      </c>
      <c r="Z2234">
        <f>YEAR(Sales_Data[[#This Row],[Order Date]])</f>
        <v>2017</v>
      </c>
    </row>
    <row r="2235" spans="1:26" x14ac:dyDescent="0.2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>_xlfn.XLOOKUP(Sales_Data[[#This Row],[Category]],Assumptions_Model!A:A, Assumptions_Model!B:B)</f>
        <v>0.55000000000000004</v>
      </c>
      <c r="W2235">
        <f>Sales_Data[[#This Row],[Sales]]*Sales_Data[[#This Row],[Cost_%]]</f>
        <v>175.98240000000001</v>
      </c>
      <c r="X2235">
        <f>Sales_Data[[#This Row],[Sales]]-Sales_Data[[#This Row],[Cost]]</f>
        <v>143.98560000000001</v>
      </c>
      <c r="Y2235" s="3">
        <f>Sales_Data[[#This Row],[Gross_Profit_Recalc]]/Sales_Data[[#This Row],[Sales]]</f>
        <v>0.45</v>
      </c>
      <c r="Z2235">
        <f>YEAR(Sales_Data[[#This Row],[Order Date]])</f>
        <v>2015</v>
      </c>
    </row>
    <row r="2236" spans="1:26" x14ac:dyDescent="0.2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>_xlfn.XLOOKUP(Sales_Data[[#This Row],[Category]],Assumptions_Model!A:A, Assumptions_Model!B:B)</f>
        <v>0.55000000000000004</v>
      </c>
      <c r="W2236">
        <f>Sales_Data[[#This Row],[Sales]]*Sales_Data[[#This Row],[Cost_%]]</f>
        <v>112.76650000000001</v>
      </c>
      <c r="X2236">
        <f>Sales_Data[[#This Row],[Sales]]-Sales_Data[[#This Row],[Cost]]</f>
        <v>92.263499999999993</v>
      </c>
      <c r="Y2236" s="3">
        <f>Sales_Data[[#This Row],[Gross_Profit_Recalc]]/Sales_Data[[#This Row],[Sales]]</f>
        <v>0.44999999999999996</v>
      </c>
      <c r="Z2236">
        <f>YEAR(Sales_Data[[#This Row],[Order Date]])</f>
        <v>2017</v>
      </c>
    </row>
    <row r="2237" spans="1:26" x14ac:dyDescent="0.2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>_xlfn.XLOOKUP(Sales_Data[[#This Row],[Category]],Assumptions_Model!A:A, Assumptions_Model!B:B)</f>
        <v>0.6</v>
      </c>
      <c r="W2237">
        <f>Sales_Data[[#This Row],[Sales]]*Sales_Data[[#This Row],[Cost_%]]</f>
        <v>114.51600000000001</v>
      </c>
      <c r="X2237">
        <f>Sales_Data[[#This Row],[Sales]]-Sales_Data[[#This Row],[Cost]]</f>
        <v>76.344000000000008</v>
      </c>
      <c r="Y2237" s="3">
        <f>Sales_Data[[#This Row],[Gross_Profit_Recalc]]/Sales_Data[[#This Row],[Sales]]</f>
        <v>0.4</v>
      </c>
      <c r="Z2237">
        <f>YEAR(Sales_Data[[#This Row],[Order Date]])</f>
        <v>2015</v>
      </c>
    </row>
    <row r="2238" spans="1:26" x14ac:dyDescent="0.2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f>_xlfn.XLOOKUP(Sales_Data[[#This Row],[Category]],Assumptions_Model!A:A, Assumptions_Model!B:B)</f>
        <v>0.6</v>
      </c>
      <c r="W2238">
        <f>Sales_Data[[#This Row],[Sales]]*Sales_Data[[#This Row],[Cost_%]]</f>
        <v>14.591999999999999</v>
      </c>
      <c r="X2238">
        <f>Sales_Data[[#This Row],[Sales]]-Sales_Data[[#This Row],[Cost]]</f>
        <v>9.7280000000000015</v>
      </c>
      <c r="Y2238" s="3">
        <f>Sales_Data[[#This Row],[Gross_Profit_Recalc]]/Sales_Data[[#This Row],[Sales]]</f>
        <v>0.40000000000000008</v>
      </c>
      <c r="Z2238">
        <f>YEAR(Sales_Data[[#This Row],[Order Date]])</f>
        <v>2015</v>
      </c>
    </row>
    <row r="2239" spans="1:26" x14ac:dyDescent="0.2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f>_xlfn.XLOOKUP(Sales_Data[[#This Row],[Category]],Assumptions_Model!A:A, Assumptions_Model!B:B)</f>
        <v>0.6</v>
      </c>
      <c r="W2239">
        <f>Sales_Data[[#This Row],[Sales]]*Sales_Data[[#This Row],[Cost_%]]</f>
        <v>26.639999999999997</v>
      </c>
      <c r="X2239">
        <f>Sales_Data[[#This Row],[Sales]]-Sales_Data[[#This Row],[Cost]]</f>
        <v>17.760000000000002</v>
      </c>
      <c r="Y2239" s="3">
        <f>Sales_Data[[#This Row],[Gross_Profit_Recalc]]/Sales_Data[[#This Row],[Sales]]</f>
        <v>0.4</v>
      </c>
      <c r="Z2239">
        <f>YEAR(Sales_Data[[#This Row],[Order Date]])</f>
        <v>2016</v>
      </c>
    </row>
    <row r="2240" spans="1:26" x14ac:dyDescent="0.2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>_xlfn.XLOOKUP(Sales_Data[[#This Row],[Category]],Assumptions_Model!A:A, Assumptions_Model!B:B)</f>
        <v>0.65</v>
      </c>
      <c r="W2240">
        <f>Sales_Data[[#This Row],[Sales]]*Sales_Data[[#This Row],[Cost_%]]</f>
        <v>28.86</v>
      </c>
      <c r="X2240">
        <f>Sales_Data[[#This Row],[Sales]]-Sales_Data[[#This Row],[Cost]]</f>
        <v>15.54</v>
      </c>
      <c r="Y2240" s="3">
        <f>Sales_Data[[#This Row],[Gross_Profit_Recalc]]/Sales_Data[[#This Row],[Sales]]</f>
        <v>0.35</v>
      </c>
      <c r="Z2240">
        <f>YEAR(Sales_Data[[#This Row],[Order Date]])</f>
        <v>2017</v>
      </c>
    </row>
    <row r="2241" spans="1:26" x14ac:dyDescent="0.2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>_xlfn.XLOOKUP(Sales_Data[[#This Row],[Category]],Assumptions_Model!A:A, Assumptions_Model!B:B)</f>
        <v>0.6</v>
      </c>
      <c r="W2241">
        <f>Sales_Data[[#This Row],[Sales]]*Sales_Data[[#This Row],[Cost_%]]</f>
        <v>610.0752</v>
      </c>
      <c r="X2241">
        <f>Sales_Data[[#This Row],[Sales]]-Sales_Data[[#This Row],[Cost]]</f>
        <v>406.71680000000003</v>
      </c>
      <c r="Y2241" s="3">
        <f>Sales_Data[[#This Row],[Gross_Profit_Recalc]]/Sales_Data[[#This Row],[Sales]]</f>
        <v>0.4</v>
      </c>
      <c r="Z2241">
        <f>YEAR(Sales_Data[[#This Row],[Order Date]])</f>
        <v>2016</v>
      </c>
    </row>
    <row r="2242" spans="1:26" x14ac:dyDescent="0.2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f>_xlfn.XLOOKUP(Sales_Data[[#This Row],[Category]],Assumptions_Model!A:A, Assumptions_Model!B:B)</f>
        <v>0.6</v>
      </c>
      <c r="W2242">
        <f>Sales_Data[[#This Row],[Sales]]*Sales_Data[[#This Row],[Cost_%]]</f>
        <v>22.881600000000002</v>
      </c>
      <c r="X2242">
        <f>Sales_Data[[#This Row],[Sales]]-Sales_Data[[#This Row],[Cost]]</f>
        <v>15.2544</v>
      </c>
      <c r="Y2242" s="3">
        <f>Sales_Data[[#This Row],[Gross_Profit_Recalc]]/Sales_Data[[#This Row],[Sales]]</f>
        <v>0.39999999999999997</v>
      </c>
      <c r="Z2242">
        <f>YEAR(Sales_Data[[#This Row],[Order Date]])</f>
        <v>2016</v>
      </c>
    </row>
    <row r="2243" spans="1:26" x14ac:dyDescent="0.2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>_xlfn.XLOOKUP(Sales_Data[[#This Row],[Category]],Assumptions_Model!A:A, Assumptions_Model!B:B)</f>
        <v>0.55000000000000004</v>
      </c>
      <c r="W2243">
        <f>Sales_Data[[#This Row],[Sales]]*Sales_Data[[#This Row],[Cost_%]]</f>
        <v>272.24010000000004</v>
      </c>
      <c r="X2243">
        <f>Sales_Data[[#This Row],[Sales]]-Sales_Data[[#This Row],[Cost]]</f>
        <v>222.74189999999999</v>
      </c>
      <c r="Y2243" s="3">
        <f>Sales_Data[[#This Row],[Gross_Profit_Recalc]]/Sales_Data[[#This Row],[Sales]]</f>
        <v>0.44999999999999996</v>
      </c>
      <c r="Z2243">
        <f>YEAR(Sales_Data[[#This Row],[Order Date]])</f>
        <v>2016</v>
      </c>
    </row>
    <row r="2244" spans="1:26" x14ac:dyDescent="0.2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>_xlfn.XLOOKUP(Sales_Data[[#This Row],[Category]],Assumptions_Model!A:A, Assumptions_Model!B:B)</f>
        <v>0.6</v>
      </c>
      <c r="W2244">
        <f>Sales_Data[[#This Row],[Sales]]*Sales_Data[[#This Row],[Cost_%]]</f>
        <v>33.936</v>
      </c>
      <c r="X2244">
        <f>Sales_Data[[#This Row],[Sales]]-Sales_Data[[#This Row],[Cost]]</f>
        <v>22.624000000000002</v>
      </c>
      <c r="Y2244" s="3">
        <f>Sales_Data[[#This Row],[Gross_Profit_Recalc]]/Sales_Data[[#This Row],[Sales]]</f>
        <v>0.4</v>
      </c>
      <c r="Z2244">
        <f>YEAR(Sales_Data[[#This Row],[Order Date]])</f>
        <v>2017</v>
      </c>
    </row>
    <row r="2245" spans="1:26" x14ac:dyDescent="0.2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>_xlfn.XLOOKUP(Sales_Data[[#This Row],[Category]],Assumptions_Model!A:A, Assumptions_Model!B:B)</f>
        <v>0.6</v>
      </c>
      <c r="W2245">
        <f>Sales_Data[[#This Row],[Sales]]*Sales_Data[[#This Row],[Cost_%]]</f>
        <v>3.3359999999999999</v>
      </c>
      <c r="X2245">
        <f>Sales_Data[[#This Row],[Sales]]-Sales_Data[[#This Row],[Cost]]</f>
        <v>2.2239999999999998</v>
      </c>
      <c r="Y2245" s="3">
        <f>Sales_Data[[#This Row],[Gross_Profit_Recalc]]/Sales_Data[[#This Row],[Sales]]</f>
        <v>0.39999999999999997</v>
      </c>
      <c r="Z2245">
        <f>YEAR(Sales_Data[[#This Row],[Order Date]])</f>
        <v>2017</v>
      </c>
    </row>
    <row r="2246" spans="1:26" x14ac:dyDescent="0.2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>_xlfn.XLOOKUP(Sales_Data[[#This Row],[Category]],Assumptions_Model!A:A, Assumptions_Model!B:B)</f>
        <v>0.6</v>
      </c>
      <c r="W2246">
        <f>Sales_Data[[#This Row],[Sales]]*Sales_Data[[#This Row],[Cost_%]]</f>
        <v>5.4119999999999999</v>
      </c>
      <c r="X2246">
        <f>Sales_Data[[#This Row],[Sales]]-Sales_Data[[#This Row],[Cost]]</f>
        <v>3.6079999999999997</v>
      </c>
      <c r="Y2246" s="3">
        <f>Sales_Data[[#This Row],[Gross_Profit_Recalc]]/Sales_Data[[#This Row],[Sales]]</f>
        <v>0.39999999999999997</v>
      </c>
      <c r="Z2246">
        <f>YEAR(Sales_Data[[#This Row],[Order Date]])</f>
        <v>2017</v>
      </c>
    </row>
    <row r="2247" spans="1:26" x14ac:dyDescent="0.2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>_xlfn.XLOOKUP(Sales_Data[[#This Row],[Category]],Assumptions_Model!A:A, Assumptions_Model!B:B)</f>
        <v>0.6</v>
      </c>
      <c r="W2247">
        <f>Sales_Data[[#This Row],[Sales]]*Sales_Data[[#This Row],[Cost_%]]</f>
        <v>5.1719999999999997</v>
      </c>
      <c r="X2247">
        <f>Sales_Data[[#This Row],[Sales]]-Sales_Data[[#This Row],[Cost]]</f>
        <v>3.4479999999999995</v>
      </c>
      <c r="Y2247" s="3">
        <f>Sales_Data[[#This Row],[Gross_Profit_Recalc]]/Sales_Data[[#This Row],[Sales]]</f>
        <v>0.39999999999999997</v>
      </c>
      <c r="Z2247">
        <f>YEAR(Sales_Data[[#This Row],[Order Date]])</f>
        <v>2017</v>
      </c>
    </row>
    <row r="2248" spans="1:26" x14ac:dyDescent="0.2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>_xlfn.XLOOKUP(Sales_Data[[#This Row],[Category]],Assumptions_Model!A:A, Assumptions_Model!B:B)</f>
        <v>0.55000000000000004</v>
      </c>
      <c r="W2248">
        <f>Sales_Data[[#This Row],[Sales]]*Sales_Data[[#This Row],[Cost_%]]</f>
        <v>362.98680000000002</v>
      </c>
      <c r="X2248">
        <f>Sales_Data[[#This Row],[Sales]]-Sales_Data[[#This Row],[Cost]]</f>
        <v>296.98919999999998</v>
      </c>
      <c r="Y2248" s="3">
        <f>Sales_Data[[#This Row],[Gross_Profit_Recalc]]/Sales_Data[[#This Row],[Sales]]</f>
        <v>0.44999999999999996</v>
      </c>
      <c r="Z2248">
        <f>YEAR(Sales_Data[[#This Row],[Order Date]])</f>
        <v>2017</v>
      </c>
    </row>
    <row r="2249" spans="1:26" x14ac:dyDescent="0.2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f>_xlfn.XLOOKUP(Sales_Data[[#This Row],[Category]],Assumptions_Model!A:A, Assumptions_Model!B:B)</f>
        <v>0.6</v>
      </c>
      <c r="W2249">
        <f>Sales_Data[[#This Row],[Sales]]*Sales_Data[[#This Row],[Cost_%]]</f>
        <v>8.016</v>
      </c>
      <c r="X2249">
        <f>Sales_Data[[#This Row],[Sales]]-Sales_Data[[#This Row],[Cost]]</f>
        <v>5.3439999999999994</v>
      </c>
      <c r="Y2249" s="3">
        <f>Sales_Data[[#This Row],[Gross_Profit_Recalc]]/Sales_Data[[#This Row],[Sales]]</f>
        <v>0.39999999999999997</v>
      </c>
      <c r="Z2249">
        <f>YEAR(Sales_Data[[#This Row],[Order Date]])</f>
        <v>2015</v>
      </c>
    </row>
    <row r="2250" spans="1:26" x14ac:dyDescent="0.2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>_xlfn.XLOOKUP(Sales_Data[[#This Row],[Category]],Assumptions_Model!A:A, Assumptions_Model!B:B)</f>
        <v>0.6</v>
      </c>
      <c r="W2250">
        <f>Sales_Data[[#This Row],[Sales]]*Sales_Data[[#This Row],[Cost_%]]</f>
        <v>25.032</v>
      </c>
      <c r="X2250">
        <f>Sales_Data[[#This Row],[Sales]]-Sales_Data[[#This Row],[Cost]]</f>
        <v>16.687999999999999</v>
      </c>
      <c r="Y2250" s="3">
        <f>Sales_Data[[#This Row],[Gross_Profit_Recalc]]/Sales_Data[[#This Row],[Sales]]</f>
        <v>0.39999999999999997</v>
      </c>
      <c r="Z2250">
        <f>YEAR(Sales_Data[[#This Row],[Order Date]])</f>
        <v>2015</v>
      </c>
    </row>
    <row r="2251" spans="1:26" x14ac:dyDescent="0.2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>_xlfn.XLOOKUP(Sales_Data[[#This Row],[Category]],Assumptions_Model!A:A, Assumptions_Model!B:B)</f>
        <v>0.6</v>
      </c>
      <c r="W2251">
        <f>Sales_Data[[#This Row],[Sales]]*Sales_Data[[#This Row],[Cost_%]]</f>
        <v>6.9119999999999999</v>
      </c>
      <c r="X2251">
        <f>Sales_Data[[#This Row],[Sales]]-Sales_Data[[#This Row],[Cost]]</f>
        <v>4.6079999999999997</v>
      </c>
      <c r="Y2251" s="3">
        <f>Sales_Data[[#This Row],[Gross_Profit_Recalc]]/Sales_Data[[#This Row],[Sales]]</f>
        <v>0.39999999999999997</v>
      </c>
      <c r="Z2251">
        <f>YEAR(Sales_Data[[#This Row],[Order Date]])</f>
        <v>2015</v>
      </c>
    </row>
    <row r="2252" spans="1:26" x14ac:dyDescent="0.2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f>_xlfn.XLOOKUP(Sales_Data[[#This Row],[Category]],Assumptions_Model!A:A, Assumptions_Model!B:B)</f>
        <v>0.6</v>
      </c>
      <c r="W2252">
        <f>Sales_Data[[#This Row],[Sales]]*Sales_Data[[#This Row],[Cost_%]]</f>
        <v>324.86400000000003</v>
      </c>
      <c r="X2252">
        <f>Sales_Data[[#This Row],[Sales]]-Sales_Data[[#This Row],[Cost]]</f>
        <v>216.57600000000002</v>
      </c>
      <c r="Y2252" s="3">
        <f>Sales_Data[[#This Row],[Gross_Profit_Recalc]]/Sales_Data[[#This Row],[Sales]]</f>
        <v>0.4</v>
      </c>
      <c r="Z2252">
        <f>YEAR(Sales_Data[[#This Row],[Order Date]])</f>
        <v>2015</v>
      </c>
    </row>
    <row r="2253" spans="1:26" x14ac:dyDescent="0.2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f>_xlfn.XLOOKUP(Sales_Data[[#This Row],[Category]],Assumptions_Model!A:A, Assumptions_Model!B:B)</f>
        <v>0.6</v>
      </c>
      <c r="W2253">
        <f>Sales_Data[[#This Row],[Sales]]*Sales_Data[[#This Row],[Cost_%]]</f>
        <v>11.664</v>
      </c>
      <c r="X2253">
        <f>Sales_Data[[#This Row],[Sales]]-Sales_Data[[#This Row],[Cost]]</f>
        <v>7.7760000000000016</v>
      </c>
      <c r="Y2253" s="3">
        <f>Sales_Data[[#This Row],[Gross_Profit_Recalc]]/Sales_Data[[#This Row],[Sales]]</f>
        <v>0.40000000000000008</v>
      </c>
      <c r="Z2253">
        <f>YEAR(Sales_Data[[#This Row],[Order Date]])</f>
        <v>2015</v>
      </c>
    </row>
    <row r="2254" spans="1:26" x14ac:dyDescent="0.2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>_xlfn.XLOOKUP(Sales_Data[[#This Row],[Category]],Assumptions_Model!A:A, Assumptions_Model!B:B)</f>
        <v>0.6</v>
      </c>
      <c r="W2254">
        <f>Sales_Data[[#This Row],[Sales]]*Sales_Data[[#This Row],[Cost_%]]</f>
        <v>86.219999999999985</v>
      </c>
      <c r="X2254">
        <f>Sales_Data[[#This Row],[Sales]]-Sales_Data[[#This Row],[Cost]]</f>
        <v>57.480000000000004</v>
      </c>
      <c r="Y2254" s="3">
        <f>Sales_Data[[#This Row],[Gross_Profit_Recalc]]/Sales_Data[[#This Row],[Sales]]</f>
        <v>0.40000000000000008</v>
      </c>
      <c r="Z2254">
        <f>YEAR(Sales_Data[[#This Row],[Order Date]])</f>
        <v>2016</v>
      </c>
    </row>
    <row r="2255" spans="1:26" x14ac:dyDescent="0.2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>_xlfn.XLOOKUP(Sales_Data[[#This Row],[Category]],Assumptions_Model!A:A, Assumptions_Model!B:B)</f>
        <v>0.6</v>
      </c>
      <c r="W2255">
        <f>Sales_Data[[#This Row],[Sales]]*Sales_Data[[#This Row],[Cost_%]]</f>
        <v>25.956</v>
      </c>
      <c r="X2255">
        <f>Sales_Data[[#This Row],[Sales]]-Sales_Data[[#This Row],[Cost]]</f>
        <v>17.303999999999998</v>
      </c>
      <c r="Y2255" s="3">
        <f>Sales_Data[[#This Row],[Gross_Profit_Recalc]]/Sales_Data[[#This Row],[Sales]]</f>
        <v>0.39999999999999997</v>
      </c>
      <c r="Z2255">
        <f>YEAR(Sales_Data[[#This Row],[Order Date]])</f>
        <v>2015</v>
      </c>
    </row>
    <row r="2256" spans="1:26" x14ac:dyDescent="0.2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>_xlfn.XLOOKUP(Sales_Data[[#This Row],[Category]],Assumptions_Model!A:A, Assumptions_Model!B:B)</f>
        <v>0.6</v>
      </c>
      <c r="W2256">
        <f>Sales_Data[[#This Row],[Sales]]*Sales_Data[[#This Row],[Cost_%]]</f>
        <v>26.135999999999999</v>
      </c>
      <c r="X2256">
        <f>Sales_Data[[#This Row],[Sales]]-Sales_Data[[#This Row],[Cost]]</f>
        <v>17.424000000000003</v>
      </c>
      <c r="Y2256" s="3">
        <f>Sales_Data[[#This Row],[Gross_Profit_Recalc]]/Sales_Data[[#This Row],[Sales]]</f>
        <v>0.4</v>
      </c>
      <c r="Z2256">
        <f>YEAR(Sales_Data[[#This Row],[Order Date]])</f>
        <v>2015</v>
      </c>
    </row>
    <row r="2257" spans="1:26" x14ac:dyDescent="0.2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f>_xlfn.XLOOKUP(Sales_Data[[#This Row],[Category]],Assumptions_Model!A:A, Assumptions_Model!B:B)</f>
        <v>0.55000000000000004</v>
      </c>
      <c r="W2257">
        <f>Sales_Data[[#This Row],[Sales]]*Sales_Data[[#This Row],[Cost_%]]</f>
        <v>240.81750000000002</v>
      </c>
      <c r="X2257">
        <f>Sales_Data[[#This Row],[Sales]]-Sales_Data[[#This Row],[Cost]]</f>
        <v>197.0325</v>
      </c>
      <c r="Y2257" s="3">
        <f>Sales_Data[[#This Row],[Gross_Profit_Recalc]]/Sales_Data[[#This Row],[Sales]]</f>
        <v>0.44999999999999996</v>
      </c>
      <c r="Z2257">
        <f>YEAR(Sales_Data[[#This Row],[Order Date]])</f>
        <v>2016</v>
      </c>
    </row>
    <row r="2258" spans="1:26" x14ac:dyDescent="0.2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>_xlfn.XLOOKUP(Sales_Data[[#This Row],[Category]],Assumptions_Model!A:A, Assumptions_Model!B:B)</f>
        <v>0.65</v>
      </c>
      <c r="W2258">
        <f>Sales_Data[[#This Row],[Sales]]*Sales_Data[[#This Row],[Cost_%]]</f>
        <v>71.162000000000006</v>
      </c>
      <c r="X2258">
        <f>Sales_Data[[#This Row],[Sales]]-Sales_Data[[#This Row],[Cost]]</f>
        <v>38.317999999999998</v>
      </c>
      <c r="Y2258" s="3">
        <f>Sales_Data[[#This Row],[Gross_Profit_Recalc]]/Sales_Data[[#This Row],[Sales]]</f>
        <v>0.35</v>
      </c>
      <c r="Z2258">
        <f>YEAR(Sales_Data[[#This Row],[Order Date]])</f>
        <v>2016</v>
      </c>
    </row>
    <row r="2259" spans="1:26" x14ac:dyDescent="0.2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>_xlfn.XLOOKUP(Sales_Data[[#This Row],[Category]],Assumptions_Model!A:A, Assumptions_Model!B:B)</f>
        <v>0.65</v>
      </c>
      <c r="W2259">
        <f>Sales_Data[[#This Row],[Sales]]*Sales_Data[[#This Row],[Cost_%]]</f>
        <v>788.42400000000009</v>
      </c>
      <c r="X2259">
        <f>Sales_Data[[#This Row],[Sales]]-Sales_Data[[#This Row],[Cost]]</f>
        <v>424.53599999999994</v>
      </c>
      <c r="Y2259" s="3">
        <f>Sales_Data[[#This Row],[Gross_Profit_Recalc]]/Sales_Data[[#This Row],[Sales]]</f>
        <v>0.34999999999999992</v>
      </c>
      <c r="Z2259">
        <f>YEAR(Sales_Data[[#This Row],[Order Date]])</f>
        <v>2017</v>
      </c>
    </row>
    <row r="2260" spans="1:26" x14ac:dyDescent="0.2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f>_xlfn.XLOOKUP(Sales_Data[[#This Row],[Category]],Assumptions_Model!A:A, Assumptions_Model!B:B)</f>
        <v>0.6</v>
      </c>
      <c r="W2260">
        <f>Sales_Data[[#This Row],[Sales]]*Sales_Data[[#This Row],[Cost_%]]</f>
        <v>11.123999999999999</v>
      </c>
      <c r="X2260">
        <f>Sales_Data[[#This Row],[Sales]]-Sales_Data[[#This Row],[Cost]]</f>
        <v>7.4160000000000004</v>
      </c>
      <c r="Y2260" s="3">
        <f>Sales_Data[[#This Row],[Gross_Profit_Recalc]]/Sales_Data[[#This Row],[Sales]]</f>
        <v>0.4</v>
      </c>
      <c r="Z2260">
        <f>YEAR(Sales_Data[[#This Row],[Order Date]])</f>
        <v>2017</v>
      </c>
    </row>
    <row r="2261" spans="1:26" x14ac:dyDescent="0.2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>_xlfn.XLOOKUP(Sales_Data[[#This Row],[Category]],Assumptions_Model!A:A, Assumptions_Model!B:B)</f>
        <v>0.6</v>
      </c>
      <c r="W2261">
        <f>Sales_Data[[#This Row],[Sales]]*Sales_Data[[#This Row],[Cost_%]]</f>
        <v>3</v>
      </c>
      <c r="X2261">
        <f>Sales_Data[[#This Row],[Sales]]-Sales_Data[[#This Row],[Cost]]</f>
        <v>2</v>
      </c>
      <c r="Y2261" s="3">
        <f>Sales_Data[[#This Row],[Gross_Profit_Recalc]]/Sales_Data[[#This Row],[Sales]]</f>
        <v>0.4</v>
      </c>
      <c r="Z2261">
        <f>YEAR(Sales_Data[[#This Row],[Order Date]])</f>
        <v>2015</v>
      </c>
    </row>
    <row r="2262" spans="1:26" x14ac:dyDescent="0.2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>_xlfn.XLOOKUP(Sales_Data[[#This Row],[Category]],Assumptions_Model!A:A, Assumptions_Model!B:B)</f>
        <v>0.55000000000000004</v>
      </c>
      <c r="W2262">
        <f>Sales_Data[[#This Row],[Sales]]*Sales_Data[[#This Row],[Cost_%]]</f>
        <v>204.58350000000004</v>
      </c>
      <c r="X2262">
        <f>Sales_Data[[#This Row],[Sales]]-Sales_Data[[#This Row],[Cost]]</f>
        <v>167.38649999999998</v>
      </c>
      <c r="Y2262" s="3">
        <f>Sales_Data[[#This Row],[Gross_Profit_Recalc]]/Sales_Data[[#This Row],[Sales]]</f>
        <v>0.4499999999999999</v>
      </c>
      <c r="Z2262">
        <f>YEAR(Sales_Data[[#This Row],[Order Date]])</f>
        <v>2015</v>
      </c>
    </row>
    <row r="2263" spans="1:26" x14ac:dyDescent="0.2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>_xlfn.XLOOKUP(Sales_Data[[#This Row],[Category]],Assumptions_Model!A:A, Assumptions_Model!B:B)</f>
        <v>0.55000000000000004</v>
      </c>
      <c r="W2263">
        <f>Sales_Data[[#This Row],[Sales]]*Sales_Data[[#This Row],[Cost_%]]</f>
        <v>91.432000000000016</v>
      </c>
      <c r="X2263">
        <f>Sales_Data[[#This Row],[Sales]]-Sales_Data[[#This Row],[Cost]]</f>
        <v>74.807999999999993</v>
      </c>
      <c r="Y2263" s="3">
        <f>Sales_Data[[#This Row],[Gross_Profit_Recalc]]/Sales_Data[[#This Row],[Sales]]</f>
        <v>0.44999999999999996</v>
      </c>
      <c r="Z2263">
        <f>YEAR(Sales_Data[[#This Row],[Order Date]])</f>
        <v>2015</v>
      </c>
    </row>
    <row r="2264" spans="1:26" x14ac:dyDescent="0.2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>_xlfn.XLOOKUP(Sales_Data[[#This Row],[Category]],Assumptions_Model!A:A, Assumptions_Model!B:B)</f>
        <v>0.65</v>
      </c>
      <c r="W2264">
        <f>Sales_Data[[#This Row],[Sales]]*Sales_Data[[#This Row],[Cost_%]]</f>
        <v>233.98050000000003</v>
      </c>
      <c r="X2264">
        <f>Sales_Data[[#This Row],[Sales]]-Sales_Data[[#This Row],[Cost]]</f>
        <v>125.98949999999999</v>
      </c>
      <c r="Y2264" s="3">
        <f>Sales_Data[[#This Row],[Gross_Profit_Recalc]]/Sales_Data[[#This Row],[Sales]]</f>
        <v>0.35</v>
      </c>
      <c r="Z2264">
        <f>YEAR(Sales_Data[[#This Row],[Order Date]])</f>
        <v>2017</v>
      </c>
    </row>
    <row r="2265" spans="1:26" x14ac:dyDescent="0.2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f>_xlfn.XLOOKUP(Sales_Data[[#This Row],[Category]],Assumptions_Model!A:A, Assumptions_Model!B:B)</f>
        <v>0.55000000000000004</v>
      </c>
      <c r="W2265">
        <f>Sales_Data[[#This Row],[Sales]]*Sales_Data[[#This Row],[Cost_%]]</f>
        <v>274.98900000000003</v>
      </c>
      <c r="X2265">
        <f>Sales_Data[[#This Row],[Sales]]-Sales_Data[[#This Row],[Cost]]</f>
        <v>224.99099999999999</v>
      </c>
      <c r="Y2265" s="3">
        <f>Sales_Data[[#This Row],[Gross_Profit_Recalc]]/Sales_Data[[#This Row],[Sales]]</f>
        <v>0.44999999999999996</v>
      </c>
      <c r="Z2265">
        <f>YEAR(Sales_Data[[#This Row],[Order Date]])</f>
        <v>2016</v>
      </c>
    </row>
    <row r="2266" spans="1:26" x14ac:dyDescent="0.2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>_xlfn.XLOOKUP(Sales_Data[[#This Row],[Category]],Assumptions_Model!A:A, Assumptions_Model!B:B)</f>
        <v>0.6</v>
      </c>
      <c r="W2266">
        <f>Sales_Data[[#This Row],[Sales]]*Sales_Data[[#This Row],[Cost_%]]</f>
        <v>3.1680000000000001</v>
      </c>
      <c r="X2266">
        <f>Sales_Data[[#This Row],[Sales]]-Sales_Data[[#This Row],[Cost]]</f>
        <v>2.1120000000000001</v>
      </c>
      <c r="Y2266" s="3">
        <f>Sales_Data[[#This Row],[Gross_Profit_Recalc]]/Sales_Data[[#This Row],[Sales]]</f>
        <v>0.4</v>
      </c>
      <c r="Z2266">
        <f>YEAR(Sales_Data[[#This Row],[Order Date]])</f>
        <v>2016</v>
      </c>
    </row>
    <row r="2267" spans="1:26" x14ac:dyDescent="0.2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>_xlfn.XLOOKUP(Sales_Data[[#This Row],[Category]],Assumptions_Model!A:A, Assumptions_Model!B:B)</f>
        <v>0.6</v>
      </c>
      <c r="W2267">
        <f>Sales_Data[[#This Row],[Sales]]*Sales_Data[[#This Row],[Cost_%]]</f>
        <v>4.9559999999999995</v>
      </c>
      <c r="X2267">
        <f>Sales_Data[[#This Row],[Sales]]-Sales_Data[[#This Row],[Cost]]</f>
        <v>3.3040000000000003</v>
      </c>
      <c r="Y2267" s="3">
        <f>Sales_Data[[#This Row],[Gross_Profit_Recalc]]/Sales_Data[[#This Row],[Sales]]</f>
        <v>0.4</v>
      </c>
      <c r="Z2267">
        <f>YEAR(Sales_Data[[#This Row],[Order Date]])</f>
        <v>2016</v>
      </c>
    </row>
    <row r="2268" spans="1:26" x14ac:dyDescent="0.2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>_xlfn.XLOOKUP(Sales_Data[[#This Row],[Category]],Assumptions_Model!A:A, Assumptions_Model!B:B)</f>
        <v>0.6</v>
      </c>
      <c r="W2268">
        <f>Sales_Data[[#This Row],[Sales]]*Sales_Data[[#This Row],[Cost_%]]</f>
        <v>4.7808000000000002</v>
      </c>
      <c r="X2268">
        <f>Sales_Data[[#This Row],[Sales]]-Sales_Data[[#This Row],[Cost]]</f>
        <v>3.1871999999999998</v>
      </c>
      <c r="Y2268" s="3">
        <f>Sales_Data[[#This Row],[Gross_Profit_Recalc]]/Sales_Data[[#This Row],[Sales]]</f>
        <v>0.39999999999999997</v>
      </c>
      <c r="Z2268">
        <f>YEAR(Sales_Data[[#This Row],[Order Date]])</f>
        <v>2017</v>
      </c>
    </row>
    <row r="2269" spans="1:26" x14ac:dyDescent="0.2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f>_xlfn.XLOOKUP(Sales_Data[[#This Row],[Category]],Assumptions_Model!A:A, Assumptions_Model!B:B)</f>
        <v>0.6</v>
      </c>
      <c r="W2269">
        <f>Sales_Data[[#This Row],[Sales]]*Sales_Data[[#This Row],[Cost_%]]</f>
        <v>7.7759999999999998</v>
      </c>
      <c r="X2269">
        <f>Sales_Data[[#This Row],[Sales]]-Sales_Data[[#This Row],[Cost]]</f>
        <v>5.1840000000000011</v>
      </c>
      <c r="Y2269" s="3">
        <f>Sales_Data[[#This Row],[Gross_Profit_Recalc]]/Sales_Data[[#This Row],[Sales]]</f>
        <v>0.40000000000000008</v>
      </c>
      <c r="Z2269">
        <f>YEAR(Sales_Data[[#This Row],[Order Date]])</f>
        <v>2017</v>
      </c>
    </row>
    <row r="2270" spans="1:26" x14ac:dyDescent="0.2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f>_xlfn.XLOOKUP(Sales_Data[[#This Row],[Category]],Assumptions_Model!A:A, Assumptions_Model!B:B)</f>
        <v>0.6</v>
      </c>
      <c r="W2270">
        <f>Sales_Data[[#This Row],[Sales]]*Sales_Data[[#This Row],[Cost_%]]</f>
        <v>3.8879999999999999</v>
      </c>
      <c r="X2270">
        <f>Sales_Data[[#This Row],[Sales]]-Sales_Data[[#This Row],[Cost]]</f>
        <v>2.5920000000000005</v>
      </c>
      <c r="Y2270" s="3">
        <f>Sales_Data[[#This Row],[Gross_Profit_Recalc]]/Sales_Data[[#This Row],[Sales]]</f>
        <v>0.40000000000000008</v>
      </c>
      <c r="Z2270">
        <f>YEAR(Sales_Data[[#This Row],[Order Date]])</f>
        <v>2017</v>
      </c>
    </row>
    <row r="2271" spans="1:26" x14ac:dyDescent="0.2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>_xlfn.XLOOKUP(Sales_Data[[#This Row],[Category]],Assumptions_Model!A:A, Assumptions_Model!B:B)</f>
        <v>0.6</v>
      </c>
      <c r="W2271">
        <f>Sales_Data[[#This Row],[Sales]]*Sales_Data[[#This Row],[Cost_%]]</f>
        <v>4.1903999999999995</v>
      </c>
      <c r="X2271">
        <f>Sales_Data[[#This Row],[Sales]]-Sales_Data[[#This Row],[Cost]]</f>
        <v>2.7936000000000005</v>
      </c>
      <c r="Y2271" s="3">
        <f>Sales_Data[[#This Row],[Gross_Profit_Recalc]]/Sales_Data[[#This Row],[Sales]]</f>
        <v>0.40000000000000008</v>
      </c>
      <c r="Z2271">
        <f>YEAR(Sales_Data[[#This Row],[Order Date]])</f>
        <v>2017</v>
      </c>
    </row>
    <row r="2272" spans="1:26" x14ac:dyDescent="0.2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>_xlfn.XLOOKUP(Sales_Data[[#This Row],[Category]],Assumptions_Model!A:A, Assumptions_Model!B:B)</f>
        <v>0.6</v>
      </c>
      <c r="W2272">
        <f>Sales_Data[[#This Row],[Sales]]*Sales_Data[[#This Row],[Cost_%]]</f>
        <v>28.776</v>
      </c>
      <c r="X2272">
        <f>Sales_Data[[#This Row],[Sales]]-Sales_Data[[#This Row],[Cost]]</f>
        <v>19.184000000000001</v>
      </c>
      <c r="Y2272" s="3">
        <f>Sales_Data[[#This Row],[Gross_Profit_Recalc]]/Sales_Data[[#This Row],[Sales]]</f>
        <v>0.4</v>
      </c>
      <c r="Z2272">
        <f>YEAR(Sales_Data[[#This Row],[Order Date]])</f>
        <v>2017</v>
      </c>
    </row>
    <row r="2273" spans="1:26" x14ac:dyDescent="0.2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f>_xlfn.XLOOKUP(Sales_Data[[#This Row],[Category]],Assumptions_Model!A:A, Assumptions_Model!B:B)</f>
        <v>0.6</v>
      </c>
      <c r="W2273">
        <f>Sales_Data[[#This Row],[Sales]]*Sales_Data[[#This Row],[Cost_%]]</f>
        <v>119.84399999999999</v>
      </c>
      <c r="X2273">
        <f>Sales_Data[[#This Row],[Sales]]-Sales_Data[[#This Row],[Cost]]</f>
        <v>79.896000000000015</v>
      </c>
      <c r="Y2273" s="3">
        <f>Sales_Data[[#This Row],[Gross_Profit_Recalc]]/Sales_Data[[#This Row],[Sales]]</f>
        <v>0.40000000000000008</v>
      </c>
      <c r="Z2273">
        <f>YEAR(Sales_Data[[#This Row],[Order Date]])</f>
        <v>2015</v>
      </c>
    </row>
    <row r="2274" spans="1:26" x14ac:dyDescent="0.2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>_xlfn.XLOOKUP(Sales_Data[[#This Row],[Category]],Assumptions_Model!A:A, Assumptions_Model!B:B)</f>
        <v>0.65</v>
      </c>
      <c r="W2274">
        <f>Sales_Data[[#This Row],[Sales]]*Sales_Data[[#This Row],[Cost_%]]</f>
        <v>282.91899999999998</v>
      </c>
      <c r="X2274">
        <f>Sales_Data[[#This Row],[Sales]]-Sales_Data[[#This Row],[Cost]]</f>
        <v>152.34100000000001</v>
      </c>
      <c r="Y2274" s="3">
        <f>Sales_Data[[#This Row],[Gross_Profit_Recalc]]/Sales_Data[[#This Row],[Sales]]</f>
        <v>0.35000000000000003</v>
      </c>
      <c r="Z2274">
        <f>YEAR(Sales_Data[[#This Row],[Order Date]])</f>
        <v>2015</v>
      </c>
    </row>
    <row r="2275" spans="1:26" x14ac:dyDescent="0.2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>_xlfn.XLOOKUP(Sales_Data[[#This Row],[Category]],Assumptions_Model!A:A, Assumptions_Model!B:B)</f>
        <v>0.55000000000000004</v>
      </c>
      <c r="W2275">
        <f>Sales_Data[[#This Row],[Sales]]*Sales_Data[[#This Row],[Cost_%]]</f>
        <v>615.99120000000005</v>
      </c>
      <c r="X2275">
        <f>Sales_Data[[#This Row],[Sales]]-Sales_Data[[#This Row],[Cost]]</f>
        <v>503.99279999999987</v>
      </c>
      <c r="Y2275" s="3">
        <f>Sales_Data[[#This Row],[Gross_Profit_Recalc]]/Sales_Data[[#This Row],[Sales]]</f>
        <v>0.4499999999999999</v>
      </c>
      <c r="Z2275">
        <f>YEAR(Sales_Data[[#This Row],[Order Date]])</f>
        <v>2015</v>
      </c>
    </row>
    <row r="2276" spans="1:26" x14ac:dyDescent="0.2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>_xlfn.XLOOKUP(Sales_Data[[#This Row],[Category]],Assumptions_Model!A:A, Assumptions_Model!B:B)</f>
        <v>0.65</v>
      </c>
      <c r="W2276">
        <f>Sales_Data[[#This Row],[Sales]]*Sales_Data[[#This Row],[Cost_%]]</f>
        <v>93.230800000000002</v>
      </c>
      <c r="X2276">
        <f>Sales_Data[[#This Row],[Sales]]-Sales_Data[[#This Row],[Cost]]</f>
        <v>50.201199999999986</v>
      </c>
      <c r="Y2276" s="3">
        <f>Sales_Data[[#This Row],[Gross_Profit_Recalc]]/Sales_Data[[#This Row],[Sales]]</f>
        <v>0.34999999999999992</v>
      </c>
      <c r="Z2276">
        <f>YEAR(Sales_Data[[#This Row],[Order Date]])</f>
        <v>2014</v>
      </c>
    </row>
    <row r="2277" spans="1:26" x14ac:dyDescent="0.2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>_xlfn.XLOOKUP(Sales_Data[[#This Row],[Category]],Assumptions_Model!A:A, Assumptions_Model!B:B)</f>
        <v>0.65</v>
      </c>
      <c r="W2277">
        <f>Sales_Data[[#This Row],[Sales]]*Sales_Data[[#This Row],[Cost_%]]</f>
        <v>79.528800000000004</v>
      </c>
      <c r="X2277">
        <f>Sales_Data[[#This Row],[Sales]]-Sales_Data[[#This Row],[Cost]]</f>
        <v>42.8232</v>
      </c>
      <c r="Y2277" s="3">
        <f>Sales_Data[[#This Row],[Gross_Profit_Recalc]]/Sales_Data[[#This Row],[Sales]]</f>
        <v>0.35</v>
      </c>
      <c r="Z2277">
        <f>YEAR(Sales_Data[[#This Row],[Order Date]])</f>
        <v>2014</v>
      </c>
    </row>
    <row r="2278" spans="1:26" x14ac:dyDescent="0.2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>_xlfn.XLOOKUP(Sales_Data[[#This Row],[Category]],Assumptions_Model!A:A, Assumptions_Model!B:B)</f>
        <v>0.6</v>
      </c>
      <c r="W2278">
        <f>Sales_Data[[#This Row],[Sales]]*Sales_Data[[#This Row],[Cost_%]]</f>
        <v>183.72</v>
      </c>
      <c r="X2278">
        <f>Sales_Data[[#This Row],[Sales]]-Sales_Data[[#This Row],[Cost]]</f>
        <v>122.47999999999999</v>
      </c>
      <c r="Y2278" s="3">
        <f>Sales_Data[[#This Row],[Gross_Profit_Recalc]]/Sales_Data[[#This Row],[Sales]]</f>
        <v>0.39999999999999997</v>
      </c>
      <c r="Z2278">
        <f>YEAR(Sales_Data[[#This Row],[Order Date]])</f>
        <v>2014</v>
      </c>
    </row>
    <row r="2279" spans="1:26" x14ac:dyDescent="0.2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>_xlfn.XLOOKUP(Sales_Data[[#This Row],[Category]],Assumptions_Model!A:A, Assumptions_Model!B:B)</f>
        <v>0.65</v>
      </c>
      <c r="W2279">
        <f>Sales_Data[[#This Row],[Sales]]*Sales_Data[[#This Row],[Cost_%]]</f>
        <v>55.887000000000008</v>
      </c>
      <c r="X2279">
        <f>Sales_Data[[#This Row],[Sales]]-Sales_Data[[#This Row],[Cost]]</f>
        <v>30.092999999999996</v>
      </c>
      <c r="Y2279" s="3">
        <f>Sales_Data[[#This Row],[Gross_Profit_Recalc]]/Sales_Data[[#This Row],[Sales]]</f>
        <v>0.34999999999999992</v>
      </c>
      <c r="Z2279">
        <f>YEAR(Sales_Data[[#This Row],[Order Date]])</f>
        <v>2014</v>
      </c>
    </row>
    <row r="2280" spans="1:26" x14ac:dyDescent="0.2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>_xlfn.XLOOKUP(Sales_Data[[#This Row],[Category]],Assumptions_Model!A:A, Assumptions_Model!B:B)</f>
        <v>0.55000000000000004</v>
      </c>
      <c r="W2280">
        <f>Sales_Data[[#This Row],[Sales]]*Sales_Data[[#This Row],[Cost_%]]</f>
        <v>123.17800000000001</v>
      </c>
      <c r="X2280">
        <f>Sales_Data[[#This Row],[Sales]]-Sales_Data[[#This Row],[Cost]]</f>
        <v>100.782</v>
      </c>
      <c r="Y2280" s="3">
        <f>Sales_Data[[#This Row],[Gross_Profit_Recalc]]/Sales_Data[[#This Row],[Sales]]</f>
        <v>0.44999999999999996</v>
      </c>
      <c r="Z2280">
        <f>YEAR(Sales_Data[[#This Row],[Order Date]])</f>
        <v>2014</v>
      </c>
    </row>
    <row r="2281" spans="1:26" x14ac:dyDescent="0.2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>_xlfn.XLOOKUP(Sales_Data[[#This Row],[Category]],Assumptions_Model!A:A, Assumptions_Model!B:B)</f>
        <v>0.65</v>
      </c>
      <c r="W2281">
        <f>Sales_Data[[#This Row],[Sales]]*Sales_Data[[#This Row],[Cost_%]]</f>
        <v>63.419200000000004</v>
      </c>
      <c r="X2281">
        <f>Sales_Data[[#This Row],[Sales]]-Sales_Data[[#This Row],[Cost]]</f>
        <v>34.148799999999994</v>
      </c>
      <c r="Y2281" s="3">
        <f>Sales_Data[[#This Row],[Gross_Profit_Recalc]]/Sales_Data[[#This Row],[Sales]]</f>
        <v>0.34999999999999992</v>
      </c>
      <c r="Z2281">
        <f>YEAR(Sales_Data[[#This Row],[Order Date]])</f>
        <v>2017</v>
      </c>
    </row>
    <row r="2282" spans="1:26" x14ac:dyDescent="0.2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>_xlfn.XLOOKUP(Sales_Data[[#This Row],[Category]],Assumptions_Model!A:A, Assumptions_Model!B:B)</f>
        <v>0.65</v>
      </c>
      <c r="W2282">
        <f>Sales_Data[[#This Row],[Sales]]*Sales_Data[[#This Row],[Cost_%]]</f>
        <v>399.27680000000004</v>
      </c>
      <c r="X2282">
        <f>Sales_Data[[#This Row],[Sales]]-Sales_Data[[#This Row],[Cost]]</f>
        <v>214.99520000000001</v>
      </c>
      <c r="Y2282" s="3">
        <f>Sales_Data[[#This Row],[Gross_Profit_Recalc]]/Sales_Data[[#This Row],[Sales]]</f>
        <v>0.35</v>
      </c>
      <c r="Z2282">
        <f>YEAR(Sales_Data[[#This Row],[Order Date]])</f>
        <v>2017</v>
      </c>
    </row>
    <row r="2283" spans="1:26" x14ac:dyDescent="0.2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>_xlfn.XLOOKUP(Sales_Data[[#This Row],[Category]],Assumptions_Model!A:A, Assumptions_Model!B:B)</f>
        <v>0.65</v>
      </c>
      <c r="W2283">
        <f>Sales_Data[[#This Row],[Sales]]*Sales_Data[[#This Row],[Cost_%]]</f>
        <v>129.98699999999999</v>
      </c>
      <c r="X2283">
        <f>Sales_Data[[#This Row],[Sales]]-Sales_Data[[#This Row],[Cost]]</f>
        <v>69.992999999999995</v>
      </c>
      <c r="Y2283" s="3">
        <f>Sales_Data[[#This Row],[Gross_Profit_Recalc]]/Sales_Data[[#This Row],[Sales]]</f>
        <v>0.35</v>
      </c>
      <c r="Z2283">
        <f>YEAR(Sales_Data[[#This Row],[Order Date]])</f>
        <v>2017</v>
      </c>
    </row>
    <row r="2284" spans="1:26" x14ac:dyDescent="0.2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>_xlfn.XLOOKUP(Sales_Data[[#This Row],[Category]],Assumptions_Model!A:A, Assumptions_Model!B:B)</f>
        <v>0.6</v>
      </c>
      <c r="W2284">
        <f>Sales_Data[[#This Row],[Sales]]*Sales_Data[[#This Row],[Cost_%]]</f>
        <v>28.895999999999997</v>
      </c>
      <c r="X2284">
        <f>Sales_Data[[#This Row],[Sales]]-Sales_Data[[#This Row],[Cost]]</f>
        <v>19.263999999999999</v>
      </c>
      <c r="Y2284" s="3">
        <f>Sales_Data[[#This Row],[Gross_Profit_Recalc]]/Sales_Data[[#This Row],[Sales]]</f>
        <v>0.4</v>
      </c>
      <c r="Z2284">
        <f>YEAR(Sales_Data[[#This Row],[Order Date]])</f>
        <v>2016</v>
      </c>
    </row>
    <row r="2285" spans="1:26" x14ac:dyDescent="0.2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>_xlfn.XLOOKUP(Sales_Data[[#This Row],[Category]],Assumptions_Model!A:A, Assumptions_Model!B:B)</f>
        <v>0.55000000000000004</v>
      </c>
      <c r="W2285">
        <f>Sales_Data[[#This Row],[Sales]]*Sales_Data[[#This Row],[Cost_%]]</f>
        <v>13.156000000000002</v>
      </c>
      <c r="X2285">
        <f>Sales_Data[[#This Row],[Sales]]-Sales_Data[[#This Row],[Cost]]</f>
        <v>10.763999999999999</v>
      </c>
      <c r="Y2285" s="3">
        <f>Sales_Data[[#This Row],[Gross_Profit_Recalc]]/Sales_Data[[#This Row],[Sales]]</f>
        <v>0.44999999999999996</v>
      </c>
      <c r="Z2285">
        <f>YEAR(Sales_Data[[#This Row],[Order Date]])</f>
        <v>2015</v>
      </c>
    </row>
    <row r="2286" spans="1:26" x14ac:dyDescent="0.2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>_xlfn.XLOOKUP(Sales_Data[[#This Row],[Category]],Assumptions_Model!A:A, Assumptions_Model!B:B)</f>
        <v>0.6</v>
      </c>
      <c r="W2286">
        <f>Sales_Data[[#This Row],[Sales]]*Sales_Data[[#This Row],[Cost_%]]</f>
        <v>36.413999999999994</v>
      </c>
      <c r="X2286">
        <f>Sales_Data[[#This Row],[Sales]]-Sales_Data[[#This Row],[Cost]]</f>
        <v>24.276000000000003</v>
      </c>
      <c r="Y2286" s="3">
        <f>Sales_Data[[#This Row],[Gross_Profit_Recalc]]/Sales_Data[[#This Row],[Sales]]</f>
        <v>0.40000000000000008</v>
      </c>
      <c r="Z2286">
        <f>YEAR(Sales_Data[[#This Row],[Order Date]])</f>
        <v>2015</v>
      </c>
    </row>
    <row r="2287" spans="1:26" x14ac:dyDescent="0.2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>_xlfn.XLOOKUP(Sales_Data[[#This Row],[Category]],Assumptions_Model!A:A, Assumptions_Model!B:B)</f>
        <v>0.6</v>
      </c>
      <c r="W2287">
        <f>Sales_Data[[#This Row],[Sales]]*Sales_Data[[#This Row],[Cost_%]]</f>
        <v>8.6112000000000002</v>
      </c>
      <c r="X2287">
        <f>Sales_Data[[#This Row],[Sales]]-Sales_Data[[#This Row],[Cost]]</f>
        <v>5.7408000000000001</v>
      </c>
      <c r="Y2287" s="3">
        <f>Sales_Data[[#This Row],[Gross_Profit_Recalc]]/Sales_Data[[#This Row],[Sales]]</f>
        <v>0.4</v>
      </c>
      <c r="Z2287">
        <f>YEAR(Sales_Data[[#This Row],[Order Date]])</f>
        <v>2016</v>
      </c>
    </row>
    <row r="2288" spans="1:26" x14ac:dyDescent="0.2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f>_xlfn.XLOOKUP(Sales_Data[[#This Row],[Category]],Assumptions_Model!A:A, Assumptions_Model!B:B)</f>
        <v>0.6</v>
      </c>
      <c r="W2288">
        <f>Sales_Data[[#This Row],[Sales]]*Sales_Data[[#This Row],[Cost_%]]</f>
        <v>21.023999999999997</v>
      </c>
      <c r="X2288">
        <f>Sales_Data[[#This Row],[Sales]]-Sales_Data[[#This Row],[Cost]]</f>
        <v>14.016000000000002</v>
      </c>
      <c r="Y2288" s="3">
        <f>Sales_Data[[#This Row],[Gross_Profit_Recalc]]/Sales_Data[[#This Row],[Sales]]</f>
        <v>0.40000000000000008</v>
      </c>
      <c r="Z2288">
        <f>YEAR(Sales_Data[[#This Row],[Order Date]])</f>
        <v>2017</v>
      </c>
    </row>
    <row r="2289" spans="1:26" x14ac:dyDescent="0.2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>_xlfn.XLOOKUP(Sales_Data[[#This Row],[Category]],Assumptions_Model!A:A, Assumptions_Model!B:B)</f>
        <v>0.6</v>
      </c>
      <c r="W2289">
        <f>Sales_Data[[#This Row],[Sales]]*Sales_Data[[#This Row],[Cost_%]]</f>
        <v>10.488</v>
      </c>
      <c r="X2289">
        <f>Sales_Data[[#This Row],[Sales]]-Sales_Data[[#This Row],[Cost]]</f>
        <v>6.9920000000000009</v>
      </c>
      <c r="Y2289" s="3">
        <f>Sales_Data[[#This Row],[Gross_Profit_Recalc]]/Sales_Data[[#This Row],[Sales]]</f>
        <v>0.4</v>
      </c>
      <c r="Z2289">
        <f>YEAR(Sales_Data[[#This Row],[Order Date]])</f>
        <v>2017</v>
      </c>
    </row>
    <row r="2290" spans="1:26" x14ac:dyDescent="0.2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>_xlfn.XLOOKUP(Sales_Data[[#This Row],[Category]],Assumptions_Model!A:A, Assumptions_Model!B:B)</f>
        <v>0.6</v>
      </c>
      <c r="W2290">
        <f>Sales_Data[[#This Row],[Sales]]*Sales_Data[[#This Row],[Cost_%]]</f>
        <v>9.8399999999999981</v>
      </c>
      <c r="X2290">
        <f>Sales_Data[[#This Row],[Sales]]-Sales_Data[[#This Row],[Cost]]</f>
        <v>6.5600000000000005</v>
      </c>
      <c r="Y2290" s="3">
        <f>Sales_Data[[#This Row],[Gross_Profit_Recalc]]/Sales_Data[[#This Row],[Sales]]</f>
        <v>0.40000000000000008</v>
      </c>
      <c r="Z2290">
        <f>YEAR(Sales_Data[[#This Row],[Order Date]])</f>
        <v>2017</v>
      </c>
    </row>
    <row r="2291" spans="1:26" x14ac:dyDescent="0.2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>_xlfn.XLOOKUP(Sales_Data[[#This Row],[Category]],Assumptions_Model!A:A, Assumptions_Model!B:B)</f>
        <v>0.65</v>
      </c>
      <c r="W2291">
        <f>Sales_Data[[#This Row],[Sales]]*Sales_Data[[#This Row],[Cost_%]]</f>
        <v>580.43700000000001</v>
      </c>
      <c r="X2291">
        <f>Sales_Data[[#This Row],[Sales]]-Sales_Data[[#This Row],[Cost]]</f>
        <v>312.54300000000001</v>
      </c>
      <c r="Y2291" s="3">
        <f>Sales_Data[[#This Row],[Gross_Profit_Recalc]]/Sales_Data[[#This Row],[Sales]]</f>
        <v>0.35</v>
      </c>
      <c r="Z2291">
        <f>YEAR(Sales_Data[[#This Row],[Order Date]])</f>
        <v>2017</v>
      </c>
    </row>
    <row r="2292" spans="1:26" x14ac:dyDescent="0.2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>_xlfn.XLOOKUP(Sales_Data[[#This Row],[Category]],Assumptions_Model!A:A, Assumptions_Model!B:B)</f>
        <v>0.55000000000000004</v>
      </c>
      <c r="W2292">
        <f>Sales_Data[[#This Row],[Sales]]*Sales_Data[[#This Row],[Cost_%]]</f>
        <v>158.38350000000003</v>
      </c>
      <c r="X2292">
        <f>Sales_Data[[#This Row],[Sales]]-Sales_Data[[#This Row],[Cost]]</f>
        <v>129.5865</v>
      </c>
      <c r="Y2292" s="3">
        <f>Sales_Data[[#This Row],[Gross_Profit_Recalc]]/Sales_Data[[#This Row],[Sales]]</f>
        <v>0.44999999999999996</v>
      </c>
      <c r="Z2292">
        <f>YEAR(Sales_Data[[#This Row],[Order Date]])</f>
        <v>2015</v>
      </c>
    </row>
    <row r="2293" spans="1:26" x14ac:dyDescent="0.2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>_xlfn.XLOOKUP(Sales_Data[[#This Row],[Category]],Assumptions_Model!A:A, Assumptions_Model!B:B)</f>
        <v>0.65</v>
      </c>
      <c r="W2293">
        <f>Sales_Data[[#This Row],[Sales]]*Sales_Data[[#This Row],[Cost_%]]</f>
        <v>386.99700000000001</v>
      </c>
      <c r="X2293">
        <f>Sales_Data[[#This Row],[Sales]]-Sales_Data[[#This Row],[Cost]]</f>
        <v>208.38299999999998</v>
      </c>
      <c r="Y2293" s="3">
        <f>Sales_Data[[#This Row],[Gross_Profit_Recalc]]/Sales_Data[[#This Row],[Sales]]</f>
        <v>0.35</v>
      </c>
      <c r="Z2293">
        <f>YEAR(Sales_Data[[#This Row],[Order Date]])</f>
        <v>2015</v>
      </c>
    </row>
    <row r="2294" spans="1:26" x14ac:dyDescent="0.2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>_xlfn.XLOOKUP(Sales_Data[[#This Row],[Category]],Assumptions_Model!A:A, Assumptions_Model!B:B)</f>
        <v>0.6</v>
      </c>
      <c r="W2294">
        <f>Sales_Data[[#This Row],[Sales]]*Sales_Data[[#This Row],[Cost_%]]</f>
        <v>7.7759999999999998</v>
      </c>
      <c r="X2294">
        <f>Sales_Data[[#This Row],[Sales]]-Sales_Data[[#This Row],[Cost]]</f>
        <v>5.1840000000000011</v>
      </c>
      <c r="Y2294" s="3">
        <f>Sales_Data[[#This Row],[Gross_Profit_Recalc]]/Sales_Data[[#This Row],[Sales]]</f>
        <v>0.40000000000000008</v>
      </c>
      <c r="Z2294">
        <f>YEAR(Sales_Data[[#This Row],[Order Date]])</f>
        <v>2015</v>
      </c>
    </row>
    <row r="2295" spans="1:26" x14ac:dyDescent="0.2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>_xlfn.XLOOKUP(Sales_Data[[#This Row],[Category]],Assumptions_Model!A:A, Assumptions_Model!B:B)</f>
        <v>0.55000000000000004</v>
      </c>
      <c r="W2295">
        <f>Sales_Data[[#This Row],[Sales]]*Sales_Data[[#This Row],[Cost_%]]</f>
        <v>2.7225000000000001</v>
      </c>
      <c r="X2295">
        <f>Sales_Data[[#This Row],[Sales]]-Sales_Data[[#This Row],[Cost]]</f>
        <v>2.2275</v>
      </c>
      <c r="Y2295" s="3">
        <f>Sales_Data[[#This Row],[Gross_Profit_Recalc]]/Sales_Data[[#This Row],[Sales]]</f>
        <v>0.45</v>
      </c>
      <c r="Z2295">
        <f>YEAR(Sales_Data[[#This Row],[Order Date]])</f>
        <v>2015</v>
      </c>
    </row>
    <row r="2296" spans="1:26" x14ac:dyDescent="0.2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>_xlfn.XLOOKUP(Sales_Data[[#This Row],[Category]],Assumptions_Model!A:A, Assumptions_Model!B:B)</f>
        <v>0.65</v>
      </c>
      <c r="W2296">
        <f>Sales_Data[[#This Row],[Sales]]*Sales_Data[[#This Row],[Cost_%]]</f>
        <v>118.2675</v>
      </c>
      <c r="X2296">
        <f>Sales_Data[[#This Row],[Sales]]-Sales_Data[[#This Row],[Cost]]</f>
        <v>63.68249999999999</v>
      </c>
      <c r="Y2296" s="3">
        <f>Sales_Data[[#This Row],[Gross_Profit_Recalc]]/Sales_Data[[#This Row],[Sales]]</f>
        <v>0.35</v>
      </c>
      <c r="Z2296">
        <f>YEAR(Sales_Data[[#This Row],[Order Date]])</f>
        <v>2017</v>
      </c>
    </row>
    <row r="2297" spans="1:26" x14ac:dyDescent="0.2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>_xlfn.XLOOKUP(Sales_Data[[#This Row],[Category]],Assumptions_Model!A:A, Assumptions_Model!B:B)</f>
        <v>0.6</v>
      </c>
      <c r="W2297">
        <f>Sales_Data[[#This Row],[Sales]]*Sales_Data[[#This Row],[Cost_%]]</f>
        <v>8.1120000000000001</v>
      </c>
      <c r="X2297">
        <f>Sales_Data[[#This Row],[Sales]]-Sales_Data[[#This Row],[Cost]]</f>
        <v>5.4079999999999995</v>
      </c>
      <c r="Y2297" s="3">
        <f>Sales_Data[[#This Row],[Gross_Profit_Recalc]]/Sales_Data[[#This Row],[Sales]]</f>
        <v>0.39999999999999997</v>
      </c>
      <c r="Z2297">
        <f>YEAR(Sales_Data[[#This Row],[Order Date]])</f>
        <v>2015</v>
      </c>
    </row>
    <row r="2298" spans="1:26" x14ac:dyDescent="0.2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>_xlfn.XLOOKUP(Sales_Data[[#This Row],[Category]],Assumptions_Model!A:A, Assumptions_Model!B:B)</f>
        <v>0.65</v>
      </c>
      <c r="W2298">
        <f>Sales_Data[[#This Row],[Sales]]*Sales_Data[[#This Row],[Cost_%]]</f>
        <v>168.80500000000001</v>
      </c>
      <c r="X2298">
        <f>Sales_Data[[#This Row],[Sales]]-Sales_Data[[#This Row],[Cost]]</f>
        <v>90.894999999999982</v>
      </c>
      <c r="Y2298" s="3">
        <f>Sales_Data[[#This Row],[Gross_Profit_Recalc]]/Sales_Data[[#This Row],[Sales]]</f>
        <v>0.34999999999999992</v>
      </c>
      <c r="Z2298">
        <f>YEAR(Sales_Data[[#This Row],[Order Date]])</f>
        <v>2015</v>
      </c>
    </row>
    <row r="2299" spans="1:26" x14ac:dyDescent="0.2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>_xlfn.XLOOKUP(Sales_Data[[#This Row],[Category]],Assumptions_Model!A:A, Assumptions_Model!B:B)</f>
        <v>0.55000000000000004</v>
      </c>
      <c r="W2299">
        <f>Sales_Data[[#This Row],[Sales]]*Sales_Data[[#This Row],[Cost_%]]</f>
        <v>23.622500000000002</v>
      </c>
      <c r="X2299">
        <f>Sales_Data[[#This Row],[Sales]]-Sales_Data[[#This Row],[Cost]]</f>
        <v>19.327500000000001</v>
      </c>
      <c r="Y2299" s="3">
        <f>Sales_Data[[#This Row],[Gross_Profit_Recalc]]/Sales_Data[[#This Row],[Sales]]</f>
        <v>0.45</v>
      </c>
      <c r="Z2299">
        <f>YEAR(Sales_Data[[#This Row],[Order Date]])</f>
        <v>2015</v>
      </c>
    </row>
    <row r="2300" spans="1:26" x14ac:dyDescent="0.2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>_xlfn.XLOOKUP(Sales_Data[[#This Row],[Category]],Assumptions_Model!A:A, Assumptions_Model!B:B)</f>
        <v>0.55000000000000004</v>
      </c>
      <c r="W2300">
        <f>Sales_Data[[#This Row],[Sales]]*Sales_Data[[#This Row],[Cost_%]]</f>
        <v>769.96150000000011</v>
      </c>
      <c r="X2300">
        <f>Sales_Data[[#This Row],[Sales]]-Sales_Data[[#This Row],[Cost]]</f>
        <v>629.96849999999995</v>
      </c>
      <c r="Y2300" s="3">
        <f>Sales_Data[[#This Row],[Gross_Profit_Recalc]]/Sales_Data[[#This Row],[Sales]]</f>
        <v>0.44999999999999996</v>
      </c>
      <c r="Z2300">
        <f>YEAR(Sales_Data[[#This Row],[Order Date]])</f>
        <v>2015</v>
      </c>
    </row>
    <row r="2301" spans="1:26" x14ac:dyDescent="0.2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>_xlfn.XLOOKUP(Sales_Data[[#This Row],[Category]],Assumptions_Model!A:A, Assumptions_Model!B:B)</f>
        <v>0.55000000000000004</v>
      </c>
      <c r="W2301">
        <f>Sales_Data[[#This Row],[Sales]]*Sales_Data[[#This Row],[Cost_%]]</f>
        <v>277.178</v>
      </c>
      <c r="X2301">
        <f>Sales_Data[[#This Row],[Sales]]-Sales_Data[[#This Row],[Cost]]</f>
        <v>226.78199999999998</v>
      </c>
      <c r="Y2301" s="3">
        <f>Sales_Data[[#This Row],[Gross_Profit_Recalc]]/Sales_Data[[#This Row],[Sales]]</f>
        <v>0.44999999999999996</v>
      </c>
      <c r="Z2301">
        <f>YEAR(Sales_Data[[#This Row],[Order Date]])</f>
        <v>2015</v>
      </c>
    </row>
    <row r="2302" spans="1:26" x14ac:dyDescent="0.2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>_xlfn.XLOOKUP(Sales_Data[[#This Row],[Category]],Assumptions_Model!A:A, Assumptions_Model!B:B)</f>
        <v>0.6</v>
      </c>
      <c r="W2302">
        <f>Sales_Data[[#This Row],[Sales]]*Sales_Data[[#This Row],[Cost_%]]</f>
        <v>7.6319999999999997</v>
      </c>
      <c r="X2302">
        <f>Sales_Data[[#This Row],[Sales]]-Sales_Data[[#This Row],[Cost]]</f>
        <v>5.088000000000001</v>
      </c>
      <c r="Y2302" s="3">
        <f>Sales_Data[[#This Row],[Gross_Profit_Recalc]]/Sales_Data[[#This Row],[Sales]]</f>
        <v>0.40000000000000008</v>
      </c>
      <c r="Z2302">
        <f>YEAR(Sales_Data[[#This Row],[Order Date]])</f>
        <v>2014</v>
      </c>
    </row>
    <row r="2303" spans="1:26" x14ac:dyDescent="0.2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>_xlfn.XLOOKUP(Sales_Data[[#This Row],[Category]],Assumptions_Model!A:A, Assumptions_Model!B:B)</f>
        <v>0.6</v>
      </c>
      <c r="W2303">
        <f>Sales_Data[[#This Row],[Sales]]*Sales_Data[[#This Row],[Cost_%]]</f>
        <v>6.9119999999999999</v>
      </c>
      <c r="X2303">
        <f>Sales_Data[[#This Row],[Sales]]-Sales_Data[[#This Row],[Cost]]</f>
        <v>4.6079999999999997</v>
      </c>
      <c r="Y2303" s="3">
        <f>Sales_Data[[#This Row],[Gross_Profit_Recalc]]/Sales_Data[[#This Row],[Sales]]</f>
        <v>0.39999999999999997</v>
      </c>
      <c r="Z2303">
        <f>YEAR(Sales_Data[[#This Row],[Order Date]])</f>
        <v>2014</v>
      </c>
    </row>
    <row r="2304" spans="1:26" x14ac:dyDescent="0.2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>_xlfn.XLOOKUP(Sales_Data[[#This Row],[Category]],Assumptions_Model!A:A, Assumptions_Model!B:B)</f>
        <v>0.55000000000000004</v>
      </c>
      <c r="W2304">
        <f>Sales_Data[[#This Row],[Sales]]*Sales_Data[[#This Row],[Cost_%]]</f>
        <v>173.8</v>
      </c>
      <c r="X2304">
        <f>Sales_Data[[#This Row],[Sales]]-Sales_Data[[#This Row],[Cost]]</f>
        <v>142.19999999999999</v>
      </c>
      <c r="Y2304" s="3">
        <f>Sales_Data[[#This Row],[Gross_Profit_Recalc]]/Sales_Data[[#This Row],[Sales]]</f>
        <v>0.44999999999999996</v>
      </c>
      <c r="Z2304">
        <f>YEAR(Sales_Data[[#This Row],[Order Date]])</f>
        <v>2016</v>
      </c>
    </row>
    <row r="2305" spans="1:26" x14ac:dyDescent="0.2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>_xlfn.XLOOKUP(Sales_Data[[#This Row],[Category]],Assumptions_Model!A:A, Assumptions_Model!B:B)</f>
        <v>0.65</v>
      </c>
      <c r="W2305">
        <f>Sales_Data[[#This Row],[Sales]]*Sales_Data[[#This Row],[Cost_%]]</f>
        <v>470.548</v>
      </c>
      <c r="X2305">
        <f>Sales_Data[[#This Row],[Sales]]-Sales_Data[[#This Row],[Cost]]</f>
        <v>253.37199999999996</v>
      </c>
      <c r="Y2305" s="3">
        <f>Sales_Data[[#This Row],[Gross_Profit_Recalc]]/Sales_Data[[#This Row],[Sales]]</f>
        <v>0.35</v>
      </c>
      <c r="Z2305">
        <f>YEAR(Sales_Data[[#This Row],[Order Date]])</f>
        <v>2017</v>
      </c>
    </row>
    <row r="2306" spans="1:26" x14ac:dyDescent="0.2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>_xlfn.XLOOKUP(Sales_Data[[#This Row],[Category]],Assumptions_Model!A:A, Assumptions_Model!B:B)</f>
        <v>0.6</v>
      </c>
      <c r="W2306">
        <f>Sales_Data[[#This Row],[Sales]]*Sales_Data[[#This Row],[Cost_%]]</f>
        <v>63.791999999999994</v>
      </c>
      <c r="X2306">
        <f>Sales_Data[[#This Row],[Sales]]-Sales_Data[[#This Row],[Cost]]</f>
        <v>42.527999999999999</v>
      </c>
      <c r="Y2306" s="3">
        <f>Sales_Data[[#This Row],[Gross_Profit_Recalc]]/Sales_Data[[#This Row],[Sales]]</f>
        <v>0.4</v>
      </c>
      <c r="Z2306">
        <f>YEAR(Sales_Data[[#This Row],[Order Date]])</f>
        <v>2017</v>
      </c>
    </row>
    <row r="2307" spans="1:26" x14ac:dyDescent="0.2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>_xlfn.XLOOKUP(Sales_Data[[#This Row],[Category]],Assumptions_Model!A:A, Assumptions_Model!B:B)</f>
        <v>0.65</v>
      </c>
      <c r="W2307">
        <f>Sales_Data[[#This Row],[Sales]]*Sales_Data[[#This Row],[Cost_%]]</f>
        <v>91.891800000000018</v>
      </c>
      <c r="X2307">
        <f>Sales_Data[[#This Row],[Sales]]-Sales_Data[[#This Row],[Cost]]</f>
        <v>49.480199999999996</v>
      </c>
      <c r="Y2307" s="3">
        <f>Sales_Data[[#This Row],[Gross_Profit_Recalc]]/Sales_Data[[#This Row],[Sales]]</f>
        <v>0.34999999999999992</v>
      </c>
      <c r="Z2307">
        <f>YEAR(Sales_Data[[#This Row],[Order Date]])</f>
        <v>2016</v>
      </c>
    </row>
    <row r="2308" spans="1:26" x14ac:dyDescent="0.2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>_xlfn.XLOOKUP(Sales_Data[[#This Row],[Category]],Assumptions_Model!A:A, Assumptions_Model!B:B)</f>
        <v>0.6</v>
      </c>
      <c r="W2308">
        <f>Sales_Data[[#This Row],[Sales]]*Sales_Data[[#This Row],[Cost_%]]</f>
        <v>16.329599999999999</v>
      </c>
      <c r="X2308">
        <f>Sales_Data[[#This Row],[Sales]]-Sales_Data[[#This Row],[Cost]]</f>
        <v>10.886400000000002</v>
      </c>
      <c r="Y2308" s="3">
        <f>Sales_Data[[#This Row],[Gross_Profit_Recalc]]/Sales_Data[[#This Row],[Sales]]</f>
        <v>0.40000000000000008</v>
      </c>
      <c r="Z2308">
        <f>YEAR(Sales_Data[[#This Row],[Order Date]])</f>
        <v>2015</v>
      </c>
    </row>
    <row r="2309" spans="1:26" x14ac:dyDescent="0.2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>_xlfn.XLOOKUP(Sales_Data[[#This Row],[Category]],Assumptions_Model!A:A, Assumptions_Model!B:B)</f>
        <v>0.55000000000000004</v>
      </c>
      <c r="W2309">
        <f>Sales_Data[[#This Row],[Sales]]*Sales_Data[[#This Row],[Cost_%]]</f>
        <v>214.91250000000002</v>
      </c>
      <c r="X2309">
        <f>Sales_Data[[#This Row],[Sales]]-Sales_Data[[#This Row],[Cost]]</f>
        <v>175.83749999999998</v>
      </c>
      <c r="Y2309" s="3">
        <f>Sales_Data[[#This Row],[Gross_Profit_Recalc]]/Sales_Data[[#This Row],[Sales]]</f>
        <v>0.44999999999999996</v>
      </c>
      <c r="Z2309">
        <f>YEAR(Sales_Data[[#This Row],[Order Date]])</f>
        <v>2017</v>
      </c>
    </row>
    <row r="2310" spans="1:26" x14ac:dyDescent="0.2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>_xlfn.XLOOKUP(Sales_Data[[#This Row],[Category]],Assumptions_Model!A:A, Assumptions_Model!B:B)</f>
        <v>0.65</v>
      </c>
      <c r="W2310">
        <f>Sales_Data[[#This Row],[Sales]]*Sales_Data[[#This Row],[Cost_%]]</f>
        <v>182.51479999999998</v>
      </c>
      <c r="X2310">
        <f>Sales_Data[[#This Row],[Sales]]-Sales_Data[[#This Row],[Cost]]</f>
        <v>98.277199999999993</v>
      </c>
      <c r="Y2310" s="3">
        <f>Sales_Data[[#This Row],[Gross_Profit_Recalc]]/Sales_Data[[#This Row],[Sales]]</f>
        <v>0.35000000000000003</v>
      </c>
      <c r="Z2310">
        <f>YEAR(Sales_Data[[#This Row],[Order Date]])</f>
        <v>2017</v>
      </c>
    </row>
    <row r="2311" spans="1:26" x14ac:dyDescent="0.2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>_xlfn.XLOOKUP(Sales_Data[[#This Row],[Category]],Assumptions_Model!A:A, Assumptions_Model!B:B)</f>
        <v>0.6</v>
      </c>
      <c r="W2311">
        <f>Sales_Data[[#This Row],[Sales]]*Sales_Data[[#This Row],[Cost_%]]</f>
        <v>41.068799999999996</v>
      </c>
      <c r="X2311">
        <f>Sales_Data[[#This Row],[Sales]]-Sales_Data[[#This Row],[Cost]]</f>
        <v>27.379199999999997</v>
      </c>
      <c r="Y2311" s="3">
        <f>Sales_Data[[#This Row],[Gross_Profit_Recalc]]/Sales_Data[[#This Row],[Sales]]</f>
        <v>0.4</v>
      </c>
      <c r="Z2311">
        <f>YEAR(Sales_Data[[#This Row],[Order Date]])</f>
        <v>2017</v>
      </c>
    </row>
    <row r="2312" spans="1:26" x14ac:dyDescent="0.2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>_xlfn.XLOOKUP(Sales_Data[[#This Row],[Category]],Assumptions_Model!A:A, Assumptions_Model!B:B)</f>
        <v>0.6</v>
      </c>
      <c r="W2312">
        <f>Sales_Data[[#This Row],[Sales]]*Sales_Data[[#This Row],[Cost_%]]</f>
        <v>52.824000000000005</v>
      </c>
      <c r="X2312">
        <f>Sales_Data[[#This Row],[Sales]]-Sales_Data[[#This Row],[Cost]]</f>
        <v>35.216000000000001</v>
      </c>
      <c r="Y2312" s="3">
        <f>Sales_Data[[#This Row],[Gross_Profit_Recalc]]/Sales_Data[[#This Row],[Sales]]</f>
        <v>0.39999999999999997</v>
      </c>
      <c r="Z2312">
        <f>YEAR(Sales_Data[[#This Row],[Order Date]])</f>
        <v>2017</v>
      </c>
    </row>
    <row r="2313" spans="1:26" x14ac:dyDescent="0.2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>_xlfn.XLOOKUP(Sales_Data[[#This Row],[Category]],Assumptions_Model!A:A, Assumptions_Model!B:B)</f>
        <v>0.6</v>
      </c>
      <c r="W2313">
        <f>Sales_Data[[#This Row],[Sales]]*Sales_Data[[#This Row],[Cost_%]]</f>
        <v>9.5231999999999992</v>
      </c>
      <c r="X2313">
        <f>Sales_Data[[#This Row],[Sales]]-Sales_Data[[#This Row],[Cost]]</f>
        <v>6.3488000000000007</v>
      </c>
      <c r="Y2313" s="3">
        <f>Sales_Data[[#This Row],[Gross_Profit_Recalc]]/Sales_Data[[#This Row],[Sales]]</f>
        <v>0.4</v>
      </c>
      <c r="Z2313">
        <f>YEAR(Sales_Data[[#This Row],[Order Date]])</f>
        <v>2017</v>
      </c>
    </row>
    <row r="2314" spans="1:26" x14ac:dyDescent="0.2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>_xlfn.XLOOKUP(Sales_Data[[#This Row],[Category]],Assumptions_Model!A:A, Assumptions_Model!B:B)</f>
        <v>0.6</v>
      </c>
      <c r="W2314">
        <f>Sales_Data[[#This Row],[Sales]]*Sales_Data[[#This Row],[Cost_%]]</f>
        <v>129.3552</v>
      </c>
      <c r="X2314">
        <f>Sales_Data[[#This Row],[Sales]]-Sales_Data[[#This Row],[Cost]]</f>
        <v>86.236800000000017</v>
      </c>
      <c r="Y2314" s="3">
        <f>Sales_Data[[#This Row],[Gross_Profit_Recalc]]/Sales_Data[[#This Row],[Sales]]</f>
        <v>0.40000000000000008</v>
      </c>
      <c r="Z2314">
        <f>YEAR(Sales_Data[[#This Row],[Order Date]])</f>
        <v>2017</v>
      </c>
    </row>
    <row r="2315" spans="1:26" x14ac:dyDescent="0.2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>_xlfn.XLOOKUP(Sales_Data[[#This Row],[Category]],Assumptions_Model!A:A, Assumptions_Model!B:B)</f>
        <v>0.6</v>
      </c>
      <c r="W2315">
        <f>Sales_Data[[#This Row],[Sales]]*Sales_Data[[#This Row],[Cost_%]]</f>
        <v>8.7719999999999985</v>
      </c>
      <c r="X2315">
        <f>Sales_Data[[#This Row],[Sales]]-Sales_Data[[#This Row],[Cost]]</f>
        <v>5.8480000000000008</v>
      </c>
      <c r="Y2315" s="3">
        <f>Sales_Data[[#This Row],[Gross_Profit_Recalc]]/Sales_Data[[#This Row],[Sales]]</f>
        <v>0.40000000000000008</v>
      </c>
      <c r="Z2315">
        <f>YEAR(Sales_Data[[#This Row],[Order Date]])</f>
        <v>2017</v>
      </c>
    </row>
    <row r="2316" spans="1:26" x14ac:dyDescent="0.2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>_xlfn.XLOOKUP(Sales_Data[[#This Row],[Category]],Assumptions_Model!A:A, Assumptions_Model!B:B)</f>
        <v>0.6</v>
      </c>
      <c r="W2316">
        <f>Sales_Data[[#This Row],[Sales]]*Sales_Data[[#This Row],[Cost_%]]</f>
        <v>249.79199999999997</v>
      </c>
      <c r="X2316">
        <f>Sales_Data[[#This Row],[Sales]]-Sales_Data[[#This Row],[Cost]]</f>
        <v>166.52800000000002</v>
      </c>
      <c r="Y2316" s="3">
        <f>Sales_Data[[#This Row],[Gross_Profit_Recalc]]/Sales_Data[[#This Row],[Sales]]</f>
        <v>0.40000000000000008</v>
      </c>
      <c r="Z2316">
        <f>YEAR(Sales_Data[[#This Row],[Order Date]])</f>
        <v>2017</v>
      </c>
    </row>
    <row r="2317" spans="1:26" x14ac:dyDescent="0.2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>_xlfn.XLOOKUP(Sales_Data[[#This Row],[Category]],Assumptions_Model!A:A, Assumptions_Model!B:B)</f>
        <v>0.6</v>
      </c>
      <c r="W2317">
        <f>Sales_Data[[#This Row],[Sales]]*Sales_Data[[#This Row],[Cost_%]]</f>
        <v>25.8</v>
      </c>
      <c r="X2317">
        <f>Sales_Data[[#This Row],[Sales]]-Sales_Data[[#This Row],[Cost]]</f>
        <v>17.2</v>
      </c>
      <c r="Y2317" s="3">
        <f>Sales_Data[[#This Row],[Gross_Profit_Recalc]]/Sales_Data[[#This Row],[Sales]]</f>
        <v>0.39999999999999997</v>
      </c>
      <c r="Z2317">
        <f>YEAR(Sales_Data[[#This Row],[Order Date]])</f>
        <v>2017</v>
      </c>
    </row>
    <row r="2318" spans="1:26" x14ac:dyDescent="0.2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>_xlfn.XLOOKUP(Sales_Data[[#This Row],[Category]],Assumptions_Model!A:A, Assumptions_Model!B:B)</f>
        <v>0.65</v>
      </c>
      <c r="W2318">
        <f>Sales_Data[[#This Row],[Sales]]*Sales_Data[[#This Row],[Cost_%]]</f>
        <v>118.911</v>
      </c>
      <c r="X2318">
        <f>Sales_Data[[#This Row],[Sales]]-Sales_Data[[#This Row],[Cost]]</f>
        <v>64.028999999999996</v>
      </c>
      <c r="Y2318" s="3">
        <f>Sales_Data[[#This Row],[Gross_Profit_Recalc]]/Sales_Data[[#This Row],[Sales]]</f>
        <v>0.35</v>
      </c>
      <c r="Z2318">
        <f>YEAR(Sales_Data[[#This Row],[Order Date]])</f>
        <v>2017</v>
      </c>
    </row>
    <row r="2319" spans="1:26" x14ac:dyDescent="0.2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>_xlfn.XLOOKUP(Sales_Data[[#This Row],[Category]],Assumptions_Model!A:A, Assumptions_Model!B:B)</f>
        <v>0.6</v>
      </c>
      <c r="W2319">
        <f>Sales_Data[[#This Row],[Sales]]*Sales_Data[[#This Row],[Cost_%]]</f>
        <v>36.497999999999998</v>
      </c>
      <c r="X2319">
        <f>Sales_Data[[#This Row],[Sales]]-Sales_Data[[#This Row],[Cost]]</f>
        <v>24.332000000000001</v>
      </c>
      <c r="Y2319" s="3">
        <f>Sales_Data[[#This Row],[Gross_Profit_Recalc]]/Sales_Data[[#This Row],[Sales]]</f>
        <v>0.4</v>
      </c>
      <c r="Z2319">
        <f>YEAR(Sales_Data[[#This Row],[Order Date]])</f>
        <v>2017</v>
      </c>
    </row>
    <row r="2320" spans="1:26" x14ac:dyDescent="0.2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f>_xlfn.XLOOKUP(Sales_Data[[#This Row],[Category]],Assumptions_Model!A:A, Assumptions_Model!B:B)</f>
        <v>0.55000000000000004</v>
      </c>
      <c r="W2320">
        <f>Sales_Data[[#This Row],[Sales]]*Sales_Data[[#This Row],[Cost_%]]</f>
        <v>214.48350000000002</v>
      </c>
      <c r="X2320">
        <f>Sales_Data[[#This Row],[Sales]]-Sales_Data[[#This Row],[Cost]]</f>
        <v>175.48650000000001</v>
      </c>
      <c r="Y2320" s="3">
        <f>Sales_Data[[#This Row],[Gross_Profit_Recalc]]/Sales_Data[[#This Row],[Sales]]</f>
        <v>0.45</v>
      </c>
      <c r="Z2320">
        <f>YEAR(Sales_Data[[#This Row],[Order Date]])</f>
        <v>2017</v>
      </c>
    </row>
    <row r="2321" spans="1:26" x14ac:dyDescent="0.2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>_xlfn.XLOOKUP(Sales_Data[[#This Row],[Category]],Assumptions_Model!A:A, Assumptions_Model!B:B)</f>
        <v>0.6</v>
      </c>
      <c r="W2321">
        <f>Sales_Data[[#This Row],[Sales]]*Sales_Data[[#This Row],[Cost_%]]</f>
        <v>116.59199999999998</v>
      </c>
      <c r="X2321">
        <f>Sales_Data[[#This Row],[Sales]]-Sales_Data[[#This Row],[Cost]]</f>
        <v>77.728000000000009</v>
      </c>
      <c r="Y2321" s="3">
        <f>Sales_Data[[#This Row],[Gross_Profit_Recalc]]/Sales_Data[[#This Row],[Sales]]</f>
        <v>0.40000000000000008</v>
      </c>
      <c r="Z2321">
        <f>YEAR(Sales_Data[[#This Row],[Order Date]])</f>
        <v>2015</v>
      </c>
    </row>
    <row r="2322" spans="1:26" x14ac:dyDescent="0.2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f>_xlfn.XLOOKUP(Sales_Data[[#This Row],[Category]],Assumptions_Model!A:A, Assumptions_Model!B:B)</f>
        <v>0.55000000000000004</v>
      </c>
      <c r="W2322">
        <f>Sales_Data[[#This Row],[Sales]]*Sales_Data[[#This Row],[Cost_%]]</f>
        <v>146.26150000000001</v>
      </c>
      <c r="X2322">
        <f>Sales_Data[[#This Row],[Sales]]-Sales_Data[[#This Row],[Cost]]</f>
        <v>119.66849999999999</v>
      </c>
      <c r="Y2322" s="3">
        <f>Sales_Data[[#This Row],[Gross_Profit_Recalc]]/Sales_Data[[#This Row],[Sales]]</f>
        <v>0.44999999999999996</v>
      </c>
      <c r="Z2322">
        <f>YEAR(Sales_Data[[#This Row],[Order Date]])</f>
        <v>2017</v>
      </c>
    </row>
    <row r="2323" spans="1:26" x14ac:dyDescent="0.2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>_xlfn.XLOOKUP(Sales_Data[[#This Row],[Category]],Assumptions_Model!A:A, Assumptions_Model!B:B)</f>
        <v>0.6</v>
      </c>
      <c r="W2323">
        <f>Sales_Data[[#This Row],[Sales]]*Sales_Data[[#This Row],[Cost_%]]</f>
        <v>56.843999999999994</v>
      </c>
      <c r="X2323">
        <f>Sales_Data[[#This Row],[Sales]]-Sales_Data[[#This Row],[Cost]]</f>
        <v>37.896000000000001</v>
      </c>
      <c r="Y2323" s="3">
        <f>Sales_Data[[#This Row],[Gross_Profit_Recalc]]/Sales_Data[[#This Row],[Sales]]</f>
        <v>0.4</v>
      </c>
      <c r="Z2323">
        <f>YEAR(Sales_Data[[#This Row],[Order Date]])</f>
        <v>2015</v>
      </c>
    </row>
    <row r="2324" spans="1:26" x14ac:dyDescent="0.2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>_xlfn.XLOOKUP(Sales_Data[[#This Row],[Category]],Assumptions_Model!A:A, Assumptions_Model!B:B)</f>
        <v>0.6</v>
      </c>
      <c r="W2324">
        <f>Sales_Data[[#This Row],[Sales]]*Sales_Data[[#This Row],[Cost_%]]</f>
        <v>36.384</v>
      </c>
      <c r="X2324">
        <f>Sales_Data[[#This Row],[Sales]]-Sales_Data[[#This Row],[Cost]]</f>
        <v>24.256</v>
      </c>
      <c r="Y2324" s="3">
        <f>Sales_Data[[#This Row],[Gross_Profit_Recalc]]/Sales_Data[[#This Row],[Sales]]</f>
        <v>0.4</v>
      </c>
      <c r="Z2324">
        <f>YEAR(Sales_Data[[#This Row],[Order Date]])</f>
        <v>2015</v>
      </c>
    </row>
    <row r="2325" spans="1:26" x14ac:dyDescent="0.2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>_xlfn.XLOOKUP(Sales_Data[[#This Row],[Category]],Assumptions_Model!A:A, Assumptions_Model!B:B)</f>
        <v>0.6</v>
      </c>
      <c r="W2325">
        <f>Sales_Data[[#This Row],[Sales]]*Sales_Data[[#This Row],[Cost_%]]</f>
        <v>45.779999999999994</v>
      </c>
      <c r="X2325">
        <f>Sales_Data[[#This Row],[Sales]]-Sales_Data[[#This Row],[Cost]]</f>
        <v>30.520000000000003</v>
      </c>
      <c r="Y2325" s="3">
        <f>Sales_Data[[#This Row],[Gross_Profit_Recalc]]/Sales_Data[[#This Row],[Sales]]</f>
        <v>0.40000000000000008</v>
      </c>
      <c r="Z2325">
        <f>YEAR(Sales_Data[[#This Row],[Order Date]])</f>
        <v>2015</v>
      </c>
    </row>
    <row r="2326" spans="1:26" x14ac:dyDescent="0.2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>_xlfn.XLOOKUP(Sales_Data[[#This Row],[Category]],Assumptions_Model!A:A, Assumptions_Model!B:B)</f>
        <v>0.6</v>
      </c>
      <c r="W2326">
        <f>Sales_Data[[#This Row],[Sales]]*Sales_Data[[#This Row],[Cost_%]]</f>
        <v>218.88</v>
      </c>
      <c r="X2326">
        <f>Sales_Data[[#This Row],[Sales]]-Sales_Data[[#This Row],[Cost]]</f>
        <v>145.92000000000002</v>
      </c>
      <c r="Y2326" s="3">
        <f>Sales_Data[[#This Row],[Gross_Profit_Recalc]]/Sales_Data[[#This Row],[Sales]]</f>
        <v>0.4</v>
      </c>
      <c r="Z2326">
        <f>YEAR(Sales_Data[[#This Row],[Order Date]])</f>
        <v>2015</v>
      </c>
    </row>
    <row r="2327" spans="1:26" x14ac:dyDescent="0.2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>_xlfn.XLOOKUP(Sales_Data[[#This Row],[Category]],Assumptions_Model!A:A, Assumptions_Model!B:B)</f>
        <v>0.6</v>
      </c>
      <c r="W2327">
        <f>Sales_Data[[#This Row],[Sales]]*Sales_Data[[#This Row],[Cost_%]]</f>
        <v>47.923200000000001</v>
      </c>
      <c r="X2327">
        <f>Sales_Data[[#This Row],[Sales]]-Sales_Data[[#This Row],[Cost]]</f>
        <v>31.948799999999999</v>
      </c>
      <c r="Y2327" s="3">
        <f>Sales_Data[[#This Row],[Gross_Profit_Recalc]]/Sales_Data[[#This Row],[Sales]]</f>
        <v>0.39999999999999997</v>
      </c>
      <c r="Z2327">
        <f>YEAR(Sales_Data[[#This Row],[Order Date]])</f>
        <v>2015</v>
      </c>
    </row>
    <row r="2328" spans="1:26" x14ac:dyDescent="0.2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>_xlfn.XLOOKUP(Sales_Data[[#This Row],[Category]],Assumptions_Model!A:A, Assumptions_Model!B:B)</f>
        <v>0.65</v>
      </c>
      <c r="W2328">
        <f>Sales_Data[[#This Row],[Sales]]*Sales_Data[[#This Row],[Cost_%]]</f>
        <v>30.1496</v>
      </c>
      <c r="X2328">
        <f>Sales_Data[[#This Row],[Sales]]-Sales_Data[[#This Row],[Cost]]</f>
        <v>16.234400000000001</v>
      </c>
      <c r="Y2328" s="3">
        <f>Sales_Data[[#This Row],[Gross_Profit_Recalc]]/Sales_Data[[#This Row],[Sales]]</f>
        <v>0.35000000000000003</v>
      </c>
      <c r="Z2328">
        <f>YEAR(Sales_Data[[#This Row],[Order Date]])</f>
        <v>2015</v>
      </c>
    </row>
    <row r="2329" spans="1:26" x14ac:dyDescent="0.2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>_xlfn.XLOOKUP(Sales_Data[[#This Row],[Category]],Assumptions_Model!A:A, Assumptions_Model!B:B)</f>
        <v>0.6</v>
      </c>
      <c r="W2329">
        <f>Sales_Data[[#This Row],[Sales]]*Sales_Data[[#This Row],[Cost_%]]</f>
        <v>7.7759999999999998</v>
      </c>
      <c r="X2329">
        <f>Sales_Data[[#This Row],[Sales]]-Sales_Data[[#This Row],[Cost]]</f>
        <v>5.1840000000000011</v>
      </c>
      <c r="Y2329" s="3">
        <f>Sales_Data[[#This Row],[Gross_Profit_Recalc]]/Sales_Data[[#This Row],[Sales]]</f>
        <v>0.40000000000000008</v>
      </c>
      <c r="Z2329">
        <f>YEAR(Sales_Data[[#This Row],[Order Date]])</f>
        <v>2015</v>
      </c>
    </row>
    <row r="2330" spans="1:26" x14ac:dyDescent="0.2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f>_xlfn.XLOOKUP(Sales_Data[[#This Row],[Category]],Assumptions_Model!A:A, Assumptions_Model!B:B)</f>
        <v>0.6</v>
      </c>
      <c r="W2330">
        <f>Sales_Data[[#This Row],[Sales]]*Sales_Data[[#This Row],[Cost_%]]</f>
        <v>8.6112000000000002</v>
      </c>
      <c r="X2330">
        <f>Sales_Data[[#This Row],[Sales]]-Sales_Data[[#This Row],[Cost]]</f>
        <v>5.7408000000000001</v>
      </c>
      <c r="Y2330" s="3">
        <f>Sales_Data[[#This Row],[Gross_Profit_Recalc]]/Sales_Data[[#This Row],[Sales]]</f>
        <v>0.4</v>
      </c>
      <c r="Z2330">
        <f>YEAR(Sales_Data[[#This Row],[Order Date]])</f>
        <v>2017</v>
      </c>
    </row>
    <row r="2331" spans="1:26" x14ac:dyDescent="0.2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f>_xlfn.XLOOKUP(Sales_Data[[#This Row],[Category]],Assumptions_Model!A:A, Assumptions_Model!B:B)</f>
        <v>0.65</v>
      </c>
      <c r="W2331">
        <f>Sales_Data[[#This Row],[Sales]]*Sales_Data[[#This Row],[Cost_%]]</f>
        <v>355.63839999999999</v>
      </c>
      <c r="X2331">
        <f>Sales_Data[[#This Row],[Sales]]-Sales_Data[[#This Row],[Cost]]</f>
        <v>191.49759999999998</v>
      </c>
      <c r="Y2331" s="3">
        <f>Sales_Data[[#This Row],[Gross_Profit_Recalc]]/Sales_Data[[#This Row],[Sales]]</f>
        <v>0.35</v>
      </c>
      <c r="Z2331">
        <f>YEAR(Sales_Data[[#This Row],[Order Date]])</f>
        <v>2015</v>
      </c>
    </row>
    <row r="2332" spans="1:26" x14ac:dyDescent="0.2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>_xlfn.XLOOKUP(Sales_Data[[#This Row],[Category]],Assumptions_Model!A:A, Assumptions_Model!B:B)</f>
        <v>0.6</v>
      </c>
      <c r="W2332">
        <f>Sales_Data[[#This Row],[Sales]]*Sales_Data[[#This Row],[Cost_%]]</f>
        <v>25.175999999999998</v>
      </c>
      <c r="X2332">
        <f>Sales_Data[[#This Row],[Sales]]-Sales_Data[[#This Row],[Cost]]</f>
        <v>16.784000000000002</v>
      </c>
      <c r="Y2332" s="3">
        <f>Sales_Data[[#This Row],[Gross_Profit_Recalc]]/Sales_Data[[#This Row],[Sales]]</f>
        <v>0.40000000000000008</v>
      </c>
      <c r="Z2332">
        <f>YEAR(Sales_Data[[#This Row],[Order Date]])</f>
        <v>2016</v>
      </c>
    </row>
    <row r="2333" spans="1:26" x14ac:dyDescent="0.2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>_xlfn.XLOOKUP(Sales_Data[[#This Row],[Category]],Assumptions_Model!A:A, Assumptions_Model!B:B)</f>
        <v>0.6</v>
      </c>
      <c r="W2333">
        <f>Sales_Data[[#This Row],[Sales]]*Sales_Data[[#This Row],[Cost_%]]</f>
        <v>25.02</v>
      </c>
      <c r="X2333">
        <f>Sales_Data[[#This Row],[Sales]]-Sales_Data[[#This Row],[Cost]]</f>
        <v>16.680000000000003</v>
      </c>
      <c r="Y2333" s="3">
        <f>Sales_Data[[#This Row],[Gross_Profit_Recalc]]/Sales_Data[[#This Row],[Sales]]</f>
        <v>0.40000000000000008</v>
      </c>
      <c r="Z2333">
        <f>YEAR(Sales_Data[[#This Row],[Order Date]])</f>
        <v>2016</v>
      </c>
    </row>
    <row r="2334" spans="1:26" x14ac:dyDescent="0.2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>_xlfn.XLOOKUP(Sales_Data[[#This Row],[Category]],Assumptions_Model!A:A, Assumptions_Model!B:B)</f>
        <v>0.6</v>
      </c>
      <c r="W2334">
        <f>Sales_Data[[#This Row],[Sales]]*Sales_Data[[#This Row],[Cost_%]]</f>
        <v>166.43999999999997</v>
      </c>
      <c r="X2334">
        <f>Sales_Data[[#This Row],[Sales]]-Sales_Data[[#This Row],[Cost]]</f>
        <v>110.96000000000001</v>
      </c>
      <c r="Y2334" s="3">
        <f>Sales_Data[[#This Row],[Gross_Profit_Recalc]]/Sales_Data[[#This Row],[Sales]]</f>
        <v>0.40000000000000008</v>
      </c>
      <c r="Z2334">
        <f>YEAR(Sales_Data[[#This Row],[Order Date]])</f>
        <v>2017</v>
      </c>
    </row>
    <row r="2335" spans="1:26" x14ac:dyDescent="0.2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>_xlfn.XLOOKUP(Sales_Data[[#This Row],[Category]],Assumptions_Model!A:A, Assumptions_Model!B:B)</f>
        <v>0.6</v>
      </c>
      <c r="W2335">
        <f>Sales_Data[[#This Row],[Sales]]*Sales_Data[[#This Row],[Cost_%]]</f>
        <v>3.468</v>
      </c>
      <c r="X2335">
        <f>Sales_Data[[#This Row],[Sales]]-Sales_Data[[#This Row],[Cost]]</f>
        <v>2.3120000000000003</v>
      </c>
      <c r="Y2335" s="3">
        <f>Sales_Data[[#This Row],[Gross_Profit_Recalc]]/Sales_Data[[#This Row],[Sales]]</f>
        <v>0.4</v>
      </c>
      <c r="Z2335">
        <f>YEAR(Sales_Data[[#This Row],[Order Date]])</f>
        <v>2017</v>
      </c>
    </row>
    <row r="2336" spans="1:26" x14ac:dyDescent="0.2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>_xlfn.XLOOKUP(Sales_Data[[#This Row],[Category]],Assumptions_Model!A:A, Assumptions_Model!B:B)</f>
        <v>0.6</v>
      </c>
      <c r="W2336">
        <f>Sales_Data[[#This Row],[Sales]]*Sales_Data[[#This Row],[Cost_%]]</f>
        <v>41.529599999999995</v>
      </c>
      <c r="X2336">
        <f>Sales_Data[[#This Row],[Sales]]-Sales_Data[[#This Row],[Cost]]</f>
        <v>27.686399999999999</v>
      </c>
      <c r="Y2336" s="3">
        <f>Sales_Data[[#This Row],[Gross_Profit_Recalc]]/Sales_Data[[#This Row],[Sales]]</f>
        <v>0.4</v>
      </c>
      <c r="Z2336">
        <f>YEAR(Sales_Data[[#This Row],[Order Date]])</f>
        <v>2014</v>
      </c>
    </row>
    <row r="2337" spans="1:26" x14ac:dyDescent="0.2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>_xlfn.XLOOKUP(Sales_Data[[#This Row],[Category]],Assumptions_Model!A:A, Assumptions_Model!B:B)</f>
        <v>0.6</v>
      </c>
      <c r="W2337">
        <f>Sales_Data[[#This Row],[Sales]]*Sales_Data[[#This Row],[Cost_%]]</f>
        <v>6.5159999999999991</v>
      </c>
      <c r="X2337">
        <f>Sales_Data[[#This Row],[Sales]]-Sales_Data[[#This Row],[Cost]]</f>
        <v>4.3440000000000003</v>
      </c>
      <c r="Y2337" s="3">
        <f>Sales_Data[[#This Row],[Gross_Profit_Recalc]]/Sales_Data[[#This Row],[Sales]]</f>
        <v>0.4</v>
      </c>
      <c r="Z2337">
        <f>YEAR(Sales_Data[[#This Row],[Order Date]])</f>
        <v>2017</v>
      </c>
    </row>
    <row r="2338" spans="1:26" x14ac:dyDescent="0.2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>_xlfn.XLOOKUP(Sales_Data[[#This Row],[Category]],Assumptions_Model!A:A, Assumptions_Model!B:B)</f>
        <v>0.6</v>
      </c>
      <c r="W2338">
        <f>Sales_Data[[#This Row],[Sales]]*Sales_Data[[#This Row],[Cost_%]]</f>
        <v>256.07400000000001</v>
      </c>
      <c r="X2338">
        <f>Sales_Data[[#This Row],[Sales]]-Sales_Data[[#This Row],[Cost]]</f>
        <v>170.71600000000001</v>
      </c>
      <c r="Y2338" s="3">
        <f>Sales_Data[[#This Row],[Gross_Profit_Recalc]]/Sales_Data[[#This Row],[Sales]]</f>
        <v>0.4</v>
      </c>
      <c r="Z2338">
        <f>YEAR(Sales_Data[[#This Row],[Order Date]])</f>
        <v>2017</v>
      </c>
    </row>
    <row r="2339" spans="1:26" x14ac:dyDescent="0.2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f>_xlfn.XLOOKUP(Sales_Data[[#This Row],[Category]],Assumptions_Model!A:A, Assumptions_Model!B:B)</f>
        <v>0.6</v>
      </c>
      <c r="W2339">
        <f>Sales_Data[[#This Row],[Sales]]*Sales_Data[[#This Row],[Cost_%]]</f>
        <v>15.552</v>
      </c>
      <c r="X2339">
        <f>Sales_Data[[#This Row],[Sales]]-Sales_Data[[#This Row],[Cost]]</f>
        <v>10.368000000000002</v>
      </c>
      <c r="Y2339" s="3">
        <f>Sales_Data[[#This Row],[Gross_Profit_Recalc]]/Sales_Data[[#This Row],[Sales]]</f>
        <v>0.40000000000000008</v>
      </c>
      <c r="Z2339">
        <f>YEAR(Sales_Data[[#This Row],[Order Date]])</f>
        <v>2014</v>
      </c>
    </row>
    <row r="2340" spans="1:26" x14ac:dyDescent="0.2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>_xlfn.XLOOKUP(Sales_Data[[#This Row],[Category]],Assumptions_Model!A:A, Assumptions_Model!B:B)</f>
        <v>0.6</v>
      </c>
      <c r="W2340">
        <f>Sales_Data[[#This Row],[Sales]]*Sales_Data[[#This Row],[Cost_%]]</f>
        <v>27.552</v>
      </c>
      <c r="X2340">
        <f>Sales_Data[[#This Row],[Sales]]-Sales_Data[[#This Row],[Cost]]</f>
        <v>18.368000000000002</v>
      </c>
      <c r="Y2340" s="3">
        <f>Sales_Data[[#This Row],[Gross_Profit_Recalc]]/Sales_Data[[#This Row],[Sales]]</f>
        <v>0.4</v>
      </c>
      <c r="Z2340">
        <f>YEAR(Sales_Data[[#This Row],[Order Date]])</f>
        <v>2014</v>
      </c>
    </row>
    <row r="2341" spans="1:26" x14ac:dyDescent="0.2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>_xlfn.XLOOKUP(Sales_Data[[#This Row],[Category]],Assumptions_Model!A:A, Assumptions_Model!B:B)</f>
        <v>0.6</v>
      </c>
      <c r="W2341">
        <f>Sales_Data[[#This Row],[Sales]]*Sales_Data[[#This Row],[Cost_%]]</f>
        <v>6.4320000000000004</v>
      </c>
      <c r="X2341">
        <f>Sales_Data[[#This Row],[Sales]]-Sales_Data[[#This Row],[Cost]]</f>
        <v>4.2880000000000003</v>
      </c>
      <c r="Y2341" s="3">
        <f>Sales_Data[[#This Row],[Gross_Profit_Recalc]]/Sales_Data[[#This Row],[Sales]]</f>
        <v>0.4</v>
      </c>
      <c r="Z2341">
        <f>YEAR(Sales_Data[[#This Row],[Order Date]])</f>
        <v>2014</v>
      </c>
    </row>
    <row r="2342" spans="1:26" x14ac:dyDescent="0.2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>_xlfn.XLOOKUP(Sales_Data[[#This Row],[Category]],Assumptions_Model!A:A, Assumptions_Model!B:B)</f>
        <v>0.6</v>
      </c>
      <c r="W2342">
        <f>Sales_Data[[#This Row],[Sales]]*Sales_Data[[#This Row],[Cost_%]]</f>
        <v>25.116</v>
      </c>
      <c r="X2342">
        <f>Sales_Data[[#This Row],[Sales]]-Sales_Data[[#This Row],[Cost]]</f>
        <v>16.744</v>
      </c>
      <c r="Y2342" s="3">
        <f>Sales_Data[[#This Row],[Gross_Profit_Recalc]]/Sales_Data[[#This Row],[Sales]]</f>
        <v>0.4</v>
      </c>
      <c r="Z2342">
        <f>YEAR(Sales_Data[[#This Row],[Order Date]])</f>
        <v>2016</v>
      </c>
    </row>
    <row r="2343" spans="1:26" x14ac:dyDescent="0.2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f>_xlfn.XLOOKUP(Sales_Data[[#This Row],[Category]],Assumptions_Model!A:A, Assumptions_Model!B:B)</f>
        <v>0.65</v>
      </c>
      <c r="W2343">
        <f>Sales_Data[[#This Row],[Sales]]*Sales_Data[[#This Row],[Cost_%]]</f>
        <v>41.080000000000005</v>
      </c>
      <c r="X2343">
        <f>Sales_Data[[#This Row],[Sales]]-Sales_Data[[#This Row],[Cost]]</f>
        <v>22.119999999999997</v>
      </c>
      <c r="Y2343" s="3">
        <f>Sales_Data[[#This Row],[Gross_Profit_Recalc]]/Sales_Data[[#This Row],[Sales]]</f>
        <v>0.34999999999999992</v>
      </c>
      <c r="Z2343">
        <f>YEAR(Sales_Data[[#This Row],[Order Date]])</f>
        <v>2014</v>
      </c>
    </row>
    <row r="2344" spans="1:26" x14ac:dyDescent="0.2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f>_xlfn.XLOOKUP(Sales_Data[[#This Row],[Category]],Assumptions_Model!A:A, Assumptions_Model!B:B)</f>
        <v>0.55000000000000004</v>
      </c>
      <c r="W2344">
        <f>Sales_Data[[#This Row],[Sales]]*Sales_Data[[#This Row],[Cost_%]]</f>
        <v>62.683500000000002</v>
      </c>
      <c r="X2344">
        <f>Sales_Data[[#This Row],[Sales]]-Sales_Data[[#This Row],[Cost]]</f>
        <v>51.286499999999997</v>
      </c>
      <c r="Y2344" s="3">
        <f>Sales_Data[[#This Row],[Gross_Profit_Recalc]]/Sales_Data[[#This Row],[Sales]]</f>
        <v>0.44999999999999996</v>
      </c>
      <c r="Z2344">
        <f>YEAR(Sales_Data[[#This Row],[Order Date]])</f>
        <v>2014</v>
      </c>
    </row>
    <row r="2345" spans="1:26" x14ac:dyDescent="0.2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>_xlfn.XLOOKUP(Sales_Data[[#This Row],[Category]],Assumptions_Model!A:A, Assumptions_Model!B:B)</f>
        <v>0.6</v>
      </c>
      <c r="W2345">
        <f>Sales_Data[[#This Row],[Sales]]*Sales_Data[[#This Row],[Cost_%]]</f>
        <v>74.131200000000007</v>
      </c>
      <c r="X2345">
        <f>Sales_Data[[#This Row],[Sales]]-Sales_Data[[#This Row],[Cost]]</f>
        <v>49.4208</v>
      </c>
      <c r="Y2345" s="3">
        <f>Sales_Data[[#This Row],[Gross_Profit_Recalc]]/Sales_Data[[#This Row],[Sales]]</f>
        <v>0.39999999999999997</v>
      </c>
      <c r="Z2345">
        <f>YEAR(Sales_Data[[#This Row],[Order Date]])</f>
        <v>2014</v>
      </c>
    </row>
    <row r="2346" spans="1:26" x14ac:dyDescent="0.2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f>_xlfn.XLOOKUP(Sales_Data[[#This Row],[Category]],Assumptions_Model!A:A, Assumptions_Model!B:B)</f>
        <v>0.6</v>
      </c>
      <c r="W2346">
        <f>Sales_Data[[#This Row],[Sales]]*Sales_Data[[#This Row],[Cost_%]]</f>
        <v>294.19200000000001</v>
      </c>
      <c r="X2346">
        <f>Sales_Data[[#This Row],[Sales]]-Sales_Data[[#This Row],[Cost]]</f>
        <v>196.12799999999999</v>
      </c>
      <c r="Y2346" s="3">
        <f>Sales_Data[[#This Row],[Gross_Profit_Recalc]]/Sales_Data[[#This Row],[Sales]]</f>
        <v>0.39999999999999997</v>
      </c>
      <c r="Z2346">
        <f>YEAR(Sales_Data[[#This Row],[Order Date]])</f>
        <v>2016</v>
      </c>
    </row>
    <row r="2347" spans="1:26" x14ac:dyDescent="0.2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f>_xlfn.XLOOKUP(Sales_Data[[#This Row],[Category]],Assumptions_Model!A:A, Assumptions_Model!B:B)</f>
        <v>0.6</v>
      </c>
      <c r="W2347">
        <f>Sales_Data[[#This Row],[Sales]]*Sales_Data[[#This Row],[Cost_%]]</f>
        <v>42.047999999999995</v>
      </c>
      <c r="X2347">
        <f>Sales_Data[[#This Row],[Sales]]-Sales_Data[[#This Row],[Cost]]</f>
        <v>28.032000000000004</v>
      </c>
      <c r="Y2347" s="3">
        <f>Sales_Data[[#This Row],[Gross_Profit_Recalc]]/Sales_Data[[#This Row],[Sales]]</f>
        <v>0.40000000000000008</v>
      </c>
      <c r="Z2347">
        <f>YEAR(Sales_Data[[#This Row],[Order Date]])</f>
        <v>2016</v>
      </c>
    </row>
    <row r="2348" spans="1:26" x14ac:dyDescent="0.2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f>_xlfn.XLOOKUP(Sales_Data[[#This Row],[Category]],Assumptions_Model!A:A, Assumptions_Model!B:B)</f>
        <v>0.6</v>
      </c>
      <c r="W2348">
        <f>Sales_Data[[#This Row],[Sales]]*Sales_Data[[#This Row],[Cost_%]]</f>
        <v>0.76319999999999999</v>
      </c>
      <c r="X2348">
        <f>Sales_Data[[#This Row],[Sales]]-Sales_Data[[#This Row],[Cost]]</f>
        <v>0.50880000000000003</v>
      </c>
      <c r="Y2348" s="3">
        <f>Sales_Data[[#This Row],[Gross_Profit_Recalc]]/Sales_Data[[#This Row],[Sales]]</f>
        <v>0.4</v>
      </c>
      <c r="Z2348">
        <f>YEAR(Sales_Data[[#This Row],[Order Date]])</f>
        <v>2016</v>
      </c>
    </row>
    <row r="2349" spans="1:26" x14ac:dyDescent="0.2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>_xlfn.XLOOKUP(Sales_Data[[#This Row],[Category]],Assumptions_Model!A:A, Assumptions_Model!B:B)</f>
        <v>0.65</v>
      </c>
      <c r="W2349">
        <f>Sales_Data[[#This Row],[Sales]]*Sales_Data[[#This Row],[Cost_%]]</f>
        <v>362.43025000000006</v>
      </c>
      <c r="X2349">
        <f>Sales_Data[[#This Row],[Sales]]-Sales_Data[[#This Row],[Cost]]</f>
        <v>195.15474999999998</v>
      </c>
      <c r="Y2349" s="3">
        <f>Sales_Data[[#This Row],[Gross_Profit_Recalc]]/Sales_Data[[#This Row],[Sales]]</f>
        <v>0.34999999999999992</v>
      </c>
      <c r="Z2349">
        <f>YEAR(Sales_Data[[#This Row],[Order Date]])</f>
        <v>2016</v>
      </c>
    </row>
    <row r="2350" spans="1:26" x14ac:dyDescent="0.2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>_xlfn.XLOOKUP(Sales_Data[[#This Row],[Category]],Assumptions_Model!A:A, Assumptions_Model!B:B)</f>
        <v>0.6</v>
      </c>
      <c r="W2350">
        <f>Sales_Data[[#This Row],[Sales]]*Sales_Data[[#This Row],[Cost_%]]</f>
        <v>5.4143999999999997</v>
      </c>
      <c r="X2350">
        <f>Sales_Data[[#This Row],[Sales]]-Sales_Data[[#This Row],[Cost]]</f>
        <v>3.6095999999999995</v>
      </c>
      <c r="Y2350" s="3">
        <f>Sales_Data[[#This Row],[Gross_Profit_Recalc]]/Sales_Data[[#This Row],[Sales]]</f>
        <v>0.39999999999999997</v>
      </c>
      <c r="Z2350">
        <f>YEAR(Sales_Data[[#This Row],[Order Date]])</f>
        <v>2017</v>
      </c>
    </row>
    <row r="2351" spans="1:26" x14ac:dyDescent="0.2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>_xlfn.XLOOKUP(Sales_Data[[#This Row],[Category]],Assumptions_Model!A:A, Assumptions_Model!B:B)</f>
        <v>0.6</v>
      </c>
      <c r="W2351">
        <f>Sales_Data[[#This Row],[Sales]]*Sales_Data[[#This Row],[Cost_%]]</f>
        <v>41.6736</v>
      </c>
      <c r="X2351">
        <f>Sales_Data[[#This Row],[Sales]]-Sales_Data[[#This Row],[Cost]]</f>
        <v>27.782400000000003</v>
      </c>
      <c r="Y2351" s="3">
        <f>Sales_Data[[#This Row],[Gross_Profit_Recalc]]/Sales_Data[[#This Row],[Sales]]</f>
        <v>0.4</v>
      </c>
      <c r="Z2351">
        <f>YEAR(Sales_Data[[#This Row],[Order Date]])</f>
        <v>2017</v>
      </c>
    </row>
    <row r="2352" spans="1:26" x14ac:dyDescent="0.2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>_xlfn.XLOOKUP(Sales_Data[[#This Row],[Category]],Assumptions_Model!A:A, Assumptions_Model!B:B)</f>
        <v>0.6</v>
      </c>
      <c r="W2352">
        <f>Sales_Data[[#This Row],[Sales]]*Sales_Data[[#This Row],[Cost_%]]</f>
        <v>6.5159999999999991</v>
      </c>
      <c r="X2352">
        <f>Sales_Data[[#This Row],[Sales]]-Sales_Data[[#This Row],[Cost]]</f>
        <v>4.3440000000000003</v>
      </c>
      <c r="Y2352" s="3">
        <f>Sales_Data[[#This Row],[Gross_Profit_Recalc]]/Sales_Data[[#This Row],[Sales]]</f>
        <v>0.4</v>
      </c>
      <c r="Z2352">
        <f>YEAR(Sales_Data[[#This Row],[Order Date]])</f>
        <v>2017</v>
      </c>
    </row>
    <row r="2353" spans="1:26" x14ac:dyDescent="0.2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>_xlfn.XLOOKUP(Sales_Data[[#This Row],[Category]],Assumptions_Model!A:A, Assumptions_Model!B:B)</f>
        <v>0.6</v>
      </c>
      <c r="W2353">
        <f>Sales_Data[[#This Row],[Sales]]*Sales_Data[[#This Row],[Cost_%]]</f>
        <v>47.681999999999995</v>
      </c>
      <c r="X2353">
        <f>Sales_Data[[#This Row],[Sales]]-Sales_Data[[#This Row],[Cost]]</f>
        <v>31.788000000000004</v>
      </c>
      <c r="Y2353" s="3">
        <f>Sales_Data[[#This Row],[Gross_Profit_Recalc]]/Sales_Data[[#This Row],[Sales]]</f>
        <v>0.40000000000000008</v>
      </c>
      <c r="Z2353">
        <f>YEAR(Sales_Data[[#This Row],[Order Date]])</f>
        <v>2017</v>
      </c>
    </row>
    <row r="2354" spans="1:26" x14ac:dyDescent="0.2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>_xlfn.XLOOKUP(Sales_Data[[#This Row],[Category]],Assumptions_Model!A:A, Assumptions_Model!B:B)</f>
        <v>0.6</v>
      </c>
      <c r="W2354">
        <f>Sales_Data[[#This Row],[Sales]]*Sales_Data[[#This Row],[Cost_%]]</f>
        <v>6.048</v>
      </c>
      <c r="X2354">
        <f>Sales_Data[[#This Row],[Sales]]-Sales_Data[[#This Row],[Cost]]</f>
        <v>4.032</v>
      </c>
      <c r="Y2354" s="3">
        <f>Sales_Data[[#This Row],[Gross_Profit_Recalc]]/Sales_Data[[#This Row],[Sales]]</f>
        <v>0.4</v>
      </c>
      <c r="Z2354">
        <f>YEAR(Sales_Data[[#This Row],[Order Date]])</f>
        <v>2017</v>
      </c>
    </row>
    <row r="2355" spans="1:26" x14ac:dyDescent="0.2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>_xlfn.XLOOKUP(Sales_Data[[#This Row],[Category]],Assumptions_Model!A:A, Assumptions_Model!B:B)</f>
        <v>0.65</v>
      </c>
      <c r="W2355">
        <f>Sales_Data[[#This Row],[Sales]]*Sales_Data[[#This Row],[Cost_%]]</f>
        <v>1009.34015</v>
      </c>
      <c r="X2355">
        <f>Sales_Data[[#This Row],[Sales]]-Sales_Data[[#This Row],[Cost]]</f>
        <v>543.49084999999991</v>
      </c>
      <c r="Y2355" s="3">
        <f>Sales_Data[[#This Row],[Gross_Profit_Recalc]]/Sales_Data[[#This Row],[Sales]]</f>
        <v>0.35</v>
      </c>
      <c r="Z2355">
        <f>YEAR(Sales_Data[[#This Row],[Order Date]])</f>
        <v>2015</v>
      </c>
    </row>
    <row r="2356" spans="1:26" x14ac:dyDescent="0.2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>_xlfn.XLOOKUP(Sales_Data[[#This Row],[Category]],Assumptions_Model!A:A, Assumptions_Model!B:B)</f>
        <v>0.6</v>
      </c>
      <c r="W2356">
        <f>Sales_Data[[#This Row],[Sales]]*Sales_Data[[#This Row],[Cost_%]]</f>
        <v>82.344000000000008</v>
      </c>
      <c r="X2356">
        <f>Sales_Data[[#This Row],[Sales]]-Sales_Data[[#This Row],[Cost]]</f>
        <v>54.896000000000001</v>
      </c>
      <c r="Y2356" s="3">
        <f>Sales_Data[[#This Row],[Gross_Profit_Recalc]]/Sales_Data[[#This Row],[Sales]]</f>
        <v>0.39999999999999997</v>
      </c>
      <c r="Z2356">
        <f>YEAR(Sales_Data[[#This Row],[Order Date]])</f>
        <v>2015</v>
      </c>
    </row>
    <row r="2357" spans="1:26" x14ac:dyDescent="0.2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f>_xlfn.XLOOKUP(Sales_Data[[#This Row],[Category]],Assumptions_Model!A:A, Assumptions_Model!B:B)</f>
        <v>0.55000000000000004</v>
      </c>
      <c r="W2357">
        <f>Sales_Data[[#This Row],[Sales]]*Sales_Data[[#This Row],[Cost_%]]</f>
        <v>20.080500000000001</v>
      </c>
      <c r="X2357">
        <f>Sales_Data[[#This Row],[Sales]]-Sales_Data[[#This Row],[Cost]]</f>
        <v>16.429499999999997</v>
      </c>
      <c r="Y2357" s="3">
        <f>Sales_Data[[#This Row],[Gross_Profit_Recalc]]/Sales_Data[[#This Row],[Sales]]</f>
        <v>0.44999999999999996</v>
      </c>
      <c r="Z2357">
        <f>YEAR(Sales_Data[[#This Row],[Order Date]])</f>
        <v>2015</v>
      </c>
    </row>
    <row r="2358" spans="1:26" x14ac:dyDescent="0.2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f>_xlfn.XLOOKUP(Sales_Data[[#This Row],[Category]],Assumptions_Model!A:A, Assumptions_Model!B:B)</f>
        <v>0.55000000000000004</v>
      </c>
      <c r="W2358">
        <f>Sales_Data[[#This Row],[Sales]]*Sales_Data[[#This Row],[Cost_%]]</f>
        <v>131.98680000000002</v>
      </c>
      <c r="X2358">
        <f>Sales_Data[[#This Row],[Sales]]-Sales_Data[[#This Row],[Cost]]</f>
        <v>107.98919999999998</v>
      </c>
      <c r="Y2358" s="3">
        <f>Sales_Data[[#This Row],[Gross_Profit_Recalc]]/Sales_Data[[#This Row],[Sales]]</f>
        <v>0.44999999999999996</v>
      </c>
      <c r="Z2358">
        <f>YEAR(Sales_Data[[#This Row],[Order Date]])</f>
        <v>2015</v>
      </c>
    </row>
    <row r="2359" spans="1:26" x14ac:dyDescent="0.2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>_xlfn.XLOOKUP(Sales_Data[[#This Row],[Category]],Assumptions_Model!A:A, Assumptions_Model!B:B)</f>
        <v>0.65</v>
      </c>
      <c r="W2359">
        <f>Sales_Data[[#This Row],[Sales]]*Sales_Data[[#This Row],[Cost_%]]</f>
        <v>1026.8349000000001</v>
      </c>
      <c r="X2359">
        <f>Sales_Data[[#This Row],[Sales]]-Sales_Data[[#This Row],[Cost]]</f>
        <v>552.91110000000003</v>
      </c>
      <c r="Y2359" s="3">
        <f>Sales_Data[[#This Row],[Gross_Profit_Recalc]]/Sales_Data[[#This Row],[Sales]]</f>
        <v>0.35</v>
      </c>
      <c r="Z2359">
        <f>YEAR(Sales_Data[[#This Row],[Order Date]])</f>
        <v>2014</v>
      </c>
    </row>
    <row r="2360" spans="1:26" x14ac:dyDescent="0.2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f>_xlfn.XLOOKUP(Sales_Data[[#This Row],[Category]],Assumptions_Model!A:A, Assumptions_Model!B:B)</f>
        <v>0.65</v>
      </c>
      <c r="W2360">
        <f>Sales_Data[[#This Row],[Sales]]*Sales_Data[[#This Row],[Cost_%]]</f>
        <v>696.52440000000001</v>
      </c>
      <c r="X2360">
        <f>Sales_Data[[#This Row],[Sales]]-Sales_Data[[#This Row],[Cost]]</f>
        <v>375.05160000000001</v>
      </c>
      <c r="Y2360" s="3">
        <f>Sales_Data[[#This Row],[Gross_Profit_Recalc]]/Sales_Data[[#This Row],[Sales]]</f>
        <v>0.35</v>
      </c>
      <c r="Z2360">
        <f>YEAR(Sales_Data[[#This Row],[Order Date]])</f>
        <v>2014</v>
      </c>
    </row>
    <row r="2361" spans="1:26" x14ac:dyDescent="0.2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>_xlfn.XLOOKUP(Sales_Data[[#This Row],[Category]],Assumptions_Model!A:A, Assumptions_Model!B:B)</f>
        <v>0.65</v>
      </c>
      <c r="W2361">
        <f>Sales_Data[[#This Row],[Sales]]*Sales_Data[[#This Row],[Cost_%]]</f>
        <v>399.04020000000003</v>
      </c>
      <c r="X2361">
        <f>Sales_Data[[#This Row],[Sales]]-Sales_Data[[#This Row],[Cost]]</f>
        <v>214.86779999999999</v>
      </c>
      <c r="Y2361" s="3">
        <f>Sales_Data[[#This Row],[Gross_Profit_Recalc]]/Sales_Data[[#This Row],[Sales]]</f>
        <v>0.35</v>
      </c>
      <c r="Z2361">
        <f>YEAR(Sales_Data[[#This Row],[Order Date]])</f>
        <v>2014</v>
      </c>
    </row>
    <row r="2362" spans="1:26" x14ac:dyDescent="0.2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f>_xlfn.XLOOKUP(Sales_Data[[#This Row],[Category]],Assumptions_Model!A:A, Assumptions_Model!B:B)</f>
        <v>0.6</v>
      </c>
      <c r="W2362">
        <f>Sales_Data[[#This Row],[Sales]]*Sales_Data[[#This Row],[Cost_%]]</f>
        <v>20.916</v>
      </c>
      <c r="X2362">
        <f>Sales_Data[[#This Row],[Sales]]-Sales_Data[[#This Row],[Cost]]</f>
        <v>13.943999999999999</v>
      </c>
      <c r="Y2362" s="3">
        <f>Sales_Data[[#This Row],[Gross_Profit_Recalc]]/Sales_Data[[#This Row],[Sales]]</f>
        <v>0.39999999999999997</v>
      </c>
      <c r="Z2362">
        <f>YEAR(Sales_Data[[#This Row],[Order Date]])</f>
        <v>2014</v>
      </c>
    </row>
    <row r="2363" spans="1:26" x14ac:dyDescent="0.2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f>_xlfn.XLOOKUP(Sales_Data[[#This Row],[Category]],Assumptions_Model!A:A, Assumptions_Model!B:B)</f>
        <v>0.6</v>
      </c>
      <c r="W2363">
        <f>Sales_Data[[#This Row],[Sales]]*Sales_Data[[#This Row],[Cost_%]]</f>
        <v>93.023999999999987</v>
      </c>
      <c r="X2363">
        <f>Sales_Data[[#This Row],[Sales]]-Sales_Data[[#This Row],[Cost]]</f>
        <v>62.016000000000005</v>
      </c>
      <c r="Y2363" s="3">
        <f>Sales_Data[[#This Row],[Gross_Profit_Recalc]]/Sales_Data[[#This Row],[Sales]]</f>
        <v>0.40000000000000008</v>
      </c>
      <c r="Z2363">
        <f>YEAR(Sales_Data[[#This Row],[Order Date]])</f>
        <v>2014</v>
      </c>
    </row>
    <row r="2364" spans="1:26" x14ac:dyDescent="0.2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f>_xlfn.XLOOKUP(Sales_Data[[#This Row],[Category]],Assumptions_Model!A:A, Assumptions_Model!B:B)</f>
        <v>0.6</v>
      </c>
      <c r="W2364">
        <f>Sales_Data[[#This Row],[Sales]]*Sales_Data[[#This Row],[Cost_%]]</f>
        <v>8.2260000000000009</v>
      </c>
      <c r="X2364">
        <f>Sales_Data[[#This Row],[Sales]]-Sales_Data[[#This Row],[Cost]]</f>
        <v>5.484</v>
      </c>
      <c r="Y2364" s="3">
        <f>Sales_Data[[#This Row],[Gross_Profit_Recalc]]/Sales_Data[[#This Row],[Sales]]</f>
        <v>0.39999999999999997</v>
      </c>
      <c r="Z2364">
        <f>YEAR(Sales_Data[[#This Row],[Order Date]])</f>
        <v>2017</v>
      </c>
    </row>
    <row r="2365" spans="1:26" x14ac:dyDescent="0.2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>_xlfn.XLOOKUP(Sales_Data[[#This Row],[Category]],Assumptions_Model!A:A, Assumptions_Model!B:B)</f>
        <v>0.65</v>
      </c>
      <c r="W2365">
        <f>Sales_Data[[#This Row],[Sales]]*Sales_Data[[#This Row],[Cost_%]]</f>
        <v>83.122</v>
      </c>
      <c r="X2365">
        <f>Sales_Data[[#This Row],[Sales]]-Sales_Data[[#This Row],[Cost]]</f>
        <v>44.757999999999996</v>
      </c>
      <c r="Y2365" s="3">
        <f>Sales_Data[[#This Row],[Gross_Profit_Recalc]]/Sales_Data[[#This Row],[Sales]]</f>
        <v>0.35</v>
      </c>
      <c r="Z2365">
        <f>YEAR(Sales_Data[[#This Row],[Order Date]])</f>
        <v>2016</v>
      </c>
    </row>
    <row r="2366" spans="1:26" x14ac:dyDescent="0.2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f>_xlfn.XLOOKUP(Sales_Data[[#This Row],[Category]],Assumptions_Model!A:A, Assumptions_Model!B:B)</f>
        <v>0.6</v>
      </c>
      <c r="W2366">
        <f>Sales_Data[[#This Row],[Sales]]*Sales_Data[[#This Row],[Cost_%]]</f>
        <v>96.191999999999993</v>
      </c>
      <c r="X2366">
        <f>Sales_Data[[#This Row],[Sales]]-Sales_Data[[#This Row],[Cost]]</f>
        <v>64.128</v>
      </c>
      <c r="Y2366" s="3">
        <f>Sales_Data[[#This Row],[Gross_Profit_Recalc]]/Sales_Data[[#This Row],[Sales]]</f>
        <v>0.4</v>
      </c>
      <c r="Z2366">
        <f>YEAR(Sales_Data[[#This Row],[Order Date]])</f>
        <v>2016</v>
      </c>
    </row>
    <row r="2367" spans="1:26" x14ac:dyDescent="0.2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>_xlfn.XLOOKUP(Sales_Data[[#This Row],[Category]],Assumptions_Model!A:A, Assumptions_Model!B:B)</f>
        <v>0.6</v>
      </c>
      <c r="W2367">
        <f>Sales_Data[[#This Row],[Sales]]*Sales_Data[[#This Row],[Cost_%]]</f>
        <v>27.599999999999998</v>
      </c>
      <c r="X2367">
        <f>Sales_Data[[#This Row],[Sales]]-Sales_Data[[#This Row],[Cost]]</f>
        <v>18.400000000000002</v>
      </c>
      <c r="Y2367" s="3">
        <f>Sales_Data[[#This Row],[Gross_Profit_Recalc]]/Sales_Data[[#This Row],[Sales]]</f>
        <v>0.4</v>
      </c>
      <c r="Z2367">
        <f>YEAR(Sales_Data[[#This Row],[Order Date]])</f>
        <v>2016</v>
      </c>
    </row>
    <row r="2368" spans="1:26" x14ac:dyDescent="0.2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f>_xlfn.XLOOKUP(Sales_Data[[#This Row],[Category]],Assumptions_Model!A:A, Assumptions_Model!B:B)</f>
        <v>0.65</v>
      </c>
      <c r="W2368">
        <f>Sales_Data[[#This Row],[Sales]]*Sales_Data[[#This Row],[Cost_%]]</f>
        <v>78.462800000000001</v>
      </c>
      <c r="X2368">
        <f>Sales_Data[[#This Row],[Sales]]-Sales_Data[[#This Row],[Cost]]</f>
        <v>42.249200000000002</v>
      </c>
      <c r="Y2368" s="3">
        <f>Sales_Data[[#This Row],[Gross_Profit_Recalc]]/Sales_Data[[#This Row],[Sales]]</f>
        <v>0.35000000000000003</v>
      </c>
      <c r="Z2368">
        <f>YEAR(Sales_Data[[#This Row],[Order Date]])</f>
        <v>2014</v>
      </c>
    </row>
    <row r="2369" spans="1:26" x14ac:dyDescent="0.2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>_xlfn.XLOOKUP(Sales_Data[[#This Row],[Category]],Assumptions_Model!A:A, Assumptions_Model!B:B)</f>
        <v>0.6</v>
      </c>
      <c r="W2369">
        <f>Sales_Data[[#This Row],[Sales]]*Sales_Data[[#This Row],[Cost_%]]</f>
        <v>13.872</v>
      </c>
      <c r="X2369">
        <f>Sales_Data[[#This Row],[Sales]]-Sales_Data[[#This Row],[Cost]]</f>
        <v>9.2480000000000011</v>
      </c>
      <c r="Y2369" s="3">
        <f>Sales_Data[[#This Row],[Gross_Profit_Recalc]]/Sales_Data[[#This Row],[Sales]]</f>
        <v>0.4</v>
      </c>
      <c r="Z2369">
        <f>YEAR(Sales_Data[[#This Row],[Order Date]])</f>
        <v>2017</v>
      </c>
    </row>
    <row r="2370" spans="1:26" x14ac:dyDescent="0.2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f>_xlfn.XLOOKUP(Sales_Data[[#This Row],[Category]],Assumptions_Model!A:A, Assumptions_Model!B:B)</f>
        <v>0.65</v>
      </c>
      <c r="W2370">
        <f>Sales_Data[[#This Row],[Sales]]*Sales_Data[[#This Row],[Cost_%]]</f>
        <v>346.25759999999997</v>
      </c>
      <c r="X2370">
        <f>Sales_Data[[#This Row],[Sales]]-Sales_Data[[#This Row],[Cost]]</f>
        <v>186.44639999999998</v>
      </c>
      <c r="Y2370" s="3">
        <f>Sales_Data[[#This Row],[Gross_Profit_Recalc]]/Sales_Data[[#This Row],[Sales]]</f>
        <v>0.35</v>
      </c>
      <c r="Z2370">
        <f>YEAR(Sales_Data[[#This Row],[Order Date]])</f>
        <v>2016</v>
      </c>
    </row>
    <row r="2371" spans="1:26" x14ac:dyDescent="0.2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f>_xlfn.XLOOKUP(Sales_Data[[#This Row],[Category]],Assumptions_Model!A:A, Assumptions_Model!B:B)</f>
        <v>0.6</v>
      </c>
      <c r="W2371">
        <f>Sales_Data[[#This Row],[Sales]]*Sales_Data[[#This Row],[Cost_%]]</f>
        <v>2.9472</v>
      </c>
      <c r="X2371">
        <f>Sales_Data[[#This Row],[Sales]]-Sales_Data[[#This Row],[Cost]]</f>
        <v>1.9647999999999999</v>
      </c>
      <c r="Y2371" s="3">
        <f>Sales_Data[[#This Row],[Gross_Profit_Recalc]]/Sales_Data[[#This Row],[Sales]]</f>
        <v>0.39999999999999997</v>
      </c>
      <c r="Z2371">
        <f>YEAR(Sales_Data[[#This Row],[Order Date]])</f>
        <v>2016</v>
      </c>
    </row>
    <row r="2372" spans="1:26" x14ac:dyDescent="0.2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>_xlfn.XLOOKUP(Sales_Data[[#This Row],[Category]],Assumptions_Model!A:A, Assumptions_Model!B:B)</f>
        <v>0.55000000000000004</v>
      </c>
      <c r="W2372">
        <f>Sales_Data[[#This Row],[Sales]]*Sales_Data[[#This Row],[Cost_%]]</f>
        <v>138.60000000000002</v>
      </c>
      <c r="X2372">
        <f>Sales_Data[[#This Row],[Sales]]-Sales_Data[[#This Row],[Cost]]</f>
        <v>113.39999999999998</v>
      </c>
      <c r="Y2372" s="3">
        <f>Sales_Data[[#This Row],[Gross_Profit_Recalc]]/Sales_Data[[#This Row],[Sales]]</f>
        <v>0.4499999999999999</v>
      </c>
      <c r="Z2372">
        <f>YEAR(Sales_Data[[#This Row],[Order Date]])</f>
        <v>2017</v>
      </c>
    </row>
    <row r="2373" spans="1:26" x14ac:dyDescent="0.2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>_xlfn.XLOOKUP(Sales_Data[[#This Row],[Category]],Assumptions_Model!A:A, Assumptions_Model!B:B)</f>
        <v>0.65</v>
      </c>
      <c r="W2373">
        <f>Sales_Data[[#This Row],[Sales]]*Sales_Data[[#This Row],[Cost_%]]</f>
        <v>39.187199999999997</v>
      </c>
      <c r="X2373">
        <f>Sales_Data[[#This Row],[Sales]]-Sales_Data[[#This Row],[Cost]]</f>
        <v>21.1008</v>
      </c>
      <c r="Y2373" s="3">
        <f>Sales_Data[[#This Row],[Gross_Profit_Recalc]]/Sales_Data[[#This Row],[Sales]]</f>
        <v>0.35000000000000003</v>
      </c>
      <c r="Z2373">
        <f>YEAR(Sales_Data[[#This Row],[Order Date]])</f>
        <v>2016</v>
      </c>
    </row>
    <row r="2374" spans="1:26" x14ac:dyDescent="0.2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>_xlfn.XLOOKUP(Sales_Data[[#This Row],[Category]],Assumptions_Model!A:A, Assumptions_Model!B:B)</f>
        <v>0.6</v>
      </c>
      <c r="W2374">
        <f>Sales_Data[[#This Row],[Sales]]*Sales_Data[[#This Row],[Cost_%]]</f>
        <v>1.5791999999999999</v>
      </c>
      <c r="X2374">
        <f>Sales_Data[[#This Row],[Sales]]-Sales_Data[[#This Row],[Cost]]</f>
        <v>1.0528000000000002</v>
      </c>
      <c r="Y2374" s="3">
        <f>Sales_Data[[#This Row],[Gross_Profit_Recalc]]/Sales_Data[[#This Row],[Sales]]</f>
        <v>0.40000000000000008</v>
      </c>
      <c r="Z2374">
        <f>YEAR(Sales_Data[[#This Row],[Order Date]])</f>
        <v>2016</v>
      </c>
    </row>
    <row r="2375" spans="1:26" x14ac:dyDescent="0.2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>_xlfn.XLOOKUP(Sales_Data[[#This Row],[Category]],Assumptions_Model!A:A, Assumptions_Model!B:B)</f>
        <v>0.6</v>
      </c>
      <c r="W2375">
        <f>Sales_Data[[#This Row],[Sales]]*Sales_Data[[#This Row],[Cost_%]]</f>
        <v>14.2128</v>
      </c>
      <c r="X2375">
        <f>Sales_Data[[#This Row],[Sales]]-Sales_Data[[#This Row],[Cost]]</f>
        <v>9.4751999999999992</v>
      </c>
      <c r="Y2375" s="3">
        <f>Sales_Data[[#This Row],[Gross_Profit_Recalc]]/Sales_Data[[#This Row],[Sales]]</f>
        <v>0.39999999999999997</v>
      </c>
      <c r="Z2375">
        <f>YEAR(Sales_Data[[#This Row],[Order Date]])</f>
        <v>2016</v>
      </c>
    </row>
    <row r="2376" spans="1:26" x14ac:dyDescent="0.2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>_xlfn.XLOOKUP(Sales_Data[[#This Row],[Category]],Assumptions_Model!A:A, Assumptions_Model!B:B)</f>
        <v>0.65</v>
      </c>
      <c r="W2376">
        <f>Sales_Data[[#This Row],[Sales]]*Sales_Data[[#This Row],[Cost_%]]</f>
        <v>164.6918</v>
      </c>
      <c r="X2376">
        <f>Sales_Data[[#This Row],[Sales]]-Sales_Data[[#This Row],[Cost]]</f>
        <v>88.680200000000013</v>
      </c>
      <c r="Y2376" s="3">
        <f>Sales_Data[[#This Row],[Gross_Profit_Recalc]]/Sales_Data[[#This Row],[Sales]]</f>
        <v>0.35000000000000003</v>
      </c>
      <c r="Z2376">
        <f>YEAR(Sales_Data[[#This Row],[Order Date]])</f>
        <v>2016</v>
      </c>
    </row>
    <row r="2377" spans="1:26" x14ac:dyDescent="0.2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>_xlfn.XLOOKUP(Sales_Data[[#This Row],[Category]],Assumptions_Model!A:A, Assumptions_Model!B:B)</f>
        <v>0.6</v>
      </c>
      <c r="W2377">
        <f>Sales_Data[[#This Row],[Sales]]*Sales_Data[[#This Row],[Cost_%]]</f>
        <v>3.4019999999999997</v>
      </c>
      <c r="X2377">
        <f>Sales_Data[[#This Row],[Sales]]-Sales_Data[[#This Row],[Cost]]</f>
        <v>2.2680000000000002</v>
      </c>
      <c r="Y2377" s="3">
        <f>Sales_Data[[#This Row],[Gross_Profit_Recalc]]/Sales_Data[[#This Row],[Sales]]</f>
        <v>0.4</v>
      </c>
      <c r="Z2377">
        <f>YEAR(Sales_Data[[#This Row],[Order Date]])</f>
        <v>2017</v>
      </c>
    </row>
    <row r="2378" spans="1:26" x14ac:dyDescent="0.2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>_xlfn.XLOOKUP(Sales_Data[[#This Row],[Category]],Assumptions_Model!A:A, Assumptions_Model!B:B)</f>
        <v>0.6</v>
      </c>
      <c r="W2378">
        <f>Sales_Data[[#This Row],[Sales]]*Sales_Data[[#This Row],[Cost_%]]</f>
        <v>46.065599999999996</v>
      </c>
      <c r="X2378">
        <f>Sales_Data[[#This Row],[Sales]]-Sales_Data[[#This Row],[Cost]]</f>
        <v>30.7104</v>
      </c>
      <c r="Y2378" s="3">
        <f>Sales_Data[[#This Row],[Gross_Profit_Recalc]]/Sales_Data[[#This Row],[Sales]]</f>
        <v>0.4</v>
      </c>
      <c r="Z2378">
        <f>YEAR(Sales_Data[[#This Row],[Order Date]])</f>
        <v>2014</v>
      </c>
    </row>
    <row r="2379" spans="1:26" x14ac:dyDescent="0.2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f>_xlfn.XLOOKUP(Sales_Data[[#This Row],[Category]],Assumptions_Model!A:A, Assumptions_Model!B:B)</f>
        <v>0.6</v>
      </c>
      <c r="W2379">
        <f>Sales_Data[[#This Row],[Sales]]*Sales_Data[[#This Row],[Cost_%]]</f>
        <v>5.5103999999999997</v>
      </c>
      <c r="X2379">
        <f>Sales_Data[[#This Row],[Sales]]-Sales_Data[[#This Row],[Cost]]</f>
        <v>3.6735999999999995</v>
      </c>
      <c r="Y2379" s="3">
        <f>Sales_Data[[#This Row],[Gross_Profit_Recalc]]/Sales_Data[[#This Row],[Sales]]</f>
        <v>0.39999999999999997</v>
      </c>
      <c r="Z2379">
        <f>YEAR(Sales_Data[[#This Row],[Order Date]])</f>
        <v>2014</v>
      </c>
    </row>
    <row r="2380" spans="1:26" x14ac:dyDescent="0.2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>_xlfn.XLOOKUP(Sales_Data[[#This Row],[Category]],Assumptions_Model!A:A, Assumptions_Model!B:B)</f>
        <v>0.6</v>
      </c>
      <c r="W2380">
        <f>Sales_Data[[#This Row],[Sales]]*Sales_Data[[#This Row],[Cost_%]]</f>
        <v>19.649999999999999</v>
      </c>
      <c r="X2380">
        <f>Sales_Data[[#This Row],[Sales]]-Sales_Data[[#This Row],[Cost]]</f>
        <v>13.100000000000001</v>
      </c>
      <c r="Y2380" s="3">
        <f>Sales_Data[[#This Row],[Gross_Profit_Recalc]]/Sales_Data[[#This Row],[Sales]]</f>
        <v>0.4</v>
      </c>
      <c r="Z2380">
        <f>YEAR(Sales_Data[[#This Row],[Order Date]])</f>
        <v>2015</v>
      </c>
    </row>
    <row r="2381" spans="1:26" x14ac:dyDescent="0.2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>_xlfn.XLOOKUP(Sales_Data[[#This Row],[Category]],Assumptions_Model!A:A, Assumptions_Model!B:B)</f>
        <v>0.6</v>
      </c>
      <c r="W2381">
        <f>Sales_Data[[#This Row],[Sales]]*Sales_Data[[#This Row],[Cost_%]]</f>
        <v>4.3296000000000001</v>
      </c>
      <c r="X2381">
        <f>Sales_Data[[#This Row],[Sales]]-Sales_Data[[#This Row],[Cost]]</f>
        <v>2.8864000000000001</v>
      </c>
      <c r="Y2381" s="3">
        <f>Sales_Data[[#This Row],[Gross_Profit_Recalc]]/Sales_Data[[#This Row],[Sales]]</f>
        <v>0.4</v>
      </c>
      <c r="Z2381">
        <f>YEAR(Sales_Data[[#This Row],[Order Date]])</f>
        <v>2016</v>
      </c>
    </row>
    <row r="2382" spans="1:26" x14ac:dyDescent="0.2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>_xlfn.XLOOKUP(Sales_Data[[#This Row],[Category]],Assumptions_Model!A:A, Assumptions_Model!B:B)</f>
        <v>0.6</v>
      </c>
      <c r="W2382">
        <f>Sales_Data[[#This Row],[Sales]]*Sales_Data[[#This Row],[Cost_%]]</f>
        <v>29.740799999999997</v>
      </c>
      <c r="X2382">
        <f>Sales_Data[[#This Row],[Sales]]-Sales_Data[[#This Row],[Cost]]</f>
        <v>19.827200000000001</v>
      </c>
      <c r="Y2382" s="3">
        <f>Sales_Data[[#This Row],[Gross_Profit_Recalc]]/Sales_Data[[#This Row],[Sales]]</f>
        <v>0.4</v>
      </c>
      <c r="Z2382">
        <f>YEAR(Sales_Data[[#This Row],[Order Date]])</f>
        <v>2016</v>
      </c>
    </row>
    <row r="2383" spans="1:26" x14ac:dyDescent="0.2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>_xlfn.XLOOKUP(Sales_Data[[#This Row],[Category]],Assumptions_Model!A:A, Assumptions_Model!B:B)</f>
        <v>0.65</v>
      </c>
      <c r="W2383">
        <f>Sales_Data[[#This Row],[Sales]]*Sales_Data[[#This Row],[Cost_%]]</f>
        <v>35.562800000000003</v>
      </c>
      <c r="X2383">
        <f>Sales_Data[[#This Row],[Sales]]-Sales_Data[[#This Row],[Cost]]</f>
        <v>19.1492</v>
      </c>
      <c r="Y2383" s="3">
        <f>Sales_Data[[#This Row],[Gross_Profit_Recalc]]/Sales_Data[[#This Row],[Sales]]</f>
        <v>0.35</v>
      </c>
      <c r="Z2383">
        <f>YEAR(Sales_Data[[#This Row],[Order Date]])</f>
        <v>2016</v>
      </c>
    </row>
    <row r="2384" spans="1:26" x14ac:dyDescent="0.2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f>_xlfn.XLOOKUP(Sales_Data[[#This Row],[Category]],Assumptions_Model!A:A, Assumptions_Model!B:B)</f>
        <v>0.6</v>
      </c>
      <c r="W2384">
        <f>Sales_Data[[#This Row],[Sales]]*Sales_Data[[#This Row],[Cost_%]]</f>
        <v>105.624</v>
      </c>
      <c r="X2384">
        <f>Sales_Data[[#This Row],[Sales]]-Sales_Data[[#This Row],[Cost]]</f>
        <v>70.415999999999997</v>
      </c>
      <c r="Y2384" s="3">
        <f>Sales_Data[[#This Row],[Gross_Profit_Recalc]]/Sales_Data[[#This Row],[Sales]]</f>
        <v>0.4</v>
      </c>
      <c r="Z2384">
        <f>YEAR(Sales_Data[[#This Row],[Order Date]])</f>
        <v>2017</v>
      </c>
    </row>
    <row r="2385" spans="1:26" x14ac:dyDescent="0.2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>_xlfn.XLOOKUP(Sales_Data[[#This Row],[Category]],Assumptions_Model!A:A, Assumptions_Model!B:B)</f>
        <v>0.6</v>
      </c>
      <c r="W2385">
        <f>Sales_Data[[#This Row],[Sales]]*Sales_Data[[#This Row],[Cost_%]]</f>
        <v>9.6120000000000001</v>
      </c>
      <c r="X2385">
        <f>Sales_Data[[#This Row],[Sales]]-Sales_Data[[#This Row],[Cost]]</f>
        <v>6.4079999999999995</v>
      </c>
      <c r="Y2385" s="3">
        <f>Sales_Data[[#This Row],[Gross_Profit_Recalc]]/Sales_Data[[#This Row],[Sales]]</f>
        <v>0.39999999999999997</v>
      </c>
      <c r="Z2385">
        <f>YEAR(Sales_Data[[#This Row],[Order Date]])</f>
        <v>2017</v>
      </c>
    </row>
    <row r="2386" spans="1:26" x14ac:dyDescent="0.2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>_xlfn.XLOOKUP(Sales_Data[[#This Row],[Category]],Assumptions_Model!A:A, Assumptions_Model!B:B)</f>
        <v>0.6</v>
      </c>
      <c r="W2386">
        <f>Sales_Data[[#This Row],[Sales]]*Sales_Data[[#This Row],[Cost_%]]</f>
        <v>111.55199999999999</v>
      </c>
      <c r="X2386">
        <f>Sales_Data[[#This Row],[Sales]]-Sales_Data[[#This Row],[Cost]]</f>
        <v>74.367999999999995</v>
      </c>
      <c r="Y2386" s="3">
        <f>Sales_Data[[#This Row],[Gross_Profit_Recalc]]/Sales_Data[[#This Row],[Sales]]</f>
        <v>0.4</v>
      </c>
      <c r="Z2386">
        <f>YEAR(Sales_Data[[#This Row],[Order Date]])</f>
        <v>2017</v>
      </c>
    </row>
    <row r="2387" spans="1:26" x14ac:dyDescent="0.2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f>_xlfn.XLOOKUP(Sales_Data[[#This Row],[Category]],Assumptions_Model!A:A, Assumptions_Model!B:B)</f>
        <v>0.55000000000000004</v>
      </c>
      <c r="W2387">
        <f>Sales_Data[[#This Row],[Sales]]*Sales_Data[[#This Row],[Cost_%]]</f>
        <v>116.14240000000001</v>
      </c>
      <c r="X2387">
        <f>Sales_Data[[#This Row],[Sales]]-Sales_Data[[#This Row],[Cost]]</f>
        <v>95.025599999999997</v>
      </c>
      <c r="Y2387" s="3">
        <f>Sales_Data[[#This Row],[Gross_Profit_Recalc]]/Sales_Data[[#This Row],[Sales]]</f>
        <v>0.44999999999999996</v>
      </c>
      <c r="Z2387">
        <f>YEAR(Sales_Data[[#This Row],[Order Date]])</f>
        <v>2017</v>
      </c>
    </row>
    <row r="2388" spans="1:26" x14ac:dyDescent="0.2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f>_xlfn.XLOOKUP(Sales_Data[[#This Row],[Category]],Assumptions_Model!A:A, Assumptions_Model!B:B)</f>
        <v>0.55000000000000004</v>
      </c>
      <c r="W2388">
        <f>Sales_Data[[#This Row],[Sales]]*Sales_Data[[#This Row],[Cost_%]]</f>
        <v>263.99119999999999</v>
      </c>
      <c r="X2388">
        <f>Sales_Data[[#This Row],[Sales]]-Sales_Data[[#This Row],[Cost]]</f>
        <v>215.99279999999999</v>
      </c>
      <c r="Y2388" s="3">
        <f>Sales_Data[[#This Row],[Gross_Profit_Recalc]]/Sales_Data[[#This Row],[Sales]]</f>
        <v>0.45</v>
      </c>
      <c r="Z2388">
        <f>YEAR(Sales_Data[[#This Row],[Order Date]])</f>
        <v>2017</v>
      </c>
    </row>
    <row r="2389" spans="1:26" x14ac:dyDescent="0.2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>_xlfn.XLOOKUP(Sales_Data[[#This Row],[Category]],Assumptions_Model!A:A, Assumptions_Model!B:B)</f>
        <v>0.6</v>
      </c>
      <c r="W2389">
        <f>Sales_Data[[#This Row],[Sales]]*Sales_Data[[#This Row],[Cost_%]]</f>
        <v>4.7160000000000002</v>
      </c>
      <c r="X2389">
        <f>Sales_Data[[#This Row],[Sales]]-Sales_Data[[#This Row],[Cost]]</f>
        <v>3.1440000000000001</v>
      </c>
      <c r="Y2389" s="3">
        <f>Sales_Data[[#This Row],[Gross_Profit_Recalc]]/Sales_Data[[#This Row],[Sales]]</f>
        <v>0.4</v>
      </c>
      <c r="Z2389">
        <f>YEAR(Sales_Data[[#This Row],[Order Date]])</f>
        <v>2015</v>
      </c>
    </row>
    <row r="2390" spans="1:26" x14ac:dyDescent="0.2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>_xlfn.XLOOKUP(Sales_Data[[#This Row],[Category]],Assumptions_Model!A:A, Assumptions_Model!B:B)</f>
        <v>0.6</v>
      </c>
      <c r="W2390">
        <f>Sales_Data[[#This Row],[Sales]]*Sales_Data[[#This Row],[Cost_%]]</f>
        <v>14.668799999999999</v>
      </c>
      <c r="X2390">
        <f>Sales_Data[[#This Row],[Sales]]-Sales_Data[[#This Row],[Cost]]</f>
        <v>9.7792000000000012</v>
      </c>
      <c r="Y2390" s="3">
        <f>Sales_Data[[#This Row],[Gross_Profit_Recalc]]/Sales_Data[[#This Row],[Sales]]</f>
        <v>0.4</v>
      </c>
      <c r="Z2390">
        <f>YEAR(Sales_Data[[#This Row],[Order Date]])</f>
        <v>2015</v>
      </c>
    </row>
    <row r="2391" spans="1:26" x14ac:dyDescent="0.2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>_xlfn.XLOOKUP(Sales_Data[[#This Row],[Category]],Assumptions_Model!A:A, Assumptions_Model!B:B)</f>
        <v>0.6</v>
      </c>
      <c r="W2391">
        <f>Sales_Data[[#This Row],[Sales]]*Sales_Data[[#This Row],[Cost_%]]</f>
        <v>3.8879999999999999</v>
      </c>
      <c r="X2391">
        <f>Sales_Data[[#This Row],[Sales]]-Sales_Data[[#This Row],[Cost]]</f>
        <v>2.5920000000000005</v>
      </c>
      <c r="Y2391" s="3">
        <f>Sales_Data[[#This Row],[Gross_Profit_Recalc]]/Sales_Data[[#This Row],[Sales]]</f>
        <v>0.40000000000000008</v>
      </c>
      <c r="Z2391">
        <f>YEAR(Sales_Data[[#This Row],[Order Date]])</f>
        <v>2015</v>
      </c>
    </row>
    <row r="2392" spans="1:26" x14ac:dyDescent="0.2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>_xlfn.XLOOKUP(Sales_Data[[#This Row],[Category]],Assumptions_Model!A:A, Assumptions_Model!B:B)</f>
        <v>0.6</v>
      </c>
      <c r="W2392">
        <f>Sales_Data[[#This Row],[Sales]]*Sales_Data[[#This Row],[Cost_%]]</f>
        <v>25.116</v>
      </c>
      <c r="X2392">
        <f>Sales_Data[[#This Row],[Sales]]-Sales_Data[[#This Row],[Cost]]</f>
        <v>16.744</v>
      </c>
      <c r="Y2392" s="3">
        <f>Sales_Data[[#This Row],[Gross_Profit_Recalc]]/Sales_Data[[#This Row],[Sales]]</f>
        <v>0.4</v>
      </c>
      <c r="Z2392">
        <f>YEAR(Sales_Data[[#This Row],[Order Date]])</f>
        <v>2015</v>
      </c>
    </row>
    <row r="2393" spans="1:26" x14ac:dyDescent="0.2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>_xlfn.XLOOKUP(Sales_Data[[#This Row],[Category]],Assumptions_Model!A:A, Assumptions_Model!B:B)</f>
        <v>0.55000000000000004</v>
      </c>
      <c r="W2393">
        <f>Sales_Data[[#This Row],[Sales]]*Sales_Data[[#This Row],[Cost_%]]</f>
        <v>890.95050000000015</v>
      </c>
      <c r="X2393">
        <f>Sales_Data[[#This Row],[Sales]]-Sales_Data[[#This Row],[Cost]]</f>
        <v>728.95949999999993</v>
      </c>
      <c r="Y2393" s="3">
        <f>Sales_Data[[#This Row],[Gross_Profit_Recalc]]/Sales_Data[[#This Row],[Sales]]</f>
        <v>0.44999999999999996</v>
      </c>
      <c r="Z2393">
        <f>YEAR(Sales_Data[[#This Row],[Order Date]])</f>
        <v>2015</v>
      </c>
    </row>
    <row r="2394" spans="1:26" x14ac:dyDescent="0.2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>_xlfn.XLOOKUP(Sales_Data[[#This Row],[Category]],Assumptions_Model!A:A, Assumptions_Model!B:B)</f>
        <v>0.65</v>
      </c>
      <c r="W2394">
        <f>Sales_Data[[#This Row],[Sales]]*Sales_Data[[#This Row],[Cost_%]]</f>
        <v>74.048000000000002</v>
      </c>
      <c r="X2394">
        <f>Sales_Data[[#This Row],[Sales]]-Sales_Data[[#This Row],[Cost]]</f>
        <v>39.872</v>
      </c>
      <c r="Y2394" s="3">
        <f>Sales_Data[[#This Row],[Gross_Profit_Recalc]]/Sales_Data[[#This Row],[Sales]]</f>
        <v>0.35</v>
      </c>
      <c r="Z2394">
        <f>YEAR(Sales_Data[[#This Row],[Order Date]])</f>
        <v>2015</v>
      </c>
    </row>
    <row r="2395" spans="1:26" x14ac:dyDescent="0.2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>_xlfn.XLOOKUP(Sales_Data[[#This Row],[Category]],Assumptions_Model!A:A, Assumptions_Model!B:B)</f>
        <v>0.6</v>
      </c>
      <c r="W2395">
        <f>Sales_Data[[#This Row],[Sales]]*Sales_Data[[#This Row],[Cost_%]]</f>
        <v>23.808</v>
      </c>
      <c r="X2395">
        <f>Sales_Data[[#This Row],[Sales]]-Sales_Data[[#This Row],[Cost]]</f>
        <v>15.872</v>
      </c>
      <c r="Y2395" s="3">
        <f>Sales_Data[[#This Row],[Gross_Profit_Recalc]]/Sales_Data[[#This Row],[Sales]]</f>
        <v>0.4</v>
      </c>
      <c r="Z2395">
        <f>YEAR(Sales_Data[[#This Row],[Order Date]])</f>
        <v>2016</v>
      </c>
    </row>
    <row r="2396" spans="1:26" x14ac:dyDescent="0.2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>_xlfn.XLOOKUP(Sales_Data[[#This Row],[Category]],Assumptions_Model!A:A, Assumptions_Model!B:B)</f>
        <v>0.55000000000000004</v>
      </c>
      <c r="W2396">
        <f>Sales_Data[[#This Row],[Sales]]*Sales_Data[[#This Row],[Cost_%]]</f>
        <v>20.680000000000003</v>
      </c>
      <c r="X2396">
        <f>Sales_Data[[#This Row],[Sales]]-Sales_Data[[#This Row],[Cost]]</f>
        <v>16.919999999999998</v>
      </c>
      <c r="Y2396" s="3">
        <f>Sales_Data[[#This Row],[Gross_Profit_Recalc]]/Sales_Data[[#This Row],[Sales]]</f>
        <v>0.44999999999999996</v>
      </c>
      <c r="Z2396">
        <f>YEAR(Sales_Data[[#This Row],[Order Date]])</f>
        <v>2015</v>
      </c>
    </row>
    <row r="2397" spans="1:26" x14ac:dyDescent="0.2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>_xlfn.XLOOKUP(Sales_Data[[#This Row],[Category]],Assumptions_Model!A:A, Assumptions_Model!B:B)</f>
        <v>0.55000000000000004</v>
      </c>
      <c r="W2397">
        <f>Sales_Data[[#This Row],[Sales]]*Sales_Data[[#This Row],[Cost_%]]</f>
        <v>32.945</v>
      </c>
      <c r="X2397">
        <f>Sales_Data[[#This Row],[Sales]]-Sales_Data[[#This Row],[Cost]]</f>
        <v>26.954999999999998</v>
      </c>
      <c r="Y2397" s="3">
        <f>Sales_Data[[#This Row],[Gross_Profit_Recalc]]/Sales_Data[[#This Row],[Sales]]</f>
        <v>0.44999999999999996</v>
      </c>
      <c r="Z2397">
        <f>YEAR(Sales_Data[[#This Row],[Order Date]])</f>
        <v>2015</v>
      </c>
    </row>
    <row r="2398" spans="1:26" x14ac:dyDescent="0.2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>_xlfn.XLOOKUP(Sales_Data[[#This Row],[Category]],Assumptions_Model!A:A, Assumptions_Model!B:B)</f>
        <v>0.6</v>
      </c>
      <c r="W2398">
        <f>Sales_Data[[#This Row],[Sales]]*Sales_Data[[#This Row],[Cost_%]]</f>
        <v>22.2</v>
      </c>
      <c r="X2398">
        <f>Sales_Data[[#This Row],[Sales]]-Sales_Data[[#This Row],[Cost]]</f>
        <v>14.8</v>
      </c>
      <c r="Y2398" s="3">
        <f>Sales_Data[[#This Row],[Gross_Profit_Recalc]]/Sales_Data[[#This Row],[Sales]]</f>
        <v>0.4</v>
      </c>
      <c r="Z2398">
        <f>YEAR(Sales_Data[[#This Row],[Order Date]])</f>
        <v>2015</v>
      </c>
    </row>
    <row r="2399" spans="1:26" x14ac:dyDescent="0.2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>_xlfn.XLOOKUP(Sales_Data[[#This Row],[Category]],Assumptions_Model!A:A, Assumptions_Model!B:B)</f>
        <v>0.6</v>
      </c>
      <c r="W2399">
        <f>Sales_Data[[#This Row],[Sales]]*Sales_Data[[#This Row],[Cost_%]]</f>
        <v>3.456</v>
      </c>
      <c r="X2399">
        <f>Sales_Data[[#This Row],[Sales]]-Sales_Data[[#This Row],[Cost]]</f>
        <v>2.3039999999999998</v>
      </c>
      <c r="Y2399" s="3">
        <f>Sales_Data[[#This Row],[Gross_Profit_Recalc]]/Sales_Data[[#This Row],[Sales]]</f>
        <v>0.39999999999999997</v>
      </c>
      <c r="Z2399">
        <f>YEAR(Sales_Data[[#This Row],[Order Date]])</f>
        <v>2017</v>
      </c>
    </row>
    <row r="2400" spans="1:26" x14ac:dyDescent="0.2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>_xlfn.XLOOKUP(Sales_Data[[#This Row],[Category]],Assumptions_Model!A:A, Assumptions_Model!B:B)</f>
        <v>0.6</v>
      </c>
      <c r="W2400">
        <f>Sales_Data[[#This Row],[Sales]]*Sales_Data[[#This Row],[Cost_%]]</f>
        <v>10.007999999999999</v>
      </c>
      <c r="X2400">
        <f>Sales_Data[[#This Row],[Sales]]-Sales_Data[[#This Row],[Cost]]</f>
        <v>6.6720000000000006</v>
      </c>
      <c r="Y2400" s="3">
        <f>Sales_Data[[#This Row],[Gross_Profit_Recalc]]/Sales_Data[[#This Row],[Sales]]</f>
        <v>0.4</v>
      </c>
      <c r="Z2400">
        <f>YEAR(Sales_Data[[#This Row],[Order Date]])</f>
        <v>2017</v>
      </c>
    </row>
    <row r="2401" spans="1:26" x14ac:dyDescent="0.2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>_xlfn.XLOOKUP(Sales_Data[[#This Row],[Category]],Assumptions_Model!A:A, Assumptions_Model!B:B)</f>
        <v>0.6</v>
      </c>
      <c r="W2401">
        <f>Sales_Data[[#This Row],[Sales]]*Sales_Data[[#This Row],[Cost_%]]</f>
        <v>377.28599999999994</v>
      </c>
      <c r="X2401">
        <f>Sales_Data[[#This Row],[Sales]]-Sales_Data[[#This Row],[Cost]]</f>
        <v>251.524</v>
      </c>
      <c r="Y2401" s="3">
        <f>Sales_Data[[#This Row],[Gross_Profit_Recalc]]/Sales_Data[[#This Row],[Sales]]</f>
        <v>0.4</v>
      </c>
      <c r="Z2401">
        <f>YEAR(Sales_Data[[#This Row],[Order Date]])</f>
        <v>2017</v>
      </c>
    </row>
    <row r="2402" spans="1:26" x14ac:dyDescent="0.2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>_xlfn.XLOOKUP(Sales_Data[[#This Row],[Category]],Assumptions_Model!A:A, Assumptions_Model!B:B)</f>
        <v>0.6</v>
      </c>
      <c r="W2402">
        <f>Sales_Data[[#This Row],[Sales]]*Sales_Data[[#This Row],[Cost_%]]</f>
        <v>33.869999999999997</v>
      </c>
      <c r="X2402">
        <f>Sales_Data[[#This Row],[Sales]]-Sales_Data[[#This Row],[Cost]]</f>
        <v>22.580000000000005</v>
      </c>
      <c r="Y2402" s="3">
        <f>Sales_Data[[#This Row],[Gross_Profit_Recalc]]/Sales_Data[[#This Row],[Sales]]</f>
        <v>0.40000000000000008</v>
      </c>
      <c r="Z2402">
        <f>YEAR(Sales_Data[[#This Row],[Order Date]])</f>
        <v>2017</v>
      </c>
    </row>
    <row r="2403" spans="1:26" x14ac:dyDescent="0.2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>_xlfn.XLOOKUP(Sales_Data[[#This Row],[Category]],Assumptions_Model!A:A, Assumptions_Model!B:B)</f>
        <v>0.6</v>
      </c>
      <c r="W2403">
        <f>Sales_Data[[#This Row],[Sales]]*Sales_Data[[#This Row],[Cost_%]]</f>
        <v>56.52</v>
      </c>
      <c r="X2403">
        <f>Sales_Data[[#This Row],[Sales]]-Sales_Data[[#This Row],[Cost]]</f>
        <v>37.68</v>
      </c>
      <c r="Y2403" s="3">
        <f>Sales_Data[[#This Row],[Gross_Profit_Recalc]]/Sales_Data[[#This Row],[Sales]]</f>
        <v>0.39999999999999997</v>
      </c>
      <c r="Z2403">
        <f>YEAR(Sales_Data[[#This Row],[Order Date]])</f>
        <v>2017</v>
      </c>
    </row>
    <row r="2404" spans="1:26" x14ac:dyDescent="0.2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>_xlfn.XLOOKUP(Sales_Data[[#This Row],[Category]],Assumptions_Model!A:A, Assumptions_Model!B:B)</f>
        <v>0.6</v>
      </c>
      <c r="W2404">
        <f>Sales_Data[[#This Row],[Sales]]*Sales_Data[[#This Row],[Cost_%]]</f>
        <v>17.04</v>
      </c>
      <c r="X2404">
        <f>Sales_Data[[#This Row],[Sales]]-Sales_Data[[#This Row],[Cost]]</f>
        <v>11.36</v>
      </c>
      <c r="Y2404" s="3">
        <f>Sales_Data[[#This Row],[Gross_Profit_Recalc]]/Sales_Data[[#This Row],[Sales]]</f>
        <v>0.4</v>
      </c>
      <c r="Z2404">
        <f>YEAR(Sales_Data[[#This Row],[Order Date]])</f>
        <v>2017</v>
      </c>
    </row>
    <row r="2405" spans="1:26" x14ac:dyDescent="0.2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f>_xlfn.XLOOKUP(Sales_Data[[#This Row],[Category]],Assumptions_Model!A:A, Assumptions_Model!B:B)</f>
        <v>0.65</v>
      </c>
      <c r="W2405">
        <f>Sales_Data[[#This Row],[Sales]]*Sales_Data[[#This Row],[Cost_%]]</f>
        <v>621.83212000000003</v>
      </c>
      <c r="X2405">
        <f>Sales_Data[[#This Row],[Sales]]-Sales_Data[[#This Row],[Cost]]</f>
        <v>334.83267999999998</v>
      </c>
      <c r="Y2405" s="3">
        <f>Sales_Data[[#This Row],[Gross_Profit_Recalc]]/Sales_Data[[#This Row],[Sales]]</f>
        <v>0.35</v>
      </c>
      <c r="Z2405">
        <f>YEAR(Sales_Data[[#This Row],[Order Date]])</f>
        <v>2016</v>
      </c>
    </row>
    <row r="2406" spans="1:26" x14ac:dyDescent="0.2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>_xlfn.XLOOKUP(Sales_Data[[#This Row],[Category]],Assumptions_Model!A:A, Assumptions_Model!B:B)</f>
        <v>0.55000000000000004</v>
      </c>
      <c r="W2406">
        <f>Sales_Data[[#This Row],[Sales]]*Sales_Data[[#This Row],[Cost_%]]</f>
        <v>613.7505000000001</v>
      </c>
      <c r="X2406">
        <f>Sales_Data[[#This Row],[Sales]]-Sales_Data[[#This Row],[Cost]]</f>
        <v>502.15949999999998</v>
      </c>
      <c r="Y2406" s="3">
        <f>Sales_Data[[#This Row],[Gross_Profit_Recalc]]/Sales_Data[[#This Row],[Sales]]</f>
        <v>0.44999999999999996</v>
      </c>
      <c r="Z2406">
        <f>YEAR(Sales_Data[[#This Row],[Order Date]])</f>
        <v>2017</v>
      </c>
    </row>
    <row r="2407" spans="1:26" x14ac:dyDescent="0.2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>_xlfn.XLOOKUP(Sales_Data[[#This Row],[Category]],Assumptions_Model!A:A, Assumptions_Model!B:B)</f>
        <v>0.55000000000000004</v>
      </c>
      <c r="W2407">
        <f>Sales_Data[[#This Row],[Sales]]*Sales_Data[[#This Row],[Cost_%]]</f>
        <v>70.809200000000004</v>
      </c>
      <c r="X2407">
        <f>Sales_Data[[#This Row],[Sales]]-Sales_Data[[#This Row],[Cost]]</f>
        <v>57.934799999999996</v>
      </c>
      <c r="Y2407" s="3">
        <f>Sales_Data[[#This Row],[Gross_Profit_Recalc]]/Sales_Data[[#This Row],[Sales]]</f>
        <v>0.44999999999999996</v>
      </c>
      <c r="Z2407">
        <f>YEAR(Sales_Data[[#This Row],[Order Date]])</f>
        <v>2017</v>
      </c>
    </row>
    <row r="2408" spans="1:26" x14ac:dyDescent="0.2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>_xlfn.XLOOKUP(Sales_Data[[#This Row],[Category]],Assumptions_Model!A:A, Assumptions_Model!B:B)</f>
        <v>0.55000000000000004</v>
      </c>
      <c r="W2408">
        <f>Sales_Data[[#This Row],[Sales]]*Sales_Data[[#This Row],[Cost_%]]</f>
        <v>43.956000000000003</v>
      </c>
      <c r="X2408">
        <f>Sales_Data[[#This Row],[Sales]]-Sales_Data[[#This Row],[Cost]]</f>
        <v>35.963999999999999</v>
      </c>
      <c r="Y2408" s="3">
        <f>Sales_Data[[#This Row],[Gross_Profit_Recalc]]/Sales_Data[[#This Row],[Sales]]</f>
        <v>0.44999999999999996</v>
      </c>
      <c r="Z2408">
        <f>YEAR(Sales_Data[[#This Row],[Order Date]])</f>
        <v>2017</v>
      </c>
    </row>
    <row r="2409" spans="1:26" x14ac:dyDescent="0.2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>_xlfn.XLOOKUP(Sales_Data[[#This Row],[Category]],Assumptions_Model!A:A, Assumptions_Model!B:B)</f>
        <v>0.6</v>
      </c>
      <c r="W2409">
        <f>Sales_Data[[#This Row],[Sales]]*Sales_Data[[#This Row],[Cost_%]]</f>
        <v>14.52</v>
      </c>
      <c r="X2409">
        <f>Sales_Data[[#This Row],[Sales]]-Sales_Data[[#This Row],[Cost]]</f>
        <v>9.68</v>
      </c>
      <c r="Y2409" s="3">
        <f>Sales_Data[[#This Row],[Gross_Profit_Recalc]]/Sales_Data[[#This Row],[Sales]]</f>
        <v>0.4</v>
      </c>
      <c r="Z2409">
        <f>YEAR(Sales_Data[[#This Row],[Order Date]])</f>
        <v>2017</v>
      </c>
    </row>
    <row r="2410" spans="1:26" x14ac:dyDescent="0.2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f>_xlfn.XLOOKUP(Sales_Data[[#This Row],[Category]],Assumptions_Model!A:A, Assumptions_Model!B:B)</f>
        <v>0.55000000000000004</v>
      </c>
      <c r="W2410">
        <f>Sales_Data[[#This Row],[Sales]]*Sales_Data[[#This Row],[Cost_%]]</f>
        <v>197.98680000000002</v>
      </c>
      <c r="X2410">
        <f>Sales_Data[[#This Row],[Sales]]-Sales_Data[[#This Row],[Cost]]</f>
        <v>161.98919999999998</v>
      </c>
      <c r="Y2410" s="3">
        <f>Sales_Data[[#This Row],[Gross_Profit_Recalc]]/Sales_Data[[#This Row],[Sales]]</f>
        <v>0.44999999999999996</v>
      </c>
      <c r="Z2410">
        <f>YEAR(Sales_Data[[#This Row],[Order Date]])</f>
        <v>2017</v>
      </c>
    </row>
    <row r="2411" spans="1:26" x14ac:dyDescent="0.2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>_xlfn.XLOOKUP(Sales_Data[[#This Row],[Category]],Assumptions_Model!A:A, Assumptions_Model!B:B)</f>
        <v>0.65</v>
      </c>
      <c r="W2411">
        <f>Sales_Data[[#This Row],[Sales]]*Sales_Data[[#This Row],[Cost_%]]</f>
        <v>137.696</v>
      </c>
      <c r="X2411">
        <f>Sales_Data[[#This Row],[Sales]]-Sales_Data[[#This Row],[Cost]]</f>
        <v>74.144000000000005</v>
      </c>
      <c r="Y2411" s="3">
        <f>Sales_Data[[#This Row],[Gross_Profit_Recalc]]/Sales_Data[[#This Row],[Sales]]</f>
        <v>0.35000000000000003</v>
      </c>
      <c r="Z2411">
        <f>YEAR(Sales_Data[[#This Row],[Order Date]])</f>
        <v>2017</v>
      </c>
    </row>
    <row r="2412" spans="1:26" x14ac:dyDescent="0.2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>_xlfn.XLOOKUP(Sales_Data[[#This Row],[Category]],Assumptions_Model!A:A, Assumptions_Model!B:B)</f>
        <v>0.6</v>
      </c>
      <c r="W2412">
        <f>Sales_Data[[#This Row],[Sales]]*Sales_Data[[#This Row],[Cost_%]]</f>
        <v>3.4079999999999999</v>
      </c>
      <c r="X2412">
        <f>Sales_Data[[#This Row],[Sales]]-Sales_Data[[#This Row],[Cost]]</f>
        <v>2.2719999999999998</v>
      </c>
      <c r="Y2412" s="3">
        <f>Sales_Data[[#This Row],[Gross_Profit_Recalc]]/Sales_Data[[#This Row],[Sales]]</f>
        <v>0.39999999999999997</v>
      </c>
      <c r="Z2412">
        <f>YEAR(Sales_Data[[#This Row],[Order Date]])</f>
        <v>2014</v>
      </c>
    </row>
    <row r="2413" spans="1:26" x14ac:dyDescent="0.2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>_xlfn.XLOOKUP(Sales_Data[[#This Row],[Category]],Assumptions_Model!A:A, Assumptions_Model!B:B)</f>
        <v>0.6</v>
      </c>
      <c r="W2413">
        <f>Sales_Data[[#This Row],[Sales]]*Sales_Data[[#This Row],[Cost_%]]</f>
        <v>4.5119999999999996</v>
      </c>
      <c r="X2413">
        <f>Sales_Data[[#This Row],[Sales]]-Sales_Data[[#This Row],[Cost]]</f>
        <v>3.008</v>
      </c>
      <c r="Y2413" s="3">
        <f>Sales_Data[[#This Row],[Gross_Profit_Recalc]]/Sales_Data[[#This Row],[Sales]]</f>
        <v>0.4</v>
      </c>
      <c r="Z2413">
        <f>YEAR(Sales_Data[[#This Row],[Order Date]])</f>
        <v>2015</v>
      </c>
    </row>
    <row r="2414" spans="1:26" x14ac:dyDescent="0.2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>_xlfn.XLOOKUP(Sales_Data[[#This Row],[Category]],Assumptions_Model!A:A, Assumptions_Model!B:B)</f>
        <v>0.6</v>
      </c>
      <c r="W2414">
        <f>Sales_Data[[#This Row],[Sales]]*Sales_Data[[#This Row],[Cost_%]]</f>
        <v>7.1760000000000002</v>
      </c>
      <c r="X2414">
        <f>Sales_Data[[#This Row],[Sales]]-Sales_Data[[#This Row],[Cost]]</f>
        <v>4.7840000000000007</v>
      </c>
      <c r="Y2414" s="3">
        <f>Sales_Data[[#This Row],[Gross_Profit_Recalc]]/Sales_Data[[#This Row],[Sales]]</f>
        <v>0.4</v>
      </c>
      <c r="Z2414">
        <f>YEAR(Sales_Data[[#This Row],[Order Date]])</f>
        <v>2014</v>
      </c>
    </row>
    <row r="2415" spans="1:26" x14ac:dyDescent="0.2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>_xlfn.XLOOKUP(Sales_Data[[#This Row],[Category]],Assumptions_Model!A:A, Assumptions_Model!B:B)</f>
        <v>0.65</v>
      </c>
      <c r="W2415">
        <f>Sales_Data[[#This Row],[Sales]]*Sales_Data[[#This Row],[Cost_%]]</f>
        <v>408.89159999999998</v>
      </c>
      <c r="X2415">
        <f>Sales_Data[[#This Row],[Sales]]-Sales_Data[[#This Row],[Cost]]</f>
        <v>220.17239999999998</v>
      </c>
      <c r="Y2415" s="3">
        <f>Sales_Data[[#This Row],[Gross_Profit_Recalc]]/Sales_Data[[#This Row],[Sales]]</f>
        <v>0.35</v>
      </c>
      <c r="Z2415">
        <f>YEAR(Sales_Data[[#This Row],[Order Date]])</f>
        <v>2014</v>
      </c>
    </row>
    <row r="2416" spans="1:26" x14ac:dyDescent="0.2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f>_xlfn.XLOOKUP(Sales_Data[[#This Row],[Category]],Assumptions_Model!A:A, Assumptions_Model!B:B)</f>
        <v>0.65</v>
      </c>
      <c r="W2416">
        <f>Sales_Data[[#This Row],[Sales]]*Sales_Data[[#This Row],[Cost_%]]</f>
        <v>490.39250000000004</v>
      </c>
      <c r="X2416">
        <f>Sales_Data[[#This Row],[Sales]]-Sales_Data[[#This Row],[Cost]]</f>
        <v>264.0575</v>
      </c>
      <c r="Y2416" s="3">
        <f>Sales_Data[[#This Row],[Gross_Profit_Recalc]]/Sales_Data[[#This Row],[Sales]]</f>
        <v>0.35</v>
      </c>
      <c r="Z2416">
        <f>YEAR(Sales_Data[[#This Row],[Order Date]])</f>
        <v>2016</v>
      </c>
    </row>
    <row r="2417" spans="1:26" x14ac:dyDescent="0.2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>_xlfn.XLOOKUP(Sales_Data[[#This Row],[Category]],Assumptions_Model!A:A, Assumptions_Model!B:B)</f>
        <v>0.65</v>
      </c>
      <c r="W2417">
        <f>Sales_Data[[#This Row],[Sales]]*Sales_Data[[#This Row],[Cost_%]]</f>
        <v>196.274</v>
      </c>
      <c r="X2417">
        <f>Sales_Data[[#This Row],[Sales]]-Sales_Data[[#This Row],[Cost]]</f>
        <v>105.68599999999998</v>
      </c>
      <c r="Y2417" s="3">
        <f>Sales_Data[[#This Row],[Gross_Profit_Recalc]]/Sales_Data[[#This Row],[Sales]]</f>
        <v>0.35</v>
      </c>
      <c r="Z2417">
        <f>YEAR(Sales_Data[[#This Row],[Order Date]])</f>
        <v>2015</v>
      </c>
    </row>
    <row r="2418" spans="1:26" x14ac:dyDescent="0.2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>_xlfn.XLOOKUP(Sales_Data[[#This Row],[Category]],Assumptions_Model!A:A, Assumptions_Model!B:B)</f>
        <v>0.55000000000000004</v>
      </c>
      <c r="W2418">
        <f>Sales_Data[[#This Row],[Sales]]*Sales_Data[[#This Row],[Cost_%]]</f>
        <v>327.25</v>
      </c>
      <c r="X2418">
        <f>Sales_Data[[#This Row],[Sales]]-Sales_Data[[#This Row],[Cost]]</f>
        <v>267.75</v>
      </c>
      <c r="Y2418" s="3">
        <f>Sales_Data[[#This Row],[Gross_Profit_Recalc]]/Sales_Data[[#This Row],[Sales]]</f>
        <v>0.45</v>
      </c>
      <c r="Z2418">
        <f>YEAR(Sales_Data[[#This Row],[Order Date]])</f>
        <v>2017</v>
      </c>
    </row>
    <row r="2419" spans="1:26" x14ac:dyDescent="0.2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>_xlfn.XLOOKUP(Sales_Data[[#This Row],[Category]],Assumptions_Model!A:A, Assumptions_Model!B:B)</f>
        <v>0.6</v>
      </c>
      <c r="W2419">
        <f>Sales_Data[[#This Row],[Sales]]*Sales_Data[[#This Row],[Cost_%]]</f>
        <v>47.923200000000001</v>
      </c>
      <c r="X2419">
        <f>Sales_Data[[#This Row],[Sales]]-Sales_Data[[#This Row],[Cost]]</f>
        <v>31.948799999999999</v>
      </c>
      <c r="Y2419" s="3">
        <f>Sales_Data[[#This Row],[Gross_Profit_Recalc]]/Sales_Data[[#This Row],[Sales]]</f>
        <v>0.39999999999999997</v>
      </c>
      <c r="Z2419">
        <f>YEAR(Sales_Data[[#This Row],[Order Date]])</f>
        <v>2017</v>
      </c>
    </row>
    <row r="2420" spans="1:26" x14ac:dyDescent="0.2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>_xlfn.XLOOKUP(Sales_Data[[#This Row],[Category]],Assumptions_Model!A:A, Assumptions_Model!B:B)</f>
        <v>0.55000000000000004</v>
      </c>
      <c r="W2420">
        <f>Sales_Data[[#This Row],[Sales]]*Sales_Data[[#This Row],[Cost_%]]</f>
        <v>1318.0200000000002</v>
      </c>
      <c r="X2420">
        <f>Sales_Data[[#This Row],[Sales]]-Sales_Data[[#This Row],[Cost]]</f>
        <v>1078.3799999999999</v>
      </c>
      <c r="Y2420" s="3">
        <f>Sales_Data[[#This Row],[Gross_Profit_Recalc]]/Sales_Data[[#This Row],[Sales]]</f>
        <v>0.44999999999999996</v>
      </c>
      <c r="Z2420">
        <f>YEAR(Sales_Data[[#This Row],[Order Date]])</f>
        <v>2016</v>
      </c>
    </row>
    <row r="2421" spans="1:26" x14ac:dyDescent="0.2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>_xlfn.XLOOKUP(Sales_Data[[#This Row],[Category]],Assumptions_Model!A:A, Assumptions_Model!B:B)</f>
        <v>0.6</v>
      </c>
      <c r="W2421">
        <f>Sales_Data[[#This Row],[Sales]]*Sales_Data[[#This Row],[Cost_%]]</f>
        <v>38.136000000000003</v>
      </c>
      <c r="X2421">
        <f>Sales_Data[[#This Row],[Sales]]-Sales_Data[[#This Row],[Cost]]</f>
        <v>25.423999999999999</v>
      </c>
      <c r="Y2421" s="3">
        <f>Sales_Data[[#This Row],[Gross_Profit_Recalc]]/Sales_Data[[#This Row],[Sales]]</f>
        <v>0.39999999999999997</v>
      </c>
      <c r="Z2421">
        <f>YEAR(Sales_Data[[#This Row],[Order Date]])</f>
        <v>2017</v>
      </c>
    </row>
    <row r="2422" spans="1:26" x14ac:dyDescent="0.2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>_xlfn.XLOOKUP(Sales_Data[[#This Row],[Category]],Assumptions_Model!A:A, Assumptions_Model!B:B)</f>
        <v>0.55000000000000004</v>
      </c>
      <c r="W2422">
        <f>Sales_Data[[#This Row],[Sales]]*Sales_Data[[#This Row],[Cost_%]]</f>
        <v>54.994500000000002</v>
      </c>
      <c r="X2422">
        <f>Sales_Data[[#This Row],[Sales]]-Sales_Data[[#This Row],[Cost]]</f>
        <v>44.995499999999993</v>
      </c>
      <c r="Y2422" s="3">
        <f>Sales_Data[[#This Row],[Gross_Profit_Recalc]]/Sales_Data[[#This Row],[Sales]]</f>
        <v>0.44999999999999996</v>
      </c>
      <c r="Z2422">
        <f>YEAR(Sales_Data[[#This Row],[Order Date]])</f>
        <v>2017</v>
      </c>
    </row>
    <row r="2423" spans="1:26" x14ac:dyDescent="0.2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>_xlfn.XLOOKUP(Sales_Data[[#This Row],[Category]],Assumptions_Model!A:A, Assumptions_Model!B:B)</f>
        <v>0.6</v>
      </c>
      <c r="W2423">
        <f>Sales_Data[[#This Row],[Sales]]*Sales_Data[[#This Row],[Cost_%]]</f>
        <v>138.22559999999999</v>
      </c>
      <c r="X2423">
        <f>Sales_Data[[#This Row],[Sales]]-Sales_Data[[#This Row],[Cost]]</f>
        <v>92.150400000000019</v>
      </c>
      <c r="Y2423" s="3">
        <f>Sales_Data[[#This Row],[Gross_Profit_Recalc]]/Sales_Data[[#This Row],[Sales]]</f>
        <v>0.40000000000000008</v>
      </c>
      <c r="Z2423">
        <f>YEAR(Sales_Data[[#This Row],[Order Date]])</f>
        <v>2016</v>
      </c>
    </row>
    <row r="2424" spans="1:26" x14ac:dyDescent="0.2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>_xlfn.XLOOKUP(Sales_Data[[#This Row],[Category]],Assumptions_Model!A:A, Assumptions_Model!B:B)</f>
        <v>0.6</v>
      </c>
      <c r="W2424">
        <f>Sales_Data[[#This Row],[Sales]]*Sales_Data[[#This Row],[Cost_%]]</f>
        <v>5.7984</v>
      </c>
      <c r="X2424">
        <f>Sales_Data[[#This Row],[Sales]]-Sales_Data[[#This Row],[Cost]]</f>
        <v>3.8655999999999997</v>
      </c>
      <c r="Y2424" s="3">
        <f>Sales_Data[[#This Row],[Gross_Profit_Recalc]]/Sales_Data[[#This Row],[Sales]]</f>
        <v>0.39999999999999997</v>
      </c>
      <c r="Z2424">
        <f>YEAR(Sales_Data[[#This Row],[Order Date]])</f>
        <v>2016</v>
      </c>
    </row>
    <row r="2425" spans="1:26" x14ac:dyDescent="0.2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>_xlfn.XLOOKUP(Sales_Data[[#This Row],[Category]],Assumptions_Model!A:A, Assumptions_Model!B:B)</f>
        <v>0.55000000000000004</v>
      </c>
      <c r="W2425">
        <f>Sales_Data[[#This Row],[Sales]]*Sales_Data[[#This Row],[Cost_%]]</f>
        <v>87.41040000000001</v>
      </c>
      <c r="X2425">
        <f>Sales_Data[[#This Row],[Sales]]-Sales_Data[[#This Row],[Cost]]</f>
        <v>71.517599999999987</v>
      </c>
      <c r="Y2425" s="3">
        <f>Sales_Data[[#This Row],[Gross_Profit_Recalc]]/Sales_Data[[#This Row],[Sales]]</f>
        <v>0.44999999999999996</v>
      </c>
      <c r="Z2425">
        <f>YEAR(Sales_Data[[#This Row],[Order Date]])</f>
        <v>2017</v>
      </c>
    </row>
    <row r="2426" spans="1:26" x14ac:dyDescent="0.2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f>_xlfn.XLOOKUP(Sales_Data[[#This Row],[Category]],Assumptions_Model!A:A, Assumptions_Model!B:B)</f>
        <v>0.6</v>
      </c>
      <c r="W2426">
        <f>Sales_Data[[#This Row],[Sales]]*Sales_Data[[#This Row],[Cost_%]]</f>
        <v>7.8137999999999996</v>
      </c>
      <c r="X2426">
        <f>Sales_Data[[#This Row],[Sales]]-Sales_Data[[#This Row],[Cost]]</f>
        <v>5.2092000000000001</v>
      </c>
      <c r="Y2426" s="3">
        <f>Sales_Data[[#This Row],[Gross_Profit_Recalc]]/Sales_Data[[#This Row],[Sales]]</f>
        <v>0.4</v>
      </c>
      <c r="Z2426">
        <f>YEAR(Sales_Data[[#This Row],[Order Date]])</f>
        <v>2017</v>
      </c>
    </row>
    <row r="2427" spans="1:26" x14ac:dyDescent="0.2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f>_xlfn.XLOOKUP(Sales_Data[[#This Row],[Category]],Assumptions_Model!A:A, Assumptions_Model!B:B)</f>
        <v>0.65</v>
      </c>
      <c r="W2427">
        <f>Sales_Data[[#This Row],[Sales]]*Sales_Data[[#This Row],[Cost_%]]</f>
        <v>177.489</v>
      </c>
      <c r="X2427">
        <f>Sales_Data[[#This Row],[Sales]]-Sales_Data[[#This Row],[Cost]]</f>
        <v>95.570999999999998</v>
      </c>
      <c r="Y2427" s="3">
        <f>Sales_Data[[#This Row],[Gross_Profit_Recalc]]/Sales_Data[[#This Row],[Sales]]</f>
        <v>0.35</v>
      </c>
      <c r="Z2427">
        <f>YEAR(Sales_Data[[#This Row],[Order Date]])</f>
        <v>2017</v>
      </c>
    </row>
    <row r="2428" spans="1:26" x14ac:dyDescent="0.2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>_xlfn.XLOOKUP(Sales_Data[[#This Row],[Category]],Assumptions_Model!A:A, Assumptions_Model!B:B)</f>
        <v>0.6</v>
      </c>
      <c r="W2428">
        <f>Sales_Data[[#This Row],[Sales]]*Sales_Data[[#This Row],[Cost_%]]</f>
        <v>23.587199999999999</v>
      </c>
      <c r="X2428">
        <f>Sales_Data[[#This Row],[Sales]]-Sales_Data[[#This Row],[Cost]]</f>
        <v>15.724799999999998</v>
      </c>
      <c r="Y2428" s="3">
        <f>Sales_Data[[#This Row],[Gross_Profit_Recalc]]/Sales_Data[[#This Row],[Sales]]</f>
        <v>0.39999999999999997</v>
      </c>
      <c r="Z2428">
        <f>YEAR(Sales_Data[[#This Row],[Order Date]])</f>
        <v>2017</v>
      </c>
    </row>
    <row r="2429" spans="1:26" x14ac:dyDescent="0.2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>_xlfn.XLOOKUP(Sales_Data[[#This Row],[Category]],Assumptions_Model!A:A, Assumptions_Model!B:B)</f>
        <v>0.6</v>
      </c>
      <c r="W2429">
        <f>Sales_Data[[#This Row],[Sales]]*Sales_Data[[#This Row],[Cost_%]]</f>
        <v>0.80640000000000001</v>
      </c>
      <c r="X2429">
        <f>Sales_Data[[#This Row],[Sales]]-Sales_Data[[#This Row],[Cost]]</f>
        <v>0.53760000000000008</v>
      </c>
      <c r="Y2429" s="3">
        <f>Sales_Data[[#This Row],[Gross_Profit_Recalc]]/Sales_Data[[#This Row],[Sales]]</f>
        <v>0.4</v>
      </c>
      <c r="Z2429">
        <f>YEAR(Sales_Data[[#This Row],[Order Date]])</f>
        <v>2016</v>
      </c>
    </row>
    <row r="2430" spans="1:26" x14ac:dyDescent="0.2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>_xlfn.XLOOKUP(Sales_Data[[#This Row],[Category]],Assumptions_Model!A:A, Assumptions_Model!B:B)</f>
        <v>0.6</v>
      </c>
      <c r="W2430">
        <f>Sales_Data[[#This Row],[Sales]]*Sales_Data[[#This Row],[Cost_%]]</f>
        <v>4.9631999999999996</v>
      </c>
      <c r="X2430">
        <f>Sales_Data[[#This Row],[Sales]]-Sales_Data[[#This Row],[Cost]]</f>
        <v>3.3088000000000006</v>
      </c>
      <c r="Y2430" s="3">
        <f>Sales_Data[[#This Row],[Gross_Profit_Recalc]]/Sales_Data[[#This Row],[Sales]]</f>
        <v>0.40000000000000008</v>
      </c>
      <c r="Z2430">
        <f>YEAR(Sales_Data[[#This Row],[Order Date]])</f>
        <v>2016</v>
      </c>
    </row>
    <row r="2431" spans="1:26" x14ac:dyDescent="0.2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>_xlfn.XLOOKUP(Sales_Data[[#This Row],[Category]],Assumptions_Model!A:A, Assumptions_Model!B:B)</f>
        <v>0.65</v>
      </c>
      <c r="W2431">
        <f>Sales_Data[[#This Row],[Sales]]*Sales_Data[[#This Row],[Cost_%]]</f>
        <v>8.1536000000000008</v>
      </c>
      <c r="X2431">
        <f>Sales_Data[[#This Row],[Sales]]-Sales_Data[[#This Row],[Cost]]</f>
        <v>4.3903999999999996</v>
      </c>
      <c r="Y2431" s="3">
        <f>Sales_Data[[#This Row],[Gross_Profit_Recalc]]/Sales_Data[[#This Row],[Sales]]</f>
        <v>0.35</v>
      </c>
      <c r="Z2431">
        <f>YEAR(Sales_Data[[#This Row],[Order Date]])</f>
        <v>2016</v>
      </c>
    </row>
    <row r="2432" spans="1:26" x14ac:dyDescent="0.2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>_xlfn.XLOOKUP(Sales_Data[[#This Row],[Category]],Assumptions_Model!A:A, Assumptions_Model!B:B)</f>
        <v>0.6</v>
      </c>
      <c r="W2432">
        <f>Sales_Data[[#This Row],[Sales]]*Sales_Data[[#This Row],[Cost_%]]</f>
        <v>35.087999999999994</v>
      </c>
      <c r="X2432">
        <f>Sales_Data[[#This Row],[Sales]]-Sales_Data[[#This Row],[Cost]]</f>
        <v>23.392000000000003</v>
      </c>
      <c r="Y2432" s="3">
        <f>Sales_Data[[#This Row],[Gross_Profit_Recalc]]/Sales_Data[[#This Row],[Sales]]</f>
        <v>0.40000000000000008</v>
      </c>
      <c r="Z2432">
        <f>YEAR(Sales_Data[[#This Row],[Order Date]])</f>
        <v>2017</v>
      </c>
    </row>
    <row r="2433" spans="1:26" x14ac:dyDescent="0.2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>_xlfn.XLOOKUP(Sales_Data[[#This Row],[Category]],Assumptions_Model!A:A, Assumptions_Model!B:B)</f>
        <v>0.65</v>
      </c>
      <c r="W2433">
        <f>Sales_Data[[#This Row],[Sales]]*Sales_Data[[#This Row],[Cost_%]]</f>
        <v>4.8100000000000005</v>
      </c>
      <c r="X2433">
        <f>Sales_Data[[#This Row],[Sales]]-Sales_Data[[#This Row],[Cost]]</f>
        <v>2.59</v>
      </c>
      <c r="Y2433" s="3">
        <f>Sales_Data[[#This Row],[Gross_Profit_Recalc]]/Sales_Data[[#This Row],[Sales]]</f>
        <v>0.35</v>
      </c>
      <c r="Z2433">
        <f>YEAR(Sales_Data[[#This Row],[Order Date]])</f>
        <v>2017</v>
      </c>
    </row>
    <row r="2434" spans="1:26" x14ac:dyDescent="0.2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f>_xlfn.XLOOKUP(Sales_Data[[#This Row],[Category]],Assumptions_Model!A:A, Assumptions_Model!B:B)</f>
        <v>0.65</v>
      </c>
      <c r="W2434">
        <f>Sales_Data[[#This Row],[Sales]]*Sales_Data[[#This Row],[Cost_%]]</f>
        <v>238.4109</v>
      </c>
      <c r="X2434">
        <f>Sales_Data[[#This Row],[Sales]]-Sales_Data[[#This Row],[Cost]]</f>
        <v>128.3751</v>
      </c>
      <c r="Y2434" s="3">
        <f>Sales_Data[[#This Row],[Gross_Profit_Recalc]]/Sales_Data[[#This Row],[Sales]]</f>
        <v>0.35000000000000003</v>
      </c>
      <c r="Z2434">
        <f>YEAR(Sales_Data[[#This Row],[Order Date]])</f>
        <v>2014</v>
      </c>
    </row>
    <row r="2435" spans="1:26" x14ac:dyDescent="0.2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>_xlfn.XLOOKUP(Sales_Data[[#This Row],[Category]],Assumptions_Model!A:A, Assumptions_Model!B:B)</f>
        <v>0.55000000000000004</v>
      </c>
      <c r="W2435">
        <f>Sales_Data[[#This Row],[Sales]]*Sales_Data[[#This Row],[Cost_%]]</f>
        <v>29.902400000000004</v>
      </c>
      <c r="X2435">
        <f>Sales_Data[[#This Row],[Sales]]-Sales_Data[[#This Row],[Cost]]</f>
        <v>24.465599999999998</v>
      </c>
      <c r="Y2435" s="3">
        <f>Sales_Data[[#This Row],[Gross_Profit_Recalc]]/Sales_Data[[#This Row],[Sales]]</f>
        <v>0.44999999999999996</v>
      </c>
      <c r="Z2435">
        <f>YEAR(Sales_Data[[#This Row],[Order Date]])</f>
        <v>2017</v>
      </c>
    </row>
    <row r="2436" spans="1:26" x14ac:dyDescent="0.2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>_xlfn.XLOOKUP(Sales_Data[[#This Row],[Category]],Assumptions_Model!A:A, Assumptions_Model!B:B)</f>
        <v>0.6</v>
      </c>
      <c r="W2436">
        <f>Sales_Data[[#This Row],[Sales]]*Sales_Data[[#This Row],[Cost_%]]</f>
        <v>20.376000000000001</v>
      </c>
      <c r="X2436">
        <f>Sales_Data[[#This Row],[Sales]]-Sales_Data[[#This Row],[Cost]]</f>
        <v>13.584</v>
      </c>
      <c r="Y2436" s="3">
        <f>Sales_Data[[#This Row],[Gross_Profit_Recalc]]/Sales_Data[[#This Row],[Sales]]</f>
        <v>0.39999999999999997</v>
      </c>
      <c r="Z2436">
        <f>YEAR(Sales_Data[[#This Row],[Order Date]])</f>
        <v>2015</v>
      </c>
    </row>
    <row r="2437" spans="1:26" x14ac:dyDescent="0.2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f>_xlfn.XLOOKUP(Sales_Data[[#This Row],[Category]],Assumptions_Model!A:A, Assumptions_Model!B:B)</f>
        <v>0.6</v>
      </c>
      <c r="W2437">
        <f>Sales_Data[[#This Row],[Sales]]*Sales_Data[[#This Row],[Cost_%]]</f>
        <v>495.666</v>
      </c>
      <c r="X2437">
        <f>Sales_Data[[#This Row],[Sales]]-Sales_Data[[#This Row],[Cost]]</f>
        <v>330.44400000000002</v>
      </c>
      <c r="Y2437" s="3">
        <f>Sales_Data[[#This Row],[Gross_Profit_Recalc]]/Sales_Data[[#This Row],[Sales]]</f>
        <v>0.4</v>
      </c>
      <c r="Z2437">
        <f>YEAR(Sales_Data[[#This Row],[Order Date]])</f>
        <v>2015</v>
      </c>
    </row>
    <row r="2438" spans="1:26" x14ac:dyDescent="0.2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>_xlfn.XLOOKUP(Sales_Data[[#This Row],[Category]],Assumptions_Model!A:A, Assumptions_Model!B:B)</f>
        <v>0.65</v>
      </c>
      <c r="W2438">
        <f>Sales_Data[[#This Row],[Sales]]*Sales_Data[[#This Row],[Cost_%]]</f>
        <v>354.80250000000001</v>
      </c>
      <c r="X2438">
        <f>Sales_Data[[#This Row],[Sales]]-Sales_Data[[#This Row],[Cost]]</f>
        <v>191.04750000000001</v>
      </c>
      <c r="Y2438" s="3">
        <f>Sales_Data[[#This Row],[Gross_Profit_Recalc]]/Sales_Data[[#This Row],[Sales]]</f>
        <v>0.35000000000000003</v>
      </c>
      <c r="Z2438">
        <f>YEAR(Sales_Data[[#This Row],[Order Date]])</f>
        <v>2017</v>
      </c>
    </row>
    <row r="2439" spans="1:26" x14ac:dyDescent="0.2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f>_xlfn.XLOOKUP(Sales_Data[[#This Row],[Category]],Assumptions_Model!A:A, Assumptions_Model!B:B)</f>
        <v>0.65</v>
      </c>
      <c r="W2439">
        <f>Sales_Data[[#This Row],[Sales]]*Sales_Data[[#This Row],[Cost_%]]</f>
        <v>94.887</v>
      </c>
      <c r="X2439">
        <f>Sales_Data[[#This Row],[Sales]]-Sales_Data[[#This Row],[Cost]]</f>
        <v>51.092999999999989</v>
      </c>
      <c r="Y2439" s="3">
        <f>Sales_Data[[#This Row],[Gross_Profit_Recalc]]/Sales_Data[[#This Row],[Sales]]</f>
        <v>0.35</v>
      </c>
      <c r="Z2439">
        <f>YEAR(Sales_Data[[#This Row],[Order Date]])</f>
        <v>2014</v>
      </c>
    </row>
    <row r="2440" spans="1:26" x14ac:dyDescent="0.2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>_xlfn.XLOOKUP(Sales_Data[[#This Row],[Category]],Assumptions_Model!A:A, Assumptions_Model!B:B)</f>
        <v>0.6</v>
      </c>
      <c r="W2440">
        <f>Sales_Data[[#This Row],[Sales]]*Sales_Data[[#This Row],[Cost_%]]</f>
        <v>21.4848</v>
      </c>
      <c r="X2440">
        <f>Sales_Data[[#This Row],[Sales]]-Sales_Data[[#This Row],[Cost]]</f>
        <v>14.3232</v>
      </c>
      <c r="Y2440" s="3">
        <f>Sales_Data[[#This Row],[Gross_Profit_Recalc]]/Sales_Data[[#This Row],[Sales]]</f>
        <v>0.4</v>
      </c>
      <c r="Z2440">
        <f>YEAR(Sales_Data[[#This Row],[Order Date]])</f>
        <v>2014</v>
      </c>
    </row>
    <row r="2441" spans="1:26" x14ac:dyDescent="0.2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>_xlfn.XLOOKUP(Sales_Data[[#This Row],[Category]],Assumptions_Model!A:A, Assumptions_Model!B:B)</f>
        <v>0.65</v>
      </c>
      <c r="W2441">
        <f>Sales_Data[[#This Row],[Sales]]*Sales_Data[[#This Row],[Cost_%]]</f>
        <v>5.1375999999999999</v>
      </c>
      <c r="X2441">
        <f>Sales_Data[[#This Row],[Sales]]-Sales_Data[[#This Row],[Cost]]</f>
        <v>2.7664</v>
      </c>
      <c r="Y2441" s="3">
        <f>Sales_Data[[#This Row],[Gross_Profit_Recalc]]/Sales_Data[[#This Row],[Sales]]</f>
        <v>0.35</v>
      </c>
      <c r="Z2441">
        <f>YEAR(Sales_Data[[#This Row],[Order Date]])</f>
        <v>2017</v>
      </c>
    </row>
    <row r="2442" spans="1:26" x14ac:dyDescent="0.2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>_xlfn.XLOOKUP(Sales_Data[[#This Row],[Category]],Assumptions_Model!A:A, Assumptions_Model!B:B)</f>
        <v>0.55000000000000004</v>
      </c>
      <c r="W2442">
        <f>Sales_Data[[#This Row],[Sales]]*Sales_Data[[#This Row],[Cost_%]]</f>
        <v>189.75000000000003</v>
      </c>
      <c r="X2442">
        <f>Sales_Data[[#This Row],[Sales]]-Sales_Data[[#This Row],[Cost]]</f>
        <v>155.24999999999997</v>
      </c>
      <c r="Y2442" s="3">
        <f>Sales_Data[[#This Row],[Gross_Profit_Recalc]]/Sales_Data[[#This Row],[Sales]]</f>
        <v>0.4499999999999999</v>
      </c>
      <c r="Z2442">
        <f>YEAR(Sales_Data[[#This Row],[Order Date]])</f>
        <v>2016</v>
      </c>
    </row>
    <row r="2443" spans="1:26" x14ac:dyDescent="0.2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>_xlfn.XLOOKUP(Sales_Data[[#This Row],[Category]],Assumptions_Model!A:A, Assumptions_Model!B:B)</f>
        <v>0.65</v>
      </c>
      <c r="W2443">
        <f>Sales_Data[[#This Row],[Sales]]*Sales_Data[[#This Row],[Cost_%]]</f>
        <v>113.2859</v>
      </c>
      <c r="X2443">
        <f>Sales_Data[[#This Row],[Sales]]-Sales_Data[[#This Row],[Cost]]</f>
        <v>61.000100000000003</v>
      </c>
      <c r="Y2443" s="3">
        <f>Sales_Data[[#This Row],[Gross_Profit_Recalc]]/Sales_Data[[#This Row],[Sales]]</f>
        <v>0.35000000000000003</v>
      </c>
      <c r="Z2443">
        <f>YEAR(Sales_Data[[#This Row],[Order Date]])</f>
        <v>2016</v>
      </c>
    </row>
    <row r="2444" spans="1:26" x14ac:dyDescent="0.2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>_xlfn.XLOOKUP(Sales_Data[[#This Row],[Category]],Assumptions_Model!A:A, Assumptions_Model!B:B)</f>
        <v>0.6</v>
      </c>
      <c r="W2444">
        <f>Sales_Data[[#This Row],[Sales]]*Sales_Data[[#This Row],[Cost_%]]</f>
        <v>397.70400000000001</v>
      </c>
      <c r="X2444">
        <f>Sales_Data[[#This Row],[Sales]]-Sales_Data[[#This Row],[Cost]]</f>
        <v>265.13600000000002</v>
      </c>
      <c r="Y2444" s="3">
        <f>Sales_Data[[#This Row],[Gross_Profit_Recalc]]/Sales_Data[[#This Row],[Sales]]</f>
        <v>0.4</v>
      </c>
      <c r="Z2444">
        <f>YEAR(Sales_Data[[#This Row],[Order Date]])</f>
        <v>2016</v>
      </c>
    </row>
    <row r="2445" spans="1:26" x14ac:dyDescent="0.2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>_xlfn.XLOOKUP(Sales_Data[[#This Row],[Category]],Assumptions_Model!A:A, Assumptions_Model!B:B)</f>
        <v>0.55000000000000004</v>
      </c>
      <c r="W2445">
        <f>Sales_Data[[#This Row],[Sales]]*Sales_Data[[#This Row],[Cost_%]]</f>
        <v>52.305</v>
      </c>
      <c r="X2445">
        <f>Sales_Data[[#This Row],[Sales]]-Sales_Data[[#This Row],[Cost]]</f>
        <v>42.794999999999995</v>
      </c>
      <c r="Y2445" s="3">
        <f>Sales_Data[[#This Row],[Gross_Profit_Recalc]]/Sales_Data[[#This Row],[Sales]]</f>
        <v>0.44999999999999996</v>
      </c>
      <c r="Z2445">
        <f>YEAR(Sales_Data[[#This Row],[Order Date]])</f>
        <v>2016</v>
      </c>
    </row>
    <row r="2446" spans="1:26" x14ac:dyDescent="0.2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f>_xlfn.XLOOKUP(Sales_Data[[#This Row],[Category]],Assumptions_Model!A:A, Assumptions_Model!B:B)</f>
        <v>0.6</v>
      </c>
      <c r="W2446">
        <f>Sales_Data[[#This Row],[Sales]]*Sales_Data[[#This Row],[Cost_%]]</f>
        <v>16.128</v>
      </c>
      <c r="X2446">
        <f>Sales_Data[[#This Row],[Sales]]-Sales_Data[[#This Row],[Cost]]</f>
        <v>10.751999999999999</v>
      </c>
      <c r="Y2446" s="3">
        <f>Sales_Data[[#This Row],[Gross_Profit_Recalc]]/Sales_Data[[#This Row],[Sales]]</f>
        <v>0.39999999999999997</v>
      </c>
      <c r="Z2446">
        <f>YEAR(Sales_Data[[#This Row],[Order Date]])</f>
        <v>2016</v>
      </c>
    </row>
    <row r="2447" spans="1:26" x14ac:dyDescent="0.2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>_xlfn.XLOOKUP(Sales_Data[[#This Row],[Category]],Assumptions_Model!A:A, Assumptions_Model!B:B)</f>
        <v>0.55000000000000004</v>
      </c>
      <c r="W2447">
        <f>Sales_Data[[#This Row],[Sales]]*Sales_Data[[#This Row],[Cost_%]]</f>
        <v>141.88900000000001</v>
      </c>
      <c r="X2447">
        <f>Sales_Data[[#This Row],[Sales]]-Sales_Data[[#This Row],[Cost]]</f>
        <v>116.09100000000001</v>
      </c>
      <c r="Y2447" s="3">
        <f>Sales_Data[[#This Row],[Gross_Profit_Recalc]]/Sales_Data[[#This Row],[Sales]]</f>
        <v>0.45</v>
      </c>
      <c r="Z2447">
        <f>YEAR(Sales_Data[[#This Row],[Order Date]])</f>
        <v>2016</v>
      </c>
    </row>
    <row r="2448" spans="1:26" x14ac:dyDescent="0.2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>_xlfn.XLOOKUP(Sales_Data[[#This Row],[Category]],Assumptions_Model!A:A, Assumptions_Model!B:B)</f>
        <v>0.6</v>
      </c>
      <c r="W2448">
        <f>Sales_Data[[#This Row],[Sales]]*Sales_Data[[#This Row],[Cost_%]]</f>
        <v>10.488</v>
      </c>
      <c r="X2448">
        <f>Sales_Data[[#This Row],[Sales]]-Sales_Data[[#This Row],[Cost]]</f>
        <v>6.9920000000000009</v>
      </c>
      <c r="Y2448" s="3">
        <f>Sales_Data[[#This Row],[Gross_Profit_Recalc]]/Sales_Data[[#This Row],[Sales]]</f>
        <v>0.4</v>
      </c>
      <c r="Z2448">
        <f>YEAR(Sales_Data[[#This Row],[Order Date]])</f>
        <v>2015</v>
      </c>
    </row>
    <row r="2449" spans="1:26" x14ac:dyDescent="0.2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>_xlfn.XLOOKUP(Sales_Data[[#This Row],[Category]],Assumptions_Model!A:A, Assumptions_Model!B:B)</f>
        <v>0.65</v>
      </c>
      <c r="W2449">
        <f>Sales_Data[[#This Row],[Sales]]*Sales_Data[[#This Row],[Cost_%]]</f>
        <v>320.34275000000002</v>
      </c>
      <c r="X2449">
        <f>Sales_Data[[#This Row],[Sales]]-Sales_Data[[#This Row],[Cost]]</f>
        <v>172.49224999999996</v>
      </c>
      <c r="Y2449" s="3">
        <f>Sales_Data[[#This Row],[Gross_Profit_Recalc]]/Sales_Data[[#This Row],[Sales]]</f>
        <v>0.34999999999999992</v>
      </c>
      <c r="Z2449">
        <f>YEAR(Sales_Data[[#This Row],[Order Date]])</f>
        <v>2016</v>
      </c>
    </row>
    <row r="2450" spans="1:26" x14ac:dyDescent="0.2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>_xlfn.XLOOKUP(Sales_Data[[#This Row],[Category]],Assumptions_Model!A:A, Assumptions_Model!B:B)</f>
        <v>0.6</v>
      </c>
      <c r="W2450">
        <f>Sales_Data[[#This Row],[Sales]]*Sales_Data[[#This Row],[Cost_%]]</f>
        <v>161.69399999999999</v>
      </c>
      <c r="X2450">
        <f>Sales_Data[[#This Row],[Sales]]-Sales_Data[[#This Row],[Cost]]</f>
        <v>107.79600000000002</v>
      </c>
      <c r="Y2450" s="3">
        <f>Sales_Data[[#This Row],[Gross_Profit_Recalc]]/Sales_Data[[#This Row],[Sales]]</f>
        <v>0.40000000000000008</v>
      </c>
      <c r="Z2450">
        <f>YEAR(Sales_Data[[#This Row],[Order Date]])</f>
        <v>2015</v>
      </c>
    </row>
    <row r="2451" spans="1:26" x14ac:dyDescent="0.2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>_xlfn.XLOOKUP(Sales_Data[[#This Row],[Category]],Assumptions_Model!A:A, Assumptions_Model!B:B)</f>
        <v>0.6</v>
      </c>
      <c r="W2451">
        <f>Sales_Data[[#This Row],[Sales]]*Sales_Data[[#This Row],[Cost_%]]</f>
        <v>17.472000000000001</v>
      </c>
      <c r="X2451">
        <f>Sales_Data[[#This Row],[Sales]]-Sales_Data[[#This Row],[Cost]]</f>
        <v>11.648</v>
      </c>
      <c r="Y2451" s="3">
        <f>Sales_Data[[#This Row],[Gross_Profit_Recalc]]/Sales_Data[[#This Row],[Sales]]</f>
        <v>0.39999999999999997</v>
      </c>
      <c r="Z2451">
        <f>YEAR(Sales_Data[[#This Row],[Order Date]])</f>
        <v>2016</v>
      </c>
    </row>
    <row r="2452" spans="1:26" x14ac:dyDescent="0.2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>_xlfn.XLOOKUP(Sales_Data[[#This Row],[Category]],Assumptions_Model!A:A, Assumptions_Model!B:B)</f>
        <v>0.6</v>
      </c>
      <c r="W2452">
        <f>Sales_Data[[#This Row],[Sales]]*Sales_Data[[#This Row],[Cost_%]]</f>
        <v>11.25</v>
      </c>
      <c r="X2452">
        <f>Sales_Data[[#This Row],[Sales]]-Sales_Data[[#This Row],[Cost]]</f>
        <v>7.5</v>
      </c>
      <c r="Y2452" s="3">
        <f>Sales_Data[[#This Row],[Gross_Profit_Recalc]]/Sales_Data[[#This Row],[Sales]]</f>
        <v>0.4</v>
      </c>
      <c r="Z2452">
        <f>YEAR(Sales_Data[[#This Row],[Order Date]])</f>
        <v>2017</v>
      </c>
    </row>
    <row r="2453" spans="1:26" x14ac:dyDescent="0.2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>_xlfn.XLOOKUP(Sales_Data[[#This Row],[Category]],Assumptions_Model!A:A, Assumptions_Model!B:B)</f>
        <v>0.55000000000000004</v>
      </c>
      <c r="W2453">
        <f>Sales_Data[[#This Row],[Sales]]*Sales_Data[[#This Row],[Cost_%]]</f>
        <v>65.835000000000008</v>
      </c>
      <c r="X2453">
        <f>Sales_Data[[#This Row],[Sales]]-Sales_Data[[#This Row],[Cost]]</f>
        <v>53.864999999999995</v>
      </c>
      <c r="Y2453" s="3">
        <f>Sales_Data[[#This Row],[Gross_Profit_Recalc]]/Sales_Data[[#This Row],[Sales]]</f>
        <v>0.44999999999999996</v>
      </c>
      <c r="Z2453">
        <f>YEAR(Sales_Data[[#This Row],[Order Date]])</f>
        <v>2017</v>
      </c>
    </row>
    <row r="2454" spans="1:26" x14ac:dyDescent="0.2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>_xlfn.XLOOKUP(Sales_Data[[#This Row],[Category]],Assumptions_Model!A:A, Assumptions_Model!B:B)</f>
        <v>0.6</v>
      </c>
      <c r="W2454">
        <f>Sales_Data[[#This Row],[Sales]]*Sales_Data[[#This Row],[Cost_%]]</f>
        <v>5.4863999999999997</v>
      </c>
      <c r="X2454">
        <f>Sales_Data[[#This Row],[Sales]]-Sales_Data[[#This Row],[Cost]]</f>
        <v>3.6576000000000004</v>
      </c>
      <c r="Y2454" s="3">
        <f>Sales_Data[[#This Row],[Gross_Profit_Recalc]]/Sales_Data[[#This Row],[Sales]]</f>
        <v>0.4</v>
      </c>
      <c r="Z2454">
        <f>YEAR(Sales_Data[[#This Row],[Order Date]])</f>
        <v>2017</v>
      </c>
    </row>
    <row r="2455" spans="1:26" x14ac:dyDescent="0.2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>_xlfn.XLOOKUP(Sales_Data[[#This Row],[Category]],Assumptions_Model!A:A, Assumptions_Model!B:B)</f>
        <v>0.55000000000000004</v>
      </c>
      <c r="W2455">
        <f>Sales_Data[[#This Row],[Sales]]*Sales_Data[[#This Row],[Cost_%]]</f>
        <v>31.383000000000003</v>
      </c>
      <c r="X2455">
        <f>Sales_Data[[#This Row],[Sales]]-Sales_Data[[#This Row],[Cost]]</f>
        <v>25.677</v>
      </c>
      <c r="Y2455" s="3">
        <f>Sales_Data[[#This Row],[Gross_Profit_Recalc]]/Sales_Data[[#This Row],[Sales]]</f>
        <v>0.44999999999999996</v>
      </c>
      <c r="Z2455">
        <f>YEAR(Sales_Data[[#This Row],[Order Date]])</f>
        <v>2017</v>
      </c>
    </row>
    <row r="2456" spans="1:26" x14ac:dyDescent="0.2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>_xlfn.XLOOKUP(Sales_Data[[#This Row],[Category]],Assumptions_Model!A:A, Assumptions_Model!B:B)</f>
        <v>0.55000000000000004</v>
      </c>
      <c r="W2456">
        <f>Sales_Data[[#This Row],[Sales]]*Sales_Data[[#This Row],[Cost_%]]</f>
        <v>39.380000000000003</v>
      </c>
      <c r="X2456">
        <f>Sales_Data[[#This Row],[Sales]]-Sales_Data[[#This Row],[Cost]]</f>
        <v>32.219999999999992</v>
      </c>
      <c r="Y2456" s="3">
        <f>Sales_Data[[#This Row],[Gross_Profit_Recalc]]/Sales_Data[[#This Row],[Sales]]</f>
        <v>0.4499999999999999</v>
      </c>
      <c r="Z2456">
        <f>YEAR(Sales_Data[[#This Row],[Order Date]])</f>
        <v>2017</v>
      </c>
    </row>
    <row r="2457" spans="1:26" x14ac:dyDescent="0.2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>_xlfn.XLOOKUP(Sales_Data[[#This Row],[Category]],Assumptions_Model!A:A, Assumptions_Model!B:B)</f>
        <v>0.6</v>
      </c>
      <c r="W2457">
        <f>Sales_Data[[#This Row],[Sales]]*Sales_Data[[#This Row],[Cost_%]]</f>
        <v>64.463999999999999</v>
      </c>
      <c r="X2457">
        <f>Sales_Data[[#This Row],[Sales]]-Sales_Data[[#This Row],[Cost]]</f>
        <v>42.975999999999999</v>
      </c>
      <c r="Y2457" s="3">
        <f>Sales_Data[[#This Row],[Gross_Profit_Recalc]]/Sales_Data[[#This Row],[Sales]]</f>
        <v>0.4</v>
      </c>
      <c r="Z2457">
        <f>YEAR(Sales_Data[[#This Row],[Order Date]])</f>
        <v>2017</v>
      </c>
    </row>
    <row r="2458" spans="1:26" x14ac:dyDescent="0.2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>_xlfn.XLOOKUP(Sales_Data[[#This Row],[Category]],Assumptions_Model!A:A, Assumptions_Model!B:B)</f>
        <v>0.6</v>
      </c>
      <c r="W2458">
        <f>Sales_Data[[#This Row],[Sales]]*Sales_Data[[#This Row],[Cost_%]]</f>
        <v>4.3859999999999992</v>
      </c>
      <c r="X2458">
        <f>Sales_Data[[#This Row],[Sales]]-Sales_Data[[#This Row],[Cost]]</f>
        <v>2.9240000000000004</v>
      </c>
      <c r="Y2458" s="3">
        <f>Sales_Data[[#This Row],[Gross_Profit_Recalc]]/Sales_Data[[#This Row],[Sales]]</f>
        <v>0.40000000000000008</v>
      </c>
      <c r="Z2458">
        <f>YEAR(Sales_Data[[#This Row],[Order Date]])</f>
        <v>2017</v>
      </c>
    </row>
    <row r="2459" spans="1:26" x14ac:dyDescent="0.2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>_xlfn.XLOOKUP(Sales_Data[[#This Row],[Category]],Assumptions_Model!A:A, Assumptions_Model!B:B)</f>
        <v>0.6</v>
      </c>
      <c r="W2459">
        <f>Sales_Data[[#This Row],[Sales]]*Sales_Data[[#This Row],[Cost_%]]</f>
        <v>35.46</v>
      </c>
      <c r="X2459">
        <f>Sales_Data[[#This Row],[Sales]]-Sales_Data[[#This Row],[Cost]]</f>
        <v>23.64</v>
      </c>
      <c r="Y2459" s="3">
        <f>Sales_Data[[#This Row],[Gross_Profit_Recalc]]/Sales_Data[[#This Row],[Sales]]</f>
        <v>0.4</v>
      </c>
      <c r="Z2459">
        <f>YEAR(Sales_Data[[#This Row],[Order Date]])</f>
        <v>2017</v>
      </c>
    </row>
    <row r="2460" spans="1:26" x14ac:dyDescent="0.2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>_xlfn.XLOOKUP(Sales_Data[[#This Row],[Category]],Assumptions_Model!A:A, Assumptions_Model!B:B)</f>
        <v>0.6</v>
      </c>
      <c r="W2460">
        <f>Sales_Data[[#This Row],[Sales]]*Sales_Data[[#This Row],[Cost_%]]</f>
        <v>27.917999999999999</v>
      </c>
      <c r="X2460">
        <f>Sales_Data[[#This Row],[Sales]]-Sales_Data[[#This Row],[Cost]]</f>
        <v>18.612000000000002</v>
      </c>
      <c r="Y2460" s="3">
        <f>Sales_Data[[#This Row],[Gross_Profit_Recalc]]/Sales_Data[[#This Row],[Sales]]</f>
        <v>0.4</v>
      </c>
      <c r="Z2460">
        <f>YEAR(Sales_Data[[#This Row],[Order Date]])</f>
        <v>2017</v>
      </c>
    </row>
    <row r="2461" spans="1:26" x14ac:dyDescent="0.2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>_xlfn.XLOOKUP(Sales_Data[[#This Row],[Category]],Assumptions_Model!A:A, Assumptions_Model!B:B)</f>
        <v>0.6</v>
      </c>
      <c r="W2461">
        <f>Sales_Data[[#This Row],[Sales]]*Sales_Data[[#This Row],[Cost_%]]</f>
        <v>58.704000000000001</v>
      </c>
      <c r="X2461">
        <f>Sales_Data[[#This Row],[Sales]]-Sales_Data[[#This Row],[Cost]]</f>
        <v>39.136000000000003</v>
      </c>
      <c r="Y2461" s="3">
        <f>Sales_Data[[#This Row],[Gross_Profit_Recalc]]/Sales_Data[[#This Row],[Sales]]</f>
        <v>0.4</v>
      </c>
      <c r="Z2461">
        <f>YEAR(Sales_Data[[#This Row],[Order Date]])</f>
        <v>2017</v>
      </c>
    </row>
    <row r="2462" spans="1:26" x14ac:dyDescent="0.2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>_xlfn.XLOOKUP(Sales_Data[[#This Row],[Category]],Assumptions_Model!A:A, Assumptions_Model!B:B)</f>
        <v>0.6</v>
      </c>
      <c r="W2462">
        <f>Sales_Data[[#This Row],[Sales]]*Sales_Data[[#This Row],[Cost_%]]</f>
        <v>17.981999999999999</v>
      </c>
      <c r="X2462">
        <f>Sales_Data[[#This Row],[Sales]]-Sales_Data[[#This Row],[Cost]]</f>
        <v>11.988</v>
      </c>
      <c r="Y2462" s="3">
        <f>Sales_Data[[#This Row],[Gross_Profit_Recalc]]/Sales_Data[[#This Row],[Sales]]</f>
        <v>0.4</v>
      </c>
      <c r="Z2462">
        <f>YEAR(Sales_Data[[#This Row],[Order Date]])</f>
        <v>2015</v>
      </c>
    </row>
    <row r="2463" spans="1:26" x14ac:dyDescent="0.2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>_xlfn.XLOOKUP(Sales_Data[[#This Row],[Category]],Assumptions_Model!A:A, Assumptions_Model!B:B)</f>
        <v>0.6</v>
      </c>
      <c r="W2463">
        <f>Sales_Data[[#This Row],[Sales]]*Sales_Data[[#This Row],[Cost_%]]</f>
        <v>59.011200000000002</v>
      </c>
      <c r="X2463">
        <f>Sales_Data[[#This Row],[Sales]]-Sales_Data[[#This Row],[Cost]]</f>
        <v>39.340800000000002</v>
      </c>
      <c r="Y2463" s="3">
        <f>Sales_Data[[#This Row],[Gross_Profit_Recalc]]/Sales_Data[[#This Row],[Sales]]</f>
        <v>0.4</v>
      </c>
      <c r="Z2463">
        <f>YEAR(Sales_Data[[#This Row],[Order Date]])</f>
        <v>2015</v>
      </c>
    </row>
    <row r="2464" spans="1:26" x14ac:dyDescent="0.2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>_xlfn.XLOOKUP(Sales_Data[[#This Row],[Category]],Assumptions_Model!A:A, Assumptions_Model!B:B)</f>
        <v>0.6</v>
      </c>
      <c r="W2464">
        <f>Sales_Data[[#This Row],[Sales]]*Sales_Data[[#This Row],[Cost_%]]</f>
        <v>50.351999999999997</v>
      </c>
      <c r="X2464">
        <f>Sales_Data[[#This Row],[Sales]]-Sales_Data[[#This Row],[Cost]]</f>
        <v>33.568000000000005</v>
      </c>
      <c r="Y2464" s="3">
        <f>Sales_Data[[#This Row],[Gross_Profit_Recalc]]/Sales_Data[[#This Row],[Sales]]</f>
        <v>0.40000000000000008</v>
      </c>
      <c r="Z2464">
        <f>YEAR(Sales_Data[[#This Row],[Order Date]])</f>
        <v>2017</v>
      </c>
    </row>
    <row r="2465" spans="1:26" x14ac:dyDescent="0.2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>_xlfn.XLOOKUP(Sales_Data[[#This Row],[Category]],Assumptions_Model!A:A, Assumptions_Model!B:B)</f>
        <v>0.6</v>
      </c>
      <c r="W2465">
        <f>Sales_Data[[#This Row],[Sales]]*Sales_Data[[#This Row],[Cost_%]]</f>
        <v>8.7744</v>
      </c>
      <c r="X2465">
        <f>Sales_Data[[#This Row],[Sales]]-Sales_Data[[#This Row],[Cost]]</f>
        <v>5.8496000000000006</v>
      </c>
      <c r="Y2465" s="3">
        <f>Sales_Data[[#This Row],[Gross_Profit_Recalc]]/Sales_Data[[#This Row],[Sales]]</f>
        <v>0.4</v>
      </c>
      <c r="Z2465">
        <f>YEAR(Sales_Data[[#This Row],[Order Date]])</f>
        <v>2017</v>
      </c>
    </row>
    <row r="2466" spans="1:26" x14ac:dyDescent="0.2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>_xlfn.XLOOKUP(Sales_Data[[#This Row],[Category]],Assumptions_Model!A:A, Assumptions_Model!B:B)</f>
        <v>0.55000000000000004</v>
      </c>
      <c r="W2466">
        <f>Sales_Data[[#This Row],[Sales]]*Sales_Data[[#This Row],[Cost_%]]</f>
        <v>75.344500000000011</v>
      </c>
      <c r="X2466">
        <f>Sales_Data[[#This Row],[Sales]]-Sales_Data[[#This Row],[Cost]]</f>
        <v>61.645499999999998</v>
      </c>
      <c r="Y2466" s="3">
        <f>Sales_Data[[#This Row],[Gross_Profit_Recalc]]/Sales_Data[[#This Row],[Sales]]</f>
        <v>0.44999999999999996</v>
      </c>
      <c r="Z2466">
        <f>YEAR(Sales_Data[[#This Row],[Order Date]])</f>
        <v>2017</v>
      </c>
    </row>
    <row r="2467" spans="1:26" x14ac:dyDescent="0.2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>_xlfn.XLOOKUP(Sales_Data[[#This Row],[Category]],Assumptions_Model!A:A, Assumptions_Model!B:B)</f>
        <v>0.6</v>
      </c>
      <c r="W2467">
        <f>Sales_Data[[#This Row],[Sales]]*Sales_Data[[#This Row],[Cost_%]]</f>
        <v>1.89</v>
      </c>
      <c r="X2467">
        <f>Sales_Data[[#This Row],[Sales]]-Sales_Data[[#This Row],[Cost]]</f>
        <v>1.26</v>
      </c>
      <c r="Y2467" s="3">
        <f>Sales_Data[[#This Row],[Gross_Profit_Recalc]]/Sales_Data[[#This Row],[Sales]]</f>
        <v>0.4</v>
      </c>
      <c r="Z2467">
        <f>YEAR(Sales_Data[[#This Row],[Order Date]])</f>
        <v>2017</v>
      </c>
    </row>
    <row r="2468" spans="1:26" x14ac:dyDescent="0.2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>_xlfn.XLOOKUP(Sales_Data[[#This Row],[Category]],Assumptions_Model!A:A, Assumptions_Model!B:B)</f>
        <v>0.6</v>
      </c>
      <c r="W2468">
        <f>Sales_Data[[#This Row],[Sales]]*Sales_Data[[#This Row],[Cost_%]]</f>
        <v>5.4659999999999993</v>
      </c>
      <c r="X2468">
        <f>Sales_Data[[#This Row],[Sales]]-Sales_Data[[#This Row],[Cost]]</f>
        <v>3.6440000000000001</v>
      </c>
      <c r="Y2468" s="3">
        <f>Sales_Data[[#This Row],[Gross_Profit_Recalc]]/Sales_Data[[#This Row],[Sales]]</f>
        <v>0.4</v>
      </c>
      <c r="Z2468">
        <f>YEAR(Sales_Data[[#This Row],[Order Date]])</f>
        <v>2017</v>
      </c>
    </row>
    <row r="2469" spans="1:26" x14ac:dyDescent="0.2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>_xlfn.XLOOKUP(Sales_Data[[#This Row],[Category]],Assumptions_Model!A:A, Assumptions_Model!B:B)</f>
        <v>0.6</v>
      </c>
      <c r="W2469">
        <f>Sales_Data[[#This Row],[Sales]]*Sales_Data[[#This Row],[Cost_%]]</f>
        <v>342.86400000000003</v>
      </c>
      <c r="X2469">
        <f>Sales_Data[[#This Row],[Sales]]-Sales_Data[[#This Row],[Cost]]</f>
        <v>228.57600000000002</v>
      </c>
      <c r="Y2469" s="3">
        <f>Sales_Data[[#This Row],[Gross_Profit_Recalc]]/Sales_Data[[#This Row],[Sales]]</f>
        <v>0.4</v>
      </c>
      <c r="Z2469">
        <f>YEAR(Sales_Data[[#This Row],[Order Date]])</f>
        <v>2017</v>
      </c>
    </row>
    <row r="2470" spans="1:26" x14ac:dyDescent="0.2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>_xlfn.XLOOKUP(Sales_Data[[#This Row],[Category]],Assumptions_Model!A:A, Assumptions_Model!B:B)</f>
        <v>0.6</v>
      </c>
      <c r="W2470">
        <f>Sales_Data[[#This Row],[Sales]]*Sales_Data[[#This Row],[Cost_%]]</f>
        <v>19.439999999999998</v>
      </c>
      <c r="X2470">
        <f>Sales_Data[[#This Row],[Sales]]-Sales_Data[[#This Row],[Cost]]</f>
        <v>12.96</v>
      </c>
      <c r="Y2470" s="3">
        <f>Sales_Data[[#This Row],[Gross_Profit_Recalc]]/Sales_Data[[#This Row],[Sales]]</f>
        <v>0.4</v>
      </c>
      <c r="Z2470">
        <f>YEAR(Sales_Data[[#This Row],[Order Date]])</f>
        <v>2017</v>
      </c>
    </row>
    <row r="2471" spans="1:26" x14ac:dyDescent="0.2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>_xlfn.XLOOKUP(Sales_Data[[#This Row],[Category]],Assumptions_Model!A:A, Assumptions_Model!B:B)</f>
        <v>0.6</v>
      </c>
      <c r="W2471">
        <f>Sales_Data[[#This Row],[Sales]]*Sales_Data[[#This Row],[Cost_%]]</f>
        <v>10.145999999999999</v>
      </c>
      <c r="X2471">
        <f>Sales_Data[[#This Row],[Sales]]-Sales_Data[[#This Row],[Cost]]</f>
        <v>6.7640000000000011</v>
      </c>
      <c r="Y2471" s="3">
        <f>Sales_Data[[#This Row],[Gross_Profit_Recalc]]/Sales_Data[[#This Row],[Sales]]</f>
        <v>0.40000000000000008</v>
      </c>
      <c r="Z2471">
        <f>YEAR(Sales_Data[[#This Row],[Order Date]])</f>
        <v>2017</v>
      </c>
    </row>
    <row r="2472" spans="1:26" x14ac:dyDescent="0.2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f>_xlfn.XLOOKUP(Sales_Data[[#This Row],[Category]],Assumptions_Model!A:A, Assumptions_Model!B:B)</f>
        <v>0.65</v>
      </c>
      <c r="W2472">
        <f>Sales_Data[[#This Row],[Sales]]*Sales_Data[[#This Row],[Cost_%]]</f>
        <v>9.2767999999999997</v>
      </c>
      <c r="X2472">
        <f>Sales_Data[[#This Row],[Sales]]-Sales_Data[[#This Row],[Cost]]</f>
        <v>4.9952000000000005</v>
      </c>
      <c r="Y2472" s="3">
        <f>Sales_Data[[#This Row],[Gross_Profit_Recalc]]/Sales_Data[[#This Row],[Sales]]</f>
        <v>0.35000000000000003</v>
      </c>
      <c r="Z2472">
        <f>YEAR(Sales_Data[[#This Row],[Order Date]])</f>
        <v>2016</v>
      </c>
    </row>
    <row r="2473" spans="1:26" x14ac:dyDescent="0.2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f>_xlfn.XLOOKUP(Sales_Data[[#This Row],[Category]],Assumptions_Model!A:A, Assumptions_Model!B:B)</f>
        <v>0.65</v>
      </c>
      <c r="W2473">
        <f>Sales_Data[[#This Row],[Sales]]*Sales_Data[[#This Row],[Cost_%]]</f>
        <v>293.23840000000001</v>
      </c>
      <c r="X2473">
        <f>Sales_Data[[#This Row],[Sales]]-Sales_Data[[#This Row],[Cost]]</f>
        <v>157.89760000000001</v>
      </c>
      <c r="Y2473" s="3">
        <f>Sales_Data[[#This Row],[Gross_Profit_Recalc]]/Sales_Data[[#This Row],[Sales]]</f>
        <v>0.35000000000000003</v>
      </c>
      <c r="Z2473">
        <f>YEAR(Sales_Data[[#This Row],[Order Date]])</f>
        <v>2016</v>
      </c>
    </row>
    <row r="2474" spans="1:26" x14ac:dyDescent="0.2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>_xlfn.XLOOKUP(Sales_Data[[#This Row],[Category]],Assumptions_Model!A:A, Assumptions_Model!B:B)</f>
        <v>0.6</v>
      </c>
      <c r="W2474">
        <f>Sales_Data[[#This Row],[Sales]]*Sales_Data[[#This Row],[Cost_%]]</f>
        <v>38.918399999999998</v>
      </c>
      <c r="X2474">
        <f>Sales_Data[[#This Row],[Sales]]-Sales_Data[[#This Row],[Cost]]</f>
        <v>25.945600000000006</v>
      </c>
      <c r="Y2474" s="3">
        <f>Sales_Data[[#This Row],[Gross_Profit_Recalc]]/Sales_Data[[#This Row],[Sales]]</f>
        <v>0.40000000000000008</v>
      </c>
      <c r="Z2474">
        <f>YEAR(Sales_Data[[#This Row],[Order Date]])</f>
        <v>2016</v>
      </c>
    </row>
    <row r="2475" spans="1:26" x14ac:dyDescent="0.2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>_xlfn.XLOOKUP(Sales_Data[[#This Row],[Category]],Assumptions_Model!A:A, Assumptions_Model!B:B)</f>
        <v>0.65</v>
      </c>
      <c r="W2475">
        <f>Sales_Data[[#This Row],[Sales]]*Sales_Data[[#This Row],[Cost_%]]</f>
        <v>141.42959999999999</v>
      </c>
      <c r="X2475">
        <f>Sales_Data[[#This Row],[Sales]]-Sales_Data[[#This Row],[Cost]]</f>
        <v>76.15440000000001</v>
      </c>
      <c r="Y2475" s="3">
        <f>Sales_Data[[#This Row],[Gross_Profit_Recalc]]/Sales_Data[[#This Row],[Sales]]</f>
        <v>0.35000000000000003</v>
      </c>
      <c r="Z2475">
        <f>YEAR(Sales_Data[[#This Row],[Order Date]])</f>
        <v>2016</v>
      </c>
    </row>
    <row r="2476" spans="1:26" x14ac:dyDescent="0.2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>_xlfn.XLOOKUP(Sales_Data[[#This Row],[Category]],Assumptions_Model!A:A, Assumptions_Model!B:B)</f>
        <v>0.55000000000000004</v>
      </c>
      <c r="W2476">
        <f>Sales_Data[[#This Row],[Sales]]*Sales_Data[[#This Row],[Cost_%]]</f>
        <v>45.622500000000002</v>
      </c>
      <c r="X2476">
        <f>Sales_Data[[#This Row],[Sales]]-Sales_Data[[#This Row],[Cost]]</f>
        <v>37.327500000000001</v>
      </c>
      <c r="Y2476" s="3">
        <f>Sales_Data[[#This Row],[Gross_Profit_Recalc]]/Sales_Data[[#This Row],[Sales]]</f>
        <v>0.45</v>
      </c>
      <c r="Z2476">
        <f>YEAR(Sales_Data[[#This Row],[Order Date]])</f>
        <v>2016</v>
      </c>
    </row>
    <row r="2477" spans="1:26" x14ac:dyDescent="0.2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>_xlfn.XLOOKUP(Sales_Data[[#This Row],[Category]],Assumptions_Model!A:A, Assumptions_Model!B:B)</f>
        <v>0.6</v>
      </c>
      <c r="W2477">
        <f>Sales_Data[[#This Row],[Sales]]*Sales_Data[[#This Row],[Cost_%]]</f>
        <v>52.625999999999998</v>
      </c>
      <c r="X2477">
        <f>Sales_Data[[#This Row],[Sales]]-Sales_Data[[#This Row],[Cost]]</f>
        <v>35.083999999999996</v>
      </c>
      <c r="Y2477" s="3">
        <f>Sales_Data[[#This Row],[Gross_Profit_Recalc]]/Sales_Data[[#This Row],[Sales]]</f>
        <v>0.39999999999999997</v>
      </c>
      <c r="Z2477">
        <f>YEAR(Sales_Data[[#This Row],[Order Date]])</f>
        <v>2016</v>
      </c>
    </row>
    <row r="2478" spans="1:26" x14ac:dyDescent="0.2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>_xlfn.XLOOKUP(Sales_Data[[#This Row],[Category]],Assumptions_Model!A:A, Assumptions_Model!B:B)</f>
        <v>0.6</v>
      </c>
      <c r="W2478">
        <f>Sales_Data[[#This Row],[Sales]]*Sales_Data[[#This Row],[Cost_%]]</f>
        <v>660.88800000000003</v>
      </c>
      <c r="X2478">
        <f>Sales_Data[[#This Row],[Sales]]-Sales_Data[[#This Row],[Cost]]</f>
        <v>440.59199999999998</v>
      </c>
      <c r="Y2478" s="3">
        <f>Sales_Data[[#This Row],[Gross_Profit_Recalc]]/Sales_Data[[#This Row],[Sales]]</f>
        <v>0.39999999999999997</v>
      </c>
      <c r="Z2478">
        <f>YEAR(Sales_Data[[#This Row],[Order Date]])</f>
        <v>2016</v>
      </c>
    </row>
    <row r="2479" spans="1:26" x14ac:dyDescent="0.2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>_xlfn.XLOOKUP(Sales_Data[[#This Row],[Category]],Assumptions_Model!A:A, Assumptions_Model!B:B)</f>
        <v>0.65</v>
      </c>
      <c r="W2479">
        <f>Sales_Data[[#This Row],[Sales]]*Sales_Data[[#This Row],[Cost_%]]</f>
        <v>859.52880000000005</v>
      </c>
      <c r="X2479">
        <f>Sales_Data[[#This Row],[Sales]]-Sales_Data[[#This Row],[Cost]]</f>
        <v>462.82320000000004</v>
      </c>
      <c r="Y2479" s="3">
        <f>Sales_Data[[#This Row],[Gross_Profit_Recalc]]/Sales_Data[[#This Row],[Sales]]</f>
        <v>0.35000000000000003</v>
      </c>
      <c r="Z2479">
        <f>YEAR(Sales_Data[[#This Row],[Order Date]])</f>
        <v>2017</v>
      </c>
    </row>
    <row r="2480" spans="1:26" x14ac:dyDescent="0.2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>_xlfn.XLOOKUP(Sales_Data[[#This Row],[Category]],Assumptions_Model!A:A, Assumptions_Model!B:B)</f>
        <v>0.6</v>
      </c>
      <c r="W2480">
        <f>Sales_Data[[#This Row],[Sales]]*Sales_Data[[#This Row],[Cost_%]]</f>
        <v>3.2759999999999998</v>
      </c>
      <c r="X2480">
        <f>Sales_Data[[#This Row],[Sales]]-Sales_Data[[#This Row],[Cost]]</f>
        <v>2.1840000000000002</v>
      </c>
      <c r="Y2480" s="3">
        <f>Sales_Data[[#This Row],[Gross_Profit_Recalc]]/Sales_Data[[#This Row],[Sales]]</f>
        <v>0.4</v>
      </c>
      <c r="Z2480">
        <f>YEAR(Sales_Data[[#This Row],[Order Date]])</f>
        <v>2014</v>
      </c>
    </row>
    <row r="2481" spans="1:26" x14ac:dyDescent="0.2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f>_xlfn.XLOOKUP(Sales_Data[[#This Row],[Category]],Assumptions_Model!A:A, Assumptions_Model!B:B)</f>
        <v>0.6</v>
      </c>
      <c r="W2481">
        <f>Sales_Data[[#This Row],[Sales]]*Sales_Data[[#This Row],[Cost_%]]</f>
        <v>6.710399999999999</v>
      </c>
      <c r="X2481">
        <f>Sales_Data[[#This Row],[Sales]]-Sales_Data[[#This Row],[Cost]]</f>
        <v>4.4736000000000002</v>
      </c>
      <c r="Y2481" s="3">
        <f>Sales_Data[[#This Row],[Gross_Profit_Recalc]]/Sales_Data[[#This Row],[Sales]]</f>
        <v>0.4</v>
      </c>
      <c r="Z2481">
        <f>YEAR(Sales_Data[[#This Row],[Order Date]])</f>
        <v>2017</v>
      </c>
    </row>
    <row r="2482" spans="1:26" x14ac:dyDescent="0.2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>_xlfn.XLOOKUP(Sales_Data[[#This Row],[Category]],Assumptions_Model!A:A, Assumptions_Model!B:B)</f>
        <v>0.6</v>
      </c>
      <c r="W2482">
        <f>Sales_Data[[#This Row],[Sales]]*Sales_Data[[#This Row],[Cost_%]]</f>
        <v>92.150400000000005</v>
      </c>
      <c r="X2482">
        <f>Sales_Data[[#This Row],[Sales]]-Sales_Data[[#This Row],[Cost]]</f>
        <v>61.433599999999998</v>
      </c>
      <c r="Y2482" s="3">
        <f>Sales_Data[[#This Row],[Gross_Profit_Recalc]]/Sales_Data[[#This Row],[Sales]]</f>
        <v>0.39999999999999997</v>
      </c>
      <c r="Z2482">
        <f>YEAR(Sales_Data[[#This Row],[Order Date]])</f>
        <v>2017</v>
      </c>
    </row>
    <row r="2483" spans="1:26" x14ac:dyDescent="0.2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>_xlfn.XLOOKUP(Sales_Data[[#This Row],[Category]],Assumptions_Model!A:A, Assumptions_Model!B:B)</f>
        <v>0.6</v>
      </c>
      <c r="W2483">
        <f>Sales_Data[[#This Row],[Sales]]*Sales_Data[[#This Row],[Cost_%]]</f>
        <v>602.17200000000003</v>
      </c>
      <c r="X2483">
        <f>Sales_Data[[#This Row],[Sales]]-Sales_Data[[#This Row],[Cost]]</f>
        <v>401.44799999999998</v>
      </c>
      <c r="Y2483" s="3">
        <f>Sales_Data[[#This Row],[Gross_Profit_Recalc]]/Sales_Data[[#This Row],[Sales]]</f>
        <v>0.39999999999999997</v>
      </c>
      <c r="Z2483">
        <f>YEAR(Sales_Data[[#This Row],[Order Date]])</f>
        <v>2017</v>
      </c>
    </row>
    <row r="2484" spans="1:26" x14ac:dyDescent="0.2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f>_xlfn.XLOOKUP(Sales_Data[[#This Row],[Category]],Assumptions_Model!A:A, Assumptions_Model!B:B)</f>
        <v>0.55000000000000004</v>
      </c>
      <c r="W2484">
        <f>Sales_Data[[#This Row],[Sales]]*Sales_Data[[#This Row],[Cost_%]]</f>
        <v>19.342400000000001</v>
      </c>
      <c r="X2484">
        <f>Sales_Data[[#This Row],[Sales]]-Sales_Data[[#This Row],[Cost]]</f>
        <v>15.825599999999998</v>
      </c>
      <c r="Y2484" s="3">
        <f>Sales_Data[[#This Row],[Gross_Profit_Recalc]]/Sales_Data[[#This Row],[Sales]]</f>
        <v>0.44999999999999996</v>
      </c>
      <c r="Z2484">
        <f>YEAR(Sales_Data[[#This Row],[Order Date]])</f>
        <v>2017</v>
      </c>
    </row>
    <row r="2485" spans="1:26" x14ac:dyDescent="0.2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>_xlfn.XLOOKUP(Sales_Data[[#This Row],[Category]],Assumptions_Model!A:A, Assumptions_Model!B:B)</f>
        <v>0.65</v>
      </c>
      <c r="W2485">
        <f>Sales_Data[[#This Row],[Sales]]*Sales_Data[[#This Row],[Cost_%]]</f>
        <v>739.53750000000002</v>
      </c>
      <c r="X2485">
        <f>Sales_Data[[#This Row],[Sales]]-Sales_Data[[#This Row],[Cost]]</f>
        <v>398.21249999999998</v>
      </c>
      <c r="Y2485" s="3">
        <f>Sales_Data[[#This Row],[Gross_Profit_Recalc]]/Sales_Data[[#This Row],[Sales]]</f>
        <v>0.35</v>
      </c>
      <c r="Z2485">
        <f>YEAR(Sales_Data[[#This Row],[Order Date]])</f>
        <v>2017</v>
      </c>
    </row>
    <row r="2486" spans="1:26" x14ac:dyDescent="0.2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>_xlfn.XLOOKUP(Sales_Data[[#This Row],[Category]],Assumptions_Model!A:A, Assumptions_Model!B:B)</f>
        <v>0.6</v>
      </c>
      <c r="W2486">
        <f>Sales_Data[[#This Row],[Sales]]*Sales_Data[[#This Row],[Cost_%]]</f>
        <v>59.808</v>
      </c>
      <c r="X2486">
        <f>Sales_Data[[#This Row],[Sales]]-Sales_Data[[#This Row],[Cost]]</f>
        <v>39.872000000000007</v>
      </c>
      <c r="Y2486" s="3">
        <f>Sales_Data[[#This Row],[Gross_Profit_Recalc]]/Sales_Data[[#This Row],[Sales]]</f>
        <v>0.4</v>
      </c>
      <c r="Z2486">
        <f>YEAR(Sales_Data[[#This Row],[Order Date]])</f>
        <v>2017</v>
      </c>
    </row>
    <row r="2487" spans="1:26" x14ac:dyDescent="0.2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>_xlfn.XLOOKUP(Sales_Data[[#This Row],[Category]],Assumptions_Model!A:A, Assumptions_Model!B:B)</f>
        <v>0.6</v>
      </c>
      <c r="W2487">
        <f>Sales_Data[[#This Row],[Sales]]*Sales_Data[[#This Row],[Cost_%]]</f>
        <v>3.3359999999999999</v>
      </c>
      <c r="X2487">
        <f>Sales_Data[[#This Row],[Sales]]-Sales_Data[[#This Row],[Cost]]</f>
        <v>2.2239999999999998</v>
      </c>
      <c r="Y2487" s="3">
        <f>Sales_Data[[#This Row],[Gross_Profit_Recalc]]/Sales_Data[[#This Row],[Sales]]</f>
        <v>0.39999999999999997</v>
      </c>
      <c r="Z2487">
        <f>YEAR(Sales_Data[[#This Row],[Order Date]])</f>
        <v>2017</v>
      </c>
    </row>
    <row r="2488" spans="1:26" x14ac:dyDescent="0.2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>_xlfn.XLOOKUP(Sales_Data[[#This Row],[Category]],Assumptions_Model!A:A, Assumptions_Model!B:B)</f>
        <v>0.6</v>
      </c>
      <c r="W2488">
        <f>Sales_Data[[#This Row],[Sales]]*Sales_Data[[#This Row],[Cost_%]]</f>
        <v>51.311999999999998</v>
      </c>
      <c r="X2488">
        <f>Sales_Data[[#This Row],[Sales]]-Sales_Data[[#This Row],[Cost]]</f>
        <v>34.207999999999998</v>
      </c>
      <c r="Y2488" s="3">
        <f>Sales_Data[[#This Row],[Gross_Profit_Recalc]]/Sales_Data[[#This Row],[Sales]]</f>
        <v>0.4</v>
      </c>
      <c r="Z2488">
        <f>YEAR(Sales_Data[[#This Row],[Order Date]])</f>
        <v>2015</v>
      </c>
    </row>
    <row r="2489" spans="1:26" x14ac:dyDescent="0.2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>_xlfn.XLOOKUP(Sales_Data[[#This Row],[Category]],Assumptions_Model!A:A, Assumptions_Model!B:B)</f>
        <v>0.6</v>
      </c>
      <c r="W2489">
        <f>Sales_Data[[#This Row],[Sales]]*Sales_Data[[#This Row],[Cost_%]]</f>
        <v>5.9039999999999999</v>
      </c>
      <c r="X2489">
        <f>Sales_Data[[#This Row],[Sales]]-Sales_Data[[#This Row],[Cost]]</f>
        <v>3.9359999999999999</v>
      </c>
      <c r="Y2489" s="3">
        <f>Sales_Data[[#This Row],[Gross_Profit_Recalc]]/Sales_Data[[#This Row],[Sales]]</f>
        <v>0.4</v>
      </c>
      <c r="Z2489">
        <f>YEAR(Sales_Data[[#This Row],[Order Date]])</f>
        <v>2015</v>
      </c>
    </row>
    <row r="2490" spans="1:26" x14ac:dyDescent="0.2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>_xlfn.XLOOKUP(Sales_Data[[#This Row],[Category]],Assumptions_Model!A:A, Assumptions_Model!B:B)</f>
        <v>0.6</v>
      </c>
      <c r="W2490">
        <f>Sales_Data[[#This Row],[Sales]]*Sales_Data[[#This Row],[Cost_%]]</f>
        <v>12.023999999999999</v>
      </c>
      <c r="X2490">
        <f>Sales_Data[[#This Row],[Sales]]-Sales_Data[[#This Row],[Cost]]</f>
        <v>8.016</v>
      </c>
      <c r="Y2490" s="3">
        <f>Sales_Data[[#This Row],[Gross_Profit_Recalc]]/Sales_Data[[#This Row],[Sales]]</f>
        <v>0.4</v>
      </c>
      <c r="Z2490">
        <f>YEAR(Sales_Data[[#This Row],[Order Date]])</f>
        <v>2015</v>
      </c>
    </row>
    <row r="2491" spans="1:26" x14ac:dyDescent="0.2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>_xlfn.XLOOKUP(Sales_Data[[#This Row],[Category]],Assumptions_Model!A:A, Assumptions_Model!B:B)</f>
        <v>0.55000000000000004</v>
      </c>
      <c r="W2491">
        <f>Sales_Data[[#This Row],[Sales]]*Sales_Data[[#This Row],[Cost_%]]</f>
        <v>347.57800000000003</v>
      </c>
      <c r="X2491">
        <f>Sales_Data[[#This Row],[Sales]]-Sales_Data[[#This Row],[Cost]]</f>
        <v>284.38200000000001</v>
      </c>
      <c r="Y2491" s="3">
        <f>Sales_Data[[#This Row],[Gross_Profit_Recalc]]/Sales_Data[[#This Row],[Sales]]</f>
        <v>0.44999999999999996</v>
      </c>
      <c r="Z2491">
        <f>YEAR(Sales_Data[[#This Row],[Order Date]])</f>
        <v>2015</v>
      </c>
    </row>
    <row r="2492" spans="1:26" x14ac:dyDescent="0.2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>_xlfn.XLOOKUP(Sales_Data[[#This Row],[Category]],Assumptions_Model!A:A, Assumptions_Model!B:B)</f>
        <v>0.6</v>
      </c>
      <c r="W2492">
        <f>Sales_Data[[#This Row],[Sales]]*Sales_Data[[#This Row],[Cost_%]]</f>
        <v>14.352</v>
      </c>
      <c r="X2492">
        <f>Sales_Data[[#This Row],[Sales]]-Sales_Data[[#This Row],[Cost]]</f>
        <v>9.5680000000000014</v>
      </c>
      <c r="Y2492" s="3">
        <f>Sales_Data[[#This Row],[Gross_Profit_Recalc]]/Sales_Data[[#This Row],[Sales]]</f>
        <v>0.4</v>
      </c>
      <c r="Z2492">
        <f>YEAR(Sales_Data[[#This Row],[Order Date]])</f>
        <v>2015</v>
      </c>
    </row>
    <row r="2493" spans="1:26" x14ac:dyDescent="0.2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>_xlfn.XLOOKUP(Sales_Data[[#This Row],[Category]],Assumptions_Model!A:A, Assumptions_Model!B:B)</f>
        <v>0.6</v>
      </c>
      <c r="W2493">
        <f>Sales_Data[[#This Row],[Sales]]*Sales_Data[[#This Row],[Cost_%]]</f>
        <v>54.143999999999998</v>
      </c>
      <c r="X2493">
        <f>Sales_Data[[#This Row],[Sales]]-Sales_Data[[#This Row],[Cost]]</f>
        <v>36.095999999999997</v>
      </c>
      <c r="Y2493" s="3">
        <f>Sales_Data[[#This Row],[Gross_Profit_Recalc]]/Sales_Data[[#This Row],[Sales]]</f>
        <v>0.39999999999999997</v>
      </c>
      <c r="Z2493">
        <f>YEAR(Sales_Data[[#This Row],[Order Date]])</f>
        <v>2014</v>
      </c>
    </row>
    <row r="2494" spans="1:26" x14ac:dyDescent="0.2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>_xlfn.XLOOKUP(Sales_Data[[#This Row],[Category]],Assumptions_Model!A:A, Assumptions_Model!B:B)</f>
        <v>0.55000000000000004</v>
      </c>
      <c r="W2494">
        <f>Sales_Data[[#This Row],[Sales]]*Sales_Data[[#This Row],[Cost_%]]</f>
        <v>2501.8455000000004</v>
      </c>
      <c r="X2494">
        <f>Sales_Data[[#This Row],[Sales]]-Sales_Data[[#This Row],[Cost]]</f>
        <v>2046.9645</v>
      </c>
      <c r="Y2494" s="3">
        <f>Sales_Data[[#This Row],[Gross_Profit_Recalc]]/Sales_Data[[#This Row],[Sales]]</f>
        <v>0.44999999999999996</v>
      </c>
      <c r="Z2494">
        <f>YEAR(Sales_Data[[#This Row],[Order Date]])</f>
        <v>2014</v>
      </c>
    </row>
    <row r="2495" spans="1:26" x14ac:dyDescent="0.2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>_xlfn.XLOOKUP(Sales_Data[[#This Row],[Category]],Assumptions_Model!A:A, Assumptions_Model!B:B)</f>
        <v>0.65</v>
      </c>
      <c r="W2495">
        <f>Sales_Data[[#This Row],[Sales]]*Sales_Data[[#This Row],[Cost_%]]</f>
        <v>195.6045</v>
      </c>
      <c r="X2495">
        <f>Sales_Data[[#This Row],[Sales]]-Sales_Data[[#This Row],[Cost]]</f>
        <v>105.32550000000001</v>
      </c>
      <c r="Y2495" s="3">
        <f>Sales_Data[[#This Row],[Gross_Profit_Recalc]]/Sales_Data[[#This Row],[Sales]]</f>
        <v>0.35000000000000003</v>
      </c>
      <c r="Z2495">
        <f>YEAR(Sales_Data[[#This Row],[Order Date]])</f>
        <v>2016</v>
      </c>
    </row>
    <row r="2496" spans="1:26" x14ac:dyDescent="0.2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>_xlfn.XLOOKUP(Sales_Data[[#This Row],[Category]],Assumptions_Model!A:A, Assumptions_Model!B:B)</f>
        <v>0.55000000000000004</v>
      </c>
      <c r="W2496">
        <f>Sales_Data[[#This Row],[Sales]]*Sales_Data[[#This Row],[Cost_%]]</f>
        <v>395.97800000000007</v>
      </c>
      <c r="X2496">
        <f>Sales_Data[[#This Row],[Sales]]-Sales_Data[[#This Row],[Cost]]</f>
        <v>323.98199999999997</v>
      </c>
      <c r="Y2496" s="3">
        <f>Sales_Data[[#This Row],[Gross_Profit_Recalc]]/Sales_Data[[#This Row],[Sales]]</f>
        <v>0.44999999999999996</v>
      </c>
      <c r="Z2496">
        <f>YEAR(Sales_Data[[#This Row],[Order Date]])</f>
        <v>2016</v>
      </c>
    </row>
    <row r="2497" spans="1:26" x14ac:dyDescent="0.2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>_xlfn.XLOOKUP(Sales_Data[[#This Row],[Category]],Assumptions_Model!A:A, Assumptions_Model!B:B)</f>
        <v>0.65</v>
      </c>
      <c r="W2497">
        <f>Sales_Data[[#This Row],[Sales]]*Sales_Data[[#This Row],[Cost_%]]</f>
        <v>421.09600000000006</v>
      </c>
      <c r="X2497">
        <f>Sales_Data[[#This Row],[Sales]]-Sales_Data[[#This Row],[Cost]]</f>
        <v>226.74399999999997</v>
      </c>
      <c r="Y2497" s="3">
        <f>Sales_Data[[#This Row],[Gross_Profit_Recalc]]/Sales_Data[[#This Row],[Sales]]</f>
        <v>0.34999999999999992</v>
      </c>
      <c r="Z2497">
        <f>YEAR(Sales_Data[[#This Row],[Order Date]])</f>
        <v>2014</v>
      </c>
    </row>
    <row r="2498" spans="1:26" x14ac:dyDescent="0.2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>_xlfn.XLOOKUP(Sales_Data[[#This Row],[Category]],Assumptions_Model!A:A, Assumptions_Model!B:B)</f>
        <v>0.6</v>
      </c>
      <c r="W2498">
        <f>Sales_Data[[#This Row],[Sales]]*Sales_Data[[#This Row],[Cost_%]]</f>
        <v>38.502000000000002</v>
      </c>
      <c r="X2498">
        <f>Sales_Data[[#This Row],[Sales]]-Sales_Data[[#This Row],[Cost]]</f>
        <v>25.667999999999999</v>
      </c>
      <c r="Y2498" s="3">
        <f>Sales_Data[[#This Row],[Gross_Profit_Recalc]]/Sales_Data[[#This Row],[Sales]]</f>
        <v>0.39999999999999997</v>
      </c>
      <c r="Z2498">
        <f>YEAR(Sales_Data[[#This Row],[Order Date]])</f>
        <v>2015</v>
      </c>
    </row>
    <row r="2499" spans="1:26" x14ac:dyDescent="0.2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>_xlfn.XLOOKUP(Sales_Data[[#This Row],[Category]],Assumptions_Model!A:A, Assumptions_Model!B:B)</f>
        <v>0.6</v>
      </c>
      <c r="W2499">
        <f>Sales_Data[[#This Row],[Sales]]*Sales_Data[[#This Row],[Cost_%]]</f>
        <v>74.675999999999988</v>
      </c>
      <c r="X2499">
        <f>Sales_Data[[#This Row],[Sales]]-Sales_Data[[#This Row],[Cost]]</f>
        <v>49.784000000000006</v>
      </c>
      <c r="Y2499" s="3">
        <f>Sales_Data[[#This Row],[Gross_Profit_Recalc]]/Sales_Data[[#This Row],[Sales]]</f>
        <v>0.40000000000000008</v>
      </c>
      <c r="Z2499">
        <f>YEAR(Sales_Data[[#This Row],[Order Date]])</f>
        <v>2015</v>
      </c>
    </row>
    <row r="2500" spans="1:26" x14ac:dyDescent="0.2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>_xlfn.XLOOKUP(Sales_Data[[#This Row],[Category]],Assumptions_Model!A:A, Assumptions_Model!B:B)</f>
        <v>0.6</v>
      </c>
      <c r="W2500">
        <f>Sales_Data[[#This Row],[Sales]]*Sales_Data[[#This Row],[Cost_%]]</f>
        <v>5.7504</v>
      </c>
      <c r="X2500">
        <f>Sales_Data[[#This Row],[Sales]]-Sales_Data[[#This Row],[Cost]]</f>
        <v>3.8335999999999997</v>
      </c>
      <c r="Y2500" s="3">
        <f>Sales_Data[[#This Row],[Gross_Profit_Recalc]]/Sales_Data[[#This Row],[Sales]]</f>
        <v>0.39999999999999997</v>
      </c>
      <c r="Z2500">
        <f>YEAR(Sales_Data[[#This Row],[Order Date]])</f>
        <v>2016</v>
      </c>
    </row>
    <row r="2501" spans="1:26" x14ac:dyDescent="0.2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f>_xlfn.XLOOKUP(Sales_Data[[#This Row],[Category]],Assumptions_Model!A:A, Assumptions_Model!B:B)</f>
        <v>0.6</v>
      </c>
      <c r="W2501">
        <f>Sales_Data[[#This Row],[Sales]]*Sales_Data[[#This Row],[Cost_%]]</f>
        <v>22.564799999999998</v>
      </c>
      <c r="X2501">
        <f>Sales_Data[[#This Row],[Sales]]-Sales_Data[[#This Row],[Cost]]</f>
        <v>15.043199999999999</v>
      </c>
      <c r="Y2501" s="3">
        <f>Sales_Data[[#This Row],[Gross_Profit_Recalc]]/Sales_Data[[#This Row],[Sales]]</f>
        <v>0.4</v>
      </c>
      <c r="Z2501">
        <f>YEAR(Sales_Data[[#This Row],[Order Date]])</f>
        <v>2017</v>
      </c>
    </row>
    <row r="2502" spans="1:26" x14ac:dyDescent="0.2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>_xlfn.XLOOKUP(Sales_Data[[#This Row],[Category]],Assumptions_Model!A:A, Assumptions_Model!B:B)</f>
        <v>0.6</v>
      </c>
      <c r="W2502">
        <f>Sales_Data[[#This Row],[Sales]]*Sales_Data[[#This Row],[Cost_%]]</f>
        <v>7.3343999999999996</v>
      </c>
      <c r="X2502">
        <f>Sales_Data[[#This Row],[Sales]]-Sales_Data[[#This Row],[Cost]]</f>
        <v>4.8896000000000006</v>
      </c>
      <c r="Y2502" s="3">
        <f>Sales_Data[[#This Row],[Gross_Profit_Recalc]]/Sales_Data[[#This Row],[Sales]]</f>
        <v>0.4</v>
      </c>
      <c r="Z2502">
        <f>YEAR(Sales_Data[[#This Row],[Order Date]])</f>
        <v>2017</v>
      </c>
    </row>
    <row r="2503" spans="1:26" x14ac:dyDescent="0.2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>_xlfn.XLOOKUP(Sales_Data[[#This Row],[Category]],Assumptions_Model!A:A, Assumptions_Model!B:B)</f>
        <v>0.6</v>
      </c>
      <c r="W2503">
        <f>Sales_Data[[#This Row],[Sales]]*Sales_Data[[#This Row],[Cost_%]]</f>
        <v>1.3823999999999999</v>
      </c>
      <c r="X2503">
        <f>Sales_Data[[#This Row],[Sales]]-Sales_Data[[#This Row],[Cost]]</f>
        <v>0.92159999999999997</v>
      </c>
      <c r="Y2503" s="3">
        <f>Sales_Data[[#This Row],[Gross_Profit_Recalc]]/Sales_Data[[#This Row],[Sales]]</f>
        <v>0.4</v>
      </c>
      <c r="Z2503">
        <f>YEAR(Sales_Data[[#This Row],[Order Date]])</f>
        <v>2017</v>
      </c>
    </row>
    <row r="2504" spans="1:26" x14ac:dyDescent="0.2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>_xlfn.XLOOKUP(Sales_Data[[#This Row],[Category]],Assumptions_Model!A:A, Assumptions_Model!B:B)</f>
        <v>0.6</v>
      </c>
      <c r="W2504">
        <f>Sales_Data[[#This Row],[Sales]]*Sales_Data[[#This Row],[Cost_%]]</f>
        <v>5.6159999999999997</v>
      </c>
      <c r="X2504">
        <f>Sales_Data[[#This Row],[Sales]]-Sales_Data[[#This Row],[Cost]]</f>
        <v>3.7439999999999998</v>
      </c>
      <c r="Y2504" s="3">
        <f>Sales_Data[[#This Row],[Gross_Profit_Recalc]]/Sales_Data[[#This Row],[Sales]]</f>
        <v>0.4</v>
      </c>
      <c r="Z2504">
        <f>YEAR(Sales_Data[[#This Row],[Order Date]])</f>
        <v>2017</v>
      </c>
    </row>
    <row r="2505" spans="1:26" x14ac:dyDescent="0.2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>_xlfn.XLOOKUP(Sales_Data[[#This Row],[Category]],Assumptions_Model!A:A, Assumptions_Model!B:B)</f>
        <v>0.6</v>
      </c>
      <c r="W2505">
        <f>Sales_Data[[#This Row],[Sales]]*Sales_Data[[#This Row],[Cost_%]]</f>
        <v>4.4279999999999999</v>
      </c>
      <c r="X2505">
        <f>Sales_Data[[#This Row],[Sales]]-Sales_Data[[#This Row],[Cost]]</f>
        <v>2.952</v>
      </c>
      <c r="Y2505" s="3">
        <f>Sales_Data[[#This Row],[Gross_Profit_Recalc]]/Sales_Data[[#This Row],[Sales]]</f>
        <v>0.4</v>
      </c>
      <c r="Z2505">
        <f>YEAR(Sales_Data[[#This Row],[Order Date]])</f>
        <v>2016</v>
      </c>
    </row>
    <row r="2506" spans="1:26" x14ac:dyDescent="0.2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>_xlfn.XLOOKUP(Sales_Data[[#This Row],[Category]],Assumptions_Model!A:A, Assumptions_Model!B:B)</f>
        <v>0.6</v>
      </c>
      <c r="W2506">
        <f>Sales_Data[[#This Row],[Sales]]*Sales_Data[[#This Row],[Cost_%]]</f>
        <v>32.231999999999999</v>
      </c>
      <c r="X2506">
        <f>Sales_Data[[#This Row],[Sales]]-Sales_Data[[#This Row],[Cost]]</f>
        <v>21.488</v>
      </c>
      <c r="Y2506" s="3">
        <f>Sales_Data[[#This Row],[Gross_Profit_Recalc]]/Sales_Data[[#This Row],[Sales]]</f>
        <v>0.4</v>
      </c>
      <c r="Z2506">
        <f>YEAR(Sales_Data[[#This Row],[Order Date]])</f>
        <v>2014</v>
      </c>
    </row>
    <row r="2507" spans="1:26" x14ac:dyDescent="0.2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f>_xlfn.XLOOKUP(Sales_Data[[#This Row],[Category]],Assumptions_Model!A:A, Assumptions_Model!B:B)</f>
        <v>0.6</v>
      </c>
      <c r="W2507">
        <f>Sales_Data[[#This Row],[Sales]]*Sales_Data[[#This Row],[Cost_%]]</f>
        <v>4912.5899999999992</v>
      </c>
      <c r="X2507">
        <f>Sales_Data[[#This Row],[Sales]]-Sales_Data[[#This Row],[Cost]]</f>
        <v>3275.0600000000004</v>
      </c>
      <c r="Y2507" s="3">
        <f>Sales_Data[[#This Row],[Gross_Profit_Recalc]]/Sales_Data[[#This Row],[Sales]]</f>
        <v>0.40000000000000008</v>
      </c>
      <c r="Z2507">
        <f>YEAR(Sales_Data[[#This Row],[Order Date]])</f>
        <v>2014</v>
      </c>
    </row>
    <row r="2508" spans="1:26" x14ac:dyDescent="0.2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>_xlfn.XLOOKUP(Sales_Data[[#This Row],[Category]],Assumptions_Model!A:A, Assumptions_Model!B:B)</f>
        <v>0.65</v>
      </c>
      <c r="W2508">
        <f>Sales_Data[[#This Row],[Sales]]*Sales_Data[[#This Row],[Cost_%]]</f>
        <v>50.648000000000003</v>
      </c>
      <c r="X2508">
        <f>Sales_Data[[#This Row],[Sales]]-Sales_Data[[#This Row],[Cost]]</f>
        <v>27.271999999999998</v>
      </c>
      <c r="Y2508" s="3">
        <f>Sales_Data[[#This Row],[Gross_Profit_Recalc]]/Sales_Data[[#This Row],[Sales]]</f>
        <v>0.35</v>
      </c>
      <c r="Z2508">
        <f>YEAR(Sales_Data[[#This Row],[Order Date]])</f>
        <v>2014</v>
      </c>
    </row>
    <row r="2509" spans="1:26" x14ac:dyDescent="0.2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>_xlfn.XLOOKUP(Sales_Data[[#This Row],[Category]],Assumptions_Model!A:A, Assumptions_Model!B:B)</f>
        <v>0.6</v>
      </c>
      <c r="W2509">
        <f>Sales_Data[[#This Row],[Sales]]*Sales_Data[[#This Row],[Cost_%]]</f>
        <v>19.670399999999997</v>
      </c>
      <c r="X2509">
        <f>Sales_Data[[#This Row],[Sales]]-Sales_Data[[#This Row],[Cost]]</f>
        <v>13.113600000000002</v>
      </c>
      <c r="Y2509" s="3">
        <f>Sales_Data[[#This Row],[Gross_Profit_Recalc]]/Sales_Data[[#This Row],[Sales]]</f>
        <v>0.40000000000000008</v>
      </c>
      <c r="Z2509">
        <f>YEAR(Sales_Data[[#This Row],[Order Date]])</f>
        <v>2015</v>
      </c>
    </row>
    <row r="2510" spans="1:26" x14ac:dyDescent="0.2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>_xlfn.XLOOKUP(Sales_Data[[#This Row],[Category]],Assumptions_Model!A:A, Assumptions_Model!B:B)</f>
        <v>0.55000000000000004</v>
      </c>
      <c r="W2510">
        <f>Sales_Data[[#This Row],[Sales]]*Sales_Data[[#This Row],[Cost_%]]</f>
        <v>108.22680000000001</v>
      </c>
      <c r="X2510">
        <f>Sales_Data[[#This Row],[Sales]]-Sales_Data[[#This Row],[Cost]]</f>
        <v>88.549199999999999</v>
      </c>
      <c r="Y2510" s="3">
        <f>Sales_Data[[#This Row],[Gross_Profit_Recalc]]/Sales_Data[[#This Row],[Sales]]</f>
        <v>0.44999999999999996</v>
      </c>
      <c r="Z2510">
        <f>YEAR(Sales_Data[[#This Row],[Order Date]])</f>
        <v>2017</v>
      </c>
    </row>
    <row r="2511" spans="1:26" x14ac:dyDescent="0.2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>_xlfn.XLOOKUP(Sales_Data[[#This Row],[Category]],Assumptions_Model!A:A, Assumptions_Model!B:B)</f>
        <v>0.55000000000000004</v>
      </c>
      <c r="W2511">
        <f>Sales_Data[[#This Row],[Sales]]*Sales_Data[[#This Row],[Cost_%]]</f>
        <v>263.96700000000004</v>
      </c>
      <c r="X2511">
        <f>Sales_Data[[#This Row],[Sales]]-Sales_Data[[#This Row],[Cost]]</f>
        <v>215.97299999999996</v>
      </c>
      <c r="Y2511" s="3">
        <f>Sales_Data[[#This Row],[Gross_Profit_Recalc]]/Sales_Data[[#This Row],[Sales]]</f>
        <v>0.4499999999999999</v>
      </c>
      <c r="Z2511">
        <f>YEAR(Sales_Data[[#This Row],[Order Date]])</f>
        <v>2017</v>
      </c>
    </row>
    <row r="2512" spans="1:26" x14ac:dyDescent="0.2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f>_xlfn.XLOOKUP(Sales_Data[[#This Row],[Category]],Assumptions_Model!A:A, Assumptions_Model!B:B)</f>
        <v>0.6</v>
      </c>
      <c r="W2512">
        <f>Sales_Data[[#This Row],[Sales]]*Sales_Data[[#This Row],[Cost_%]]</f>
        <v>670.75200000000007</v>
      </c>
      <c r="X2512">
        <f>Sales_Data[[#This Row],[Sales]]-Sales_Data[[#This Row],[Cost]]</f>
        <v>447.16800000000001</v>
      </c>
      <c r="Y2512" s="3">
        <f>Sales_Data[[#This Row],[Gross_Profit_Recalc]]/Sales_Data[[#This Row],[Sales]]</f>
        <v>0.39999999999999997</v>
      </c>
      <c r="Z2512">
        <f>YEAR(Sales_Data[[#This Row],[Order Date]])</f>
        <v>2016</v>
      </c>
    </row>
    <row r="2513" spans="1:26" x14ac:dyDescent="0.2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>_xlfn.XLOOKUP(Sales_Data[[#This Row],[Category]],Assumptions_Model!A:A, Assumptions_Model!B:B)</f>
        <v>0.55000000000000004</v>
      </c>
      <c r="W2513">
        <f>Sales_Data[[#This Row],[Sales]]*Sales_Data[[#This Row],[Cost_%]]</f>
        <v>58.575000000000003</v>
      </c>
      <c r="X2513">
        <f>Sales_Data[[#This Row],[Sales]]-Sales_Data[[#This Row],[Cost]]</f>
        <v>47.924999999999997</v>
      </c>
      <c r="Y2513" s="3">
        <f>Sales_Data[[#This Row],[Gross_Profit_Recalc]]/Sales_Data[[#This Row],[Sales]]</f>
        <v>0.44999999999999996</v>
      </c>
      <c r="Z2513">
        <f>YEAR(Sales_Data[[#This Row],[Order Date]])</f>
        <v>2015</v>
      </c>
    </row>
    <row r="2514" spans="1:26" x14ac:dyDescent="0.2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>_xlfn.XLOOKUP(Sales_Data[[#This Row],[Category]],Assumptions_Model!A:A, Assumptions_Model!B:B)</f>
        <v>0.6</v>
      </c>
      <c r="W2514">
        <f>Sales_Data[[#This Row],[Sales]]*Sales_Data[[#This Row],[Cost_%]]</f>
        <v>27.395999999999997</v>
      </c>
      <c r="X2514">
        <f>Sales_Data[[#This Row],[Sales]]-Sales_Data[[#This Row],[Cost]]</f>
        <v>18.263999999999999</v>
      </c>
      <c r="Y2514" s="3">
        <f>Sales_Data[[#This Row],[Gross_Profit_Recalc]]/Sales_Data[[#This Row],[Sales]]</f>
        <v>0.4</v>
      </c>
      <c r="Z2514">
        <f>YEAR(Sales_Data[[#This Row],[Order Date]])</f>
        <v>2017</v>
      </c>
    </row>
    <row r="2515" spans="1:26" x14ac:dyDescent="0.2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>_xlfn.XLOOKUP(Sales_Data[[#This Row],[Category]],Assumptions_Model!A:A, Assumptions_Model!B:B)</f>
        <v>0.55000000000000004</v>
      </c>
      <c r="W2515">
        <f>Sales_Data[[#This Row],[Sales]]*Sales_Data[[#This Row],[Cost_%]]</f>
        <v>52.782400000000003</v>
      </c>
      <c r="X2515">
        <f>Sales_Data[[#This Row],[Sales]]-Sales_Data[[#This Row],[Cost]]</f>
        <v>43.185600000000001</v>
      </c>
      <c r="Y2515" s="3">
        <f>Sales_Data[[#This Row],[Gross_Profit_Recalc]]/Sales_Data[[#This Row],[Sales]]</f>
        <v>0.45</v>
      </c>
      <c r="Z2515">
        <f>YEAR(Sales_Data[[#This Row],[Order Date]])</f>
        <v>2016</v>
      </c>
    </row>
    <row r="2516" spans="1:26" x14ac:dyDescent="0.2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>_xlfn.XLOOKUP(Sales_Data[[#This Row],[Category]],Assumptions_Model!A:A, Assumptions_Model!B:B)</f>
        <v>0.65</v>
      </c>
      <c r="W2516">
        <f>Sales_Data[[#This Row],[Sales]]*Sales_Data[[#This Row],[Cost_%]]</f>
        <v>31.194800000000001</v>
      </c>
      <c r="X2516">
        <f>Sales_Data[[#This Row],[Sales]]-Sales_Data[[#This Row],[Cost]]</f>
        <v>16.797199999999997</v>
      </c>
      <c r="Y2516" s="3">
        <f>Sales_Data[[#This Row],[Gross_Profit_Recalc]]/Sales_Data[[#This Row],[Sales]]</f>
        <v>0.34999999999999992</v>
      </c>
      <c r="Z2516">
        <f>YEAR(Sales_Data[[#This Row],[Order Date]])</f>
        <v>2016</v>
      </c>
    </row>
    <row r="2517" spans="1:26" x14ac:dyDescent="0.2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>_xlfn.XLOOKUP(Sales_Data[[#This Row],[Category]],Assumptions_Model!A:A, Assumptions_Model!B:B)</f>
        <v>0.6</v>
      </c>
      <c r="W2517">
        <f>Sales_Data[[#This Row],[Sales]]*Sales_Data[[#This Row],[Cost_%]]</f>
        <v>158.59199999999998</v>
      </c>
      <c r="X2517">
        <f>Sales_Data[[#This Row],[Sales]]-Sales_Data[[#This Row],[Cost]]</f>
        <v>105.72800000000001</v>
      </c>
      <c r="Y2517" s="3">
        <f>Sales_Data[[#This Row],[Gross_Profit_Recalc]]/Sales_Data[[#This Row],[Sales]]</f>
        <v>0.4</v>
      </c>
      <c r="Z2517">
        <f>YEAR(Sales_Data[[#This Row],[Order Date]])</f>
        <v>2014</v>
      </c>
    </row>
    <row r="2518" spans="1:26" x14ac:dyDescent="0.2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>_xlfn.XLOOKUP(Sales_Data[[#This Row],[Category]],Assumptions_Model!A:A, Assumptions_Model!B:B)</f>
        <v>0.6</v>
      </c>
      <c r="W2518">
        <f>Sales_Data[[#This Row],[Sales]]*Sales_Data[[#This Row],[Cost_%]]</f>
        <v>362.79359999999997</v>
      </c>
      <c r="X2518">
        <f>Sales_Data[[#This Row],[Sales]]-Sales_Data[[#This Row],[Cost]]</f>
        <v>241.86239999999998</v>
      </c>
      <c r="Y2518" s="3">
        <f>Sales_Data[[#This Row],[Gross_Profit_Recalc]]/Sales_Data[[#This Row],[Sales]]</f>
        <v>0.4</v>
      </c>
      <c r="Z2518">
        <f>YEAR(Sales_Data[[#This Row],[Order Date]])</f>
        <v>2014</v>
      </c>
    </row>
    <row r="2519" spans="1:26" x14ac:dyDescent="0.2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>_xlfn.XLOOKUP(Sales_Data[[#This Row],[Category]],Assumptions_Model!A:A, Assumptions_Model!B:B)</f>
        <v>0.65</v>
      </c>
      <c r="W2519">
        <f>Sales_Data[[#This Row],[Sales]]*Sales_Data[[#This Row],[Cost_%]]</f>
        <v>84.45450000000001</v>
      </c>
      <c r="X2519">
        <f>Sales_Data[[#This Row],[Sales]]-Sales_Data[[#This Row],[Cost]]</f>
        <v>45.475499999999997</v>
      </c>
      <c r="Y2519" s="3">
        <f>Sales_Data[[#This Row],[Gross_Profit_Recalc]]/Sales_Data[[#This Row],[Sales]]</f>
        <v>0.35</v>
      </c>
      <c r="Z2519">
        <f>YEAR(Sales_Data[[#This Row],[Order Date]])</f>
        <v>2017</v>
      </c>
    </row>
    <row r="2520" spans="1:26" x14ac:dyDescent="0.2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f>_xlfn.XLOOKUP(Sales_Data[[#This Row],[Category]],Assumptions_Model!A:A, Assumptions_Model!B:B)</f>
        <v>0.6</v>
      </c>
      <c r="W2520">
        <f>Sales_Data[[#This Row],[Sales]]*Sales_Data[[#This Row],[Cost_%]]</f>
        <v>12.096</v>
      </c>
      <c r="X2520">
        <f>Sales_Data[[#This Row],[Sales]]-Sales_Data[[#This Row],[Cost]]</f>
        <v>8.0640000000000001</v>
      </c>
      <c r="Y2520" s="3">
        <f>Sales_Data[[#This Row],[Gross_Profit_Recalc]]/Sales_Data[[#This Row],[Sales]]</f>
        <v>0.4</v>
      </c>
      <c r="Z2520">
        <f>YEAR(Sales_Data[[#This Row],[Order Date]])</f>
        <v>2016</v>
      </c>
    </row>
    <row r="2521" spans="1:26" x14ac:dyDescent="0.2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>_xlfn.XLOOKUP(Sales_Data[[#This Row],[Category]],Assumptions_Model!A:A, Assumptions_Model!B:B)</f>
        <v>0.6</v>
      </c>
      <c r="W2521">
        <f>Sales_Data[[#This Row],[Sales]]*Sales_Data[[#This Row],[Cost_%]]</f>
        <v>17.675999999999998</v>
      </c>
      <c r="X2521">
        <f>Sales_Data[[#This Row],[Sales]]-Sales_Data[[#This Row],[Cost]]</f>
        <v>11.784000000000002</v>
      </c>
      <c r="Y2521" s="3">
        <f>Sales_Data[[#This Row],[Gross_Profit_Recalc]]/Sales_Data[[#This Row],[Sales]]</f>
        <v>0.40000000000000008</v>
      </c>
      <c r="Z2521">
        <f>YEAR(Sales_Data[[#This Row],[Order Date]])</f>
        <v>2016</v>
      </c>
    </row>
    <row r="2522" spans="1:26" x14ac:dyDescent="0.2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f>_xlfn.XLOOKUP(Sales_Data[[#This Row],[Category]],Assumptions_Model!A:A, Assumptions_Model!B:B)</f>
        <v>0.6</v>
      </c>
      <c r="W2522">
        <f>Sales_Data[[#This Row],[Sales]]*Sales_Data[[#This Row],[Cost_%]]</f>
        <v>521.154</v>
      </c>
      <c r="X2522">
        <f>Sales_Data[[#This Row],[Sales]]-Sales_Data[[#This Row],[Cost]]</f>
        <v>347.43600000000004</v>
      </c>
      <c r="Y2522" s="3">
        <f>Sales_Data[[#This Row],[Gross_Profit_Recalc]]/Sales_Data[[#This Row],[Sales]]</f>
        <v>0.4</v>
      </c>
      <c r="Z2522">
        <f>YEAR(Sales_Data[[#This Row],[Order Date]])</f>
        <v>2016</v>
      </c>
    </row>
    <row r="2523" spans="1:26" x14ac:dyDescent="0.2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>_xlfn.XLOOKUP(Sales_Data[[#This Row],[Category]],Assumptions_Model!A:A, Assumptions_Model!B:B)</f>
        <v>0.6</v>
      </c>
      <c r="W2523">
        <f>Sales_Data[[#This Row],[Sales]]*Sales_Data[[#This Row],[Cost_%]]</f>
        <v>7.7759999999999998</v>
      </c>
      <c r="X2523">
        <f>Sales_Data[[#This Row],[Sales]]-Sales_Data[[#This Row],[Cost]]</f>
        <v>5.1840000000000011</v>
      </c>
      <c r="Y2523" s="3">
        <f>Sales_Data[[#This Row],[Gross_Profit_Recalc]]/Sales_Data[[#This Row],[Sales]]</f>
        <v>0.40000000000000008</v>
      </c>
      <c r="Z2523">
        <f>YEAR(Sales_Data[[#This Row],[Order Date]])</f>
        <v>2016</v>
      </c>
    </row>
    <row r="2524" spans="1:26" x14ac:dyDescent="0.2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>_xlfn.XLOOKUP(Sales_Data[[#This Row],[Category]],Assumptions_Model!A:A, Assumptions_Model!B:B)</f>
        <v>0.55000000000000004</v>
      </c>
      <c r="W2524">
        <f>Sales_Data[[#This Row],[Sales]]*Sales_Data[[#This Row],[Cost_%]]</f>
        <v>3.0250000000000004</v>
      </c>
      <c r="X2524">
        <f>Sales_Data[[#This Row],[Sales]]-Sales_Data[[#This Row],[Cost]]</f>
        <v>2.4749999999999996</v>
      </c>
      <c r="Y2524" s="3">
        <f>Sales_Data[[#This Row],[Gross_Profit_Recalc]]/Sales_Data[[#This Row],[Sales]]</f>
        <v>0.44999999999999996</v>
      </c>
      <c r="Z2524">
        <f>YEAR(Sales_Data[[#This Row],[Order Date]])</f>
        <v>2016</v>
      </c>
    </row>
    <row r="2525" spans="1:26" x14ac:dyDescent="0.2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>_xlfn.XLOOKUP(Sales_Data[[#This Row],[Category]],Assumptions_Model!A:A, Assumptions_Model!B:B)</f>
        <v>0.6</v>
      </c>
      <c r="W2525">
        <f>Sales_Data[[#This Row],[Sales]]*Sales_Data[[#This Row],[Cost_%]]</f>
        <v>72.959999999999994</v>
      </c>
      <c r="X2525">
        <f>Sales_Data[[#This Row],[Sales]]-Sales_Data[[#This Row],[Cost]]</f>
        <v>48.64</v>
      </c>
      <c r="Y2525" s="3">
        <f>Sales_Data[[#This Row],[Gross_Profit_Recalc]]/Sales_Data[[#This Row],[Sales]]</f>
        <v>0.4</v>
      </c>
      <c r="Z2525">
        <f>YEAR(Sales_Data[[#This Row],[Order Date]])</f>
        <v>2016</v>
      </c>
    </row>
    <row r="2526" spans="1:26" x14ac:dyDescent="0.2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>_xlfn.XLOOKUP(Sales_Data[[#This Row],[Category]],Assumptions_Model!A:A, Assumptions_Model!B:B)</f>
        <v>0.6</v>
      </c>
      <c r="W2526">
        <f>Sales_Data[[#This Row],[Sales]]*Sales_Data[[#This Row],[Cost_%]]</f>
        <v>25.2288</v>
      </c>
      <c r="X2526">
        <f>Sales_Data[[#This Row],[Sales]]-Sales_Data[[#This Row],[Cost]]</f>
        <v>16.819200000000002</v>
      </c>
      <c r="Y2526" s="3">
        <f>Sales_Data[[#This Row],[Gross_Profit_Recalc]]/Sales_Data[[#This Row],[Sales]]</f>
        <v>0.4</v>
      </c>
      <c r="Z2526">
        <f>YEAR(Sales_Data[[#This Row],[Order Date]])</f>
        <v>2015</v>
      </c>
    </row>
    <row r="2527" spans="1:26" x14ac:dyDescent="0.2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>_xlfn.XLOOKUP(Sales_Data[[#This Row],[Category]],Assumptions_Model!A:A, Assumptions_Model!B:B)</f>
        <v>0.55000000000000004</v>
      </c>
      <c r="W2527">
        <f>Sales_Data[[#This Row],[Sales]]*Sales_Data[[#This Row],[Cost_%]]</f>
        <v>14.018400000000002</v>
      </c>
      <c r="X2527">
        <f>Sales_Data[[#This Row],[Sales]]-Sales_Data[[#This Row],[Cost]]</f>
        <v>11.469599999999998</v>
      </c>
      <c r="Y2527" s="3">
        <f>Sales_Data[[#This Row],[Gross_Profit_Recalc]]/Sales_Data[[#This Row],[Sales]]</f>
        <v>0.44999999999999996</v>
      </c>
      <c r="Z2527">
        <f>YEAR(Sales_Data[[#This Row],[Order Date]])</f>
        <v>2015</v>
      </c>
    </row>
    <row r="2528" spans="1:26" x14ac:dyDescent="0.2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>_xlfn.XLOOKUP(Sales_Data[[#This Row],[Category]],Assumptions_Model!A:A, Assumptions_Model!B:B)</f>
        <v>0.6</v>
      </c>
      <c r="W2528">
        <f>Sales_Data[[#This Row],[Sales]]*Sales_Data[[#This Row],[Cost_%]]</f>
        <v>4.1399999999999997</v>
      </c>
      <c r="X2528">
        <f>Sales_Data[[#This Row],[Sales]]-Sales_Data[[#This Row],[Cost]]</f>
        <v>2.7600000000000007</v>
      </c>
      <c r="Y2528" s="3">
        <f>Sales_Data[[#This Row],[Gross_Profit_Recalc]]/Sales_Data[[#This Row],[Sales]]</f>
        <v>0.40000000000000008</v>
      </c>
      <c r="Z2528">
        <f>YEAR(Sales_Data[[#This Row],[Order Date]])</f>
        <v>2015</v>
      </c>
    </row>
    <row r="2529" spans="1:26" x14ac:dyDescent="0.2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>_xlfn.XLOOKUP(Sales_Data[[#This Row],[Category]],Assumptions_Model!A:A, Assumptions_Model!B:B)</f>
        <v>0.6</v>
      </c>
      <c r="W2529">
        <f>Sales_Data[[#This Row],[Sales]]*Sales_Data[[#This Row],[Cost_%]]</f>
        <v>5.7887999999999993</v>
      </c>
      <c r="X2529">
        <f>Sales_Data[[#This Row],[Sales]]-Sales_Data[[#This Row],[Cost]]</f>
        <v>3.8592000000000004</v>
      </c>
      <c r="Y2529" s="3">
        <f>Sales_Data[[#This Row],[Gross_Profit_Recalc]]/Sales_Data[[#This Row],[Sales]]</f>
        <v>0.40000000000000008</v>
      </c>
      <c r="Z2529">
        <f>YEAR(Sales_Data[[#This Row],[Order Date]])</f>
        <v>2015</v>
      </c>
    </row>
    <row r="2530" spans="1:26" x14ac:dyDescent="0.2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>_xlfn.XLOOKUP(Sales_Data[[#This Row],[Category]],Assumptions_Model!A:A, Assumptions_Model!B:B)</f>
        <v>0.6</v>
      </c>
      <c r="W2530">
        <f>Sales_Data[[#This Row],[Sales]]*Sales_Data[[#This Row],[Cost_%]]</f>
        <v>4.7808000000000002</v>
      </c>
      <c r="X2530">
        <f>Sales_Data[[#This Row],[Sales]]-Sales_Data[[#This Row],[Cost]]</f>
        <v>3.1871999999999998</v>
      </c>
      <c r="Y2530" s="3">
        <f>Sales_Data[[#This Row],[Gross_Profit_Recalc]]/Sales_Data[[#This Row],[Sales]]</f>
        <v>0.39999999999999997</v>
      </c>
      <c r="Z2530">
        <f>YEAR(Sales_Data[[#This Row],[Order Date]])</f>
        <v>2015</v>
      </c>
    </row>
    <row r="2531" spans="1:26" x14ac:dyDescent="0.2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>_xlfn.XLOOKUP(Sales_Data[[#This Row],[Category]],Assumptions_Model!A:A, Assumptions_Model!B:B)</f>
        <v>0.6</v>
      </c>
      <c r="W2531">
        <f>Sales_Data[[#This Row],[Sales]]*Sales_Data[[#This Row],[Cost_%]]</f>
        <v>6.2207999999999997</v>
      </c>
      <c r="X2531">
        <f>Sales_Data[[#This Row],[Sales]]-Sales_Data[[#This Row],[Cost]]</f>
        <v>4.1472000000000007</v>
      </c>
      <c r="Y2531" s="3">
        <f>Sales_Data[[#This Row],[Gross_Profit_Recalc]]/Sales_Data[[#This Row],[Sales]]</f>
        <v>0.40000000000000008</v>
      </c>
      <c r="Z2531">
        <f>YEAR(Sales_Data[[#This Row],[Order Date]])</f>
        <v>2014</v>
      </c>
    </row>
    <row r="2532" spans="1:26" x14ac:dyDescent="0.2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>_xlfn.XLOOKUP(Sales_Data[[#This Row],[Category]],Assumptions_Model!A:A, Assumptions_Model!B:B)</f>
        <v>0.6</v>
      </c>
      <c r="W2532">
        <f>Sales_Data[[#This Row],[Sales]]*Sales_Data[[#This Row],[Cost_%]]</f>
        <v>68.52</v>
      </c>
      <c r="X2532">
        <f>Sales_Data[[#This Row],[Sales]]-Sales_Data[[#This Row],[Cost]]</f>
        <v>45.680000000000007</v>
      </c>
      <c r="Y2532" s="3">
        <f>Sales_Data[[#This Row],[Gross_Profit_Recalc]]/Sales_Data[[#This Row],[Sales]]</f>
        <v>0.4</v>
      </c>
      <c r="Z2532">
        <f>YEAR(Sales_Data[[#This Row],[Order Date]])</f>
        <v>2014</v>
      </c>
    </row>
    <row r="2533" spans="1:26" x14ac:dyDescent="0.2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>_xlfn.XLOOKUP(Sales_Data[[#This Row],[Category]],Assumptions_Model!A:A, Assumptions_Model!B:B)</f>
        <v>0.6</v>
      </c>
      <c r="W2533">
        <f>Sales_Data[[#This Row],[Sales]]*Sales_Data[[#This Row],[Cost_%]]</f>
        <v>10.776</v>
      </c>
      <c r="X2533">
        <f>Sales_Data[[#This Row],[Sales]]-Sales_Data[[#This Row],[Cost]]</f>
        <v>7.1840000000000011</v>
      </c>
      <c r="Y2533" s="3">
        <f>Sales_Data[[#This Row],[Gross_Profit_Recalc]]/Sales_Data[[#This Row],[Sales]]</f>
        <v>0.4</v>
      </c>
      <c r="Z2533">
        <f>YEAR(Sales_Data[[#This Row],[Order Date]])</f>
        <v>2014</v>
      </c>
    </row>
    <row r="2534" spans="1:26" x14ac:dyDescent="0.2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>_xlfn.XLOOKUP(Sales_Data[[#This Row],[Category]],Assumptions_Model!A:A, Assumptions_Model!B:B)</f>
        <v>0.6</v>
      </c>
      <c r="W2534">
        <f>Sales_Data[[#This Row],[Sales]]*Sales_Data[[#This Row],[Cost_%]]</f>
        <v>7.6019999999999994</v>
      </c>
      <c r="X2534">
        <f>Sales_Data[[#This Row],[Sales]]-Sales_Data[[#This Row],[Cost]]</f>
        <v>5.0680000000000005</v>
      </c>
      <c r="Y2534" s="3">
        <f>Sales_Data[[#This Row],[Gross_Profit_Recalc]]/Sales_Data[[#This Row],[Sales]]</f>
        <v>0.4</v>
      </c>
      <c r="Z2534">
        <f>YEAR(Sales_Data[[#This Row],[Order Date]])</f>
        <v>2014</v>
      </c>
    </row>
    <row r="2535" spans="1:26" x14ac:dyDescent="0.2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>_xlfn.XLOOKUP(Sales_Data[[#This Row],[Category]],Assumptions_Model!A:A, Assumptions_Model!B:B)</f>
        <v>0.55000000000000004</v>
      </c>
      <c r="W2535">
        <f>Sales_Data[[#This Row],[Sales]]*Sales_Data[[#This Row],[Cost_%]]</f>
        <v>186.97800000000001</v>
      </c>
      <c r="X2535">
        <f>Sales_Data[[#This Row],[Sales]]-Sales_Data[[#This Row],[Cost]]</f>
        <v>152.98199999999997</v>
      </c>
      <c r="Y2535" s="3">
        <f>Sales_Data[[#This Row],[Gross_Profit_Recalc]]/Sales_Data[[#This Row],[Sales]]</f>
        <v>0.44999999999999996</v>
      </c>
      <c r="Z2535">
        <f>YEAR(Sales_Data[[#This Row],[Order Date]])</f>
        <v>2014</v>
      </c>
    </row>
    <row r="2536" spans="1:26" x14ac:dyDescent="0.2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>_xlfn.XLOOKUP(Sales_Data[[#This Row],[Category]],Assumptions_Model!A:A, Assumptions_Model!B:B)</f>
        <v>0.6</v>
      </c>
      <c r="W2536">
        <f>Sales_Data[[#This Row],[Sales]]*Sales_Data[[#This Row],[Cost_%]]</f>
        <v>1080.9792</v>
      </c>
      <c r="X2536">
        <f>Sales_Data[[#This Row],[Sales]]-Sales_Data[[#This Row],[Cost]]</f>
        <v>720.65280000000007</v>
      </c>
      <c r="Y2536" s="3">
        <f>Sales_Data[[#This Row],[Gross_Profit_Recalc]]/Sales_Data[[#This Row],[Sales]]</f>
        <v>0.4</v>
      </c>
      <c r="Z2536">
        <f>YEAR(Sales_Data[[#This Row],[Order Date]])</f>
        <v>2017</v>
      </c>
    </row>
    <row r="2537" spans="1:26" x14ac:dyDescent="0.2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>_xlfn.XLOOKUP(Sales_Data[[#This Row],[Category]],Assumptions_Model!A:A, Assumptions_Model!B:B)</f>
        <v>0.55000000000000004</v>
      </c>
      <c r="W2537">
        <f>Sales_Data[[#This Row],[Sales]]*Sales_Data[[#This Row],[Cost_%]]</f>
        <v>25.476000000000003</v>
      </c>
      <c r="X2537">
        <f>Sales_Data[[#This Row],[Sales]]-Sales_Data[[#This Row],[Cost]]</f>
        <v>20.843999999999998</v>
      </c>
      <c r="Y2537" s="3">
        <f>Sales_Data[[#This Row],[Gross_Profit_Recalc]]/Sales_Data[[#This Row],[Sales]]</f>
        <v>0.44999999999999996</v>
      </c>
      <c r="Z2537">
        <f>YEAR(Sales_Data[[#This Row],[Order Date]])</f>
        <v>2015</v>
      </c>
    </row>
    <row r="2538" spans="1:26" x14ac:dyDescent="0.2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>_xlfn.XLOOKUP(Sales_Data[[#This Row],[Category]],Assumptions_Model!A:A, Assumptions_Model!B:B)</f>
        <v>0.65</v>
      </c>
      <c r="W2538">
        <f>Sales_Data[[#This Row],[Sales]]*Sales_Data[[#This Row],[Cost_%]]</f>
        <v>118.29089999999999</v>
      </c>
      <c r="X2538">
        <f>Sales_Data[[#This Row],[Sales]]-Sales_Data[[#This Row],[Cost]]</f>
        <v>63.695099999999996</v>
      </c>
      <c r="Y2538" s="3">
        <f>Sales_Data[[#This Row],[Gross_Profit_Recalc]]/Sales_Data[[#This Row],[Sales]]</f>
        <v>0.35</v>
      </c>
      <c r="Z2538">
        <f>YEAR(Sales_Data[[#This Row],[Order Date]])</f>
        <v>2015</v>
      </c>
    </row>
    <row r="2539" spans="1:26" x14ac:dyDescent="0.2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>_xlfn.XLOOKUP(Sales_Data[[#This Row],[Category]],Assumptions_Model!A:A, Assumptions_Model!B:B)</f>
        <v>0.55000000000000004</v>
      </c>
      <c r="W2539">
        <f>Sales_Data[[#This Row],[Sales]]*Sales_Data[[#This Row],[Cost_%]]</f>
        <v>237.58680000000001</v>
      </c>
      <c r="X2539">
        <f>Sales_Data[[#This Row],[Sales]]-Sales_Data[[#This Row],[Cost]]</f>
        <v>194.38919999999999</v>
      </c>
      <c r="Y2539" s="3">
        <f>Sales_Data[[#This Row],[Gross_Profit_Recalc]]/Sales_Data[[#This Row],[Sales]]</f>
        <v>0.44999999999999996</v>
      </c>
      <c r="Z2539">
        <f>YEAR(Sales_Data[[#This Row],[Order Date]])</f>
        <v>2015</v>
      </c>
    </row>
    <row r="2540" spans="1:26" x14ac:dyDescent="0.2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f>_xlfn.XLOOKUP(Sales_Data[[#This Row],[Category]],Assumptions_Model!A:A, Assumptions_Model!B:B)</f>
        <v>0.55000000000000004</v>
      </c>
      <c r="W2540">
        <f>Sales_Data[[#This Row],[Sales]]*Sales_Data[[#This Row],[Cost_%]]</f>
        <v>85.453500000000005</v>
      </c>
      <c r="X2540">
        <f>Sales_Data[[#This Row],[Sales]]-Sales_Data[[#This Row],[Cost]]</f>
        <v>69.916499999999999</v>
      </c>
      <c r="Y2540" s="3">
        <f>Sales_Data[[#This Row],[Gross_Profit_Recalc]]/Sales_Data[[#This Row],[Sales]]</f>
        <v>0.44999999999999996</v>
      </c>
      <c r="Z2540">
        <f>YEAR(Sales_Data[[#This Row],[Order Date]])</f>
        <v>2015</v>
      </c>
    </row>
    <row r="2541" spans="1:26" x14ac:dyDescent="0.2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>_xlfn.XLOOKUP(Sales_Data[[#This Row],[Category]],Assumptions_Model!A:A, Assumptions_Model!B:B)</f>
        <v>0.65</v>
      </c>
      <c r="W2541">
        <f>Sales_Data[[#This Row],[Sales]]*Sales_Data[[#This Row],[Cost_%]]</f>
        <v>876.6576</v>
      </c>
      <c r="X2541">
        <f>Sales_Data[[#This Row],[Sales]]-Sales_Data[[#This Row],[Cost]]</f>
        <v>472.04639999999995</v>
      </c>
      <c r="Y2541" s="3">
        <f>Sales_Data[[#This Row],[Gross_Profit_Recalc]]/Sales_Data[[#This Row],[Sales]]</f>
        <v>0.35</v>
      </c>
      <c r="Z2541">
        <f>YEAR(Sales_Data[[#This Row],[Order Date]])</f>
        <v>2015</v>
      </c>
    </row>
    <row r="2542" spans="1:26" x14ac:dyDescent="0.2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>_xlfn.XLOOKUP(Sales_Data[[#This Row],[Category]],Assumptions_Model!A:A, Assumptions_Model!B:B)</f>
        <v>0.65</v>
      </c>
      <c r="W2542">
        <f>Sales_Data[[#This Row],[Sales]]*Sales_Data[[#This Row],[Cost_%]]</f>
        <v>455.09880000000004</v>
      </c>
      <c r="X2542">
        <f>Sales_Data[[#This Row],[Sales]]-Sales_Data[[#This Row],[Cost]]</f>
        <v>245.0532</v>
      </c>
      <c r="Y2542" s="3">
        <f>Sales_Data[[#This Row],[Gross_Profit_Recalc]]/Sales_Data[[#This Row],[Sales]]</f>
        <v>0.35</v>
      </c>
      <c r="Z2542">
        <f>YEAR(Sales_Data[[#This Row],[Order Date]])</f>
        <v>2015</v>
      </c>
    </row>
    <row r="2543" spans="1:26" x14ac:dyDescent="0.2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>_xlfn.XLOOKUP(Sales_Data[[#This Row],[Category]],Assumptions_Model!A:A, Assumptions_Model!B:B)</f>
        <v>0.65</v>
      </c>
      <c r="W2543">
        <f>Sales_Data[[#This Row],[Sales]]*Sales_Data[[#This Row],[Cost_%]]</f>
        <v>72.727200000000011</v>
      </c>
      <c r="X2543">
        <f>Sales_Data[[#This Row],[Sales]]-Sales_Data[[#This Row],[Cost]]</f>
        <v>39.160799999999995</v>
      </c>
      <c r="Y2543" s="3">
        <f>Sales_Data[[#This Row],[Gross_Profit_Recalc]]/Sales_Data[[#This Row],[Sales]]</f>
        <v>0.34999999999999992</v>
      </c>
      <c r="Z2543">
        <f>YEAR(Sales_Data[[#This Row],[Order Date]])</f>
        <v>2016</v>
      </c>
    </row>
    <row r="2544" spans="1:26" x14ac:dyDescent="0.2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>_xlfn.XLOOKUP(Sales_Data[[#This Row],[Category]],Assumptions_Model!A:A, Assumptions_Model!B:B)</f>
        <v>0.6</v>
      </c>
      <c r="W2544">
        <f>Sales_Data[[#This Row],[Sales]]*Sales_Data[[#This Row],[Cost_%]]</f>
        <v>86.371200000000002</v>
      </c>
      <c r="X2544">
        <f>Sales_Data[[#This Row],[Sales]]-Sales_Data[[#This Row],[Cost]]</f>
        <v>57.580799999999996</v>
      </c>
      <c r="Y2544" s="3">
        <f>Sales_Data[[#This Row],[Gross_Profit_Recalc]]/Sales_Data[[#This Row],[Sales]]</f>
        <v>0.39999999999999997</v>
      </c>
      <c r="Z2544">
        <f>YEAR(Sales_Data[[#This Row],[Order Date]])</f>
        <v>2014</v>
      </c>
    </row>
    <row r="2545" spans="1:26" x14ac:dyDescent="0.2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>_xlfn.XLOOKUP(Sales_Data[[#This Row],[Category]],Assumptions_Model!A:A, Assumptions_Model!B:B)</f>
        <v>0.65</v>
      </c>
      <c r="W2545">
        <f>Sales_Data[[#This Row],[Sales]]*Sales_Data[[#This Row],[Cost_%]]</f>
        <v>113.06100000000001</v>
      </c>
      <c r="X2545">
        <f>Sales_Data[[#This Row],[Sales]]-Sales_Data[[#This Row],[Cost]]</f>
        <v>60.878999999999991</v>
      </c>
      <c r="Y2545" s="3">
        <f>Sales_Data[[#This Row],[Gross_Profit_Recalc]]/Sales_Data[[#This Row],[Sales]]</f>
        <v>0.35</v>
      </c>
      <c r="Z2545">
        <f>YEAR(Sales_Data[[#This Row],[Order Date]])</f>
        <v>2016</v>
      </c>
    </row>
    <row r="2546" spans="1:26" x14ac:dyDescent="0.2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>_xlfn.XLOOKUP(Sales_Data[[#This Row],[Category]],Assumptions_Model!A:A, Assumptions_Model!B:B)</f>
        <v>0.6</v>
      </c>
      <c r="W2546">
        <f>Sales_Data[[#This Row],[Sales]]*Sales_Data[[#This Row],[Cost_%]]</f>
        <v>8.8559999999999999</v>
      </c>
      <c r="X2546">
        <f>Sales_Data[[#This Row],[Sales]]-Sales_Data[[#This Row],[Cost]]</f>
        <v>5.9039999999999999</v>
      </c>
      <c r="Y2546" s="3">
        <f>Sales_Data[[#This Row],[Gross_Profit_Recalc]]/Sales_Data[[#This Row],[Sales]]</f>
        <v>0.4</v>
      </c>
      <c r="Z2546">
        <f>YEAR(Sales_Data[[#This Row],[Order Date]])</f>
        <v>2016</v>
      </c>
    </row>
    <row r="2547" spans="1:26" x14ac:dyDescent="0.2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>_xlfn.XLOOKUP(Sales_Data[[#This Row],[Category]],Assumptions_Model!A:A, Assumptions_Model!B:B)</f>
        <v>0.6</v>
      </c>
      <c r="W2547">
        <f>Sales_Data[[#This Row],[Sales]]*Sales_Data[[#This Row],[Cost_%]]</f>
        <v>123.55199999999999</v>
      </c>
      <c r="X2547">
        <f>Sales_Data[[#This Row],[Sales]]-Sales_Data[[#This Row],[Cost]]</f>
        <v>82.367999999999995</v>
      </c>
      <c r="Y2547" s="3">
        <f>Sales_Data[[#This Row],[Gross_Profit_Recalc]]/Sales_Data[[#This Row],[Sales]]</f>
        <v>0.4</v>
      </c>
      <c r="Z2547">
        <f>YEAR(Sales_Data[[#This Row],[Order Date]])</f>
        <v>2017</v>
      </c>
    </row>
    <row r="2548" spans="1:26" x14ac:dyDescent="0.2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>_xlfn.XLOOKUP(Sales_Data[[#This Row],[Category]],Assumptions_Model!A:A, Assumptions_Model!B:B)</f>
        <v>0.65</v>
      </c>
      <c r="W2548">
        <f>Sales_Data[[#This Row],[Sales]]*Sales_Data[[#This Row],[Cost_%]]</f>
        <v>66.841449999999995</v>
      </c>
      <c r="X2548">
        <f>Sales_Data[[#This Row],[Sales]]-Sales_Data[[#This Row],[Cost]]</f>
        <v>35.991550000000004</v>
      </c>
      <c r="Y2548" s="3">
        <f>Sales_Data[[#This Row],[Gross_Profit_Recalc]]/Sales_Data[[#This Row],[Sales]]</f>
        <v>0.35000000000000003</v>
      </c>
      <c r="Z2548">
        <f>YEAR(Sales_Data[[#This Row],[Order Date]])</f>
        <v>2017</v>
      </c>
    </row>
    <row r="2549" spans="1:26" x14ac:dyDescent="0.2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>_xlfn.XLOOKUP(Sales_Data[[#This Row],[Category]],Assumptions_Model!A:A, Assumptions_Model!B:B)</f>
        <v>0.6</v>
      </c>
      <c r="W2549">
        <f>Sales_Data[[#This Row],[Sales]]*Sales_Data[[#This Row],[Cost_%]]</f>
        <v>1.3823999999999999</v>
      </c>
      <c r="X2549">
        <f>Sales_Data[[#This Row],[Sales]]-Sales_Data[[#This Row],[Cost]]</f>
        <v>0.92159999999999997</v>
      </c>
      <c r="Y2549" s="3">
        <f>Sales_Data[[#This Row],[Gross_Profit_Recalc]]/Sales_Data[[#This Row],[Sales]]</f>
        <v>0.4</v>
      </c>
      <c r="Z2549">
        <f>YEAR(Sales_Data[[#This Row],[Order Date]])</f>
        <v>2015</v>
      </c>
    </row>
    <row r="2550" spans="1:26" x14ac:dyDescent="0.2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>_xlfn.XLOOKUP(Sales_Data[[#This Row],[Category]],Assumptions_Model!A:A, Assumptions_Model!B:B)</f>
        <v>0.55000000000000004</v>
      </c>
      <c r="W2550">
        <f>Sales_Data[[#This Row],[Sales]]*Sales_Data[[#This Row],[Cost_%]]</f>
        <v>1033.9780000000001</v>
      </c>
      <c r="X2550">
        <f>Sales_Data[[#This Row],[Sales]]-Sales_Data[[#This Row],[Cost]]</f>
        <v>845.98199999999997</v>
      </c>
      <c r="Y2550" s="3">
        <f>Sales_Data[[#This Row],[Gross_Profit_Recalc]]/Sales_Data[[#This Row],[Sales]]</f>
        <v>0.44999999999999996</v>
      </c>
      <c r="Z2550">
        <f>YEAR(Sales_Data[[#This Row],[Order Date]])</f>
        <v>2015</v>
      </c>
    </row>
    <row r="2551" spans="1:26" x14ac:dyDescent="0.2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>_xlfn.XLOOKUP(Sales_Data[[#This Row],[Category]],Assumptions_Model!A:A, Assumptions_Model!B:B)</f>
        <v>0.6</v>
      </c>
      <c r="W2551">
        <f>Sales_Data[[#This Row],[Sales]]*Sales_Data[[#This Row],[Cost_%]]</f>
        <v>187.81440000000001</v>
      </c>
      <c r="X2551">
        <f>Sales_Data[[#This Row],[Sales]]-Sales_Data[[#This Row],[Cost]]</f>
        <v>125.20959999999999</v>
      </c>
      <c r="Y2551" s="3">
        <f>Sales_Data[[#This Row],[Gross_Profit_Recalc]]/Sales_Data[[#This Row],[Sales]]</f>
        <v>0.39999999999999997</v>
      </c>
      <c r="Z2551">
        <f>YEAR(Sales_Data[[#This Row],[Order Date]])</f>
        <v>2015</v>
      </c>
    </row>
    <row r="2552" spans="1:26" x14ac:dyDescent="0.2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>_xlfn.XLOOKUP(Sales_Data[[#This Row],[Category]],Assumptions_Model!A:A, Assumptions_Model!B:B)</f>
        <v>0.6</v>
      </c>
      <c r="W2552">
        <f>Sales_Data[[#This Row],[Sales]]*Sales_Data[[#This Row],[Cost_%]]</f>
        <v>3.024</v>
      </c>
      <c r="X2552">
        <f>Sales_Data[[#This Row],[Sales]]-Sales_Data[[#This Row],[Cost]]</f>
        <v>2.016</v>
      </c>
      <c r="Y2552" s="3">
        <f>Sales_Data[[#This Row],[Gross_Profit_Recalc]]/Sales_Data[[#This Row],[Sales]]</f>
        <v>0.4</v>
      </c>
      <c r="Z2552">
        <f>YEAR(Sales_Data[[#This Row],[Order Date]])</f>
        <v>2015</v>
      </c>
    </row>
    <row r="2553" spans="1:26" x14ac:dyDescent="0.2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f>_xlfn.XLOOKUP(Sales_Data[[#This Row],[Category]],Assumptions_Model!A:A, Assumptions_Model!B:B)</f>
        <v>0.65</v>
      </c>
      <c r="W2553">
        <f>Sales_Data[[#This Row],[Sales]]*Sales_Data[[#This Row],[Cost_%]]</f>
        <v>534.22199999999998</v>
      </c>
      <c r="X2553">
        <f>Sales_Data[[#This Row],[Sales]]-Sales_Data[[#This Row],[Cost]]</f>
        <v>287.65800000000002</v>
      </c>
      <c r="Y2553" s="3">
        <f>Sales_Data[[#This Row],[Gross_Profit_Recalc]]/Sales_Data[[#This Row],[Sales]]</f>
        <v>0.35000000000000003</v>
      </c>
      <c r="Z2553">
        <f>YEAR(Sales_Data[[#This Row],[Order Date]])</f>
        <v>2017</v>
      </c>
    </row>
    <row r="2554" spans="1:26" x14ac:dyDescent="0.2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>_xlfn.XLOOKUP(Sales_Data[[#This Row],[Category]],Assumptions_Model!A:A, Assumptions_Model!B:B)</f>
        <v>0.6</v>
      </c>
      <c r="W2554">
        <f>Sales_Data[[#This Row],[Sales]]*Sales_Data[[#This Row],[Cost_%]]</f>
        <v>13.176</v>
      </c>
      <c r="X2554">
        <f>Sales_Data[[#This Row],[Sales]]-Sales_Data[[#This Row],[Cost]]</f>
        <v>8.7840000000000007</v>
      </c>
      <c r="Y2554" s="3">
        <f>Sales_Data[[#This Row],[Gross_Profit_Recalc]]/Sales_Data[[#This Row],[Sales]]</f>
        <v>0.4</v>
      </c>
      <c r="Z2554">
        <f>YEAR(Sales_Data[[#This Row],[Order Date]])</f>
        <v>2017</v>
      </c>
    </row>
    <row r="2555" spans="1:26" x14ac:dyDescent="0.2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>_xlfn.XLOOKUP(Sales_Data[[#This Row],[Category]],Assumptions_Model!A:A, Assumptions_Model!B:B)</f>
        <v>0.6</v>
      </c>
      <c r="W2555">
        <f>Sales_Data[[#This Row],[Sales]]*Sales_Data[[#This Row],[Cost_%]]</f>
        <v>15.552</v>
      </c>
      <c r="X2555">
        <f>Sales_Data[[#This Row],[Sales]]-Sales_Data[[#This Row],[Cost]]</f>
        <v>10.368000000000002</v>
      </c>
      <c r="Y2555" s="3">
        <f>Sales_Data[[#This Row],[Gross_Profit_Recalc]]/Sales_Data[[#This Row],[Sales]]</f>
        <v>0.40000000000000008</v>
      </c>
      <c r="Z2555">
        <f>YEAR(Sales_Data[[#This Row],[Order Date]])</f>
        <v>2016</v>
      </c>
    </row>
    <row r="2556" spans="1:26" x14ac:dyDescent="0.2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f>_xlfn.XLOOKUP(Sales_Data[[#This Row],[Category]],Assumptions_Model!A:A, Assumptions_Model!B:B)</f>
        <v>0.55000000000000004</v>
      </c>
      <c r="W2556">
        <f>Sales_Data[[#This Row],[Sales]]*Sales_Data[[#This Row],[Cost_%]]</f>
        <v>388.04920000000004</v>
      </c>
      <c r="X2556">
        <f>Sales_Data[[#This Row],[Sales]]-Sales_Data[[#This Row],[Cost]]</f>
        <v>317.49479999999994</v>
      </c>
      <c r="Y2556" s="3">
        <f>Sales_Data[[#This Row],[Gross_Profit_Recalc]]/Sales_Data[[#This Row],[Sales]]</f>
        <v>0.4499999999999999</v>
      </c>
      <c r="Z2556">
        <f>YEAR(Sales_Data[[#This Row],[Order Date]])</f>
        <v>2016</v>
      </c>
    </row>
    <row r="2557" spans="1:26" x14ac:dyDescent="0.2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>_xlfn.XLOOKUP(Sales_Data[[#This Row],[Category]],Assumptions_Model!A:A, Assumptions_Model!B:B)</f>
        <v>0.55000000000000004</v>
      </c>
      <c r="W2557">
        <f>Sales_Data[[#This Row],[Sales]]*Sales_Data[[#This Row],[Cost_%]]</f>
        <v>27.500000000000004</v>
      </c>
      <c r="X2557">
        <f>Sales_Data[[#This Row],[Sales]]-Sales_Data[[#This Row],[Cost]]</f>
        <v>22.499999999999996</v>
      </c>
      <c r="Y2557" s="3">
        <f>Sales_Data[[#This Row],[Gross_Profit_Recalc]]/Sales_Data[[#This Row],[Sales]]</f>
        <v>0.44999999999999996</v>
      </c>
      <c r="Z2557">
        <f>YEAR(Sales_Data[[#This Row],[Order Date]])</f>
        <v>2015</v>
      </c>
    </row>
    <row r="2558" spans="1:26" x14ac:dyDescent="0.2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>_xlfn.XLOOKUP(Sales_Data[[#This Row],[Category]],Assumptions_Model!A:A, Assumptions_Model!B:B)</f>
        <v>0.65</v>
      </c>
      <c r="W2558">
        <f>Sales_Data[[#This Row],[Sales]]*Sales_Data[[#This Row],[Cost_%]]</f>
        <v>33.6128</v>
      </c>
      <c r="X2558">
        <f>Sales_Data[[#This Row],[Sales]]-Sales_Data[[#This Row],[Cost]]</f>
        <v>18.099200000000003</v>
      </c>
      <c r="Y2558" s="3">
        <f>Sales_Data[[#This Row],[Gross_Profit_Recalc]]/Sales_Data[[#This Row],[Sales]]</f>
        <v>0.35000000000000003</v>
      </c>
      <c r="Z2558">
        <f>YEAR(Sales_Data[[#This Row],[Order Date]])</f>
        <v>2016</v>
      </c>
    </row>
    <row r="2559" spans="1:26" x14ac:dyDescent="0.2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f>_xlfn.XLOOKUP(Sales_Data[[#This Row],[Category]],Assumptions_Model!A:A, Assumptions_Model!B:B)</f>
        <v>0.6</v>
      </c>
      <c r="W2559">
        <f>Sales_Data[[#This Row],[Sales]]*Sales_Data[[#This Row],[Cost_%]]</f>
        <v>4.1951999999999998</v>
      </c>
      <c r="X2559">
        <f>Sales_Data[[#This Row],[Sales]]-Sales_Data[[#This Row],[Cost]]</f>
        <v>2.7968000000000002</v>
      </c>
      <c r="Y2559" s="3">
        <f>Sales_Data[[#This Row],[Gross_Profit_Recalc]]/Sales_Data[[#This Row],[Sales]]</f>
        <v>0.4</v>
      </c>
      <c r="Z2559">
        <f>YEAR(Sales_Data[[#This Row],[Order Date]])</f>
        <v>2015</v>
      </c>
    </row>
    <row r="2560" spans="1:26" x14ac:dyDescent="0.2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f>_xlfn.XLOOKUP(Sales_Data[[#This Row],[Category]],Assumptions_Model!A:A, Assumptions_Model!B:B)</f>
        <v>0.65</v>
      </c>
      <c r="W2560">
        <f>Sales_Data[[#This Row],[Sales]]*Sales_Data[[#This Row],[Cost_%]]</f>
        <v>914.45899999999995</v>
      </c>
      <c r="X2560">
        <f>Sales_Data[[#This Row],[Sales]]-Sales_Data[[#This Row],[Cost]]</f>
        <v>492.40099999999995</v>
      </c>
      <c r="Y2560" s="3">
        <f>Sales_Data[[#This Row],[Gross_Profit_Recalc]]/Sales_Data[[#This Row],[Sales]]</f>
        <v>0.35</v>
      </c>
      <c r="Z2560">
        <f>YEAR(Sales_Data[[#This Row],[Order Date]])</f>
        <v>2015</v>
      </c>
    </row>
    <row r="2561" spans="1:26" x14ac:dyDescent="0.2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>_xlfn.XLOOKUP(Sales_Data[[#This Row],[Category]],Assumptions_Model!A:A, Assumptions_Model!B:B)</f>
        <v>0.6</v>
      </c>
      <c r="W2561">
        <f>Sales_Data[[#This Row],[Sales]]*Sales_Data[[#This Row],[Cost_%]]</f>
        <v>9.4499999999999993</v>
      </c>
      <c r="X2561">
        <f>Sales_Data[[#This Row],[Sales]]-Sales_Data[[#This Row],[Cost]]</f>
        <v>6.3000000000000007</v>
      </c>
      <c r="Y2561" s="3">
        <f>Sales_Data[[#This Row],[Gross_Profit_Recalc]]/Sales_Data[[#This Row],[Sales]]</f>
        <v>0.4</v>
      </c>
      <c r="Z2561">
        <f>YEAR(Sales_Data[[#This Row],[Order Date]])</f>
        <v>2015</v>
      </c>
    </row>
    <row r="2562" spans="1:26" x14ac:dyDescent="0.2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>_xlfn.XLOOKUP(Sales_Data[[#This Row],[Category]],Assumptions_Model!A:A, Assumptions_Model!B:B)</f>
        <v>0.6</v>
      </c>
      <c r="W2562">
        <f>Sales_Data[[#This Row],[Sales]]*Sales_Data[[#This Row],[Cost_%]]</f>
        <v>193.86</v>
      </c>
      <c r="X2562">
        <f>Sales_Data[[#This Row],[Sales]]-Sales_Data[[#This Row],[Cost]]</f>
        <v>129.24</v>
      </c>
      <c r="Y2562" s="3">
        <f>Sales_Data[[#This Row],[Gross_Profit_Recalc]]/Sales_Data[[#This Row],[Sales]]</f>
        <v>0.4</v>
      </c>
      <c r="Z2562">
        <f>YEAR(Sales_Data[[#This Row],[Order Date]])</f>
        <v>2015</v>
      </c>
    </row>
    <row r="2563" spans="1:26" x14ac:dyDescent="0.2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>_xlfn.XLOOKUP(Sales_Data[[#This Row],[Category]],Assumptions_Model!A:A, Assumptions_Model!B:B)</f>
        <v>0.6</v>
      </c>
      <c r="W2563">
        <f>Sales_Data[[#This Row],[Sales]]*Sales_Data[[#This Row],[Cost_%]]</f>
        <v>5.5295999999999994</v>
      </c>
      <c r="X2563">
        <f>Sales_Data[[#This Row],[Sales]]-Sales_Data[[#This Row],[Cost]]</f>
        <v>3.6863999999999999</v>
      </c>
      <c r="Y2563" s="3">
        <f>Sales_Data[[#This Row],[Gross_Profit_Recalc]]/Sales_Data[[#This Row],[Sales]]</f>
        <v>0.4</v>
      </c>
      <c r="Z2563">
        <f>YEAR(Sales_Data[[#This Row],[Order Date]])</f>
        <v>2015</v>
      </c>
    </row>
    <row r="2564" spans="1:26" x14ac:dyDescent="0.2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f>_xlfn.XLOOKUP(Sales_Data[[#This Row],[Category]],Assumptions_Model!A:A, Assumptions_Model!B:B)</f>
        <v>0.6</v>
      </c>
      <c r="W2564">
        <f>Sales_Data[[#This Row],[Sales]]*Sales_Data[[#This Row],[Cost_%]]</f>
        <v>6.2207999999999997</v>
      </c>
      <c r="X2564">
        <f>Sales_Data[[#This Row],[Sales]]-Sales_Data[[#This Row],[Cost]]</f>
        <v>4.1472000000000007</v>
      </c>
      <c r="Y2564" s="3">
        <f>Sales_Data[[#This Row],[Gross_Profit_Recalc]]/Sales_Data[[#This Row],[Sales]]</f>
        <v>0.40000000000000008</v>
      </c>
      <c r="Z2564">
        <f>YEAR(Sales_Data[[#This Row],[Order Date]])</f>
        <v>2015</v>
      </c>
    </row>
    <row r="2565" spans="1:26" x14ac:dyDescent="0.2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f>_xlfn.XLOOKUP(Sales_Data[[#This Row],[Category]],Assumptions_Model!A:A, Assumptions_Model!B:B)</f>
        <v>0.55000000000000004</v>
      </c>
      <c r="W2565">
        <f>Sales_Data[[#This Row],[Sales]]*Sales_Data[[#This Row],[Cost_%]]</f>
        <v>8.261000000000001</v>
      </c>
      <c r="X2565">
        <f>Sales_Data[[#This Row],[Sales]]-Sales_Data[[#This Row],[Cost]]</f>
        <v>6.7589999999999986</v>
      </c>
      <c r="Y2565" s="3">
        <f>Sales_Data[[#This Row],[Gross_Profit_Recalc]]/Sales_Data[[#This Row],[Sales]]</f>
        <v>0.4499999999999999</v>
      </c>
      <c r="Z2565">
        <f>YEAR(Sales_Data[[#This Row],[Order Date]])</f>
        <v>2015</v>
      </c>
    </row>
    <row r="2566" spans="1:26" x14ac:dyDescent="0.2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>_xlfn.XLOOKUP(Sales_Data[[#This Row],[Category]],Assumptions_Model!A:A, Assumptions_Model!B:B)</f>
        <v>0.6</v>
      </c>
      <c r="W2566">
        <f>Sales_Data[[#This Row],[Sales]]*Sales_Data[[#This Row],[Cost_%]]</f>
        <v>20.291999999999998</v>
      </c>
      <c r="X2566">
        <f>Sales_Data[[#This Row],[Sales]]-Sales_Data[[#This Row],[Cost]]</f>
        <v>13.528000000000002</v>
      </c>
      <c r="Y2566" s="3">
        <f>Sales_Data[[#This Row],[Gross_Profit_Recalc]]/Sales_Data[[#This Row],[Sales]]</f>
        <v>0.40000000000000008</v>
      </c>
      <c r="Z2566">
        <f>YEAR(Sales_Data[[#This Row],[Order Date]])</f>
        <v>2015</v>
      </c>
    </row>
    <row r="2567" spans="1:26" x14ac:dyDescent="0.2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>_xlfn.XLOOKUP(Sales_Data[[#This Row],[Category]],Assumptions_Model!A:A, Assumptions_Model!B:B)</f>
        <v>0.55000000000000004</v>
      </c>
      <c r="W2567">
        <f>Sales_Data[[#This Row],[Sales]]*Sales_Data[[#This Row],[Cost_%]]</f>
        <v>39.050000000000004</v>
      </c>
      <c r="X2567">
        <f>Sales_Data[[#This Row],[Sales]]-Sales_Data[[#This Row],[Cost]]</f>
        <v>31.949999999999996</v>
      </c>
      <c r="Y2567" s="3">
        <f>Sales_Data[[#This Row],[Gross_Profit_Recalc]]/Sales_Data[[#This Row],[Sales]]</f>
        <v>0.44999999999999996</v>
      </c>
      <c r="Z2567">
        <f>YEAR(Sales_Data[[#This Row],[Order Date]])</f>
        <v>2017</v>
      </c>
    </row>
    <row r="2568" spans="1:26" x14ac:dyDescent="0.2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>_xlfn.XLOOKUP(Sales_Data[[#This Row],[Category]],Assumptions_Model!A:A, Assumptions_Model!B:B)</f>
        <v>0.6</v>
      </c>
      <c r="W2568">
        <f>Sales_Data[[#This Row],[Sales]]*Sales_Data[[#This Row],[Cost_%]]</f>
        <v>15.071999999999999</v>
      </c>
      <c r="X2568">
        <f>Sales_Data[[#This Row],[Sales]]-Sales_Data[[#This Row],[Cost]]</f>
        <v>10.048000000000002</v>
      </c>
      <c r="Y2568" s="3">
        <f>Sales_Data[[#This Row],[Gross_Profit_Recalc]]/Sales_Data[[#This Row],[Sales]]</f>
        <v>0.40000000000000008</v>
      </c>
      <c r="Z2568">
        <f>YEAR(Sales_Data[[#This Row],[Order Date]])</f>
        <v>2017</v>
      </c>
    </row>
    <row r="2569" spans="1:26" x14ac:dyDescent="0.2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>_xlfn.XLOOKUP(Sales_Data[[#This Row],[Category]],Assumptions_Model!A:A, Assumptions_Model!B:B)</f>
        <v>0.65</v>
      </c>
      <c r="W2569">
        <f>Sales_Data[[#This Row],[Sales]]*Sales_Data[[#This Row],[Cost_%]]</f>
        <v>1732.653</v>
      </c>
      <c r="X2569">
        <f>Sales_Data[[#This Row],[Sales]]-Sales_Data[[#This Row],[Cost]]</f>
        <v>932.96699999999987</v>
      </c>
      <c r="Y2569" s="3">
        <f>Sales_Data[[#This Row],[Gross_Profit_Recalc]]/Sales_Data[[#This Row],[Sales]]</f>
        <v>0.35</v>
      </c>
      <c r="Z2569">
        <f>YEAR(Sales_Data[[#This Row],[Order Date]])</f>
        <v>2017</v>
      </c>
    </row>
    <row r="2570" spans="1:26" x14ac:dyDescent="0.2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>_xlfn.XLOOKUP(Sales_Data[[#This Row],[Category]],Assumptions_Model!A:A, Assumptions_Model!B:B)</f>
        <v>0.6</v>
      </c>
      <c r="W2570">
        <f>Sales_Data[[#This Row],[Sales]]*Sales_Data[[#This Row],[Cost_%]]</f>
        <v>286.84799999999996</v>
      </c>
      <c r="X2570">
        <f>Sales_Data[[#This Row],[Sales]]-Sales_Data[[#This Row],[Cost]]</f>
        <v>191.23200000000003</v>
      </c>
      <c r="Y2570" s="3">
        <f>Sales_Data[[#This Row],[Gross_Profit_Recalc]]/Sales_Data[[#This Row],[Sales]]</f>
        <v>0.40000000000000008</v>
      </c>
      <c r="Z2570">
        <f>YEAR(Sales_Data[[#This Row],[Order Date]])</f>
        <v>2017</v>
      </c>
    </row>
    <row r="2571" spans="1:26" x14ac:dyDescent="0.2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>_xlfn.XLOOKUP(Sales_Data[[#This Row],[Category]],Assumptions_Model!A:A, Assumptions_Model!B:B)</f>
        <v>0.55000000000000004</v>
      </c>
      <c r="W2571">
        <f>Sales_Data[[#This Row],[Sales]]*Sales_Data[[#This Row],[Cost_%]]</f>
        <v>90.41340000000001</v>
      </c>
      <c r="X2571">
        <f>Sales_Data[[#This Row],[Sales]]-Sales_Data[[#This Row],[Cost]]</f>
        <v>73.974599999999995</v>
      </c>
      <c r="Y2571" s="3">
        <f>Sales_Data[[#This Row],[Gross_Profit_Recalc]]/Sales_Data[[#This Row],[Sales]]</f>
        <v>0.44999999999999996</v>
      </c>
      <c r="Z2571">
        <f>YEAR(Sales_Data[[#This Row],[Order Date]])</f>
        <v>2017</v>
      </c>
    </row>
    <row r="2572" spans="1:26" x14ac:dyDescent="0.2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>_xlfn.XLOOKUP(Sales_Data[[#This Row],[Category]],Assumptions_Model!A:A, Assumptions_Model!B:B)</f>
        <v>0.6</v>
      </c>
      <c r="W2572">
        <f>Sales_Data[[#This Row],[Sales]]*Sales_Data[[#This Row],[Cost_%]]</f>
        <v>7.9487999999999994</v>
      </c>
      <c r="X2572">
        <f>Sales_Data[[#This Row],[Sales]]-Sales_Data[[#This Row],[Cost]]</f>
        <v>5.2991999999999999</v>
      </c>
      <c r="Y2572" s="3">
        <f>Sales_Data[[#This Row],[Gross_Profit_Recalc]]/Sales_Data[[#This Row],[Sales]]</f>
        <v>0.4</v>
      </c>
      <c r="Z2572">
        <f>YEAR(Sales_Data[[#This Row],[Order Date]])</f>
        <v>2017</v>
      </c>
    </row>
    <row r="2573" spans="1:26" x14ac:dyDescent="0.2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>_xlfn.XLOOKUP(Sales_Data[[#This Row],[Category]],Assumptions_Model!A:A, Assumptions_Model!B:B)</f>
        <v>0.6</v>
      </c>
      <c r="W2573">
        <f>Sales_Data[[#This Row],[Sales]]*Sales_Data[[#This Row],[Cost_%]]</f>
        <v>1.7471999999999999</v>
      </c>
      <c r="X2573">
        <f>Sales_Data[[#This Row],[Sales]]-Sales_Data[[#This Row],[Cost]]</f>
        <v>1.1648000000000001</v>
      </c>
      <c r="Y2573" s="3">
        <f>Sales_Data[[#This Row],[Gross_Profit_Recalc]]/Sales_Data[[#This Row],[Sales]]</f>
        <v>0.4</v>
      </c>
      <c r="Z2573">
        <f>YEAR(Sales_Data[[#This Row],[Order Date]])</f>
        <v>2017</v>
      </c>
    </row>
    <row r="2574" spans="1:26" x14ac:dyDescent="0.2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>_xlfn.XLOOKUP(Sales_Data[[#This Row],[Category]],Assumptions_Model!A:A, Assumptions_Model!B:B)</f>
        <v>0.55000000000000004</v>
      </c>
      <c r="W2574">
        <f>Sales_Data[[#This Row],[Sales]]*Sales_Data[[#This Row],[Cost_%]]</f>
        <v>769.9692</v>
      </c>
      <c r="X2574">
        <f>Sales_Data[[#This Row],[Sales]]-Sales_Data[[#This Row],[Cost]]</f>
        <v>629.97479999999996</v>
      </c>
      <c r="Y2574" s="3">
        <f>Sales_Data[[#This Row],[Gross_Profit_Recalc]]/Sales_Data[[#This Row],[Sales]]</f>
        <v>0.45</v>
      </c>
      <c r="Z2574">
        <f>YEAR(Sales_Data[[#This Row],[Order Date]])</f>
        <v>2016</v>
      </c>
    </row>
    <row r="2575" spans="1:26" x14ac:dyDescent="0.2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>_xlfn.XLOOKUP(Sales_Data[[#This Row],[Category]],Assumptions_Model!A:A, Assumptions_Model!B:B)</f>
        <v>0.65</v>
      </c>
      <c r="W2575">
        <f>Sales_Data[[#This Row],[Sales]]*Sales_Data[[#This Row],[Cost_%]]</f>
        <v>342.19250000000005</v>
      </c>
      <c r="X2575">
        <f>Sales_Data[[#This Row],[Sales]]-Sales_Data[[#This Row],[Cost]]</f>
        <v>184.25749999999999</v>
      </c>
      <c r="Y2575" s="3">
        <f>Sales_Data[[#This Row],[Gross_Profit_Recalc]]/Sales_Data[[#This Row],[Sales]]</f>
        <v>0.35</v>
      </c>
      <c r="Z2575">
        <f>YEAR(Sales_Data[[#This Row],[Order Date]])</f>
        <v>2017</v>
      </c>
    </row>
    <row r="2576" spans="1:26" x14ac:dyDescent="0.2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>_xlfn.XLOOKUP(Sales_Data[[#This Row],[Category]],Assumptions_Model!A:A, Assumptions_Model!B:B)</f>
        <v>0.6</v>
      </c>
      <c r="W2576">
        <f>Sales_Data[[#This Row],[Sales]]*Sales_Data[[#This Row],[Cost_%]]</f>
        <v>9.7379999999999995</v>
      </c>
      <c r="X2576">
        <f>Sales_Data[[#This Row],[Sales]]-Sales_Data[[#This Row],[Cost]]</f>
        <v>6.4920000000000009</v>
      </c>
      <c r="Y2576" s="3">
        <f>Sales_Data[[#This Row],[Gross_Profit_Recalc]]/Sales_Data[[#This Row],[Sales]]</f>
        <v>0.4</v>
      </c>
      <c r="Z2576">
        <f>YEAR(Sales_Data[[#This Row],[Order Date]])</f>
        <v>2014</v>
      </c>
    </row>
    <row r="2577" spans="1:26" x14ac:dyDescent="0.2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>_xlfn.XLOOKUP(Sales_Data[[#This Row],[Category]],Assumptions_Model!A:A, Assumptions_Model!B:B)</f>
        <v>0.6</v>
      </c>
      <c r="W2577">
        <f>Sales_Data[[#This Row],[Sales]]*Sales_Data[[#This Row],[Cost_%]]</f>
        <v>191.93999999999997</v>
      </c>
      <c r="X2577">
        <f>Sales_Data[[#This Row],[Sales]]-Sales_Data[[#This Row],[Cost]]</f>
        <v>127.96000000000001</v>
      </c>
      <c r="Y2577" s="3">
        <f>Sales_Data[[#This Row],[Gross_Profit_Recalc]]/Sales_Data[[#This Row],[Sales]]</f>
        <v>0.40000000000000008</v>
      </c>
      <c r="Z2577">
        <f>YEAR(Sales_Data[[#This Row],[Order Date]])</f>
        <v>2014</v>
      </c>
    </row>
    <row r="2578" spans="1:26" x14ac:dyDescent="0.2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>_xlfn.XLOOKUP(Sales_Data[[#This Row],[Category]],Assumptions_Model!A:A, Assumptions_Model!B:B)</f>
        <v>0.6</v>
      </c>
      <c r="W2578">
        <f>Sales_Data[[#This Row],[Sales]]*Sales_Data[[#This Row],[Cost_%]]</f>
        <v>6.8159999999999998</v>
      </c>
      <c r="X2578">
        <f>Sales_Data[[#This Row],[Sales]]-Sales_Data[[#This Row],[Cost]]</f>
        <v>4.5439999999999996</v>
      </c>
      <c r="Y2578" s="3">
        <f>Sales_Data[[#This Row],[Gross_Profit_Recalc]]/Sales_Data[[#This Row],[Sales]]</f>
        <v>0.39999999999999997</v>
      </c>
      <c r="Z2578">
        <f>YEAR(Sales_Data[[#This Row],[Order Date]])</f>
        <v>2014</v>
      </c>
    </row>
    <row r="2579" spans="1:26" x14ac:dyDescent="0.2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f>_xlfn.XLOOKUP(Sales_Data[[#This Row],[Category]],Assumptions_Model!A:A, Assumptions_Model!B:B)</f>
        <v>0.6</v>
      </c>
      <c r="W2579">
        <f>Sales_Data[[#This Row],[Sales]]*Sales_Data[[#This Row],[Cost_%]]</f>
        <v>405.072</v>
      </c>
      <c r="X2579">
        <f>Sales_Data[[#This Row],[Sales]]-Sales_Data[[#This Row],[Cost]]</f>
        <v>270.048</v>
      </c>
      <c r="Y2579" s="3">
        <f>Sales_Data[[#This Row],[Gross_Profit_Recalc]]/Sales_Data[[#This Row],[Sales]]</f>
        <v>0.4</v>
      </c>
      <c r="Z2579">
        <f>YEAR(Sales_Data[[#This Row],[Order Date]])</f>
        <v>2014</v>
      </c>
    </row>
    <row r="2580" spans="1:26" x14ac:dyDescent="0.2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f>_xlfn.XLOOKUP(Sales_Data[[#This Row],[Category]],Assumptions_Model!A:A, Assumptions_Model!B:B)</f>
        <v>0.65</v>
      </c>
      <c r="W2580">
        <f>Sales_Data[[#This Row],[Sales]]*Sales_Data[[#This Row],[Cost_%]]</f>
        <v>40.832999999999998</v>
      </c>
      <c r="X2580">
        <f>Sales_Data[[#This Row],[Sales]]-Sales_Data[[#This Row],[Cost]]</f>
        <v>21.987000000000002</v>
      </c>
      <c r="Y2580" s="3">
        <f>Sales_Data[[#This Row],[Gross_Profit_Recalc]]/Sales_Data[[#This Row],[Sales]]</f>
        <v>0.35000000000000003</v>
      </c>
      <c r="Z2580">
        <f>YEAR(Sales_Data[[#This Row],[Order Date]])</f>
        <v>2014</v>
      </c>
    </row>
    <row r="2581" spans="1:26" x14ac:dyDescent="0.2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>_xlfn.XLOOKUP(Sales_Data[[#This Row],[Category]],Assumptions_Model!A:A, Assumptions_Model!B:B)</f>
        <v>0.6</v>
      </c>
      <c r="W2581">
        <f>Sales_Data[[#This Row],[Sales]]*Sales_Data[[#This Row],[Cost_%]]</f>
        <v>293.952</v>
      </c>
      <c r="X2581">
        <f>Sales_Data[[#This Row],[Sales]]-Sales_Data[[#This Row],[Cost]]</f>
        <v>195.96800000000002</v>
      </c>
      <c r="Y2581" s="3">
        <f>Sales_Data[[#This Row],[Gross_Profit_Recalc]]/Sales_Data[[#This Row],[Sales]]</f>
        <v>0.4</v>
      </c>
      <c r="Z2581">
        <f>YEAR(Sales_Data[[#This Row],[Order Date]])</f>
        <v>2014</v>
      </c>
    </row>
    <row r="2582" spans="1:26" x14ac:dyDescent="0.2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>_xlfn.XLOOKUP(Sales_Data[[#This Row],[Category]],Assumptions_Model!A:A, Assumptions_Model!B:B)</f>
        <v>0.6</v>
      </c>
      <c r="W2582">
        <f>Sales_Data[[#This Row],[Sales]]*Sales_Data[[#This Row],[Cost_%]]</f>
        <v>11.664</v>
      </c>
      <c r="X2582">
        <f>Sales_Data[[#This Row],[Sales]]-Sales_Data[[#This Row],[Cost]]</f>
        <v>7.7760000000000016</v>
      </c>
      <c r="Y2582" s="3">
        <f>Sales_Data[[#This Row],[Gross_Profit_Recalc]]/Sales_Data[[#This Row],[Sales]]</f>
        <v>0.40000000000000008</v>
      </c>
      <c r="Z2582">
        <f>YEAR(Sales_Data[[#This Row],[Order Date]])</f>
        <v>2014</v>
      </c>
    </row>
    <row r="2583" spans="1:26" x14ac:dyDescent="0.2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>_xlfn.XLOOKUP(Sales_Data[[#This Row],[Category]],Assumptions_Model!A:A, Assumptions_Model!B:B)</f>
        <v>0.6</v>
      </c>
      <c r="W2583">
        <f>Sales_Data[[#This Row],[Sales]]*Sales_Data[[#This Row],[Cost_%]]</f>
        <v>10.007999999999999</v>
      </c>
      <c r="X2583">
        <f>Sales_Data[[#This Row],[Sales]]-Sales_Data[[#This Row],[Cost]]</f>
        <v>6.6720000000000006</v>
      </c>
      <c r="Y2583" s="3">
        <f>Sales_Data[[#This Row],[Gross_Profit_Recalc]]/Sales_Data[[#This Row],[Sales]]</f>
        <v>0.4</v>
      </c>
      <c r="Z2583">
        <f>YEAR(Sales_Data[[#This Row],[Order Date]])</f>
        <v>2014</v>
      </c>
    </row>
    <row r="2584" spans="1:26" x14ac:dyDescent="0.2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>_xlfn.XLOOKUP(Sales_Data[[#This Row],[Category]],Assumptions_Model!A:A, Assumptions_Model!B:B)</f>
        <v>0.55000000000000004</v>
      </c>
      <c r="W2584">
        <f>Sales_Data[[#This Row],[Sales]]*Sales_Data[[#This Row],[Cost_%]]</f>
        <v>85.44250000000001</v>
      </c>
      <c r="X2584">
        <f>Sales_Data[[#This Row],[Sales]]-Sales_Data[[#This Row],[Cost]]</f>
        <v>69.907499999999985</v>
      </c>
      <c r="Y2584" s="3">
        <f>Sales_Data[[#This Row],[Gross_Profit_Recalc]]/Sales_Data[[#This Row],[Sales]]</f>
        <v>0.4499999999999999</v>
      </c>
      <c r="Z2584">
        <f>YEAR(Sales_Data[[#This Row],[Order Date]])</f>
        <v>2014</v>
      </c>
    </row>
    <row r="2585" spans="1:26" x14ac:dyDescent="0.2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f>_xlfn.XLOOKUP(Sales_Data[[#This Row],[Category]],Assumptions_Model!A:A, Assumptions_Model!B:B)</f>
        <v>0.65</v>
      </c>
      <c r="W2585">
        <f>Sales_Data[[#This Row],[Sales]]*Sales_Data[[#This Row],[Cost_%]]</f>
        <v>8.0730000000000004</v>
      </c>
      <c r="X2585">
        <f>Sales_Data[[#This Row],[Sales]]-Sales_Data[[#This Row],[Cost]]</f>
        <v>4.3469999999999995</v>
      </c>
      <c r="Y2585" s="3">
        <f>Sales_Data[[#This Row],[Gross_Profit_Recalc]]/Sales_Data[[#This Row],[Sales]]</f>
        <v>0.35</v>
      </c>
      <c r="Z2585">
        <f>YEAR(Sales_Data[[#This Row],[Order Date]])</f>
        <v>2014</v>
      </c>
    </row>
    <row r="2586" spans="1:26" x14ac:dyDescent="0.2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>_xlfn.XLOOKUP(Sales_Data[[#This Row],[Category]],Assumptions_Model!A:A, Assumptions_Model!B:B)</f>
        <v>0.55000000000000004</v>
      </c>
      <c r="W2586">
        <f>Sales_Data[[#This Row],[Sales]]*Sales_Data[[#This Row],[Cost_%]]</f>
        <v>103.389</v>
      </c>
      <c r="X2586">
        <f>Sales_Data[[#This Row],[Sales]]-Sales_Data[[#This Row],[Cost]]</f>
        <v>84.590999999999994</v>
      </c>
      <c r="Y2586" s="3">
        <f>Sales_Data[[#This Row],[Gross_Profit_Recalc]]/Sales_Data[[#This Row],[Sales]]</f>
        <v>0.45</v>
      </c>
      <c r="Z2586">
        <f>YEAR(Sales_Data[[#This Row],[Order Date]])</f>
        <v>2014</v>
      </c>
    </row>
    <row r="2587" spans="1:26" x14ac:dyDescent="0.2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>_xlfn.XLOOKUP(Sales_Data[[#This Row],[Category]],Assumptions_Model!A:A, Assumptions_Model!B:B)</f>
        <v>0.6</v>
      </c>
      <c r="W2587">
        <f>Sales_Data[[#This Row],[Sales]]*Sales_Data[[#This Row],[Cost_%]]</f>
        <v>3.9647999999999994</v>
      </c>
      <c r="X2587">
        <f>Sales_Data[[#This Row],[Sales]]-Sales_Data[[#This Row],[Cost]]</f>
        <v>2.6432000000000002</v>
      </c>
      <c r="Y2587" s="3">
        <f>Sales_Data[[#This Row],[Gross_Profit_Recalc]]/Sales_Data[[#This Row],[Sales]]</f>
        <v>0.40000000000000008</v>
      </c>
      <c r="Z2587">
        <f>YEAR(Sales_Data[[#This Row],[Order Date]])</f>
        <v>2015</v>
      </c>
    </row>
    <row r="2588" spans="1:26" x14ac:dyDescent="0.2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>_xlfn.XLOOKUP(Sales_Data[[#This Row],[Category]],Assumptions_Model!A:A, Assumptions_Model!B:B)</f>
        <v>0.6</v>
      </c>
      <c r="W2588">
        <f>Sales_Data[[#This Row],[Sales]]*Sales_Data[[#This Row],[Cost_%]]</f>
        <v>149.142</v>
      </c>
      <c r="X2588">
        <f>Sales_Data[[#This Row],[Sales]]-Sales_Data[[#This Row],[Cost]]</f>
        <v>99.427999999999997</v>
      </c>
      <c r="Y2588" s="3">
        <f>Sales_Data[[#This Row],[Gross_Profit_Recalc]]/Sales_Data[[#This Row],[Sales]]</f>
        <v>0.4</v>
      </c>
      <c r="Z2588">
        <f>YEAR(Sales_Data[[#This Row],[Order Date]])</f>
        <v>2017</v>
      </c>
    </row>
    <row r="2589" spans="1:26" x14ac:dyDescent="0.2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f>_xlfn.XLOOKUP(Sales_Data[[#This Row],[Category]],Assumptions_Model!A:A, Assumptions_Model!B:B)</f>
        <v>0.65</v>
      </c>
      <c r="W2589">
        <f>Sales_Data[[#This Row],[Sales]]*Sales_Data[[#This Row],[Cost_%]]</f>
        <v>14.4495</v>
      </c>
      <c r="X2589">
        <f>Sales_Data[[#This Row],[Sales]]-Sales_Data[[#This Row],[Cost]]</f>
        <v>7.7805</v>
      </c>
      <c r="Y2589" s="3">
        <f>Sales_Data[[#This Row],[Gross_Profit_Recalc]]/Sales_Data[[#This Row],[Sales]]</f>
        <v>0.35</v>
      </c>
      <c r="Z2589">
        <f>YEAR(Sales_Data[[#This Row],[Order Date]])</f>
        <v>2017</v>
      </c>
    </row>
    <row r="2590" spans="1:26" x14ac:dyDescent="0.2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>_xlfn.XLOOKUP(Sales_Data[[#This Row],[Category]],Assumptions_Model!A:A, Assumptions_Model!B:B)</f>
        <v>0.6</v>
      </c>
      <c r="W2590">
        <f>Sales_Data[[#This Row],[Sales]]*Sales_Data[[#This Row],[Cost_%]]</f>
        <v>3.5880000000000001</v>
      </c>
      <c r="X2590">
        <f>Sales_Data[[#This Row],[Sales]]-Sales_Data[[#This Row],[Cost]]</f>
        <v>2.3920000000000003</v>
      </c>
      <c r="Y2590" s="3">
        <f>Sales_Data[[#This Row],[Gross_Profit_Recalc]]/Sales_Data[[#This Row],[Sales]]</f>
        <v>0.4</v>
      </c>
      <c r="Z2590">
        <f>YEAR(Sales_Data[[#This Row],[Order Date]])</f>
        <v>2016</v>
      </c>
    </row>
    <row r="2591" spans="1:26" x14ac:dyDescent="0.2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>_xlfn.XLOOKUP(Sales_Data[[#This Row],[Category]],Assumptions_Model!A:A, Assumptions_Model!B:B)</f>
        <v>0.55000000000000004</v>
      </c>
      <c r="W2591">
        <f>Sales_Data[[#This Row],[Sales]]*Sales_Data[[#This Row],[Cost_%]]</f>
        <v>135.39240000000001</v>
      </c>
      <c r="X2591">
        <f>Sales_Data[[#This Row],[Sales]]-Sales_Data[[#This Row],[Cost]]</f>
        <v>110.7756</v>
      </c>
      <c r="Y2591" s="3">
        <f>Sales_Data[[#This Row],[Gross_Profit_Recalc]]/Sales_Data[[#This Row],[Sales]]</f>
        <v>0.44999999999999996</v>
      </c>
      <c r="Z2591">
        <f>YEAR(Sales_Data[[#This Row],[Order Date]])</f>
        <v>2016</v>
      </c>
    </row>
    <row r="2592" spans="1:26" x14ac:dyDescent="0.2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>_xlfn.XLOOKUP(Sales_Data[[#This Row],[Category]],Assumptions_Model!A:A, Assumptions_Model!B:B)</f>
        <v>0.65</v>
      </c>
      <c r="W2592">
        <f>Sales_Data[[#This Row],[Sales]]*Sales_Data[[#This Row],[Cost_%]]</f>
        <v>9.1883999999999997</v>
      </c>
      <c r="X2592">
        <f>Sales_Data[[#This Row],[Sales]]-Sales_Data[[#This Row],[Cost]]</f>
        <v>4.9475999999999996</v>
      </c>
      <c r="Y2592" s="3">
        <f>Sales_Data[[#This Row],[Gross_Profit_Recalc]]/Sales_Data[[#This Row],[Sales]]</f>
        <v>0.35</v>
      </c>
      <c r="Z2592">
        <f>YEAR(Sales_Data[[#This Row],[Order Date]])</f>
        <v>2016</v>
      </c>
    </row>
    <row r="2593" spans="1:26" x14ac:dyDescent="0.2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>_xlfn.XLOOKUP(Sales_Data[[#This Row],[Category]],Assumptions_Model!A:A, Assumptions_Model!B:B)</f>
        <v>0.65</v>
      </c>
      <c r="W2593">
        <f>Sales_Data[[#This Row],[Sales]]*Sales_Data[[#This Row],[Cost_%]]</f>
        <v>390.95550000000003</v>
      </c>
      <c r="X2593">
        <f>Sales_Data[[#This Row],[Sales]]-Sales_Data[[#This Row],[Cost]]</f>
        <v>210.5145</v>
      </c>
      <c r="Y2593" s="3">
        <f>Sales_Data[[#This Row],[Gross_Profit_Recalc]]/Sales_Data[[#This Row],[Sales]]</f>
        <v>0.35</v>
      </c>
      <c r="Z2593">
        <f>YEAR(Sales_Data[[#This Row],[Order Date]])</f>
        <v>2016</v>
      </c>
    </row>
    <row r="2594" spans="1:26" x14ac:dyDescent="0.2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>_xlfn.XLOOKUP(Sales_Data[[#This Row],[Category]],Assumptions_Model!A:A, Assumptions_Model!B:B)</f>
        <v>0.55000000000000004</v>
      </c>
      <c r="W2594">
        <f>Sales_Data[[#This Row],[Sales]]*Sales_Data[[#This Row],[Cost_%]]</f>
        <v>43.505000000000003</v>
      </c>
      <c r="X2594">
        <f>Sales_Data[[#This Row],[Sales]]-Sales_Data[[#This Row],[Cost]]</f>
        <v>35.594999999999992</v>
      </c>
      <c r="Y2594" s="3">
        <f>Sales_Data[[#This Row],[Gross_Profit_Recalc]]/Sales_Data[[#This Row],[Sales]]</f>
        <v>0.44999999999999996</v>
      </c>
      <c r="Z2594">
        <f>YEAR(Sales_Data[[#This Row],[Order Date]])</f>
        <v>2017</v>
      </c>
    </row>
    <row r="2595" spans="1:26" x14ac:dyDescent="0.2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>_xlfn.XLOOKUP(Sales_Data[[#This Row],[Category]],Assumptions_Model!A:A, Assumptions_Model!B:B)</f>
        <v>0.6</v>
      </c>
      <c r="W2595">
        <f>Sales_Data[[#This Row],[Sales]]*Sales_Data[[#This Row],[Cost_%]]</f>
        <v>196.70399999999998</v>
      </c>
      <c r="X2595">
        <f>Sales_Data[[#This Row],[Sales]]-Sales_Data[[#This Row],[Cost]]</f>
        <v>131.136</v>
      </c>
      <c r="Y2595" s="3">
        <f>Sales_Data[[#This Row],[Gross_Profit_Recalc]]/Sales_Data[[#This Row],[Sales]]</f>
        <v>0.4</v>
      </c>
      <c r="Z2595">
        <f>YEAR(Sales_Data[[#This Row],[Order Date]])</f>
        <v>2017</v>
      </c>
    </row>
    <row r="2596" spans="1:26" x14ac:dyDescent="0.2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>_xlfn.XLOOKUP(Sales_Data[[#This Row],[Category]],Assumptions_Model!A:A, Assumptions_Model!B:B)</f>
        <v>0.6</v>
      </c>
      <c r="W2596">
        <f>Sales_Data[[#This Row],[Sales]]*Sales_Data[[#This Row],[Cost_%]]</f>
        <v>108.57600000000001</v>
      </c>
      <c r="X2596">
        <f>Sales_Data[[#This Row],[Sales]]-Sales_Data[[#This Row],[Cost]]</f>
        <v>72.384</v>
      </c>
      <c r="Y2596" s="3">
        <f>Sales_Data[[#This Row],[Gross_Profit_Recalc]]/Sales_Data[[#This Row],[Sales]]</f>
        <v>0.39999999999999997</v>
      </c>
      <c r="Z2596">
        <f>YEAR(Sales_Data[[#This Row],[Order Date]])</f>
        <v>2017</v>
      </c>
    </row>
    <row r="2597" spans="1:26" x14ac:dyDescent="0.2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>_xlfn.XLOOKUP(Sales_Data[[#This Row],[Category]],Assumptions_Model!A:A, Assumptions_Model!B:B)</f>
        <v>0.6</v>
      </c>
      <c r="W2597">
        <f>Sales_Data[[#This Row],[Sales]]*Sales_Data[[#This Row],[Cost_%]]</f>
        <v>548.98199999999997</v>
      </c>
      <c r="X2597">
        <f>Sales_Data[[#This Row],[Sales]]-Sales_Data[[#This Row],[Cost]]</f>
        <v>365.98800000000006</v>
      </c>
      <c r="Y2597" s="3">
        <f>Sales_Data[[#This Row],[Gross_Profit_Recalc]]/Sales_Data[[#This Row],[Sales]]</f>
        <v>0.4</v>
      </c>
      <c r="Z2597">
        <f>YEAR(Sales_Data[[#This Row],[Order Date]])</f>
        <v>2017</v>
      </c>
    </row>
    <row r="2598" spans="1:26" x14ac:dyDescent="0.2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f>_xlfn.XLOOKUP(Sales_Data[[#This Row],[Category]],Assumptions_Model!A:A, Assumptions_Model!B:B)</f>
        <v>0.55000000000000004</v>
      </c>
      <c r="W2598">
        <f>Sales_Data[[#This Row],[Sales]]*Sales_Data[[#This Row],[Cost_%]]</f>
        <v>323.38350000000003</v>
      </c>
      <c r="X2598">
        <f>Sales_Data[[#This Row],[Sales]]-Sales_Data[[#This Row],[Cost]]</f>
        <v>264.5865</v>
      </c>
      <c r="Y2598" s="3">
        <f>Sales_Data[[#This Row],[Gross_Profit_Recalc]]/Sales_Data[[#This Row],[Sales]]</f>
        <v>0.44999999999999996</v>
      </c>
      <c r="Z2598">
        <f>YEAR(Sales_Data[[#This Row],[Order Date]])</f>
        <v>2017</v>
      </c>
    </row>
    <row r="2599" spans="1:26" x14ac:dyDescent="0.2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>_xlfn.XLOOKUP(Sales_Data[[#This Row],[Category]],Assumptions_Model!A:A, Assumptions_Model!B:B)</f>
        <v>0.6</v>
      </c>
      <c r="W2599">
        <f>Sales_Data[[#This Row],[Sales]]*Sales_Data[[#This Row],[Cost_%]]</f>
        <v>318.20400000000001</v>
      </c>
      <c r="X2599">
        <f>Sales_Data[[#This Row],[Sales]]-Sales_Data[[#This Row],[Cost]]</f>
        <v>212.13600000000002</v>
      </c>
      <c r="Y2599" s="3">
        <f>Sales_Data[[#This Row],[Gross_Profit_Recalc]]/Sales_Data[[#This Row],[Sales]]</f>
        <v>0.4</v>
      </c>
      <c r="Z2599">
        <f>YEAR(Sales_Data[[#This Row],[Order Date]])</f>
        <v>2017</v>
      </c>
    </row>
    <row r="2600" spans="1:26" x14ac:dyDescent="0.2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f>_xlfn.XLOOKUP(Sales_Data[[#This Row],[Category]],Assumptions_Model!A:A, Assumptions_Model!B:B)</f>
        <v>0.6</v>
      </c>
      <c r="W2600">
        <f>Sales_Data[[#This Row],[Sales]]*Sales_Data[[#This Row],[Cost_%]]</f>
        <v>8.9639999999999986</v>
      </c>
      <c r="X2600">
        <f>Sales_Data[[#This Row],[Sales]]-Sales_Data[[#This Row],[Cost]]</f>
        <v>5.9760000000000009</v>
      </c>
      <c r="Y2600" s="3">
        <f>Sales_Data[[#This Row],[Gross_Profit_Recalc]]/Sales_Data[[#This Row],[Sales]]</f>
        <v>0.40000000000000008</v>
      </c>
      <c r="Z2600">
        <f>YEAR(Sales_Data[[#This Row],[Order Date]])</f>
        <v>2017</v>
      </c>
    </row>
    <row r="2601" spans="1:26" x14ac:dyDescent="0.2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f>_xlfn.XLOOKUP(Sales_Data[[#This Row],[Category]],Assumptions_Model!A:A, Assumptions_Model!B:B)</f>
        <v>0.6</v>
      </c>
      <c r="W2601">
        <f>Sales_Data[[#This Row],[Sales]]*Sales_Data[[#This Row],[Cost_%]]</f>
        <v>73.164000000000001</v>
      </c>
      <c r="X2601">
        <f>Sales_Data[[#This Row],[Sales]]-Sales_Data[[#This Row],[Cost]]</f>
        <v>48.775999999999996</v>
      </c>
      <c r="Y2601" s="3">
        <f>Sales_Data[[#This Row],[Gross_Profit_Recalc]]/Sales_Data[[#This Row],[Sales]]</f>
        <v>0.39999999999999997</v>
      </c>
      <c r="Z2601">
        <f>YEAR(Sales_Data[[#This Row],[Order Date]])</f>
        <v>2017</v>
      </c>
    </row>
    <row r="2602" spans="1:26" x14ac:dyDescent="0.2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>_xlfn.XLOOKUP(Sales_Data[[#This Row],[Category]],Assumptions_Model!A:A, Assumptions_Model!B:B)</f>
        <v>0.6</v>
      </c>
      <c r="W2602">
        <f>Sales_Data[[#This Row],[Sales]]*Sales_Data[[#This Row],[Cost_%]]</f>
        <v>73.625999999999991</v>
      </c>
      <c r="X2602">
        <f>Sales_Data[[#This Row],[Sales]]-Sales_Data[[#This Row],[Cost]]</f>
        <v>49.084000000000003</v>
      </c>
      <c r="Y2602" s="3">
        <f>Sales_Data[[#This Row],[Gross_Profit_Recalc]]/Sales_Data[[#This Row],[Sales]]</f>
        <v>0.4</v>
      </c>
      <c r="Z2602">
        <f>YEAR(Sales_Data[[#This Row],[Order Date]])</f>
        <v>2017</v>
      </c>
    </row>
    <row r="2603" spans="1:26" x14ac:dyDescent="0.2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>_xlfn.XLOOKUP(Sales_Data[[#This Row],[Category]],Assumptions_Model!A:A, Assumptions_Model!B:B)</f>
        <v>0.6</v>
      </c>
      <c r="W2603">
        <f>Sales_Data[[#This Row],[Sales]]*Sales_Data[[#This Row],[Cost_%]]</f>
        <v>8.9639999999999986</v>
      </c>
      <c r="X2603">
        <f>Sales_Data[[#This Row],[Sales]]-Sales_Data[[#This Row],[Cost]]</f>
        <v>5.9760000000000009</v>
      </c>
      <c r="Y2603" s="3">
        <f>Sales_Data[[#This Row],[Gross_Profit_Recalc]]/Sales_Data[[#This Row],[Sales]]</f>
        <v>0.40000000000000008</v>
      </c>
      <c r="Z2603">
        <f>YEAR(Sales_Data[[#This Row],[Order Date]])</f>
        <v>2016</v>
      </c>
    </row>
    <row r="2604" spans="1:26" x14ac:dyDescent="0.2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>_xlfn.XLOOKUP(Sales_Data[[#This Row],[Category]],Assumptions_Model!A:A, Assumptions_Model!B:B)</f>
        <v>0.55000000000000004</v>
      </c>
      <c r="W2604">
        <f>Sales_Data[[#This Row],[Sales]]*Sales_Data[[#This Row],[Cost_%]]</f>
        <v>742.41750000000002</v>
      </c>
      <c r="X2604">
        <f>Sales_Data[[#This Row],[Sales]]-Sales_Data[[#This Row],[Cost]]</f>
        <v>607.43249999999989</v>
      </c>
      <c r="Y2604" s="3">
        <f>Sales_Data[[#This Row],[Gross_Profit_Recalc]]/Sales_Data[[#This Row],[Sales]]</f>
        <v>0.44999999999999996</v>
      </c>
      <c r="Z2604">
        <f>YEAR(Sales_Data[[#This Row],[Order Date]])</f>
        <v>2016</v>
      </c>
    </row>
    <row r="2605" spans="1:26" x14ac:dyDescent="0.2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>_xlfn.XLOOKUP(Sales_Data[[#This Row],[Category]],Assumptions_Model!A:A, Assumptions_Model!B:B)</f>
        <v>0.65</v>
      </c>
      <c r="W2605">
        <f>Sales_Data[[#This Row],[Sales]]*Sales_Data[[#This Row],[Cost_%]]</f>
        <v>88.909599999999998</v>
      </c>
      <c r="X2605">
        <f>Sales_Data[[#This Row],[Sales]]-Sales_Data[[#This Row],[Cost]]</f>
        <v>47.874399999999994</v>
      </c>
      <c r="Y2605" s="3">
        <f>Sales_Data[[#This Row],[Gross_Profit_Recalc]]/Sales_Data[[#This Row],[Sales]]</f>
        <v>0.35</v>
      </c>
      <c r="Z2605">
        <f>YEAR(Sales_Data[[#This Row],[Order Date]])</f>
        <v>2016</v>
      </c>
    </row>
    <row r="2606" spans="1:26" x14ac:dyDescent="0.2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>_xlfn.XLOOKUP(Sales_Data[[#This Row],[Category]],Assumptions_Model!A:A, Assumptions_Model!B:B)</f>
        <v>0.65</v>
      </c>
      <c r="W2606">
        <f>Sales_Data[[#This Row],[Sales]]*Sales_Data[[#This Row],[Cost_%]]</f>
        <v>39.728000000000002</v>
      </c>
      <c r="X2606">
        <f>Sales_Data[[#This Row],[Sales]]-Sales_Data[[#This Row],[Cost]]</f>
        <v>21.391999999999996</v>
      </c>
      <c r="Y2606" s="3">
        <f>Sales_Data[[#This Row],[Gross_Profit_Recalc]]/Sales_Data[[#This Row],[Sales]]</f>
        <v>0.34999999999999992</v>
      </c>
      <c r="Z2606">
        <f>YEAR(Sales_Data[[#This Row],[Order Date]])</f>
        <v>2016</v>
      </c>
    </row>
    <row r="2607" spans="1:26" x14ac:dyDescent="0.2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>_xlfn.XLOOKUP(Sales_Data[[#This Row],[Category]],Assumptions_Model!A:A, Assumptions_Model!B:B)</f>
        <v>0.6</v>
      </c>
      <c r="W2607">
        <f>Sales_Data[[#This Row],[Sales]]*Sales_Data[[#This Row],[Cost_%]]</f>
        <v>0.70020000000000004</v>
      </c>
      <c r="X2607">
        <f>Sales_Data[[#This Row],[Sales]]-Sales_Data[[#This Row],[Cost]]</f>
        <v>0.46679999999999999</v>
      </c>
      <c r="Y2607" s="3">
        <f>Sales_Data[[#This Row],[Gross_Profit_Recalc]]/Sales_Data[[#This Row],[Sales]]</f>
        <v>0.39999999999999997</v>
      </c>
      <c r="Z2607">
        <f>YEAR(Sales_Data[[#This Row],[Order Date]])</f>
        <v>2014</v>
      </c>
    </row>
    <row r="2608" spans="1:26" x14ac:dyDescent="0.2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>_xlfn.XLOOKUP(Sales_Data[[#This Row],[Category]],Assumptions_Model!A:A, Assumptions_Model!B:B)</f>
        <v>0.6</v>
      </c>
      <c r="W2608">
        <f>Sales_Data[[#This Row],[Sales]]*Sales_Data[[#This Row],[Cost_%]]</f>
        <v>10.193999999999999</v>
      </c>
      <c r="X2608">
        <f>Sales_Data[[#This Row],[Sales]]-Sales_Data[[#This Row],[Cost]]</f>
        <v>6.7959999999999994</v>
      </c>
      <c r="Y2608" s="3">
        <f>Sales_Data[[#This Row],[Gross_Profit_Recalc]]/Sales_Data[[#This Row],[Sales]]</f>
        <v>0.4</v>
      </c>
      <c r="Z2608">
        <f>YEAR(Sales_Data[[#This Row],[Order Date]])</f>
        <v>2016</v>
      </c>
    </row>
    <row r="2609" spans="1:26" x14ac:dyDescent="0.2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f>_xlfn.XLOOKUP(Sales_Data[[#This Row],[Category]],Assumptions_Model!A:A, Assumptions_Model!B:B)</f>
        <v>0.55000000000000004</v>
      </c>
      <c r="W2609">
        <f>Sales_Data[[#This Row],[Sales]]*Sales_Data[[#This Row],[Cost_%]]</f>
        <v>13.569600000000001</v>
      </c>
      <c r="X2609">
        <f>Sales_Data[[#This Row],[Sales]]-Sales_Data[[#This Row],[Cost]]</f>
        <v>11.102399999999999</v>
      </c>
      <c r="Y2609" s="3">
        <f>Sales_Data[[#This Row],[Gross_Profit_Recalc]]/Sales_Data[[#This Row],[Sales]]</f>
        <v>0.44999999999999996</v>
      </c>
      <c r="Z2609">
        <f>YEAR(Sales_Data[[#This Row],[Order Date]])</f>
        <v>2014</v>
      </c>
    </row>
    <row r="2610" spans="1:26" x14ac:dyDescent="0.2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>_xlfn.XLOOKUP(Sales_Data[[#This Row],[Category]],Assumptions_Model!A:A, Assumptions_Model!B:B)</f>
        <v>0.6</v>
      </c>
      <c r="W2610">
        <f>Sales_Data[[#This Row],[Sales]]*Sales_Data[[#This Row],[Cost_%]]</f>
        <v>1.512</v>
      </c>
      <c r="X2610">
        <f>Sales_Data[[#This Row],[Sales]]-Sales_Data[[#This Row],[Cost]]</f>
        <v>1.008</v>
      </c>
      <c r="Y2610" s="3">
        <f>Sales_Data[[#This Row],[Gross_Profit_Recalc]]/Sales_Data[[#This Row],[Sales]]</f>
        <v>0.4</v>
      </c>
      <c r="Z2610">
        <f>YEAR(Sales_Data[[#This Row],[Order Date]])</f>
        <v>2014</v>
      </c>
    </row>
    <row r="2611" spans="1:26" x14ac:dyDescent="0.2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>_xlfn.XLOOKUP(Sales_Data[[#This Row],[Category]],Assumptions_Model!A:A, Assumptions_Model!B:B)</f>
        <v>0.65</v>
      </c>
      <c r="W2611">
        <f>Sales_Data[[#This Row],[Sales]]*Sales_Data[[#This Row],[Cost_%]]</f>
        <v>792.17774999999995</v>
      </c>
      <c r="X2611">
        <f>Sales_Data[[#This Row],[Sales]]-Sales_Data[[#This Row],[Cost]]</f>
        <v>426.55724999999995</v>
      </c>
      <c r="Y2611" s="3">
        <f>Sales_Data[[#This Row],[Gross_Profit_Recalc]]/Sales_Data[[#This Row],[Sales]]</f>
        <v>0.35</v>
      </c>
      <c r="Z2611">
        <f>YEAR(Sales_Data[[#This Row],[Order Date]])</f>
        <v>2014</v>
      </c>
    </row>
    <row r="2612" spans="1:26" x14ac:dyDescent="0.2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>_xlfn.XLOOKUP(Sales_Data[[#This Row],[Category]],Assumptions_Model!A:A, Assumptions_Model!B:B)</f>
        <v>0.6</v>
      </c>
      <c r="W2612">
        <f>Sales_Data[[#This Row],[Sales]]*Sales_Data[[#This Row],[Cost_%]]</f>
        <v>3.5423999999999998</v>
      </c>
      <c r="X2612">
        <f>Sales_Data[[#This Row],[Sales]]-Sales_Data[[#This Row],[Cost]]</f>
        <v>2.3616000000000001</v>
      </c>
      <c r="Y2612" s="3">
        <f>Sales_Data[[#This Row],[Gross_Profit_Recalc]]/Sales_Data[[#This Row],[Sales]]</f>
        <v>0.4</v>
      </c>
      <c r="Z2612">
        <f>YEAR(Sales_Data[[#This Row],[Order Date]])</f>
        <v>2014</v>
      </c>
    </row>
    <row r="2613" spans="1:26" x14ac:dyDescent="0.2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>_xlfn.XLOOKUP(Sales_Data[[#This Row],[Category]],Assumptions_Model!A:A, Assumptions_Model!B:B)</f>
        <v>0.6</v>
      </c>
      <c r="W2613">
        <f>Sales_Data[[#This Row],[Sales]]*Sales_Data[[#This Row],[Cost_%]]</f>
        <v>9.4176000000000002</v>
      </c>
      <c r="X2613">
        <f>Sales_Data[[#This Row],[Sales]]-Sales_Data[[#This Row],[Cost]]</f>
        <v>6.2783999999999995</v>
      </c>
      <c r="Y2613" s="3">
        <f>Sales_Data[[#This Row],[Gross_Profit_Recalc]]/Sales_Data[[#This Row],[Sales]]</f>
        <v>0.39999999999999997</v>
      </c>
      <c r="Z2613">
        <f>YEAR(Sales_Data[[#This Row],[Order Date]])</f>
        <v>2014</v>
      </c>
    </row>
    <row r="2614" spans="1:26" x14ac:dyDescent="0.2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>_xlfn.XLOOKUP(Sales_Data[[#This Row],[Category]],Assumptions_Model!A:A, Assumptions_Model!B:B)</f>
        <v>0.65</v>
      </c>
      <c r="W2614">
        <f>Sales_Data[[#This Row],[Sales]]*Sales_Data[[#This Row],[Cost_%]]</f>
        <v>3.9624000000000001</v>
      </c>
      <c r="X2614">
        <f>Sales_Data[[#This Row],[Sales]]-Sales_Data[[#This Row],[Cost]]</f>
        <v>2.1335999999999999</v>
      </c>
      <c r="Y2614" s="3">
        <f>Sales_Data[[#This Row],[Gross_Profit_Recalc]]/Sales_Data[[#This Row],[Sales]]</f>
        <v>0.35</v>
      </c>
      <c r="Z2614">
        <f>YEAR(Sales_Data[[#This Row],[Order Date]])</f>
        <v>2014</v>
      </c>
    </row>
    <row r="2615" spans="1:26" x14ac:dyDescent="0.2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>_xlfn.XLOOKUP(Sales_Data[[#This Row],[Category]],Assumptions_Model!A:A, Assumptions_Model!B:B)</f>
        <v>0.65</v>
      </c>
      <c r="W2615">
        <f>Sales_Data[[#This Row],[Sales]]*Sales_Data[[#This Row],[Cost_%]]</f>
        <v>27.019199999999998</v>
      </c>
      <c r="X2615">
        <f>Sales_Data[[#This Row],[Sales]]-Sales_Data[[#This Row],[Cost]]</f>
        <v>14.5488</v>
      </c>
      <c r="Y2615" s="3">
        <f>Sales_Data[[#This Row],[Gross_Profit_Recalc]]/Sales_Data[[#This Row],[Sales]]</f>
        <v>0.35000000000000003</v>
      </c>
      <c r="Z2615">
        <f>YEAR(Sales_Data[[#This Row],[Order Date]])</f>
        <v>2016</v>
      </c>
    </row>
    <row r="2616" spans="1:26" x14ac:dyDescent="0.2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>_xlfn.XLOOKUP(Sales_Data[[#This Row],[Category]],Assumptions_Model!A:A, Assumptions_Model!B:B)</f>
        <v>0.65</v>
      </c>
      <c r="W2616">
        <f>Sales_Data[[#This Row],[Sales]]*Sales_Data[[#This Row],[Cost_%]]</f>
        <v>149.68200000000002</v>
      </c>
      <c r="X2616">
        <f>Sales_Data[[#This Row],[Sales]]-Sales_Data[[#This Row],[Cost]]</f>
        <v>80.597999999999985</v>
      </c>
      <c r="Y2616" s="3">
        <f>Sales_Data[[#This Row],[Gross_Profit_Recalc]]/Sales_Data[[#This Row],[Sales]]</f>
        <v>0.34999999999999992</v>
      </c>
      <c r="Z2616">
        <f>YEAR(Sales_Data[[#This Row],[Order Date]])</f>
        <v>2014</v>
      </c>
    </row>
    <row r="2617" spans="1:26" x14ac:dyDescent="0.2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>_xlfn.XLOOKUP(Sales_Data[[#This Row],[Category]],Assumptions_Model!A:A, Assumptions_Model!B:B)</f>
        <v>0.6</v>
      </c>
      <c r="W2617">
        <f>Sales_Data[[#This Row],[Sales]]*Sales_Data[[#This Row],[Cost_%]]</f>
        <v>10.972799999999999</v>
      </c>
      <c r="X2617">
        <f>Sales_Data[[#This Row],[Sales]]-Sales_Data[[#This Row],[Cost]]</f>
        <v>7.3152000000000008</v>
      </c>
      <c r="Y2617" s="3">
        <f>Sales_Data[[#This Row],[Gross_Profit_Recalc]]/Sales_Data[[#This Row],[Sales]]</f>
        <v>0.4</v>
      </c>
      <c r="Z2617">
        <f>YEAR(Sales_Data[[#This Row],[Order Date]])</f>
        <v>2014</v>
      </c>
    </row>
    <row r="2618" spans="1:26" x14ac:dyDescent="0.2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>_xlfn.XLOOKUP(Sales_Data[[#This Row],[Category]],Assumptions_Model!A:A, Assumptions_Model!B:B)</f>
        <v>0.6</v>
      </c>
      <c r="W2618">
        <f>Sales_Data[[#This Row],[Sales]]*Sales_Data[[#This Row],[Cost_%]]</f>
        <v>3.468</v>
      </c>
      <c r="X2618">
        <f>Sales_Data[[#This Row],[Sales]]-Sales_Data[[#This Row],[Cost]]</f>
        <v>2.3120000000000003</v>
      </c>
      <c r="Y2618" s="3">
        <f>Sales_Data[[#This Row],[Gross_Profit_Recalc]]/Sales_Data[[#This Row],[Sales]]</f>
        <v>0.4</v>
      </c>
      <c r="Z2618">
        <f>YEAR(Sales_Data[[#This Row],[Order Date]])</f>
        <v>2017</v>
      </c>
    </row>
    <row r="2619" spans="1:26" x14ac:dyDescent="0.2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>_xlfn.XLOOKUP(Sales_Data[[#This Row],[Category]],Assumptions_Model!A:A, Assumptions_Model!B:B)</f>
        <v>0.6</v>
      </c>
      <c r="W2619">
        <f>Sales_Data[[#This Row],[Sales]]*Sales_Data[[#This Row],[Cost_%]]</f>
        <v>73.007999999999996</v>
      </c>
      <c r="X2619">
        <f>Sales_Data[[#This Row],[Sales]]-Sales_Data[[#This Row],[Cost]]</f>
        <v>48.672000000000011</v>
      </c>
      <c r="Y2619" s="3">
        <f>Sales_Data[[#This Row],[Gross_Profit_Recalc]]/Sales_Data[[#This Row],[Sales]]</f>
        <v>0.40000000000000008</v>
      </c>
      <c r="Z2619">
        <f>YEAR(Sales_Data[[#This Row],[Order Date]])</f>
        <v>2017</v>
      </c>
    </row>
    <row r="2620" spans="1:26" x14ac:dyDescent="0.2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>_xlfn.XLOOKUP(Sales_Data[[#This Row],[Category]],Assumptions_Model!A:A, Assumptions_Model!B:B)</f>
        <v>0.6</v>
      </c>
      <c r="W2620">
        <f>Sales_Data[[#This Row],[Sales]]*Sales_Data[[#This Row],[Cost_%]]</f>
        <v>2.5019999999999998</v>
      </c>
      <c r="X2620">
        <f>Sales_Data[[#This Row],[Sales]]-Sales_Data[[#This Row],[Cost]]</f>
        <v>1.6680000000000001</v>
      </c>
      <c r="Y2620" s="3">
        <f>Sales_Data[[#This Row],[Gross_Profit_Recalc]]/Sales_Data[[#This Row],[Sales]]</f>
        <v>0.4</v>
      </c>
      <c r="Z2620">
        <f>YEAR(Sales_Data[[#This Row],[Order Date]])</f>
        <v>2017</v>
      </c>
    </row>
    <row r="2621" spans="1:26" x14ac:dyDescent="0.2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>_xlfn.XLOOKUP(Sales_Data[[#This Row],[Category]],Assumptions_Model!A:A, Assumptions_Model!B:B)</f>
        <v>0.55000000000000004</v>
      </c>
      <c r="W2621">
        <f>Sales_Data[[#This Row],[Sales]]*Sales_Data[[#This Row],[Cost_%]]</f>
        <v>36.872000000000007</v>
      </c>
      <c r="X2621">
        <f>Sales_Data[[#This Row],[Sales]]-Sales_Data[[#This Row],[Cost]]</f>
        <v>30.167999999999999</v>
      </c>
      <c r="Y2621" s="3">
        <f>Sales_Data[[#This Row],[Gross_Profit_Recalc]]/Sales_Data[[#This Row],[Sales]]</f>
        <v>0.44999999999999996</v>
      </c>
      <c r="Z2621">
        <f>YEAR(Sales_Data[[#This Row],[Order Date]])</f>
        <v>2017</v>
      </c>
    </row>
    <row r="2622" spans="1:26" x14ac:dyDescent="0.2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>_xlfn.XLOOKUP(Sales_Data[[#This Row],[Category]],Assumptions_Model!A:A, Assumptions_Model!B:B)</f>
        <v>0.6</v>
      </c>
      <c r="W2622">
        <f>Sales_Data[[#This Row],[Sales]]*Sales_Data[[#This Row],[Cost_%]]</f>
        <v>22.391999999999999</v>
      </c>
      <c r="X2622">
        <f>Sales_Data[[#This Row],[Sales]]-Sales_Data[[#This Row],[Cost]]</f>
        <v>14.928000000000001</v>
      </c>
      <c r="Y2622" s="3">
        <f>Sales_Data[[#This Row],[Gross_Profit_Recalc]]/Sales_Data[[#This Row],[Sales]]</f>
        <v>0.4</v>
      </c>
      <c r="Z2622">
        <f>YEAR(Sales_Data[[#This Row],[Order Date]])</f>
        <v>2017</v>
      </c>
    </row>
    <row r="2623" spans="1:26" x14ac:dyDescent="0.2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>_xlfn.XLOOKUP(Sales_Data[[#This Row],[Category]],Assumptions_Model!A:A, Assumptions_Model!B:B)</f>
        <v>0.6</v>
      </c>
      <c r="W2623">
        <f>Sales_Data[[#This Row],[Sales]]*Sales_Data[[#This Row],[Cost_%]]</f>
        <v>11.069999999999999</v>
      </c>
      <c r="X2623">
        <f>Sales_Data[[#This Row],[Sales]]-Sales_Data[[#This Row],[Cost]]</f>
        <v>7.3800000000000008</v>
      </c>
      <c r="Y2623" s="3">
        <f>Sales_Data[[#This Row],[Gross_Profit_Recalc]]/Sales_Data[[#This Row],[Sales]]</f>
        <v>0.40000000000000008</v>
      </c>
      <c r="Z2623">
        <f>YEAR(Sales_Data[[#This Row],[Order Date]])</f>
        <v>2017</v>
      </c>
    </row>
    <row r="2624" spans="1:26" x14ac:dyDescent="0.2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>_xlfn.XLOOKUP(Sales_Data[[#This Row],[Category]],Assumptions_Model!A:A, Assumptions_Model!B:B)</f>
        <v>0.6</v>
      </c>
      <c r="W2624">
        <f>Sales_Data[[#This Row],[Sales]]*Sales_Data[[#This Row],[Cost_%]]</f>
        <v>15.552</v>
      </c>
      <c r="X2624">
        <f>Sales_Data[[#This Row],[Sales]]-Sales_Data[[#This Row],[Cost]]</f>
        <v>10.368000000000002</v>
      </c>
      <c r="Y2624" s="3">
        <f>Sales_Data[[#This Row],[Gross_Profit_Recalc]]/Sales_Data[[#This Row],[Sales]]</f>
        <v>0.40000000000000008</v>
      </c>
      <c r="Z2624">
        <f>YEAR(Sales_Data[[#This Row],[Order Date]])</f>
        <v>2014</v>
      </c>
    </row>
    <row r="2625" spans="1:26" x14ac:dyDescent="0.2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f>_xlfn.XLOOKUP(Sales_Data[[#This Row],[Category]],Assumptions_Model!A:A, Assumptions_Model!B:B)</f>
        <v>0.55000000000000004</v>
      </c>
      <c r="W2625">
        <f>Sales_Data[[#This Row],[Sales]]*Sales_Data[[#This Row],[Cost_%]]</f>
        <v>6159.9824000000008</v>
      </c>
      <c r="X2625">
        <f>Sales_Data[[#This Row],[Sales]]-Sales_Data[[#This Row],[Cost]]</f>
        <v>5039.9856</v>
      </c>
      <c r="Y2625" s="3">
        <f>Sales_Data[[#This Row],[Gross_Profit_Recalc]]/Sales_Data[[#This Row],[Sales]]</f>
        <v>0.44999999999999996</v>
      </c>
      <c r="Z2625">
        <f>YEAR(Sales_Data[[#This Row],[Order Date]])</f>
        <v>2017</v>
      </c>
    </row>
    <row r="2626" spans="1:26" x14ac:dyDescent="0.2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>_xlfn.XLOOKUP(Sales_Data[[#This Row],[Category]],Assumptions_Model!A:A, Assumptions_Model!B:B)</f>
        <v>0.55000000000000004</v>
      </c>
      <c r="W2626">
        <f>Sales_Data[[#This Row],[Sales]]*Sales_Data[[#This Row],[Cost_%]]</f>
        <v>1319.78</v>
      </c>
      <c r="X2626">
        <f>Sales_Data[[#This Row],[Sales]]-Sales_Data[[#This Row],[Cost]]</f>
        <v>1079.82</v>
      </c>
      <c r="Y2626" s="3">
        <f>Sales_Data[[#This Row],[Gross_Profit_Recalc]]/Sales_Data[[#This Row],[Sales]]</f>
        <v>0.45</v>
      </c>
      <c r="Z2626">
        <f>YEAR(Sales_Data[[#This Row],[Order Date]])</f>
        <v>2017</v>
      </c>
    </row>
    <row r="2627" spans="1:26" x14ac:dyDescent="0.2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>_xlfn.XLOOKUP(Sales_Data[[#This Row],[Category]],Assumptions_Model!A:A, Assumptions_Model!B:B)</f>
        <v>0.6</v>
      </c>
      <c r="W2627">
        <f>Sales_Data[[#This Row],[Sales]]*Sales_Data[[#This Row],[Cost_%]]</f>
        <v>38.339999999999996</v>
      </c>
      <c r="X2627">
        <f>Sales_Data[[#This Row],[Sales]]-Sales_Data[[#This Row],[Cost]]</f>
        <v>25.560000000000002</v>
      </c>
      <c r="Y2627" s="3">
        <f>Sales_Data[[#This Row],[Gross_Profit_Recalc]]/Sales_Data[[#This Row],[Sales]]</f>
        <v>0.4</v>
      </c>
      <c r="Z2627">
        <f>YEAR(Sales_Data[[#This Row],[Order Date]])</f>
        <v>2017</v>
      </c>
    </row>
    <row r="2628" spans="1:26" x14ac:dyDescent="0.2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>_xlfn.XLOOKUP(Sales_Data[[#This Row],[Category]],Assumptions_Model!A:A, Assumptions_Model!B:B)</f>
        <v>0.55000000000000004</v>
      </c>
      <c r="W2628">
        <f>Sales_Data[[#This Row],[Sales]]*Sales_Data[[#This Row],[Cost_%]]</f>
        <v>29.144500000000004</v>
      </c>
      <c r="X2628">
        <f>Sales_Data[[#This Row],[Sales]]-Sales_Data[[#This Row],[Cost]]</f>
        <v>23.845499999999998</v>
      </c>
      <c r="Y2628" s="3">
        <f>Sales_Data[[#This Row],[Gross_Profit_Recalc]]/Sales_Data[[#This Row],[Sales]]</f>
        <v>0.44999999999999996</v>
      </c>
      <c r="Z2628">
        <f>YEAR(Sales_Data[[#This Row],[Order Date]])</f>
        <v>2017</v>
      </c>
    </row>
    <row r="2629" spans="1:26" x14ac:dyDescent="0.2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>_xlfn.XLOOKUP(Sales_Data[[#This Row],[Category]],Assumptions_Model!A:A, Assumptions_Model!B:B)</f>
        <v>0.55000000000000004</v>
      </c>
      <c r="W2629">
        <f>Sales_Data[[#This Row],[Sales]]*Sales_Data[[#This Row],[Cost_%]]</f>
        <v>33.475200000000001</v>
      </c>
      <c r="X2629">
        <f>Sales_Data[[#This Row],[Sales]]-Sales_Data[[#This Row],[Cost]]</f>
        <v>27.388799999999996</v>
      </c>
      <c r="Y2629" s="3">
        <f>Sales_Data[[#This Row],[Gross_Profit_Recalc]]/Sales_Data[[#This Row],[Sales]]</f>
        <v>0.44999999999999996</v>
      </c>
      <c r="Z2629">
        <f>YEAR(Sales_Data[[#This Row],[Order Date]])</f>
        <v>2017</v>
      </c>
    </row>
    <row r="2630" spans="1:26" x14ac:dyDescent="0.2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f>_xlfn.XLOOKUP(Sales_Data[[#This Row],[Category]],Assumptions_Model!A:A, Assumptions_Model!B:B)</f>
        <v>0.55000000000000004</v>
      </c>
      <c r="W2630">
        <f>Sales_Data[[#This Row],[Sales]]*Sales_Data[[#This Row],[Cost_%]]</f>
        <v>359.14725000000004</v>
      </c>
      <c r="X2630">
        <f>Sales_Data[[#This Row],[Sales]]-Sales_Data[[#This Row],[Cost]]</f>
        <v>293.84774999999996</v>
      </c>
      <c r="Y2630" s="3">
        <f>Sales_Data[[#This Row],[Gross_Profit_Recalc]]/Sales_Data[[#This Row],[Sales]]</f>
        <v>0.44999999999999996</v>
      </c>
      <c r="Z2630">
        <f>YEAR(Sales_Data[[#This Row],[Order Date]])</f>
        <v>2017</v>
      </c>
    </row>
    <row r="2631" spans="1:26" x14ac:dyDescent="0.2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>_xlfn.XLOOKUP(Sales_Data[[#This Row],[Category]],Assumptions_Model!A:A, Assumptions_Model!B:B)</f>
        <v>0.6</v>
      </c>
      <c r="W2631">
        <f>Sales_Data[[#This Row],[Sales]]*Sales_Data[[#This Row],[Cost_%]]</f>
        <v>6.7320000000000002</v>
      </c>
      <c r="X2631">
        <f>Sales_Data[[#This Row],[Sales]]-Sales_Data[[#This Row],[Cost]]</f>
        <v>4.4880000000000004</v>
      </c>
      <c r="Y2631" s="3">
        <f>Sales_Data[[#This Row],[Gross_Profit_Recalc]]/Sales_Data[[#This Row],[Sales]]</f>
        <v>0.4</v>
      </c>
      <c r="Z2631">
        <f>YEAR(Sales_Data[[#This Row],[Order Date]])</f>
        <v>2017</v>
      </c>
    </row>
    <row r="2632" spans="1:26" x14ac:dyDescent="0.2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>_xlfn.XLOOKUP(Sales_Data[[#This Row],[Category]],Assumptions_Model!A:A, Assumptions_Model!B:B)</f>
        <v>0.6</v>
      </c>
      <c r="W2632">
        <f>Sales_Data[[#This Row],[Sales]]*Sales_Data[[#This Row],[Cost_%]]</f>
        <v>8.9639999999999986</v>
      </c>
      <c r="X2632">
        <f>Sales_Data[[#This Row],[Sales]]-Sales_Data[[#This Row],[Cost]]</f>
        <v>5.9760000000000009</v>
      </c>
      <c r="Y2632" s="3">
        <f>Sales_Data[[#This Row],[Gross_Profit_Recalc]]/Sales_Data[[#This Row],[Sales]]</f>
        <v>0.40000000000000008</v>
      </c>
      <c r="Z2632">
        <f>YEAR(Sales_Data[[#This Row],[Order Date]])</f>
        <v>2015</v>
      </c>
    </row>
    <row r="2633" spans="1:26" x14ac:dyDescent="0.2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>_xlfn.XLOOKUP(Sales_Data[[#This Row],[Category]],Assumptions_Model!A:A, Assumptions_Model!B:B)</f>
        <v>0.65</v>
      </c>
      <c r="W2633">
        <f>Sales_Data[[#This Row],[Sales]]*Sales_Data[[#This Row],[Cost_%]]</f>
        <v>25.974</v>
      </c>
      <c r="X2633">
        <f>Sales_Data[[#This Row],[Sales]]-Sales_Data[[#This Row],[Cost]]</f>
        <v>13.986000000000001</v>
      </c>
      <c r="Y2633" s="3">
        <f>Sales_Data[[#This Row],[Gross_Profit_Recalc]]/Sales_Data[[#This Row],[Sales]]</f>
        <v>0.35000000000000003</v>
      </c>
      <c r="Z2633">
        <f>YEAR(Sales_Data[[#This Row],[Order Date]])</f>
        <v>2017</v>
      </c>
    </row>
    <row r="2634" spans="1:26" x14ac:dyDescent="0.2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f>_xlfn.XLOOKUP(Sales_Data[[#This Row],[Category]],Assumptions_Model!A:A, Assumptions_Model!B:B)</f>
        <v>0.65</v>
      </c>
      <c r="W2634">
        <f>Sales_Data[[#This Row],[Sales]]*Sales_Data[[#This Row],[Cost_%]]</f>
        <v>27.705600000000004</v>
      </c>
      <c r="X2634">
        <f>Sales_Data[[#This Row],[Sales]]-Sales_Data[[#This Row],[Cost]]</f>
        <v>14.918399999999998</v>
      </c>
      <c r="Y2634" s="3">
        <f>Sales_Data[[#This Row],[Gross_Profit_Recalc]]/Sales_Data[[#This Row],[Sales]]</f>
        <v>0.34999999999999992</v>
      </c>
      <c r="Z2634">
        <f>YEAR(Sales_Data[[#This Row],[Order Date]])</f>
        <v>2017</v>
      </c>
    </row>
    <row r="2635" spans="1:26" x14ac:dyDescent="0.2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>_xlfn.XLOOKUP(Sales_Data[[#This Row],[Category]],Assumptions_Model!A:A, Assumptions_Model!B:B)</f>
        <v>0.65</v>
      </c>
      <c r="W2635">
        <f>Sales_Data[[#This Row],[Sales]]*Sales_Data[[#This Row],[Cost_%]]</f>
        <v>143.62400000000002</v>
      </c>
      <c r="X2635">
        <f>Sales_Data[[#This Row],[Sales]]-Sales_Data[[#This Row],[Cost]]</f>
        <v>77.335999999999984</v>
      </c>
      <c r="Y2635" s="3">
        <f>Sales_Data[[#This Row],[Gross_Profit_Recalc]]/Sales_Data[[#This Row],[Sales]]</f>
        <v>0.34999999999999992</v>
      </c>
      <c r="Z2635">
        <f>YEAR(Sales_Data[[#This Row],[Order Date]])</f>
        <v>2017</v>
      </c>
    </row>
    <row r="2636" spans="1:26" x14ac:dyDescent="0.2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>_xlfn.XLOOKUP(Sales_Data[[#This Row],[Category]],Assumptions_Model!A:A, Assumptions_Model!B:B)</f>
        <v>0.65</v>
      </c>
      <c r="W2636">
        <f>Sales_Data[[#This Row],[Sales]]*Sales_Data[[#This Row],[Cost_%]]</f>
        <v>3.2032000000000003</v>
      </c>
      <c r="X2636">
        <f>Sales_Data[[#This Row],[Sales]]-Sales_Data[[#This Row],[Cost]]</f>
        <v>1.7247999999999997</v>
      </c>
      <c r="Y2636" s="3">
        <f>Sales_Data[[#This Row],[Gross_Profit_Recalc]]/Sales_Data[[#This Row],[Sales]]</f>
        <v>0.34999999999999992</v>
      </c>
      <c r="Z2636">
        <f>YEAR(Sales_Data[[#This Row],[Order Date]])</f>
        <v>2015</v>
      </c>
    </row>
    <row r="2637" spans="1:26" x14ac:dyDescent="0.2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>_xlfn.XLOOKUP(Sales_Data[[#This Row],[Category]],Assumptions_Model!A:A, Assumptions_Model!B:B)</f>
        <v>0.6</v>
      </c>
      <c r="W2637">
        <f>Sales_Data[[#This Row],[Sales]]*Sales_Data[[#This Row],[Cost_%]]</f>
        <v>4.3380000000000001</v>
      </c>
      <c r="X2637">
        <f>Sales_Data[[#This Row],[Sales]]-Sales_Data[[#This Row],[Cost]]</f>
        <v>2.8920000000000003</v>
      </c>
      <c r="Y2637" s="3">
        <f>Sales_Data[[#This Row],[Gross_Profit_Recalc]]/Sales_Data[[#This Row],[Sales]]</f>
        <v>0.4</v>
      </c>
      <c r="Z2637">
        <f>YEAR(Sales_Data[[#This Row],[Order Date]])</f>
        <v>2015</v>
      </c>
    </row>
    <row r="2638" spans="1:26" x14ac:dyDescent="0.2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>_xlfn.XLOOKUP(Sales_Data[[#This Row],[Category]],Assumptions_Model!A:A, Assumptions_Model!B:B)</f>
        <v>0.6</v>
      </c>
      <c r="W2638">
        <f>Sales_Data[[#This Row],[Sales]]*Sales_Data[[#This Row],[Cost_%]]</f>
        <v>193.86</v>
      </c>
      <c r="X2638">
        <f>Sales_Data[[#This Row],[Sales]]-Sales_Data[[#This Row],[Cost]]</f>
        <v>129.24</v>
      </c>
      <c r="Y2638" s="3">
        <f>Sales_Data[[#This Row],[Gross_Profit_Recalc]]/Sales_Data[[#This Row],[Sales]]</f>
        <v>0.4</v>
      </c>
      <c r="Z2638">
        <f>YEAR(Sales_Data[[#This Row],[Order Date]])</f>
        <v>2015</v>
      </c>
    </row>
    <row r="2639" spans="1:26" x14ac:dyDescent="0.2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>_xlfn.XLOOKUP(Sales_Data[[#This Row],[Category]],Assumptions_Model!A:A, Assumptions_Model!B:B)</f>
        <v>0.6</v>
      </c>
      <c r="W2639">
        <f>Sales_Data[[#This Row],[Sales]]*Sales_Data[[#This Row],[Cost_%]]</f>
        <v>11.423999999999999</v>
      </c>
      <c r="X2639">
        <f>Sales_Data[[#This Row],[Sales]]-Sales_Data[[#This Row],[Cost]]</f>
        <v>7.6159999999999997</v>
      </c>
      <c r="Y2639" s="3">
        <f>Sales_Data[[#This Row],[Gross_Profit_Recalc]]/Sales_Data[[#This Row],[Sales]]</f>
        <v>0.4</v>
      </c>
      <c r="Z2639">
        <f>YEAR(Sales_Data[[#This Row],[Order Date]])</f>
        <v>2017</v>
      </c>
    </row>
    <row r="2640" spans="1:26" x14ac:dyDescent="0.2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>_xlfn.XLOOKUP(Sales_Data[[#This Row],[Category]],Assumptions_Model!A:A, Assumptions_Model!B:B)</f>
        <v>0.6</v>
      </c>
      <c r="W2640">
        <f>Sales_Data[[#This Row],[Sales]]*Sales_Data[[#This Row],[Cost_%]]</f>
        <v>7.8767999999999994</v>
      </c>
      <c r="X2640">
        <f>Sales_Data[[#This Row],[Sales]]-Sales_Data[[#This Row],[Cost]]</f>
        <v>5.2512000000000008</v>
      </c>
      <c r="Y2640" s="3">
        <f>Sales_Data[[#This Row],[Gross_Profit_Recalc]]/Sales_Data[[#This Row],[Sales]]</f>
        <v>0.40000000000000008</v>
      </c>
      <c r="Z2640">
        <f>YEAR(Sales_Data[[#This Row],[Order Date]])</f>
        <v>2017</v>
      </c>
    </row>
    <row r="2641" spans="1:26" x14ac:dyDescent="0.2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>_xlfn.XLOOKUP(Sales_Data[[#This Row],[Category]],Assumptions_Model!A:A, Assumptions_Model!B:B)</f>
        <v>0.6</v>
      </c>
      <c r="W2641">
        <f>Sales_Data[[#This Row],[Sales]]*Sales_Data[[#This Row],[Cost_%]]</f>
        <v>38.484000000000002</v>
      </c>
      <c r="X2641">
        <f>Sales_Data[[#This Row],[Sales]]-Sales_Data[[#This Row],[Cost]]</f>
        <v>25.655999999999999</v>
      </c>
      <c r="Y2641" s="3">
        <f>Sales_Data[[#This Row],[Gross_Profit_Recalc]]/Sales_Data[[#This Row],[Sales]]</f>
        <v>0.39999999999999997</v>
      </c>
      <c r="Z2641">
        <f>YEAR(Sales_Data[[#This Row],[Order Date]])</f>
        <v>2017</v>
      </c>
    </row>
    <row r="2642" spans="1:26" x14ac:dyDescent="0.2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>_xlfn.XLOOKUP(Sales_Data[[#This Row],[Category]],Assumptions_Model!A:A, Assumptions_Model!B:B)</f>
        <v>0.65</v>
      </c>
      <c r="W2642">
        <f>Sales_Data[[#This Row],[Sales]]*Sales_Data[[#This Row],[Cost_%]]</f>
        <v>557.85599999999999</v>
      </c>
      <c r="X2642">
        <f>Sales_Data[[#This Row],[Sales]]-Sales_Data[[#This Row],[Cost]]</f>
        <v>300.38400000000001</v>
      </c>
      <c r="Y2642" s="3">
        <f>Sales_Data[[#This Row],[Gross_Profit_Recalc]]/Sales_Data[[#This Row],[Sales]]</f>
        <v>0.35000000000000003</v>
      </c>
      <c r="Z2642">
        <f>YEAR(Sales_Data[[#This Row],[Order Date]])</f>
        <v>2017</v>
      </c>
    </row>
    <row r="2643" spans="1:26" x14ac:dyDescent="0.2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>_xlfn.XLOOKUP(Sales_Data[[#This Row],[Category]],Assumptions_Model!A:A, Assumptions_Model!B:B)</f>
        <v>0.55000000000000004</v>
      </c>
      <c r="W2643">
        <f>Sales_Data[[#This Row],[Sales]]*Sales_Data[[#This Row],[Cost_%]]</f>
        <v>16.494500000000002</v>
      </c>
      <c r="X2643">
        <f>Sales_Data[[#This Row],[Sales]]-Sales_Data[[#This Row],[Cost]]</f>
        <v>13.495499999999996</v>
      </c>
      <c r="Y2643" s="3">
        <f>Sales_Data[[#This Row],[Gross_Profit_Recalc]]/Sales_Data[[#This Row],[Sales]]</f>
        <v>0.4499999999999999</v>
      </c>
      <c r="Z2643">
        <f>YEAR(Sales_Data[[#This Row],[Order Date]])</f>
        <v>2015</v>
      </c>
    </row>
    <row r="2644" spans="1:26" x14ac:dyDescent="0.2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>_xlfn.XLOOKUP(Sales_Data[[#This Row],[Category]],Assumptions_Model!A:A, Assumptions_Model!B:B)</f>
        <v>0.6</v>
      </c>
      <c r="W2644">
        <f>Sales_Data[[#This Row],[Sales]]*Sales_Data[[#This Row],[Cost_%]]</f>
        <v>111.6288</v>
      </c>
      <c r="X2644">
        <f>Sales_Data[[#This Row],[Sales]]-Sales_Data[[#This Row],[Cost]]</f>
        <v>74.419200000000004</v>
      </c>
      <c r="Y2644" s="3">
        <f>Sales_Data[[#This Row],[Gross_Profit_Recalc]]/Sales_Data[[#This Row],[Sales]]</f>
        <v>0.4</v>
      </c>
      <c r="Z2644">
        <f>YEAR(Sales_Data[[#This Row],[Order Date]])</f>
        <v>2016</v>
      </c>
    </row>
    <row r="2645" spans="1:26" x14ac:dyDescent="0.2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>_xlfn.XLOOKUP(Sales_Data[[#This Row],[Category]],Assumptions_Model!A:A, Assumptions_Model!B:B)</f>
        <v>0.55000000000000004</v>
      </c>
      <c r="W2645">
        <f>Sales_Data[[#This Row],[Sales]]*Sales_Data[[#This Row],[Cost_%]]</f>
        <v>20.235600000000002</v>
      </c>
      <c r="X2645">
        <f>Sales_Data[[#This Row],[Sales]]-Sales_Data[[#This Row],[Cost]]</f>
        <v>16.5564</v>
      </c>
      <c r="Y2645" s="3">
        <f>Sales_Data[[#This Row],[Gross_Profit_Recalc]]/Sales_Data[[#This Row],[Sales]]</f>
        <v>0.44999999999999996</v>
      </c>
      <c r="Z2645">
        <f>YEAR(Sales_Data[[#This Row],[Order Date]])</f>
        <v>2016</v>
      </c>
    </row>
    <row r="2646" spans="1:26" x14ac:dyDescent="0.2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>_xlfn.XLOOKUP(Sales_Data[[#This Row],[Category]],Assumptions_Model!A:A, Assumptions_Model!B:B)</f>
        <v>0.65</v>
      </c>
      <c r="W2646">
        <f>Sales_Data[[#This Row],[Sales]]*Sales_Data[[#This Row],[Cost_%]]</f>
        <v>12.105599999999999</v>
      </c>
      <c r="X2646">
        <f>Sales_Data[[#This Row],[Sales]]-Sales_Data[[#This Row],[Cost]]</f>
        <v>6.5183999999999997</v>
      </c>
      <c r="Y2646" s="3">
        <f>Sales_Data[[#This Row],[Gross_Profit_Recalc]]/Sales_Data[[#This Row],[Sales]]</f>
        <v>0.35000000000000003</v>
      </c>
      <c r="Z2646">
        <f>YEAR(Sales_Data[[#This Row],[Order Date]])</f>
        <v>2016</v>
      </c>
    </row>
    <row r="2647" spans="1:26" x14ac:dyDescent="0.2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>_xlfn.XLOOKUP(Sales_Data[[#This Row],[Category]],Assumptions_Model!A:A, Assumptions_Model!B:B)</f>
        <v>0.65</v>
      </c>
      <c r="W2647">
        <f>Sales_Data[[#This Row],[Sales]]*Sales_Data[[#This Row],[Cost_%]]</f>
        <v>37.4985</v>
      </c>
      <c r="X2647">
        <f>Sales_Data[[#This Row],[Sales]]-Sales_Data[[#This Row],[Cost]]</f>
        <v>20.191499999999998</v>
      </c>
      <c r="Y2647" s="3">
        <f>Sales_Data[[#This Row],[Gross_Profit_Recalc]]/Sales_Data[[#This Row],[Sales]]</f>
        <v>0.35</v>
      </c>
      <c r="Z2647">
        <f>YEAR(Sales_Data[[#This Row],[Order Date]])</f>
        <v>2014</v>
      </c>
    </row>
    <row r="2648" spans="1:26" x14ac:dyDescent="0.2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>_xlfn.XLOOKUP(Sales_Data[[#This Row],[Category]],Assumptions_Model!A:A, Assumptions_Model!B:B)</f>
        <v>0.6</v>
      </c>
      <c r="W2648">
        <f>Sales_Data[[#This Row],[Sales]]*Sales_Data[[#This Row],[Cost_%]]</f>
        <v>25.686</v>
      </c>
      <c r="X2648">
        <f>Sales_Data[[#This Row],[Sales]]-Sales_Data[[#This Row],[Cost]]</f>
        <v>17.124000000000002</v>
      </c>
      <c r="Y2648" s="3">
        <f>Sales_Data[[#This Row],[Gross_Profit_Recalc]]/Sales_Data[[#This Row],[Sales]]</f>
        <v>0.4</v>
      </c>
      <c r="Z2648">
        <f>YEAR(Sales_Data[[#This Row],[Order Date]])</f>
        <v>2014</v>
      </c>
    </row>
    <row r="2649" spans="1:26" x14ac:dyDescent="0.2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>_xlfn.XLOOKUP(Sales_Data[[#This Row],[Category]],Assumptions_Model!A:A, Assumptions_Model!B:B)</f>
        <v>0.6</v>
      </c>
      <c r="W2649">
        <f>Sales_Data[[#This Row],[Sales]]*Sales_Data[[#This Row],[Cost_%]]</f>
        <v>7.7759999999999998</v>
      </c>
      <c r="X2649">
        <f>Sales_Data[[#This Row],[Sales]]-Sales_Data[[#This Row],[Cost]]</f>
        <v>5.1840000000000011</v>
      </c>
      <c r="Y2649" s="3">
        <f>Sales_Data[[#This Row],[Gross_Profit_Recalc]]/Sales_Data[[#This Row],[Sales]]</f>
        <v>0.40000000000000008</v>
      </c>
      <c r="Z2649">
        <f>YEAR(Sales_Data[[#This Row],[Order Date]])</f>
        <v>2014</v>
      </c>
    </row>
    <row r="2650" spans="1:26" x14ac:dyDescent="0.2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>_xlfn.XLOOKUP(Sales_Data[[#This Row],[Category]],Assumptions_Model!A:A, Assumptions_Model!B:B)</f>
        <v>0.65</v>
      </c>
      <c r="W2650">
        <f>Sales_Data[[#This Row],[Sales]]*Sales_Data[[#This Row],[Cost_%]]</f>
        <v>534.22199999999998</v>
      </c>
      <c r="X2650">
        <f>Sales_Data[[#This Row],[Sales]]-Sales_Data[[#This Row],[Cost]]</f>
        <v>287.65800000000002</v>
      </c>
      <c r="Y2650" s="3">
        <f>Sales_Data[[#This Row],[Gross_Profit_Recalc]]/Sales_Data[[#This Row],[Sales]]</f>
        <v>0.35000000000000003</v>
      </c>
      <c r="Z2650">
        <f>YEAR(Sales_Data[[#This Row],[Order Date]])</f>
        <v>2014</v>
      </c>
    </row>
    <row r="2651" spans="1:26" x14ac:dyDescent="0.2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>_xlfn.XLOOKUP(Sales_Data[[#This Row],[Category]],Assumptions_Model!A:A, Assumptions_Model!B:B)</f>
        <v>0.55000000000000004</v>
      </c>
      <c r="W2651">
        <f>Sales_Data[[#This Row],[Sales]]*Sales_Data[[#This Row],[Cost_%]]</f>
        <v>57.667500000000004</v>
      </c>
      <c r="X2651">
        <f>Sales_Data[[#This Row],[Sales]]-Sales_Data[[#This Row],[Cost]]</f>
        <v>47.18249999999999</v>
      </c>
      <c r="Y2651" s="3">
        <f>Sales_Data[[#This Row],[Gross_Profit_Recalc]]/Sales_Data[[#This Row],[Sales]]</f>
        <v>0.44999999999999996</v>
      </c>
      <c r="Z2651">
        <f>YEAR(Sales_Data[[#This Row],[Order Date]])</f>
        <v>2014</v>
      </c>
    </row>
    <row r="2652" spans="1:26" x14ac:dyDescent="0.2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>_xlfn.XLOOKUP(Sales_Data[[#This Row],[Category]],Assumptions_Model!A:A, Assumptions_Model!B:B)</f>
        <v>0.65</v>
      </c>
      <c r="W2652">
        <f>Sales_Data[[#This Row],[Sales]]*Sales_Data[[#This Row],[Cost_%]]</f>
        <v>276.222375</v>
      </c>
      <c r="X2652">
        <f>Sales_Data[[#This Row],[Sales]]-Sales_Data[[#This Row],[Cost]]</f>
        <v>148.73512499999998</v>
      </c>
      <c r="Y2652" s="3">
        <f>Sales_Data[[#This Row],[Gross_Profit_Recalc]]/Sales_Data[[#This Row],[Sales]]</f>
        <v>0.35</v>
      </c>
      <c r="Z2652">
        <f>YEAR(Sales_Data[[#This Row],[Order Date]])</f>
        <v>2016</v>
      </c>
    </row>
    <row r="2653" spans="1:26" x14ac:dyDescent="0.2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>_xlfn.XLOOKUP(Sales_Data[[#This Row],[Category]],Assumptions_Model!A:A, Assumptions_Model!B:B)</f>
        <v>0.6</v>
      </c>
      <c r="W2653">
        <f>Sales_Data[[#This Row],[Sales]]*Sales_Data[[#This Row],[Cost_%]]</f>
        <v>6.4655999999999993</v>
      </c>
      <c r="X2653">
        <f>Sales_Data[[#This Row],[Sales]]-Sales_Data[[#This Row],[Cost]]</f>
        <v>4.3104000000000005</v>
      </c>
      <c r="Y2653" s="3">
        <f>Sales_Data[[#This Row],[Gross_Profit_Recalc]]/Sales_Data[[#This Row],[Sales]]</f>
        <v>0.4</v>
      </c>
      <c r="Z2653">
        <f>YEAR(Sales_Data[[#This Row],[Order Date]])</f>
        <v>2017</v>
      </c>
    </row>
    <row r="2654" spans="1:26" x14ac:dyDescent="0.2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>_xlfn.XLOOKUP(Sales_Data[[#This Row],[Category]],Assumptions_Model!A:A, Assumptions_Model!B:B)</f>
        <v>0.6</v>
      </c>
      <c r="W2654">
        <f>Sales_Data[[#This Row],[Sales]]*Sales_Data[[#This Row],[Cost_%]]</f>
        <v>7.0704000000000002</v>
      </c>
      <c r="X2654">
        <f>Sales_Data[[#This Row],[Sales]]-Sales_Data[[#This Row],[Cost]]</f>
        <v>4.7136000000000005</v>
      </c>
      <c r="Y2654" s="3">
        <f>Sales_Data[[#This Row],[Gross_Profit_Recalc]]/Sales_Data[[#This Row],[Sales]]</f>
        <v>0.4</v>
      </c>
      <c r="Z2654">
        <f>YEAR(Sales_Data[[#This Row],[Order Date]])</f>
        <v>2017</v>
      </c>
    </row>
    <row r="2655" spans="1:26" x14ac:dyDescent="0.2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f>_xlfn.XLOOKUP(Sales_Data[[#This Row],[Category]],Assumptions_Model!A:A, Assumptions_Model!B:B)</f>
        <v>0.6</v>
      </c>
      <c r="W2655">
        <f>Sales_Data[[#This Row],[Sales]]*Sales_Data[[#This Row],[Cost_%]]</f>
        <v>98.927999999999997</v>
      </c>
      <c r="X2655">
        <f>Sales_Data[[#This Row],[Sales]]-Sales_Data[[#This Row],[Cost]]</f>
        <v>65.951999999999998</v>
      </c>
      <c r="Y2655" s="3">
        <f>Sales_Data[[#This Row],[Gross_Profit_Recalc]]/Sales_Data[[#This Row],[Sales]]</f>
        <v>0.4</v>
      </c>
      <c r="Z2655">
        <f>YEAR(Sales_Data[[#This Row],[Order Date]])</f>
        <v>2017</v>
      </c>
    </row>
    <row r="2656" spans="1:26" x14ac:dyDescent="0.2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f>_xlfn.XLOOKUP(Sales_Data[[#This Row],[Category]],Assumptions_Model!A:A, Assumptions_Model!B:B)</f>
        <v>0.65</v>
      </c>
      <c r="W2656">
        <f>Sales_Data[[#This Row],[Sales]]*Sales_Data[[#This Row],[Cost_%]]</f>
        <v>840.41100000000006</v>
      </c>
      <c r="X2656">
        <f>Sales_Data[[#This Row],[Sales]]-Sales_Data[[#This Row],[Cost]]</f>
        <v>452.529</v>
      </c>
      <c r="Y2656" s="3">
        <f>Sales_Data[[#This Row],[Gross_Profit_Recalc]]/Sales_Data[[#This Row],[Sales]]</f>
        <v>0.35</v>
      </c>
      <c r="Z2656">
        <f>YEAR(Sales_Data[[#This Row],[Order Date]])</f>
        <v>2017</v>
      </c>
    </row>
    <row r="2657" spans="1:26" x14ac:dyDescent="0.2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f>_xlfn.XLOOKUP(Sales_Data[[#This Row],[Category]],Assumptions_Model!A:A, Assumptions_Model!B:B)</f>
        <v>0.6</v>
      </c>
      <c r="W2657">
        <f>Sales_Data[[#This Row],[Sales]]*Sales_Data[[#This Row],[Cost_%]]</f>
        <v>15.350399999999999</v>
      </c>
      <c r="X2657">
        <f>Sales_Data[[#This Row],[Sales]]-Sales_Data[[#This Row],[Cost]]</f>
        <v>10.233600000000001</v>
      </c>
      <c r="Y2657" s="3">
        <f>Sales_Data[[#This Row],[Gross_Profit_Recalc]]/Sales_Data[[#This Row],[Sales]]</f>
        <v>0.4</v>
      </c>
      <c r="Z2657">
        <f>YEAR(Sales_Data[[#This Row],[Order Date]])</f>
        <v>2017</v>
      </c>
    </row>
    <row r="2658" spans="1:26" x14ac:dyDescent="0.2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>_xlfn.XLOOKUP(Sales_Data[[#This Row],[Category]],Assumptions_Model!A:A, Assumptions_Model!B:B)</f>
        <v>0.6</v>
      </c>
      <c r="W2658">
        <f>Sales_Data[[#This Row],[Sales]]*Sales_Data[[#This Row],[Cost_%]]</f>
        <v>157.04400000000001</v>
      </c>
      <c r="X2658">
        <f>Sales_Data[[#This Row],[Sales]]-Sales_Data[[#This Row],[Cost]]</f>
        <v>104.696</v>
      </c>
      <c r="Y2658" s="3">
        <f>Sales_Data[[#This Row],[Gross_Profit_Recalc]]/Sales_Data[[#This Row],[Sales]]</f>
        <v>0.39999999999999997</v>
      </c>
      <c r="Z2658">
        <f>YEAR(Sales_Data[[#This Row],[Order Date]])</f>
        <v>2017</v>
      </c>
    </row>
    <row r="2659" spans="1:26" x14ac:dyDescent="0.2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>_xlfn.XLOOKUP(Sales_Data[[#This Row],[Category]],Assumptions_Model!A:A, Assumptions_Model!B:B)</f>
        <v>0.6</v>
      </c>
      <c r="W2659">
        <f>Sales_Data[[#This Row],[Sales]]*Sales_Data[[#This Row],[Cost_%]]</f>
        <v>8.64</v>
      </c>
      <c r="X2659">
        <f>Sales_Data[[#This Row],[Sales]]-Sales_Data[[#This Row],[Cost]]</f>
        <v>5.76</v>
      </c>
      <c r="Y2659" s="3">
        <f>Sales_Data[[#This Row],[Gross_Profit_Recalc]]/Sales_Data[[#This Row],[Sales]]</f>
        <v>0.39999999999999997</v>
      </c>
      <c r="Z2659">
        <f>YEAR(Sales_Data[[#This Row],[Order Date]])</f>
        <v>2017</v>
      </c>
    </row>
    <row r="2660" spans="1:26" x14ac:dyDescent="0.2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>_xlfn.XLOOKUP(Sales_Data[[#This Row],[Category]],Assumptions_Model!A:A, Assumptions_Model!B:B)</f>
        <v>0.6</v>
      </c>
      <c r="W2660">
        <f>Sales_Data[[#This Row],[Sales]]*Sales_Data[[#This Row],[Cost_%]]</f>
        <v>6.5159999999999991</v>
      </c>
      <c r="X2660">
        <f>Sales_Data[[#This Row],[Sales]]-Sales_Data[[#This Row],[Cost]]</f>
        <v>4.3440000000000003</v>
      </c>
      <c r="Y2660" s="3">
        <f>Sales_Data[[#This Row],[Gross_Profit_Recalc]]/Sales_Data[[#This Row],[Sales]]</f>
        <v>0.4</v>
      </c>
      <c r="Z2660">
        <f>YEAR(Sales_Data[[#This Row],[Order Date]])</f>
        <v>2016</v>
      </c>
    </row>
    <row r="2661" spans="1:26" x14ac:dyDescent="0.2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>_xlfn.XLOOKUP(Sales_Data[[#This Row],[Category]],Assumptions_Model!A:A, Assumptions_Model!B:B)</f>
        <v>0.65</v>
      </c>
      <c r="W2661">
        <f>Sales_Data[[#This Row],[Sales]]*Sales_Data[[#This Row],[Cost_%]]</f>
        <v>574.49600000000009</v>
      </c>
      <c r="X2661">
        <f>Sales_Data[[#This Row],[Sales]]-Sales_Data[[#This Row],[Cost]]</f>
        <v>309.34399999999994</v>
      </c>
      <c r="Y2661" s="3">
        <f>Sales_Data[[#This Row],[Gross_Profit_Recalc]]/Sales_Data[[#This Row],[Sales]]</f>
        <v>0.34999999999999992</v>
      </c>
      <c r="Z2661">
        <f>YEAR(Sales_Data[[#This Row],[Order Date]])</f>
        <v>2015</v>
      </c>
    </row>
    <row r="2662" spans="1:26" x14ac:dyDescent="0.2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f>_xlfn.XLOOKUP(Sales_Data[[#This Row],[Category]],Assumptions_Model!A:A, Assumptions_Model!B:B)</f>
        <v>0.55000000000000004</v>
      </c>
      <c r="W2662">
        <f>Sales_Data[[#This Row],[Sales]]*Sales_Data[[#This Row],[Cost_%]]</f>
        <v>1088.9395000000002</v>
      </c>
      <c r="X2662">
        <f>Sales_Data[[#This Row],[Sales]]-Sales_Data[[#This Row],[Cost]]</f>
        <v>890.95049999999992</v>
      </c>
      <c r="Y2662" s="3">
        <f>Sales_Data[[#This Row],[Gross_Profit_Recalc]]/Sales_Data[[#This Row],[Sales]]</f>
        <v>0.44999999999999996</v>
      </c>
      <c r="Z2662">
        <f>YEAR(Sales_Data[[#This Row],[Order Date]])</f>
        <v>2017</v>
      </c>
    </row>
    <row r="2663" spans="1:26" x14ac:dyDescent="0.2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>_xlfn.XLOOKUP(Sales_Data[[#This Row],[Category]],Assumptions_Model!A:A, Assumptions_Model!B:B)</f>
        <v>0.6</v>
      </c>
      <c r="W2663">
        <f>Sales_Data[[#This Row],[Sales]]*Sales_Data[[#This Row],[Cost_%]]</f>
        <v>47.975999999999992</v>
      </c>
      <c r="X2663">
        <f>Sales_Data[[#This Row],[Sales]]-Sales_Data[[#This Row],[Cost]]</f>
        <v>31.984000000000002</v>
      </c>
      <c r="Y2663" s="3">
        <f>Sales_Data[[#This Row],[Gross_Profit_Recalc]]/Sales_Data[[#This Row],[Sales]]</f>
        <v>0.40000000000000008</v>
      </c>
      <c r="Z2663">
        <f>YEAR(Sales_Data[[#This Row],[Order Date]])</f>
        <v>2017</v>
      </c>
    </row>
    <row r="2664" spans="1:26" x14ac:dyDescent="0.2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>_xlfn.XLOOKUP(Sales_Data[[#This Row],[Category]],Assumptions_Model!A:A, Assumptions_Model!B:B)</f>
        <v>0.6</v>
      </c>
      <c r="W2664">
        <f>Sales_Data[[#This Row],[Sales]]*Sales_Data[[#This Row],[Cost_%]]</f>
        <v>5.2559999999999993</v>
      </c>
      <c r="X2664">
        <f>Sales_Data[[#This Row],[Sales]]-Sales_Data[[#This Row],[Cost]]</f>
        <v>3.5040000000000004</v>
      </c>
      <c r="Y2664" s="3">
        <f>Sales_Data[[#This Row],[Gross_Profit_Recalc]]/Sales_Data[[#This Row],[Sales]]</f>
        <v>0.40000000000000008</v>
      </c>
      <c r="Z2664">
        <f>YEAR(Sales_Data[[#This Row],[Order Date]])</f>
        <v>2017</v>
      </c>
    </row>
    <row r="2665" spans="1:26" x14ac:dyDescent="0.2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>_xlfn.XLOOKUP(Sales_Data[[#This Row],[Category]],Assumptions_Model!A:A, Assumptions_Model!B:B)</f>
        <v>0.6</v>
      </c>
      <c r="W2665">
        <f>Sales_Data[[#This Row],[Sales]]*Sales_Data[[#This Row],[Cost_%]]</f>
        <v>2.3904000000000001</v>
      </c>
      <c r="X2665">
        <f>Sales_Data[[#This Row],[Sales]]-Sales_Data[[#This Row],[Cost]]</f>
        <v>1.5935999999999999</v>
      </c>
      <c r="Y2665" s="3">
        <f>Sales_Data[[#This Row],[Gross_Profit_Recalc]]/Sales_Data[[#This Row],[Sales]]</f>
        <v>0.39999999999999997</v>
      </c>
      <c r="Z2665">
        <f>YEAR(Sales_Data[[#This Row],[Order Date]])</f>
        <v>2016</v>
      </c>
    </row>
    <row r="2666" spans="1:26" x14ac:dyDescent="0.2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>_xlfn.XLOOKUP(Sales_Data[[#This Row],[Category]],Assumptions_Model!A:A, Assumptions_Model!B:B)</f>
        <v>0.65</v>
      </c>
      <c r="W2666">
        <f>Sales_Data[[#This Row],[Sales]]*Sales_Data[[#This Row],[Cost_%]]</f>
        <v>240.90300000000002</v>
      </c>
      <c r="X2666">
        <f>Sales_Data[[#This Row],[Sales]]-Sales_Data[[#This Row],[Cost]]</f>
        <v>129.71699999999998</v>
      </c>
      <c r="Y2666" s="3">
        <f>Sales_Data[[#This Row],[Gross_Profit_Recalc]]/Sales_Data[[#This Row],[Sales]]</f>
        <v>0.35</v>
      </c>
      <c r="Z2666">
        <f>YEAR(Sales_Data[[#This Row],[Order Date]])</f>
        <v>2016</v>
      </c>
    </row>
    <row r="2667" spans="1:26" x14ac:dyDescent="0.2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>_xlfn.XLOOKUP(Sales_Data[[#This Row],[Category]],Assumptions_Model!A:A, Assumptions_Model!B:B)</f>
        <v>0.6</v>
      </c>
      <c r="W2667">
        <f>Sales_Data[[#This Row],[Sales]]*Sales_Data[[#This Row],[Cost_%]]</f>
        <v>1.6452</v>
      </c>
      <c r="X2667">
        <f>Sales_Data[[#This Row],[Sales]]-Sales_Data[[#This Row],[Cost]]</f>
        <v>1.0968</v>
      </c>
      <c r="Y2667" s="3">
        <f>Sales_Data[[#This Row],[Gross_Profit_Recalc]]/Sales_Data[[#This Row],[Sales]]</f>
        <v>0.4</v>
      </c>
      <c r="Z2667">
        <f>YEAR(Sales_Data[[#This Row],[Order Date]])</f>
        <v>2016</v>
      </c>
    </row>
    <row r="2668" spans="1:26" x14ac:dyDescent="0.2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>_xlfn.XLOOKUP(Sales_Data[[#This Row],[Category]],Assumptions_Model!A:A, Assumptions_Model!B:B)</f>
        <v>0.55000000000000004</v>
      </c>
      <c r="W2668">
        <f>Sales_Data[[#This Row],[Sales]]*Sales_Data[[#This Row],[Cost_%]]</f>
        <v>43.7316</v>
      </c>
      <c r="X2668">
        <f>Sales_Data[[#This Row],[Sales]]-Sales_Data[[#This Row],[Cost]]</f>
        <v>35.7804</v>
      </c>
      <c r="Y2668" s="3">
        <f>Sales_Data[[#This Row],[Gross_Profit_Recalc]]/Sales_Data[[#This Row],[Sales]]</f>
        <v>0.45</v>
      </c>
      <c r="Z2668">
        <f>YEAR(Sales_Data[[#This Row],[Order Date]])</f>
        <v>2016</v>
      </c>
    </row>
    <row r="2669" spans="1:26" x14ac:dyDescent="0.2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>_xlfn.XLOOKUP(Sales_Data[[#This Row],[Category]],Assumptions_Model!A:A, Assumptions_Model!B:B)</f>
        <v>0.6</v>
      </c>
      <c r="W2669">
        <f>Sales_Data[[#This Row],[Sales]]*Sales_Data[[#This Row],[Cost_%]]</f>
        <v>17.011199999999999</v>
      </c>
      <c r="X2669">
        <f>Sales_Data[[#This Row],[Sales]]-Sales_Data[[#This Row],[Cost]]</f>
        <v>11.340800000000002</v>
      </c>
      <c r="Y2669" s="3">
        <f>Sales_Data[[#This Row],[Gross_Profit_Recalc]]/Sales_Data[[#This Row],[Sales]]</f>
        <v>0.40000000000000008</v>
      </c>
      <c r="Z2669">
        <f>YEAR(Sales_Data[[#This Row],[Order Date]])</f>
        <v>2016</v>
      </c>
    </row>
    <row r="2670" spans="1:26" x14ac:dyDescent="0.2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>_xlfn.XLOOKUP(Sales_Data[[#This Row],[Category]],Assumptions_Model!A:A, Assumptions_Model!B:B)</f>
        <v>0.65</v>
      </c>
      <c r="W2670">
        <f>Sales_Data[[#This Row],[Sales]]*Sales_Data[[#This Row],[Cost_%]]</f>
        <v>26.509599999999999</v>
      </c>
      <c r="X2670">
        <f>Sales_Data[[#This Row],[Sales]]-Sales_Data[[#This Row],[Cost]]</f>
        <v>14.2744</v>
      </c>
      <c r="Y2670" s="3">
        <f>Sales_Data[[#This Row],[Gross_Profit_Recalc]]/Sales_Data[[#This Row],[Sales]]</f>
        <v>0.35000000000000003</v>
      </c>
      <c r="Z2670">
        <f>YEAR(Sales_Data[[#This Row],[Order Date]])</f>
        <v>2015</v>
      </c>
    </row>
    <row r="2671" spans="1:26" x14ac:dyDescent="0.2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>_xlfn.XLOOKUP(Sales_Data[[#This Row],[Category]],Assumptions_Model!A:A, Assumptions_Model!B:B)</f>
        <v>0.6</v>
      </c>
      <c r="W2671">
        <f>Sales_Data[[#This Row],[Sales]]*Sales_Data[[#This Row],[Cost_%]]</f>
        <v>63.575999999999993</v>
      </c>
      <c r="X2671">
        <f>Sales_Data[[#This Row],[Sales]]-Sales_Data[[#This Row],[Cost]]</f>
        <v>42.384</v>
      </c>
      <c r="Y2671" s="3">
        <f>Sales_Data[[#This Row],[Gross_Profit_Recalc]]/Sales_Data[[#This Row],[Sales]]</f>
        <v>0.4</v>
      </c>
      <c r="Z2671">
        <f>YEAR(Sales_Data[[#This Row],[Order Date]])</f>
        <v>2015</v>
      </c>
    </row>
    <row r="2672" spans="1:26" x14ac:dyDescent="0.2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>_xlfn.XLOOKUP(Sales_Data[[#This Row],[Category]],Assumptions_Model!A:A, Assumptions_Model!B:B)</f>
        <v>0.6</v>
      </c>
      <c r="W2672">
        <f>Sales_Data[[#This Row],[Sales]]*Sales_Data[[#This Row],[Cost_%]]</f>
        <v>99.86399999999999</v>
      </c>
      <c r="X2672">
        <f>Sales_Data[[#This Row],[Sales]]-Sales_Data[[#This Row],[Cost]]</f>
        <v>66.576000000000008</v>
      </c>
      <c r="Y2672" s="3">
        <f>Sales_Data[[#This Row],[Gross_Profit_Recalc]]/Sales_Data[[#This Row],[Sales]]</f>
        <v>0.40000000000000008</v>
      </c>
      <c r="Z2672">
        <f>YEAR(Sales_Data[[#This Row],[Order Date]])</f>
        <v>2014</v>
      </c>
    </row>
    <row r="2673" spans="1:26" x14ac:dyDescent="0.2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>_xlfn.XLOOKUP(Sales_Data[[#This Row],[Category]],Assumptions_Model!A:A, Assumptions_Model!B:B)</f>
        <v>0.65</v>
      </c>
      <c r="W2673">
        <f>Sales_Data[[#This Row],[Sales]]*Sales_Data[[#This Row],[Cost_%]]</f>
        <v>510.822</v>
      </c>
      <c r="X2673">
        <f>Sales_Data[[#This Row],[Sales]]-Sales_Data[[#This Row],[Cost]]</f>
        <v>275.05799999999999</v>
      </c>
      <c r="Y2673" s="3">
        <f>Sales_Data[[#This Row],[Gross_Profit_Recalc]]/Sales_Data[[#This Row],[Sales]]</f>
        <v>0.35</v>
      </c>
      <c r="Z2673">
        <f>YEAR(Sales_Data[[#This Row],[Order Date]])</f>
        <v>2014</v>
      </c>
    </row>
    <row r="2674" spans="1:26" x14ac:dyDescent="0.2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>_xlfn.XLOOKUP(Sales_Data[[#This Row],[Category]],Assumptions_Model!A:A, Assumptions_Model!B:B)</f>
        <v>0.6</v>
      </c>
      <c r="W2674">
        <f>Sales_Data[[#This Row],[Sales]]*Sales_Data[[#This Row],[Cost_%]]</f>
        <v>15.719999999999999</v>
      </c>
      <c r="X2674">
        <f>Sales_Data[[#This Row],[Sales]]-Sales_Data[[#This Row],[Cost]]</f>
        <v>10.48</v>
      </c>
      <c r="Y2674" s="3">
        <f>Sales_Data[[#This Row],[Gross_Profit_Recalc]]/Sales_Data[[#This Row],[Sales]]</f>
        <v>0.4</v>
      </c>
      <c r="Z2674">
        <f>YEAR(Sales_Data[[#This Row],[Order Date]])</f>
        <v>2014</v>
      </c>
    </row>
    <row r="2675" spans="1:26" x14ac:dyDescent="0.2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>_xlfn.XLOOKUP(Sales_Data[[#This Row],[Category]],Assumptions_Model!A:A, Assumptions_Model!B:B)</f>
        <v>0.6</v>
      </c>
      <c r="W2675">
        <f>Sales_Data[[#This Row],[Sales]]*Sales_Data[[#This Row],[Cost_%]]</f>
        <v>795.50999999999988</v>
      </c>
      <c r="X2675">
        <f>Sales_Data[[#This Row],[Sales]]-Sales_Data[[#This Row],[Cost]]</f>
        <v>530.34</v>
      </c>
      <c r="Y2675" s="3">
        <f>Sales_Data[[#This Row],[Gross_Profit_Recalc]]/Sales_Data[[#This Row],[Sales]]</f>
        <v>0.40000000000000008</v>
      </c>
      <c r="Z2675">
        <f>YEAR(Sales_Data[[#This Row],[Order Date]])</f>
        <v>2014</v>
      </c>
    </row>
    <row r="2676" spans="1:26" x14ac:dyDescent="0.2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>_xlfn.XLOOKUP(Sales_Data[[#This Row],[Category]],Assumptions_Model!A:A, Assumptions_Model!B:B)</f>
        <v>0.6</v>
      </c>
      <c r="W2676">
        <f>Sales_Data[[#This Row],[Sales]]*Sales_Data[[#This Row],[Cost_%]]</f>
        <v>99.86399999999999</v>
      </c>
      <c r="X2676">
        <f>Sales_Data[[#This Row],[Sales]]-Sales_Data[[#This Row],[Cost]]</f>
        <v>66.576000000000008</v>
      </c>
      <c r="Y2676" s="3">
        <f>Sales_Data[[#This Row],[Gross_Profit_Recalc]]/Sales_Data[[#This Row],[Sales]]</f>
        <v>0.40000000000000008</v>
      </c>
      <c r="Z2676">
        <f>YEAR(Sales_Data[[#This Row],[Order Date]])</f>
        <v>2017</v>
      </c>
    </row>
    <row r="2677" spans="1:26" x14ac:dyDescent="0.2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>_xlfn.XLOOKUP(Sales_Data[[#This Row],[Category]],Assumptions_Model!A:A, Assumptions_Model!B:B)</f>
        <v>0.6</v>
      </c>
      <c r="W2677">
        <f>Sales_Data[[#This Row],[Sales]]*Sales_Data[[#This Row],[Cost_%]]</f>
        <v>5.2559999999999993</v>
      </c>
      <c r="X2677">
        <f>Sales_Data[[#This Row],[Sales]]-Sales_Data[[#This Row],[Cost]]</f>
        <v>3.5040000000000004</v>
      </c>
      <c r="Y2677" s="3">
        <f>Sales_Data[[#This Row],[Gross_Profit_Recalc]]/Sales_Data[[#This Row],[Sales]]</f>
        <v>0.40000000000000008</v>
      </c>
      <c r="Z2677">
        <f>YEAR(Sales_Data[[#This Row],[Order Date]])</f>
        <v>2017</v>
      </c>
    </row>
    <row r="2678" spans="1:26" x14ac:dyDescent="0.2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f>_xlfn.XLOOKUP(Sales_Data[[#This Row],[Category]],Assumptions_Model!A:A, Assumptions_Model!B:B)</f>
        <v>0.6</v>
      </c>
      <c r="W2678">
        <f>Sales_Data[[#This Row],[Sales]]*Sales_Data[[#This Row],[Cost_%]]</f>
        <v>26.150400000000001</v>
      </c>
      <c r="X2678">
        <f>Sales_Data[[#This Row],[Sales]]-Sales_Data[[#This Row],[Cost]]</f>
        <v>17.433600000000002</v>
      </c>
      <c r="Y2678" s="3">
        <f>Sales_Data[[#This Row],[Gross_Profit_Recalc]]/Sales_Data[[#This Row],[Sales]]</f>
        <v>0.4</v>
      </c>
      <c r="Z2678">
        <f>YEAR(Sales_Data[[#This Row],[Order Date]])</f>
        <v>2017</v>
      </c>
    </row>
    <row r="2679" spans="1:26" x14ac:dyDescent="0.2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>_xlfn.XLOOKUP(Sales_Data[[#This Row],[Category]],Assumptions_Model!A:A, Assumptions_Model!B:B)</f>
        <v>0.6</v>
      </c>
      <c r="W2679">
        <f>Sales_Data[[#This Row],[Sales]]*Sales_Data[[#This Row],[Cost_%]]</f>
        <v>6.6527999999999992</v>
      </c>
      <c r="X2679">
        <f>Sales_Data[[#This Row],[Sales]]-Sales_Data[[#This Row],[Cost]]</f>
        <v>4.4352</v>
      </c>
      <c r="Y2679" s="3">
        <f>Sales_Data[[#This Row],[Gross_Profit_Recalc]]/Sales_Data[[#This Row],[Sales]]</f>
        <v>0.4</v>
      </c>
      <c r="Z2679">
        <f>YEAR(Sales_Data[[#This Row],[Order Date]])</f>
        <v>2014</v>
      </c>
    </row>
    <row r="2680" spans="1:26" x14ac:dyDescent="0.2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>_xlfn.XLOOKUP(Sales_Data[[#This Row],[Category]],Assumptions_Model!A:A, Assumptions_Model!B:B)</f>
        <v>0.6</v>
      </c>
      <c r="W2680">
        <f>Sales_Data[[#This Row],[Sales]]*Sales_Data[[#This Row],[Cost_%]]</f>
        <v>15.0984</v>
      </c>
      <c r="X2680">
        <f>Sales_Data[[#This Row],[Sales]]-Sales_Data[[#This Row],[Cost]]</f>
        <v>10.065600000000002</v>
      </c>
      <c r="Y2680" s="3">
        <f>Sales_Data[[#This Row],[Gross_Profit_Recalc]]/Sales_Data[[#This Row],[Sales]]</f>
        <v>0.4</v>
      </c>
      <c r="Z2680">
        <f>YEAR(Sales_Data[[#This Row],[Order Date]])</f>
        <v>2014</v>
      </c>
    </row>
    <row r="2681" spans="1:26" x14ac:dyDescent="0.2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>_xlfn.XLOOKUP(Sales_Data[[#This Row],[Category]],Assumptions_Model!A:A, Assumptions_Model!B:B)</f>
        <v>0.6</v>
      </c>
      <c r="W2681">
        <f>Sales_Data[[#This Row],[Sales]]*Sales_Data[[#This Row],[Cost_%]]</f>
        <v>8.64</v>
      </c>
      <c r="X2681">
        <f>Sales_Data[[#This Row],[Sales]]-Sales_Data[[#This Row],[Cost]]</f>
        <v>5.76</v>
      </c>
      <c r="Y2681" s="3">
        <f>Sales_Data[[#This Row],[Gross_Profit_Recalc]]/Sales_Data[[#This Row],[Sales]]</f>
        <v>0.39999999999999997</v>
      </c>
      <c r="Z2681">
        <f>YEAR(Sales_Data[[#This Row],[Order Date]])</f>
        <v>2017</v>
      </c>
    </row>
    <row r="2682" spans="1:26" x14ac:dyDescent="0.2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>_xlfn.XLOOKUP(Sales_Data[[#This Row],[Category]],Assumptions_Model!A:A, Assumptions_Model!B:B)</f>
        <v>0.55000000000000004</v>
      </c>
      <c r="W2682">
        <f>Sales_Data[[#This Row],[Sales]]*Sales_Data[[#This Row],[Cost_%]]</f>
        <v>340.97250000000003</v>
      </c>
      <c r="X2682">
        <f>Sales_Data[[#This Row],[Sales]]-Sales_Data[[#This Row],[Cost]]</f>
        <v>278.97750000000002</v>
      </c>
      <c r="Y2682" s="3">
        <f>Sales_Data[[#This Row],[Gross_Profit_Recalc]]/Sales_Data[[#This Row],[Sales]]</f>
        <v>0.45</v>
      </c>
      <c r="Z2682">
        <f>YEAR(Sales_Data[[#This Row],[Order Date]])</f>
        <v>2017</v>
      </c>
    </row>
    <row r="2683" spans="1:26" x14ac:dyDescent="0.2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f>_xlfn.XLOOKUP(Sales_Data[[#This Row],[Category]],Assumptions_Model!A:A, Assumptions_Model!B:B)</f>
        <v>0.6</v>
      </c>
      <c r="W2683">
        <f>Sales_Data[[#This Row],[Sales]]*Sales_Data[[#This Row],[Cost_%]]</f>
        <v>53.711999999999996</v>
      </c>
      <c r="X2683">
        <f>Sales_Data[[#This Row],[Sales]]-Sales_Data[[#This Row],[Cost]]</f>
        <v>35.808</v>
      </c>
      <c r="Y2683" s="3">
        <f>Sales_Data[[#This Row],[Gross_Profit_Recalc]]/Sales_Data[[#This Row],[Sales]]</f>
        <v>0.4</v>
      </c>
      <c r="Z2683">
        <f>YEAR(Sales_Data[[#This Row],[Order Date]])</f>
        <v>2017</v>
      </c>
    </row>
    <row r="2684" spans="1:26" x14ac:dyDescent="0.2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f>_xlfn.XLOOKUP(Sales_Data[[#This Row],[Category]],Assumptions_Model!A:A, Assumptions_Model!B:B)</f>
        <v>0.55000000000000004</v>
      </c>
      <c r="W2684">
        <f>Sales_Data[[#This Row],[Sales]]*Sales_Data[[#This Row],[Cost_%]]</f>
        <v>193.03515000000002</v>
      </c>
      <c r="X2684">
        <f>Sales_Data[[#This Row],[Sales]]-Sales_Data[[#This Row],[Cost]]</f>
        <v>157.93785</v>
      </c>
      <c r="Y2684" s="3">
        <f>Sales_Data[[#This Row],[Gross_Profit_Recalc]]/Sales_Data[[#This Row],[Sales]]</f>
        <v>0.44999999999999996</v>
      </c>
      <c r="Z2684">
        <f>YEAR(Sales_Data[[#This Row],[Order Date]])</f>
        <v>2017</v>
      </c>
    </row>
    <row r="2685" spans="1:26" x14ac:dyDescent="0.2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f>_xlfn.XLOOKUP(Sales_Data[[#This Row],[Category]],Assumptions_Model!A:A, Assumptions_Model!B:B)</f>
        <v>0.55000000000000004</v>
      </c>
      <c r="W2685">
        <f>Sales_Data[[#This Row],[Sales]]*Sales_Data[[#This Row],[Cost_%]]</f>
        <v>90.744500000000016</v>
      </c>
      <c r="X2685">
        <f>Sales_Data[[#This Row],[Sales]]-Sales_Data[[#This Row],[Cost]]</f>
        <v>74.245499999999993</v>
      </c>
      <c r="Y2685" s="3">
        <f>Sales_Data[[#This Row],[Gross_Profit_Recalc]]/Sales_Data[[#This Row],[Sales]]</f>
        <v>0.44999999999999996</v>
      </c>
      <c r="Z2685">
        <f>YEAR(Sales_Data[[#This Row],[Order Date]])</f>
        <v>2017</v>
      </c>
    </row>
    <row r="2686" spans="1:26" x14ac:dyDescent="0.2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f>_xlfn.XLOOKUP(Sales_Data[[#This Row],[Category]],Assumptions_Model!A:A, Assumptions_Model!B:B)</f>
        <v>0.6</v>
      </c>
      <c r="W2686">
        <f>Sales_Data[[#This Row],[Sales]]*Sales_Data[[#This Row],[Cost_%]]</f>
        <v>187.53120000000001</v>
      </c>
      <c r="X2686">
        <f>Sales_Data[[#This Row],[Sales]]-Sales_Data[[#This Row],[Cost]]</f>
        <v>125.02080000000001</v>
      </c>
      <c r="Y2686" s="3">
        <f>Sales_Data[[#This Row],[Gross_Profit_Recalc]]/Sales_Data[[#This Row],[Sales]]</f>
        <v>0.4</v>
      </c>
      <c r="Z2686">
        <f>YEAR(Sales_Data[[#This Row],[Order Date]])</f>
        <v>2017</v>
      </c>
    </row>
    <row r="2687" spans="1:26" x14ac:dyDescent="0.2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>_xlfn.XLOOKUP(Sales_Data[[#This Row],[Category]],Assumptions_Model!A:A, Assumptions_Model!B:B)</f>
        <v>0.6</v>
      </c>
      <c r="W2687">
        <f>Sales_Data[[#This Row],[Sales]]*Sales_Data[[#This Row],[Cost_%]]</f>
        <v>57.571199999999997</v>
      </c>
      <c r="X2687">
        <f>Sales_Data[[#This Row],[Sales]]-Sales_Data[[#This Row],[Cost]]</f>
        <v>38.380800000000001</v>
      </c>
      <c r="Y2687" s="3">
        <f>Sales_Data[[#This Row],[Gross_Profit_Recalc]]/Sales_Data[[#This Row],[Sales]]</f>
        <v>0.4</v>
      </c>
      <c r="Z2687">
        <f>YEAR(Sales_Data[[#This Row],[Order Date]])</f>
        <v>2016</v>
      </c>
    </row>
    <row r="2688" spans="1:26" x14ac:dyDescent="0.2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>_xlfn.XLOOKUP(Sales_Data[[#This Row],[Category]],Assumptions_Model!A:A, Assumptions_Model!B:B)</f>
        <v>0.6</v>
      </c>
      <c r="W2688">
        <f>Sales_Data[[#This Row],[Sales]]*Sales_Data[[#This Row],[Cost_%]]</f>
        <v>1.9224000000000001</v>
      </c>
      <c r="X2688">
        <f>Sales_Data[[#This Row],[Sales]]-Sales_Data[[#This Row],[Cost]]</f>
        <v>1.2816000000000001</v>
      </c>
      <c r="Y2688" s="3">
        <f>Sales_Data[[#This Row],[Gross_Profit_Recalc]]/Sales_Data[[#This Row],[Sales]]</f>
        <v>0.4</v>
      </c>
      <c r="Z2688">
        <f>YEAR(Sales_Data[[#This Row],[Order Date]])</f>
        <v>2016</v>
      </c>
    </row>
    <row r="2689" spans="1:26" x14ac:dyDescent="0.2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>_xlfn.XLOOKUP(Sales_Data[[#This Row],[Category]],Assumptions_Model!A:A, Assumptions_Model!B:B)</f>
        <v>0.6</v>
      </c>
      <c r="W2689">
        <f>Sales_Data[[#This Row],[Sales]]*Sales_Data[[#This Row],[Cost_%]]</f>
        <v>2.3879999999999999</v>
      </c>
      <c r="X2689">
        <f>Sales_Data[[#This Row],[Sales]]-Sales_Data[[#This Row],[Cost]]</f>
        <v>1.5920000000000001</v>
      </c>
      <c r="Y2689" s="3">
        <f>Sales_Data[[#This Row],[Gross_Profit_Recalc]]/Sales_Data[[#This Row],[Sales]]</f>
        <v>0.4</v>
      </c>
      <c r="Z2689">
        <f>YEAR(Sales_Data[[#This Row],[Order Date]])</f>
        <v>2016</v>
      </c>
    </row>
    <row r="2690" spans="1:26" x14ac:dyDescent="0.2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>_xlfn.XLOOKUP(Sales_Data[[#This Row],[Category]],Assumptions_Model!A:A, Assumptions_Model!B:B)</f>
        <v>0.6</v>
      </c>
      <c r="W2690">
        <f>Sales_Data[[#This Row],[Sales]]*Sales_Data[[#This Row],[Cost_%]]</f>
        <v>9.42</v>
      </c>
      <c r="X2690">
        <f>Sales_Data[[#This Row],[Sales]]-Sales_Data[[#This Row],[Cost]]</f>
        <v>6.2799999999999994</v>
      </c>
      <c r="Y2690" s="3">
        <f>Sales_Data[[#This Row],[Gross_Profit_Recalc]]/Sales_Data[[#This Row],[Sales]]</f>
        <v>0.39999999999999997</v>
      </c>
      <c r="Z2690">
        <f>YEAR(Sales_Data[[#This Row],[Order Date]])</f>
        <v>2015</v>
      </c>
    </row>
    <row r="2691" spans="1:26" x14ac:dyDescent="0.2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>_xlfn.XLOOKUP(Sales_Data[[#This Row],[Category]],Assumptions_Model!A:A, Assumptions_Model!B:B)</f>
        <v>0.6</v>
      </c>
      <c r="W2691">
        <f>Sales_Data[[#This Row],[Sales]]*Sales_Data[[#This Row],[Cost_%]]</f>
        <v>3.1488</v>
      </c>
      <c r="X2691">
        <f>Sales_Data[[#This Row],[Sales]]-Sales_Data[[#This Row],[Cost]]</f>
        <v>2.0992000000000002</v>
      </c>
      <c r="Y2691" s="3">
        <f>Sales_Data[[#This Row],[Gross_Profit_Recalc]]/Sales_Data[[#This Row],[Sales]]</f>
        <v>0.4</v>
      </c>
      <c r="Z2691">
        <f>YEAR(Sales_Data[[#This Row],[Order Date]])</f>
        <v>2014</v>
      </c>
    </row>
    <row r="2692" spans="1:26" x14ac:dyDescent="0.2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>_xlfn.XLOOKUP(Sales_Data[[#This Row],[Category]],Assumptions_Model!A:A, Assumptions_Model!B:B)</f>
        <v>0.6</v>
      </c>
      <c r="W2692">
        <f>Sales_Data[[#This Row],[Sales]]*Sales_Data[[#This Row],[Cost_%]]</f>
        <v>3.2075999999999998</v>
      </c>
      <c r="X2692">
        <f>Sales_Data[[#This Row],[Sales]]-Sales_Data[[#This Row],[Cost]]</f>
        <v>2.1384000000000003</v>
      </c>
      <c r="Y2692" s="3">
        <f>Sales_Data[[#This Row],[Gross_Profit_Recalc]]/Sales_Data[[#This Row],[Sales]]</f>
        <v>0.4</v>
      </c>
      <c r="Z2692">
        <f>YEAR(Sales_Data[[#This Row],[Order Date]])</f>
        <v>2017</v>
      </c>
    </row>
    <row r="2693" spans="1:26" x14ac:dyDescent="0.2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f>_xlfn.XLOOKUP(Sales_Data[[#This Row],[Category]],Assumptions_Model!A:A, Assumptions_Model!B:B)</f>
        <v>0.6</v>
      </c>
      <c r="W2693">
        <f>Sales_Data[[#This Row],[Sales]]*Sales_Data[[#This Row],[Cost_%]]</f>
        <v>9.2880000000000003</v>
      </c>
      <c r="X2693">
        <f>Sales_Data[[#This Row],[Sales]]-Sales_Data[[#This Row],[Cost]]</f>
        <v>6.1920000000000002</v>
      </c>
      <c r="Y2693" s="3">
        <f>Sales_Data[[#This Row],[Gross_Profit_Recalc]]/Sales_Data[[#This Row],[Sales]]</f>
        <v>0.4</v>
      </c>
      <c r="Z2693">
        <f>YEAR(Sales_Data[[#This Row],[Order Date]])</f>
        <v>2016</v>
      </c>
    </row>
    <row r="2694" spans="1:26" x14ac:dyDescent="0.2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f>_xlfn.XLOOKUP(Sales_Data[[#This Row],[Category]],Assumptions_Model!A:A, Assumptions_Model!B:B)</f>
        <v>0.55000000000000004</v>
      </c>
      <c r="W2694">
        <f>Sales_Data[[#This Row],[Sales]]*Sales_Data[[#This Row],[Cost_%]]</f>
        <v>59.716799999999999</v>
      </c>
      <c r="X2694">
        <f>Sales_Data[[#This Row],[Sales]]-Sales_Data[[#This Row],[Cost]]</f>
        <v>48.859199999999994</v>
      </c>
      <c r="Y2694" s="3">
        <f>Sales_Data[[#This Row],[Gross_Profit_Recalc]]/Sales_Data[[#This Row],[Sales]]</f>
        <v>0.44999999999999996</v>
      </c>
      <c r="Z2694">
        <f>YEAR(Sales_Data[[#This Row],[Order Date]])</f>
        <v>2016</v>
      </c>
    </row>
    <row r="2695" spans="1:26" x14ac:dyDescent="0.2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>_xlfn.XLOOKUP(Sales_Data[[#This Row],[Category]],Assumptions_Model!A:A, Assumptions_Model!B:B)</f>
        <v>0.65</v>
      </c>
      <c r="W2695">
        <f>Sales_Data[[#This Row],[Sales]]*Sales_Data[[#This Row],[Cost_%]]</f>
        <v>71.435000000000002</v>
      </c>
      <c r="X2695">
        <f>Sales_Data[[#This Row],[Sales]]-Sales_Data[[#This Row],[Cost]]</f>
        <v>38.465000000000003</v>
      </c>
      <c r="Y2695" s="3">
        <f>Sales_Data[[#This Row],[Gross_Profit_Recalc]]/Sales_Data[[#This Row],[Sales]]</f>
        <v>0.35000000000000003</v>
      </c>
      <c r="Z2695">
        <f>YEAR(Sales_Data[[#This Row],[Order Date]])</f>
        <v>2016</v>
      </c>
    </row>
    <row r="2696" spans="1:26" x14ac:dyDescent="0.2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f>_xlfn.XLOOKUP(Sales_Data[[#This Row],[Category]],Assumptions_Model!A:A, Assumptions_Model!B:B)</f>
        <v>0.65</v>
      </c>
      <c r="W2696">
        <f>Sales_Data[[#This Row],[Sales]]*Sales_Data[[#This Row],[Cost_%]]</f>
        <v>9.9996000000000009</v>
      </c>
      <c r="X2696">
        <f>Sales_Data[[#This Row],[Sales]]-Sales_Data[[#This Row],[Cost]]</f>
        <v>5.3843999999999994</v>
      </c>
      <c r="Y2696" s="3">
        <f>Sales_Data[[#This Row],[Gross_Profit_Recalc]]/Sales_Data[[#This Row],[Sales]]</f>
        <v>0.35</v>
      </c>
      <c r="Z2696">
        <f>YEAR(Sales_Data[[#This Row],[Order Date]])</f>
        <v>2014</v>
      </c>
    </row>
    <row r="2697" spans="1:26" x14ac:dyDescent="0.2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>_xlfn.XLOOKUP(Sales_Data[[#This Row],[Category]],Assumptions_Model!A:A, Assumptions_Model!B:B)</f>
        <v>0.6</v>
      </c>
      <c r="W2697">
        <f>Sales_Data[[#This Row],[Sales]]*Sales_Data[[#This Row],[Cost_%]]</f>
        <v>18.211199999999998</v>
      </c>
      <c r="X2697">
        <f>Sales_Data[[#This Row],[Sales]]-Sales_Data[[#This Row],[Cost]]</f>
        <v>12.140800000000002</v>
      </c>
      <c r="Y2697" s="3">
        <f>Sales_Data[[#This Row],[Gross_Profit_Recalc]]/Sales_Data[[#This Row],[Sales]]</f>
        <v>0.40000000000000008</v>
      </c>
      <c r="Z2697">
        <f>YEAR(Sales_Data[[#This Row],[Order Date]])</f>
        <v>2016</v>
      </c>
    </row>
    <row r="2698" spans="1:26" x14ac:dyDescent="0.2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f>_xlfn.XLOOKUP(Sales_Data[[#This Row],[Category]],Assumptions_Model!A:A, Assumptions_Model!B:B)</f>
        <v>0.55000000000000004</v>
      </c>
      <c r="W2698">
        <f>Sales_Data[[#This Row],[Sales]]*Sales_Data[[#This Row],[Cost_%]]</f>
        <v>451.71500000000003</v>
      </c>
      <c r="X2698">
        <f>Sales_Data[[#This Row],[Sales]]-Sales_Data[[#This Row],[Cost]]</f>
        <v>369.58499999999992</v>
      </c>
      <c r="Y2698" s="3">
        <f>Sales_Data[[#This Row],[Gross_Profit_Recalc]]/Sales_Data[[#This Row],[Sales]]</f>
        <v>0.44999999999999996</v>
      </c>
      <c r="Z2698">
        <f>YEAR(Sales_Data[[#This Row],[Order Date]])</f>
        <v>2014</v>
      </c>
    </row>
    <row r="2699" spans="1:26" x14ac:dyDescent="0.2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f>_xlfn.XLOOKUP(Sales_Data[[#This Row],[Category]],Assumptions_Model!A:A, Assumptions_Model!B:B)</f>
        <v>0.55000000000000004</v>
      </c>
      <c r="W2699">
        <f>Sales_Data[[#This Row],[Sales]]*Sales_Data[[#This Row],[Cost_%]]</f>
        <v>12451.164000000001</v>
      </c>
      <c r="X2699">
        <f>Sales_Data[[#This Row],[Sales]]-Sales_Data[[#This Row],[Cost]]</f>
        <v>10187.315999999999</v>
      </c>
      <c r="Y2699" s="3">
        <f>Sales_Data[[#This Row],[Gross_Profit_Recalc]]/Sales_Data[[#This Row],[Sales]]</f>
        <v>0.44999999999999996</v>
      </c>
      <c r="Z2699">
        <f>YEAR(Sales_Data[[#This Row],[Order Date]])</f>
        <v>2014</v>
      </c>
    </row>
    <row r="2700" spans="1:26" x14ac:dyDescent="0.2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>_xlfn.XLOOKUP(Sales_Data[[#This Row],[Category]],Assumptions_Model!A:A, Assumptions_Model!B:B)</f>
        <v>0.6</v>
      </c>
      <c r="W2700">
        <f>Sales_Data[[#This Row],[Sales]]*Sales_Data[[#This Row],[Cost_%]]</f>
        <v>12.8256</v>
      </c>
      <c r="X2700">
        <f>Sales_Data[[#This Row],[Sales]]-Sales_Data[[#This Row],[Cost]]</f>
        <v>8.5504000000000016</v>
      </c>
      <c r="Y2700" s="3">
        <f>Sales_Data[[#This Row],[Gross_Profit_Recalc]]/Sales_Data[[#This Row],[Sales]]</f>
        <v>0.4</v>
      </c>
      <c r="Z2700">
        <f>YEAR(Sales_Data[[#This Row],[Order Date]])</f>
        <v>2014</v>
      </c>
    </row>
    <row r="2701" spans="1:26" x14ac:dyDescent="0.2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f>_xlfn.XLOOKUP(Sales_Data[[#This Row],[Category]],Assumptions_Model!A:A, Assumptions_Model!B:B)</f>
        <v>0.6</v>
      </c>
      <c r="W2701">
        <f>Sales_Data[[#This Row],[Sales]]*Sales_Data[[#This Row],[Cost_%]]</f>
        <v>4.8095999999999997</v>
      </c>
      <c r="X2701">
        <f>Sales_Data[[#This Row],[Sales]]-Sales_Data[[#This Row],[Cost]]</f>
        <v>3.2064000000000004</v>
      </c>
      <c r="Y2701" s="3">
        <f>Sales_Data[[#This Row],[Gross_Profit_Recalc]]/Sales_Data[[#This Row],[Sales]]</f>
        <v>0.4</v>
      </c>
      <c r="Z2701">
        <f>YEAR(Sales_Data[[#This Row],[Order Date]])</f>
        <v>2014</v>
      </c>
    </row>
    <row r="2702" spans="1:26" x14ac:dyDescent="0.2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f>_xlfn.XLOOKUP(Sales_Data[[#This Row],[Category]],Assumptions_Model!A:A, Assumptions_Model!B:B)</f>
        <v>0.65</v>
      </c>
      <c r="W2702">
        <f>Sales_Data[[#This Row],[Sales]]*Sales_Data[[#This Row],[Cost_%]]</f>
        <v>19.999200000000002</v>
      </c>
      <c r="X2702">
        <f>Sales_Data[[#This Row],[Sales]]-Sales_Data[[#This Row],[Cost]]</f>
        <v>10.768799999999999</v>
      </c>
      <c r="Y2702" s="3">
        <f>Sales_Data[[#This Row],[Gross_Profit_Recalc]]/Sales_Data[[#This Row],[Sales]]</f>
        <v>0.35</v>
      </c>
      <c r="Z2702">
        <f>YEAR(Sales_Data[[#This Row],[Order Date]])</f>
        <v>2014</v>
      </c>
    </row>
    <row r="2703" spans="1:26" x14ac:dyDescent="0.2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>_xlfn.XLOOKUP(Sales_Data[[#This Row],[Category]],Assumptions_Model!A:A, Assumptions_Model!B:B)</f>
        <v>0.6</v>
      </c>
      <c r="W2703">
        <f>Sales_Data[[#This Row],[Sales]]*Sales_Data[[#This Row],[Cost_%]]</f>
        <v>11.361599999999999</v>
      </c>
      <c r="X2703">
        <f>Sales_Data[[#This Row],[Sales]]-Sales_Data[[#This Row],[Cost]]</f>
        <v>7.5744000000000007</v>
      </c>
      <c r="Y2703" s="3">
        <f>Sales_Data[[#This Row],[Gross_Profit_Recalc]]/Sales_Data[[#This Row],[Sales]]</f>
        <v>0.4</v>
      </c>
      <c r="Z2703">
        <f>YEAR(Sales_Data[[#This Row],[Order Date]])</f>
        <v>2014</v>
      </c>
    </row>
    <row r="2704" spans="1:26" x14ac:dyDescent="0.2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>_xlfn.XLOOKUP(Sales_Data[[#This Row],[Category]],Assumptions_Model!A:A, Assumptions_Model!B:B)</f>
        <v>0.65</v>
      </c>
      <c r="W2704">
        <f>Sales_Data[[#This Row],[Sales]]*Sales_Data[[#This Row],[Cost_%]]</f>
        <v>79.528800000000004</v>
      </c>
      <c r="X2704">
        <f>Sales_Data[[#This Row],[Sales]]-Sales_Data[[#This Row],[Cost]]</f>
        <v>42.8232</v>
      </c>
      <c r="Y2704" s="3">
        <f>Sales_Data[[#This Row],[Gross_Profit_Recalc]]/Sales_Data[[#This Row],[Sales]]</f>
        <v>0.35</v>
      </c>
      <c r="Z2704">
        <f>YEAR(Sales_Data[[#This Row],[Order Date]])</f>
        <v>2014</v>
      </c>
    </row>
    <row r="2705" spans="1:26" x14ac:dyDescent="0.2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f>_xlfn.XLOOKUP(Sales_Data[[#This Row],[Category]],Assumptions_Model!A:A, Assumptions_Model!B:B)</f>
        <v>0.6</v>
      </c>
      <c r="W2705">
        <f>Sales_Data[[#This Row],[Sales]]*Sales_Data[[#This Row],[Cost_%]]</f>
        <v>69.768000000000001</v>
      </c>
      <c r="X2705">
        <f>Sales_Data[[#This Row],[Sales]]-Sales_Data[[#This Row],[Cost]]</f>
        <v>46.512</v>
      </c>
      <c r="Y2705" s="3">
        <f>Sales_Data[[#This Row],[Gross_Profit_Recalc]]/Sales_Data[[#This Row],[Sales]]</f>
        <v>0.4</v>
      </c>
      <c r="Z2705">
        <f>YEAR(Sales_Data[[#This Row],[Order Date]])</f>
        <v>2014</v>
      </c>
    </row>
    <row r="2706" spans="1:26" x14ac:dyDescent="0.2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>_xlfn.XLOOKUP(Sales_Data[[#This Row],[Category]],Assumptions_Model!A:A, Assumptions_Model!B:B)</f>
        <v>0.55000000000000004</v>
      </c>
      <c r="W2706">
        <f>Sales_Data[[#This Row],[Sales]]*Sales_Data[[#This Row],[Cost_%]]</f>
        <v>72.930000000000007</v>
      </c>
      <c r="X2706">
        <f>Sales_Data[[#This Row],[Sales]]-Sales_Data[[#This Row],[Cost]]</f>
        <v>59.669999999999987</v>
      </c>
      <c r="Y2706" s="3">
        <f>Sales_Data[[#This Row],[Gross_Profit_Recalc]]/Sales_Data[[#This Row],[Sales]]</f>
        <v>0.4499999999999999</v>
      </c>
      <c r="Z2706">
        <f>YEAR(Sales_Data[[#This Row],[Order Date]])</f>
        <v>2017</v>
      </c>
    </row>
    <row r="2707" spans="1:26" x14ac:dyDescent="0.2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>_xlfn.XLOOKUP(Sales_Data[[#This Row],[Category]],Assumptions_Model!A:A, Assumptions_Model!B:B)</f>
        <v>0.6</v>
      </c>
      <c r="W2707">
        <f>Sales_Data[[#This Row],[Sales]]*Sales_Data[[#This Row],[Cost_%]]</f>
        <v>10.007999999999999</v>
      </c>
      <c r="X2707">
        <f>Sales_Data[[#This Row],[Sales]]-Sales_Data[[#This Row],[Cost]]</f>
        <v>6.6720000000000006</v>
      </c>
      <c r="Y2707" s="3">
        <f>Sales_Data[[#This Row],[Gross_Profit_Recalc]]/Sales_Data[[#This Row],[Sales]]</f>
        <v>0.4</v>
      </c>
      <c r="Z2707">
        <f>YEAR(Sales_Data[[#This Row],[Order Date]])</f>
        <v>2017</v>
      </c>
    </row>
    <row r="2708" spans="1:26" x14ac:dyDescent="0.2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f>_xlfn.XLOOKUP(Sales_Data[[#This Row],[Category]],Assumptions_Model!A:A, Assumptions_Model!B:B)</f>
        <v>0.6</v>
      </c>
      <c r="W2708">
        <f>Sales_Data[[#This Row],[Sales]]*Sales_Data[[#This Row],[Cost_%]]</f>
        <v>11.664</v>
      </c>
      <c r="X2708">
        <f>Sales_Data[[#This Row],[Sales]]-Sales_Data[[#This Row],[Cost]]</f>
        <v>7.7760000000000016</v>
      </c>
      <c r="Y2708" s="3">
        <f>Sales_Data[[#This Row],[Gross_Profit_Recalc]]/Sales_Data[[#This Row],[Sales]]</f>
        <v>0.40000000000000008</v>
      </c>
      <c r="Z2708">
        <f>YEAR(Sales_Data[[#This Row],[Order Date]])</f>
        <v>2017</v>
      </c>
    </row>
    <row r="2709" spans="1:26" x14ac:dyDescent="0.2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f>_xlfn.XLOOKUP(Sales_Data[[#This Row],[Category]],Assumptions_Model!A:A, Assumptions_Model!B:B)</f>
        <v>0.6</v>
      </c>
      <c r="W2709">
        <f>Sales_Data[[#This Row],[Sales]]*Sales_Data[[#This Row],[Cost_%]]</f>
        <v>115.29599999999999</v>
      </c>
      <c r="X2709">
        <f>Sales_Data[[#This Row],[Sales]]-Sales_Data[[#This Row],[Cost]]</f>
        <v>76.864000000000004</v>
      </c>
      <c r="Y2709" s="3">
        <f>Sales_Data[[#This Row],[Gross_Profit_Recalc]]/Sales_Data[[#This Row],[Sales]]</f>
        <v>0.4</v>
      </c>
      <c r="Z2709">
        <f>YEAR(Sales_Data[[#This Row],[Order Date]])</f>
        <v>2017</v>
      </c>
    </row>
    <row r="2710" spans="1:26" x14ac:dyDescent="0.2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f>_xlfn.XLOOKUP(Sales_Data[[#This Row],[Category]],Assumptions_Model!A:A, Assumptions_Model!B:B)</f>
        <v>0.65</v>
      </c>
      <c r="W2710">
        <f>Sales_Data[[#This Row],[Sales]]*Sales_Data[[#This Row],[Cost_%]]</f>
        <v>147.78400000000002</v>
      </c>
      <c r="X2710">
        <f>Sales_Data[[#This Row],[Sales]]-Sales_Data[[#This Row],[Cost]]</f>
        <v>79.575999999999993</v>
      </c>
      <c r="Y2710" s="3">
        <f>Sales_Data[[#This Row],[Gross_Profit_Recalc]]/Sales_Data[[#This Row],[Sales]]</f>
        <v>0.34999999999999992</v>
      </c>
      <c r="Z2710">
        <f>YEAR(Sales_Data[[#This Row],[Order Date]])</f>
        <v>2015</v>
      </c>
    </row>
    <row r="2711" spans="1:26" x14ac:dyDescent="0.2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>_xlfn.XLOOKUP(Sales_Data[[#This Row],[Category]],Assumptions_Model!A:A, Assumptions_Model!B:B)</f>
        <v>0.55000000000000004</v>
      </c>
      <c r="W2711">
        <f>Sales_Data[[#This Row],[Sales]]*Sales_Data[[#This Row],[Cost_%]]</f>
        <v>1055.9868000000001</v>
      </c>
      <c r="X2711">
        <f>Sales_Data[[#This Row],[Sales]]-Sales_Data[[#This Row],[Cost]]</f>
        <v>863.98919999999998</v>
      </c>
      <c r="Y2711" s="3">
        <f>Sales_Data[[#This Row],[Gross_Profit_Recalc]]/Sales_Data[[#This Row],[Sales]]</f>
        <v>0.44999999999999996</v>
      </c>
      <c r="Z2711">
        <f>YEAR(Sales_Data[[#This Row],[Order Date]])</f>
        <v>2015</v>
      </c>
    </row>
    <row r="2712" spans="1:26" x14ac:dyDescent="0.2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>_xlfn.XLOOKUP(Sales_Data[[#This Row],[Category]],Assumptions_Model!A:A, Assumptions_Model!B:B)</f>
        <v>0.6</v>
      </c>
      <c r="W2712">
        <f>Sales_Data[[#This Row],[Sales]]*Sales_Data[[#This Row],[Cost_%]]</f>
        <v>7.6967999999999996</v>
      </c>
      <c r="X2712">
        <f>Sales_Data[[#This Row],[Sales]]-Sales_Data[[#This Row],[Cost]]</f>
        <v>5.1311999999999998</v>
      </c>
      <c r="Y2712" s="3">
        <f>Sales_Data[[#This Row],[Gross_Profit_Recalc]]/Sales_Data[[#This Row],[Sales]]</f>
        <v>0.4</v>
      </c>
      <c r="Z2712">
        <f>YEAR(Sales_Data[[#This Row],[Order Date]])</f>
        <v>2015</v>
      </c>
    </row>
    <row r="2713" spans="1:26" x14ac:dyDescent="0.2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>_xlfn.XLOOKUP(Sales_Data[[#This Row],[Category]],Assumptions_Model!A:A, Assumptions_Model!B:B)</f>
        <v>0.65</v>
      </c>
      <c r="W2713">
        <f>Sales_Data[[#This Row],[Sales]]*Sales_Data[[#This Row],[Cost_%]]</f>
        <v>29.827200000000001</v>
      </c>
      <c r="X2713">
        <f>Sales_Data[[#This Row],[Sales]]-Sales_Data[[#This Row],[Cost]]</f>
        <v>16.060799999999997</v>
      </c>
      <c r="Y2713" s="3">
        <f>Sales_Data[[#This Row],[Gross_Profit_Recalc]]/Sales_Data[[#This Row],[Sales]]</f>
        <v>0.34999999999999992</v>
      </c>
      <c r="Z2713">
        <f>YEAR(Sales_Data[[#This Row],[Order Date]])</f>
        <v>2017</v>
      </c>
    </row>
    <row r="2714" spans="1:26" x14ac:dyDescent="0.2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>_xlfn.XLOOKUP(Sales_Data[[#This Row],[Category]],Assumptions_Model!A:A, Assumptions_Model!B:B)</f>
        <v>0.6</v>
      </c>
      <c r="W2714">
        <f>Sales_Data[[#This Row],[Sales]]*Sales_Data[[#This Row],[Cost_%]]</f>
        <v>36.071999999999996</v>
      </c>
      <c r="X2714">
        <f>Sales_Data[[#This Row],[Sales]]-Sales_Data[[#This Row],[Cost]]</f>
        <v>24.048000000000002</v>
      </c>
      <c r="Y2714" s="3">
        <f>Sales_Data[[#This Row],[Gross_Profit_Recalc]]/Sales_Data[[#This Row],[Sales]]</f>
        <v>0.4</v>
      </c>
      <c r="Z2714">
        <f>YEAR(Sales_Data[[#This Row],[Order Date]])</f>
        <v>2017</v>
      </c>
    </row>
    <row r="2715" spans="1:26" x14ac:dyDescent="0.2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f>_xlfn.XLOOKUP(Sales_Data[[#This Row],[Category]],Assumptions_Model!A:A, Assumptions_Model!B:B)</f>
        <v>0.55000000000000004</v>
      </c>
      <c r="W2715">
        <f>Sales_Data[[#This Row],[Sales]]*Sales_Data[[#This Row],[Cost_%]]</f>
        <v>166.30680000000001</v>
      </c>
      <c r="X2715">
        <f>Sales_Data[[#This Row],[Sales]]-Sales_Data[[#This Row],[Cost]]</f>
        <v>136.06919999999997</v>
      </c>
      <c r="Y2715" s="3">
        <f>Sales_Data[[#This Row],[Gross_Profit_Recalc]]/Sales_Data[[#This Row],[Sales]]</f>
        <v>0.4499999999999999</v>
      </c>
      <c r="Z2715">
        <f>YEAR(Sales_Data[[#This Row],[Order Date]])</f>
        <v>2014</v>
      </c>
    </row>
    <row r="2716" spans="1:26" x14ac:dyDescent="0.2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>_xlfn.XLOOKUP(Sales_Data[[#This Row],[Category]],Assumptions_Model!A:A, Assumptions_Model!B:B)</f>
        <v>0.6</v>
      </c>
      <c r="W2716">
        <f>Sales_Data[[#This Row],[Sales]]*Sales_Data[[#This Row],[Cost_%]]</f>
        <v>8.34</v>
      </c>
      <c r="X2716">
        <f>Sales_Data[[#This Row],[Sales]]-Sales_Data[[#This Row],[Cost]]</f>
        <v>5.5600000000000005</v>
      </c>
      <c r="Y2716" s="3">
        <f>Sales_Data[[#This Row],[Gross_Profit_Recalc]]/Sales_Data[[#This Row],[Sales]]</f>
        <v>0.4</v>
      </c>
      <c r="Z2716">
        <f>YEAR(Sales_Data[[#This Row],[Order Date]])</f>
        <v>2015</v>
      </c>
    </row>
    <row r="2717" spans="1:26" x14ac:dyDescent="0.2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>_xlfn.XLOOKUP(Sales_Data[[#This Row],[Category]],Assumptions_Model!A:A, Assumptions_Model!B:B)</f>
        <v>0.55000000000000004</v>
      </c>
      <c r="W2717">
        <f>Sales_Data[[#This Row],[Sales]]*Sales_Data[[#This Row],[Cost_%]]</f>
        <v>71.489000000000004</v>
      </c>
      <c r="X2717">
        <f>Sales_Data[[#This Row],[Sales]]-Sales_Data[[#This Row],[Cost]]</f>
        <v>58.490999999999985</v>
      </c>
      <c r="Y2717" s="3">
        <f>Sales_Data[[#This Row],[Gross_Profit_Recalc]]/Sales_Data[[#This Row],[Sales]]</f>
        <v>0.4499999999999999</v>
      </c>
      <c r="Z2717">
        <f>YEAR(Sales_Data[[#This Row],[Order Date]])</f>
        <v>2014</v>
      </c>
    </row>
    <row r="2718" spans="1:26" x14ac:dyDescent="0.2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>_xlfn.XLOOKUP(Sales_Data[[#This Row],[Category]],Assumptions_Model!A:A, Assumptions_Model!B:B)</f>
        <v>0.55000000000000004</v>
      </c>
      <c r="W2718">
        <f>Sales_Data[[#This Row],[Sales]]*Sales_Data[[#This Row],[Cost_%]]</f>
        <v>39.589000000000006</v>
      </c>
      <c r="X2718">
        <f>Sales_Data[[#This Row],[Sales]]-Sales_Data[[#This Row],[Cost]]</f>
        <v>32.390999999999998</v>
      </c>
      <c r="Y2718" s="3">
        <f>Sales_Data[[#This Row],[Gross_Profit_Recalc]]/Sales_Data[[#This Row],[Sales]]</f>
        <v>0.44999999999999996</v>
      </c>
      <c r="Z2718">
        <f>YEAR(Sales_Data[[#This Row],[Order Date]])</f>
        <v>2017</v>
      </c>
    </row>
    <row r="2719" spans="1:26" x14ac:dyDescent="0.2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>_xlfn.XLOOKUP(Sales_Data[[#This Row],[Category]],Assumptions_Model!A:A, Assumptions_Model!B:B)</f>
        <v>0.55000000000000004</v>
      </c>
      <c r="W2719">
        <f>Sales_Data[[#This Row],[Sales]]*Sales_Data[[#This Row],[Cost_%]]</f>
        <v>207.88350000000003</v>
      </c>
      <c r="X2719">
        <f>Sales_Data[[#This Row],[Sales]]-Sales_Data[[#This Row],[Cost]]</f>
        <v>170.0865</v>
      </c>
      <c r="Y2719" s="3">
        <f>Sales_Data[[#This Row],[Gross_Profit_Recalc]]/Sales_Data[[#This Row],[Sales]]</f>
        <v>0.44999999999999996</v>
      </c>
      <c r="Z2719">
        <f>YEAR(Sales_Data[[#This Row],[Order Date]])</f>
        <v>2014</v>
      </c>
    </row>
    <row r="2720" spans="1:26" x14ac:dyDescent="0.2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>_xlfn.XLOOKUP(Sales_Data[[#This Row],[Category]],Assumptions_Model!A:A, Assumptions_Model!B:B)</f>
        <v>0.6</v>
      </c>
      <c r="W2720">
        <f>Sales_Data[[#This Row],[Sales]]*Sales_Data[[#This Row],[Cost_%]]</f>
        <v>74.616</v>
      </c>
      <c r="X2720">
        <f>Sales_Data[[#This Row],[Sales]]-Sales_Data[[#This Row],[Cost]]</f>
        <v>49.744</v>
      </c>
      <c r="Y2720" s="3">
        <f>Sales_Data[[#This Row],[Gross_Profit_Recalc]]/Sales_Data[[#This Row],[Sales]]</f>
        <v>0.4</v>
      </c>
      <c r="Z2720">
        <f>YEAR(Sales_Data[[#This Row],[Order Date]])</f>
        <v>2017</v>
      </c>
    </row>
    <row r="2721" spans="1:26" x14ac:dyDescent="0.2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>_xlfn.XLOOKUP(Sales_Data[[#This Row],[Category]],Assumptions_Model!A:A, Assumptions_Model!B:B)</f>
        <v>0.65</v>
      </c>
      <c r="W2721">
        <f>Sales_Data[[#This Row],[Sales]]*Sales_Data[[#This Row],[Cost_%]]</f>
        <v>15.5844</v>
      </c>
      <c r="X2721">
        <f>Sales_Data[[#This Row],[Sales]]-Sales_Data[[#This Row],[Cost]]</f>
        <v>8.3915999999999986</v>
      </c>
      <c r="Y2721" s="3">
        <f>Sales_Data[[#This Row],[Gross_Profit_Recalc]]/Sales_Data[[#This Row],[Sales]]</f>
        <v>0.35</v>
      </c>
      <c r="Z2721">
        <f>YEAR(Sales_Data[[#This Row],[Order Date]])</f>
        <v>2014</v>
      </c>
    </row>
    <row r="2722" spans="1:26" x14ac:dyDescent="0.2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>_xlfn.XLOOKUP(Sales_Data[[#This Row],[Category]],Assumptions_Model!A:A, Assumptions_Model!B:B)</f>
        <v>0.6</v>
      </c>
      <c r="W2722">
        <f>Sales_Data[[#This Row],[Sales]]*Sales_Data[[#This Row],[Cost_%]]</f>
        <v>5.0255999999999998</v>
      </c>
      <c r="X2722">
        <f>Sales_Data[[#This Row],[Sales]]-Sales_Data[[#This Row],[Cost]]</f>
        <v>3.3503999999999996</v>
      </c>
      <c r="Y2722" s="3">
        <f>Sales_Data[[#This Row],[Gross_Profit_Recalc]]/Sales_Data[[#This Row],[Sales]]</f>
        <v>0.39999999999999997</v>
      </c>
      <c r="Z2722">
        <f>YEAR(Sales_Data[[#This Row],[Order Date]])</f>
        <v>2014</v>
      </c>
    </row>
    <row r="2723" spans="1:26" x14ac:dyDescent="0.2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>_xlfn.XLOOKUP(Sales_Data[[#This Row],[Category]],Assumptions_Model!A:A, Assumptions_Model!B:B)</f>
        <v>0.6</v>
      </c>
      <c r="W2723">
        <f>Sales_Data[[#This Row],[Sales]]*Sales_Data[[#This Row],[Cost_%]]</f>
        <v>34.944000000000003</v>
      </c>
      <c r="X2723">
        <f>Sales_Data[[#This Row],[Sales]]-Sales_Data[[#This Row],[Cost]]</f>
        <v>23.295999999999999</v>
      </c>
      <c r="Y2723" s="3">
        <f>Sales_Data[[#This Row],[Gross_Profit_Recalc]]/Sales_Data[[#This Row],[Sales]]</f>
        <v>0.39999999999999997</v>
      </c>
      <c r="Z2723">
        <f>YEAR(Sales_Data[[#This Row],[Order Date]])</f>
        <v>2014</v>
      </c>
    </row>
    <row r="2724" spans="1:26" x14ac:dyDescent="0.2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>_xlfn.XLOOKUP(Sales_Data[[#This Row],[Category]],Assumptions_Model!A:A, Assumptions_Model!B:B)</f>
        <v>0.6</v>
      </c>
      <c r="W2724">
        <f>Sales_Data[[#This Row],[Sales]]*Sales_Data[[#This Row],[Cost_%]]</f>
        <v>48.72</v>
      </c>
      <c r="X2724">
        <f>Sales_Data[[#This Row],[Sales]]-Sales_Data[[#This Row],[Cost]]</f>
        <v>32.480000000000004</v>
      </c>
      <c r="Y2724" s="3">
        <f>Sales_Data[[#This Row],[Gross_Profit_Recalc]]/Sales_Data[[#This Row],[Sales]]</f>
        <v>0.4</v>
      </c>
      <c r="Z2724">
        <f>YEAR(Sales_Data[[#This Row],[Order Date]])</f>
        <v>2016</v>
      </c>
    </row>
    <row r="2725" spans="1:26" x14ac:dyDescent="0.2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>_xlfn.XLOOKUP(Sales_Data[[#This Row],[Category]],Assumptions_Model!A:A, Assumptions_Model!B:B)</f>
        <v>0.6</v>
      </c>
      <c r="W2725">
        <f>Sales_Data[[#This Row],[Sales]]*Sales_Data[[#This Row],[Cost_%]]</f>
        <v>8.67</v>
      </c>
      <c r="X2725">
        <f>Sales_Data[[#This Row],[Sales]]-Sales_Data[[#This Row],[Cost]]</f>
        <v>5.7799999999999994</v>
      </c>
      <c r="Y2725" s="3">
        <f>Sales_Data[[#This Row],[Gross_Profit_Recalc]]/Sales_Data[[#This Row],[Sales]]</f>
        <v>0.39999999999999997</v>
      </c>
      <c r="Z2725">
        <f>YEAR(Sales_Data[[#This Row],[Order Date]])</f>
        <v>2014</v>
      </c>
    </row>
    <row r="2726" spans="1:26" x14ac:dyDescent="0.2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>_xlfn.XLOOKUP(Sales_Data[[#This Row],[Category]],Assumptions_Model!A:A, Assumptions_Model!B:B)</f>
        <v>0.6</v>
      </c>
      <c r="W2726">
        <f>Sales_Data[[#This Row],[Sales]]*Sales_Data[[#This Row],[Cost_%]]</f>
        <v>57.388799999999996</v>
      </c>
      <c r="X2726">
        <f>Sales_Data[[#This Row],[Sales]]-Sales_Data[[#This Row],[Cost]]</f>
        <v>38.2592</v>
      </c>
      <c r="Y2726" s="3">
        <f>Sales_Data[[#This Row],[Gross_Profit_Recalc]]/Sales_Data[[#This Row],[Sales]]</f>
        <v>0.4</v>
      </c>
      <c r="Z2726">
        <f>YEAR(Sales_Data[[#This Row],[Order Date]])</f>
        <v>2014</v>
      </c>
    </row>
    <row r="2727" spans="1:26" x14ac:dyDescent="0.2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>_xlfn.XLOOKUP(Sales_Data[[#This Row],[Category]],Assumptions_Model!A:A, Assumptions_Model!B:B)</f>
        <v>0.55000000000000004</v>
      </c>
      <c r="W2727">
        <f>Sales_Data[[#This Row],[Sales]]*Sales_Data[[#This Row],[Cost_%]]</f>
        <v>197.98350000000002</v>
      </c>
      <c r="X2727">
        <f>Sales_Data[[#This Row],[Sales]]-Sales_Data[[#This Row],[Cost]]</f>
        <v>161.98650000000001</v>
      </c>
      <c r="Y2727" s="3">
        <f>Sales_Data[[#This Row],[Gross_Profit_Recalc]]/Sales_Data[[#This Row],[Sales]]</f>
        <v>0.45</v>
      </c>
      <c r="Z2727">
        <f>YEAR(Sales_Data[[#This Row],[Order Date]])</f>
        <v>2017</v>
      </c>
    </row>
    <row r="2728" spans="1:26" x14ac:dyDescent="0.2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>_xlfn.XLOOKUP(Sales_Data[[#This Row],[Category]],Assumptions_Model!A:A, Assumptions_Model!B:B)</f>
        <v>0.65</v>
      </c>
      <c r="W2728">
        <f>Sales_Data[[#This Row],[Sales]]*Sales_Data[[#This Row],[Cost_%]]</f>
        <v>227.72879999999998</v>
      </c>
      <c r="X2728">
        <f>Sales_Data[[#This Row],[Sales]]-Sales_Data[[#This Row],[Cost]]</f>
        <v>122.6232</v>
      </c>
      <c r="Y2728" s="3">
        <f>Sales_Data[[#This Row],[Gross_Profit_Recalc]]/Sales_Data[[#This Row],[Sales]]</f>
        <v>0.35000000000000003</v>
      </c>
      <c r="Z2728">
        <f>YEAR(Sales_Data[[#This Row],[Order Date]])</f>
        <v>2017</v>
      </c>
    </row>
    <row r="2729" spans="1:26" x14ac:dyDescent="0.2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>_xlfn.XLOOKUP(Sales_Data[[#This Row],[Category]],Assumptions_Model!A:A, Assumptions_Model!B:B)</f>
        <v>0.6</v>
      </c>
      <c r="W2729">
        <f>Sales_Data[[#This Row],[Sales]]*Sales_Data[[#This Row],[Cost_%]]</f>
        <v>0.98459999999999992</v>
      </c>
      <c r="X2729">
        <f>Sales_Data[[#This Row],[Sales]]-Sales_Data[[#This Row],[Cost]]</f>
        <v>0.65640000000000009</v>
      </c>
      <c r="Y2729" s="3">
        <f>Sales_Data[[#This Row],[Gross_Profit_Recalc]]/Sales_Data[[#This Row],[Sales]]</f>
        <v>0.40000000000000008</v>
      </c>
      <c r="Z2729">
        <f>YEAR(Sales_Data[[#This Row],[Order Date]])</f>
        <v>2017</v>
      </c>
    </row>
    <row r="2730" spans="1:26" x14ac:dyDescent="0.2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f>_xlfn.XLOOKUP(Sales_Data[[#This Row],[Category]],Assumptions_Model!A:A, Assumptions_Model!B:B)</f>
        <v>0.55000000000000004</v>
      </c>
      <c r="W2730">
        <f>Sales_Data[[#This Row],[Sales]]*Sales_Data[[#This Row],[Cost_%]]</f>
        <v>346.4769</v>
      </c>
      <c r="X2730">
        <f>Sales_Data[[#This Row],[Sales]]-Sales_Data[[#This Row],[Cost]]</f>
        <v>283.48109999999997</v>
      </c>
      <c r="Y2730" s="3">
        <f>Sales_Data[[#This Row],[Gross_Profit_Recalc]]/Sales_Data[[#This Row],[Sales]]</f>
        <v>0.44999999999999996</v>
      </c>
      <c r="Z2730">
        <f>YEAR(Sales_Data[[#This Row],[Order Date]])</f>
        <v>2017</v>
      </c>
    </row>
    <row r="2731" spans="1:26" x14ac:dyDescent="0.2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>_xlfn.XLOOKUP(Sales_Data[[#This Row],[Category]],Assumptions_Model!A:A, Assumptions_Model!B:B)</f>
        <v>0.6</v>
      </c>
      <c r="W2731">
        <f>Sales_Data[[#This Row],[Sales]]*Sales_Data[[#This Row],[Cost_%]]</f>
        <v>3.9779999999999998</v>
      </c>
      <c r="X2731">
        <f>Sales_Data[[#This Row],[Sales]]-Sales_Data[[#This Row],[Cost]]</f>
        <v>2.6520000000000001</v>
      </c>
      <c r="Y2731" s="3">
        <f>Sales_Data[[#This Row],[Gross_Profit_Recalc]]/Sales_Data[[#This Row],[Sales]]</f>
        <v>0.4</v>
      </c>
      <c r="Z2731">
        <f>YEAR(Sales_Data[[#This Row],[Order Date]])</f>
        <v>2017</v>
      </c>
    </row>
    <row r="2732" spans="1:26" x14ac:dyDescent="0.2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>_xlfn.XLOOKUP(Sales_Data[[#This Row],[Category]],Assumptions_Model!A:A, Assumptions_Model!B:B)</f>
        <v>0.55000000000000004</v>
      </c>
      <c r="W2732">
        <f>Sales_Data[[#This Row],[Sales]]*Sales_Data[[#This Row],[Cost_%]]</f>
        <v>439.97800000000007</v>
      </c>
      <c r="X2732">
        <f>Sales_Data[[#This Row],[Sales]]-Sales_Data[[#This Row],[Cost]]</f>
        <v>359.98199999999997</v>
      </c>
      <c r="Y2732" s="3">
        <f>Sales_Data[[#This Row],[Gross_Profit_Recalc]]/Sales_Data[[#This Row],[Sales]]</f>
        <v>0.44999999999999996</v>
      </c>
      <c r="Z2732">
        <f>YEAR(Sales_Data[[#This Row],[Order Date]])</f>
        <v>2017</v>
      </c>
    </row>
    <row r="2733" spans="1:26" x14ac:dyDescent="0.2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>_xlfn.XLOOKUP(Sales_Data[[#This Row],[Category]],Assumptions_Model!A:A, Assumptions_Model!B:B)</f>
        <v>0.65</v>
      </c>
      <c r="W2733">
        <f>Sales_Data[[#This Row],[Sales]]*Sales_Data[[#This Row],[Cost_%]]</f>
        <v>69.894500000000008</v>
      </c>
      <c r="X2733">
        <f>Sales_Data[[#This Row],[Sales]]-Sales_Data[[#This Row],[Cost]]</f>
        <v>37.635499999999993</v>
      </c>
      <c r="Y2733" s="3">
        <f>Sales_Data[[#This Row],[Gross_Profit_Recalc]]/Sales_Data[[#This Row],[Sales]]</f>
        <v>0.34999999999999992</v>
      </c>
      <c r="Z2733">
        <f>YEAR(Sales_Data[[#This Row],[Order Date]])</f>
        <v>2017</v>
      </c>
    </row>
    <row r="2734" spans="1:26" x14ac:dyDescent="0.2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>_xlfn.XLOOKUP(Sales_Data[[#This Row],[Category]],Assumptions_Model!A:A, Assumptions_Model!B:B)</f>
        <v>0.55000000000000004</v>
      </c>
      <c r="W2734">
        <f>Sales_Data[[#This Row],[Sales]]*Sales_Data[[#This Row],[Cost_%]]</f>
        <v>40.689000000000007</v>
      </c>
      <c r="X2734">
        <f>Sales_Data[[#This Row],[Sales]]-Sales_Data[[#This Row],[Cost]]</f>
        <v>33.290999999999997</v>
      </c>
      <c r="Y2734" s="3">
        <f>Sales_Data[[#This Row],[Gross_Profit_Recalc]]/Sales_Data[[#This Row],[Sales]]</f>
        <v>0.44999999999999996</v>
      </c>
      <c r="Z2734">
        <f>YEAR(Sales_Data[[#This Row],[Order Date]])</f>
        <v>2014</v>
      </c>
    </row>
    <row r="2735" spans="1:26" x14ac:dyDescent="0.2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>_xlfn.XLOOKUP(Sales_Data[[#This Row],[Category]],Assumptions_Model!A:A, Assumptions_Model!B:B)</f>
        <v>0.6</v>
      </c>
      <c r="W2735">
        <f>Sales_Data[[#This Row],[Sales]]*Sales_Data[[#This Row],[Cost_%]]</f>
        <v>3.3479999999999999</v>
      </c>
      <c r="X2735">
        <f>Sales_Data[[#This Row],[Sales]]-Sales_Data[[#This Row],[Cost]]</f>
        <v>2.2320000000000002</v>
      </c>
      <c r="Y2735" s="3">
        <f>Sales_Data[[#This Row],[Gross_Profit_Recalc]]/Sales_Data[[#This Row],[Sales]]</f>
        <v>0.4</v>
      </c>
      <c r="Z2735">
        <f>YEAR(Sales_Data[[#This Row],[Order Date]])</f>
        <v>2014</v>
      </c>
    </row>
    <row r="2736" spans="1:26" x14ac:dyDescent="0.2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>_xlfn.XLOOKUP(Sales_Data[[#This Row],[Category]],Assumptions_Model!A:A, Assumptions_Model!B:B)</f>
        <v>0.6</v>
      </c>
      <c r="W2736">
        <f>Sales_Data[[#This Row],[Sales]]*Sales_Data[[#This Row],[Cost_%]]</f>
        <v>29.471999999999998</v>
      </c>
      <c r="X2736">
        <f>Sales_Data[[#This Row],[Sales]]-Sales_Data[[#This Row],[Cost]]</f>
        <v>19.648</v>
      </c>
      <c r="Y2736" s="3">
        <f>Sales_Data[[#This Row],[Gross_Profit_Recalc]]/Sales_Data[[#This Row],[Sales]]</f>
        <v>0.4</v>
      </c>
      <c r="Z2736">
        <f>YEAR(Sales_Data[[#This Row],[Order Date]])</f>
        <v>2015</v>
      </c>
    </row>
    <row r="2737" spans="1:26" x14ac:dyDescent="0.2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f>_xlfn.XLOOKUP(Sales_Data[[#This Row],[Category]],Assumptions_Model!A:A, Assumptions_Model!B:B)</f>
        <v>0.55000000000000004</v>
      </c>
      <c r="W2737">
        <f>Sales_Data[[#This Row],[Sales]]*Sales_Data[[#This Row],[Cost_%]]</f>
        <v>207.88350000000003</v>
      </c>
      <c r="X2737">
        <f>Sales_Data[[#This Row],[Sales]]-Sales_Data[[#This Row],[Cost]]</f>
        <v>170.0865</v>
      </c>
      <c r="Y2737" s="3">
        <f>Sales_Data[[#This Row],[Gross_Profit_Recalc]]/Sales_Data[[#This Row],[Sales]]</f>
        <v>0.44999999999999996</v>
      </c>
      <c r="Z2737">
        <f>YEAR(Sales_Data[[#This Row],[Order Date]])</f>
        <v>2015</v>
      </c>
    </row>
    <row r="2738" spans="1:26" x14ac:dyDescent="0.2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>_xlfn.XLOOKUP(Sales_Data[[#This Row],[Category]],Assumptions_Model!A:A, Assumptions_Model!B:B)</f>
        <v>0.6</v>
      </c>
      <c r="W2738">
        <f>Sales_Data[[#This Row],[Sales]]*Sales_Data[[#This Row],[Cost_%]]</f>
        <v>25.367999999999999</v>
      </c>
      <c r="X2738">
        <f>Sales_Data[[#This Row],[Sales]]-Sales_Data[[#This Row],[Cost]]</f>
        <v>16.912000000000003</v>
      </c>
      <c r="Y2738" s="3">
        <f>Sales_Data[[#This Row],[Gross_Profit_Recalc]]/Sales_Data[[#This Row],[Sales]]</f>
        <v>0.40000000000000008</v>
      </c>
      <c r="Z2738">
        <f>YEAR(Sales_Data[[#This Row],[Order Date]])</f>
        <v>2015</v>
      </c>
    </row>
    <row r="2739" spans="1:26" x14ac:dyDescent="0.2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>_xlfn.XLOOKUP(Sales_Data[[#This Row],[Category]],Assumptions_Model!A:A, Assumptions_Model!B:B)</f>
        <v>0.65</v>
      </c>
      <c r="W2739">
        <f>Sales_Data[[#This Row],[Sales]]*Sales_Data[[#This Row],[Cost_%]]</f>
        <v>194.98050000000003</v>
      </c>
      <c r="X2739">
        <f>Sales_Data[[#This Row],[Sales]]-Sales_Data[[#This Row],[Cost]]</f>
        <v>104.98949999999999</v>
      </c>
      <c r="Y2739" s="3">
        <f>Sales_Data[[#This Row],[Gross_Profit_Recalc]]/Sales_Data[[#This Row],[Sales]]</f>
        <v>0.34999999999999992</v>
      </c>
      <c r="Z2739">
        <f>YEAR(Sales_Data[[#This Row],[Order Date]])</f>
        <v>2015</v>
      </c>
    </row>
    <row r="2740" spans="1:26" x14ac:dyDescent="0.2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>_xlfn.XLOOKUP(Sales_Data[[#This Row],[Category]],Assumptions_Model!A:A, Assumptions_Model!B:B)</f>
        <v>0.55000000000000004</v>
      </c>
      <c r="W2740">
        <f>Sales_Data[[#This Row],[Sales]]*Sales_Data[[#This Row],[Cost_%]]</f>
        <v>49.489000000000004</v>
      </c>
      <c r="X2740">
        <f>Sales_Data[[#This Row],[Sales]]-Sales_Data[[#This Row],[Cost]]</f>
        <v>40.491</v>
      </c>
      <c r="Y2740" s="3">
        <f>Sales_Data[[#This Row],[Gross_Profit_Recalc]]/Sales_Data[[#This Row],[Sales]]</f>
        <v>0.44999999999999996</v>
      </c>
      <c r="Z2740">
        <f>YEAR(Sales_Data[[#This Row],[Order Date]])</f>
        <v>2015</v>
      </c>
    </row>
    <row r="2741" spans="1:26" x14ac:dyDescent="0.2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f>_xlfn.XLOOKUP(Sales_Data[[#This Row],[Category]],Assumptions_Model!A:A, Assumptions_Model!B:B)</f>
        <v>0.6</v>
      </c>
      <c r="W2741">
        <f>Sales_Data[[#This Row],[Sales]]*Sales_Data[[#This Row],[Cost_%]]</f>
        <v>286.34399999999999</v>
      </c>
      <c r="X2741">
        <f>Sales_Data[[#This Row],[Sales]]-Sales_Data[[#This Row],[Cost]]</f>
        <v>190.89600000000002</v>
      </c>
      <c r="Y2741" s="3">
        <f>Sales_Data[[#This Row],[Gross_Profit_Recalc]]/Sales_Data[[#This Row],[Sales]]</f>
        <v>0.4</v>
      </c>
      <c r="Z2741">
        <f>YEAR(Sales_Data[[#This Row],[Order Date]])</f>
        <v>2017</v>
      </c>
    </row>
    <row r="2742" spans="1:26" x14ac:dyDescent="0.2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f>_xlfn.XLOOKUP(Sales_Data[[#This Row],[Category]],Assumptions_Model!A:A, Assumptions_Model!B:B)</f>
        <v>0.55000000000000004</v>
      </c>
      <c r="W2742">
        <f>Sales_Data[[#This Row],[Sales]]*Sales_Data[[#This Row],[Cost_%]]</f>
        <v>14.289000000000001</v>
      </c>
      <c r="X2742">
        <f>Sales_Data[[#This Row],[Sales]]-Sales_Data[[#This Row],[Cost]]</f>
        <v>11.690999999999999</v>
      </c>
      <c r="Y2742" s="3">
        <f>Sales_Data[[#This Row],[Gross_Profit_Recalc]]/Sales_Data[[#This Row],[Sales]]</f>
        <v>0.44999999999999996</v>
      </c>
      <c r="Z2742">
        <f>YEAR(Sales_Data[[#This Row],[Order Date]])</f>
        <v>2017</v>
      </c>
    </row>
    <row r="2743" spans="1:26" x14ac:dyDescent="0.2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>_xlfn.XLOOKUP(Sales_Data[[#This Row],[Category]],Assumptions_Model!A:A, Assumptions_Model!B:B)</f>
        <v>0.6</v>
      </c>
      <c r="W2743">
        <f>Sales_Data[[#This Row],[Sales]]*Sales_Data[[#This Row],[Cost_%]]</f>
        <v>28.032</v>
      </c>
      <c r="X2743">
        <f>Sales_Data[[#This Row],[Sales]]-Sales_Data[[#This Row],[Cost]]</f>
        <v>18.687999999999999</v>
      </c>
      <c r="Y2743" s="3">
        <f>Sales_Data[[#This Row],[Gross_Profit_Recalc]]/Sales_Data[[#This Row],[Sales]]</f>
        <v>0.39999999999999997</v>
      </c>
      <c r="Z2743">
        <f>YEAR(Sales_Data[[#This Row],[Order Date]])</f>
        <v>2016</v>
      </c>
    </row>
    <row r="2744" spans="1:26" x14ac:dyDescent="0.2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>_xlfn.XLOOKUP(Sales_Data[[#This Row],[Category]],Assumptions_Model!A:A, Assumptions_Model!B:B)</f>
        <v>0.65</v>
      </c>
      <c r="W2744">
        <f>Sales_Data[[#This Row],[Sales]]*Sales_Data[[#This Row],[Cost_%]]</f>
        <v>22.971000000000004</v>
      </c>
      <c r="X2744">
        <f>Sales_Data[[#This Row],[Sales]]-Sales_Data[[#This Row],[Cost]]</f>
        <v>12.369</v>
      </c>
      <c r="Y2744" s="3">
        <f>Sales_Data[[#This Row],[Gross_Profit_Recalc]]/Sales_Data[[#This Row],[Sales]]</f>
        <v>0.35</v>
      </c>
      <c r="Z2744">
        <f>YEAR(Sales_Data[[#This Row],[Order Date]])</f>
        <v>2014</v>
      </c>
    </row>
    <row r="2745" spans="1:26" x14ac:dyDescent="0.2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>_xlfn.XLOOKUP(Sales_Data[[#This Row],[Category]],Assumptions_Model!A:A, Assumptions_Model!B:B)</f>
        <v>0.65</v>
      </c>
      <c r="W2745">
        <f>Sales_Data[[#This Row],[Sales]]*Sales_Data[[#This Row],[Cost_%]]</f>
        <v>167.46600000000001</v>
      </c>
      <c r="X2745">
        <f>Sales_Data[[#This Row],[Sales]]-Sales_Data[[#This Row],[Cost]]</f>
        <v>90.173999999999978</v>
      </c>
      <c r="Y2745" s="3">
        <f>Sales_Data[[#This Row],[Gross_Profit_Recalc]]/Sales_Data[[#This Row],[Sales]]</f>
        <v>0.34999999999999992</v>
      </c>
      <c r="Z2745">
        <f>YEAR(Sales_Data[[#This Row],[Order Date]])</f>
        <v>2015</v>
      </c>
    </row>
    <row r="2746" spans="1:26" x14ac:dyDescent="0.2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>_xlfn.XLOOKUP(Sales_Data[[#This Row],[Category]],Assumptions_Model!A:A, Assumptions_Model!B:B)</f>
        <v>0.55000000000000004</v>
      </c>
      <c r="W2746">
        <f>Sales_Data[[#This Row],[Sales]]*Sales_Data[[#This Row],[Cost_%]]</f>
        <v>69.286799999999999</v>
      </c>
      <c r="X2746">
        <f>Sales_Data[[#This Row],[Sales]]-Sales_Data[[#This Row],[Cost]]</f>
        <v>56.6892</v>
      </c>
      <c r="Y2746" s="3">
        <f>Sales_Data[[#This Row],[Gross_Profit_Recalc]]/Sales_Data[[#This Row],[Sales]]</f>
        <v>0.45</v>
      </c>
      <c r="Z2746">
        <f>YEAR(Sales_Data[[#This Row],[Order Date]])</f>
        <v>2015</v>
      </c>
    </row>
    <row r="2747" spans="1:26" x14ac:dyDescent="0.2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>_xlfn.XLOOKUP(Sales_Data[[#This Row],[Category]],Assumptions_Model!A:A, Assumptions_Model!B:B)</f>
        <v>0.55000000000000004</v>
      </c>
      <c r="W2747">
        <f>Sales_Data[[#This Row],[Sales]]*Sales_Data[[#This Row],[Cost_%]]</f>
        <v>43.995600000000003</v>
      </c>
      <c r="X2747">
        <f>Sales_Data[[#This Row],[Sales]]-Sales_Data[[#This Row],[Cost]]</f>
        <v>35.996400000000001</v>
      </c>
      <c r="Y2747" s="3">
        <f>Sales_Data[[#This Row],[Gross_Profit_Recalc]]/Sales_Data[[#This Row],[Sales]]</f>
        <v>0.45</v>
      </c>
      <c r="Z2747">
        <f>YEAR(Sales_Data[[#This Row],[Order Date]])</f>
        <v>2017</v>
      </c>
    </row>
    <row r="2748" spans="1:26" x14ac:dyDescent="0.2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>_xlfn.XLOOKUP(Sales_Data[[#This Row],[Category]],Assumptions_Model!A:A, Assumptions_Model!B:B)</f>
        <v>0.65</v>
      </c>
      <c r="W2748">
        <f>Sales_Data[[#This Row],[Sales]]*Sales_Data[[#This Row],[Cost_%]]</f>
        <v>455.03640000000001</v>
      </c>
      <c r="X2748">
        <f>Sales_Data[[#This Row],[Sales]]-Sales_Data[[#This Row],[Cost]]</f>
        <v>245.01960000000003</v>
      </c>
      <c r="Y2748" s="3">
        <f>Sales_Data[[#This Row],[Gross_Profit_Recalc]]/Sales_Data[[#This Row],[Sales]]</f>
        <v>0.35000000000000003</v>
      </c>
      <c r="Z2748">
        <f>YEAR(Sales_Data[[#This Row],[Order Date]])</f>
        <v>2014</v>
      </c>
    </row>
    <row r="2749" spans="1:26" x14ac:dyDescent="0.2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f>_xlfn.XLOOKUP(Sales_Data[[#This Row],[Category]],Assumptions_Model!A:A, Assumptions_Model!B:B)</f>
        <v>0.55000000000000004</v>
      </c>
      <c r="W2749">
        <f>Sales_Data[[#This Row],[Sales]]*Sales_Data[[#This Row],[Cost_%]]</f>
        <v>14.942400000000001</v>
      </c>
      <c r="X2749">
        <f>Sales_Data[[#This Row],[Sales]]-Sales_Data[[#This Row],[Cost]]</f>
        <v>12.225599999999998</v>
      </c>
      <c r="Y2749" s="3">
        <f>Sales_Data[[#This Row],[Gross_Profit_Recalc]]/Sales_Data[[#This Row],[Sales]]</f>
        <v>0.44999999999999996</v>
      </c>
      <c r="Z2749">
        <f>YEAR(Sales_Data[[#This Row],[Order Date]])</f>
        <v>2015</v>
      </c>
    </row>
    <row r="2750" spans="1:26" x14ac:dyDescent="0.2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>_xlfn.XLOOKUP(Sales_Data[[#This Row],[Category]],Assumptions_Model!A:A, Assumptions_Model!B:B)</f>
        <v>0.6</v>
      </c>
      <c r="W2750">
        <f>Sales_Data[[#This Row],[Sales]]*Sales_Data[[#This Row],[Cost_%]]</f>
        <v>4.9356</v>
      </c>
      <c r="X2750">
        <f>Sales_Data[[#This Row],[Sales]]-Sales_Data[[#This Row],[Cost]]</f>
        <v>3.2904000000000009</v>
      </c>
      <c r="Y2750" s="3">
        <f>Sales_Data[[#This Row],[Gross_Profit_Recalc]]/Sales_Data[[#This Row],[Sales]]</f>
        <v>0.40000000000000008</v>
      </c>
      <c r="Z2750">
        <f>YEAR(Sales_Data[[#This Row],[Order Date]])</f>
        <v>2015</v>
      </c>
    </row>
    <row r="2751" spans="1:26" x14ac:dyDescent="0.2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>_xlfn.XLOOKUP(Sales_Data[[#This Row],[Category]],Assumptions_Model!A:A, Assumptions_Model!B:B)</f>
        <v>0.65</v>
      </c>
      <c r="W2751">
        <f>Sales_Data[[#This Row],[Sales]]*Sales_Data[[#This Row],[Cost_%]]</f>
        <v>380.60880000000003</v>
      </c>
      <c r="X2751">
        <f>Sales_Data[[#This Row],[Sales]]-Sales_Data[[#This Row],[Cost]]</f>
        <v>204.94319999999999</v>
      </c>
      <c r="Y2751" s="3">
        <f>Sales_Data[[#This Row],[Gross_Profit_Recalc]]/Sales_Data[[#This Row],[Sales]]</f>
        <v>0.35</v>
      </c>
      <c r="Z2751">
        <f>YEAR(Sales_Data[[#This Row],[Order Date]])</f>
        <v>2014</v>
      </c>
    </row>
    <row r="2752" spans="1:26" x14ac:dyDescent="0.2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>_xlfn.XLOOKUP(Sales_Data[[#This Row],[Category]],Assumptions_Model!A:A, Assumptions_Model!B:B)</f>
        <v>0.6</v>
      </c>
      <c r="W2752">
        <f>Sales_Data[[#This Row],[Sales]]*Sales_Data[[#This Row],[Cost_%]]</f>
        <v>253.96799999999996</v>
      </c>
      <c r="X2752">
        <f>Sales_Data[[#This Row],[Sales]]-Sales_Data[[#This Row],[Cost]]</f>
        <v>169.31200000000001</v>
      </c>
      <c r="Y2752" s="3">
        <f>Sales_Data[[#This Row],[Gross_Profit_Recalc]]/Sales_Data[[#This Row],[Sales]]</f>
        <v>0.40000000000000008</v>
      </c>
      <c r="Z2752">
        <f>YEAR(Sales_Data[[#This Row],[Order Date]])</f>
        <v>2014</v>
      </c>
    </row>
    <row r="2753" spans="1:26" x14ac:dyDescent="0.2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>_xlfn.XLOOKUP(Sales_Data[[#This Row],[Category]],Assumptions_Model!A:A, Assumptions_Model!B:B)</f>
        <v>0.65</v>
      </c>
      <c r="W2753">
        <f>Sales_Data[[#This Row],[Sales]]*Sales_Data[[#This Row],[Cost_%]]</f>
        <v>146.44239999999999</v>
      </c>
      <c r="X2753">
        <f>Sales_Data[[#This Row],[Sales]]-Sales_Data[[#This Row],[Cost]]</f>
        <v>78.8536</v>
      </c>
      <c r="Y2753" s="3">
        <f>Sales_Data[[#This Row],[Gross_Profit_Recalc]]/Sales_Data[[#This Row],[Sales]]</f>
        <v>0.35000000000000003</v>
      </c>
      <c r="Z2753">
        <f>YEAR(Sales_Data[[#This Row],[Order Date]])</f>
        <v>2014</v>
      </c>
    </row>
    <row r="2754" spans="1:26" x14ac:dyDescent="0.2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>_xlfn.XLOOKUP(Sales_Data[[#This Row],[Category]],Assumptions_Model!A:A, Assumptions_Model!B:B)</f>
        <v>0.6</v>
      </c>
      <c r="W2754">
        <f>Sales_Data[[#This Row],[Sales]]*Sales_Data[[#This Row],[Cost_%]]</f>
        <v>3.3359999999999999</v>
      </c>
      <c r="X2754">
        <f>Sales_Data[[#This Row],[Sales]]-Sales_Data[[#This Row],[Cost]]</f>
        <v>2.2239999999999998</v>
      </c>
      <c r="Y2754" s="3">
        <f>Sales_Data[[#This Row],[Gross_Profit_Recalc]]/Sales_Data[[#This Row],[Sales]]</f>
        <v>0.39999999999999997</v>
      </c>
      <c r="Z2754">
        <f>YEAR(Sales_Data[[#This Row],[Order Date]])</f>
        <v>2015</v>
      </c>
    </row>
    <row r="2755" spans="1:26" x14ac:dyDescent="0.2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>_xlfn.XLOOKUP(Sales_Data[[#This Row],[Category]],Assumptions_Model!A:A, Assumptions_Model!B:B)</f>
        <v>0.55000000000000004</v>
      </c>
      <c r="W2755">
        <f>Sales_Data[[#This Row],[Sales]]*Sales_Data[[#This Row],[Cost_%]]</f>
        <v>177.85350000000003</v>
      </c>
      <c r="X2755">
        <f>Sales_Data[[#This Row],[Sales]]-Sales_Data[[#This Row],[Cost]]</f>
        <v>145.51649999999998</v>
      </c>
      <c r="Y2755" s="3">
        <f>Sales_Data[[#This Row],[Gross_Profit_Recalc]]/Sales_Data[[#This Row],[Sales]]</f>
        <v>0.44999999999999996</v>
      </c>
      <c r="Z2755">
        <f>YEAR(Sales_Data[[#This Row],[Order Date]])</f>
        <v>2015</v>
      </c>
    </row>
    <row r="2756" spans="1:26" x14ac:dyDescent="0.2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f>_xlfn.XLOOKUP(Sales_Data[[#This Row],[Category]],Assumptions_Model!A:A, Assumptions_Model!B:B)</f>
        <v>0.55000000000000004</v>
      </c>
      <c r="W2756">
        <f>Sales_Data[[#This Row],[Sales]]*Sales_Data[[#This Row],[Cost_%]]</f>
        <v>431.17800000000005</v>
      </c>
      <c r="X2756">
        <f>Sales_Data[[#This Row],[Sales]]-Sales_Data[[#This Row],[Cost]]</f>
        <v>352.78199999999998</v>
      </c>
      <c r="Y2756" s="3">
        <f>Sales_Data[[#This Row],[Gross_Profit_Recalc]]/Sales_Data[[#This Row],[Sales]]</f>
        <v>0.44999999999999996</v>
      </c>
      <c r="Z2756">
        <f>YEAR(Sales_Data[[#This Row],[Order Date]])</f>
        <v>2015</v>
      </c>
    </row>
    <row r="2757" spans="1:26" x14ac:dyDescent="0.2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f>_xlfn.XLOOKUP(Sales_Data[[#This Row],[Category]],Assumptions_Model!A:A, Assumptions_Model!B:B)</f>
        <v>0.6</v>
      </c>
      <c r="W2757">
        <f>Sales_Data[[#This Row],[Sales]]*Sales_Data[[#This Row],[Cost_%]]</f>
        <v>868.59</v>
      </c>
      <c r="X2757">
        <f>Sales_Data[[#This Row],[Sales]]-Sales_Data[[#This Row],[Cost]]</f>
        <v>579.06000000000006</v>
      </c>
      <c r="Y2757" s="3">
        <f>Sales_Data[[#This Row],[Gross_Profit_Recalc]]/Sales_Data[[#This Row],[Sales]]</f>
        <v>0.4</v>
      </c>
      <c r="Z2757">
        <f>YEAR(Sales_Data[[#This Row],[Order Date]])</f>
        <v>2015</v>
      </c>
    </row>
    <row r="2758" spans="1:26" x14ac:dyDescent="0.2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f>_xlfn.XLOOKUP(Sales_Data[[#This Row],[Category]],Assumptions_Model!A:A, Assumptions_Model!B:B)</f>
        <v>0.6</v>
      </c>
      <c r="W2758">
        <f>Sales_Data[[#This Row],[Sales]]*Sales_Data[[#This Row],[Cost_%]]</f>
        <v>7.1760000000000002</v>
      </c>
      <c r="X2758">
        <f>Sales_Data[[#This Row],[Sales]]-Sales_Data[[#This Row],[Cost]]</f>
        <v>4.7840000000000007</v>
      </c>
      <c r="Y2758" s="3">
        <f>Sales_Data[[#This Row],[Gross_Profit_Recalc]]/Sales_Data[[#This Row],[Sales]]</f>
        <v>0.4</v>
      </c>
      <c r="Z2758">
        <f>YEAR(Sales_Data[[#This Row],[Order Date]])</f>
        <v>2015</v>
      </c>
    </row>
    <row r="2759" spans="1:26" x14ac:dyDescent="0.2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>_xlfn.XLOOKUP(Sales_Data[[#This Row],[Category]],Assumptions_Model!A:A, Assumptions_Model!B:B)</f>
        <v>0.55000000000000004</v>
      </c>
      <c r="W2759">
        <f>Sales_Data[[#This Row],[Sales]]*Sales_Data[[#This Row],[Cost_%]]</f>
        <v>131.98350000000002</v>
      </c>
      <c r="X2759">
        <f>Sales_Data[[#This Row],[Sales]]-Sales_Data[[#This Row],[Cost]]</f>
        <v>107.98649999999998</v>
      </c>
      <c r="Y2759" s="3">
        <f>Sales_Data[[#This Row],[Gross_Profit_Recalc]]/Sales_Data[[#This Row],[Sales]]</f>
        <v>0.4499999999999999</v>
      </c>
      <c r="Z2759">
        <f>YEAR(Sales_Data[[#This Row],[Order Date]])</f>
        <v>2016</v>
      </c>
    </row>
    <row r="2760" spans="1:26" x14ac:dyDescent="0.2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>_xlfn.XLOOKUP(Sales_Data[[#This Row],[Category]],Assumptions_Model!A:A, Assumptions_Model!B:B)</f>
        <v>0.65</v>
      </c>
      <c r="W2760">
        <f>Sales_Data[[#This Row],[Sales]]*Sales_Data[[#This Row],[Cost_%]]</f>
        <v>49.998000000000005</v>
      </c>
      <c r="X2760">
        <f>Sales_Data[[#This Row],[Sales]]-Sales_Data[[#This Row],[Cost]]</f>
        <v>26.921999999999997</v>
      </c>
      <c r="Y2760" s="3">
        <f>Sales_Data[[#This Row],[Gross_Profit_Recalc]]/Sales_Data[[#This Row],[Sales]]</f>
        <v>0.35</v>
      </c>
      <c r="Z2760">
        <f>YEAR(Sales_Data[[#This Row],[Order Date]])</f>
        <v>2016</v>
      </c>
    </row>
    <row r="2761" spans="1:26" x14ac:dyDescent="0.2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>_xlfn.XLOOKUP(Sales_Data[[#This Row],[Category]],Assumptions_Model!A:A, Assumptions_Model!B:B)</f>
        <v>0.6</v>
      </c>
      <c r="W2761">
        <f>Sales_Data[[#This Row],[Sales]]*Sales_Data[[#This Row],[Cost_%]]</f>
        <v>288.79199999999997</v>
      </c>
      <c r="X2761">
        <f>Sales_Data[[#This Row],[Sales]]-Sales_Data[[#This Row],[Cost]]</f>
        <v>192.52800000000002</v>
      </c>
      <c r="Y2761" s="3">
        <f>Sales_Data[[#This Row],[Gross_Profit_Recalc]]/Sales_Data[[#This Row],[Sales]]</f>
        <v>0.4</v>
      </c>
      <c r="Z2761">
        <f>YEAR(Sales_Data[[#This Row],[Order Date]])</f>
        <v>2016</v>
      </c>
    </row>
    <row r="2762" spans="1:26" x14ac:dyDescent="0.2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>_xlfn.XLOOKUP(Sales_Data[[#This Row],[Category]],Assumptions_Model!A:A, Assumptions_Model!B:B)</f>
        <v>0.6</v>
      </c>
      <c r="W2762">
        <f>Sales_Data[[#This Row],[Sales]]*Sales_Data[[#This Row],[Cost_%]]</f>
        <v>29.04</v>
      </c>
      <c r="X2762">
        <f>Sales_Data[[#This Row],[Sales]]-Sales_Data[[#This Row],[Cost]]</f>
        <v>19.36</v>
      </c>
      <c r="Y2762" s="3">
        <f>Sales_Data[[#This Row],[Gross_Profit_Recalc]]/Sales_Data[[#This Row],[Sales]]</f>
        <v>0.4</v>
      </c>
      <c r="Z2762">
        <f>YEAR(Sales_Data[[#This Row],[Order Date]])</f>
        <v>2014</v>
      </c>
    </row>
    <row r="2763" spans="1:26" x14ac:dyDescent="0.2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>_xlfn.XLOOKUP(Sales_Data[[#This Row],[Category]],Assumptions_Model!A:A, Assumptions_Model!B:B)</f>
        <v>0.55000000000000004</v>
      </c>
      <c r="W2763">
        <f>Sales_Data[[#This Row],[Sales]]*Sales_Data[[#This Row],[Cost_%]]</f>
        <v>0.54449999999999998</v>
      </c>
      <c r="X2763">
        <f>Sales_Data[[#This Row],[Sales]]-Sales_Data[[#This Row],[Cost]]</f>
        <v>0.44550000000000001</v>
      </c>
      <c r="Y2763" s="3">
        <f>Sales_Data[[#This Row],[Gross_Profit_Recalc]]/Sales_Data[[#This Row],[Sales]]</f>
        <v>0.45</v>
      </c>
      <c r="Z2763">
        <f>YEAR(Sales_Data[[#This Row],[Order Date]])</f>
        <v>2017</v>
      </c>
    </row>
    <row r="2764" spans="1:26" x14ac:dyDescent="0.2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>_xlfn.XLOOKUP(Sales_Data[[#This Row],[Category]],Assumptions_Model!A:A, Assumptions_Model!B:B)</f>
        <v>0.6</v>
      </c>
      <c r="W2764">
        <f>Sales_Data[[#This Row],[Sales]]*Sales_Data[[#This Row],[Cost_%]]</f>
        <v>61.103999999999999</v>
      </c>
      <c r="X2764">
        <f>Sales_Data[[#This Row],[Sales]]-Sales_Data[[#This Row],[Cost]]</f>
        <v>40.736000000000004</v>
      </c>
      <c r="Y2764" s="3">
        <f>Sales_Data[[#This Row],[Gross_Profit_Recalc]]/Sales_Data[[#This Row],[Sales]]</f>
        <v>0.4</v>
      </c>
      <c r="Z2764">
        <f>YEAR(Sales_Data[[#This Row],[Order Date]])</f>
        <v>2017</v>
      </c>
    </row>
    <row r="2765" spans="1:26" x14ac:dyDescent="0.2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f>_xlfn.XLOOKUP(Sales_Data[[#This Row],[Category]],Assumptions_Model!A:A, Assumptions_Model!B:B)</f>
        <v>0.6</v>
      </c>
      <c r="W2765">
        <f>Sales_Data[[#This Row],[Sales]]*Sales_Data[[#This Row],[Cost_%]]</f>
        <v>6.1992000000000003</v>
      </c>
      <c r="X2765">
        <f>Sales_Data[[#This Row],[Sales]]-Sales_Data[[#This Row],[Cost]]</f>
        <v>4.1328000000000005</v>
      </c>
      <c r="Y2765" s="3">
        <f>Sales_Data[[#This Row],[Gross_Profit_Recalc]]/Sales_Data[[#This Row],[Sales]]</f>
        <v>0.4</v>
      </c>
      <c r="Z2765">
        <f>YEAR(Sales_Data[[#This Row],[Order Date]])</f>
        <v>2017</v>
      </c>
    </row>
    <row r="2766" spans="1:26" x14ac:dyDescent="0.2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>_xlfn.XLOOKUP(Sales_Data[[#This Row],[Category]],Assumptions_Model!A:A, Assumptions_Model!B:B)</f>
        <v>0.6</v>
      </c>
      <c r="W2766">
        <f>Sales_Data[[#This Row],[Sales]]*Sales_Data[[#This Row],[Cost_%]]</f>
        <v>18.693000000000001</v>
      </c>
      <c r="X2766">
        <f>Sales_Data[[#This Row],[Sales]]-Sales_Data[[#This Row],[Cost]]</f>
        <v>12.462</v>
      </c>
      <c r="Y2766" s="3">
        <f>Sales_Data[[#This Row],[Gross_Profit_Recalc]]/Sales_Data[[#This Row],[Sales]]</f>
        <v>0.39999999999999997</v>
      </c>
      <c r="Z2766">
        <f>YEAR(Sales_Data[[#This Row],[Order Date]])</f>
        <v>2017</v>
      </c>
    </row>
    <row r="2767" spans="1:26" x14ac:dyDescent="0.2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f>_xlfn.XLOOKUP(Sales_Data[[#This Row],[Category]],Assumptions_Model!A:A, Assumptions_Model!B:B)</f>
        <v>0.6</v>
      </c>
      <c r="W2767">
        <f>Sales_Data[[#This Row],[Sales]]*Sales_Data[[#This Row],[Cost_%]]</f>
        <v>5.3568000000000007</v>
      </c>
      <c r="X2767">
        <f>Sales_Data[[#This Row],[Sales]]-Sales_Data[[#This Row],[Cost]]</f>
        <v>3.5712000000000002</v>
      </c>
      <c r="Y2767" s="3">
        <f>Sales_Data[[#This Row],[Gross_Profit_Recalc]]/Sales_Data[[#This Row],[Sales]]</f>
        <v>0.39999999999999997</v>
      </c>
      <c r="Z2767">
        <f>YEAR(Sales_Data[[#This Row],[Order Date]])</f>
        <v>2017</v>
      </c>
    </row>
    <row r="2768" spans="1:26" x14ac:dyDescent="0.2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f>_xlfn.XLOOKUP(Sales_Data[[#This Row],[Category]],Assumptions_Model!A:A, Assumptions_Model!B:B)</f>
        <v>0.6</v>
      </c>
      <c r="W2768">
        <f>Sales_Data[[#This Row],[Sales]]*Sales_Data[[#This Row],[Cost_%]]</f>
        <v>20.630399999999998</v>
      </c>
      <c r="X2768">
        <f>Sales_Data[[#This Row],[Sales]]-Sales_Data[[#This Row],[Cost]]</f>
        <v>13.753600000000002</v>
      </c>
      <c r="Y2768" s="3">
        <f>Sales_Data[[#This Row],[Gross_Profit_Recalc]]/Sales_Data[[#This Row],[Sales]]</f>
        <v>0.40000000000000008</v>
      </c>
      <c r="Z2768">
        <f>YEAR(Sales_Data[[#This Row],[Order Date]])</f>
        <v>2017</v>
      </c>
    </row>
    <row r="2769" spans="1:26" x14ac:dyDescent="0.2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>_xlfn.XLOOKUP(Sales_Data[[#This Row],[Category]],Assumptions_Model!A:A, Assumptions_Model!B:B)</f>
        <v>0.6</v>
      </c>
      <c r="W2769">
        <f>Sales_Data[[#This Row],[Sales]]*Sales_Data[[#This Row],[Cost_%]]</f>
        <v>1154.4960000000001</v>
      </c>
      <c r="X2769">
        <f>Sales_Data[[#This Row],[Sales]]-Sales_Data[[#This Row],[Cost]]</f>
        <v>769.66399999999999</v>
      </c>
      <c r="Y2769" s="3">
        <f>Sales_Data[[#This Row],[Gross_Profit_Recalc]]/Sales_Data[[#This Row],[Sales]]</f>
        <v>0.39999999999999997</v>
      </c>
      <c r="Z2769">
        <f>YEAR(Sales_Data[[#This Row],[Order Date]])</f>
        <v>2017</v>
      </c>
    </row>
    <row r="2770" spans="1:26" x14ac:dyDescent="0.2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>_xlfn.XLOOKUP(Sales_Data[[#This Row],[Category]],Assumptions_Model!A:A, Assumptions_Model!B:B)</f>
        <v>0.6</v>
      </c>
      <c r="W2770">
        <f>Sales_Data[[#This Row],[Sales]]*Sales_Data[[#This Row],[Cost_%]]</f>
        <v>19.315200000000001</v>
      </c>
      <c r="X2770">
        <f>Sales_Data[[#This Row],[Sales]]-Sales_Data[[#This Row],[Cost]]</f>
        <v>12.876799999999999</v>
      </c>
      <c r="Y2770" s="3">
        <f>Sales_Data[[#This Row],[Gross_Profit_Recalc]]/Sales_Data[[#This Row],[Sales]]</f>
        <v>0.39999999999999997</v>
      </c>
      <c r="Z2770">
        <f>YEAR(Sales_Data[[#This Row],[Order Date]])</f>
        <v>2015</v>
      </c>
    </row>
    <row r="2771" spans="1:26" x14ac:dyDescent="0.2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>_xlfn.XLOOKUP(Sales_Data[[#This Row],[Category]],Assumptions_Model!A:A, Assumptions_Model!B:B)</f>
        <v>0.55000000000000004</v>
      </c>
      <c r="W2771">
        <f>Sales_Data[[#This Row],[Sales]]*Sales_Data[[#This Row],[Cost_%]]</f>
        <v>27.566000000000003</v>
      </c>
      <c r="X2771">
        <f>Sales_Data[[#This Row],[Sales]]-Sales_Data[[#This Row],[Cost]]</f>
        <v>22.553999999999995</v>
      </c>
      <c r="Y2771" s="3">
        <f>Sales_Data[[#This Row],[Gross_Profit_Recalc]]/Sales_Data[[#This Row],[Sales]]</f>
        <v>0.4499999999999999</v>
      </c>
      <c r="Z2771">
        <f>YEAR(Sales_Data[[#This Row],[Order Date]])</f>
        <v>2015</v>
      </c>
    </row>
    <row r="2772" spans="1:26" x14ac:dyDescent="0.2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>_xlfn.XLOOKUP(Sales_Data[[#This Row],[Category]],Assumptions_Model!A:A, Assumptions_Model!B:B)</f>
        <v>0.55000000000000004</v>
      </c>
      <c r="W2772">
        <f>Sales_Data[[#This Row],[Sales]]*Sales_Data[[#This Row],[Cost_%]]</f>
        <v>26.386800000000001</v>
      </c>
      <c r="X2772">
        <f>Sales_Data[[#This Row],[Sales]]-Sales_Data[[#This Row],[Cost]]</f>
        <v>21.589199999999998</v>
      </c>
      <c r="Y2772" s="3">
        <f>Sales_Data[[#This Row],[Gross_Profit_Recalc]]/Sales_Data[[#This Row],[Sales]]</f>
        <v>0.44999999999999996</v>
      </c>
      <c r="Z2772">
        <f>YEAR(Sales_Data[[#This Row],[Order Date]])</f>
        <v>2015</v>
      </c>
    </row>
    <row r="2773" spans="1:26" x14ac:dyDescent="0.2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>_xlfn.XLOOKUP(Sales_Data[[#This Row],[Category]],Assumptions_Model!A:A, Assumptions_Model!B:B)</f>
        <v>0.6</v>
      </c>
      <c r="W2773">
        <f>Sales_Data[[#This Row],[Sales]]*Sales_Data[[#This Row],[Cost_%]]</f>
        <v>32.699999999999996</v>
      </c>
      <c r="X2773">
        <f>Sales_Data[[#This Row],[Sales]]-Sales_Data[[#This Row],[Cost]]</f>
        <v>21.800000000000004</v>
      </c>
      <c r="Y2773" s="3">
        <f>Sales_Data[[#This Row],[Gross_Profit_Recalc]]/Sales_Data[[#This Row],[Sales]]</f>
        <v>0.40000000000000008</v>
      </c>
      <c r="Z2773">
        <f>YEAR(Sales_Data[[#This Row],[Order Date]])</f>
        <v>2016</v>
      </c>
    </row>
    <row r="2774" spans="1:26" x14ac:dyDescent="0.2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>_xlfn.XLOOKUP(Sales_Data[[#This Row],[Category]],Assumptions_Model!A:A, Assumptions_Model!B:B)</f>
        <v>0.65</v>
      </c>
      <c r="W2774">
        <f>Sales_Data[[#This Row],[Sales]]*Sales_Data[[#This Row],[Cost_%]]</f>
        <v>12.4176</v>
      </c>
      <c r="X2774">
        <f>Sales_Data[[#This Row],[Sales]]-Sales_Data[[#This Row],[Cost]]</f>
        <v>6.686399999999999</v>
      </c>
      <c r="Y2774" s="3">
        <f>Sales_Data[[#This Row],[Gross_Profit_Recalc]]/Sales_Data[[#This Row],[Sales]]</f>
        <v>0.35</v>
      </c>
      <c r="Z2774">
        <f>YEAR(Sales_Data[[#This Row],[Order Date]])</f>
        <v>2017</v>
      </c>
    </row>
    <row r="2775" spans="1:26" x14ac:dyDescent="0.2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>_xlfn.XLOOKUP(Sales_Data[[#This Row],[Category]],Assumptions_Model!A:A, Assumptions_Model!B:B)</f>
        <v>0.6</v>
      </c>
      <c r="W2775">
        <f>Sales_Data[[#This Row],[Sales]]*Sales_Data[[#This Row],[Cost_%]]</f>
        <v>29.663999999999998</v>
      </c>
      <c r="X2775">
        <f>Sales_Data[[#This Row],[Sales]]-Sales_Data[[#This Row],[Cost]]</f>
        <v>19.776</v>
      </c>
      <c r="Y2775" s="3">
        <f>Sales_Data[[#This Row],[Gross_Profit_Recalc]]/Sales_Data[[#This Row],[Sales]]</f>
        <v>0.4</v>
      </c>
      <c r="Z2775">
        <f>YEAR(Sales_Data[[#This Row],[Order Date]])</f>
        <v>2016</v>
      </c>
    </row>
    <row r="2776" spans="1:26" x14ac:dyDescent="0.2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>_xlfn.XLOOKUP(Sales_Data[[#This Row],[Category]],Assumptions_Model!A:A, Assumptions_Model!B:B)</f>
        <v>0.6</v>
      </c>
      <c r="W2776">
        <f>Sales_Data[[#This Row],[Sales]]*Sales_Data[[#This Row],[Cost_%]]</f>
        <v>6.2207999999999997</v>
      </c>
      <c r="X2776">
        <f>Sales_Data[[#This Row],[Sales]]-Sales_Data[[#This Row],[Cost]]</f>
        <v>4.1472000000000007</v>
      </c>
      <c r="Y2776" s="3">
        <f>Sales_Data[[#This Row],[Gross_Profit_Recalc]]/Sales_Data[[#This Row],[Sales]]</f>
        <v>0.40000000000000008</v>
      </c>
      <c r="Z2776">
        <f>YEAR(Sales_Data[[#This Row],[Order Date]])</f>
        <v>2017</v>
      </c>
    </row>
    <row r="2777" spans="1:26" x14ac:dyDescent="0.2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>_xlfn.XLOOKUP(Sales_Data[[#This Row],[Category]],Assumptions_Model!A:A, Assumptions_Model!B:B)</f>
        <v>0.6</v>
      </c>
      <c r="W2777">
        <f>Sales_Data[[#This Row],[Sales]]*Sales_Data[[#This Row],[Cost_%]]</f>
        <v>92.664000000000001</v>
      </c>
      <c r="X2777">
        <f>Sales_Data[[#This Row],[Sales]]-Sales_Data[[#This Row],[Cost]]</f>
        <v>61.775999999999996</v>
      </c>
      <c r="Y2777" s="3">
        <f>Sales_Data[[#This Row],[Gross_Profit_Recalc]]/Sales_Data[[#This Row],[Sales]]</f>
        <v>0.39999999999999997</v>
      </c>
      <c r="Z2777">
        <f>YEAR(Sales_Data[[#This Row],[Order Date]])</f>
        <v>2016</v>
      </c>
    </row>
    <row r="2778" spans="1:26" x14ac:dyDescent="0.2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>_xlfn.XLOOKUP(Sales_Data[[#This Row],[Category]],Assumptions_Model!A:A, Assumptions_Model!B:B)</f>
        <v>0.6</v>
      </c>
      <c r="W2778">
        <f>Sales_Data[[#This Row],[Sales]]*Sales_Data[[#This Row],[Cost_%]]</f>
        <v>36.590400000000002</v>
      </c>
      <c r="X2778">
        <f>Sales_Data[[#This Row],[Sales]]-Sales_Data[[#This Row],[Cost]]</f>
        <v>24.393599999999999</v>
      </c>
      <c r="Y2778" s="3">
        <f>Sales_Data[[#This Row],[Gross_Profit_Recalc]]/Sales_Data[[#This Row],[Sales]]</f>
        <v>0.39999999999999997</v>
      </c>
      <c r="Z2778">
        <f>YEAR(Sales_Data[[#This Row],[Order Date]])</f>
        <v>2015</v>
      </c>
    </row>
    <row r="2779" spans="1:26" x14ac:dyDescent="0.2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>_xlfn.XLOOKUP(Sales_Data[[#This Row],[Category]],Assumptions_Model!A:A, Assumptions_Model!B:B)</f>
        <v>0.65</v>
      </c>
      <c r="W2779">
        <f>Sales_Data[[#This Row],[Sales]]*Sales_Data[[#This Row],[Cost_%]]</f>
        <v>127.05290000000001</v>
      </c>
      <c r="X2779">
        <f>Sales_Data[[#This Row],[Sales]]-Sales_Data[[#This Row],[Cost]]</f>
        <v>68.4131</v>
      </c>
      <c r="Y2779" s="3">
        <f>Sales_Data[[#This Row],[Gross_Profit_Recalc]]/Sales_Data[[#This Row],[Sales]]</f>
        <v>0.35</v>
      </c>
      <c r="Z2779">
        <f>YEAR(Sales_Data[[#This Row],[Order Date]])</f>
        <v>2015</v>
      </c>
    </row>
    <row r="2780" spans="1:26" x14ac:dyDescent="0.2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>_xlfn.XLOOKUP(Sales_Data[[#This Row],[Category]],Assumptions_Model!A:A, Assumptions_Model!B:B)</f>
        <v>0.65</v>
      </c>
      <c r="W2780">
        <f>Sales_Data[[#This Row],[Sales]]*Sales_Data[[#This Row],[Cost_%]]</f>
        <v>15.391999999999999</v>
      </c>
      <c r="X2780">
        <f>Sales_Data[[#This Row],[Sales]]-Sales_Data[[#This Row],[Cost]]</f>
        <v>8.2880000000000003</v>
      </c>
      <c r="Y2780" s="3">
        <f>Sales_Data[[#This Row],[Gross_Profit_Recalc]]/Sales_Data[[#This Row],[Sales]]</f>
        <v>0.35000000000000003</v>
      </c>
      <c r="Z2780">
        <f>YEAR(Sales_Data[[#This Row],[Order Date]])</f>
        <v>2017</v>
      </c>
    </row>
    <row r="2781" spans="1:26" x14ac:dyDescent="0.2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f>_xlfn.XLOOKUP(Sales_Data[[#This Row],[Category]],Assumptions_Model!A:A, Assumptions_Model!B:B)</f>
        <v>0.55000000000000004</v>
      </c>
      <c r="W2781">
        <f>Sales_Data[[#This Row],[Sales]]*Sales_Data[[#This Row],[Cost_%]]</f>
        <v>1.3068</v>
      </c>
      <c r="X2781">
        <f>Sales_Data[[#This Row],[Sales]]-Sales_Data[[#This Row],[Cost]]</f>
        <v>1.0691999999999999</v>
      </c>
      <c r="Y2781" s="3">
        <f>Sales_Data[[#This Row],[Gross_Profit_Recalc]]/Sales_Data[[#This Row],[Sales]]</f>
        <v>0.45</v>
      </c>
      <c r="Z2781">
        <f>YEAR(Sales_Data[[#This Row],[Order Date]])</f>
        <v>2017</v>
      </c>
    </row>
    <row r="2782" spans="1:26" x14ac:dyDescent="0.2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>_xlfn.XLOOKUP(Sales_Data[[#This Row],[Category]],Assumptions_Model!A:A, Assumptions_Model!B:B)</f>
        <v>0.6</v>
      </c>
      <c r="W2782">
        <f>Sales_Data[[#This Row],[Sales]]*Sales_Data[[#This Row],[Cost_%]]</f>
        <v>35.520000000000003</v>
      </c>
      <c r="X2782">
        <f>Sales_Data[[#This Row],[Sales]]-Sales_Data[[#This Row],[Cost]]</f>
        <v>23.68</v>
      </c>
      <c r="Y2782" s="3">
        <f>Sales_Data[[#This Row],[Gross_Profit_Recalc]]/Sales_Data[[#This Row],[Sales]]</f>
        <v>0.39999999999999997</v>
      </c>
      <c r="Z2782">
        <f>YEAR(Sales_Data[[#This Row],[Order Date]])</f>
        <v>2017</v>
      </c>
    </row>
    <row r="2783" spans="1:26" x14ac:dyDescent="0.2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>_xlfn.XLOOKUP(Sales_Data[[#This Row],[Category]],Assumptions_Model!A:A, Assumptions_Model!B:B)</f>
        <v>0.6</v>
      </c>
      <c r="W2783">
        <f>Sales_Data[[#This Row],[Sales]]*Sales_Data[[#This Row],[Cost_%]]</f>
        <v>13.2</v>
      </c>
      <c r="X2783">
        <f>Sales_Data[[#This Row],[Sales]]-Sales_Data[[#This Row],[Cost]]</f>
        <v>8.8000000000000007</v>
      </c>
      <c r="Y2783" s="3">
        <f>Sales_Data[[#This Row],[Gross_Profit_Recalc]]/Sales_Data[[#This Row],[Sales]]</f>
        <v>0.4</v>
      </c>
      <c r="Z2783">
        <f>YEAR(Sales_Data[[#This Row],[Order Date]])</f>
        <v>2017</v>
      </c>
    </row>
    <row r="2784" spans="1:26" x14ac:dyDescent="0.2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>_xlfn.XLOOKUP(Sales_Data[[#This Row],[Category]],Assumptions_Model!A:A, Assumptions_Model!B:B)</f>
        <v>0.55000000000000004</v>
      </c>
      <c r="W2784">
        <f>Sales_Data[[#This Row],[Sales]]*Sales_Data[[#This Row],[Cost_%]]</f>
        <v>141.88900000000001</v>
      </c>
      <c r="X2784">
        <f>Sales_Data[[#This Row],[Sales]]-Sales_Data[[#This Row],[Cost]]</f>
        <v>116.09100000000001</v>
      </c>
      <c r="Y2784" s="3">
        <f>Sales_Data[[#This Row],[Gross_Profit_Recalc]]/Sales_Data[[#This Row],[Sales]]</f>
        <v>0.45</v>
      </c>
      <c r="Z2784">
        <f>YEAR(Sales_Data[[#This Row],[Order Date]])</f>
        <v>2016</v>
      </c>
    </row>
    <row r="2785" spans="1:26" x14ac:dyDescent="0.2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>_xlfn.XLOOKUP(Sales_Data[[#This Row],[Category]],Assumptions_Model!A:A, Assumptions_Model!B:B)</f>
        <v>0.55000000000000004</v>
      </c>
      <c r="W2785">
        <f>Sales_Data[[#This Row],[Sales]]*Sales_Data[[#This Row],[Cost_%]]</f>
        <v>13.1934</v>
      </c>
      <c r="X2785">
        <f>Sales_Data[[#This Row],[Sales]]-Sales_Data[[#This Row],[Cost]]</f>
        <v>10.794599999999999</v>
      </c>
      <c r="Y2785" s="3">
        <f>Sales_Data[[#This Row],[Gross_Profit_Recalc]]/Sales_Data[[#This Row],[Sales]]</f>
        <v>0.44999999999999996</v>
      </c>
      <c r="Z2785">
        <f>YEAR(Sales_Data[[#This Row],[Order Date]])</f>
        <v>2016</v>
      </c>
    </row>
    <row r="2786" spans="1:26" x14ac:dyDescent="0.2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>_xlfn.XLOOKUP(Sales_Data[[#This Row],[Category]],Assumptions_Model!A:A, Assumptions_Model!B:B)</f>
        <v>0.55000000000000004</v>
      </c>
      <c r="W2786">
        <f>Sales_Data[[#This Row],[Sales]]*Sales_Data[[#This Row],[Cost_%]]</f>
        <v>13.1868</v>
      </c>
      <c r="X2786">
        <f>Sales_Data[[#This Row],[Sales]]-Sales_Data[[#This Row],[Cost]]</f>
        <v>10.789199999999999</v>
      </c>
      <c r="Y2786" s="3">
        <f>Sales_Data[[#This Row],[Gross_Profit_Recalc]]/Sales_Data[[#This Row],[Sales]]</f>
        <v>0.45</v>
      </c>
      <c r="Z2786">
        <f>YEAR(Sales_Data[[#This Row],[Order Date]])</f>
        <v>2016</v>
      </c>
    </row>
    <row r="2787" spans="1:26" x14ac:dyDescent="0.2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>_xlfn.XLOOKUP(Sales_Data[[#This Row],[Category]],Assumptions_Model!A:A, Assumptions_Model!B:B)</f>
        <v>0.65</v>
      </c>
      <c r="W2787">
        <f>Sales_Data[[#This Row],[Sales]]*Sales_Data[[#This Row],[Cost_%]]</f>
        <v>390.9984</v>
      </c>
      <c r="X2787">
        <f>Sales_Data[[#This Row],[Sales]]-Sales_Data[[#This Row],[Cost]]</f>
        <v>210.53759999999994</v>
      </c>
      <c r="Y2787" s="3">
        <f>Sales_Data[[#This Row],[Gross_Profit_Recalc]]/Sales_Data[[#This Row],[Sales]]</f>
        <v>0.34999999999999992</v>
      </c>
      <c r="Z2787">
        <f>YEAR(Sales_Data[[#This Row],[Order Date]])</f>
        <v>2015</v>
      </c>
    </row>
    <row r="2788" spans="1:26" x14ac:dyDescent="0.2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f>_xlfn.XLOOKUP(Sales_Data[[#This Row],[Category]],Assumptions_Model!A:A, Assumptions_Model!B:B)</f>
        <v>0.6</v>
      </c>
      <c r="W2788">
        <f>Sales_Data[[#This Row],[Sales]]*Sales_Data[[#This Row],[Cost_%]]</f>
        <v>4.74</v>
      </c>
      <c r="X2788">
        <f>Sales_Data[[#This Row],[Sales]]-Sales_Data[[#This Row],[Cost]]</f>
        <v>3.16</v>
      </c>
      <c r="Y2788" s="3">
        <f>Sales_Data[[#This Row],[Gross_Profit_Recalc]]/Sales_Data[[#This Row],[Sales]]</f>
        <v>0.4</v>
      </c>
      <c r="Z2788">
        <f>YEAR(Sales_Data[[#This Row],[Order Date]])</f>
        <v>2015</v>
      </c>
    </row>
    <row r="2789" spans="1:26" x14ac:dyDescent="0.2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>_xlfn.XLOOKUP(Sales_Data[[#This Row],[Category]],Assumptions_Model!A:A, Assumptions_Model!B:B)</f>
        <v>0.65</v>
      </c>
      <c r="W2789">
        <f>Sales_Data[[#This Row],[Sales]]*Sales_Data[[#This Row],[Cost_%]]</f>
        <v>37.933999999999997</v>
      </c>
      <c r="X2789">
        <f>Sales_Data[[#This Row],[Sales]]-Sales_Data[[#This Row],[Cost]]</f>
        <v>20.426000000000002</v>
      </c>
      <c r="Y2789" s="3">
        <f>Sales_Data[[#This Row],[Gross_Profit_Recalc]]/Sales_Data[[#This Row],[Sales]]</f>
        <v>0.35000000000000003</v>
      </c>
      <c r="Z2789">
        <f>YEAR(Sales_Data[[#This Row],[Order Date]])</f>
        <v>2014</v>
      </c>
    </row>
    <row r="2790" spans="1:26" x14ac:dyDescent="0.2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>_xlfn.XLOOKUP(Sales_Data[[#This Row],[Category]],Assumptions_Model!A:A, Assumptions_Model!B:B)</f>
        <v>0.6</v>
      </c>
      <c r="W2790">
        <f>Sales_Data[[#This Row],[Sales]]*Sales_Data[[#This Row],[Cost_%]]</f>
        <v>9.8783999999999992</v>
      </c>
      <c r="X2790">
        <f>Sales_Data[[#This Row],[Sales]]-Sales_Data[[#This Row],[Cost]]</f>
        <v>6.5855999999999995</v>
      </c>
      <c r="Y2790" s="3">
        <f>Sales_Data[[#This Row],[Gross_Profit_Recalc]]/Sales_Data[[#This Row],[Sales]]</f>
        <v>0.4</v>
      </c>
      <c r="Z2790">
        <f>YEAR(Sales_Data[[#This Row],[Order Date]])</f>
        <v>2014</v>
      </c>
    </row>
    <row r="2791" spans="1:26" x14ac:dyDescent="0.2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>_xlfn.XLOOKUP(Sales_Data[[#This Row],[Category]],Assumptions_Model!A:A, Assumptions_Model!B:B)</f>
        <v>0.65</v>
      </c>
      <c r="W2791">
        <f>Sales_Data[[#This Row],[Sales]]*Sales_Data[[#This Row],[Cost_%]]</f>
        <v>25.974</v>
      </c>
      <c r="X2791">
        <f>Sales_Data[[#This Row],[Sales]]-Sales_Data[[#This Row],[Cost]]</f>
        <v>13.986000000000001</v>
      </c>
      <c r="Y2791" s="3">
        <f>Sales_Data[[#This Row],[Gross_Profit_Recalc]]/Sales_Data[[#This Row],[Sales]]</f>
        <v>0.35000000000000003</v>
      </c>
      <c r="Z2791">
        <f>YEAR(Sales_Data[[#This Row],[Order Date]])</f>
        <v>2014</v>
      </c>
    </row>
    <row r="2792" spans="1:26" x14ac:dyDescent="0.2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>_xlfn.XLOOKUP(Sales_Data[[#This Row],[Category]],Assumptions_Model!A:A, Assumptions_Model!B:B)</f>
        <v>0.6</v>
      </c>
      <c r="W2792">
        <f>Sales_Data[[#This Row],[Sales]]*Sales_Data[[#This Row],[Cost_%]]</f>
        <v>15.576000000000001</v>
      </c>
      <c r="X2792">
        <f>Sales_Data[[#This Row],[Sales]]-Sales_Data[[#This Row],[Cost]]</f>
        <v>10.384</v>
      </c>
      <c r="Y2792" s="3">
        <f>Sales_Data[[#This Row],[Gross_Profit_Recalc]]/Sales_Data[[#This Row],[Sales]]</f>
        <v>0.4</v>
      </c>
      <c r="Z2792">
        <f>YEAR(Sales_Data[[#This Row],[Order Date]])</f>
        <v>2014</v>
      </c>
    </row>
    <row r="2793" spans="1:26" x14ac:dyDescent="0.2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>_xlfn.XLOOKUP(Sales_Data[[#This Row],[Category]],Assumptions_Model!A:A, Assumptions_Model!B:B)</f>
        <v>0.6</v>
      </c>
      <c r="W2793">
        <f>Sales_Data[[#This Row],[Sales]]*Sales_Data[[#This Row],[Cost_%]]</f>
        <v>21.762</v>
      </c>
      <c r="X2793">
        <f>Sales_Data[[#This Row],[Sales]]-Sales_Data[[#This Row],[Cost]]</f>
        <v>14.508000000000003</v>
      </c>
      <c r="Y2793" s="3">
        <f>Sales_Data[[#This Row],[Gross_Profit_Recalc]]/Sales_Data[[#This Row],[Sales]]</f>
        <v>0.4</v>
      </c>
      <c r="Z2793">
        <f>YEAR(Sales_Data[[#This Row],[Order Date]])</f>
        <v>2014</v>
      </c>
    </row>
    <row r="2794" spans="1:26" x14ac:dyDescent="0.2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>_xlfn.XLOOKUP(Sales_Data[[#This Row],[Category]],Assumptions_Model!A:A, Assumptions_Model!B:B)</f>
        <v>0.6</v>
      </c>
      <c r="W2794">
        <f>Sales_Data[[#This Row],[Sales]]*Sales_Data[[#This Row],[Cost_%]]</f>
        <v>3.8879999999999999</v>
      </c>
      <c r="X2794">
        <f>Sales_Data[[#This Row],[Sales]]-Sales_Data[[#This Row],[Cost]]</f>
        <v>2.5920000000000005</v>
      </c>
      <c r="Y2794" s="3">
        <f>Sales_Data[[#This Row],[Gross_Profit_Recalc]]/Sales_Data[[#This Row],[Sales]]</f>
        <v>0.40000000000000008</v>
      </c>
      <c r="Z2794">
        <f>YEAR(Sales_Data[[#This Row],[Order Date]])</f>
        <v>2014</v>
      </c>
    </row>
    <row r="2795" spans="1:26" x14ac:dyDescent="0.2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>_xlfn.XLOOKUP(Sales_Data[[#This Row],[Category]],Assumptions_Model!A:A, Assumptions_Model!B:B)</f>
        <v>0.55000000000000004</v>
      </c>
      <c r="W2795">
        <f>Sales_Data[[#This Row],[Sales]]*Sales_Data[[#This Row],[Cost_%]]</f>
        <v>591.29840000000002</v>
      </c>
      <c r="X2795">
        <f>Sales_Data[[#This Row],[Sales]]-Sales_Data[[#This Row],[Cost]]</f>
        <v>483.78959999999995</v>
      </c>
      <c r="Y2795" s="3">
        <f>Sales_Data[[#This Row],[Gross_Profit_Recalc]]/Sales_Data[[#This Row],[Sales]]</f>
        <v>0.44999999999999996</v>
      </c>
      <c r="Z2795">
        <f>YEAR(Sales_Data[[#This Row],[Order Date]])</f>
        <v>2014</v>
      </c>
    </row>
    <row r="2796" spans="1:26" x14ac:dyDescent="0.2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>_xlfn.XLOOKUP(Sales_Data[[#This Row],[Category]],Assumptions_Model!A:A, Assumptions_Model!B:B)</f>
        <v>0.55000000000000004</v>
      </c>
      <c r="W2796">
        <f>Sales_Data[[#This Row],[Sales]]*Sales_Data[[#This Row],[Cost_%]]</f>
        <v>241.10240000000002</v>
      </c>
      <c r="X2796">
        <f>Sales_Data[[#This Row],[Sales]]-Sales_Data[[#This Row],[Cost]]</f>
        <v>197.26559999999998</v>
      </c>
      <c r="Y2796" s="3">
        <f>Sales_Data[[#This Row],[Gross_Profit_Recalc]]/Sales_Data[[#This Row],[Sales]]</f>
        <v>0.44999999999999996</v>
      </c>
      <c r="Z2796">
        <f>YEAR(Sales_Data[[#This Row],[Order Date]])</f>
        <v>2014</v>
      </c>
    </row>
    <row r="2797" spans="1:26" x14ac:dyDescent="0.2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>_xlfn.XLOOKUP(Sales_Data[[#This Row],[Category]],Assumptions_Model!A:A, Assumptions_Model!B:B)</f>
        <v>0.6</v>
      </c>
      <c r="W2797">
        <f>Sales_Data[[#This Row],[Sales]]*Sales_Data[[#This Row],[Cost_%]]</f>
        <v>10.8528</v>
      </c>
      <c r="X2797">
        <f>Sales_Data[[#This Row],[Sales]]-Sales_Data[[#This Row],[Cost]]</f>
        <v>7.2352000000000007</v>
      </c>
      <c r="Y2797" s="3">
        <f>Sales_Data[[#This Row],[Gross_Profit_Recalc]]/Sales_Data[[#This Row],[Sales]]</f>
        <v>0.4</v>
      </c>
      <c r="Z2797">
        <f>YEAR(Sales_Data[[#This Row],[Order Date]])</f>
        <v>2014</v>
      </c>
    </row>
    <row r="2798" spans="1:26" x14ac:dyDescent="0.2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>_xlfn.XLOOKUP(Sales_Data[[#This Row],[Category]],Assumptions_Model!A:A, Assumptions_Model!B:B)</f>
        <v>0.65</v>
      </c>
      <c r="W2798">
        <f>Sales_Data[[#This Row],[Sales]]*Sales_Data[[#This Row],[Cost_%]]</f>
        <v>200.52435000000003</v>
      </c>
      <c r="X2798">
        <f>Sales_Data[[#This Row],[Sales]]-Sales_Data[[#This Row],[Cost]]</f>
        <v>107.97465</v>
      </c>
      <c r="Y2798" s="3">
        <f>Sales_Data[[#This Row],[Gross_Profit_Recalc]]/Sales_Data[[#This Row],[Sales]]</f>
        <v>0.35</v>
      </c>
      <c r="Z2798">
        <f>YEAR(Sales_Data[[#This Row],[Order Date]])</f>
        <v>2014</v>
      </c>
    </row>
    <row r="2799" spans="1:26" x14ac:dyDescent="0.2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>_xlfn.XLOOKUP(Sales_Data[[#This Row],[Category]],Assumptions_Model!A:A, Assumptions_Model!B:B)</f>
        <v>0.6</v>
      </c>
      <c r="W2799">
        <f>Sales_Data[[#This Row],[Sales]]*Sales_Data[[#This Row],[Cost_%]]</f>
        <v>8.016</v>
      </c>
      <c r="X2799">
        <f>Sales_Data[[#This Row],[Sales]]-Sales_Data[[#This Row],[Cost]]</f>
        <v>5.3439999999999994</v>
      </c>
      <c r="Y2799" s="3">
        <f>Sales_Data[[#This Row],[Gross_Profit_Recalc]]/Sales_Data[[#This Row],[Sales]]</f>
        <v>0.39999999999999997</v>
      </c>
      <c r="Z2799">
        <f>YEAR(Sales_Data[[#This Row],[Order Date]])</f>
        <v>2017</v>
      </c>
    </row>
    <row r="2800" spans="1:26" x14ac:dyDescent="0.2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>_xlfn.XLOOKUP(Sales_Data[[#This Row],[Category]],Assumptions_Model!A:A, Assumptions_Model!B:B)</f>
        <v>0.6</v>
      </c>
      <c r="W2800">
        <f>Sales_Data[[#This Row],[Sales]]*Sales_Data[[#This Row],[Cost_%]]</f>
        <v>23.975999999999999</v>
      </c>
      <c r="X2800">
        <f>Sales_Data[[#This Row],[Sales]]-Sales_Data[[#This Row],[Cost]]</f>
        <v>15.984000000000002</v>
      </c>
      <c r="Y2800" s="3">
        <f>Sales_Data[[#This Row],[Gross_Profit_Recalc]]/Sales_Data[[#This Row],[Sales]]</f>
        <v>0.4</v>
      </c>
      <c r="Z2800">
        <f>YEAR(Sales_Data[[#This Row],[Order Date]])</f>
        <v>2017</v>
      </c>
    </row>
    <row r="2801" spans="1:26" x14ac:dyDescent="0.2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>_xlfn.XLOOKUP(Sales_Data[[#This Row],[Category]],Assumptions_Model!A:A, Assumptions_Model!B:B)</f>
        <v>0.6</v>
      </c>
      <c r="W2801">
        <f>Sales_Data[[#This Row],[Sales]]*Sales_Data[[#This Row],[Cost_%]]</f>
        <v>87.509999999999991</v>
      </c>
      <c r="X2801">
        <f>Sales_Data[[#This Row],[Sales]]-Sales_Data[[#This Row],[Cost]]</f>
        <v>58.34</v>
      </c>
      <c r="Y2801" s="3">
        <f>Sales_Data[[#This Row],[Gross_Profit_Recalc]]/Sales_Data[[#This Row],[Sales]]</f>
        <v>0.4</v>
      </c>
      <c r="Z2801">
        <f>YEAR(Sales_Data[[#This Row],[Order Date]])</f>
        <v>2017</v>
      </c>
    </row>
    <row r="2802" spans="1:26" x14ac:dyDescent="0.2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>_xlfn.XLOOKUP(Sales_Data[[#This Row],[Category]],Assumptions_Model!A:A, Assumptions_Model!B:B)</f>
        <v>0.55000000000000004</v>
      </c>
      <c r="W2802">
        <f>Sales_Data[[#This Row],[Sales]]*Sales_Data[[#This Row],[Cost_%]]</f>
        <v>431.17800000000005</v>
      </c>
      <c r="X2802">
        <f>Sales_Data[[#This Row],[Sales]]-Sales_Data[[#This Row],[Cost]]</f>
        <v>352.78199999999998</v>
      </c>
      <c r="Y2802" s="3">
        <f>Sales_Data[[#This Row],[Gross_Profit_Recalc]]/Sales_Data[[#This Row],[Sales]]</f>
        <v>0.44999999999999996</v>
      </c>
      <c r="Z2802">
        <f>YEAR(Sales_Data[[#This Row],[Order Date]])</f>
        <v>2016</v>
      </c>
    </row>
    <row r="2803" spans="1:26" x14ac:dyDescent="0.2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>_xlfn.XLOOKUP(Sales_Data[[#This Row],[Category]],Assumptions_Model!A:A, Assumptions_Model!B:B)</f>
        <v>0.6</v>
      </c>
      <c r="W2803">
        <f>Sales_Data[[#This Row],[Sales]]*Sales_Data[[#This Row],[Cost_%]]</f>
        <v>4.7279999999999998</v>
      </c>
      <c r="X2803">
        <f>Sales_Data[[#This Row],[Sales]]-Sales_Data[[#This Row],[Cost]]</f>
        <v>3.1520000000000001</v>
      </c>
      <c r="Y2803" s="3">
        <f>Sales_Data[[#This Row],[Gross_Profit_Recalc]]/Sales_Data[[#This Row],[Sales]]</f>
        <v>0.4</v>
      </c>
      <c r="Z2803">
        <f>YEAR(Sales_Data[[#This Row],[Order Date]])</f>
        <v>2015</v>
      </c>
    </row>
    <row r="2804" spans="1:26" x14ac:dyDescent="0.2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>_xlfn.XLOOKUP(Sales_Data[[#This Row],[Category]],Assumptions_Model!A:A, Assumptions_Model!B:B)</f>
        <v>0.65</v>
      </c>
      <c r="W2804">
        <f>Sales_Data[[#This Row],[Sales]]*Sales_Data[[#This Row],[Cost_%]]</f>
        <v>26.890499999999999</v>
      </c>
      <c r="X2804">
        <f>Sales_Data[[#This Row],[Sales]]-Sales_Data[[#This Row],[Cost]]</f>
        <v>14.479499999999998</v>
      </c>
      <c r="Y2804" s="3">
        <f>Sales_Data[[#This Row],[Gross_Profit_Recalc]]/Sales_Data[[#This Row],[Sales]]</f>
        <v>0.35</v>
      </c>
      <c r="Z2804">
        <f>YEAR(Sales_Data[[#This Row],[Order Date]])</f>
        <v>2017</v>
      </c>
    </row>
    <row r="2805" spans="1:26" x14ac:dyDescent="0.2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>_xlfn.XLOOKUP(Sales_Data[[#This Row],[Category]],Assumptions_Model!A:A, Assumptions_Model!B:B)</f>
        <v>0.6</v>
      </c>
      <c r="W2805">
        <f>Sales_Data[[#This Row],[Sales]]*Sales_Data[[#This Row],[Cost_%]]</f>
        <v>7.7039999999999997</v>
      </c>
      <c r="X2805">
        <f>Sales_Data[[#This Row],[Sales]]-Sales_Data[[#This Row],[Cost]]</f>
        <v>5.1360000000000001</v>
      </c>
      <c r="Y2805" s="3">
        <f>Sales_Data[[#This Row],[Gross_Profit_Recalc]]/Sales_Data[[#This Row],[Sales]]</f>
        <v>0.4</v>
      </c>
      <c r="Z2805">
        <f>YEAR(Sales_Data[[#This Row],[Order Date]])</f>
        <v>2015</v>
      </c>
    </row>
    <row r="2806" spans="1:26" x14ac:dyDescent="0.2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>_xlfn.XLOOKUP(Sales_Data[[#This Row],[Category]],Assumptions_Model!A:A, Assumptions_Model!B:B)</f>
        <v>0.6</v>
      </c>
      <c r="W2806">
        <f>Sales_Data[[#This Row],[Sales]]*Sales_Data[[#This Row],[Cost_%]]</f>
        <v>15.407999999999999</v>
      </c>
      <c r="X2806">
        <f>Sales_Data[[#This Row],[Sales]]-Sales_Data[[#This Row],[Cost]]</f>
        <v>10.272</v>
      </c>
      <c r="Y2806" s="3">
        <f>Sales_Data[[#This Row],[Gross_Profit_Recalc]]/Sales_Data[[#This Row],[Sales]]</f>
        <v>0.4</v>
      </c>
      <c r="Z2806">
        <f>YEAR(Sales_Data[[#This Row],[Order Date]])</f>
        <v>2015</v>
      </c>
    </row>
    <row r="2807" spans="1:26" x14ac:dyDescent="0.2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>_xlfn.XLOOKUP(Sales_Data[[#This Row],[Category]],Assumptions_Model!A:A, Assumptions_Model!B:B)</f>
        <v>0.65</v>
      </c>
      <c r="W2807">
        <f>Sales_Data[[#This Row],[Sales]]*Sales_Data[[#This Row],[Cost_%]]</f>
        <v>30.885400000000001</v>
      </c>
      <c r="X2807">
        <f>Sales_Data[[#This Row],[Sales]]-Sales_Data[[#This Row],[Cost]]</f>
        <v>16.630599999999998</v>
      </c>
      <c r="Y2807" s="3">
        <f>Sales_Data[[#This Row],[Gross_Profit_Recalc]]/Sales_Data[[#This Row],[Sales]]</f>
        <v>0.35</v>
      </c>
      <c r="Z2807">
        <f>YEAR(Sales_Data[[#This Row],[Order Date]])</f>
        <v>2015</v>
      </c>
    </row>
    <row r="2808" spans="1:26" x14ac:dyDescent="0.2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>_xlfn.XLOOKUP(Sales_Data[[#This Row],[Category]],Assumptions_Model!A:A, Assumptions_Model!B:B)</f>
        <v>0.6</v>
      </c>
      <c r="W2808">
        <f>Sales_Data[[#This Row],[Sales]]*Sales_Data[[#This Row],[Cost_%]]</f>
        <v>5.6520000000000001</v>
      </c>
      <c r="X2808">
        <f>Sales_Data[[#This Row],[Sales]]-Sales_Data[[#This Row],[Cost]]</f>
        <v>3.7679999999999998</v>
      </c>
      <c r="Y2808" s="3">
        <f>Sales_Data[[#This Row],[Gross_Profit_Recalc]]/Sales_Data[[#This Row],[Sales]]</f>
        <v>0.39999999999999997</v>
      </c>
      <c r="Z2808">
        <f>YEAR(Sales_Data[[#This Row],[Order Date]])</f>
        <v>2015</v>
      </c>
    </row>
    <row r="2809" spans="1:26" x14ac:dyDescent="0.2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f>_xlfn.XLOOKUP(Sales_Data[[#This Row],[Category]],Assumptions_Model!A:A, Assumptions_Model!B:B)</f>
        <v>0.6</v>
      </c>
      <c r="W2809">
        <f>Sales_Data[[#This Row],[Sales]]*Sales_Data[[#This Row],[Cost_%]]</f>
        <v>7.7759999999999998</v>
      </c>
      <c r="X2809">
        <f>Sales_Data[[#This Row],[Sales]]-Sales_Data[[#This Row],[Cost]]</f>
        <v>5.1840000000000011</v>
      </c>
      <c r="Y2809" s="3">
        <f>Sales_Data[[#This Row],[Gross_Profit_Recalc]]/Sales_Data[[#This Row],[Sales]]</f>
        <v>0.40000000000000008</v>
      </c>
      <c r="Z2809">
        <f>YEAR(Sales_Data[[#This Row],[Order Date]])</f>
        <v>2015</v>
      </c>
    </row>
    <row r="2810" spans="1:26" x14ac:dyDescent="0.2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f>_xlfn.XLOOKUP(Sales_Data[[#This Row],[Category]],Assumptions_Model!A:A, Assumptions_Model!B:B)</f>
        <v>0.65</v>
      </c>
      <c r="W2810">
        <f>Sales_Data[[#This Row],[Sales]]*Sales_Data[[#This Row],[Cost_%]]</f>
        <v>458.185</v>
      </c>
      <c r="X2810">
        <f>Sales_Data[[#This Row],[Sales]]-Sales_Data[[#This Row],[Cost]]</f>
        <v>246.71499999999997</v>
      </c>
      <c r="Y2810" s="3">
        <f>Sales_Data[[#This Row],[Gross_Profit_Recalc]]/Sales_Data[[#This Row],[Sales]]</f>
        <v>0.35</v>
      </c>
      <c r="Z2810">
        <f>YEAR(Sales_Data[[#This Row],[Order Date]])</f>
        <v>2015</v>
      </c>
    </row>
    <row r="2811" spans="1:26" x14ac:dyDescent="0.2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>_xlfn.XLOOKUP(Sales_Data[[#This Row],[Category]],Assumptions_Model!A:A, Assumptions_Model!B:B)</f>
        <v>0.65</v>
      </c>
      <c r="W2811">
        <f>Sales_Data[[#This Row],[Sales]]*Sales_Data[[#This Row],[Cost_%]]</f>
        <v>365.01920000000001</v>
      </c>
      <c r="X2811">
        <f>Sales_Data[[#This Row],[Sales]]-Sales_Data[[#This Row],[Cost]]</f>
        <v>196.54879999999997</v>
      </c>
      <c r="Y2811" s="3">
        <f>Sales_Data[[#This Row],[Gross_Profit_Recalc]]/Sales_Data[[#This Row],[Sales]]</f>
        <v>0.35</v>
      </c>
      <c r="Z2811">
        <f>YEAR(Sales_Data[[#This Row],[Order Date]])</f>
        <v>2015</v>
      </c>
    </row>
    <row r="2812" spans="1:26" x14ac:dyDescent="0.2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>_xlfn.XLOOKUP(Sales_Data[[#This Row],[Category]],Assumptions_Model!A:A, Assumptions_Model!B:B)</f>
        <v>0.6</v>
      </c>
      <c r="W2812">
        <f>Sales_Data[[#This Row],[Sales]]*Sales_Data[[#This Row],[Cost_%]]</f>
        <v>107.892</v>
      </c>
      <c r="X2812">
        <f>Sales_Data[[#This Row],[Sales]]-Sales_Data[[#This Row],[Cost]]</f>
        <v>71.927999999999997</v>
      </c>
      <c r="Y2812" s="3">
        <f>Sales_Data[[#This Row],[Gross_Profit_Recalc]]/Sales_Data[[#This Row],[Sales]]</f>
        <v>0.4</v>
      </c>
      <c r="Z2812">
        <f>YEAR(Sales_Data[[#This Row],[Order Date]])</f>
        <v>2015</v>
      </c>
    </row>
    <row r="2813" spans="1:26" x14ac:dyDescent="0.2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f>_xlfn.XLOOKUP(Sales_Data[[#This Row],[Category]],Assumptions_Model!A:A, Assumptions_Model!B:B)</f>
        <v>0.65</v>
      </c>
      <c r="W2813">
        <f>Sales_Data[[#This Row],[Sales]]*Sales_Data[[#This Row],[Cost_%]]</f>
        <v>120.62700000000001</v>
      </c>
      <c r="X2813">
        <f>Sales_Data[[#This Row],[Sales]]-Sales_Data[[#This Row],[Cost]]</f>
        <v>64.953000000000003</v>
      </c>
      <c r="Y2813" s="3">
        <f>Sales_Data[[#This Row],[Gross_Profit_Recalc]]/Sales_Data[[#This Row],[Sales]]</f>
        <v>0.35</v>
      </c>
      <c r="Z2813">
        <f>YEAR(Sales_Data[[#This Row],[Order Date]])</f>
        <v>2015</v>
      </c>
    </row>
    <row r="2814" spans="1:26" x14ac:dyDescent="0.2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>_xlfn.XLOOKUP(Sales_Data[[#This Row],[Category]],Assumptions_Model!A:A, Assumptions_Model!B:B)</f>
        <v>0.65</v>
      </c>
      <c r="W2814">
        <f>Sales_Data[[#This Row],[Sales]]*Sales_Data[[#This Row],[Cost_%]]</f>
        <v>139.17150000000001</v>
      </c>
      <c r="X2814">
        <f>Sales_Data[[#This Row],[Sales]]-Sales_Data[[#This Row],[Cost]]</f>
        <v>74.938500000000005</v>
      </c>
      <c r="Y2814" s="3">
        <f>Sales_Data[[#This Row],[Gross_Profit_Recalc]]/Sales_Data[[#This Row],[Sales]]</f>
        <v>0.35</v>
      </c>
      <c r="Z2814">
        <f>YEAR(Sales_Data[[#This Row],[Order Date]])</f>
        <v>2015</v>
      </c>
    </row>
    <row r="2815" spans="1:26" x14ac:dyDescent="0.2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f>_xlfn.XLOOKUP(Sales_Data[[#This Row],[Category]],Assumptions_Model!A:A, Assumptions_Model!B:B)</f>
        <v>0.55000000000000004</v>
      </c>
      <c r="W2815">
        <f>Sales_Data[[#This Row],[Sales]]*Sales_Data[[#This Row],[Cost_%]]</f>
        <v>549.97800000000007</v>
      </c>
      <c r="X2815">
        <f>Sales_Data[[#This Row],[Sales]]-Sales_Data[[#This Row],[Cost]]</f>
        <v>449.98199999999997</v>
      </c>
      <c r="Y2815" s="3">
        <f>Sales_Data[[#This Row],[Gross_Profit_Recalc]]/Sales_Data[[#This Row],[Sales]]</f>
        <v>0.44999999999999996</v>
      </c>
      <c r="Z2815">
        <f>YEAR(Sales_Data[[#This Row],[Order Date]])</f>
        <v>2015</v>
      </c>
    </row>
    <row r="2816" spans="1:26" x14ac:dyDescent="0.2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>_xlfn.XLOOKUP(Sales_Data[[#This Row],[Category]],Assumptions_Model!A:A, Assumptions_Model!B:B)</f>
        <v>0.65</v>
      </c>
      <c r="W2816">
        <f>Sales_Data[[#This Row],[Sales]]*Sales_Data[[#This Row],[Cost_%]]</f>
        <v>424.8075</v>
      </c>
      <c r="X2816">
        <f>Sales_Data[[#This Row],[Sales]]-Sales_Data[[#This Row],[Cost]]</f>
        <v>228.74249999999995</v>
      </c>
      <c r="Y2816" s="3">
        <f>Sales_Data[[#This Row],[Gross_Profit_Recalc]]/Sales_Data[[#This Row],[Sales]]</f>
        <v>0.34999999999999992</v>
      </c>
      <c r="Z2816">
        <f>YEAR(Sales_Data[[#This Row],[Order Date]])</f>
        <v>2015</v>
      </c>
    </row>
    <row r="2817" spans="1:26" x14ac:dyDescent="0.2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>_xlfn.XLOOKUP(Sales_Data[[#This Row],[Category]],Assumptions_Model!A:A, Assumptions_Model!B:B)</f>
        <v>0.6</v>
      </c>
      <c r="W2817">
        <f>Sales_Data[[#This Row],[Sales]]*Sales_Data[[#This Row],[Cost_%]]</f>
        <v>68.759999999999991</v>
      </c>
      <c r="X2817">
        <f>Sales_Data[[#This Row],[Sales]]-Sales_Data[[#This Row],[Cost]]</f>
        <v>45.84</v>
      </c>
      <c r="Y2817" s="3">
        <f>Sales_Data[[#This Row],[Gross_Profit_Recalc]]/Sales_Data[[#This Row],[Sales]]</f>
        <v>0.4</v>
      </c>
      <c r="Z2817">
        <f>YEAR(Sales_Data[[#This Row],[Order Date]])</f>
        <v>2015</v>
      </c>
    </row>
    <row r="2818" spans="1:26" x14ac:dyDescent="0.2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>_xlfn.XLOOKUP(Sales_Data[[#This Row],[Category]],Assumptions_Model!A:A, Assumptions_Model!B:B)</f>
        <v>0.65</v>
      </c>
      <c r="W2818">
        <f>Sales_Data[[#This Row],[Sales]]*Sales_Data[[#This Row],[Cost_%]]</f>
        <v>39.481000000000002</v>
      </c>
      <c r="X2818">
        <f>Sales_Data[[#This Row],[Sales]]-Sales_Data[[#This Row],[Cost]]</f>
        <v>21.259</v>
      </c>
      <c r="Y2818" s="3">
        <f>Sales_Data[[#This Row],[Gross_Profit_Recalc]]/Sales_Data[[#This Row],[Sales]]</f>
        <v>0.35</v>
      </c>
      <c r="Z2818">
        <f>YEAR(Sales_Data[[#This Row],[Order Date]])</f>
        <v>2015</v>
      </c>
    </row>
    <row r="2819" spans="1:26" x14ac:dyDescent="0.2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>_xlfn.XLOOKUP(Sales_Data[[#This Row],[Category]],Assumptions_Model!A:A, Assumptions_Model!B:B)</f>
        <v>0.65</v>
      </c>
      <c r="W2819">
        <f>Sales_Data[[#This Row],[Sales]]*Sales_Data[[#This Row],[Cost_%]]</f>
        <v>80.834000000000003</v>
      </c>
      <c r="X2819">
        <f>Sales_Data[[#This Row],[Sales]]-Sales_Data[[#This Row],[Cost]]</f>
        <v>43.525999999999996</v>
      </c>
      <c r="Y2819" s="3">
        <f>Sales_Data[[#This Row],[Gross_Profit_Recalc]]/Sales_Data[[#This Row],[Sales]]</f>
        <v>0.35</v>
      </c>
      <c r="Z2819">
        <f>YEAR(Sales_Data[[#This Row],[Order Date]])</f>
        <v>2015</v>
      </c>
    </row>
    <row r="2820" spans="1:26" x14ac:dyDescent="0.2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>_xlfn.XLOOKUP(Sales_Data[[#This Row],[Category]],Assumptions_Model!A:A, Assumptions_Model!B:B)</f>
        <v>0.6</v>
      </c>
      <c r="W2820">
        <f>Sales_Data[[#This Row],[Sales]]*Sales_Data[[#This Row],[Cost_%]]</f>
        <v>653.25599999999997</v>
      </c>
      <c r="X2820">
        <f>Sales_Data[[#This Row],[Sales]]-Sales_Data[[#This Row],[Cost]]</f>
        <v>435.50400000000002</v>
      </c>
      <c r="Y2820" s="3">
        <f>Sales_Data[[#This Row],[Gross_Profit_Recalc]]/Sales_Data[[#This Row],[Sales]]</f>
        <v>0.4</v>
      </c>
      <c r="Z2820">
        <f>YEAR(Sales_Data[[#This Row],[Order Date]])</f>
        <v>2015</v>
      </c>
    </row>
    <row r="2821" spans="1:26" x14ac:dyDescent="0.2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>_xlfn.XLOOKUP(Sales_Data[[#This Row],[Category]],Assumptions_Model!A:A, Assumptions_Model!B:B)</f>
        <v>0.6</v>
      </c>
      <c r="W2821">
        <f>Sales_Data[[#This Row],[Sales]]*Sales_Data[[#This Row],[Cost_%]]</f>
        <v>4.032</v>
      </c>
      <c r="X2821">
        <f>Sales_Data[[#This Row],[Sales]]-Sales_Data[[#This Row],[Cost]]</f>
        <v>2.6879999999999997</v>
      </c>
      <c r="Y2821" s="3">
        <f>Sales_Data[[#This Row],[Gross_Profit_Recalc]]/Sales_Data[[#This Row],[Sales]]</f>
        <v>0.39999999999999997</v>
      </c>
      <c r="Z2821">
        <f>YEAR(Sales_Data[[#This Row],[Order Date]])</f>
        <v>2016</v>
      </c>
    </row>
    <row r="2822" spans="1:26" x14ac:dyDescent="0.2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>_xlfn.XLOOKUP(Sales_Data[[#This Row],[Category]],Assumptions_Model!A:A, Assumptions_Model!B:B)</f>
        <v>0.65</v>
      </c>
      <c r="W2822">
        <f>Sales_Data[[#This Row],[Sales]]*Sales_Data[[#This Row],[Cost_%]]</f>
        <v>194.20440000000002</v>
      </c>
      <c r="X2822">
        <f>Sales_Data[[#This Row],[Sales]]-Sales_Data[[#This Row],[Cost]]</f>
        <v>104.57159999999999</v>
      </c>
      <c r="Y2822" s="3">
        <f>Sales_Data[[#This Row],[Gross_Profit_Recalc]]/Sales_Data[[#This Row],[Sales]]</f>
        <v>0.35</v>
      </c>
      <c r="Z2822">
        <f>YEAR(Sales_Data[[#This Row],[Order Date]])</f>
        <v>2016</v>
      </c>
    </row>
    <row r="2823" spans="1:26" x14ac:dyDescent="0.2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>_xlfn.XLOOKUP(Sales_Data[[#This Row],[Category]],Assumptions_Model!A:A, Assumptions_Model!B:B)</f>
        <v>0.55000000000000004</v>
      </c>
      <c r="W2823">
        <f>Sales_Data[[#This Row],[Sales]]*Sales_Data[[#This Row],[Cost_%]]</f>
        <v>166.30680000000001</v>
      </c>
      <c r="X2823">
        <f>Sales_Data[[#This Row],[Sales]]-Sales_Data[[#This Row],[Cost]]</f>
        <v>136.06919999999997</v>
      </c>
      <c r="Y2823" s="3">
        <f>Sales_Data[[#This Row],[Gross_Profit_Recalc]]/Sales_Data[[#This Row],[Sales]]</f>
        <v>0.4499999999999999</v>
      </c>
      <c r="Z2823">
        <f>YEAR(Sales_Data[[#This Row],[Order Date]])</f>
        <v>2016</v>
      </c>
    </row>
    <row r="2824" spans="1:26" x14ac:dyDescent="0.2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>_xlfn.XLOOKUP(Sales_Data[[#This Row],[Category]],Assumptions_Model!A:A, Assumptions_Model!B:B)</f>
        <v>0.6</v>
      </c>
      <c r="W2824">
        <f>Sales_Data[[#This Row],[Sales]]*Sales_Data[[#This Row],[Cost_%]]</f>
        <v>5.3568000000000007</v>
      </c>
      <c r="X2824">
        <f>Sales_Data[[#This Row],[Sales]]-Sales_Data[[#This Row],[Cost]]</f>
        <v>3.5712000000000002</v>
      </c>
      <c r="Y2824" s="3">
        <f>Sales_Data[[#This Row],[Gross_Profit_Recalc]]/Sales_Data[[#This Row],[Sales]]</f>
        <v>0.39999999999999997</v>
      </c>
      <c r="Z2824">
        <f>YEAR(Sales_Data[[#This Row],[Order Date]])</f>
        <v>2017</v>
      </c>
    </row>
    <row r="2825" spans="1:26" x14ac:dyDescent="0.2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>_xlfn.XLOOKUP(Sales_Data[[#This Row],[Category]],Assumptions_Model!A:A, Assumptions_Model!B:B)</f>
        <v>0.6</v>
      </c>
      <c r="W2825">
        <f>Sales_Data[[#This Row],[Sales]]*Sales_Data[[#This Row],[Cost_%]]</f>
        <v>28.5504</v>
      </c>
      <c r="X2825">
        <f>Sales_Data[[#This Row],[Sales]]-Sales_Data[[#This Row],[Cost]]</f>
        <v>19.033600000000003</v>
      </c>
      <c r="Y2825" s="3">
        <f>Sales_Data[[#This Row],[Gross_Profit_Recalc]]/Sales_Data[[#This Row],[Sales]]</f>
        <v>0.4</v>
      </c>
      <c r="Z2825">
        <f>YEAR(Sales_Data[[#This Row],[Order Date]])</f>
        <v>2017</v>
      </c>
    </row>
    <row r="2826" spans="1:26" x14ac:dyDescent="0.2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f>_xlfn.XLOOKUP(Sales_Data[[#This Row],[Category]],Assumptions_Model!A:A, Assumptions_Model!B:B)</f>
        <v>0.6</v>
      </c>
      <c r="W2826">
        <f>Sales_Data[[#This Row],[Sales]]*Sales_Data[[#This Row],[Cost_%]]</f>
        <v>20.275200000000002</v>
      </c>
      <c r="X2826">
        <f>Sales_Data[[#This Row],[Sales]]-Sales_Data[[#This Row],[Cost]]</f>
        <v>13.5168</v>
      </c>
      <c r="Y2826" s="3">
        <f>Sales_Data[[#This Row],[Gross_Profit_Recalc]]/Sales_Data[[#This Row],[Sales]]</f>
        <v>0.39999999999999997</v>
      </c>
      <c r="Z2826">
        <f>YEAR(Sales_Data[[#This Row],[Order Date]])</f>
        <v>2014</v>
      </c>
    </row>
    <row r="2827" spans="1:26" x14ac:dyDescent="0.2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>_xlfn.XLOOKUP(Sales_Data[[#This Row],[Category]],Assumptions_Model!A:A, Assumptions_Model!B:B)</f>
        <v>0.65</v>
      </c>
      <c r="W2827">
        <f>Sales_Data[[#This Row],[Sales]]*Sales_Data[[#This Row],[Cost_%]]</f>
        <v>195.34632000000002</v>
      </c>
      <c r="X2827">
        <f>Sales_Data[[#This Row],[Sales]]-Sales_Data[[#This Row],[Cost]]</f>
        <v>105.18647999999999</v>
      </c>
      <c r="Y2827" s="3">
        <f>Sales_Data[[#This Row],[Gross_Profit_Recalc]]/Sales_Data[[#This Row],[Sales]]</f>
        <v>0.35</v>
      </c>
      <c r="Z2827">
        <f>YEAR(Sales_Data[[#This Row],[Order Date]])</f>
        <v>2014</v>
      </c>
    </row>
    <row r="2828" spans="1:26" x14ac:dyDescent="0.2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f>_xlfn.XLOOKUP(Sales_Data[[#This Row],[Category]],Assumptions_Model!A:A, Assumptions_Model!B:B)</f>
        <v>0.6</v>
      </c>
      <c r="W2828">
        <f>Sales_Data[[#This Row],[Sales]]*Sales_Data[[#This Row],[Cost_%]]</f>
        <v>1.6344000000000001</v>
      </c>
      <c r="X2828">
        <f>Sales_Data[[#This Row],[Sales]]-Sales_Data[[#This Row],[Cost]]</f>
        <v>1.0896000000000001</v>
      </c>
      <c r="Y2828" s="3">
        <f>Sales_Data[[#This Row],[Gross_Profit_Recalc]]/Sales_Data[[#This Row],[Sales]]</f>
        <v>0.4</v>
      </c>
      <c r="Z2828">
        <f>YEAR(Sales_Data[[#This Row],[Order Date]])</f>
        <v>2014</v>
      </c>
    </row>
    <row r="2829" spans="1:26" x14ac:dyDescent="0.2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>_xlfn.XLOOKUP(Sales_Data[[#This Row],[Category]],Assumptions_Model!A:A, Assumptions_Model!B:B)</f>
        <v>0.6</v>
      </c>
      <c r="W2829">
        <f>Sales_Data[[#This Row],[Sales]]*Sales_Data[[#This Row],[Cost_%]]</f>
        <v>1.9583999999999997</v>
      </c>
      <c r="X2829">
        <f>Sales_Data[[#This Row],[Sales]]-Sales_Data[[#This Row],[Cost]]</f>
        <v>1.3056000000000001</v>
      </c>
      <c r="Y2829" s="3">
        <f>Sales_Data[[#This Row],[Gross_Profit_Recalc]]/Sales_Data[[#This Row],[Sales]]</f>
        <v>0.40000000000000008</v>
      </c>
      <c r="Z2829">
        <f>YEAR(Sales_Data[[#This Row],[Order Date]])</f>
        <v>2014</v>
      </c>
    </row>
    <row r="2830" spans="1:26" x14ac:dyDescent="0.2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f>_xlfn.XLOOKUP(Sales_Data[[#This Row],[Category]],Assumptions_Model!A:A, Assumptions_Model!B:B)</f>
        <v>0.6</v>
      </c>
      <c r="W2830">
        <f>Sales_Data[[#This Row],[Sales]]*Sales_Data[[#This Row],[Cost_%]]</f>
        <v>65.001599999999996</v>
      </c>
      <c r="X2830">
        <f>Sales_Data[[#This Row],[Sales]]-Sales_Data[[#This Row],[Cost]]</f>
        <v>43.334400000000002</v>
      </c>
      <c r="Y2830" s="3">
        <f>Sales_Data[[#This Row],[Gross_Profit_Recalc]]/Sales_Data[[#This Row],[Sales]]</f>
        <v>0.4</v>
      </c>
      <c r="Z2830">
        <f>YEAR(Sales_Data[[#This Row],[Order Date]])</f>
        <v>2016</v>
      </c>
    </row>
    <row r="2831" spans="1:26" x14ac:dyDescent="0.2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>_xlfn.XLOOKUP(Sales_Data[[#This Row],[Category]],Assumptions_Model!A:A, Assumptions_Model!B:B)</f>
        <v>0.6</v>
      </c>
      <c r="W2831">
        <f>Sales_Data[[#This Row],[Sales]]*Sales_Data[[#This Row],[Cost_%]]</f>
        <v>33.552</v>
      </c>
      <c r="X2831">
        <f>Sales_Data[[#This Row],[Sales]]-Sales_Data[[#This Row],[Cost]]</f>
        <v>22.368000000000002</v>
      </c>
      <c r="Y2831" s="3">
        <f>Sales_Data[[#This Row],[Gross_Profit_Recalc]]/Sales_Data[[#This Row],[Sales]]</f>
        <v>0.4</v>
      </c>
      <c r="Z2831">
        <f>YEAR(Sales_Data[[#This Row],[Order Date]])</f>
        <v>2016</v>
      </c>
    </row>
    <row r="2832" spans="1:26" x14ac:dyDescent="0.2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f>_xlfn.XLOOKUP(Sales_Data[[#This Row],[Category]],Assumptions_Model!A:A, Assumptions_Model!B:B)</f>
        <v>0.6</v>
      </c>
      <c r="W2832">
        <f>Sales_Data[[#This Row],[Sales]]*Sales_Data[[#This Row],[Cost_%]]</f>
        <v>46.982399999999998</v>
      </c>
      <c r="X2832">
        <f>Sales_Data[[#This Row],[Sales]]-Sales_Data[[#This Row],[Cost]]</f>
        <v>31.321600000000004</v>
      </c>
      <c r="Y2832" s="3">
        <f>Sales_Data[[#This Row],[Gross_Profit_Recalc]]/Sales_Data[[#This Row],[Sales]]</f>
        <v>0.4</v>
      </c>
      <c r="Z2832">
        <f>YEAR(Sales_Data[[#This Row],[Order Date]])</f>
        <v>2016</v>
      </c>
    </row>
    <row r="2833" spans="1:26" x14ac:dyDescent="0.2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>_xlfn.XLOOKUP(Sales_Data[[#This Row],[Category]],Assumptions_Model!A:A, Assumptions_Model!B:B)</f>
        <v>0.6</v>
      </c>
      <c r="W2833">
        <f>Sales_Data[[#This Row],[Sales]]*Sales_Data[[#This Row],[Cost_%]]</f>
        <v>266.35199999999998</v>
      </c>
      <c r="X2833">
        <f>Sales_Data[[#This Row],[Sales]]-Sales_Data[[#This Row],[Cost]]</f>
        <v>177.56800000000004</v>
      </c>
      <c r="Y2833" s="3">
        <f>Sales_Data[[#This Row],[Gross_Profit_Recalc]]/Sales_Data[[#This Row],[Sales]]</f>
        <v>0.40000000000000008</v>
      </c>
      <c r="Z2833">
        <f>YEAR(Sales_Data[[#This Row],[Order Date]])</f>
        <v>2014</v>
      </c>
    </row>
    <row r="2834" spans="1:26" x14ac:dyDescent="0.2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>_xlfn.XLOOKUP(Sales_Data[[#This Row],[Category]],Assumptions_Model!A:A, Assumptions_Model!B:B)</f>
        <v>0.55000000000000004</v>
      </c>
      <c r="W2834">
        <f>Sales_Data[[#This Row],[Sales]]*Sales_Data[[#This Row],[Cost_%]]</f>
        <v>85.786799999999999</v>
      </c>
      <c r="X2834">
        <f>Sales_Data[[#This Row],[Sales]]-Sales_Data[[#This Row],[Cost]]</f>
        <v>70.1892</v>
      </c>
      <c r="Y2834" s="3">
        <f>Sales_Data[[#This Row],[Gross_Profit_Recalc]]/Sales_Data[[#This Row],[Sales]]</f>
        <v>0.45</v>
      </c>
      <c r="Z2834">
        <f>YEAR(Sales_Data[[#This Row],[Order Date]])</f>
        <v>2014</v>
      </c>
    </row>
    <row r="2835" spans="1:26" x14ac:dyDescent="0.2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>_xlfn.XLOOKUP(Sales_Data[[#This Row],[Category]],Assumptions_Model!A:A, Assumptions_Model!B:B)</f>
        <v>0.6</v>
      </c>
      <c r="W2835">
        <f>Sales_Data[[#This Row],[Sales]]*Sales_Data[[#This Row],[Cost_%]]</f>
        <v>9.282</v>
      </c>
      <c r="X2835">
        <f>Sales_Data[[#This Row],[Sales]]-Sales_Data[[#This Row],[Cost]]</f>
        <v>6.1880000000000006</v>
      </c>
      <c r="Y2835" s="3">
        <f>Sales_Data[[#This Row],[Gross_Profit_Recalc]]/Sales_Data[[#This Row],[Sales]]</f>
        <v>0.4</v>
      </c>
      <c r="Z2835">
        <f>YEAR(Sales_Data[[#This Row],[Order Date]])</f>
        <v>2017</v>
      </c>
    </row>
    <row r="2836" spans="1:26" x14ac:dyDescent="0.2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>_xlfn.XLOOKUP(Sales_Data[[#This Row],[Category]],Assumptions_Model!A:A, Assumptions_Model!B:B)</f>
        <v>0.6</v>
      </c>
      <c r="W2836">
        <f>Sales_Data[[#This Row],[Sales]]*Sales_Data[[#This Row],[Cost_%]]</f>
        <v>4.2960000000000003</v>
      </c>
      <c r="X2836">
        <f>Sales_Data[[#This Row],[Sales]]-Sales_Data[[#This Row],[Cost]]</f>
        <v>2.8639999999999999</v>
      </c>
      <c r="Y2836" s="3">
        <f>Sales_Data[[#This Row],[Gross_Profit_Recalc]]/Sales_Data[[#This Row],[Sales]]</f>
        <v>0.39999999999999997</v>
      </c>
      <c r="Z2836">
        <f>YEAR(Sales_Data[[#This Row],[Order Date]])</f>
        <v>2017</v>
      </c>
    </row>
    <row r="2837" spans="1:26" x14ac:dyDescent="0.2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>_xlfn.XLOOKUP(Sales_Data[[#This Row],[Category]],Assumptions_Model!A:A, Assumptions_Model!B:B)</f>
        <v>0.6</v>
      </c>
      <c r="W2837">
        <f>Sales_Data[[#This Row],[Sales]]*Sales_Data[[#This Row],[Cost_%]]</f>
        <v>6.5339999999999998</v>
      </c>
      <c r="X2837">
        <f>Sales_Data[[#This Row],[Sales]]-Sales_Data[[#This Row],[Cost]]</f>
        <v>4.3560000000000008</v>
      </c>
      <c r="Y2837" s="3">
        <f>Sales_Data[[#This Row],[Gross_Profit_Recalc]]/Sales_Data[[#This Row],[Sales]]</f>
        <v>0.4</v>
      </c>
      <c r="Z2837">
        <f>YEAR(Sales_Data[[#This Row],[Order Date]])</f>
        <v>2017</v>
      </c>
    </row>
    <row r="2838" spans="1:26" x14ac:dyDescent="0.2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>_xlfn.XLOOKUP(Sales_Data[[#This Row],[Category]],Assumptions_Model!A:A, Assumptions_Model!B:B)</f>
        <v>0.6</v>
      </c>
      <c r="W2838">
        <f>Sales_Data[[#This Row],[Sales]]*Sales_Data[[#This Row],[Cost_%]]</f>
        <v>11.664</v>
      </c>
      <c r="X2838">
        <f>Sales_Data[[#This Row],[Sales]]-Sales_Data[[#This Row],[Cost]]</f>
        <v>7.7760000000000016</v>
      </c>
      <c r="Y2838" s="3">
        <f>Sales_Data[[#This Row],[Gross_Profit_Recalc]]/Sales_Data[[#This Row],[Sales]]</f>
        <v>0.40000000000000008</v>
      </c>
      <c r="Z2838">
        <f>YEAR(Sales_Data[[#This Row],[Order Date]])</f>
        <v>2017</v>
      </c>
    </row>
    <row r="2839" spans="1:26" x14ac:dyDescent="0.2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>_xlfn.XLOOKUP(Sales_Data[[#This Row],[Category]],Assumptions_Model!A:A, Assumptions_Model!B:B)</f>
        <v>0.6</v>
      </c>
      <c r="W2839">
        <f>Sales_Data[[#This Row],[Sales]]*Sales_Data[[#This Row],[Cost_%]]</f>
        <v>72.959999999999994</v>
      </c>
      <c r="X2839">
        <f>Sales_Data[[#This Row],[Sales]]-Sales_Data[[#This Row],[Cost]]</f>
        <v>48.64</v>
      </c>
      <c r="Y2839" s="3">
        <f>Sales_Data[[#This Row],[Gross_Profit_Recalc]]/Sales_Data[[#This Row],[Sales]]</f>
        <v>0.4</v>
      </c>
      <c r="Z2839">
        <f>YEAR(Sales_Data[[#This Row],[Order Date]])</f>
        <v>2017</v>
      </c>
    </row>
    <row r="2840" spans="1:26" x14ac:dyDescent="0.2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>_xlfn.XLOOKUP(Sales_Data[[#This Row],[Category]],Assumptions_Model!A:A, Assumptions_Model!B:B)</f>
        <v>0.55000000000000004</v>
      </c>
      <c r="W2840">
        <f>Sales_Data[[#This Row],[Sales]]*Sales_Data[[#This Row],[Cost_%]]</f>
        <v>382.63500000000005</v>
      </c>
      <c r="X2840">
        <f>Sales_Data[[#This Row],[Sales]]-Sales_Data[[#This Row],[Cost]]</f>
        <v>313.065</v>
      </c>
      <c r="Y2840" s="3">
        <f>Sales_Data[[#This Row],[Gross_Profit_Recalc]]/Sales_Data[[#This Row],[Sales]]</f>
        <v>0.44999999999999996</v>
      </c>
      <c r="Z2840">
        <f>YEAR(Sales_Data[[#This Row],[Order Date]])</f>
        <v>2016</v>
      </c>
    </row>
    <row r="2841" spans="1:26" x14ac:dyDescent="0.2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>_xlfn.XLOOKUP(Sales_Data[[#This Row],[Category]],Assumptions_Model!A:A, Assumptions_Model!B:B)</f>
        <v>0.6</v>
      </c>
      <c r="W2841">
        <f>Sales_Data[[#This Row],[Sales]]*Sales_Data[[#This Row],[Cost_%]]</f>
        <v>72.197999999999993</v>
      </c>
      <c r="X2841">
        <f>Sales_Data[[#This Row],[Sales]]-Sales_Data[[#This Row],[Cost]]</f>
        <v>48.132000000000005</v>
      </c>
      <c r="Y2841" s="3">
        <f>Sales_Data[[#This Row],[Gross_Profit_Recalc]]/Sales_Data[[#This Row],[Sales]]</f>
        <v>0.4</v>
      </c>
      <c r="Z2841">
        <f>YEAR(Sales_Data[[#This Row],[Order Date]])</f>
        <v>2015</v>
      </c>
    </row>
    <row r="2842" spans="1:26" x14ac:dyDescent="0.2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>_xlfn.XLOOKUP(Sales_Data[[#This Row],[Category]],Assumptions_Model!A:A, Assumptions_Model!B:B)</f>
        <v>0.65</v>
      </c>
      <c r="W2842">
        <f>Sales_Data[[#This Row],[Sales]]*Sales_Data[[#This Row],[Cost_%]]</f>
        <v>740.94800000000009</v>
      </c>
      <c r="X2842">
        <f>Sales_Data[[#This Row],[Sales]]-Sales_Data[[#This Row],[Cost]]</f>
        <v>398.97199999999998</v>
      </c>
      <c r="Y2842" s="3">
        <f>Sales_Data[[#This Row],[Gross_Profit_Recalc]]/Sales_Data[[#This Row],[Sales]]</f>
        <v>0.35</v>
      </c>
      <c r="Z2842">
        <f>YEAR(Sales_Data[[#This Row],[Order Date]])</f>
        <v>2014</v>
      </c>
    </row>
    <row r="2843" spans="1:26" x14ac:dyDescent="0.2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>_xlfn.XLOOKUP(Sales_Data[[#This Row],[Category]],Assumptions_Model!A:A, Assumptions_Model!B:B)</f>
        <v>0.6</v>
      </c>
      <c r="W2843">
        <f>Sales_Data[[#This Row],[Sales]]*Sales_Data[[#This Row],[Cost_%]]</f>
        <v>137.72640000000001</v>
      </c>
      <c r="X2843">
        <f>Sales_Data[[#This Row],[Sales]]-Sales_Data[[#This Row],[Cost]]</f>
        <v>91.817599999999999</v>
      </c>
      <c r="Y2843" s="3">
        <f>Sales_Data[[#This Row],[Gross_Profit_Recalc]]/Sales_Data[[#This Row],[Sales]]</f>
        <v>0.39999999999999997</v>
      </c>
      <c r="Z2843">
        <f>YEAR(Sales_Data[[#This Row],[Order Date]])</f>
        <v>2017</v>
      </c>
    </row>
    <row r="2844" spans="1:26" x14ac:dyDescent="0.2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>_xlfn.XLOOKUP(Sales_Data[[#This Row],[Category]],Assumptions_Model!A:A, Assumptions_Model!B:B)</f>
        <v>0.6</v>
      </c>
      <c r="W2844">
        <f>Sales_Data[[#This Row],[Sales]]*Sales_Data[[#This Row],[Cost_%]]</f>
        <v>86.236800000000002</v>
      </c>
      <c r="X2844">
        <f>Sales_Data[[#This Row],[Sales]]-Sales_Data[[#This Row],[Cost]]</f>
        <v>57.491200000000006</v>
      </c>
      <c r="Y2844" s="3">
        <f>Sales_Data[[#This Row],[Gross_Profit_Recalc]]/Sales_Data[[#This Row],[Sales]]</f>
        <v>0.4</v>
      </c>
      <c r="Z2844">
        <f>YEAR(Sales_Data[[#This Row],[Order Date]])</f>
        <v>2017</v>
      </c>
    </row>
    <row r="2845" spans="1:26" x14ac:dyDescent="0.2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f>_xlfn.XLOOKUP(Sales_Data[[#This Row],[Category]],Assumptions_Model!A:A, Assumptions_Model!B:B)</f>
        <v>0.55000000000000004</v>
      </c>
      <c r="W2845">
        <f>Sales_Data[[#This Row],[Sales]]*Sales_Data[[#This Row],[Cost_%]]</f>
        <v>19.826400000000003</v>
      </c>
      <c r="X2845">
        <f>Sales_Data[[#This Row],[Sales]]-Sales_Data[[#This Row],[Cost]]</f>
        <v>16.221599999999999</v>
      </c>
      <c r="Y2845" s="3">
        <f>Sales_Data[[#This Row],[Gross_Profit_Recalc]]/Sales_Data[[#This Row],[Sales]]</f>
        <v>0.44999999999999996</v>
      </c>
      <c r="Z2845">
        <f>YEAR(Sales_Data[[#This Row],[Order Date]])</f>
        <v>2017</v>
      </c>
    </row>
    <row r="2846" spans="1:26" x14ac:dyDescent="0.2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>_xlfn.XLOOKUP(Sales_Data[[#This Row],[Category]],Assumptions_Model!A:A, Assumptions_Model!B:B)</f>
        <v>0.65</v>
      </c>
      <c r="W2846">
        <f>Sales_Data[[#This Row],[Sales]]*Sales_Data[[#This Row],[Cost_%]]</f>
        <v>549.56720000000007</v>
      </c>
      <c r="X2846">
        <f>Sales_Data[[#This Row],[Sales]]-Sales_Data[[#This Row],[Cost]]</f>
        <v>295.92079999999999</v>
      </c>
      <c r="Y2846" s="3">
        <f>Sales_Data[[#This Row],[Gross_Profit_Recalc]]/Sales_Data[[#This Row],[Sales]]</f>
        <v>0.35</v>
      </c>
      <c r="Z2846">
        <f>YEAR(Sales_Data[[#This Row],[Order Date]])</f>
        <v>2016</v>
      </c>
    </row>
    <row r="2847" spans="1:26" x14ac:dyDescent="0.2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>_xlfn.XLOOKUP(Sales_Data[[#This Row],[Category]],Assumptions_Model!A:A, Assumptions_Model!B:B)</f>
        <v>0.6</v>
      </c>
      <c r="W2847">
        <f>Sales_Data[[#This Row],[Sales]]*Sales_Data[[#This Row],[Cost_%]]</f>
        <v>30.563999999999997</v>
      </c>
      <c r="X2847">
        <f>Sales_Data[[#This Row],[Sales]]-Sales_Data[[#This Row],[Cost]]</f>
        <v>20.376000000000001</v>
      </c>
      <c r="Y2847" s="3">
        <f>Sales_Data[[#This Row],[Gross_Profit_Recalc]]/Sales_Data[[#This Row],[Sales]]</f>
        <v>0.4</v>
      </c>
      <c r="Z2847">
        <f>YEAR(Sales_Data[[#This Row],[Order Date]])</f>
        <v>2017</v>
      </c>
    </row>
    <row r="2848" spans="1:26" x14ac:dyDescent="0.2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>_xlfn.XLOOKUP(Sales_Data[[#This Row],[Category]],Assumptions_Model!A:A, Assumptions_Model!B:B)</f>
        <v>0.6</v>
      </c>
      <c r="W2848">
        <f>Sales_Data[[#This Row],[Sales]]*Sales_Data[[#This Row],[Cost_%]]</f>
        <v>457.5564</v>
      </c>
      <c r="X2848">
        <f>Sales_Data[[#This Row],[Sales]]-Sales_Data[[#This Row],[Cost]]</f>
        <v>305.03760000000005</v>
      </c>
      <c r="Y2848" s="3">
        <f>Sales_Data[[#This Row],[Gross_Profit_Recalc]]/Sales_Data[[#This Row],[Sales]]</f>
        <v>0.4</v>
      </c>
      <c r="Z2848">
        <f>YEAR(Sales_Data[[#This Row],[Order Date]])</f>
        <v>2017</v>
      </c>
    </row>
    <row r="2849" spans="1:26" x14ac:dyDescent="0.2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>_xlfn.XLOOKUP(Sales_Data[[#This Row],[Category]],Assumptions_Model!A:A, Assumptions_Model!B:B)</f>
        <v>0.65</v>
      </c>
      <c r="W2849">
        <f>Sales_Data[[#This Row],[Sales]]*Sales_Data[[#This Row],[Cost_%]]</f>
        <v>36.582000000000001</v>
      </c>
      <c r="X2849">
        <f>Sales_Data[[#This Row],[Sales]]-Sales_Data[[#This Row],[Cost]]</f>
        <v>19.698</v>
      </c>
      <c r="Y2849" s="3">
        <f>Sales_Data[[#This Row],[Gross_Profit_Recalc]]/Sales_Data[[#This Row],[Sales]]</f>
        <v>0.35</v>
      </c>
      <c r="Z2849">
        <f>YEAR(Sales_Data[[#This Row],[Order Date]])</f>
        <v>2017</v>
      </c>
    </row>
    <row r="2850" spans="1:26" x14ac:dyDescent="0.2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>_xlfn.XLOOKUP(Sales_Data[[#This Row],[Category]],Assumptions_Model!A:A, Assumptions_Model!B:B)</f>
        <v>0.6</v>
      </c>
      <c r="W2850">
        <f>Sales_Data[[#This Row],[Sales]]*Sales_Data[[#This Row],[Cost_%]]</f>
        <v>1614.5819999999999</v>
      </c>
      <c r="X2850">
        <f>Sales_Data[[#This Row],[Sales]]-Sales_Data[[#This Row],[Cost]]</f>
        <v>1076.3879999999999</v>
      </c>
      <c r="Y2850" s="3">
        <f>Sales_Data[[#This Row],[Gross_Profit_Recalc]]/Sales_Data[[#This Row],[Sales]]</f>
        <v>0.4</v>
      </c>
      <c r="Z2850">
        <f>YEAR(Sales_Data[[#This Row],[Order Date]])</f>
        <v>2017</v>
      </c>
    </row>
    <row r="2851" spans="1:26" x14ac:dyDescent="0.2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>_xlfn.XLOOKUP(Sales_Data[[#This Row],[Category]],Assumptions_Model!A:A, Assumptions_Model!B:B)</f>
        <v>0.6</v>
      </c>
      <c r="W2851">
        <f>Sales_Data[[#This Row],[Sales]]*Sales_Data[[#This Row],[Cost_%]]</f>
        <v>4.4603999999999999</v>
      </c>
      <c r="X2851">
        <f>Sales_Data[[#This Row],[Sales]]-Sales_Data[[#This Row],[Cost]]</f>
        <v>2.9736000000000002</v>
      </c>
      <c r="Y2851" s="3">
        <f>Sales_Data[[#This Row],[Gross_Profit_Recalc]]/Sales_Data[[#This Row],[Sales]]</f>
        <v>0.4</v>
      </c>
      <c r="Z2851">
        <f>YEAR(Sales_Data[[#This Row],[Order Date]])</f>
        <v>2016</v>
      </c>
    </row>
    <row r="2852" spans="1:26" x14ac:dyDescent="0.2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>_xlfn.XLOOKUP(Sales_Data[[#This Row],[Category]],Assumptions_Model!A:A, Assumptions_Model!B:B)</f>
        <v>0.6</v>
      </c>
      <c r="W2852">
        <f>Sales_Data[[#This Row],[Sales]]*Sales_Data[[#This Row],[Cost_%]]</f>
        <v>38.870400000000004</v>
      </c>
      <c r="X2852">
        <f>Sales_Data[[#This Row],[Sales]]-Sales_Data[[#This Row],[Cost]]</f>
        <v>25.913600000000002</v>
      </c>
      <c r="Y2852" s="3">
        <f>Sales_Data[[#This Row],[Gross_Profit_Recalc]]/Sales_Data[[#This Row],[Sales]]</f>
        <v>0.4</v>
      </c>
      <c r="Z2852">
        <f>YEAR(Sales_Data[[#This Row],[Order Date]])</f>
        <v>2016</v>
      </c>
    </row>
    <row r="2853" spans="1:26" x14ac:dyDescent="0.2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>_xlfn.XLOOKUP(Sales_Data[[#This Row],[Category]],Assumptions_Model!A:A, Assumptions_Model!B:B)</f>
        <v>0.6</v>
      </c>
      <c r="W2853">
        <f>Sales_Data[[#This Row],[Sales]]*Sales_Data[[#This Row],[Cost_%]]</f>
        <v>16.896000000000001</v>
      </c>
      <c r="X2853">
        <f>Sales_Data[[#This Row],[Sales]]-Sales_Data[[#This Row],[Cost]]</f>
        <v>11.263999999999999</v>
      </c>
      <c r="Y2853" s="3">
        <f>Sales_Data[[#This Row],[Gross_Profit_Recalc]]/Sales_Data[[#This Row],[Sales]]</f>
        <v>0.39999999999999997</v>
      </c>
      <c r="Z2853">
        <f>YEAR(Sales_Data[[#This Row],[Order Date]])</f>
        <v>2017</v>
      </c>
    </row>
    <row r="2854" spans="1:26" x14ac:dyDescent="0.2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f>_xlfn.XLOOKUP(Sales_Data[[#This Row],[Category]],Assumptions_Model!A:A, Assumptions_Model!B:B)</f>
        <v>0.65</v>
      </c>
      <c r="W2854">
        <f>Sales_Data[[#This Row],[Sales]]*Sales_Data[[#This Row],[Cost_%]]</f>
        <v>9.7370000000000001</v>
      </c>
      <c r="X2854">
        <f>Sales_Data[[#This Row],[Sales]]-Sales_Data[[#This Row],[Cost]]</f>
        <v>5.2430000000000003</v>
      </c>
      <c r="Y2854" s="3">
        <f>Sales_Data[[#This Row],[Gross_Profit_Recalc]]/Sales_Data[[#This Row],[Sales]]</f>
        <v>0.35000000000000003</v>
      </c>
      <c r="Z2854">
        <f>YEAR(Sales_Data[[#This Row],[Order Date]])</f>
        <v>2016</v>
      </c>
    </row>
    <row r="2855" spans="1:26" x14ac:dyDescent="0.2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>_xlfn.XLOOKUP(Sales_Data[[#This Row],[Category]],Assumptions_Model!A:A, Assumptions_Model!B:B)</f>
        <v>0.65</v>
      </c>
      <c r="W2855">
        <f>Sales_Data[[#This Row],[Sales]]*Sales_Data[[#This Row],[Cost_%]]</f>
        <v>13.208</v>
      </c>
      <c r="X2855">
        <f>Sales_Data[[#This Row],[Sales]]-Sales_Data[[#This Row],[Cost]]</f>
        <v>7.1120000000000001</v>
      </c>
      <c r="Y2855" s="3">
        <f>Sales_Data[[#This Row],[Gross_Profit_Recalc]]/Sales_Data[[#This Row],[Sales]]</f>
        <v>0.35</v>
      </c>
      <c r="Z2855">
        <f>YEAR(Sales_Data[[#This Row],[Order Date]])</f>
        <v>2016</v>
      </c>
    </row>
    <row r="2856" spans="1:26" x14ac:dyDescent="0.2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>_xlfn.XLOOKUP(Sales_Data[[#This Row],[Category]],Assumptions_Model!A:A, Assumptions_Model!B:B)</f>
        <v>0.6</v>
      </c>
      <c r="W2856">
        <f>Sales_Data[[#This Row],[Sales]]*Sales_Data[[#This Row],[Cost_%]]</f>
        <v>24.173999999999999</v>
      </c>
      <c r="X2856">
        <f>Sales_Data[[#This Row],[Sales]]-Sales_Data[[#This Row],[Cost]]</f>
        <v>16.116</v>
      </c>
      <c r="Y2856" s="3">
        <f>Sales_Data[[#This Row],[Gross_Profit_Recalc]]/Sales_Data[[#This Row],[Sales]]</f>
        <v>0.4</v>
      </c>
      <c r="Z2856">
        <f>YEAR(Sales_Data[[#This Row],[Order Date]])</f>
        <v>2017</v>
      </c>
    </row>
    <row r="2857" spans="1:26" x14ac:dyDescent="0.2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f>_xlfn.XLOOKUP(Sales_Data[[#This Row],[Category]],Assumptions_Model!A:A, Assumptions_Model!B:B)</f>
        <v>0.6</v>
      </c>
      <c r="W2857">
        <f>Sales_Data[[#This Row],[Sales]]*Sales_Data[[#This Row],[Cost_%]]</f>
        <v>12.138</v>
      </c>
      <c r="X2857">
        <f>Sales_Data[[#This Row],[Sales]]-Sales_Data[[#This Row],[Cost]]</f>
        <v>8.0920000000000005</v>
      </c>
      <c r="Y2857" s="3">
        <f>Sales_Data[[#This Row],[Gross_Profit_Recalc]]/Sales_Data[[#This Row],[Sales]]</f>
        <v>0.4</v>
      </c>
      <c r="Z2857">
        <f>YEAR(Sales_Data[[#This Row],[Order Date]])</f>
        <v>2017</v>
      </c>
    </row>
    <row r="2858" spans="1:26" x14ac:dyDescent="0.2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>_xlfn.XLOOKUP(Sales_Data[[#This Row],[Category]],Assumptions_Model!A:A, Assumptions_Model!B:B)</f>
        <v>0.65</v>
      </c>
      <c r="W2858">
        <f>Sales_Data[[#This Row],[Sales]]*Sales_Data[[#This Row],[Cost_%]]</f>
        <v>1042.0383999999999</v>
      </c>
      <c r="X2858">
        <f>Sales_Data[[#This Row],[Sales]]-Sales_Data[[#This Row],[Cost]]</f>
        <v>561.09760000000006</v>
      </c>
      <c r="Y2858" s="3">
        <f>Sales_Data[[#This Row],[Gross_Profit_Recalc]]/Sales_Data[[#This Row],[Sales]]</f>
        <v>0.35000000000000003</v>
      </c>
      <c r="Z2858">
        <f>YEAR(Sales_Data[[#This Row],[Order Date]])</f>
        <v>2016</v>
      </c>
    </row>
    <row r="2859" spans="1:26" x14ac:dyDescent="0.2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>_xlfn.XLOOKUP(Sales_Data[[#This Row],[Category]],Assumptions_Model!A:A, Assumptions_Model!B:B)</f>
        <v>0.65</v>
      </c>
      <c r="W2859">
        <f>Sales_Data[[#This Row],[Sales]]*Sales_Data[[#This Row],[Cost_%]]</f>
        <v>146.44239999999999</v>
      </c>
      <c r="X2859">
        <f>Sales_Data[[#This Row],[Sales]]-Sales_Data[[#This Row],[Cost]]</f>
        <v>78.8536</v>
      </c>
      <c r="Y2859" s="3">
        <f>Sales_Data[[#This Row],[Gross_Profit_Recalc]]/Sales_Data[[#This Row],[Sales]]</f>
        <v>0.35000000000000003</v>
      </c>
      <c r="Z2859">
        <f>YEAR(Sales_Data[[#This Row],[Order Date]])</f>
        <v>2016</v>
      </c>
    </row>
    <row r="2860" spans="1:26" x14ac:dyDescent="0.2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>_xlfn.XLOOKUP(Sales_Data[[#This Row],[Category]],Assumptions_Model!A:A, Assumptions_Model!B:B)</f>
        <v>0.55000000000000004</v>
      </c>
      <c r="W2860">
        <f>Sales_Data[[#This Row],[Sales]]*Sales_Data[[#This Row],[Cost_%]]</f>
        <v>37.29</v>
      </c>
      <c r="X2860">
        <f>Sales_Data[[#This Row],[Sales]]-Sales_Data[[#This Row],[Cost]]</f>
        <v>30.509999999999998</v>
      </c>
      <c r="Y2860" s="3">
        <f>Sales_Data[[#This Row],[Gross_Profit_Recalc]]/Sales_Data[[#This Row],[Sales]]</f>
        <v>0.45</v>
      </c>
      <c r="Z2860">
        <f>YEAR(Sales_Data[[#This Row],[Order Date]])</f>
        <v>2017</v>
      </c>
    </row>
    <row r="2861" spans="1:26" x14ac:dyDescent="0.2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f>_xlfn.XLOOKUP(Sales_Data[[#This Row],[Category]],Assumptions_Model!A:A, Assumptions_Model!B:B)</f>
        <v>0.55000000000000004</v>
      </c>
      <c r="W2861">
        <f>Sales_Data[[#This Row],[Sales]]*Sales_Data[[#This Row],[Cost_%]]</f>
        <v>207.88350000000003</v>
      </c>
      <c r="X2861">
        <f>Sales_Data[[#This Row],[Sales]]-Sales_Data[[#This Row],[Cost]]</f>
        <v>170.0865</v>
      </c>
      <c r="Y2861" s="3">
        <f>Sales_Data[[#This Row],[Gross_Profit_Recalc]]/Sales_Data[[#This Row],[Sales]]</f>
        <v>0.44999999999999996</v>
      </c>
      <c r="Z2861">
        <f>YEAR(Sales_Data[[#This Row],[Order Date]])</f>
        <v>2017</v>
      </c>
    </row>
    <row r="2862" spans="1:26" x14ac:dyDescent="0.2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>_xlfn.XLOOKUP(Sales_Data[[#This Row],[Category]],Assumptions_Model!A:A, Assumptions_Model!B:B)</f>
        <v>0.65</v>
      </c>
      <c r="W2862">
        <f>Sales_Data[[#This Row],[Sales]]*Sales_Data[[#This Row],[Cost_%]]</f>
        <v>1058.7329999999999</v>
      </c>
      <c r="X2862">
        <f>Sales_Data[[#This Row],[Sales]]-Sales_Data[[#This Row],[Cost]]</f>
        <v>570.08699999999999</v>
      </c>
      <c r="Y2862" s="3">
        <f>Sales_Data[[#This Row],[Gross_Profit_Recalc]]/Sales_Data[[#This Row],[Sales]]</f>
        <v>0.35000000000000003</v>
      </c>
      <c r="Z2862">
        <f>YEAR(Sales_Data[[#This Row],[Order Date]])</f>
        <v>2017</v>
      </c>
    </row>
    <row r="2863" spans="1:26" x14ac:dyDescent="0.2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>_xlfn.XLOOKUP(Sales_Data[[#This Row],[Category]],Assumptions_Model!A:A, Assumptions_Model!B:B)</f>
        <v>0.6</v>
      </c>
      <c r="W2863">
        <f>Sales_Data[[#This Row],[Sales]]*Sales_Data[[#This Row],[Cost_%]]</f>
        <v>172.15799999999999</v>
      </c>
      <c r="X2863">
        <f>Sales_Data[[#This Row],[Sales]]-Sales_Data[[#This Row],[Cost]]</f>
        <v>114.77200000000002</v>
      </c>
      <c r="Y2863" s="3">
        <f>Sales_Data[[#This Row],[Gross_Profit_Recalc]]/Sales_Data[[#This Row],[Sales]]</f>
        <v>0.40000000000000008</v>
      </c>
      <c r="Z2863">
        <f>YEAR(Sales_Data[[#This Row],[Order Date]])</f>
        <v>2017</v>
      </c>
    </row>
    <row r="2864" spans="1:26" x14ac:dyDescent="0.2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>_xlfn.XLOOKUP(Sales_Data[[#This Row],[Category]],Assumptions_Model!A:A, Assumptions_Model!B:B)</f>
        <v>0.6</v>
      </c>
      <c r="W2864">
        <f>Sales_Data[[#This Row],[Sales]]*Sales_Data[[#This Row],[Cost_%]]</f>
        <v>12.441599999999999</v>
      </c>
      <c r="X2864">
        <f>Sales_Data[[#This Row],[Sales]]-Sales_Data[[#This Row],[Cost]]</f>
        <v>8.2944000000000013</v>
      </c>
      <c r="Y2864" s="3">
        <f>Sales_Data[[#This Row],[Gross_Profit_Recalc]]/Sales_Data[[#This Row],[Sales]]</f>
        <v>0.40000000000000008</v>
      </c>
      <c r="Z2864">
        <f>YEAR(Sales_Data[[#This Row],[Order Date]])</f>
        <v>2017</v>
      </c>
    </row>
    <row r="2865" spans="1:26" x14ac:dyDescent="0.2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>_xlfn.XLOOKUP(Sales_Data[[#This Row],[Category]],Assumptions_Model!A:A, Assumptions_Model!B:B)</f>
        <v>0.6</v>
      </c>
      <c r="W2865">
        <f>Sales_Data[[#This Row],[Sales]]*Sales_Data[[#This Row],[Cost_%]]</f>
        <v>18.864000000000001</v>
      </c>
      <c r="X2865">
        <f>Sales_Data[[#This Row],[Sales]]-Sales_Data[[#This Row],[Cost]]</f>
        <v>12.576000000000001</v>
      </c>
      <c r="Y2865" s="3">
        <f>Sales_Data[[#This Row],[Gross_Profit_Recalc]]/Sales_Data[[#This Row],[Sales]]</f>
        <v>0.4</v>
      </c>
      <c r="Z2865">
        <f>YEAR(Sales_Data[[#This Row],[Order Date]])</f>
        <v>2017</v>
      </c>
    </row>
    <row r="2866" spans="1:26" x14ac:dyDescent="0.2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>_xlfn.XLOOKUP(Sales_Data[[#This Row],[Category]],Assumptions_Model!A:A, Assumptions_Model!B:B)</f>
        <v>0.6</v>
      </c>
      <c r="W2866">
        <f>Sales_Data[[#This Row],[Sales]]*Sales_Data[[#This Row],[Cost_%]]</f>
        <v>50.274000000000001</v>
      </c>
      <c r="X2866">
        <f>Sales_Data[[#This Row],[Sales]]-Sales_Data[[#This Row],[Cost]]</f>
        <v>33.516000000000005</v>
      </c>
      <c r="Y2866" s="3">
        <f>Sales_Data[[#This Row],[Gross_Profit_Recalc]]/Sales_Data[[#This Row],[Sales]]</f>
        <v>0.4</v>
      </c>
      <c r="Z2866">
        <f>YEAR(Sales_Data[[#This Row],[Order Date]])</f>
        <v>2017</v>
      </c>
    </row>
    <row r="2867" spans="1:26" x14ac:dyDescent="0.2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>_xlfn.XLOOKUP(Sales_Data[[#This Row],[Category]],Assumptions_Model!A:A, Assumptions_Model!B:B)</f>
        <v>0.6</v>
      </c>
      <c r="W2867">
        <f>Sales_Data[[#This Row],[Sales]]*Sales_Data[[#This Row],[Cost_%]]</f>
        <v>35.712000000000003</v>
      </c>
      <c r="X2867">
        <f>Sales_Data[[#This Row],[Sales]]-Sales_Data[[#This Row],[Cost]]</f>
        <v>23.808</v>
      </c>
      <c r="Y2867" s="3">
        <f>Sales_Data[[#This Row],[Gross_Profit_Recalc]]/Sales_Data[[#This Row],[Sales]]</f>
        <v>0.39999999999999997</v>
      </c>
      <c r="Z2867">
        <f>YEAR(Sales_Data[[#This Row],[Order Date]])</f>
        <v>2017</v>
      </c>
    </row>
    <row r="2868" spans="1:26" x14ac:dyDescent="0.2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>_xlfn.XLOOKUP(Sales_Data[[#This Row],[Category]],Assumptions_Model!A:A, Assumptions_Model!B:B)</f>
        <v>0.6</v>
      </c>
      <c r="W2868">
        <f>Sales_Data[[#This Row],[Sales]]*Sales_Data[[#This Row],[Cost_%]]</f>
        <v>19.152000000000001</v>
      </c>
      <c r="X2868">
        <f>Sales_Data[[#This Row],[Sales]]-Sales_Data[[#This Row],[Cost]]</f>
        <v>12.768000000000001</v>
      </c>
      <c r="Y2868" s="3">
        <f>Sales_Data[[#This Row],[Gross_Profit_Recalc]]/Sales_Data[[#This Row],[Sales]]</f>
        <v>0.4</v>
      </c>
      <c r="Z2868">
        <f>YEAR(Sales_Data[[#This Row],[Order Date]])</f>
        <v>2017</v>
      </c>
    </row>
    <row r="2869" spans="1:26" x14ac:dyDescent="0.2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>_xlfn.XLOOKUP(Sales_Data[[#This Row],[Category]],Assumptions_Model!A:A, Assumptions_Model!B:B)</f>
        <v>0.6</v>
      </c>
      <c r="W2869">
        <f>Sales_Data[[#This Row],[Sales]]*Sales_Data[[#This Row],[Cost_%]]</f>
        <v>8.8320000000000007</v>
      </c>
      <c r="X2869">
        <f>Sales_Data[[#This Row],[Sales]]-Sales_Data[[#This Row],[Cost]]</f>
        <v>5.8879999999999999</v>
      </c>
      <c r="Y2869" s="3">
        <f>Sales_Data[[#This Row],[Gross_Profit_Recalc]]/Sales_Data[[#This Row],[Sales]]</f>
        <v>0.39999999999999997</v>
      </c>
      <c r="Z2869">
        <f>YEAR(Sales_Data[[#This Row],[Order Date]])</f>
        <v>2016</v>
      </c>
    </row>
    <row r="2870" spans="1:26" x14ac:dyDescent="0.2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>_xlfn.XLOOKUP(Sales_Data[[#This Row],[Category]],Assumptions_Model!A:A, Assumptions_Model!B:B)</f>
        <v>0.6</v>
      </c>
      <c r="W2870">
        <f>Sales_Data[[#This Row],[Sales]]*Sales_Data[[#This Row],[Cost_%]]</f>
        <v>23.3856</v>
      </c>
      <c r="X2870">
        <f>Sales_Data[[#This Row],[Sales]]-Sales_Data[[#This Row],[Cost]]</f>
        <v>15.590399999999999</v>
      </c>
      <c r="Y2870" s="3">
        <f>Sales_Data[[#This Row],[Gross_Profit_Recalc]]/Sales_Data[[#This Row],[Sales]]</f>
        <v>0.39999999999999997</v>
      </c>
      <c r="Z2870">
        <f>YEAR(Sales_Data[[#This Row],[Order Date]])</f>
        <v>2016</v>
      </c>
    </row>
    <row r="2871" spans="1:26" x14ac:dyDescent="0.2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>_xlfn.XLOOKUP(Sales_Data[[#This Row],[Category]],Assumptions_Model!A:A, Assumptions_Model!B:B)</f>
        <v>0.65</v>
      </c>
      <c r="W2871">
        <f>Sales_Data[[#This Row],[Sales]]*Sales_Data[[#This Row],[Cost_%]]</f>
        <v>11.107200000000001</v>
      </c>
      <c r="X2871">
        <f>Sales_Data[[#This Row],[Sales]]-Sales_Data[[#This Row],[Cost]]</f>
        <v>5.9808000000000003</v>
      </c>
      <c r="Y2871" s="3">
        <f>Sales_Data[[#This Row],[Gross_Profit_Recalc]]/Sales_Data[[#This Row],[Sales]]</f>
        <v>0.35</v>
      </c>
      <c r="Z2871">
        <f>YEAR(Sales_Data[[#This Row],[Order Date]])</f>
        <v>2017</v>
      </c>
    </row>
    <row r="2872" spans="1:26" x14ac:dyDescent="0.2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f>_xlfn.XLOOKUP(Sales_Data[[#This Row],[Category]],Assumptions_Model!A:A, Assumptions_Model!B:B)</f>
        <v>0.6</v>
      </c>
      <c r="W2872">
        <f>Sales_Data[[#This Row],[Sales]]*Sales_Data[[#This Row],[Cost_%]]</f>
        <v>44.611200000000004</v>
      </c>
      <c r="X2872">
        <f>Sales_Data[[#This Row],[Sales]]-Sales_Data[[#This Row],[Cost]]</f>
        <v>29.7408</v>
      </c>
      <c r="Y2872" s="3">
        <f>Sales_Data[[#This Row],[Gross_Profit_Recalc]]/Sales_Data[[#This Row],[Sales]]</f>
        <v>0.39999999999999997</v>
      </c>
      <c r="Z2872">
        <f>YEAR(Sales_Data[[#This Row],[Order Date]])</f>
        <v>2014</v>
      </c>
    </row>
    <row r="2873" spans="1:26" x14ac:dyDescent="0.2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>_xlfn.XLOOKUP(Sales_Data[[#This Row],[Category]],Assumptions_Model!A:A, Assumptions_Model!B:B)</f>
        <v>0.65</v>
      </c>
      <c r="W2873">
        <f>Sales_Data[[#This Row],[Sales]]*Sales_Data[[#This Row],[Cost_%]]</f>
        <v>204.3288</v>
      </c>
      <c r="X2873">
        <f>Sales_Data[[#This Row],[Sales]]-Sales_Data[[#This Row],[Cost]]</f>
        <v>110.02319999999997</v>
      </c>
      <c r="Y2873" s="3">
        <f>Sales_Data[[#This Row],[Gross_Profit_Recalc]]/Sales_Data[[#This Row],[Sales]]</f>
        <v>0.34999999999999992</v>
      </c>
      <c r="Z2873">
        <f>YEAR(Sales_Data[[#This Row],[Order Date]])</f>
        <v>2014</v>
      </c>
    </row>
    <row r="2874" spans="1:26" x14ac:dyDescent="0.2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>_xlfn.XLOOKUP(Sales_Data[[#This Row],[Category]],Assumptions_Model!A:A, Assumptions_Model!B:B)</f>
        <v>0.6</v>
      </c>
      <c r="W2874">
        <f>Sales_Data[[#This Row],[Sales]]*Sales_Data[[#This Row],[Cost_%]]</f>
        <v>2.5559999999999996</v>
      </c>
      <c r="X2874">
        <f>Sales_Data[[#This Row],[Sales]]-Sales_Data[[#This Row],[Cost]]</f>
        <v>1.7040000000000002</v>
      </c>
      <c r="Y2874" s="3">
        <f>Sales_Data[[#This Row],[Gross_Profit_Recalc]]/Sales_Data[[#This Row],[Sales]]</f>
        <v>0.40000000000000008</v>
      </c>
      <c r="Z2874">
        <f>YEAR(Sales_Data[[#This Row],[Order Date]])</f>
        <v>2017</v>
      </c>
    </row>
    <row r="2875" spans="1:26" x14ac:dyDescent="0.2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>_xlfn.XLOOKUP(Sales_Data[[#This Row],[Category]],Assumptions_Model!A:A, Assumptions_Model!B:B)</f>
        <v>0.6</v>
      </c>
      <c r="W2875">
        <f>Sales_Data[[#This Row],[Sales]]*Sales_Data[[#This Row],[Cost_%]]</f>
        <v>486.76799999999997</v>
      </c>
      <c r="X2875">
        <f>Sales_Data[[#This Row],[Sales]]-Sales_Data[[#This Row],[Cost]]</f>
        <v>324.512</v>
      </c>
      <c r="Y2875" s="3">
        <f>Sales_Data[[#This Row],[Gross_Profit_Recalc]]/Sales_Data[[#This Row],[Sales]]</f>
        <v>0.4</v>
      </c>
      <c r="Z2875">
        <f>YEAR(Sales_Data[[#This Row],[Order Date]])</f>
        <v>2017</v>
      </c>
    </row>
    <row r="2876" spans="1:26" x14ac:dyDescent="0.2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>_xlfn.XLOOKUP(Sales_Data[[#This Row],[Category]],Assumptions_Model!A:A, Assumptions_Model!B:B)</f>
        <v>0.6</v>
      </c>
      <c r="W2876">
        <f>Sales_Data[[#This Row],[Sales]]*Sales_Data[[#This Row],[Cost_%]]</f>
        <v>3.6179999999999999</v>
      </c>
      <c r="X2876">
        <f>Sales_Data[[#This Row],[Sales]]-Sales_Data[[#This Row],[Cost]]</f>
        <v>2.4120000000000004</v>
      </c>
      <c r="Y2876" s="3">
        <f>Sales_Data[[#This Row],[Gross_Profit_Recalc]]/Sales_Data[[#This Row],[Sales]]</f>
        <v>0.4</v>
      </c>
      <c r="Z2876">
        <f>YEAR(Sales_Data[[#This Row],[Order Date]])</f>
        <v>2017</v>
      </c>
    </row>
    <row r="2877" spans="1:26" x14ac:dyDescent="0.2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>_xlfn.XLOOKUP(Sales_Data[[#This Row],[Category]],Assumptions_Model!A:A, Assumptions_Model!B:B)</f>
        <v>0.65</v>
      </c>
      <c r="W2877">
        <f>Sales_Data[[#This Row],[Sales]]*Sales_Data[[#This Row],[Cost_%]]</f>
        <v>99.819200000000009</v>
      </c>
      <c r="X2877">
        <f>Sales_Data[[#This Row],[Sales]]-Sales_Data[[#This Row],[Cost]]</f>
        <v>53.748800000000003</v>
      </c>
      <c r="Y2877" s="3">
        <f>Sales_Data[[#This Row],[Gross_Profit_Recalc]]/Sales_Data[[#This Row],[Sales]]</f>
        <v>0.35</v>
      </c>
      <c r="Z2877">
        <f>YEAR(Sales_Data[[#This Row],[Order Date]])</f>
        <v>2016</v>
      </c>
    </row>
    <row r="2878" spans="1:26" x14ac:dyDescent="0.2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>_xlfn.XLOOKUP(Sales_Data[[#This Row],[Category]],Assumptions_Model!A:A, Assumptions_Model!B:B)</f>
        <v>0.65</v>
      </c>
      <c r="W2878">
        <f>Sales_Data[[#This Row],[Sales]]*Sales_Data[[#This Row],[Cost_%]]</f>
        <v>658.7672</v>
      </c>
      <c r="X2878">
        <f>Sales_Data[[#This Row],[Sales]]-Sales_Data[[#This Row],[Cost]]</f>
        <v>354.72080000000005</v>
      </c>
      <c r="Y2878" s="3">
        <f>Sales_Data[[#This Row],[Gross_Profit_Recalc]]/Sales_Data[[#This Row],[Sales]]</f>
        <v>0.35000000000000003</v>
      </c>
      <c r="Z2878">
        <f>YEAR(Sales_Data[[#This Row],[Order Date]])</f>
        <v>2016</v>
      </c>
    </row>
    <row r="2879" spans="1:26" x14ac:dyDescent="0.2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>_xlfn.XLOOKUP(Sales_Data[[#This Row],[Category]],Assumptions_Model!A:A, Assumptions_Model!B:B)</f>
        <v>0.6</v>
      </c>
      <c r="W2879">
        <f>Sales_Data[[#This Row],[Sales]]*Sales_Data[[#This Row],[Cost_%]]</f>
        <v>31.404</v>
      </c>
      <c r="X2879">
        <f>Sales_Data[[#This Row],[Sales]]-Sales_Data[[#This Row],[Cost]]</f>
        <v>20.936000000000003</v>
      </c>
      <c r="Y2879" s="3">
        <f>Sales_Data[[#This Row],[Gross_Profit_Recalc]]/Sales_Data[[#This Row],[Sales]]</f>
        <v>0.4</v>
      </c>
      <c r="Z2879">
        <f>YEAR(Sales_Data[[#This Row],[Order Date]])</f>
        <v>2016</v>
      </c>
    </row>
    <row r="2880" spans="1:26" x14ac:dyDescent="0.2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>_xlfn.XLOOKUP(Sales_Data[[#This Row],[Category]],Assumptions_Model!A:A, Assumptions_Model!B:B)</f>
        <v>0.6</v>
      </c>
      <c r="W2880">
        <f>Sales_Data[[#This Row],[Sales]]*Sales_Data[[#This Row],[Cost_%]]</f>
        <v>2.7959999999999998</v>
      </c>
      <c r="X2880">
        <f>Sales_Data[[#This Row],[Sales]]-Sales_Data[[#This Row],[Cost]]</f>
        <v>1.8640000000000003</v>
      </c>
      <c r="Y2880" s="3">
        <f>Sales_Data[[#This Row],[Gross_Profit_Recalc]]/Sales_Data[[#This Row],[Sales]]</f>
        <v>0.40000000000000008</v>
      </c>
      <c r="Z2880">
        <f>YEAR(Sales_Data[[#This Row],[Order Date]])</f>
        <v>2016</v>
      </c>
    </row>
    <row r="2881" spans="1:26" x14ac:dyDescent="0.2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>_xlfn.XLOOKUP(Sales_Data[[#This Row],[Category]],Assumptions_Model!A:A, Assumptions_Model!B:B)</f>
        <v>0.55000000000000004</v>
      </c>
      <c r="W2881">
        <f>Sales_Data[[#This Row],[Sales]]*Sales_Data[[#This Row],[Cost_%]]</f>
        <v>140.23350000000002</v>
      </c>
      <c r="X2881">
        <f>Sales_Data[[#This Row],[Sales]]-Sales_Data[[#This Row],[Cost]]</f>
        <v>114.73649999999998</v>
      </c>
      <c r="Y2881" s="3">
        <f>Sales_Data[[#This Row],[Gross_Profit_Recalc]]/Sales_Data[[#This Row],[Sales]]</f>
        <v>0.4499999999999999</v>
      </c>
      <c r="Z2881">
        <f>YEAR(Sales_Data[[#This Row],[Order Date]])</f>
        <v>2016</v>
      </c>
    </row>
    <row r="2882" spans="1:26" x14ac:dyDescent="0.2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>_xlfn.XLOOKUP(Sales_Data[[#This Row],[Category]],Assumptions_Model!A:A, Assumptions_Model!B:B)</f>
        <v>0.6</v>
      </c>
      <c r="W2882">
        <f>Sales_Data[[#This Row],[Sales]]*Sales_Data[[#This Row],[Cost_%]]</f>
        <v>15.263999999999999</v>
      </c>
      <c r="X2882">
        <f>Sales_Data[[#This Row],[Sales]]-Sales_Data[[#This Row],[Cost]]</f>
        <v>10.176000000000002</v>
      </c>
      <c r="Y2882" s="3">
        <f>Sales_Data[[#This Row],[Gross_Profit_Recalc]]/Sales_Data[[#This Row],[Sales]]</f>
        <v>0.40000000000000008</v>
      </c>
      <c r="Z2882">
        <f>YEAR(Sales_Data[[#This Row],[Order Date]])</f>
        <v>2016</v>
      </c>
    </row>
    <row r="2883" spans="1:26" x14ac:dyDescent="0.2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>_xlfn.XLOOKUP(Sales_Data[[#This Row],[Category]],Assumptions_Model!A:A, Assumptions_Model!B:B)</f>
        <v>0.6</v>
      </c>
      <c r="W2883">
        <f>Sales_Data[[#This Row],[Sales]]*Sales_Data[[#This Row],[Cost_%]]</f>
        <v>16.757999999999999</v>
      </c>
      <c r="X2883">
        <f>Sales_Data[[#This Row],[Sales]]-Sales_Data[[#This Row],[Cost]]</f>
        <v>11.172000000000001</v>
      </c>
      <c r="Y2883" s="3">
        <f>Sales_Data[[#This Row],[Gross_Profit_Recalc]]/Sales_Data[[#This Row],[Sales]]</f>
        <v>0.4</v>
      </c>
      <c r="Z2883">
        <f>YEAR(Sales_Data[[#This Row],[Order Date]])</f>
        <v>2016</v>
      </c>
    </row>
    <row r="2884" spans="1:26" x14ac:dyDescent="0.2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>_xlfn.XLOOKUP(Sales_Data[[#This Row],[Category]],Assumptions_Model!A:A, Assumptions_Model!B:B)</f>
        <v>0.6</v>
      </c>
      <c r="W2884">
        <f>Sales_Data[[#This Row],[Sales]]*Sales_Data[[#This Row],[Cost_%]]</f>
        <v>5.31</v>
      </c>
      <c r="X2884">
        <f>Sales_Data[[#This Row],[Sales]]-Sales_Data[[#This Row],[Cost]]</f>
        <v>3.54</v>
      </c>
      <c r="Y2884" s="3">
        <f>Sales_Data[[#This Row],[Gross_Profit_Recalc]]/Sales_Data[[#This Row],[Sales]]</f>
        <v>0.4</v>
      </c>
      <c r="Z2884">
        <f>YEAR(Sales_Data[[#This Row],[Order Date]])</f>
        <v>2014</v>
      </c>
    </row>
    <row r="2885" spans="1:26" x14ac:dyDescent="0.2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>_xlfn.XLOOKUP(Sales_Data[[#This Row],[Category]],Assumptions_Model!A:A, Assumptions_Model!B:B)</f>
        <v>0.65</v>
      </c>
      <c r="W2885">
        <f>Sales_Data[[#This Row],[Sales]]*Sales_Data[[#This Row],[Cost_%]]</f>
        <v>4.524</v>
      </c>
      <c r="X2885">
        <f>Sales_Data[[#This Row],[Sales]]-Sales_Data[[#This Row],[Cost]]</f>
        <v>2.4359999999999999</v>
      </c>
      <c r="Y2885" s="3">
        <f>Sales_Data[[#This Row],[Gross_Profit_Recalc]]/Sales_Data[[#This Row],[Sales]]</f>
        <v>0.35</v>
      </c>
      <c r="Z2885">
        <f>YEAR(Sales_Data[[#This Row],[Order Date]])</f>
        <v>2016</v>
      </c>
    </row>
    <row r="2886" spans="1:26" x14ac:dyDescent="0.2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>_xlfn.XLOOKUP(Sales_Data[[#This Row],[Category]],Assumptions_Model!A:A, Assumptions_Model!B:B)</f>
        <v>0.6</v>
      </c>
      <c r="W2886">
        <f>Sales_Data[[#This Row],[Sales]]*Sales_Data[[#This Row],[Cost_%]]</f>
        <v>10.473599999999999</v>
      </c>
      <c r="X2886">
        <f>Sales_Data[[#This Row],[Sales]]-Sales_Data[[#This Row],[Cost]]</f>
        <v>6.9824000000000002</v>
      </c>
      <c r="Y2886" s="3">
        <f>Sales_Data[[#This Row],[Gross_Profit_Recalc]]/Sales_Data[[#This Row],[Sales]]</f>
        <v>0.4</v>
      </c>
      <c r="Z2886">
        <f>YEAR(Sales_Data[[#This Row],[Order Date]])</f>
        <v>2016</v>
      </c>
    </row>
    <row r="2887" spans="1:26" x14ac:dyDescent="0.2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>_xlfn.XLOOKUP(Sales_Data[[#This Row],[Category]],Assumptions_Model!A:A, Assumptions_Model!B:B)</f>
        <v>0.65</v>
      </c>
      <c r="W2887">
        <f>Sales_Data[[#This Row],[Sales]]*Sales_Data[[#This Row],[Cost_%]]</f>
        <v>200.14800000000002</v>
      </c>
      <c r="X2887">
        <f>Sales_Data[[#This Row],[Sales]]-Sales_Data[[#This Row],[Cost]]</f>
        <v>107.77199999999999</v>
      </c>
      <c r="Y2887" s="3">
        <f>Sales_Data[[#This Row],[Gross_Profit_Recalc]]/Sales_Data[[#This Row],[Sales]]</f>
        <v>0.35</v>
      </c>
      <c r="Z2887">
        <f>YEAR(Sales_Data[[#This Row],[Order Date]])</f>
        <v>2016</v>
      </c>
    </row>
    <row r="2888" spans="1:26" x14ac:dyDescent="0.2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>_xlfn.XLOOKUP(Sales_Data[[#This Row],[Category]],Assumptions_Model!A:A, Assumptions_Model!B:B)</f>
        <v>0.6</v>
      </c>
      <c r="W2888">
        <f>Sales_Data[[#This Row],[Sales]]*Sales_Data[[#This Row],[Cost_%]]</f>
        <v>3.9779999999999998</v>
      </c>
      <c r="X2888">
        <f>Sales_Data[[#This Row],[Sales]]-Sales_Data[[#This Row],[Cost]]</f>
        <v>2.6520000000000001</v>
      </c>
      <c r="Y2888" s="3">
        <f>Sales_Data[[#This Row],[Gross_Profit_Recalc]]/Sales_Data[[#This Row],[Sales]]</f>
        <v>0.4</v>
      </c>
      <c r="Z2888">
        <f>YEAR(Sales_Data[[#This Row],[Order Date]])</f>
        <v>2017</v>
      </c>
    </row>
    <row r="2889" spans="1:26" x14ac:dyDescent="0.2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>_xlfn.XLOOKUP(Sales_Data[[#This Row],[Category]],Assumptions_Model!A:A, Assumptions_Model!B:B)</f>
        <v>0.6</v>
      </c>
      <c r="W2889">
        <f>Sales_Data[[#This Row],[Sales]]*Sales_Data[[#This Row],[Cost_%]]</f>
        <v>7.7759999999999998</v>
      </c>
      <c r="X2889">
        <f>Sales_Data[[#This Row],[Sales]]-Sales_Data[[#This Row],[Cost]]</f>
        <v>5.1840000000000011</v>
      </c>
      <c r="Y2889" s="3">
        <f>Sales_Data[[#This Row],[Gross_Profit_Recalc]]/Sales_Data[[#This Row],[Sales]]</f>
        <v>0.40000000000000008</v>
      </c>
      <c r="Z2889">
        <f>YEAR(Sales_Data[[#This Row],[Order Date]])</f>
        <v>2017</v>
      </c>
    </row>
    <row r="2890" spans="1:26" x14ac:dyDescent="0.2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>_xlfn.XLOOKUP(Sales_Data[[#This Row],[Category]],Assumptions_Model!A:A, Assumptions_Model!B:B)</f>
        <v>0.6</v>
      </c>
      <c r="W2890">
        <f>Sales_Data[[#This Row],[Sales]]*Sales_Data[[#This Row],[Cost_%]]</f>
        <v>19.439999999999998</v>
      </c>
      <c r="X2890">
        <f>Sales_Data[[#This Row],[Sales]]-Sales_Data[[#This Row],[Cost]]</f>
        <v>12.96</v>
      </c>
      <c r="Y2890" s="3">
        <f>Sales_Data[[#This Row],[Gross_Profit_Recalc]]/Sales_Data[[#This Row],[Sales]]</f>
        <v>0.4</v>
      </c>
      <c r="Z2890">
        <f>YEAR(Sales_Data[[#This Row],[Order Date]])</f>
        <v>2017</v>
      </c>
    </row>
    <row r="2891" spans="1:26" x14ac:dyDescent="0.2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>_xlfn.XLOOKUP(Sales_Data[[#This Row],[Category]],Assumptions_Model!A:A, Assumptions_Model!B:B)</f>
        <v>0.6</v>
      </c>
      <c r="W2891">
        <f>Sales_Data[[#This Row],[Sales]]*Sales_Data[[#This Row],[Cost_%]]</f>
        <v>14.31</v>
      </c>
      <c r="X2891">
        <f>Sales_Data[[#This Row],[Sales]]-Sales_Data[[#This Row],[Cost]]</f>
        <v>9.5400000000000009</v>
      </c>
      <c r="Y2891" s="3">
        <f>Sales_Data[[#This Row],[Gross_Profit_Recalc]]/Sales_Data[[#This Row],[Sales]]</f>
        <v>0.4</v>
      </c>
      <c r="Z2891">
        <f>YEAR(Sales_Data[[#This Row],[Order Date]])</f>
        <v>2017</v>
      </c>
    </row>
    <row r="2892" spans="1:26" x14ac:dyDescent="0.2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>_xlfn.XLOOKUP(Sales_Data[[#This Row],[Category]],Assumptions_Model!A:A, Assumptions_Model!B:B)</f>
        <v>0.65</v>
      </c>
      <c r="W2892">
        <f>Sales_Data[[#This Row],[Sales]]*Sales_Data[[#This Row],[Cost_%]]</f>
        <v>33.774000000000001</v>
      </c>
      <c r="X2892">
        <f>Sales_Data[[#This Row],[Sales]]-Sales_Data[[#This Row],[Cost]]</f>
        <v>18.186</v>
      </c>
      <c r="Y2892" s="3">
        <f>Sales_Data[[#This Row],[Gross_Profit_Recalc]]/Sales_Data[[#This Row],[Sales]]</f>
        <v>0.35</v>
      </c>
      <c r="Z2892">
        <f>YEAR(Sales_Data[[#This Row],[Order Date]])</f>
        <v>2014</v>
      </c>
    </row>
    <row r="2893" spans="1:26" x14ac:dyDescent="0.2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>_xlfn.XLOOKUP(Sales_Data[[#This Row],[Category]],Assumptions_Model!A:A, Assumptions_Model!B:B)</f>
        <v>0.6</v>
      </c>
      <c r="W2893">
        <f>Sales_Data[[#This Row],[Sales]]*Sales_Data[[#This Row],[Cost_%]]</f>
        <v>10.764000000000001</v>
      </c>
      <c r="X2893">
        <f>Sales_Data[[#This Row],[Sales]]-Sales_Data[[#This Row],[Cost]]</f>
        <v>7.1760000000000002</v>
      </c>
      <c r="Y2893" s="3">
        <f>Sales_Data[[#This Row],[Gross_Profit_Recalc]]/Sales_Data[[#This Row],[Sales]]</f>
        <v>0.39999999999999997</v>
      </c>
      <c r="Z2893">
        <f>YEAR(Sales_Data[[#This Row],[Order Date]])</f>
        <v>2014</v>
      </c>
    </row>
    <row r="2894" spans="1:26" x14ac:dyDescent="0.2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f>_xlfn.XLOOKUP(Sales_Data[[#This Row],[Category]],Assumptions_Model!A:A, Assumptions_Model!B:B)</f>
        <v>0.6</v>
      </c>
      <c r="W2894">
        <f>Sales_Data[[#This Row],[Sales]]*Sales_Data[[#This Row],[Cost_%]]</f>
        <v>6.9359999999999999</v>
      </c>
      <c r="X2894">
        <f>Sales_Data[[#This Row],[Sales]]-Sales_Data[[#This Row],[Cost]]</f>
        <v>4.6240000000000006</v>
      </c>
      <c r="Y2894" s="3">
        <f>Sales_Data[[#This Row],[Gross_Profit_Recalc]]/Sales_Data[[#This Row],[Sales]]</f>
        <v>0.4</v>
      </c>
      <c r="Z2894">
        <f>YEAR(Sales_Data[[#This Row],[Order Date]])</f>
        <v>2017</v>
      </c>
    </row>
    <row r="2895" spans="1:26" x14ac:dyDescent="0.2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>_xlfn.XLOOKUP(Sales_Data[[#This Row],[Category]],Assumptions_Model!A:A, Assumptions_Model!B:B)</f>
        <v>0.6</v>
      </c>
      <c r="W2895">
        <f>Sales_Data[[#This Row],[Sales]]*Sales_Data[[#This Row],[Cost_%]]</f>
        <v>15.839999999999998</v>
      </c>
      <c r="X2895">
        <f>Sales_Data[[#This Row],[Sales]]-Sales_Data[[#This Row],[Cost]]</f>
        <v>10.56</v>
      </c>
      <c r="Y2895" s="3">
        <f>Sales_Data[[#This Row],[Gross_Profit_Recalc]]/Sales_Data[[#This Row],[Sales]]</f>
        <v>0.4</v>
      </c>
      <c r="Z2895">
        <f>YEAR(Sales_Data[[#This Row],[Order Date]])</f>
        <v>2017</v>
      </c>
    </row>
    <row r="2896" spans="1:26" x14ac:dyDescent="0.2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f>_xlfn.XLOOKUP(Sales_Data[[#This Row],[Category]],Assumptions_Model!A:A, Assumptions_Model!B:B)</f>
        <v>0.65</v>
      </c>
      <c r="W2896">
        <f>Sales_Data[[#This Row],[Sales]]*Sales_Data[[#This Row],[Cost_%]]</f>
        <v>44.902000000000001</v>
      </c>
      <c r="X2896">
        <f>Sales_Data[[#This Row],[Sales]]-Sales_Data[[#This Row],[Cost]]</f>
        <v>24.177999999999997</v>
      </c>
      <c r="Y2896" s="3">
        <f>Sales_Data[[#This Row],[Gross_Profit_Recalc]]/Sales_Data[[#This Row],[Sales]]</f>
        <v>0.35</v>
      </c>
      <c r="Z2896">
        <f>YEAR(Sales_Data[[#This Row],[Order Date]])</f>
        <v>2017</v>
      </c>
    </row>
    <row r="2897" spans="1:26" x14ac:dyDescent="0.2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>_xlfn.XLOOKUP(Sales_Data[[#This Row],[Category]],Assumptions_Model!A:A, Assumptions_Model!B:B)</f>
        <v>0.55000000000000004</v>
      </c>
      <c r="W2897">
        <f>Sales_Data[[#This Row],[Sales]]*Sales_Data[[#This Row],[Cost_%]]</f>
        <v>19.734000000000002</v>
      </c>
      <c r="X2897">
        <f>Sales_Data[[#This Row],[Sales]]-Sales_Data[[#This Row],[Cost]]</f>
        <v>16.146000000000001</v>
      </c>
      <c r="Y2897" s="3">
        <f>Sales_Data[[#This Row],[Gross_Profit_Recalc]]/Sales_Data[[#This Row],[Sales]]</f>
        <v>0.45</v>
      </c>
      <c r="Z2897">
        <f>YEAR(Sales_Data[[#This Row],[Order Date]])</f>
        <v>2017</v>
      </c>
    </row>
    <row r="2898" spans="1:26" x14ac:dyDescent="0.2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>_xlfn.XLOOKUP(Sales_Data[[#This Row],[Category]],Assumptions_Model!A:A, Assumptions_Model!B:B)</f>
        <v>0.6</v>
      </c>
      <c r="W2898">
        <f>Sales_Data[[#This Row],[Sales]]*Sales_Data[[#This Row],[Cost_%]]</f>
        <v>29.79</v>
      </c>
      <c r="X2898">
        <f>Sales_Data[[#This Row],[Sales]]-Sales_Data[[#This Row],[Cost]]</f>
        <v>19.86</v>
      </c>
      <c r="Y2898" s="3">
        <f>Sales_Data[[#This Row],[Gross_Profit_Recalc]]/Sales_Data[[#This Row],[Sales]]</f>
        <v>0.4</v>
      </c>
      <c r="Z2898">
        <f>YEAR(Sales_Data[[#This Row],[Order Date]])</f>
        <v>2014</v>
      </c>
    </row>
    <row r="2899" spans="1:26" x14ac:dyDescent="0.2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>_xlfn.XLOOKUP(Sales_Data[[#This Row],[Category]],Assumptions_Model!A:A, Assumptions_Model!B:B)</f>
        <v>0.55000000000000004</v>
      </c>
      <c r="W2899">
        <f>Sales_Data[[#This Row],[Sales]]*Sales_Data[[#This Row],[Cost_%]]</f>
        <v>527.98239999999998</v>
      </c>
      <c r="X2899">
        <f>Sales_Data[[#This Row],[Sales]]-Sales_Data[[#This Row],[Cost]]</f>
        <v>431.98559999999998</v>
      </c>
      <c r="Y2899" s="3">
        <f>Sales_Data[[#This Row],[Gross_Profit_Recalc]]/Sales_Data[[#This Row],[Sales]]</f>
        <v>0.45</v>
      </c>
      <c r="Z2899">
        <f>YEAR(Sales_Data[[#This Row],[Order Date]])</f>
        <v>2016</v>
      </c>
    </row>
    <row r="2900" spans="1:26" x14ac:dyDescent="0.2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>_xlfn.XLOOKUP(Sales_Data[[#This Row],[Category]],Assumptions_Model!A:A, Assumptions_Model!B:B)</f>
        <v>0.65</v>
      </c>
      <c r="W2900">
        <f>Sales_Data[[#This Row],[Sales]]*Sales_Data[[#This Row],[Cost_%]]</f>
        <v>265.47430000000003</v>
      </c>
      <c r="X2900">
        <f>Sales_Data[[#This Row],[Sales]]-Sales_Data[[#This Row],[Cost]]</f>
        <v>142.9477</v>
      </c>
      <c r="Y2900" s="3">
        <f>Sales_Data[[#This Row],[Gross_Profit_Recalc]]/Sales_Data[[#This Row],[Sales]]</f>
        <v>0.35</v>
      </c>
      <c r="Z2900">
        <f>YEAR(Sales_Data[[#This Row],[Order Date]])</f>
        <v>2015</v>
      </c>
    </row>
    <row r="2901" spans="1:26" x14ac:dyDescent="0.2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>_xlfn.XLOOKUP(Sales_Data[[#This Row],[Category]],Assumptions_Model!A:A, Assumptions_Model!B:B)</f>
        <v>0.55000000000000004</v>
      </c>
      <c r="W2901">
        <f>Sales_Data[[#This Row],[Sales]]*Sales_Data[[#This Row],[Cost_%]]</f>
        <v>263.99119999999999</v>
      </c>
      <c r="X2901">
        <f>Sales_Data[[#This Row],[Sales]]-Sales_Data[[#This Row],[Cost]]</f>
        <v>215.99279999999999</v>
      </c>
      <c r="Y2901" s="3">
        <f>Sales_Data[[#This Row],[Gross_Profit_Recalc]]/Sales_Data[[#This Row],[Sales]]</f>
        <v>0.45</v>
      </c>
      <c r="Z2901">
        <f>YEAR(Sales_Data[[#This Row],[Order Date]])</f>
        <v>2015</v>
      </c>
    </row>
    <row r="2902" spans="1:26" x14ac:dyDescent="0.2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>_xlfn.XLOOKUP(Sales_Data[[#This Row],[Category]],Assumptions_Model!A:A, Assumptions_Model!B:B)</f>
        <v>0.6</v>
      </c>
      <c r="W2902">
        <f>Sales_Data[[#This Row],[Sales]]*Sales_Data[[#This Row],[Cost_%]]</f>
        <v>7.56</v>
      </c>
      <c r="X2902">
        <f>Sales_Data[[#This Row],[Sales]]-Sales_Data[[#This Row],[Cost]]</f>
        <v>5.04</v>
      </c>
      <c r="Y2902" s="3">
        <f>Sales_Data[[#This Row],[Gross_Profit_Recalc]]/Sales_Data[[#This Row],[Sales]]</f>
        <v>0.4</v>
      </c>
      <c r="Z2902">
        <f>YEAR(Sales_Data[[#This Row],[Order Date]])</f>
        <v>2015</v>
      </c>
    </row>
    <row r="2903" spans="1:26" x14ac:dyDescent="0.2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>_xlfn.XLOOKUP(Sales_Data[[#This Row],[Category]],Assumptions_Model!A:A, Assumptions_Model!B:B)</f>
        <v>0.6</v>
      </c>
      <c r="W2903">
        <f>Sales_Data[[#This Row],[Sales]]*Sales_Data[[#This Row],[Cost_%]]</f>
        <v>110.79599999999999</v>
      </c>
      <c r="X2903">
        <f>Sales_Data[[#This Row],[Sales]]-Sales_Data[[#This Row],[Cost]]</f>
        <v>73.864000000000004</v>
      </c>
      <c r="Y2903" s="3">
        <f>Sales_Data[[#This Row],[Gross_Profit_Recalc]]/Sales_Data[[#This Row],[Sales]]</f>
        <v>0.4</v>
      </c>
      <c r="Z2903">
        <f>YEAR(Sales_Data[[#This Row],[Order Date]])</f>
        <v>2017</v>
      </c>
    </row>
    <row r="2904" spans="1:26" x14ac:dyDescent="0.2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>_xlfn.XLOOKUP(Sales_Data[[#This Row],[Category]],Assumptions_Model!A:A, Assumptions_Model!B:B)</f>
        <v>0.6</v>
      </c>
      <c r="W2904">
        <f>Sales_Data[[#This Row],[Sales]]*Sales_Data[[#This Row],[Cost_%]]</f>
        <v>13.872</v>
      </c>
      <c r="X2904">
        <f>Sales_Data[[#This Row],[Sales]]-Sales_Data[[#This Row],[Cost]]</f>
        <v>9.2480000000000011</v>
      </c>
      <c r="Y2904" s="3">
        <f>Sales_Data[[#This Row],[Gross_Profit_Recalc]]/Sales_Data[[#This Row],[Sales]]</f>
        <v>0.4</v>
      </c>
      <c r="Z2904">
        <f>YEAR(Sales_Data[[#This Row],[Order Date]])</f>
        <v>2016</v>
      </c>
    </row>
    <row r="2905" spans="1:26" x14ac:dyDescent="0.2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>_xlfn.XLOOKUP(Sales_Data[[#This Row],[Category]],Assumptions_Model!A:A, Assumptions_Model!B:B)</f>
        <v>0.6</v>
      </c>
      <c r="W2905">
        <f>Sales_Data[[#This Row],[Sales]]*Sales_Data[[#This Row],[Cost_%]]</f>
        <v>22.478399999999997</v>
      </c>
      <c r="X2905">
        <f>Sales_Data[[#This Row],[Sales]]-Sales_Data[[#This Row],[Cost]]</f>
        <v>14.985600000000002</v>
      </c>
      <c r="Y2905" s="3">
        <f>Sales_Data[[#This Row],[Gross_Profit_Recalc]]/Sales_Data[[#This Row],[Sales]]</f>
        <v>0.40000000000000008</v>
      </c>
      <c r="Z2905">
        <f>YEAR(Sales_Data[[#This Row],[Order Date]])</f>
        <v>2016</v>
      </c>
    </row>
    <row r="2906" spans="1:26" x14ac:dyDescent="0.2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>_xlfn.XLOOKUP(Sales_Data[[#This Row],[Category]],Assumptions_Model!A:A, Assumptions_Model!B:B)</f>
        <v>0.65</v>
      </c>
      <c r="W2906">
        <f>Sales_Data[[#This Row],[Sales]]*Sales_Data[[#This Row],[Cost_%]]</f>
        <v>350.77770000000004</v>
      </c>
      <c r="X2906">
        <f>Sales_Data[[#This Row],[Sales]]-Sales_Data[[#This Row],[Cost]]</f>
        <v>188.88029999999998</v>
      </c>
      <c r="Y2906" s="3">
        <f>Sales_Data[[#This Row],[Gross_Profit_Recalc]]/Sales_Data[[#This Row],[Sales]]</f>
        <v>0.34999999999999992</v>
      </c>
      <c r="Z2906">
        <f>YEAR(Sales_Data[[#This Row],[Order Date]])</f>
        <v>2016</v>
      </c>
    </row>
    <row r="2907" spans="1:26" x14ac:dyDescent="0.2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f>_xlfn.XLOOKUP(Sales_Data[[#This Row],[Category]],Assumptions_Model!A:A, Assumptions_Model!B:B)</f>
        <v>0.6</v>
      </c>
      <c r="W2907">
        <f>Sales_Data[[#This Row],[Sales]]*Sales_Data[[#This Row],[Cost_%]]</f>
        <v>186.072</v>
      </c>
      <c r="X2907">
        <f>Sales_Data[[#This Row],[Sales]]-Sales_Data[[#This Row],[Cost]]</f>
        <v>124.048</v>
      </c>
      <c r="Y2907" s="3">
        <f>Sales_Data[[#This Row],[Gross_Profit_Recalc]]/Sales_Data[[#This Row],[Sales]]</f>
        <v>0.4</v>
      </c>
      <c r="Z2907">
        <f>YEAR(Sales_Data[[#This Row],[Order Date]])</f>
        <v>2014</v>
      </c>
    </row>
    <row r="2908" spans="1:26" x14ac:dyDescent="0.2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>_xlfn.XLOOKUP(Sales_Data[[#This Row],[Category]],Assumptions_Model!A:A, Assumptions_Model!B:B)</f>
        <v>0.6</v>
      </c>
      <c r="W2908">
        <f>Sales_Data[[#This Row],[Sales]]*Sales_Data[[#This Row],[Cost_%]]</f>
        <v>5.1360000000000001</v>
      </c>
      <c r="X2908">
        <f>Sales_Data[[#This Row],[Sales]]-Sales_Data[[#This Row],[Cost]]</f>
        <v>3.4240000000000004</v>
      </c>
      <c r="Y2908" s="3">
        <f>Sales_Data[[#This Row],[Gross_Profit_Recalc]]/Sales_Data[[#This Row],[Sales]]</f>
        <v>0.4</v>
      </c>
      <c r="Z2908">
        <f>YEAR(Sales_Data[[#This Row],[Order Date]])</f>
        <v>2017</v>
      </c>
    </row>
    <row r="2909" spans="1:26" x14ac:dyDescent="0.2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>_xlfn.XLOOKUP(Sales_Data[[#This Row],[Category]],Assumptions_Model!A:A, Assumptions_Model!B:B)</f>
        <v>0.6</v>
      </c>
      <c r="W2909">
        <f>Sales_Data[[#This Row],[Sales]]*Sales_Data[[#This Row],[Cost_%]]</f>
        <v>31.439999999999998</v>
      </c>
      <c r="X2909">
        <f>Sales_Data[[#This Row],[Sales]]-Sales_Data[[#This Row],[Cost]]</f>
        <v>20.96</v>
      </c>
      <c r="Y2909" s="3">
        <f>Sales_Data[[#This Row],[Gross_Profit_Recalc]]/Sales_Data[[#This Row],[Sales]]</f>
        <v>0.4</v>
      </c>
      <c r="Z2909">
        <f>YEAR(Sales_Data[[#This Row],[Order Date]])</f>
        <v>2017</v>
      </c>
    </row>
    <row r="2910" spans="1:26" x14ac:dyDescent="0.2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>_xlfn.XLOOKUP(Sales_Data[[#This Row],[Category]],Assumptions_Model!A:A, Assumptions_Model!B:B)</f>
        <v>0.6</v>
      </c>
      <c r="W2910">
        <f>Sales_Data[[#This Row],[Sales]]*Sales_Data[[#This Row],[Cost_%]]</f>
        <v>8.9639999999999986</v>
      </c>
      <c r="X2910">
        <f>Sales_Data[[#This Row],[Sales]]-Sales_Data[[#This Row],[Cost]]</f>
        <v>5.9760000000000009</v>
      </c>
      <c r="Y2910" s="3">
        <f>Sales_Data[[#This Row],[Gross_Profit_Recalc]]/Sales_Data[[#This Row],[Sales]]</f>
        <v>0.40000000000000008</v>
      </c>
      <c r="Z2910">
        <f>YEAR(Sales_Data[[#This Row],[Order Date]])</f>
        <v>2017</v>
      </c>
    </row>
    <row r="2911" spans="1:26" x14ac:dyDescent="0.2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>_xlfn.XLOOKUP(Sales_Data[[#This Row],[Category]],Assumptions_Model!A:A, Assumptions_Model!B:B)</f>
        <v>0.6</v>
      </c>
      <c r="W2911">
        <f>Sales_Data[[#This Row],[Sales]]*Sales_Data[[#This Row],[Cost_%]]</f>
        <v>6.7320000000000002</v>
      </c>
      <c r="X2911">
        <f>Sales_Data[[#This Row],[Sales]]-Sales_Data[[#This Row],[Cost]]</f>
        <v>4.4880000000000004</v>
      </c>
      <c r="Y2911" s="3">
        <f>Sales_Data[[#This Row],[Gross_Profit_Recalc]]/Sales_Data[[#This Row],[Sales]]</f>
        <v>0.4</v>
      </c>
      <c r="Z2911">
        <f>YEAR(Sales_Data[[#This Row],[Order Date]])</f>
        <v>2017</v>
      </c>
    </row>
    <row r="2912" spans="1:26" x14ac:dyDescent="0.2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>_xlfn.XLOOKUP(Sales_Data[[#This Row],[Category]],Assumptions_Model!A:A, Assumptions_Model!B:B)</f>
        <v>0.6</v>
      </c>
      <c r="W2912">
        <f>Sales_Data[[#This Row],[Sales]]*Sales_Data[[#This Row],[Cost_%]]</f>
        <v>232.2816</v>
      </c>
      <c r="X2912">
        <f>Sales_Data[[#This Row],[Sales]]-Sales_Data[[#This Row],[Cost]]</f>
        <v>154.85440000000003</v>
      </c>
      <c r="Y2912" s="3">
        <f>Sales_Data[[#This Row],[Gross_Profit_Recalc]]/Sales_Data[[#This Row],[Sales]]</f>
        <v>0.4</v>
      </c>
      <c r="Z2912">
        <f>YEAR(Sales_Data[[#This Row],[Order Date]])</f>
        <v>2015</v>
      </c>
    </row>
    <row r="2913" spans="1:26" x14ac:dyDescent="0.2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>_xlfn.XLOOKUP(Sales_Data[[#This Row],[Category]],Assumptions_Model!A:A, Assumptions_Model!B:B)</f>
        <v>0.6</v>
      </c>
      <c r="W2913">
        <f>Sales_Data[[#This Row],[Sales]]*Sales_Data[[#This Row],[Cost_%]]</f>
        <v>24.84</v>
      </c>
      <c r="X2913">
        <f>Sales_Data[[#This Row],[Sales]]-Sales_Data[[#This Row],[Cost]]</f>
        <v>16.559999999999999</v>
      </c>
      <c r="Y2913" s="3">
        <f>Sales_Data[[#This Row],[Gross_Profit_Recalc]]/Sales_Data[[#This Row],[Sales]]</f>
        <v>0.39999999999999997</v>
      </c>
      <c r="Z2913">
        <f>YEAR(Sales_Data[[#This Row],[Order Date]])</f>
        <v>2014</v>
      </c>
    </row>
    <row r="2914" spans="1:26" x14ac:dyDescent="0.2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>_xlfn.XLOOKUP(Sales_Data[[#This Row],[Category]],Assumptions_Model!A:A, Assumptions_Model!B:B)</f>
        <v>0.6</v>
      </c>
      <c r="W2914">
        <f>Sales_Data[[#This Row],[Sales]]*Sales_Data[[#This Row],[Cost_%]]</f>
        <v>21</v>
      </c>
      <c r="X2914">
        <f>Sales_Data[[#This Row],[Sales]]-Sales_Data[[#This Row],[Cost]]</f>
        <v>14</v>
      </c>
      <c r="Y2914" s="3">
        <f>Sales_Data[[#This Row],[Gross_Profit_Recalc]]/Sales_Data[[#This Row],[Sales]]</f>
        <v>0.4</v>
      </c>
      <c r="Z2914">
        <f>YEAR(Sales_Data[[#This Row],[Order Date]])</f>
        <v>2014</v>
      </c>
    </row>
    <row r="2915" spans="1:26" x14ac:dyDescent="0.2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>_xlfn.XLOOKUP(Sales_Data[[#This Row],[Category]],Assumptions_Model!A:A, Assumptions_Model!B:B)</f>
        <v>0.6</v>
      </c>
      <c r="W2915">
        <f>Sales_Data[[#This Row],[Sales]]*Sales_Data[[#This Row],[Cost_%]]</f>
        <v>23.731199999999998</v>
      </c>
      <c r="X2915">
        <f>Sales_Data[[#This Row],[Sales]]-Sales_Data[[#This Row],[Cost]]</f>
        <v>15.820800000000002</v>
      </c>
      <c r="Y2915" s="3">
        <f>Sales_Data[[#This Row],[Gross_Profit_Recalc]]/Sales_Data[[#This Row],[Sales]]</f>
        <v>0.40000000000000008</v>
      </c>
      <c r="Z2915">
        <f>YEAR(Sales_Data[[#This Row],[Order Date]])</f>
        <v>2014</v>
      </c>
    </row>
    <row r="2916" spans="1:26" x14ac:dyDescent="0.2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>_xlfn.XLOOKUP(Sales_Data[[#This Row],[Category]],Assumptions_Model!A:A, Assumptions_Model!B:B)</f>
        <v>0.55000000000000004</v>
      </c>
      <c r="W2916">
        <f>Sales_Data[[#This Row],[Sales]]*Sales_Data[[#This Row],[Cost_%]]</f>
        <v>74.646000000000001</v>
      </c>
      <c r="X2916">
        <f>Sales_Data[[#This Row],[Sales]]-Sales_Data[[#This Row],[Cost]]</f>
        <v>61.073999999999998</v>
      </c>
      <c r="Y2916" s="3">
        <f>Sales_Data[[#This Row],[Gross_Profit_Recalc]]/Sales_Data[[#This Row],[Sales]]</f>
        <v>0.45</v>
      </c>
      <c r="Z2916">
        <f>YEAR(Sales_Data[[#This Row],[Order Date]])</f>
        <v>2015</v>
      </c>
    </row>
    <row r="2917" spans="1:26" x14ac:dyDescent="0.2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>_xlfn.XLOOKUP(Sales_Data[[#This Row],[Category]],Assumptions_Model!A:A, Assumptions_Model!B:B)</f>
        <v>0.6</v>
      </c>
      <c r="W2917">
        <f>Sales_Data[[#This Row],[Sales]]*Sales_Data[[#This Row],[Cost_%]]</f>
        <v>7.5359999999999996</v>
      </c>
      <c r="X2917">
        <f>Sales_Data[[#This Row],[Sales]]-Sales_Data[[#This Row],[Cost]]</f>
        <v>5.0240000000000009</v>
      </c>
      <c r="Y2917" s="3">
        <f>Sales_Data[[#This Row],[Gross_Profit_Recalc]]/Sales_Data[[#This Row],[Sales]]</f>
        <v>0.40000000000000008</v>
      </c>
      <c r="Z2917">
        <f>YEAR(Sales_Data[[#This Row],[Order Date]])</f>
        <v>2015</v>
      </c>
    </row>
    <row r="2918" spans="1:26" x14ac:dyDescent="0.2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>_xlfn.XLOOKUP(Sales_Data[[#This Row],[Category]],Assumptions_Model!A:A, Assumptions_Model!B:B)</f>
        <v>0.55000000000000004</v>
      </c>
      <c r="W2918">
        <f>Sales_Data[[#This Row],[Sales]]*Sales_Data[[#This Row],[Cost_%]]</f>
        <v>145.178</v>
      </c>
      <c r="X2918">
        <f>Sales_Data[[#This Row],[Sales]]-Sales_Data[[#This Row],[Cost]]</f>
        <v>118.78199999999998</v>
      </c>
      <c r="Y2918" s="3">
        <f>Sales_Data[[#This Row],[Gross_Profit_Recalc]]/Sales_Data[[#This Row],[Sales]]</f>
        <v>0.44999999999999996</v>
      </c>
      <c r="Z2918">
        <f>YEAR(Sales_Data[[#This Row],[Order Date]])</f>
        <v>2015</v>
      </c>
    </row>
    <row r="2919" spans="1:26" x14ac:dyDescent="0.2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f>_xlfn.XLOOKUP(Sales_Data[[#This Row],[Category]],Assumptions_Model!A:A, Assumptions_Model!B:B)</f>
        <v>0.6</v>
      </c>
      <c r="W2919">
        <f>Sales_Data[[#This Row],[Sales]]*Sales_Data[[#This Row],[Cost_%]]</f>
        <v>3.5711999999999997</v>
      </c>
      <c r="X2919">
        <f>Sales_Data[[#This Row],[Sales]]-Sales_Data[[#This Row],[Cost]]</f>
        <v>2.3808000000000002</v>
      </c>
      <c r="Y2919" s="3">
        <f>Sales_Data[[#This Row],[Gross_Profit_Recalc]]/Sales_Data[[#This Row],[Sales]]</f>
        <v>0.4</v>
      </c>
      <c r="Z2919">
        <f>YEAR(Sales_Data[[#This Row],[Order Date]])</f>
        <v>2017</v>
      </c>
    </row>
    <row r="2920" spans="1:26" x14ac:dyDescent="0.2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>_xlfn.XLOOKUP(Sales_Data[[#This Row],[Category]],Assumptions_Model!A:A, Assumptions_Model!B:B)</f>
        <v>0.6</v>
      </c>
      <c r="W2920">
        <f>Sales_Data[[#This Row],[Sales]]*Sales_Data[[#This Row],[Cost_%]]</f>
        <v>9.48</v>
      </c>
      <c r="X2920">
        <f>Sales_Data[[#This Row],[Sales]]-Sales_Data[[#This Row],[Cost]]</f>
        <v>6.32</v>
      </c>
      <c r="Y2920" s="3">
        <f>Sales_Data[[#This Row],[Gross_Profit_Recalc]]/Sales_Data[[#This Row],[Sales]]</f>
        <v>0.4</v>
      </c>
      <c r="Z2920">
        <f>YEAR(Sales_Data[[#This Row],[Order Date]])</f>
        <v>2016</v>
      </c>
    </row>
    <row r="2921" spans="1:26" x14ac:dyDescent="0.2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>_xlfn.XLOOKUP(Sales_Data[[#This Row],[Category]],Assumptions_Model!A:A, Assumptions_Model!B:B)</f>
        <v>0.65</v>
      </c>
      <c r="W2921">
        <f>Sales_Data[[#This Row],[Sales]]*Sales_Data[[#This Row],[Cost_%]]</f>
        <v>9.3391999999999999</v>
      </c>
      <c r="X2921">
        <f>Sales_Data[[#This Row],[Sales]]-Sales_Data[[#This Row],[Cost]]</f>
        <v>5.0288000000000004</v>
      </c>
      <c r="Y2921" s="3">
        <f>Sales_Data[[#This Row],[Gross_Profit_Recalc]]/Sales_Data[[#This Row],[Sales]]</f>
        <v>0.35000000000000003</v>
      </c>
      <c r="Z2921">
        <f>YEAR(Sales_Data[[#This Row],[Order Date]])</f>
        <v>2016</v>
      </c>
    </row>
    <row r="2922" spans="1:26" x14ac:dyDescent="0.2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>_xlfn.XLOOKUP(Sales_Data[[#This Row],[Category]],Assumptions_Model!A:A, Assumptions_Model!B:B)</f>
        <v>0.65</v>
      </c>
      <c r="W2922">
        <f>Sales_Data[[#This Row],[Sales]]*Sales_Data[[#This Row],[Cost_%]]</f>
        <v>45.791199999999996</v>
      </c>
      <c r="X2922">
        <f>Sales_Data[[#This Row],[Sales]]-Sales_Data[[#This Row],[Cost]]</f>
        <v>24.656799999999997</v>
      </c>
      <c r="Y2922" s="3">
        <f>Sales_Data[[#This Row],[Gross_Profit_Recalc]]/Sales_Data[[#This Row],[Sales]]</f>
        <v>0.35</v>
      </c>
      <c r="Z2922">
        <f>YEAR(Sales_Data[[#This Row],[Order Date]])</f>
        <v>2016</v>
      </c>
    </row>
    <row r="2923" spans="1:26" x14ac:dyDescent="0.2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>_xlfn.XLOOKUP(Sales_Data[[#This Row],[Category]],Assumptions_Model!A:A, Assumptions_Model!B:B)</f>
        <v>0.6</v>
      </c>
      <c r="W2923">
        <f>Sales_Data[[#This Row],[Sales]]*Sales_Data[[#This Row],[Cost_%]]</f>
        <v>77.58</v>
      </c>
      <c r="X2923">
        <f>Sales_Data[[#This Row],[Sales]]-Sales_Data[[#This Row],[Cost]]</f>
        <v>51.720000000000013</v>
      </c>
      <c r="Y2923" s="3">
        <f>Sales_Data[[#This Row],[Gross_Profit_Recalc]]/Sales_Data[[#This Row],[Sales]]</f>
        <v>0.40000000000000008</v>
      </c>
      <c r="Z2923">
        <f>YEAR(Sales_Data[[#This Row],[Order Date]])</f>
        <v>2017</v>
      </c>
    </row>
    <row r="2924" spans="1:26" x14ac:dyDescent="0.2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>_xlfn.XLOOKUP(Sales_Data[[#This Row],[Category]],Assumptions_Model!A:A, Assumptions_Model!B:B)</f>
        <v>0.6</v>
      </c>
      <c r="W2924">
        <f>Sales_Data[[#This Row],[Sales]]*Sales_Data[[#This Row],[Cost_%]]</f>
        <v>2.3292000000000002</v>
      </c>
      <c r="X2924">
        <f>Sales_Data[[#This Row],[Sales]]-Sales_Data[[#This Row],[Cost]]</f>
        <v>1.5528</v>
      </c>
      <c r="Y2924" s="3">
        <f>Sales_Data[[#This Row],[Gross_Profit_Recalc]]/Sales_Data[[#This Row],[Sales]]</f>
        <v>0.39999999999999997</v>
      </c>
      <c r="Z2924">
        <f>YEAR(Sales_Data[[#This Row],[Order Date]])</f>
        <v>2015</v>
      </c>
    </row>
    <row r="2925" spans="1:26" x14ac:dyDescent="0.2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>_xlfn.XLOOKUP(Sales_Data[[#This Row],[Category]],Assumptions_Model!A:A, Assumptions_Model!B:B)</f>
        <v>0.6</v>
      </c>
      <c r="W2925">
        <f>Sales_Data[[#This Row],[Sales]]*Sales_Data[[#This Row],[Cost_%]]</f>
        <v>3.6479999999999997</v>
      </c>
      <c r="X2925">
        <f>Sales_Data[[#This Row],[Sales]]-Sales_Data[[#This Row],[Cost]]</f>
        <v>2.4320000000000004</v>
      </c>
      <c r="Y2925" s="3">
        <f>Sales_Data[[#This Row],[Gross_Profit_Recalc]]/Sales_Data[[#This Row],[Sales]]</f>
        <v>0.40000000000000008</v>
      </c>
      <c r="Z2925">
        <f>YEAR(Sales_Data[[#This Row],[Order Date]])</f>
        <v>2014</v>
      </c>
    </row>
    <row r="2926" spans="1:26" x14ac:dyDescent="0.2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>_xlfn.XLOOKUP(Sales_Data[[#This Row],[Category]],Assumptions_Model!A:A, Assumptions_Model!B:B)</f>
        <v>0.6</v>
      </c>
      <c r="W2926">
        <f>Sales_Data[[#This Row],[Sales]]*Sales_Data[[#This Row],[Cost_%]]</f>
        <v>11.94</v>
      </c>
      <c r="X2926">
        <f>Sales_Data[[#This Row],[Sales]]-Sales_Data[[#This Row],[Cost]]</f>
        <v>7.9599999999999991</v>
      </c>
      <c r="Y2926" s="3">
        <f>Sales_Data[[#This Row],[Gross_Profit_Recalc]]/Sales_Data[[#This Row],[Sales]]</f>
        <v>0.39999999999999997</v>
      </c>
      <c r="Z2926">
        <f>YEAR(Sales_Data[[#This Row],[Order Date]])</f>
        <v>2014</v>
      </c>
    </row>
    <row r="2927" spans="1:26" x14ac:dyDescent="0.2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>_xlfn.XLOOKUP(Sales_Data[[#This Row],[Category]],Assumptions_Model!A:A, Assumptions_Model!B:B)</f>
        <v>0.65</v>
      </c>
      <c r="W2927">
        <f>Sales_Data[[#This Row],[Sales]]*Sales_Data[[#This Row],[Cost_%]]</f>
        <v>45.961500000000001</v>
      </c>
      <c r="X2927">
        <f>Sales_Data[[#This Row],[Sales]]-Sales_Data[[#This Row],[Cost]]</f>
        <v>24.748499999999993</v>
      </c>
      <c r="Y2927" s="3">
        <f>Sales_Data[[#This Row],[Gross_Profit_Recalc]]/Sales_Data[[#This Row],[Sales]]</f>
        <v>0.34999999999999992</v>
      </c>
      <c r="Z2927">
        <f>YEAR(Sales_Data[[#This Row],[Order Date]])</f>
        <v>2014</v>
      </c>
    </row>
    <row r="2928" spans="1:26" x14ac:dyDescent="0.2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>_xlfn.XLOOKUP(Sales_Data[[#This Row],[Category]],Assumptions_Model!A:A, Assumptions_Model!B:B)</f>
        <v>0.65</v>
      </c>
      <c r="W2928">
        <f>Sales_Data[[#This Row],[Sales]]*Sales_Data[[#This Row],[Cost_%]]</f>
        <v>12.246</v>
      </c>
      <c r="X2928">
        <f>Sales_Data[[#This Row],[Sales]]-Sales_Data[[#This Row],[Cost]]</f>
        <v>6.5939999999999994</v>
      </c>
      <c r="Y2928" s="3">
        <f>Sales_Data[[#This Row],[Gross_Profit_Recalc]]/Sales_Data[[#This Row],[Sales]]</f>
        <v>0.35</v>
      </c>
      <c r="Z2928">
        <f>YEAR(Sales_Data[[#This Row],[Order Date]])</f>
        <v>2017</v>
      </c>
    </row>
    <row r="2929" spans="1:26" x14ac:dyDescent="0.2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>_xlfn.XLOOKUP(Sales_Data[[#This Row],[Category]],Assumptions_Model!A:A, Assumptions_Model!B:B)</f>
        <v>0.6</v>
      </c>
      <c r="W2929">
        <f>Sales_Data[[#This Row],[Sales]]*Sales_Data[[#This Row],[Cost_%]]</f>
        <v>5.1840000000000002</v>
      </c>
      <c r="X2929">
        <f>Sales_Data[[#This Row],[Sales]]-Sales_Data[[#This Row],[Cost]]</f>
        <v>3.4560000000000004</v>
      </c>
      <c r="Y2929" s="3">
        <f>Sales_Data[[#This Row],[Gross_Profit_Recalc]]/Sales_Data[[#This Row],[Sales]]</f>
        <v>0.4</v>
      </c>
      <c r="Z2929">
        <f>YEAR(Sales_Data[[#This Row],[Order Date]])</f>
        <v>2017</v>
      </c>
    </row>
    <row r="2930" spans="1:26" x14ac:dyDescent="0.2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>_xlfn.XLOOKUP(Sales_Data[[#This Row],[Category]],Assumptions_Model!A:A, Assumptions_Model!B:B)</f>
        <v>0.6</v>
      </c>
      <c r="W2930">
        <f>Sales_Data[[#This Row],[Sales]]*Sales_Data[[#This Row],[Cost_%]]</f>
        <v>979.91280000000006</v>
      </c>
      <c r="X2930">
        <f>Sales_Data[[#This Row],[Sales]]-Sales_Data[[#This Row],[Cost]]</f>
        <v>653.27520000000004</v>
      </c>
      <c r="Y2930" s="3">
        <f>Sales_Data[[#This Row],[Gross_Profit_Recalc]]/Sales_Data[[#This Row],[Sales]]</f>
        <v>0.4</v>
      </c>
      <c r="Z2930">
        <f>YEAR(Sales_Data[[#This Row],[Order Date]])</f>
        <v>2017</v>
      </c>
    </row>
    <row r="2931" spans="1:26" x14ac:dyDescent="0.2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>_xlfn.XLOOKUP(Sales_Data[[#This Row],[Category]],Assumptions_Model!A:A, Assumptions_Model!B:B)</f>
        <v>0.65</v>
      </c>
      <c r="W2931">
        <f>Sales_Data[[#This Row],[Sales]]*Sales_Data[[#This Row],[Cost_%]]</f>
        <v>12.844000000000001</v>
      </c>
      <c r="X2931">
        <f>Sales_Data[[#This Row],[Sales]]-Sales_Data[[#This Row],[Cost]]</f>
        <v>6.9160000000000004</v>
      </c>
      <c r="Y2931" s="3">
        <f>Sales_Data[[#This Row],[Gross_Profit_Recalc]]/Sales_Data[[#This Row],[Sales]]</f>
        <v>0.35</v>
      </c>
      <c r="Z2931">
        <f>YEAR(Sales_Data[[#This Row],[Order Date]])</f>
        <v>2017</v>
      </c>
    </row>
    <row r="2932" spans="1:26" x14ac:dyDescent="0.2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>_xlfn.XLOOKUP(Sales_Data[[#This Row],[Category]],Assumptions_Model!A:A, Assumptions_Model!B:B)</f>
        <v>0.6</v>
      </c>
      <c r="W2932">
        <f>Sales_Data[[#This Row],[Sales]]*Sales_Data[[#This Row],[Cost_%]]</f>
        <v>3.9647999999999994</v>
      </c>
      <c r="X2932">
        <f>Sales_Data[[#This Row],[Sales]]-Sales_Data[[#This Row],[Cost]]</f>
        <v>2.6432000000000002</v>
      </c>
      <c r="Y2932" s="3">
        <f>Sales_Data[[#This Row],[Gross_Profit_Recalc]]/Sales_Data[[#This Row],[Sales]]</f>
        <v>0.40000000000000008</v>
      </c>
      <c r="Z2932">
        <f>YEAR(Sales_Data[[#This Row],[Order Date]])</f>
        <v>2015</v>
      </c>
    </row>
    <row r="2933" spans="1:26" x14ac:dyDescent="0.2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>_xlfn.XLOOKUP(Sales_Data[[#This Row],[Category]],Assumptions_Model!A:A, Assumptions_Model!B:B)</f>
        <v>0.6</v>
      </c>
      <c r="W2933">
        <f>Sales_Data[[#This Row],[Sales]]*Sales_Data[[#This Row],[Cost_%]]</f>
        <v>4.3680000000000003</v>
      </c>
      <c r="X2933">
        <f>Sales_Data[[#This Row],[Sales]]-Sales_Data[[#This Row],[Cost]]</f>
        <v>2.9119999999999999</v>
      </c>
      <c r="Y2933" s="3">
        <f>Sales_Data[[#This Row],[Gross_Profit_Recalc]]/Sales_Data[[#This Row],[Sales]]</f>
        <v>0.39999999999999997</v>
      </c>
      <c r="Z2933">
        <f>YEAR(Sales_Data[[#This Row],[Order Date]])</f>
        <v>2015</v>
      </c>
    </row>
    <row r="2934" spans="1:26" x14ac:dyDescent="0.2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>_xlfn.XLOOKUP(Sales_Data[[#This Row],[Category]],Assumptions_Model!A:A, Assumptions_Model!B:B)</f>
        <v>0.65</v>
      </c>
      <c r="W2934">
        <f>Sales_Data[[#This Row],[Sales]]*Sales_Data[[#This Row],[Cost_%]]</f>
        <v>94.1096</v>
      </c>
      <c r="X2934">
        <f>Sales_Data[[#This Row],[Sales]]-Sales_Data[[#This Row],[Cost]]</f>
        <v>50.674399999999991</v>
      </c>
      <c r="Y2934" s="3">
        <f>Sales_Data[[#This Row],[Gross_Profit_Recalc]]/Sales_Data[[#This Row],[Sales]]</f>
        <v>0.35</v>
      </c>
      <c r="Z2934">
        <f>YEAR(Sales_Data[[#This Row],[Order Date]])</f>
        <v>2015</v>
      </c>
    </row>
    <row r="2935" spans="1:26" x14ac:dyDescent="0.2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>_xlfn.XLOOKUP(Sales_Data[[#This Row],[Category]],Assumptions_Model!A:A, Assumptions_Model!B:B)</f>
        <v>0.55000000000000004</v>
      </c>
      <c r="W2935">
        <f>Sales_Data[[#This Row],[Sales]]*Sales_Data[[#This Row],[Cost_%]]</f>
        <v>86.235600000000005</v>
      </c>
      <c r="X2935">
        <f>Sales_Data[[#This Row],[Sales]]-Sales_Data[[#This Row],[Cost]]</f>
        <v>70.556399999999996</v>
      </c>
      <c r="Y2935" s="3">
        <f>Sales_Data[[#This Row],[Gross_Profit_Recalc]]/Sales_Data[[#This Row],[Sales]]</f>
        <v>0.44999999999999996</v>
      </c>
      <c r="Z2935">
        <f>YEAR(Sales_Data[[#This Row],[Order Date]])</f>
        <v>2016</v>
      </c>
    </row>
    <row r="2936" spans="1:26" x14ac:dyDescent="0.2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>_xlfn.XLOOKUP(Sales_Data[[#This Row],[Category]],Assumptions_Model!A:A, Assumptions_Model!B:B)</f>
        <v>0.55000000000000004</v>
      </c>
      <c r="W2936">
        <f>Sales_Data[[#This Row],[Sales]]*Sales_Data[[#This Row],[Cost_%]]</f>
        <v>237.58680000000001</v>
      </c>
      <c r="X2936">
        <f>Sales_Data[[#This Row],[Sales]]-Sales_Data[[#This Row],[Cost]]</f>
        <v>194.38919999999999</v>
      </c>
      <c r="Y2936" s="3">
        <f>Sales_Data[[#This Row],[Gross_Profit_Recalc]]/Sales_Data[[#This Row],[Sales]]</f>
        <v>0.44999999999999996</v>
      </c>
      <c r="Z2936">
        <f>YEAR(Sales_Data[[#This Row],[Order Date]])</f>
        <v>2016</v>
      </c>
    </row>
    <row r="2937" spans="1:26" x14ac:dyDescent="0.2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>_xlfn.XLOOKUP(Sales_Data[[#This Row],[Category]],Assumptions_Model!A:A, Assumptions_Model!B:B)</f>
        <v>0.6</v>
      </c>
      <c r="W2937">
        <f>Sales_Data[[#This Row],[Sales]]*Sales_Data[[#This Row],[Cost_%]]</f>
        <v>21.533999999999999</v>
      </c>
      <c r="X2937">
        <f>Sales_Data[[#This Row],[Sales]]-Sales_Data[[#This Row],[Cost]]</f>
        <v>14.356000000000002</v>
      </c>
      <c r="Y2937" s="3">
        <f>Sales_Data[[#This Row],[Gross_Profit_Recalc]]/Sales_Data[[#This Row],[Sales]]</f>
        <v>0.4</v>
      </c>
      <c r="Z2937">
        <f>YEAR(Sales_Data[[#This Row],[Order Date]])</f>
        <v>2016</v>
      </c>
    </row>
    <row r="2938" spans="1:26" x14ac:dyDescent="0.2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>_xlfn.XLOOKUP(Sales_Data[[#This Row],[Category]],Assumptions_Model!A:A, Assumptions_Model!B:B)</f>
        <v>0.6</v>
      </c>
      <c r="W2938">
        <f>Sales_Data[[#This Row],[Sales]]*Sales_Data[[#This Row],[Cost_%]]</f>
        <v>28.3248</v>
      </c>
      <c r="X2938">
        <f>Sales_Data[[#This Row],[Sales]]-Sales_Data[[#This Row],[Cost]]</f>
        <v>18.883199999999999</v>
      </c>
      <c r="Y2938" s="3">
        <f>Sales_Data[[#This Row],[Gross_Profit_Recalc]]/Sales_Data[[#This Row],[Sales]]</f>
        <v>0.39999999999999997</v>
      </c>
      <c r="Z2938">
        <f>YEAR(Sales_Data[[#This Row],[Order Date]])</f>
        <v>2016</v>
      </c>
    </row>
    <row r="2939" spans="1:26" x14ac:dyDescent="0.2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>_xlfn.XLOOKUP(Sales_Data[[#This Row],[Category]],Assumptions_Model!A:A, Assumptions_Model!B:B)</f>
        <v>0.6</v>
      </c>
      <c r="W2939">
        <f>Sales_Data[[#This Row],[Sales]]*Sales_Data[[#This Row],[Cost_%]]</f>
        <v>148.84800000000001</v>
      </c>
      <c r="X2939">
        <f>Sales_Data[[#This Row],[Sales]]-Sales_Data[[#This Row],[Cost]]</f>
        <v>99.231999999999999</v>
      </c>
      <c r="Y2939" s="3">
        <f>Sales_Data[[#This Row],[Gross_Profit_Recalc]]/Sales_Data[[#This Row],[Sales]]</f>
        <v>0.39999999999999997</v>
      </c>
      <c r="Z2939">
        <f>YEAR(Sales_Data[[#This Row],[Order Date]])</f>
        <v>2016</v>
      </c>
    </row>
    <row r="2940" spans="1:26" x14ac:dyDescent="0.2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>_xlfn.XLOOKUP(Sales_Data[[#This Row],[Category]],Assumptions_Model!A:A, Assumptions_Model!B:B)</f>
        <v>0.6</v>
      </c>
      <c r="W2940">
        <f>Sales_Data[[#This Row],[Sales]]*Sales_Data[[#This Row],[Cost_%]]</f>
        <v>113.82</v>
      </c>
      <c r="X2940">
        <f>Sales_Data[[#This Row],[Sales]]-Sales_Data[[#This Row],[Cost]]</f>
        <v>75.88</v>
      </c>
      <c r="Y2940" s="3">
        <f>Sales_Data[[#This Row],[Gross_Profit_Recalc]]/Sales_Data[[#This Row],[Sales]]</f>
        <v>0.4</v>
      </c>
      <c r="Z2940">
        <f>YEAR(Sales_Data[[#This Row],[Order Date]])</f>
        <v>2016</v>
      </c>
    </row>
    <row r="2941" spans="1:26" x14ac:dyDescent="0.2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>_xlfn.XLOOKUP(Sales_Data[[#This Row],[Category]],Assumptions_Model!A:A, Assumptions_Model!B:B)</f>
        <v>0.6</v>
      </c>
      <c r="W2941">
        <f>Sales_Data[[#This Row],[Sales]]*Sales_Data[[#This Row],[Cost_%]]</f>
        <v>35.884799999999998</v>
      </c>
      <c r="X2941">
        <f>Sales_Data[[#This Row],[Sales]]-Sales_Data[[#This Row],[Cost]]</f>
        <v>23.923200000000001</v>
      </c>
      <c r="Y2941" s="3">
        <f>Sales_Data[[#This Row],[Gross_Profit_Recalc]]/Sales_Data[[#This Row],[Sales]]</f>
        <v>0.4</v>
      </c>
      <c r="Z2941">
        <f>YEAR(Sales_Data[[#This Row],[Order Date]])</f>
        <v>2016</v>
      </c>
    </row>
    <row r="2942" spans="1:26" x14ac:dyDescent="0.2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f>_xlfn.XLOOKUP(Sales_Data[[#This Row],[Category]],Assumptions_Model!A:A, Assumptions_Model!B:B)</f>
        <v>0.65</v>
      </c>
      <c r="W2942">
        <f>Sales_Data[[#This Row],[Sales]]*Sales_Data[[#This Row],[Cost_%]]</f>
        <v>59.143499999999996</v>
      </c>
      <c r="X2942">
        <f>Sales_Data[[#This Row],[Sales]]-Sales_Data[[#This Row],[Cost]]</f>
        <v>31.846499999999999</v>
      </c>
      <c r="Y2942" s="3">
        <f>Sales_Data[[#This Row],[Gross_Profit_Recalc]]/Sales_Data[[#This Row],[Sales]]</f>
        <v>0.35000000000000003</v>
      </c>
      <c r="Z2942">
        <f>YEAR(Sales_Data[[#This Row],[Order Date]])</f>
        <v>2017</v>
      </c>
    </row>
    <row r="2943" spans="1:26" x14ac:dyDescent="0.2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>_xlfn.XLOOKUP(Sales_Data[[#This Row],[Category]],Assumptions_Model!A:A, Assumptions_Model!B:B)</f>
        <v>0.65</v>
      </c>
      <c r="W2943">
        <f>Sales_Data[[#This Row],[Sales]]*Sales_Data[[#This Row],[Cost_%]]</f>
        <v>992.26400000000001</v>
      </c>
      <c r="X2943">
        <f>Sales_Data[[#This Row],[Sales]]-Sales_Data[[#This Row],[Cost]]</f>
        <v>534.29599999999994</v>
      </c>
      <c r="Y2943" s="3">
        <f>Sales_Data[[#This Row],[Gross_Profit_Recalc]]/Sales_Data[[#This Row],[Sales]]</f>
        <v>0.35</v>
      </c>
      <c r="Z2943">
        <f>YEAR(Sales_Data[[#This Row],[Order Date]])</f>
        <v>2017</v>
      </c>
    </row>
    <row r="2944" spans="1:26" x14ac:dyDescent="0.2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>_xlfn.XLOOKUP(Sales_Data[[#This Row],[Category]],Assumptions_Model!A:A, Assumptions_Model!B:B)</f>
        <v>0.65</v>
      </c>
      <c r="W2944">
        <f>Sales_Data[[#This Row],[Sales]]*Sales_Data[[#This Row],[Cost_%]]</f>
        <v>239.83050000000003</v>
      </c>
      <c r="X2944">
        <f>Sales_Data[[#This Row],[Sales]]-Sales_Data[[#This Row],[Cost]]</f>
        <v>129.1395</v>
      </c>
      <c r="Y2944" s="3">
        <f>Sales_Data[[#This Row],[Gross_Profit_Recalc]]/Sales_Data[[#This Row],[Sales]]</f>
        <v>0.35</v>
      </c>
      <c r="Z2944">
        <f>YEAR(Sales_Data[[#This Row],[Order Date]])</f>
        <v>2017</v>
      </c>
    </row>
    <row r="2945" spans="1:26" x14ac:dyDescent="0.2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>_xlfn.XLOOKUP(Sales_Data[[#This Row],[Category]],Assumptions_Model!A:A, Assumptions_Model!B:B)</f>
        <v>0.6</v>
      </c>
      <c r="W2945">
        <f>Sales_Data[[#This Row],[Sales]]*Sales_Data[[#This Row],[Cost_%]]</f>
        <v>183.006</v>
      </c>
      <c r="X2945">
        <f>Sales_Data[[#This Row],[Sales]]-Sales_Data[[#This Row],[Cost]]</f>
        <v>122.00399999999999</v>
      </c>
      <c r="Y2945" s="3">
        <f>Sales_Data[[#This Row],[Gross_Profit_Recalc]]/Sales_Data[[#This Row],[Sales]]</f>
        <v>0.39999999999999997</v>
      </c>
      <c r="Z2945">
        <f>YEAR(Sales_Data[[#This Row],[Order Date]])</f>
        <v>2017</v>
      </c>
    </row>
    <row r="2946" spans="1:26" x14ac:dyDescent="0.2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f>_xlfn.XLOOKUP(Sales_Data[[#This Row],[Category]],Assumptions_Model!A:A, Assumptions_Model!B:B)</f>
        <v>0.65</v>
      </c>
      <c r="W2946">
        <f>Sales_Data[[#This Row],[Sales]]*Sales_Data[[#This Row],[Cost_%]]</f>
        <v>12.154999999999999</v>
      </c>
      <c r="X2946">
        <f>Sales_Data[[#This Row],[Sales]]-Sales_Data[[#This Row],[Cost]]</f>
        <v>6.5449999999999999</v>
      </c>
      <c r="Y2946" s="3">
        <f>Sales_Data[[#This Row],[Gross_Profit_Recalc]]/Sales_Data[[#This Row],[Sales]]</f>
        <v>0.35000000000000003</v>
      </c>
      <c r="Z2946">
        <f>YEAR(Sales_Data[[#This Row],[Order Date]])</f>
        <v>2017</v>
      </c>
    </row>
    <row r="2947" spans="1:26" x14ac:dyDescent="0.2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>_xlfn.XLOOKUP(Sales_Data[[#This Row],[Category]],Assumptions_Model!A:A, Assumptions_Model!B:B)</f>
        <v>0.65</v>
      </c>
      <c r="W2947">
        <f>Sales_Data[[#This Row],[Sales]]*Sales_Data[[#This Row],[Cost_%]]</f>
        <v>24.888500000000001</v>
      </c>
      <c r="X2947">
        <f>Sales_Data[[#This Row],[Sales]]-Sales_Data[[#This Row],[Cost]]</f>
        <v>13.401499999999999</v>
      </c>
      <c r="Y2947" s="3">
        <f>Sales_Data[[#This Row],[Gross_Profit_Recalc]]/Sales_Data[[#This Row],[Sales]]</f>
        <v>0.35</v>
      </c>
      <c r="Z2947">
        <f>YEAR(Sales_Data[[#This Row],[Order Date]])</f>
        <v>2016</v>
      </c>
    </row>
    <row r="2948" spans="1:26" x14ac:dyDescent="0.2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f>_xlfn.XLOOKUP(Sales_Data[[#This Row],[Category]],Assumptions_Model!A:A, Assumptions_Model!B:B)</f>
        <v>0.65</v>
      </c>
      <c r="W2948">
        <f>Sales_Data[[#This Row],[Sales]]*Sales_Data[[#This Row],[Cost_%]]</f>
        <v>17.0625</v>
      </c>
      <c r="X2948">
        <f>Sales_Data[[#This Row],[Sales]]-Sales_Data[[#This Row],[Cost]]</f>
        <v>9.1875</v>
      </c>
      <c r="Y2948" s="3">
        <f>Sales_Data[[#This Row],[Gross_Profit_Recalc]]/Sales_Data[[#This Row],[Sales]]</f>
        <v>0.35</v>
      </c>
      <c r="Z2948">
        <f>YEAR(Sales_Data[[#This Row],[Order Date]])</f>
        <v>2017</v>
      </c>
    </row>
    <row r="2949" spans="1:26" x14ac:dyDescent="0.2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f>_xlfn.XLOOKUP(Sales_Data[[#This Row],[Category]],Assumptions_Model!A:A, Assumptions_Model!B:B)</f>
        <v>0.6</v>
      </c>
      <c r="W2949">
        <f>Sales_Data[[#This Row],[Sales]]*Sales_Data[[#This Row],[Cost_%]]</f>
        <v>38.975999999999992</v>
      </c>
      <c r="X2949">
        <f>Sales_Data[[#This Row],[Sales]]-Sales_Data[[#This Row],[Cost]]</f>
        <v>25.984000000000002</v>
      </c>
      <c r="Y2949" s="3">
        <f>Sales_Data[[#This Row],[Gross_Profit_Recalc]]/Sales_Data[[#This Row],[Sales]]</f>
        <v>0.40000000000000008</v>
      </c>
      <c r="Z2949">
        <f>YEAR(Sales_Data[[#This Row],[Order Date]])</f>
        <v>2017</v>
      </c>
    </row>
    <row r="2950" spans="1:26" x14ac:dyDescent="0.2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>_xlfn.XLOOKUP(Sales_Data[[#This Row],[Category]],Assumptions_Model!A:A, Assumptions_Model!B:B)</f>
        <v>0.6</v>
      </c>
      <c r="W2950">
        <f>Sales_Data[[#This Row],[Sales]]*Sales_Data[[#This Row],[Cost_%]]</f>
        <v>26.220000000000002</v>
      </c>
      <c r="X2950">
        <f>Sales_Data[[#This Row],[Sales]]-Sales_Data[[#This Row],[Cost]]</f>
        <v>17.48</v>
      </c>
      <c r="Y2950" s="3">
        <f>Sales_Data[[#This Row],[Gross_Profit_Recalc]]/Sales_Data[[#This Row],[Sales]]</f>
        <v>0.39999999999999997</v>
      </c>
      <c r="Z2950">
        <f>YEAR(Sales_Data[[#This Row],[Order Date]])</f>
        <v>2017</v>
      </c>
    </row>
    <row r="2951" spans="1:26" x14ac:dyDescent="0.2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>_xlfn.XLOOKUP(Sales_Data[[#This Row],[Category]],Assumptions_Model!A:A, Assumptions_Model!B:B)</f>
        <v>0.55000000000000004</v>
      </c>
      <c r="W2951">
        <f>Sales_Data[[#This Row],[Sales]]*Sales_Data[[#This Row],[Cost_%]]</f>
        <v>22.880000000000003</v>
      </c>
      <c r="X2951">
        <f>Sales_Data[[#This Row],[Sales]]-Sales_Data[[#This Row],[Cost]]</f>
        <v>18.72</v>
      </c>
      <c r="Y2951" s="3">
        <f>Sales_Data[[#This Row],[Gross_Profit_Recalc]]/Sales_Data[[#This Row],[Sales]]</f>
        <v>0.44999999999999996</v>
      </c>
      <c r="Z2951">
        <f>YEAR(Sales_Data[[#This Row],[Order Date]])</f>
        <v>2017</v>
      </c>
    </row>
    <row r="2952" spans="1:26" x14ac:dyDescent="0.2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>_xlfn.XLOOKUP(Sales_Data[[#This Row],[Category]],Assumptions_Model!A:A, Assumptions_Model!B:B)</f>
        <v>0.6</v>
      </c>
      <c r="W2952">
        <f>Sales_Data[[#This Row],[Sales]]*Sales_Data[[#This Row],[Cost_%]]</f>
        <v>13.872</v>
      </c>
      <c r="X2952">
        <f>Sales_Data[[#This Row],[Sales]]-Sales_Data[[#This Row],[Cost]]</f>
        <v>9.2480000000000011</v>
      </c>
      <c r="Y2952" s="3">
        <f>Sales_Data[[#This Row],[Gross_Profit_Recalc]]/Sales_Data[[#This Row],[Sales]]</f>
        <v>0.4</v>
      </c>
      <c r="Z2952">
        <f>YEAR(Sales_Data[[#This Row],[Order Date]])</f>
        <v>2017</v>
      </c>
    </row>
    <row r="2953" spans="1:26" x14ac:dyDescent="0.2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>_xlfn.XLOOKUP(Sales_Data[[#This Row],[Category]],Assumptions_Model!A:A, Assumptions_Model!B:B)</f>
        <v>0.65</v>
      </c>
      <c r="W2953">
        <f>Sales_Data[[#This Row],[Sales]]*Sales_Data[[#This Row],[Cost_%]]</f>
        <v>74.027200000000008</v>
      </c>
      <c r="X2953">
        <f>Sales_Data[[#This Row],[Sales]]-Sales_Data[[#This Row],[Cost]]</f>
        <v>39.860799999999998</v>
      </c>
      <c r="Y2953" s="3">
        <f>Sales_Data[[#This Row],[Gross_Profit_Recalc]]/Sales_Data[[#This Row],[Sales]]</f>
        <v>0.35</v>
      </c>
      <c r="Z2953">
        <f>YEAR(Sales_Data[[#This Row],[Order Date]])</f>
        <v>2017</v>
      </c>
    </row>
    <row r="2954" spans="1:26" x14ac:dyDescent="0.2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>_xlfn.XLOOKUP(Sales_Data[[#This Row],[Category]],Assumptions_Model!A:A, Assumptions_Model!B:B)</f>
        <v>0.65</v>
      </c>
      <c r="W2954">
        <f>Sales_Data[[#This Row],[Sales]]*Sales_Data[[#This Row],[Cost_%]]</f>
        <v>73.819199999999995</v>
      </c>
      <c r="X2954">
        <f>Sales_Data[[#This Row],[Sales]]-Sales_Data[[#This Row],[Cost]]</f>
        <v>39.748800000000003</v>
      </c>
      <c r="Y2954" s="3">
        <f>Sales_Data[[#This Row],[Gross_Profit_Recalc]]/Sales_Data[[#This Row],[Sales]]</f>
        <v>0.35000000000000003</v>
      </c>
      <c r="Z2954">
        <f>YEAR(Sales_Data[[#This Row],[Order Date]])</f>
        <v>2017</v>
      </c>
    </row>
    <row r="2955" spans="1:26" x14ac:dyDescent="0.2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>_xlfn.XLOOKUP(Sales_Data[[#This Row],[Category]],Assumptions_Model!A:A, Assumptions_Model!B:B)</f>
        <v>0.55000000000000004</v>
      </c>
      <c r="W2955">
        <f>Sales_Data[[#This Row],[Sales]]*Sales_Data[[#This Row],[Cost_%]]</f>
        <v>4.3559999999999999</v>
      </c>
      <c r="X2955">
        <f>Sales_Data[[#This Row],[Sales]]-Sales_Data[[#This Row],[Cost]]</f>
        <v>3.5640000000000001</v>
      </c>
      <c r="Y2955" s="3">
        <f>Sales_Data[[#This Row],[Gross_Profit_Recalc]]/Sales_Data[[#This Row],[Sales]]</f>
        <v>0.45</v>
      </c>
      <c r="Z2955">
        <f>YEAR(Sales_Data[[#This Row],[Order Date]])</f>
        <v>2017</v>
      </c>
    </row>
    <row r="2956" spans="1:26" x14ac:dyDescent="0.2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>_xlfn.XLOOKUP(Sales_Data[[#This Row],[Category]],Assumptions_Model!A:A, Assumptions_Model!B:B)</f>
        <v>0.55000000000000004</v>
      </c>
      <c r="W2956">
        <f>Sales_Data[[#This Row],[Sales]]*Sales_Data[[#This Row],[Cost_%]]</f>
        <v>369.59120000000007</v>
      </c>
      <c r="X2956">
        <f>Sales_Data[[#This Row],[Sales]]-Sales_Data[[#This Row],[Cost]]</f>
        <v>302.39279999999997</v>
      </c>
      <c r="Y2956" s="3">
        <f>Sales_Data[[#This Row],[Gross_Profit_Recalc]]/Sales_Data[[#This Row],[Sales]]</f>
        <v>0.4499999999999999</v>
      </c>
      <c r="Z2956">
        <f>YEAR(Sales_Data[[#This Row],[Order Date]])</f>
        <v>2017</v>
      </c>
    </row>
    <row r="2957" spans="1:26" x14ac:dyDescent="0.2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>_xlfn.XLOOKUP(Sales_Data[[#This Row],[Category]],Assumptions_Model!A:A, Assumptions_Model!B:B)</f>
        <v>0.55000000000000004</v>
      </c>
      <c r="W2957">
        <f>Sales_Data[[#This Row],[Sales]]*Sales_Data[[#This Row],[Cost_%]]</f>
        <v>21.994500000000002</v>
      </c>
      <c r="X2957">
        <f>Sales_Data[[#This Row],[Sales]]-Sales_Data[[#This Row],[Cost]]</f>
        <v>17.9955</v>
      </c>
      <c r="Y2957" s="3">
        <f>Sales_Data[[#This Row],[Gross_Profit_Recalc]]/Sales_Data[[#This Row],[Sales]]</f>
        <v>0.44999999999999996</v>
      </c>
      <c r="Z2957">
        <f>YEAR(Sales_Data[[#This Row],[Order Date]])</f>
        <v>2016</v>
      </c>
    </row>
    <row r="2958" spans="1:26" x14ac:dyDescent="0.2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>_xlfn.XLOOKUP(Sales_Data[[#This Row],[Category]],Assumptions_Model!A:A, Assumptions_Model!B:B)</f>
        <v>0.65</v>
      </c>
      <c r="W2958">
        <f>Sales_Data[[#This Row],[Sales]]*Sales_Data[[#This Row],[Cost_%]]</f>
        <v>124.56989999999999</v>
      </c>
      <c r="X2958">
        <f>Sales_Data[[#This Row],[Sales]]-Sales_Data[[#This Row],[Cost]]</f>
        <v>67.076099999999997</v>
      </c>
      <c r="Y2958" s="3">
        <f>Sales_Data[[#This Row],[Gross_Profit_Recalc]]/Sales_Data[[#This Row],[Sales]]</f>
        <v>0.35000000000000003</v>
      </c>
      <c r="Z2958">
        <f>YEAR(Sales_Data[[#This Row],[Order Date]])</f>
        <v>2017</v>
      </c>
    </row>
    <row r="2959" spans="1:26" x14ac:dyDescent="0.2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>_xlfn.XLOOKUP(Sales_Data[[#This Row],[Category]],Assumptions_Model!A:A, Assumptions_Model!B:B)</f>
        <v>0.6</v>
      </c>
      <c r="W2959">
        <f>Sales_Data[[#This Row],[Sales]]*Sales_Data[[#This Row],[Cost_%]]</f>
        <v>1.3878000000000001</v>
      </c>
      <c r="X2959">
        <f>Sales_Data[[#This Row],[Sales]]-Sales_Data[[#This Row],[Cost]]</f>
        <v>0.92520000000000002</v>
      </c>
      <c r="Y2959" s="3">
        <f>Sales_Data[[#This Row],[Gross_Profit_Recalc]]/Sales_Data[[#This Row],[Sales]]</f>
        <v>0.39999999999999997</v>
      </c>
      <c r="Z2959">
        <f>YEAR(Sales_Data[[#This Row],[Order Date]])</f>
        <v>2017</v>
      </c>
    </row>
    <row r="2960" spans="1:26" x14ac:dyDescent="0.2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>_xlfn.XLOOKUP(Sales_Data[[#This Row],[Category]],Assumptions_Model!A:A, Assumptions_Model!B:B)</f>
        <v>0.6</v>
      </c>
      <c r="W2960">
        <f>Sales_Data[[#This Row],[Sales]]*Sales_Data[[#This Row],[Cost_%]]</f>
        <v>11.961599999999999</v>
      </c>
      <c r="X2960">
        <f>Sales_Data[[#This Row],[Sales]]-Sales_Data[[#This Row],[Cost]]</f>
        <v>7.974400000000001</v>
      </c>
      <c r="Y2960" s="3">
        <f>Sales_Data[[#This Row],[Gross_Profit_Recalc]]/Sales_Data[[#This Row],[Sales]]</f>
        <v>0.40000000000000008</v>
      </c>
      <c r="Z2960">
        <f>YEAR(Sales_Data[[#This Row],[Order Date]])</f>
        <v>2015</v>
      </c>
    </row>
    <row r="2961" spans="1:26" x14ac:dyDescent="0.2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>_xlfn.XLOOKUP(Sales_Data[[#This Row],[Category]],Assumptions_Model!A:A, Assumptions_Model!B:B)</f>
        <v>0.6</v>
      </c>
      <c r="W2961">
        <f>Sales_Data[[#This Row],[Sales]]*Sales_Data[[#This Row],[Cost_%]]</f>
        <v>27.552</v>
      </c>
      <c r="X2961">
        <f>Sales_Data[[#This Row],[Sales]]-Sales_Data[[#This Row],[Cost]]</f>
        <v>18.368000000000002</v>
      </c>
      <c r="Y2961" s="3">
        <f>Sales_Data[[#This Row],[Gross_Profit_Recalc]]/Sales_Data[[#This Row],[Sales]]</f>
        <v>0.4</v>
      </c>
      <c r="Z2961">
        <f>YEAR(Sales_Data[[#This Row],[Order Date]])</f>
        <v>2015</v>
      </c>
    </row>
    <row r="2962" spans="1:26" x14ac:dyDescent="0.2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>_xlfn.XLOOKUP(Sales_Data[[#This Row],[Category]],Assumptions_Model!A:A, Assumptions_Model!B:B)</f>
        <v>0.6</v>
      </c>
      <c r="W2962">
        <f>Sales_Data[[#This Row],[Sales]]*Sales_Data[[#This Row],[Cost_%]]</f>
        <v>12.203999999999999</v>
      </c>
      <c r="X2962">
        <f>Sales_Data[[#This Row],[Sales]]-Sales_Data[[#This Row],[Cost]]</f>
        <v>8.136000000000001</v>
      </c>
      <c r="Y2962" s="3">
        <f>Sales_Data[[#This Row],[Gross_Profit_Recalc]]/Sales_Data[[#This Row],[Sales]]</f>
        <v>0.40000000000000008</v>
      </c>
      <c r="Z2962">
        <f>YEAR(Sales_Data[[#This Row],[Order Date]])</f>
        <v>2017</v>
      </c>
    </row>
    <row r="2963" spans="1:26" x14ac:dyDescent="0.2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>_xlfn.XLOOKUP(Sales_Data[[#This Row],[Category]],Assumptions_Model!A:A, Assumptions_Model!B:B)</f>
        <v>0.6</v>
      </c>
      <c r="W2963">
        <f>Sales_Data[[#This Row],[Sales]]*Sales_Data[[#This Row],[Cost_%]]</f>
        <v>23.568000000000001</v>
      </c>
      <c r="X2963">
        <f>Sales_Data[[#This Row],[Sales]]-Sales_Data[[#This Row],[Cost]]</f>
        <v>15.712</v>
      </c>
      <c r="Y2963" s="3">
        <f>Sales_Data[[#This Row],[Gross_Profit_Recalc]]/Sales_Data[[#This Row],[Sales]]</f>
        <v>0.39999999999999997</v>
      </c>
      <c r="Z2963">
        <f>YEAR(Sales_Data[[#This Row],[Order Date]])</f>
        <v>2017</v>
      </c>
    </row>
    <row r="2964" spans="1:26" x14ac:dyDescent="0.2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>_xlfn.XLOOKUP(Sales_Data[[#This Row],[Category]],Assumptions_Model!A:A, Assumptions_Model!B:B)</f>
        <v>0.65</v>
      </c>
      <c r="W2964">
        <f>Sales_Data[[#This Row],[Sales]]*Sales_Data[[#This Row],[Cost_%]]</f>
        <v>53.019199999999998</v>
      </c>
      <c r="X2964">
        <f>Sales_Data[[#This Row],[Sales]]-Sales_Data[[#This Row],[Cost]]</f>
        <v>28.5488</v>
      </c>
      <c r="Y2964" s="3">
        <f>Sales_Data[[#This Row],[Gross_Profit_Recalc]]/Sales_Data[[#This Row],[Sales]]</f>
        <v>0.35000000000000003</v>
      </c>
      <c r="Z2964">
        <f>YEAR(Sales_Data[[#This Row],[Order Date]])</f>
        <v>2017</v>
      </c>
    </row>
    <row r="2965" spans="1:26" x14ac:dyDescent="0.2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>_xlfn.XLOOKUP(Sales_Data[[#This Row],[Category]],Assumptions_Model!A:A, Assumptions_Model!B:B)</f>
        <v>0.65</v>
      </c>
      <c r="W2965">
        <f>Sales_Data[[#This Row],[Sales]]*Sales_Data[[#This Row],[Cost_%]]</f>
        <v>63.169600000000003</v>
      </c>
      <c r="X2965">
        <f>Sales_Data[[#This Row],[Sales]]-Sales_Data[[#This Row],[Cost]]</f>
        <v>34.014399999999995</v>
      </c>
      <c r="Y2965" s="3">
        <f>Sales_Data[[#This Row],[Gross_Profit_Recalc]]/Sales_Data[[#This Row],[Sales]]</f>
        <v>0.35</v>
      </c>
      <c r="Z2965">
        <f>YEAR(Sales_Data[[#This Row],[Order Date]])</f>
        <v>2017</v>
      </c>
    </row>
    <row r="2966" spans="1:26" x14ac:dyDescent="0.2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>_xlfn.XLOOKUP(Sales_Data[[#This Row],[Category]],Assumptions_Model!A:A, Assumptions_Model!B:B)</f>
        <v>0.6</v>
      </c>
      <c r="W2966">
        <f>Sales_Data[[#This Row],[Sales]]*Sales_Data[[#This Row],[Cost_%]]</f>
        <v>14.591999999999999</v>
      </c>
      <c r="X2966">
        <f>Sales_Data[[#This Row],[Sales]]-Sales_Data[[#This Row],[Cost]]</f>
        <v>9.7280000000000015</v>
      </c>
      <c r="Y2966" s="3">
        <f>Sales_Data[[#This Row],[Gross_Profit_Recalc]]/Sales_Data[[#This Row],[Sales]]</f>
        <v>0.40000000000000008</v>
      </c>
      <c r="Z2966">
        <f>YEAR(Sales_Data[[#This Row],[Order Date]])</f>
        <v>2017</v>
      </c>
    </row>
    <row r="2967" spans="1:26" x14ac:dyDescent="0.2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f>_xlfn.XLOOKUP(Sales_Data[[#This Row],[Category]],Assumptions_Model!A:A, Assumptions_Model!B:B)</f>
        <v>0.65</v>
      </c>
      <c r="W2967">
        <f>Sales_Data[[#This Row],[Sales]]*Sales_Data[[#This Row],[Cost_%]]</f>
        <v>12.324000000000002</v>
      </c>
      <c r="X2967">
        <f>Sales_Data[[#This Row],[Sales]]-Sales_Data[[#This Row],[Cost]]</f>
        <v>6.6359999999999992</v>
      </c>
      <c r="Y2967" s="3">
        <f>Sales_Data[[#This Row],[Gross_Profit_Recalc]]/Sales_Data[[#This Row],[Sales]]</f>
        <v>0.34999999999999992</v>
      </c>
      <c r="Z2967">
        <f>YEAR(Sales_Data[[#This Row],[Order Date]])</f>
        <v>2017</v>
      </c>
    </row>
    <row r="2968" spans="1:26" x14ac:dyDescent="0.2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>_xlfn.XLOOKUP(Sales_Data[[#This Row],[Category]],Assumptions_Model!A:A, Assumptions_Model!B:B)</f>
        <v>0.65</v>
      </c>
      <c r="W2968">
        <f>Sales_Data[[#This Row],[Sales]]*Sales_Data[[#This Row],[Cost_%]]</f>
        <v>21.418800000000001</v>
      </c>
      <c r="X2968">
        <f>Sales_Data[[#This Row],[Sales]]-Sales_Data[[#This Row],[Cost]]</f>
        <v>11.533199999999997</v>
      </c>
      <c r="Y2968" s="3">
        <f>Sales_Data[[#This Row],[Gross_Profit_Recalc]]/Sales_Data[[#This Row],[Sales]]</f>
        <v>0.34999999999999992</v>
      </c>
      <c r="Z2968">
        <f>YEAR(Sales_Data[[#This Row],[Order Date]])</f>
        <v>2014</v>
      </c>
    </row>
    <row r="2969" spans="1:26" x14ac:dyDescent="0.2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>_xlfn.XLOOKUP(Sales_Data[[#This Row],[Category]],Assumptions_Model!A:A, Assumptions_Model!B:B)</f>
        <v>0.6</v>
      </c>
      <c r="W2969">
        <f>Sales_Data[[#This Row],[Sales]]*Sales_Data[[#This Row],[Cost_%]]</f>
        <v>18.009599999999999</v>
      </c>
      <c r="X2969">
        <f>Sales_Data[[#This Row],[Sales]]-Sales_Data[[#This Row],[Cost]]</f>
        <v>12.006399999999999</v>
      </c>
      <c r="Y2969" s="3">
        <f>Sales_Data[[#This Row],[Gross_Profit_Recalc]]/Sales_Data[[#This Row],[Sales]]</f>
        <v>0.4</v>
      </c>
      <c r="Z2969">
        <f>YEAR(Sales_Data[[#This Row],[Order Date]])</f>
        <v>2014</v>
      </c>
    </row>
    <row r="2970" spans="1:26" x14ac:dyDescent="0.2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>_xlfn.XLOOKUP(Sales_Data[[#This Row],[Category]],Assumptions_Model!A:A, Assumptions_Model!B:B)</f>
        <v>0.6</v>
      </c>
      <c r="W2970">
        <f>Sales_Data[[#This Row],[Sales]]*Sales_Data[[#This Row],[Cost_%]]</f>
        <v>299.75040000000001</v>
      </c>
      <c r="X2970">
        <f>Sales_Data[[#This Row],[Sales]]-Sales_Data[[#This Row],[Cost]]</f>
        <v>199.83359999999999</v>
      </c>
      <c r="Y2970" s="3">
        <f>Sales_Data[[#This Row],[Gross_Profit_Recalc]]/Sales_Data[[#This Row],[Sales]]</f>
        <v>0.39999999999999997</v>
      </c>
      <c r="Z2970">
        <f>YEAR(Sales_Data[[#This Row],[Order Date]])</f>
        <v>2017</v>
      </c>
    </row>
    <row r="2971" spans="1:26" x14ac:dyDescent="0.2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>_xlfn.XLOOKUP(Sales_Data[[#This Row],[Category]],Assumptions_Model!A:A, Assumptions_Model!B:B)</f>
        <v>0.6</v>
      </c>
      <c r="W2971">
        <f>Sales_Data[[#This Row],[Sales]]*Sales_Data[[#This Row],[Cost_%]]</f>
        <v>18.662399999999998</v>
      </c>
      <c r="X2971">
        <f>Sales_Data[[#This Row],[Sales]]-Sales_Data[[#This Row],[Cost]]</f>
        <v>12.441600000000001</v>
      </c>
      <c r="Y2971" s="3">
        <f>Sales_Data[[#This Row],[Gross_Profit_Recalc]]/Sales_Data[[#This Row],[Sales]]</f>
        <v>0.4</v>
      </c>
      <c r="Z2971">
        <f>YEAR(Sales_Data[[#This Row],[Order Date]])</f>
        <v>2017</v>
      </c>
    </row>
    <row r="2972" spans="1:26" x14ac:dyDescent="0.2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>_xlfn.XLOOKUP(Sales_Data[[#This Row],[Category]],Assumptions_Model!A:A, Assumptions_Model!B:B)</f>
        <v>0.6</v>
      </c>
      <c r="W2972">
        <f>Sales_Data[[#This Row],[Sales]]*Sales_Data[[#This Row],[Cost_%]]</f>
        <v>7.9631999999999996</v>
      </c>
      <c r="X2972">
        <f>Sales_Data[[#This Row],[Sales]]-Sales_Data[[#This Row],[Cost]]</f>
        <v>5.3088000000000006</v>
      </c>
      <c r="Y2972" s="3">
        <f>Sales_Data[[#This Row],[Gross_Profit_Recalc]]/Sales_Data[[#This Row],[Sales]]</f>
        <v>0.4</v>
      </c>
      <c r="Z2972">
        <f>YEAR(Sales_Data[[#This Row],[Order Date]])</f>
        <v>2017</v>
      </c>
    </row>
    <row r="2973" spans="1:26" x14ac:dyDescent="0.2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>_xlfn.XLOOKUP(Sales_Data[[#This Row],[Category]],Assumptions_Model!A:A, Assumptions_Model!B:B)</f>
        <v>0.65</v>
      </c>
      <c r="W2973">
        <f>Sales_Data[[#This Row],[Sales]]*Sales_Data[[#This Row],[Cost_%]]</f>
        <v>18.376799999999999</v>
      </c>
      <c r="X2973">
        <f>Sales_Data[[#This Row],[Sales]]-Sales_Data[[#This Row],[Cost]]</f>
        <v>9.8951999999999991</v>
      </c>
      <c r="Y2973" s="3">
        <f>Sales_Data[[#This Row],[Gross_Profit_Recalc]]/Sales_Data[[#This Row],[Sales]]</f>
        <v>0.35</v>
      </c>
      <c r="Z2973">
        <f>YEAR(Sales_Data[[#This Row],[Order Date]])</f>
        <v>2017</v>
      </c>
    </row>
    <row r="2974" spans="1:26" x14ac:dyDescent="0.2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>_xlfn.XLOOKUP(Sales_Data[[#This Row],[Category]],Assumptions_Model!A:A, Assumptions_Model!B:B)</f>
        <v>0.6</v>
      </c>
      <c r="W2974">
        <f>Sales_Data[[#This Row],[Sales]]*Sales_Data[[#This Row],[Cost_%]]</f>
        <v>155.48160000000001</v>
      </c>
      <c r="X2974">
        <f>Sales_Data[[#This Row],[Sales]]-Sales_Data[[#This Row],[Cost]]</f>
        <v>103.65440000000001</v>
      </c>
      <c r="Y2974" s="3">
        <f>Sales_Data[[#This Row],[Gross_Profit_Recalc]]/Sales_Data[[#This Row],[Sales]]</f>
        <v>0.4</v>
      </c>
      <c r="Z2974">
        <f>YEAR(Sales_Data[[#This Row],[Order Date]])</f>
        <v>2017</v>
      </c>
    </row>
    <row r="2975" spans="1:26" x14ac:dyDescent="0.2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>_xlfn.XLOOKUP(Sales_Data[[#This Row],[Category]],Assumptions_Model!A:A, Assumptions_Model!B:B)</f>
        <v>0.6</v>
      </c>
      <c r="W2975">
        <f>Sales_Data[[#This Row],[Sales]]*Sales_Data[[#This Row],[Cost_%]]</f>
        <v>6.48</v>
      </c>
      <c r="X2975">
        <f>Sales_Data[[#This Row],[Sales]]-Sales_Data[[#This Row],[Cost]]</f>
        <v>4.32</v>
      </c>
      <c r="Y2975" s="3">
        <f>Sales_Data[[#This Row],[Gross_Profit_Recalc]]/Sales_Data[[#This Row],[Sales]]</f>
        <v>0.4</v>
      </c>
      <c r="Z2975">
        <f>YEAR(Sales_Data[[#This Row],[Order Date]])</f>
        <v>2017</v>
      </c>
    </row>
    <row r="2976" spans="1:26" x14ac:dyDescent="0.2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>_xlfn.XLOOKUP(Sales_Data[[#This Row],[Category]],Assumptions_Model!A:A, Assumptions_Model!B:B)</f>
        <v>0.65</v>
      </c>
      <c r="W2976">
        <f>Sales_Data[[#This Row],[Sales]]*Sales_Data[[#This Row],[Cost_%]]</f>
        <v>158.60390000000001</v>
      </c>
      <c r="X2976">
        <f>Sales_Data[[#This Row],[Sales]]-Sales_Data[[#This Row],[Cost]]</f>
        <v>85.40209999999999</v>
      </c>
      <c r="Y2976" s="3">
        <f>Sales_Data[[#This Row],[Gross_Profit_Recalc]]/Sales_Data[[#This Row],[Sales]]</f>
        <v>0.35</v>
      </c>
      <c r="Z2976">
        <f>YEAR(Sales_Data[[#This Row],[Order Date]])</f>
        <v>2015</v>
      </c>
    </row>
    <row r="2977" spans="1:26" x14ac:dyDescent="0.2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>_xlfn.XLOOKUP(Sales_Data[[#This Row],[Category]],Assumptions_Model!A:A, Assumptions_Model!B:B)</f>
        <v>0.6</v>
      </c>
      <c r="W2977">
        <f>Sales_Data[[#This Row],[Sales]]*Sales_Data[[#This Row],[Cost_%]]</f>
        <v>9.5616000000000003</v>
      </c>
      <c r="X2977">
        <f>Sales_Data[[#This Row],[Sales]]-Sales_Data[[#This Row],[Cost]]</f>
        <v>6.3743999999999996</v>
      </c>
      <c r="Y2977" s="3">
        <f>Sales_Data[[#This Row],[Gross_Profit_Recalc]]/Sales_Data[[#This Row],[Sales]]</f>
        <v>0.39999999999999997</v>
      </c>
      <c r="Z2977">
        <f>YEAR(Sales_Data[[#This Row],[Order Date]])</f>
        <v>2015</v>
      </c>
    </row>
    <row r="2978" spans="1:26" x14ac:dyDescent="0.2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>_xlfn.XLOOKUP(Sales_Data[[#This Row],[Category]],Assumptions_Model!A:A, Assumptions_Model!B:B)</f>
        <v>0.65</v>
      </c>
      <c r="W2978">
        <f>Sales_Data[[#This Row],[Sales]]*Sales_Data[[#This Row],[Cost_%]]</f>
        <v>122.55880000000001</v>
      </c>
      <c r="X2978">
        <f>Sales_Data[[#This Row],[Sales]]-Sales_Data[[#This Row],[Cost]]</f>
        <v>65.993199999999987</v>
      </c>
      <c r="Y2978" s="3">
        <f>Sales_Data[[#This Row],[Gross_Profit_Recalc]]/Sales_Data[[#This Row],[Sales]]</f>
        <v>0.34999999999999992</v>
      </c>
      <c r="Z2978">
        <f>YEAR(Sales_Data[[#This Row],[Order Date]])</f>
        <v>2017</v>
      </c>
    </row>
    <row r="2979" spans="1:26" x14ac:dyDescent="0.2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>_xlfn.XLOOKUP(Sales_Data[[#This Row],[Category]],Assumptions_Model!A:A, Assumptions_Model!B:B)</f>
        <v>0.6</v>
      </c>
      <c r="W2979">
        <f>Sales_Data[[#This Row],[Sales]]*Sales_Data[[#This Row],[Cost_%]]</f>
        <v>13.547999999999998</v>
      </c>
      <c r="X2979">
        <f>Sales_Data[[#This Row],[Sales]]-Sales_Data[[#This Row],[Cost]]</f>
        <v>9.032</v>
      </c>
      <c r="Y2979" s="3">
        <f>Sales_Data[[#This Row],[Gross_Profit_Recalc]]/Sales_Data[[#This Row],[Sales]]</f>
        <v>0.4</v>
      </c>
      <c r="Z2979">
        <f>YEAR(Sales_Data[[#This Row],[Order Date]])</f>
        <v>2017</v>
      </c>
    </row>
    <row r="2980" spans="1:26" x14ac:dyDescent="0.2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f>_xlfn.XLOOKUP(Sales_Data[[#This Row],[Category]],Assumptions_Model!A:A, Assumptions_Model!B:B)</f>
        <v>0.65</v>
      </c>
      <c r="W2980">
        <f>Sales_Data[[#This Row],[Sales]]*Sales_Data[[#This Row],[Cost_%]]</f>
        <v>354.86100000000005</v>
      </c>
      <c r="X2980">
        <f>Sales_Data[[#This Row],[Sales]]-Sales_Data[[#This Row],[Cost]]</f>
        <v>191.07900000000001</v>
      </c>
      <c r="Y2980" s="3">
        <f>Sales_Data[[#This Row],[Gross_Profit_Recalc]]/Sales_Data[[#This Row],[Sales]]</f>
        <v>0.35</v>
      </c>
      <c r="Z2980">
        <f>YEAR(Sales_Data[[#This Row],[Order Date]])</f>
        <v>2014</v>
      </c>
    </row>
    <row r="2981" spans="1:26" x14ac:dyDescent="0.2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>_xlfn.XLOOKUP(Sales_Data[[#This Row],[Category]],Assumptions_Model!A:A, Assumptions_Model!B:B)</f>
        <v>0.6</v>
      </c>
      <c r="W2981">
        <f>Sales_Data[[#This Row],[Sales]]*Sales_Data[[#This Row],[Cost_%]]</f>
        <v>12.441599999999999</v>
      </c>
      <c r="X2981">
        <f>Sales_Data[[#This Row],[Sales]]-Sales_Data[[#This Row],[Cost]]</f>
        <v>8.2944000000000013</v>
      </c>
      <c r="Y2981" s="3">
        <f>Sales_Data[[#This Row],[Gross_Profit_Recalc]]/Sales_Data[[#This Row],[Sales]]</f>
        <v>0.40000000000000008</v>
      </c>
      <c r="Z2981">
        <f>YEAR(Sales_Data[[#This Row],[Order Date]])</f>
        <v>2015</v>
      </c>
    </row>
    <row r="2982" spans="1:26" x14ac:dyDescent="0.2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>_xlfn.XLOOKUP(Sales_Data[[#This Row],[Category]],Assumptions_Model!A:A, Assumptions_Model!B:B)</f>
        <v>0.65</v>
      </c>
      <c r="W2982">
        <f>Sales_Data[[#This Row],[Sales]]*Sales_Data[[#This Row],[Cost_%]]</f>
        <v>28.142400000000002</v>
      </c>
      <c r="X2982">
        <f>Sales_Data[[#This Row],[Sales]]-Sales_Data[[#This Row],[Cost]]</f>
        <v>15.153599999999997</v>
      </c>
      <c r="Y2982" s="3">
        <f>Sales_Data[[#This Row],[Gross_Profit_Recalc]]/Sales_Data[[#This Row],[Sales]]</f>
        <v>0.34999999999999992</v>
      </c>
      <c r="Z2982">
        <f>YEAR(Sales_Data[[#This Row],[Order Date]])</f>
        <v>2015</v>
      </c>
    </row>
    <row r="2983" spans="1:26" x14ac:dyDescent="0.2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>_xlfn.XLOOKUP(Sales_Data[[#This Row],[Category]],Assumptions_Model!A:A, Assumptions_Model!B:B)</f>
        <v>0.65</v>
      </c>
      <c r="W2983">
        <f>Sales_Data[[#This Row],[Sales]]*Sales_Data[[#This Row],[Cost_%]]</f>
        <v>80.038399999999996</v>
      </c>
      <c r="X2983">
        <f>Sales_Data[[#This Row],[Sales]]-Sales_Data[[#This Row],[Cost]]</f>
        <v>43.0976</v>
      </c>
      <c r="Y2983" s="3">
        <f>Sales_Data[[#This Row],[Gross_Profit_Recalc]]/Sales_Data[[#This Row],[Sales]]</f>
        <v>0.35000000000000003</v>
      </c>
      <c r="Z2983">
        <f>YEAR(Sales_Data[[#This Row],[Order Date]])</f>
        <v>2014</v>
      </c>
    </row>
    <row r="2984" spans="1:26" x14ac:dyDescent="0.2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>_xlfn.XLOOKUP(Sales_Data[[#This Row],[Category]],Assumptions_Model!A:A, Assumptions_Model!B:B)</f>
        <v>0.6</v>
      </c>
      <c r="W2984">
        <f>Sales_Data[[#This Row],[Sales]]*Sales_Data[[#This Row],[Cost_%]]</f>
        <v>6.7583999999999991</v>
      </c>
      <c r="X2984">
        <f>Sales_Data[[#This Row],[Sales]]-Sales_Data[[#This Row],[Cost]]</f>
        <v>4.5056000000000003</v>
      </c>
      <c r="Y2984" s="3">
        <f>Sales_Data[[#This Row],[Gross_Profit_Recalc]]/Sales_Data[[#This Row],[Sales]]</f>
        <v>0.4</v>
      </c>
      <c r="Z2984">
        <f>YEAR(Sales_Data[[#This Row],[Order Date]])</f>
        <v>2014</v>
      </c>
    </row>
    <row r="2985" spans="1:26" x14ac:dyDescent="0.2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>_xlfn.XLOOKUP(Sales_Data[[#This Row],[Category]],Assumptions_Model!A:A, Assumptions_Model!B:B)</f>
        <v>0.6</v>
      </c>
      <c r="W2985">
        <f>Sales_Data[[#This Row],[Sales]]*Sales_Data[[#This Row],[Cost_%]]</f>
        <v>32.054400000000001</v>
      </c>
      <c r="X2985">
        <f>Sales_Data[[#This Row],[Sales]]-Sales_Data[[#This Row],[Cost]]</f>
        <v>21.369599999999998</v>
      </c>
      <c r="Y2985" s="3">
        <f>Sales_Data[[#This Row],[Gross_Profit_Recalc]]/Sales_Data[[#This Row],[Sales]]</f>
        <v>0.39999999999999997</v>
      </c>
      <c r="Z2985">
        <f>YEAR(Sales_Data[[#This Row],[Order Date]])</f>
        <v>2014</v>
      </c>
    </row>
    <row r="2986" spans="1:26" x14ac:dyDescent="0.2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>_xlfn.XLOOKUP(Sales_Data[[#This Row],[Category]],Assumptions_Model!A:A, Assumptions_Model!B:B)</f>
        <v>0.65</v>
      </c>
      <c r="W2986">
        <f>Sales_Data[[#This Row],[Sales]]*Sales_Data[[#This Row],[Cost_%]]</f>
        <v>179.0685</v>
      </c>
      <c r="X2986">
        <f>Sales_Data[[#This Row],[Sales]]-Sales_Data[[#This Row],[Cost]]</f>
        <v>96.421500000000009</v>
      </c>
      <c r="Y2986" s="3">
        <f>Sales_Data[[#This Row],[Gross_Profit_Recalc]]/Sales_Data[[#This Row],[Sales]]</f>
        <v>0.35000000000000003</v>
      </c>
      <c r="Z2986">
        <f>YEAR(Sales_Data[[#This Row],[Order Date]])</f>
        <v>2014</v>
      </c>
    </row>
    <row r="2987" spans="1:26" x14ac:dyDescent="0.2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>_xlfn.XLOOKUP(Sales_Data[[#This Row],[Category]],Assumptions_Model!A:A, Assumptions_Model!B:B)</f>
        <v>0.65</v>
      </c>
      <c r="W2987">
        <f>Sales_Data[[#This Row],[Sales]]*Sales_Data[[#This Row],[Cost_%]]</f>
        <v>16.224</v>
      </c>
      <c r="X2987">
        <f>Sales_Data[[#This Row],[Sales]]-Sales_Data[[#This Row],[Cost]]</f>
        <v>8.7360000000000007</v>
      </c>
      <c r="Y2987" s="3">
        <f>Sales_Data[[#This Row],[Gross_Profit_Recalc]]/Sales_Data[[#This Row],[Sales]]</f>
        <v>0.35000000000000003</v>
      </c>
      <c r="Z2987">
        <f>YEAR(Sales_Data[[#This Row],[Order Date]])</f>
        <v>2016</v>
      </c>
    </row>
    <row r="2988" spans="1:26" x14ac:dyDescent="0.2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>_xlfn.XLOOKUP(Sales_Data[[#This Row],[Category]],Assumptions_Model!A:A, Assumptions_Model!B:B)</f>
        <v>0.6</v>
      </c>
      <c r="W2988">
        <f>Sales_Data[[#This Row],[Sales]]*Sales_Data[[#This Row],[Cost_%]]</f>
        <v>11.616</v>
      </c>
      <c r="X2988">
        <f>Sales_Data[[#This Row],[Sales]]-Sales_Data[[#This Row],[Cost]]</f>
        <v>7.7439999999999998</v>
      </c>
      <c r="Y2988" s="3">
        <f>Sales_Data[[#This Row],[Gross_Profit_Recalc]]/Sales_Data[[#This Row],[Sales]]</f>
        <v>0.4</v>
      </c>
      <c r="Z2988">
        <f>YEAR(Sales_Data[[#This Row],[Order Date]])</f>
        <v>2016</v>
      </c>
    </row>
    <row r="2989" spans="1:26" x14ac:dyDescent="0.2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>_xlfn.XLOOKUP(Sales_Data[[#This Row],[Category]],Assumptions_Model!A:A, Assumptions_Model!B:B)</f>
        <v>0.6</v>
      </c>
      <c r="W2989">
        <f>Sales_Data[[#This Row],[Sales]]*Sales_Data[[#This Row],[Cost_%]]</f>
        <v>760.59</v>
      </c>
      <c r="X2989">
        <f>Sales_Data[[#This Row],[Sales]]-Sales_Data[[#This Row],[Cost]]</f>
        <v>507.06000000000006</v>
      </c>
      <c r="Y2989" s="3">
        <f>Sales_Data[[#This Row],[Gross_Profit_Recalc]]/Sales_Data[[#This Row],[Sales]]</f>
        <v>0.4</v>
      </c>
      <c r="Z2989">
        <f>YEAR(Sales_Data[[#This Row],[Order Date]])</f>
        <v>2016</v>
      </c>
    </row>
    <row r="2990" spans="1:26" x14ac:dyDescent="0.2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f>_xlfn.XLOOKUP(Sales_Data[[#This Row],[Category]],Assumptions_Model!A:A, Assumptions_Model!B:B)</f>
        <v>0.55000000000000004</v>
      </c>
      <c r="W2990">
        <f>Sales_Data[[#This Row],[Sales]]*Sales_Data[[#This Row],[Cost_%]]</f>
        <v>7.1445000000000007</v>
      </c>
      <c r="X2990">
        <f>Sales_Data[[#This Row],[Sales]]-Sales_Data[[#This Row],[Cost]]</f>
        <v>5.8454999999999995</v>
      </c>
      <c r="Y2990" s="3">
        <f>Sales_Data[[#This Row],[Gross_Profit_Recalc]]/Sales_Data[[#This Row],[Sales]]</f>
        <v>0.44999999999999996</v>
      </c>
      <c r="Z2990">
        <f>YEAR(Sales_Data[[#This Row],[Order Date]])</f>
        <v>2016</v>
      </c>
    </row>
    <row r="2991" spans="1:26" x14ac:dyDescent="0.2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f>_xlfn.XLOOKUP(Sales_Data[[#This Row],[Category]],Assumptions_Model!A:A, Assumptions_Model!B:B)</f>
        <v>0.6</v>
      </c>
      <c r="W2991">
        <f>Sales_Data[[#This Row],[Sales]]*Sales_Data[[#This Row],[Cost_%]]</f>
        <v>11.135999999999999</v>
      </c>
      <c r="X2991">
        <f>Sales_Data[[#This Row],[Sales]]-Sales_Data[[#This Row],[Cost]]</f>
        <v>7.4239999999999995</v>
      </c>
      <c r="Y2991" s="3">
        <f>Sales_Data[[#This Row],[Gross_Profit_Recalc]]/Sales_Data[[#This Row],[Sales]]</f>
        <v>0.4</v>
      </c>
      <c r="Z2991">
        <f>YEAR(Sales_Data[[#This Row],[Order Date]])</f>
        <v>2016</v>
      </c>
    </row>
    <row r="2992" spans="1:26" x14ac:dyDescent="0.2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>_xlfn.XLOOKUP(Sales_Data[[#This Row],[Category]],Assumptions_Model!A:A, Assumptions_Model!B:B)</f>
        <v>0.6</v>
      </c>
      <c r="W2992">
        <f>Sales_Data[[#This Row],[Sales]]*Sales_Data[[#This Row],[Cost_%]]</f>
        <v>269.48999999999995</v>
      </c>
      <c r="X2992">
        <f>Sales_Data[[#This Row],[Sales]]-Sales_Data[[#This Row],[Cost]]</f>
        <v>179.66000000000003</v>
      </c>
      <c r="Y2992" s="3">
        <f>Sales_Data[[#This Row],[Gross_Profit_Recalc]]/Sales_Data[[#This Row],[Sales]]</f>
        <v>0.40000000000000008</v>
      </c>
      <c r="Z2992">
        <f>YEAR(Sales_Data[[#This Row],[Order Date]])</f>
        <v>2016</v>
      </c>
    </row>
    <row r="2993" spans="1:26" x14ac:dyDescent="0.2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>_xlfn.XLOOKUP(Sales_Data[[#This Row],[Category]],Assumptions_Model!A:A, Assumptions_Model!B:B)</f>
        <v>0.6</v>
      </c>
      <c r="W2993">
        <f>Sales_Data[[#This Row],[Sales]]*Sales_Data[[#This Row],[Cost_%]]</f>
        <v>18.748799999999999</v>
      </c>
      <c r="X2993">
        <f>Sales_Data[[#This Row],[Sales]]-Sales_Data[[#This Row],[Cost]]</f>
        <v>12.499200000000002</v>
      </c>
      <c r="Y2993" s="3">
        <f>Sales_Data[[#This Row],[Gross_Profit_Recalc]]/Sales_Data[[#This Row],[Sales]]</f>
        <v>0.4</v>
      </c>
      <c r="Z2993">
        <f>YEAR(Sales_Data[[#This Row],[Order Date]])</f>
        <v>2016</v>
      </c>
    </row>
    <row r="2994" spans="1:26" x14ac:dyDescent="0.2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>_xlfn.XLOOKUP(Sales_Data[[#This Row],[Category]],Assumptions_Model!A:A, Assumptions_Model!B:B)</f>
        <v>0.6</v>
      </c>
      <c r="W2994">
        <f>Sales_Data[[#This Row],[Sales]]*Sales_Data[[#This Row],[Cost_%]]</f>
        <v>36.863999999999997</v>
      </c>
      <c r="X2994">
        <f>Sales_Data[[#This Row],[Sales]]-Sales_Data[[#This Row],[Cost]]</f>
        <v>24.576000000000001</v>
      </c>
      <c r="Y2994" s="3">
        <f>Sales_Data[[#This Row],[Gross_Profit_Recalc]]/Sales_Data[[#This Row],[Sales]]</f>
        <v>0.4</v>
      </c>
      <c r="Z2994">
        <f>YEAR(Sales_Data[[#This Row],[Order Date]])</f>
        <v>2016</v>
      </c>
    </row>
    <row r="2995" spans="1:26" x14ac:dyDescent="0.2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>_xlfn.XLOOKUP(Sales_Data[[#This Row],[Category]],Assumptions_Model!A:A, Assumptions_Model!B:B)</f>
        <v>0.6</v>
      </c>
      <c r="W2995">
        <f>Sales_Data[[#This Row],[Sales]]*Sales_Data[[#This Row],[Cost_%]]</f>
        <v>537.55199999999991</v>
      </c>
      <c r="X2995">
        <f>Sales_Data[[#This Row],[Sales]]-Sales_Data[[#This Row],[Cost]]</f>
        <v>358.36800000000005</v>
      </c>
      <c r="Y2995" s="3">
        <f>Sales_Data[[#This Row],[Gross_Profit_Recalc]]/Sales_Data[[#This Row],[Sales]]</f>
        <v>0.40000000000000008</v>
      </c>
      <c r="Z2995">
        <f>YEAR(Sales_Data[[#This Row],[Order Date]])</f>
        <v>2017</v>
      </c>
    </row>
    <row r="2996" spans="1:26" x14ac:dyDescent="0.2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>_xlfn.XLOOKUP(Sales_Data[[#This Row],[Category]],Assumptions_Model!A:A, Assumptions_Model!B:B)</f>
        <v>0.6</v>
      </c>
      <c r="W2996">
        <f>Sales_Data[[#This Row],[Sales]]*Sales_Data[[#This Row],[Cost_%]]</f>
        <v>33.216000000000001</v>
      </c>
      <c r="X2996">
        <f>Sales_Data[[#This Row],[Sales]]-Sales_Data[[#This Row],[Cost]]</f>
        <v>22.143999999999998</v>
      </c>
      <c r="Y2996" s="3">
        <f>Sales_Data[[#This Row],[Gross_Profit_Recalc]]/Sales_Data[[#This Row],[Sales]]</f>
        <v>0.39999999999999997</v>
      </c>
      <c r="Z2996">
        <f>YEAR(Sales_Data[[#This Row],[Order Date]])</f>
        <v>2016</v>
      </c>
    </row>
    <row r="2997" spans="1:26" x14ac:dyDescent="0.2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>_xlfn.XLOOKUP(Sales_Data[[#This Row],[Category]],Assumptions_Model!A:A, Assumptions_Model!B:B)</f>
        <v>0.6</v>
      </c>
      <c r="W2997">
        <f>Sales_Data[[#This Row],[Sales]]*Sales_Data[[#This Row],[Cost_%]]</f>
        <v>33.552</v>
      </c>
      <c r="X2997">
        <f>Sales_Data[[#This Row],[Sales]]-Sales_Data[[#This Row],[Cost]]</f>
        <v>22.368000000000002</v>
      </c>
      <c r="Y2997" s="3">
        <f>Sales_Data[[#This Row],[Gross_Profit_Recalc]]/Sales_Data[[#This Row],[Sales]]</f>
        <v>0.4</v>
      </c>
      <c r="Z2997">
        <f>YEAR(Sales_Data[[#This Row],[Order Date]])</f>
        <v>2014</v>
      </c>
    </row>
    <row r="2998" spans="1:26" x14ac:dyDescent="0.2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>_xlfn.XLOOKUP(Sales_Data[[#This Row],[Category]],Assumptions_Model!A:A, Assumptions_Model!B:B)</f>
        <v>0.6</v>
      </c>
      <c r="W2998">
        <f>Sales_Data[[#This Row],[Sales]]*Sales_Data[[#This Row],[Cost_%]]</f>
        <v>14.9376</v>
      </c>
      <c r="X2998">
        <f>Sales_Data[[#This Row],[Sales]]-Sales_Data[[#This Row],[Cost]]</f>
        <v>9.958400000000001</v>
      </c>
      <c r="Y2998" s="3">
        <f>Sales_Data[[#This Row],[Gross_Profit_Recalc]]/Sales_Data[[#This Row],[Sales]]</f>
        <v>0.4</v>
      </c>
      <c r="Z2998">
        <f>YEAR(Sales_Data[[#This Row],[Order Date]])</f>
        <v>2014</v>
      </c>
    </row>
    <row r="2999" spans="1:26" x14ac:dyDescent="0.2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f>_xlfn.XLOOKUP(Sales_Data[[#This Row],[Category]],Assumptions_Model!A:A, Assumptions_Model!B:B)</f>
        <v>0.65</v>
      </c>
      <c r="W2999">
        <f>Sales_Data[[#This Row],[Sales]]*Sales_Data[[#This Row],[Cost_%]]</f>
        <v>2.5895999999999999</v>
      </c>
      <c r="X2999">
        <f>Sales_Data[[#This Row],[Sales]]-Sales_Data[[#This Row],[Cost]]</f>
        <v>1.3944000000000001</v>
      </c>
      <c r="Y2999" s="3">
        <f>Sales_Data[[#This Row],[Gross_Profit_Recalc]]/Sales_Data[[#This Row],[Sales]]</f>
        <v>0.35000000000000003</v>
      </c>
      <c r="Z2999">
        <f>YEAR(Sales_Data[[#This Row],[Order Date]])</f>
        <v>2014</v>
      </c>
    </row>
    <row r="3000" spans="1:26" x14ac:dyDescent="0.2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>_xlfn.XLOOKUP(Sales_Data[[#This Row],[Category]],Assumptions_Model!A:A, Assumptions_Model!B:B)</f>
        <v>0.55000000000000004</v>
      </c>
      <c r="W3000">
        <f>Sales_Data[[#This Row],[Sales]]*Sales_Data[[#This Row],[Cost_%]]</f>
        <v>52.782400000000003</v>
      </c>
      <c r="X3000">
        <f>Sales_Data[[#This Row],[Sales]]-Sales_Data[[#This Row],[Cost]]</f>
        <v>43.185600000000001</v>
      </c>
      <c r="Y3000" s="3">
        <f>Sales_Data[[#This Row],[Gross_Profit_Recalc]]/Sales_Data[[#This Row],[Sales]]</f>
        <v>0.45</v>
      </c>
      <c r="Z3000">
        <f>YEAR(Sales_Data[[#This Row],[Order Date]])</f>
        <v>2014</v>
      </c>
    </row>
    <row r="3001" spans="1:26" x14ac:dyDescent="0.2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f>_xlfn.XLOOKUP(Sales_Data[[#This Row],[Category]],Assumptions_Model!A:A, Assumptions_Model!B:B)</f>
        <v>0.55000000000000004</v>
      </c>
      <c r="W3001">
        <f>Sales_Data[[#This Row],[Sales]]*Sales_Data[[#This Row],[Cost_%]]</f>
        <v>113.84505000000001</v>
      </c>
      <c r="X3001">
        <f>Sales_Data[[#This Row],[Sales]]-Sales_Data[[#This Row],[Cost]]</f>
        <v>93.145949999999999</v>
      </c>
      <c r="Y3001" s="3">
        <f>Sales_Data[[#This Row],[Gross_Profit_Recalc]]/Sales_Data[[#This Row],[Sales]]</f>
        <v>0.44999999999999996</v>
      </c>
      <c r="Z3001">
        <f>YEAR(Sales_Data[[#This Row],[Order Date]])</f>
        <v>2014</v>
      </c>
    </row>
    <row r="3002" spans="1:26" x14ac:dyDescent="0.2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>_xlfn.XLOOKUP(Sales_Data[[#This Row],[Category]],Assumptions_Model!A:A, Assumptions_Model!B:B)</f>
        <v>0.6</v>
      </c>
      <c r="W3002">
        <f>Sales_Data[[#This Row],[Sales]]*Sales_Data[[#This Row],[Cost_%]]</f>
        <v>26.649599999999996</v>
      </c>
      <c r="X3002">
        <f>Sales_Data[[#This Row],[Sales]]-Sales_Data[[#This Row],[Cost]]</f>
        <v>17.766400000000001</v>
      </c>
      <c r="Y3002" s="3">
        <f>Sales_Data[[#This Row],[Gross_Profit_Recalc]]/Sales_Data[[#This Row],[Sales]]</f>
        <v>0.4</v>
      </c>
      <c r="Z3002">
        <f>YEAR(Sales_Data[[#This Row],[Order Date]])</f>
        <v>2014</v>
      </c>
    </row>
    <row r="3003" spans="1:26" x14ac:dyDescent="0.2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>_xlfn.XLOOKUP(Sales_Data[[#This Row],[Category]],Assumptions_Model!A:A, Assumptions_Model!B:B)</f>
        <v>0.6</v>
      </c>
      <c r="W3003">
        <f>Sales_Data[[#This Row],[Sales]]*Sales_Data[[#This Row],[Cost_%]]</f>
        <v>5.4036</v>
      </c>
      <c r="X3003">
        <f>Sales_Data[[#This Row],[Sales]]-Sales_Data[[#This Row],[Cost]]</f>
        <v>3.6024000000000003</v>
      </c>
      <c r="Y3003" s="3">
        <f>Sales_Data[[#This Row],[Gross_Profit_Recalc]]/Sales_Data[[#This Row],[Sales]]</f>
        <v>0.4</v>
      </c>
      <c r="Z3003">
        <f>YEAR(Sales_Data[[#This Row],[Order Date]])</f>
        <v>2014</v>
      </c>
    </row>
    <row r="3004" spans="1:26" x14ac:dyDescent="0.2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>_xlfn.XLOOKUP(Sales_Data[[#This Row],[Category]],Assumptions_Model!A:A, Assumptions_Model!B:B)</f>
        <v>0.6</v>
      </c>
      <c r="W3004">
        <f>Sales_Data[[#This Row],[Sales]]*Sales_Data[[#This Row],[Cost_%]]</f>
        <v>11.4</v>
      </c>
      <c r="X3004">
        <f>Sales_Data[[#This Row],[Sales]]-Sales_Data[[#This Row],[Cost]]</f>
        <v>7.6</v>
      </c>
      <c r="Y3004" s="3">
        <f>Sales_Data[[#This Row],[Gross_Profit_Recalc]]/Sales_Data[[#This Row],[Sales]]</f>
        <v>0.39999999999999997</v>
      </c>
      <c r="Z3004">
        <f>YEAR(Sales_Data[[#This Row],[Order Date]])</f>
        <v>2015</v>
      </c>
    </row>
    <row r="3005" spans="1:26" x14ac:dyDescent="0.2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>_xlfn.XLOOKUP(Sales_Data[[#This Row],[Category]],Assumptions_Model!A:A, Assumptions_Model!B:B)</f>
        <v>0.6</v>
      </c>
      <c r="W3005">
        <f>Sales_Data[[#This Row],[Sales]]*Sales_Data[[#This Row],[Cost_%]]</f>
        <v>20.025599999999997</v>
      </c>
      <c r="X3005">
        <f>Sales_Data[[#This Row],[Sales]]-Sales_Data[[#This Row],[Cost]]</f>
        <v>13.3504</v>
      </c>
      <c r="Y3005" s="3">
        <f>Sales_Data[[#This Row],[Gross_Profit_Recalc]]/Sales_Data[[#This Row],[Sales]]</f>
        <v>0.4</v>
      </c>
      <c r="Z3005">
        <f>YEAR(Sales_Data[[#This Row],[Order Date]])</f>
        <v>2017</v>
      </c>
    </row>
    <row r="3006" spans="1:26" x14ac:dyDescent="0.2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>_xlfn.XLOOKUP(Sales_Data[[#This Row],[Category]],Assumptions_Model!A:A, Assumptions_Model!B:B)</f>
        <v>0.6</v>
      </c>
      <c r="W3006">
        <f>Sales_Data[[#This Row],[Sales]]*Sales_Data[[#This Row],[Cost_%]]</f>
        <v>124.48799999999999</v>
      </c>
      <c r="X3006">
        <f>Sales_Data[[#This Row],[Sales]]-Sales_Data[[#This Row],[Cost]]</f>
        <v>82.992000000000004</v>
      </c>
      <c r="Y3006" s="3">
        <f>Sales_Data[[#This Row],[Gross_Profit_Recalc]]/Sales_Data[[#This Row],[Sales]]</f>
        <v>0.4</v>
      </c>
      <c r="Z3006">
        <f>YEAR(Sales_Data[[#This Row],[Order Date]])</f>
        <v>2016</v>
      </c>
    </row>
    <row r="3007" spans="1:26" x14ac:dyDescent="0.2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>_xlfn.XLOOKUP(Sales_Data[[#This Row],[Category]],Assumptions_Model!A:A, Assumptions_Model!B:B)</f>
        <v>0.6</v>
      </c>
      <c r="W3007">
        <f>Sales_Data[[#This Row],[Sales]]*Sales_Data[[#This Row],[Cost_%]]</f>
        <v>55.008000000000003</v>
      </c>
      <c r="X3007">
        <f>Sales_Data[[#This Row],[Sales]]-Sales_Data[[#This Row],[Cost]]</f>
        <v>36.672000000000004</v>
      </c>
      <c r="Y3007" s="3">
        <f>Sales_Data[[#This Row],[Gross_Profit_Recalc]]/Sales_Data[[#This Row],[Sales]]</f>
        <v>0.4</v>
      </c>
      <c r="Z3007">
        <f>YEAR(Sales_Data[[#This Row],[Order Date]])</f>
        <v>2014</v>
      </c>
    </row>
    <row r="3008" spans="1:26" x14ac:dyDescent="0.2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>_xlfn.XLOOKUP(Sales_Data[[#This Row],[Category]],Assumptions_Model!A:A, Assumptions_Model!B:B)</f>
        <v>0.6</v>
      </c>
      <c r="W3008">
        <f>Sales_Data[[#This Row],[Sales]]*Sales_Data[[#This Row],[Cost_%]]</f>
        <v>542.93999999999994</v>
      </c>
      <c r="X3008">
        <f>Sales_Data[[#This Row],[Sales]]-Sales_Data[[#This Row],[Cost]]</f>
        <v>361.96000000000004</v>
      </c>
      <c r="Y3008" s="3">
        <f>Sales_Data[[#This Row],[Gross_Profit_Recalc]]/Sales_Data[[#This Row],[Sales]]</f>
        <v>0.40000000000000008</v>
      </c>
      <c r="Z3008">
        <f>YEAR(Sales_Data[[#This Row],[Order Date]])</f>
        <v>2017</v>
      </c>
    </row>
    <row r="3009" spans="1:26" x14ac:dyDescent="0.2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>_xlfn.XLOOKUP(Sales_Data[[#This Row],[Category]],Assumptions_Model!A:A, Assumptions_Model!B:B)</f>
        <v>0.6</v>
      </c>
      <c r="W3009">
        <f>Sales_Data[[#This Row],[Sales]]*Sales_Data[[#This Row],[Cost_%]]</f>
        <v>20.563199999999998</v>
      </c>
      <c r="X3009">
        <f>Sales_Data[[#This Row],[Sales]]-Sales_Data[[#This Row],[Cost]]</f>
        <v>13.7088</v>
      </c>
      <c r="Y3009" s="3">
        <f>Sales_Data[[#This Row],[Gross_Profit_Recalc]]/Sales_Data[[#This Row],[Sales]]</f>
        <v>0.4</v>
      </c>
      <c r="Z3009">
        <f>YEAR(Sales_Data[[#This Row],[Order Date]])</f>
        <v>2014</v>
      </c>
    </row>
    <row r="3010" spans="1:26" x14ac:dyDescent="0.2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>_xlfn.XLOOKUP(Sales_Data[[#This Row],[Category]],Assumptions_Model!A:A, Assumptions_Model!B:B)</f>
        <v>0.65</v>
      </c>
      <c r="W3010">
        <f>Sales_Data[[#This Row],[Sales]]*Sales_Data[[#This Row],[Cost_%]]</f>
        <v>124.68299999999999</v>
      </c>
      <c r="X3010">
        <f>Sales_Data[[#This Row],[Sales]]-Sales_Data[[#This Row],[Cost]]</f>
        <v>67.137</v>
      </c>
      <c r="Y3010" s="3">
        <f>Sales_Data[[#This Row],[Gross_Profit_Recalc]]/Sales_Data[[#This Row],[Sales]]</f>
        <v>0.35000000000000003</v>
      </c>
      <c r="Z3010">
        <f>YEAR(Sales_Data[[#This Row],[Order Date]])</f>
        <v>2016</v>
      </c>
    </row>
    <row r="3011" spans="1:26" x14ac:dyDescent="0.2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f>_xlfn.XLOOKUP(Sales_Data[[#This Row],[Category]],Assumptions_Model!A:A, Assumptions_Model!B:B)</f>
        <v>0.6</v>
      </c>
      <c r="W3011">
        <f>Sales_Data[[#This Row],[Sales]]*Sales_Data[[#This Row],[Cost_%]]</f>
        <v>146.328</v>
      </c>
      <c r="X3011">
        <f>Sales_Data[[#This Row],[Sales]]-Sales_Data[[#This Row],[Cost]]</f>
        <v>97.551999999999992</v>
      </c>
      <c r="Y3011" s="3">
        <f>Sales_Data[[#This Row],[Gross_Profit_Recalc]]/Sales_Data[[#This Row],[Sales]]</f>
        <v>0.39999999999999997</v>
      </c>
      <c r="Z3011">
        <f>YEAR(Sales_Data[[#This Row],[Order Date]])</f>
        <v>2016</v>
      </c>
    </row>
    <row r="3012" spans="1:26" x14ac:dyDescent="0.2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>_xlfn.XLOOKUP(Sales_Data[[#This Row],[Category]],Assumptions_Model!A:A, Assumptions_Model!B:B)</f>
        <v>0.6</v>
      </c>
      <c r="W3012">
        <f>Sales_Data[[#This Row],[Sales]]*Sales_Data[[#This Row],[Cost_%]]</f>
        <v>7.2179999999999991</v>
      </c>
      <c r="X3012">
        <f>Sales_Data[[#This Row],[Sales]]-Sales_Data[[#This Row],[Cost]]</f>
        <v>4.8120000000000003</v>
      </c>
      <c r="Y3012" s="3">
        <f>Sales_Data[[#This Row],[Gross_Profit_Recalc]]/Sales_Data[[#This Row],[Sales]]</f>
        <v>0.4</v>
      </c>
      <c r="Z3012">
        <f>YEAR(Sales_Data[[#This Row],[Order Date]])</f>
        <v>2017</v>
      </c>
    </row>
    <row r="3013" spans="1:26" x14ac:dyDescent="0.2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>_xlfn.XLOOKUP(Sales_Data[[#This Row],[Category]],Assumptions_Model!A:A, Assumptions_Model!B:B)</f>
        <v>0.55000000000000004</v>
      </c>
      <c r="W3013">
        <f>Sales_Data[[#This Row],[Sales]]*Sales_Data[[#This Row],[Cost_%]]</f>
        <v>1402.4917500000001</v>
      </c>
      <c r="X3013">
        <f>Sales_Data[[#This Row],[Sales]]-Sales_Data[[#This Row],[Cost]]</f>
        <v>1147.49325</v>
      </c>
      <c r="Y3013" s="3">
        <f>Sales_Data[[#This Row],[Gross_Profit_Recalc]]/Sales_Data[[#This Row],[Sales]]</f>
        <v>0.44999999999999996</v>
      </c>
      <c r="Z3013">
        <f>YEAR(Sales_Data[[#This Row],[Order Date]])</f>
        <v>2017</v>
      </c>
    </row>
    <row r="3014" spans="1:26" x14ac:dyDescent="0.2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>_xlfn.XLOOKUP(Sales_Data[[#This Row],[Category]],Assumptions_Model!A:A, Assumptions_Model!B:B)</f>
        <v>0.6</v>
      </c>
      <c r="W3014">
        <f>Sales_Data[[#This Row],[Sales]]*Sales_Data[[#This Row],[Cost_%]]</f>
        <v>12.9564</v>
      </c>
      <c r="X3014">
        <f>Sales_Data[[#This Row],[Sales]]-Sales_Data[[#This Row],[Cost]]</f>
        <v>8.6376000000000008</v>
      </c>
      <c r="Y3014" s="3">
        <f>Sales_Data[[#This Row],[Gross_Profit_Recalc]]/Sales_Data[[#This Row],[Sales]]</f>
        <v>0.4</v>
      </c>
      <c r="Z3014">
        <f>YEAR(Sales_Data[[#This Row],[Order Date]])</f>
        <v>2017</v>
      </c>
    </row>
    <row r="3015" spans="1:26" x14ac:dyDescent="0.2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>_xlfn.XLOOKUP(Sales_Data[[#This Row],[Category]],Assumptions_Model!A:A, Assumptions_Model!B:B)</f>
        <v>0.6</v>
      </c>
      <c r="W3015">
        <f>Sales_Data[[#This Row],[Sales]]*Sales_Data[[#This Row],[Cost_%]]</f>
        <v>5.3784000000000001</v>
      </c>
      <c r="X3015">
        <f>Sales_Data[[#This Row],[Sales]]-Sales_Data[[#This Row],[Cost]]</f>
        <v>3.5856000000000003</v>
      </c>
      <c r="Y3015" s="3">
        <f>Sales_Data[[#This Row],[Gross_Profit_Recalc]]/Sales_Data[[#This Row],[Sales]]</f>
        <v>0.4</v>
      </c>
      <c r="Z3015">
        <f>YEAR(Sales_Data[[#This Row],[Order Date]])</f>
        <v>2017</v>
      </c>
    </row>
    <row r="3016" spans="1:26" x14ac:dyDescent="0.2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>_xlfn.XLOOKUP(Sales_Data[[#This Row],[Category]],Assumptions_Model!A:A, Assumptions_Model!B:B)</f>
        <v>0.6</v>
      </c>
      <c r="W3016">
        <f>Sales_Data[[#This Row],[Sales]]*Sales_Data[[#This Row],[Cost_%]]</f>
        <v>12.441599999999999</v>
      </c>
      <c r="X3016">
        <f>Sales_Data[[#This Row],[Sales]]-Sales_Data[[#This Row],[Cost]]</f>
        <v>8.2944000000000013</v>
      </c>
      <c r="Y3016" s="3">
        <f>Sales_Data[[#This Row],[Gross_Profit_Recalc]]/Sales_Data[[#This Row],[Sales]]</f>
        <v>0.40000000000000008</v>
      </c>
      <c r="Z3016">
        <f>YEAR(Sales_Data[[#This Row],[Order Date]])</f>
        <v>2017</v>
      </c>
    </row>
    <row r="3017" spans="1:26" x14ac:dyDescent="0.2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>_xlfn.XLOOKUP(Sales_Data[[#This Row],[Category]],Assumptions_Model!A:A, Assumptions_Model!B:B)</f>
        <v>0.65</v>
      </c>
      <c r="W3017">
        <f>Sales_Data[[#This Row],[Sales]]*Sales_Data[[#This Row],[Cost_%]]</f>
        <v>223.74300000000002</v>
      </c>
      <c r="X3017">
        <f>Sales_Data[[#This Row],[Sales]]-Sales_Data[[#This Row],[Cost]]</f>
        <v>120.477</v>
      </c>
      <c r="Y3017" s="3">
        <f>Sales_Data[[#This Row],[Gross_Profit_Recalc]]/Sales_Data[[#This Row],[Sales]]</f>
        <v>0.35</v>
      </c>
      <c r="Z3017">
        <f>YEAR(Sales_Data[[#This Row],[Order Date]])</f>
        <v>2015</v>
      </c>
    </row>
    <row r="3018" spans="1:26" x14ac:dyDescent="0.2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>_xlfn.XLOOKUP(Sales_Data[[#This Row],[Category]],Assumptions_Model!A:A, Assumptions_Model!B:B)</f>
        <v>0.6</v>
      </c>
      <c r="W3018">
        <f>Sales_Data[[#This Row],[Sales]]*Sales_Data[[#This Row],[Cost_%]]</f>
        <v>436.37760000000003</v>
      </c>
      <c r="X3018">
        <f>Sales_Data[[#This Row],[Sales]]-Sales_Data[[#This Row],[Cost]]</f>
        <v>290.91840000000002</v>
      </c>
      <c r="Y3018" s="3">
        <f>Sales_Data[[#This Row],[Gross_Profit_Recalc]]/Sales_Data[[#This Row],[Sales]]</f>
        <v>0.4</v>
      </c>
      <c r="Z3018">
        <f>YEAR(Sales_Data[[#This Row],[Order Date]])</f>
        <v>2016</v>
      </c>
    </row>
    <row r="3019" spans="1:26" x14ac:dyDescent="0.2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>_xlfn.XLOOKUP(Sales_Data[[#This Row],[Category]],Assumptions_Model!A:A, Assumptions_Model!B:B)</f>
        <v>0.65</v>
      </c>
      <c r="W3019">
        <f>Sales_Data[[#This Row],[Sales]]*Sales_Data[[#This Row],[Cost_%]]</f>
        <v>14.695200000000002</v>
      </c>
      <c r="X3019">
        <f>Sales_Data[[#This Row],[Sales]]-Sales_Data[[#This Row],[Cost]]</f>
        <v>7.9127999999999989</v>
      </c>
      <c r="Y3019" s="3">
        <f>Sales_Data[[#This Row],[Gross_Profit_Recalc]]/Sales_Data[[#This Row],[Sales]]</f>
        <v>0.34999999999999992</v>
      </c>
      <c r="Z3019">
        <f>YEAR(Sales_Data[[#This Row],[Order Date]])</f>
        <v>2016</v>
      </c>
    </row>
    <row r="3020" spans="1:26" x14ac:dyDescent="0.2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>_xlfn.XLOOKUP(Sales_Data[[#This Row],[Category]],Assumptions_Model!A:A, Assumptions_Model!B:B)</f>
        <v>0.55000000000000004</v>
      </c>
      <c r="W3020">
        <f>Sales_Data[[#This Row],[Sales]]*Sales_Data[[#This Row],[Cost_%]]</f>
        <v>366.52000000000004</v>
      </c>
      <c r="X3020">
        <f>Sales_Data[[#This Row],[Sales]]-Sales_Data[[#This Row],[Cost]]</f>
        <v>299.87999999999994</v>
      </c>
      <c r="Y3020" s="3">
        <f>Sales_Data[[#This Row],[Gross_Profit_Recalc]]/Sales_Data[[#This Row],[Sales]]</f>
        <v>0.4499999999999999</v>
      </c>
      <c r="Z3020">
        <f>YEAR(Sales_Data[[#This Row],[Order Date]])</f>
        <v>2016</v>
      </c>
    </row>
    <row r="3021" spans="1:26" x14ac:dyDescent="0.2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>_xlfn.XLOOKUP(Sales_Data[[#This Row],[Category]],Assumptions_Model!A:A, Assumptions_Model!B:B)</f>
        <v>0.6</v>
      </c>
      <c r="W3021">
        <f>Sales_Data[[#This Row],[Sales]]*Sales_Data[[#This Row],[Cost_%]]</f>
        <v>3.024</v>
      </c>
      <c r="X3021">
        <f>Sales_Data[[#This Row],[Sales]]-Sales_Data[[#This Row],[Cost]]</f>
        <v>2.016</v>
      </c>
      <c r="Y3021" s="3">
        <f>Sales_Data[[#This Row],[Gross_Profit_Recalc]]/Sales_Data[[#This Row],[Sales]]</f>
        <v>0.4</v>
      </c>
      <c r="Z3021">
        <f>YEAR(Sales_Data[[#This Row],[Order Date]])</f>
        <v>2015</v>
      </c>
    </row>
    <row r="3022" spans="1:26" x14ac:dyDescent="0.2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>_xlfn.XLOOKUP(Sales_Data[[#This Row],[Category]],Assumptions_Model!A:A, Assumptions_Model!B:B)</f>
        <v>0.6</v>
      </c>
      <c r="W3022">
        <f>Sales_Data[[#This Row],[Sales]]*Sales_Data[[#This Row],[Cost_%]]</f>
        <v>55.763999999999996</v>
      </c>
      <c r="X3022">
        <f>Sales_Data[[#This Row],[Sales]]-Sales_Data[[#This Row],[Cost]]</f>
        <v>37.176000000000002</v>
      </c>
      <c r="Y3022" s="3">
        <f>Sales_Data[[#This Row],[Gross_Profit_Recalc]]/Sales_Data[[#This Row],[Sales]]</f>
        <v>0.4</v>
      </c>
      <c r="Z3022">
        <f>YEAR(Sales_Data[[#This Row],[Order Date]])</f>
        <v>2015</v>
      </c>
    </row>
    <row r="3023" spans="1:26" x14ac:dyDescent="0.2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>_xlfn.XLOOKUP(Sales_Data[[#This Row],[Category]],Assumptions_Model!A:A, Assumptions_Model!B:B)</f>
        <v>0.65</v>
      </c>
      <c r="W3023">
        <f>Sales_Data[[#This Row],[Sales]]*Sales_Data[[#This Row],[Cost_%]]</f>
        <v>43.348500000000001</v>
      </c>
      <c r="X3023">
        <f>Sales_Data[[#This Row],[Sales]]-Sales_Data[[#This Row],[Cost]]</f>
        <v>23.341499999999996</v>
      </c>
      <c r="Y3023" s="3">
        <f>Sales_Data[[#This Row],[Gross_Profit_Recalc]]/Sales_Data[[#This Row],[Sales]]</f>
        <v>0.35</v>
      </c>
      <c r="Z3023">
        <f>YEAR(Sales_Data[[#This Row],[Order Date]])</f>
        <v>2015</v>
      </c>
    </row>
    <row r="3024" spans="1:26" x14ac:dyDescent="0.2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>_xlfn.XLOOKUP(Sales_Data[[#This Row],[Category]],Assumptions_Model!A:A, Assumptions_Model!B:B)</f>
        <v>0.6</v>
      </c>
      <c r="W3024">
        <f>Sales_Data[[#This Row],[Sales]]*Sales_Data[[#This Row],[Cost_%]]</f>
        <v>55.008000000000003</v>
      </c>
      <c r="X3024">
        <f>Sales_Data[[#This Row],[Sales]]-Sales_Data[[#This Row],[Cost]]</f>
        <v>36.672000000000004</v>
      </c>
      <c r="Y3024" s="3">
        <f>Sales_Data[[#This Row],[Gross_Profit_Recalc]]/Sales_Data[[#This Row],[Sales]]</f>
        <v>0.4</v>
      </c>
      <c r="Z3024">
        <f>YEAR(Sales_Data[[#This Row],[Order Date]])</f>
        <v>2015</v>
      </c>
    </row>
    <row r="3025" spans="1:26" x14ac:dyDescent="0.2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>_xlfn.XLOOKUP(Sales_Data[[#This Row],[Category]],Assumptions_Model!A:A, Assumptions_Model!B:B)</f>
        <v>0.65</v>
      </c>
      <c r="W3025">
        <f>Sales_Data[[#This Row],[Sales]]*Sales_Data[[#This Row],[Cost_%]]</f>
        <v>213.02632</v>
      </c>
      <c r="X3025">
        <f>Sales_Data[[#This Row],[Sales]]-Sales_Data[[#This Row],[Cost]]</f>
        <v>114.70648</v>
      </c>
      <c r="Y3025" s="3">
        <f>Sales_Data[[#This Row],[Gross_Profit_Recalc]]/Sales_Data[[#This Row],[Sales]]</f>
        <v>0.35</v>
      </c>
      <c r="Z3025">
        <f>YEAR(Sales_Data[[#This Row],[Order Date]])</f>
        <v>2017</v>
      </c>
    </row>
    <row r="3026" spans="1:26" x14ac:dyDescent="0.2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>_xlfn.XLOOKUP(Sales_Data[[#This Row],[Category]],Assumptions_Model!A:A, Assumptions_Model!B:B)</f>
        <v>0.6</v>
      </c>
      <c r="W3026">
        <f>Sales_Data[[#This Row],[Sales]]*Sales_Data[[#This Row],[Cost_%]]</f>
        <v>31.363199999999999</v>
      </c>
      <c r="X3026">
        <f>Sales_Data[[#This Row],[Sales]]-Sales_Data[[#This Row],[Cost]]</f>
        <v>20.908799999999999</v>
      </c>
      <c r="Y3026" s="3">
        <f>Sales_Data[[#This Row],[Gross_Profit_Recalc]]/Sales_Data[[#This Row],[Sales]]</f>
        <v>0.4</v>
      </c>
      <c r="Z3026">
        <f>YEAR(Sales_Data[[#This Row],[Order Date]])</f>
        <v>2015</v>
      </c>
    </row>
    <row r="3027" spans="1:26" x14ac:dyDescent="0.2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>_xlfn.XLOOKUP(Sales_Data[[#This Row],[Category]],Assumptions_Model!A:A, Assumptions_Model!B:B)</f>
        <v>0.6</v>
      </c>
      <c r="W3027">
        <f>Sales_Data[[#This Row],[Sales]]*Sales_Data[[#This Row],[Cost_%]]</f>
        <v>10.764000000000001</v>
      </c>
      <c r="X3027">
        <f>Sales_Data[[#This Row],[Sales]]-Sales_Data[[#This Row],[Cost]]</f>
        <v>7.1760000000000002</v>
      </c>
      <c r="Y3027" s="3">
        <f>Sales_Data[[#This Row],[Gross_Profit_Recalc]]/Sales_Data[[#This Row],[Sales]]</f>
        <v>0.39999999999999997</v>
      </c>
      <c r="Z3027">
        <f>YEAR(Sales_Data[[#This Row],[Order Date]])</f>
        <v>2015</v>
      </c>
    </row>
    <row r="3028" spans="1:26" x14ac:dyDescent="0.2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>_xlfn.XLOOKUP(Sales_Data[[#This Row],[Category]],Assumptions_Model!A:A, Assumptions_Model!B:B)</f>
        <v>0.65</v>
      </c>
      <c r="W3028">
        <f>Sales_Data[[#This Row],[Sales]]*Sales_Data[[#This Row],[Cost_%]]</f>
        <v>165.3288</v>
      </c>
      <c r="X3028">
        <f>Sales_Data[[#This Row],[Sales]]-Sales_Data[[#This Row],[Cost]]</f>
        <v>89.023200000000003</v>
      </c>
      <c r="Y3028" s="3">
        <f>Sales_Data[[#This Row],[Gross_Profit_Recalc]]/Sales_Data[[#This Row],[Sales]]</f>
        <v>0.35000000000000003</v>
      </c>
      <c r="Z3028">
        <f>YEAR(Sales_Data[[#This Row],[Order Date]])</f>
        <v>2017</v>
      </c>
    </row>
    <row r="3029" spans="1:26" x14ac:dyDescent="0.2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f>_xlfn.XLOOKUP(Sales_Data[[#This Row],[Category]],Assumptions_Model!A:A, Assumptions_Model!B:B)</f>
        <v>0.6</v>
      </c>
      <c r="W3029">
        <f>Sales_Data[[#This Row],[Sales]]*Sales_Data[[#This Row],[Cost_%]]</f>
        <v>4.9728000000000003</v>
      </c>
      <c r="X3029">
        <f>Sales_Data[[#This Row],[Sales]]-Sales_Data[[#This Row],[Cost]]</f>
        <v>3.3151999999999999</v>
      </c>
      <c r="Y3029" s="3">
        <f>Sales_Data[[#This Row],[Gross_Profit_Recalc]]/Sales_Data[[#This Row],[Sales]]</f>
        <v>0.39999999999999997</v>
      </c>
      <c r="Z3029">
        <f>YEAR(Sales_Data[[#This Row],[Order Date]])</f>
        <v>2014</v>
      </c>
    </row>
    <row r="3030" spans="1:26" x14ac:dyDescent="0.2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>_xlfn.XLOOKUP(Sales_Data[[#This Row],[Category]],Assumptions_Model!A:A, Assumptions_Model!B:B)</f>
        <v>0.65</v>
      </c>
      <c r="W3030">
        <f>Sales_Data[[#This Row],[Sales]]*Sales_Data[[#This Row],[Cost_%]]</f>
        <v>328.185</v>
      </c>
      <c r="X3030">
        <f>Sales_Data[[#This Row],[Sales]]-Sales_Data[[#This Row],[Cost]]</f>
        <v>176.71499999999997</v>
      </c>
      <c r="Y3030" s="3">
        <f>Sales_Data[[#This Row],[Gross_Profit_Recalc]]/Sales_Data[[#This Row],[Sales]]</f>
        <v>0.35</v>
      </c>
      <c r="Z3030">
        <f>YEAR(Sales_Data[[#This Row],[Order Date]])</f>
        <v>2017</v>
      </c>
    </row>
    <row r="3031" spans="1:26" x14ac:dyDescent="0.2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f>_xlfn.XLOOKUP(Sales_Data[[#This Row],[Category]],Assumptions_Model!A:A, Assumptions_Model!B:B)</f>
        <v>0.55000000000000004</v>
      </c>
      <c r="W3031">
        <f>Sales_Data[[#This Row],[Sales]]*Sales_Data[[#This Row],[Cost_%]]</f>
        <v>221.74240000000003</v>
      </c>
      <c r="X3031">
        <f>Sales_Data[[#This Row],[Sales]]-Sales_Data[[#This Row],[Cost]]</f>
        <v>181.42559999999997</v>
      </c>
      <c r="Y3031" s="3">
        <f>Sales_Data[[#This Row],[Gross_Profit_Recalc]]/Sales_Data[[#This Row],[Sales]]</f>
        <v>0.44999999999999996</v>
      </c>
      <c r="Z3031">
        <f>YEAR(Sales_Data[[#This Row],[Order Date]])</f>
        <v>2016</v>
      </c>
    </row>
    <row r="3032" spans="1:26" x14ac:dyDescent="0.2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>_xlfn.XLOOKUP(Sales_Data[[#This Row],[Category]],Assumptions_Model!A:A, Assumptions_Model!B:B)</f>
        <v>0.65</v>
      </c>
      <c r="W3032">
        <f>Sales_Data[[#This Row],[Sales]]*Sales_Data[[#This Row],[Cost_%]]</f>
        <v>126.30800000000001</v>
      </c>
      <c r="X3032">
        <f>Sales_Data[[#This Row],[Sales]]-Sales_Data[[#This Row],[Cost]]</f>
        <v>68.011999999999986</v>
      </c>
      <c r="Y3032" s="3">
        <f>Sales_Data[[#This Row],[Gross_Profit_Recalc]]/Sales_Data[[#This Row],[Sales]]</f>
        <v>0.34999999999999992</v>
      </c>
      <c r="Z3032">
        <f>YEAR(Sales_Data[[#This Row],[Order Date]])</f>
        <v>2015</v>
      </c>
    </row>
    <row r="3033" spans="1:26" x14ac:dyDescent="0.2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>_xlfn.XLOOKUP(Sales_Data[[#This Row],[Category]],Assumptions_Model!A:A, Assumptions_Model!B:B)</f>
        <v>0.6</v>
      </c>
      <c r="W3033">
        <f>Sales_Data[[#This Row],[Sales]]*Sales_Data[[#This Row],[Cost_%]]</f>
        <v>15.593999999999998</v>
      </c>
      <c r="X3033">
        <f>Sales_Data[[#This Row],[Sales]]-Sales_Data[[#This Row],[Cost]]</f>
        <v>10.396000000000001</v>
      </c>
      <c r="Y3033" s="3">
        <f>Sales_Data[[#This Row],[Gross_Profit_Recalc]]/Sales_Data[[#This Row],[Sales]]</f>
        <v>0.40000000000000008</v>
      </c>
      <c r="Z3033">
        <f>YEAR(Sales_Data[[#This Row],[Order Date]])</f>
        <v>2015</v>
      </c>
    </row>
    <row r="3034" spans="1:26" x14ac:dyDescent="0.2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>_xlfn.XLOOKUP(Sales_Data[[#This Row],[Category]],Assumptions_Model!A:A, Assumptions_Model!B:B)</f>
        <v>0.65</v>
      </c>
      <c r="W3034">
        <f>Sales_Data[[#This Row],[Sales]]*Sales_Data[[#This Row],[Cost_%]]</f>
        <v>126.83840000000001</v>
      </c>
      <c r="X3034">
        <f>Sales_Data[[#This Row],[Sales]]-Sales_Data[[#This Row],[Cost]]</f>
        <v>68.297599999999989</v>
      </c>
      <c r="Y3034" s="3">
        <f>Sales_Data[[#This Row],[Gross_Profit_Recalc]]/Sales_Data[[#This Row],[Sales]]</f>
        <v>0.34999999999999992</v>
      </c>
      <c r="Z3034">
        <f>YEAR(Sales_Data[[#This Row],[Order Date]])</f>
        <v>2016</v>
      </c>
    </row>
    <row r="3035" spans="1:26" x14ac:dyDescent="0.2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>_xlfn.XLOOKUP(Sales_Data[[#This Row],[Category]],Assumptions_Model!A:A, Assumptions_Model!B:B)</f>
        <v>0.6</v>
      </c>
      <c r="W3035">
        <f>Sales_Data[[#This Row],[Sales]]*Sales_Data[[#This Row],[Cost_%]]</f>
        <v>12.441599999999999</v>
      </c>
      <c r="X3035">
        <f>Sales_Data[[#This Row],[Sales]]-Sales_Data[[#This Row],[Cost]]</f>
        <v>8.2944000000000013</v>
      </c>
      <c r="Y3035" s="3">
        <f>Sales_Data[[#This Row],[Gross_Profit_Recalc]]/Sales_Data[[#This Row],[Sales]]</f>
        <v>0.40000000000000008</v>
      </c>
      <c r="Z3035">
        <f>YEAR(Sales_Data[[#This Row],[Order Date]])</f>
        <v>2017</v>
      </c>
    </row>
    <row r="3036" spans="1:26" x14ac:dyDescent="0.2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>_xlfn.XLOOKUP(Sales_Data[[#This Row],[Category]],Assumptions_Model!A:A, Assumptions_Model!B:B)</f>
        <v>0.55000000000000004</v>
      </c>
      <c r="W3036">
        <f>Sales_Data[[#This Row],[Sales]]*Sales_Data[[#This Row],[Cost_%]]</f>
        <v>29.535000000000004</v>
      </c>
      <c r="X3036">
        <f>Sales_Data[[#This Row],[Sales]]-Sales_Data[[#This Row],[Cost]]</f>
        <v>24.164999999999999</v>
      </c>
      <c r="Y3036" s="3">
        <f>Sales_Data[[#This Row],[Gross_Profit_Recalc]]/Sales_Data[[#This Row],[Sales]]</f>
        <v>0.44999999999999996</v>
      </c>
      <c r="Z3036">
        <f>YEAR(Sales_Data[[#This Row],[Order Date]])</f>
        <v>2015</v>
      </c>
    </row>
    <row r="3037" spans="1:26" x14ac:dyDescent="0.2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>_xlfn.XLOOKUP(Sales_Data[[#This Row],[Category]],Assumptions_Model!A:A, Assumptions_Model!B:B)</f>
        <v>0.6</v>
      </c>
      <c r="W3037">
        <f>Sales_Data[[#This Row],[Sales]]*Sales_Data[[#This Row],[Cost_%]]</f>
        <v>21.755999999999997</v>
      </c>
      <c r="X3037">
        <f>Sales_Data[[#This Row],[Sales]]-Sales_Data[[#This Row],[Cost]]</f>
        <v>14.504000000000001</v>
      </c>
      <c r="Y3037" s="3">
        <f>Sales_Data[[#This Row],[Gross_Profit_Recalc]]/Sales_Data[[#This Row],[Sales]]</f>
        <v>0.40000000000000008</v>
      </c>
      <c r="Z3037">
        <f>YEAR(Sales_Data[[#This Row],[Order Date]])</f>
        <v>2015</v>
      </c>
    </row>
    <row r="3038" spans="1:26" x14ac:dyDescent="0.2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>_xlfn.XLOOKUP(Sales_Data[[#This Row],[Category]],Assumptions_Model!A:A, Assumptions_Model!B:B)</f>
        <v>0.6</v>
      </c>
      <c r="W3038">
        <f>Sales_Data[[#This Row],[Sales]]*Sales_Data[[#This Row],[Cost_%]]</f>
        <v>33.779999999999994</v>
      </c>
      <c r="X3038">
        <f>Sales_Data[[#This Row],[Sales]]-Sales_Data[[#This Row],[Cost]]</f>
        <v>22.520000000000003</v>
      </c>
      <c r="Y3038" s="3">
        <f>Sales_Data[[#This Row],[Gross_Profit_Recalc]]/Sales_Data[[#This Row],[Sales]]</f>
        <v>0.40000000000000008</v>
      </c>
      <c r="Z3038">
        <f>YEAR(Sales_Data[[#This Row],[Order Date]])</f>
        <v>2015</v>
      </c>
    </row>
    <row r="3039" spans="1:26" x14ac:dyDescent="0.2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>_xlfn.XLOOKUP(Sales_Data[[#This Row],[Category]],Assumptions_Model!A:A, Assumptions_Model!B:B)</f>
        <v>0.6</v>
      </c>
      <c r="W3039">
        <f>Sales_Data[[#This Row],[Sales]]*Sales_Data[[#This Row],[Cost_%]]</f>
        <v>19.439999999999998</v>
      </c>
      <c r="X3039">
        <f>Sales_Data[[#This Row],[Sales]]-Sales_Data[[#This Row],[Cost]]</f>
        <v>12.96</v>
      </c>
      <c r="Y3039" s="3">
        <f>Sales_Data[[#This Row],[Gross_Profit_Recalc]]/Sales_Data[[#This Row],[Sales]]</f>
        <v>0.4</v>
      </c>
      <c r="Z3039">
        <f>YEAR(Sales_Data[[#This Row],[Order Date]])</f>
        <v>2015</v>
      </c>
    </row>
    <row r="3040" spans="1:26" x14ac:dyDescent="0.2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>_xlfn.XLOOKUP(Sales_Data[[#This Row],[Category]],Assumptions_Model!A:A, Assumptions_Model!B:B)</f>
        <v>0.65</v>
      </c>
      <c r="W3040">
        <f>Sales_Data[[#This Row],[Sales]]*Sales_Data[[#This Row],[Cost_%]]</f>
        <v>18.954000000000001</v>
      </c>
      <c r="X3040">
        <f>Sales_Data[[#This Row],[Sales]]-Sales_Data[[#This Row],[Cost]]</f>
        <v>10.206</v>
      </c>
      <c r="Y3040" s="3">
        <f>Sales_Data[[#This Row],[Gross_Profit_Recalc]]/Sales_Data[[#This Row],[Sales]]</f>
        <v>0.35</v>
      </c>
      <c r="Z3040">
        <f>YEAR(Sales_Data[[#This Row],[Order Date]])</f>
        <v>2015</v>
      </c>
    </row>
    <row r="3041" spans="1:26" x14ac:dyDescent="0.2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>_xlfn.XLOOKUP(Sales_Data[[#This Row],[Category]],Assumptions_Model!A:A, Assumptions_Model!B:B)</f>
        <v>0.65</v>
      </c>
      <c r="W3041">
        <f>Sales_Data[[#This Row],[Sales]]*Sales_Data[[#This Row],[Cost_%]]</f>
        <v>111.33720000000001</v>
      </c>
      <c r="X3041">
        <f>Sales_Data[[#This Row],[Sales]]-Sales_Data[[#This Row],[Cost]]</f>
        <v>59.950800000000001</v>
      </c>
      <c r="Y3041" s="3">
        <f>Sales_Data[[#This Row],[Gross_Profit_Recalc]]/Sales_Data[[#This Row],[Sales]]</f>
        <v>0.35</v>
      </c>
      <c r="Z3041">
        <f>YEAR(Sales_Data[[#This Row],[Order Date]])</f>
        <v>2017</v>
      </c>
    </row>
    <row r="3042" spans="1:26" x14ac:dyDescent="0.2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>_xlfn.XLOOKUP(Sales_Data[[#This Row],[Category]],Assumptions_Model!A:A, Assumptions_Model!B:B)</f>
        <v>0.65</v>
      </c>
      <c r="W3042">
        <f>Sales_Data[[#This Row],[Sales]]*Sales_Data[[#This Row],[Cost_%]]</f>
        <v>10.868</v>
      </c>
      <c r="X3042">
        <f>Sales_Data[[#This Row],[Sales]]-Sales_Data[[#This Row],[Cost]]</f>
        <v>5.8519999999999985</v>
      </c>
      <c r="Y3042" s="3">
        <f>Sales_Data[[#This Row],[Gross_Profit_Recalc]]/Sales_Data[[#This Row],[Sales]]</f>
        <v>0.34999999999999992</v>
      </c>
      <c r="Z3042">
        <f>YEAR(Sales_Data[[#This Row],[Order Date]])</f>
        <v>2016</v>
      </c>
    </row>
    <row r="3043" spans="1:26" x14ac:dyDescent="0.2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>_xlfn.XLOOKUP(Sales_Data[[#This Row],[Category]],Assumptions_Model!A:A, Assumptions_Model!B:B)</f>
        <v>0.6</v>
      </c>
      <c r="W3043">
        <f>Sales_Data[[#This Row],[Sales]]*Sales_Data[[#This Row],[Cost_%]]</f>
        <v>7.7759999999999998</v>
      </c>
      <c r="X3043">
        <f>Sales_Data[[#This Row],[Sales]]-Sales_Data[[#This Row],[Cost]]</f>
        <v>5.1840000000000011</v>
      </c>
      <c r="Y3043" s="3">
        <f>Sales_Data[[#This Row],[Gross_Profit_Recalc]]/Sales_Data[[#This Row],[Sales]]</f>
        <v>0.40000000000000008</v>
      </c>
      <c r="Z3043">
        <f>YEAR(Sales_Data[[#This Row],[Order Date]])</f>
        <v>2017</v>
      </c>
    </row>
    <row r="3044" spans="1:26" x14ac:dyDescent="0.2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>_xlfn.XLOOKUP(Sales_Data[[#This Row],[Category]],Assumptions_Model!A:A, Assumptions_Model!B:B)</f>
        <v>0.6</v>
      </c>
      <c r="W3044">
        <f>Sales_Data[[#This Row],[Sales]]*Sales_Data[[#This Row],[Cost_%]]</f>
        <v>13.308</v>
      </c>
      <c r="X3044">
        <f>Sales_Data[[#This Row],[Sales]]-Sales_Data[[#This Row],[Cost]]</f>
        <v>8.8719999999999999</v>
      </c>
      <c r="Y3044" s="3">
        <f>Sales_Data[[#This Row],[Gross_Profit_Recalc]]/Sales_Data[[#This Row],[Sales]]</f>
        <v>0.4</v>
      </c>
      <c r="Z3044">
        <f>YEAR(Sales_Data[[#This Row],[Order Date]])</f>
        <v>2017</v>
      </c>
    </row>
    <row r="3045" spans="1:26" x14ac:dyDescent="0.2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>_xlfn.XLOOKUP(Sales_Data[[#This Row],[Category]],Assumptions_Model!A:A, Assumptions_Model!B:B)</f>
        <v>0.65</v>
      </c>
      <c r="W3045">
        <f>Sales_Data[[#This Row],[Sales]]*Sales_Data[[#This Row],[Cost_%]]</f>
        <v>1335.2768000000001</v>
      </c>
      <c r="X3045">
        <f>Sales_Data[[#This Row],[Sales]]-Sales_Data[[#This Row],[Cost]]</f>
        <v>718.99519999999984</v>
      </c>
      <c r="Y3045" s="3">
        <f>Sales_Data[[#This Row],[Gross_Profit_Recalc]]/Sales_Data[[#This Row],[Sales]]</f>
        <v>0.34999999999999992</v>
      </c>
      <c r="Z3045">
        <f>YEAR(Sales_Data[[#This Row],[Order Date]])</f>
        <v>2017</v>
      </c>
    </row>
    <row r="3046" spans="1:26" x14ac:dyDescent="0.2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>_xlfn.XLOOKUP(Sales_Data[[#This Row],[Category]],Assumptions_Model!A:A, Assumptions_Model!B:B)</f>
        <v>0.55000000000000004</v>
      </c>
      <c r="W3046">
        <f>Sales_Data[[#This Row],[Sales]]*Sales_Data[[#This Row],[Cost_%]]</f>
        <v>562.63350000000003</v>
      </c>
      <c r="X3046">
        <f>Sales_Data[[#This Row],[Sales]]-Sales_Data[[#This Row],[Cost]]</f>
        <v>460.3365</v>
      </c>
      <c r="Y3046" s="3">
        <f>Sales_Data[[#This Row],[Gross_Profit_Recalc]]/Sales_Data[[#This Row],[Sales]]</f>
        <v>0.45</v>
      </c>
      <c r="Z3046">
        <f>YEAR(Sales_Data[[#This Row],[Order Date]])</f>
        <v>2015</v>
      </c>
    </row>
    <row r="3047" spans="1:26" x14ac:dyDescent="0.2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>_xlfn.XLOOKUP(Sales_Data[[#This Row],[Category]],Assumptions_Model!A:A, Assumptions_Model!B:B)</f>
        <v>0.6</v>
      </c>
      <c r="W3047">
        <f>Sales_Data[[#This Row],[Sales]]*Sales_Data[[#This Row],[Cost_%]]</f>
        <v>8.34</v>
      </c>
      <c r="X3047">
        <f>Sales_Data[[#This Row],[Sales]]-Sales_Data[[#This Row],[Cost]]</f>
        <v>5.5600000000000005</v>
      </c>
      <c r="Y3047" s="3">
        <f>Sales_Data[[#This Row],[Gross_Profit_Recalc]]/Sales_Data[[#This Row],[Sales]]</f>
        <v>0.4</v>
      </c>
      <c r="Z3047">
        <f>YEAR(Sales_Data[[#This Row],[Order Date]])</f>
        <v>2017</v>
      </c>
    </row>
    <row r="3048" spans="1:26" x14ac:dyDescent="0.2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>_xlfn.XLOOKUP(Sales_Data[[#This Row],[Category]],Assumptions_Model!A:A, Assumptions_Model!B:B)</f>
        <v>0.6</v>
      </c>
      <c r="W3048">
        <f>Sales_Data[[#This Row],[Sales]]*Sales_Data[[#This Row],[Cost_%]]</f>
        <v>15.827999999999999</v>
      </c>
      <c r="X3048">
        <f>Sales_Data[[#This Row],[Sales]]-Sales_Data[[#This Row],[Cost]]</f>
        <v>10.552</v>
      </c>
      <c r="Y3048" s="3">
        <f>Sales_Data[[#This Row],[Gross_Profit_Recalc]]/Sales_Data[[#This Row],[Sales]]</f>
        <v>0.4</v>
      </c>
      <c r="Z3048">
        <f>YEAR(Sales_Data[[#This Row],[Order Date]])</f>
        <v>2017</v>
      </c>
    </row>
    <row r="3049" spans="1:26" x14ac:dyDescent="0.2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>_xlfn.XLOOKUP(Sales_Data[[#This Row],[Category]],Assumptions_Model!A:A, Assumptions_Model!B:B)</f>
        <v>0.6</v>
      </c>
      <c r="W3049">
        <f>Sales_Data[[#This Row],[Sales]]*Sales_Data[[#This Row],[Cost_%]]</f>
        <v>25.9056</v>
      </c>
      <c r="X3049">
        <f>Sales_Data[[#This Row],[Sales]]-Sales_Data[[#This Row],[Cost]]</f>
        <v>17.270400000000002</v>
      </c>
      <c r="Y3049" s="3">
        <f>Sales_Data[[#This Row],[Gross_Profit_Recalc]]/Sales_Data[[#This Row],[Sales]]</f>
        <v>0.4</v>
      </c>
      <c r="Z3049">
        <f>YEAR(Sales_Data[[#This Row],[Order Date]])</f>
        <v>2014</v>
      </c>
    </row>
    <row r="3050" spans="1:26" x14ac:dyDescent="0.2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>_xlfn.XLOOKUP(Sales_Data[[#This Row],[Category]],Assumptions_Model!A:A, Assumptions_Model!B:B)</f>
        <v>0.65</v>
      </c>
      <c r="W3050">
        <f>Sales_Data[[#This Row],[Sales]]*Sales_Data[[#This Row],[Cost_%]]</f>
        <v>267.67</v>
      </c>
      <c r="X3050">
        <f>Sales_Data[[#This Row],[Sales]]-Sales_Data[[#This Row],[Cost]]</f>
        <v>144.13</v>
      </c>
      <c r="Y3050" s="3">
        <f>Sales_Data[[#This Row],[Gross_Profit_Recalc]]/Sales_Data[[#This Row],[Sales]]</f>
        <v>0.35</v>
      </c>
      <c r="Z3050">
        <f>YEAR(Sales_Data[[#This Row],[Order Date]])</f>
        <v>2017</v>
      </c>
    </row>
    <row r="3051" spans="1:26" x14ac:dyDescent="0.2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>_xlfn.XLOOKUP(Sales_Data[[#This Row],[Category]],Assumptions_Model!A:A, Assumptions_Model!B:B)</f>
        <v>0.55000000000000004</v>
      </c>
      <c r="W3051">
        <f>Sales_Data[[#This Row],[Sales]]*Sales_Data[[#This Row],[Cost_%]]</f>
        <v>198.00000000000003</v>
      </c>
      <c r="X3051">
        <f>Sales_Data[[#This Row],[Sales]]-Sales_Data[[#This Row],[Cost]]</f>
        <v>161.99999999999997</v>
      </c>
      <c r="Y3051" s="3">
        <f>Sales_Data[[#This Row],[Gross_Profit_Recalc]]/Sales_Data[[#This Row],[Sales]]</f>
        <v>0.4499999999999999</v>
      </c>
      <c r="Z3051">
        <f>YEAR(Sales_Data[[#This Row],[Order Date]])</f>
        <v>2017</v>
      </c>
    </row>
    <row r="3052" spans="1:26" x14ac:dyDescent="0.2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>_xlfn.XLOOKUP(Sales_Data[[#This Row],[Category]],Assumptions_Model!A:A, Assumptions_Model!B:B)</f>
        <v>0.65</v>
      </c>
      <c r="W3052">
        <f>Sales_Data[[#This Row],[Sales]]*Sales_Data[[#This Row],[Cost_%]]</f>
        <v>27.274000000000001</v>
      </c>
      <c r="X3052">
        <f>Sales_Data[[#This Row],[Sales]]-Sales_Data[[#This Row],[Cost]]</f>
        <v>14.686</v>
      </c>
      <c r="Y3052" s="3">
        <f>Sales_Data[[#This Row],[Gross_Profit_Recalc]]/Sales_Data[[#This Row],[Sales]]</f>
        <v>0.35</v>
      </c>
      <c r="Z3052">
        <f>YEAR(Sales_Data[[#This Row],[Order Date]])</f>
        <v>2017</v>
      </c>
    </row>
    <row r="3053" spans="1:26" x14ac:dyDescent="0.2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>_xlfn.XLOOKUP(Sales_Data[[#This Row],[Category]],Assumptions_Model!A:A, Assumptions_Model!B:B)</f>
        <v>0.6</v>
      </c>
      <c r="W3053">
        <f>Sales_Data[[#This Row],[Sales]]*Sales_Data[[#This Row],[Cost_%]]</f>
        <v>136.70400000000001</v>
      </c>
      <c r="X3053">
        <f>Sales_Data[[#This Row],[Sales]]-Sales_Data[[#This Row],[Cost]]</f>
        <v>91.135999999999996</v>
      </c>
      <c r="Y3053" s="3">
        <f>Sales_Data[[#This Row],[Gross_Profit_Recalc]]/Sales_Data[[#This Row],[Sales]]</f>
        <v>0.39999999999999997</v>
      </c>
      <c r="Z3053">
        <f>YEAR(Sales_Data[[#This Row],[Order Date]])</f>
        <v>2017</v>
      </c>
    </row>
    <row r="3054" spans="1:26" x14ac:dyDescent="0.2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>_xlfn.XLOOKUP(Sales_Data[[#This Row],[Category]],Assumptions_Model!A:A, Assumptions_Model!B:B)</f>
        <v>0.6</v>
      </c>
      <c r="W3054">
        <f>Sales_Data[[#This Row],[Sales]]*Sales_Data[[#This Row],[Cost_%]]</f>
        <v>22.763999999999999</v>
      </c>
      <c r="X3054">
        <f>Sales_Data[[#This Row],[Sales]]-Sales_Data[[#This Row],[Cost]]</f>
        <v>15.175999999999998</v>
      </c>
      <c r="Y3054" s="3">
        <f>Sales_Data[[#This Row],[Gross_Profit_Recalc]]/Sales_Data[[#This Row],[Sales]]</f>
        <v>0.39999999999999997</v>
      </c>
      <c r="Z3054">
        <f>YEAR(Sales_Data[[#This Row],[Order Date]])</f>
        <v>2017</v>
      </c>
    </row>
    <row r="3055" spans="1:26" x14ac:dyDescent="0.2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>_xlfn.XLOOKUP(Sales_Data[[#This Row],[Category]],Assumptions_Model!A:A, Assumptions_Model!B:B)</f>
        <v>0.55000000000000004</v>
      </c>
      <c r="W3055">
        <f>Sales_Data[[#This Row],[Sales]]*Sales_Data[[#This Row],[Cost_%]]</f>
        <v>284.84500000000003</v>
      </c>
      <c r="X3055">
        <f>Sales_Data[[#This Row],[Sales]]-Sales_Data[[#This Row],[Cost]]</f>
        <v>233.05499999999995</v>
      </c>
      <c r="Y3055" s="3">
        <f>Sales_Data[[#This Row],[Gross_Profit_Recalc]]/Sales_Data[[#This Row],[Sales]]</f>
        <v>0.4499999999999999</v>
      </c>
      <c r="Z3055">
        <f>YEAR(Sales_Data[[#This Row],[Order Date]])</f>
        <v>2016</v>
      </c>
    </row>
    <row r="3056" spans="1:26" x14ac:dyDescent="0.2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>_xlfn.XLOOKUP(Sales_Data[[#This Row],[Category]],Assumptions_Model!A:A, Assumptions_Model!B:B)</f>
        <v>0.6</v>
      </c>
      <c r="W3056">
        <f>Sales_Data[[#This Row],[Sales]]*Sales_Data[[#This Row],[Cost_%]]</f>
        <v>3.1680000000000001</v>
      </c>
      <c r="X3056">
        <f>Sales_Data[[#This Row],[Sales]]-Sales_Data[[#This Row],[Cost]]</f>
        <v>2.1120000000000001</v>
      </c>
      <c r="Y3056" s="3">
        <f>Sales_Data[[#This Row],[Gross_Profit_Recalc]]/Sales_Data[[#This Row],[Sales]]</f>
        <v>0.4</v>
      </c>
      <c r="Z3056">
        <f>YEAR(Sales_Data[[#This Row],[Order Date]])</f>
        <v>2016</v>
      </c>
    </row>
    <row r="3057" spans="1:26" x14ac:dyDescent="0.2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>_xlfn.XLOOKUP(Sales_Data[[#This Row],[Category]],Assumptions_Model!A:A, Assumptions_Model!B:B)</f>
        <v>0.55000000000000004</v>
      </c>
      <c r="W3057">
        <f>Sales_Data[[#This Row],[Sales]]*Sales_Data[[#This Row],[Cost_%]]</f>
        <v>1539.9780000000001</v>
      </c>
      <c r="X3057">
        <f>Sales_Data[[#This Row],[Sales]]-Sales_Data[[#This Row],[Cost]]</f>
        <v>1259.982</v>
      </c>
      <c r="Y3057" s="3">
        <f>Sales_Data[[#This Row],[Gross_Profit_Recalc]]/Sales_Data[[#This Row],[Sales]]</f>
        <v>0.45</v>
      </c>
      <c r="Z3057">
        <f>YEAR(Sales_Data[[#This Row],[Order Date]])</f>
        <v>2015</v>
      </c>
    </row>
    <row r="3058" spans="1:26" x14ac:dyDescent="0.2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f>_xlfn.XLOOKUP(Sales_Data[[#This Row],[Category]],Assumptions_Model!A:A, Assumptions_Model!B:B)</f>
        <v>0.6</v>
      </c>
      <c r="W3058">
        <f>Sales_Data[[#This Row],[Sales]]*Sales_Data[[#This Row],[Cost_%]]</f>
        <v>5.3760000000000003</v>
      </c>
      <c r="X3058">
        <f>Sales_Data[[#This Row],[Sales]]-Sales_Data[[#This Row],[Cost]]</f>
        <v>3.5840000000000005</v>
      </c>
      <c r="Y3058" s="3">
        <f>Sales_Data[[#This Row],[Gross_Profit_Recalc]]/Sales_Data[[#This Row],[Sales]]</f>
        <v>0.4</v>
      </c>
      <c r="Z3058">
        <f>YEAR(Sales_Data[[#This Row],[Order Date]])</f>
        <v>2017</v>
      </c>
    </row>
    <row r="3059" spans="1:26" x14ac:dyDescent="0.2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>_xlfn.XLOOKUP(Sales_Data[[#This Row],[Category]],Assumptions_Model!A:A, Assumptions_Model!B:B)</f>
        <v>0.6</v>
      </c>
      <c r="W3059">
        <f>Sales_Data[[#This Row],[Sales]]*Sales_Data[[#This Row],[Cost_%]]</f>
        <v>18.899999999999999</v>
      </c>
      <c r="X3059">
        <f>Sales_Data[[#This Row],[Sales]]-Sales_Data[[#This Row],[Cost]]</f>
        <v>12.600000000000001</v>
      </c>
      <c r="Y3059" s="3">
        <f>Sales_Data[[#This Row],[Gross_Profit_Recalc]]/Sales_Data[[#This Row],[Sales]]</f>
        <v>0.4</v>
      </c>
      <c r="Z3059">
        <f>YEAR(Sales_Data[[#This Row],[Order Date]])</f>
        <v>2017</v>
      </c>
    </row>
    <row r="3060" spans="1:26" x14ac:dyDescent="0.2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>_xlfn.XLOOKUP(Sales_Data[[#This Row],[Category]],Assumptions_Model!A:A, Assumptions_Model!B:B)</f>
        <v>0.65</v>
      </c>
      <c r="W3060">
        <f>Sales_Data[[#This Row],[Sales]]*Sales_Data[[#This Row],[Cost_%]]</f>
        <v>19.864000000000001</v>
      </c>
      <c r="X3060">
        <f>Sales_Data[[#This Row],[Sales]]-Sales_Data[[#This Row],[Cost]]</f>
        <v>10.695999999999998</v>
      </c>
      <c r="Y3060" s="3">
        <f>Sales_Data[[#This Row],[Gross_Profit_Recalc]]/Sales_Data[[#This Row],[Sales]]</f>
        <v>0.34999999999999992</v>
      </c>
      <c r="Z3060">
        <f>YEAR(Sales_Data[[#This Row],[Order Date]])</f>
        <v>2017</v>
      </c>
    </row>
    <row r="3061" spans="1:26" x14ac:dyDescent="0.2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f>_xlfn.XLOOKUP(Sales_Data[[#This Row],[Category]],Assumptions_Model!A:A, Assumptions_Model!B:B)</f>
        <v>0.65</v>
      </c>
      <c r="W3061">
        <f>Sales_Data[[#This Row],[Sales]]*Sales_Data[[#This Row],[Cost_%]]</f>
        <v>15.8392</v>
      </c>
      <c r="X3061">
        <f>Sales_Data[[#This Row],[Sales]]-Sales_Data[[#This Row],[Cost]]</f>
        <v>8.5287999999999986</v>
      </c>
      <c r="Y3061" s="3">
        <f>Sales_Data[[#This Row],[Gross_Profit_Recalc]]/Sales_Data[[#This Row],[Sales]]</f>
        <v>0.35</v>
      </c>
      <c r="Z3061">
        <f>YEAR(Sales_Data[[#This Row],[Order Date]])</f>
        <v>2017</v>
      </c>
    </row>
    <row r="3062" spans="1:26" x14ac:dyDescent="0.2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>_xlfn.XLOOKUP(Sales_Data[[#This Row],[Category]],Assumptions_Model!A:A, Assumptions_Model!B:B)</f>
        <v>0.55000000000000004</v>
      </c>
      <c r="W3062">
        <f>Sales_Data[[#This Row],[Sales]]*Sales_Data[[#This Row],[Cost_%]]</f>
        <v>65.986800000000002</v>
      </c>
      <c r="X3062">
        <f>Sales_Data[[#This Row],[Sales]]-Sales_Data[[#This Row],[Cost]]</f>
        <v>53.989199999999997</v>
      </c>
      <c r="Y3062" s="3">
        <f>Sales_Data[[#This Row],[Gross_Profit_Recalc]]/Sales_Data[[#This Row],[Sales]]</f>
        <v>0.44999999999999996</v>
      </c>
      <c r="Z3062">
        <f>YEAR(Sales_Data[[#This Row],[Order Date]])</f>
        <v>2016</v>
      </c>
    </row>
    <row r="3063" spans="1:26" x14ac:dyDescent="0.2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>_xlfn.XLOOKUP(Sales_Data[[#This Row],[Category]],Assumptions_Model!A:A, Assumptions_Model!B:B)</f>
        <v>0.6</v>
      </c>
      <c r="W3063">
        <f>Sales_Data[[#This Row],[Sales]]*Sales_Data[[#This Row],[Cost_%]]</f>
        <v>16.128</v>
      </c>
      <c r="X3063">
        <f>Sales_Data[[#This Row],[Sales]]-Sales_Data[[#This Row],[Cost]]</f>
        <v>10.751999999999999</v>
      </c>
      <c r="Y3063" s="3">
        <f>Sales_Data[[#This Row],[Gross_Profit_Recalc]]/Sales_Data[[#This Row],[Sales]]</f>
        <v>0.39999999999999997</v>
      </c>
      <c r="Z3063">
        <f>YEAR(Sales_Data[[#This Row],[Order Date]])</f>
        <v>2017</v>
      </c>
    </row>
    <row r="3064" spans="1:26" x14ac:dyDescent="0.2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f>_xlfn.XLOOKUP(Sales_Data[[#This Row],[Category]],Assumptions_Model!A:A, Assumptions_Model!B:B)</f>
        <v>0.55000000000000004</v>
      </c>
      <c r="W3064">
        <f>Sales_Data[[#This Row],[Sales]]*Sales_Data[[#This Row],[Cost_%]]</f>
        <v>46.183500000000002</v>
      </c>
      <c r="X3064">
        <f>Sales_Data[[#This Row],[Sales]]-Sales_Data[[#This Row],[Cost]]</f>
        <v>37.786499999999997</v>
      </c>
      <c r="Y3064" s="3">
        <f>Sales_Data[[#This Row],[Gross_Profit_Recalc]]/Sales_Data[[#This Row],[Sales]]</f>
        <v>0.44999999999999996</v>
      </c>
      <c r="Z3064">
        <f>YEAR(Sales_Data[[#This Row],[Order Date]])</f>
        <v>2015</v>
      </c>
    </row>
    <row r="3065" spans="1:26" x14ac:dyDescent="0.2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f>_xlfn.XLOOKUP(Sales_Data[[#This Row],[Category]],Assumptions_Model!A:A, Assumptions_Model!B:B)</f>
        <v>0.55000000000000004</v>
      </c>
      <c r="W3065">
        <f>Sales_Data[[#This Row],[Sales]]*Sales_Data[[#This Row],[Cost_%]]</f>
        <v>57.733500000000006</v>
      </c>
      <c r="X3065">
        <f>Sales_Data[[#This Row],[Sales]]-Sales_Data[[#This Row],[Cost]]</f>
        <v>47.236499999999992</v>
      </c>
      <c r="Y3065" s="3">
        <f>Sales_Data[[#This Row],[Gross_Profit_Recalc]]/Sales_Data[[#This Row],[Sales]]</f>
        <v>0.44999999999999996</v>
      </c>
      <c r="Z3065">
        <f>YEAR(Sales_Data[[#This Row],[Order Date]])</f>
        <v>2015</v>
      </c>
    </row>
    <row r="3066" spans="1:26" x14ac:dyDescent="0.2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>_xlfn.XLOOKUP(Sales_Data[[#This Row],[Category]],Assumptions_Model!A:A, Assumptions_Model!B:B)</f>
        <v>0.6</v>
      </c>
      <c r="W3066">
        <f>Sales_Data[[#This Row],[Sales]]*Sales_Data[[#This Row],[Cost_%]]</f>
        <v>54.48</v>
      </c>
      <c r="X3066">
        <f>Sales_Data[[#This Row],[Sales]]-Sales_Data[[#This Row],[Cost]]</f>
        <v>36.32</v>
      </c>
      <c r="Y3066" s="3">
        <f>Sales_Data[[#This Row],[Gross_Profit_Recalc]]/Sales_Data[[#This Row],[Sales]]</f>
        <v>0.4</v>
      </c>
      <c r="Z3066">
        <f>YEAR(Sales_Data[[#This Row],[Order Date]])</f>
        <v>2017</v>
      </c>
    </row>
    <row r="3067" spans="1:26" x14ac:dyDescent="0.2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>_xlfn.XLOOKUP(Sales_Data[[#This Row],[Category]],Assumptions_Model!A:A, Assumptions_Model!B:B)</f>
        <v>0.55000000000000004</v>
      </c>
      <c r="W3067">
        <f>Sales_Data[[#This Row],[Sales]]*Sales_Data[[#This Row],[Cost_%]]</f>
        <v>77.404799999999994</v>
      </c>
      <c r="X3067">
        <f>Sales_Data[[#This Row],[Sales]]-Sales_Data[[#This Row],[Cost]]</f>
        <v>63.331199999999995</v>
      </c>
      <c r="Y3067" s="3">
        <f>Sales_Data[[#This Row],[Gross_Profit_Recalc]]/Sales_Data[[#This Row],[Sales]]</f>
        <v>0.45</v>
      </c>
      <c r="Z3067">
        <f>YEAR(Sales_Data[[#This Row],[Order Date]])</f>
        <v>2017</v>
      </c>
    </row>
    <row r="3068" spans="1:26" x14ac:dyDescent="0.2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f>_xlfn.XLOOKUP(Sales_Data[[#This Row],[Category]],Assumptions_Model!A:A, Assumptions_Model!B:B)</f>
        <v>0.55000000000000004</v>
      </c>
      <c r="W3068">
        <f>Sales_Data[[#This Row],[Sales]]*Sales_Data[[#This Row],[Cost_%]]</f>
        <v>118.2225</v>
      </c>
      <c r="X3068">
        <f>Sales_Data[[#This Row],[Sales]]-Sales_Data[[#This Row],[Cost]]</f>
        <v>96.727499999999992</v>
      </c>
      <c r="Y3068" s="3">
        <f>Sales_Data[[#This Row],[Gross_Profit_Recalc]]/Sales_Data[[#This Row],[Sales]]</f>
        <v>0.45</v>
      </c>
      <c r="Z3068">
        <f>YEAR(Sales_Data[[#This Row],[Order Date]])</f>
        <v>2017</v>
      </c>
    </row>
    <row r="3069" spans="1:26" x14ac:dyDescent="0.2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f>_xlfn.XLOOKUP(Sales_Data[[#This Row],[Category]],Assumptions_Model!A:A, Assumptions_Model!B:B)</f>
        <v>0.6</v>
      </c>
      <c r="W3069">
        <f>Sales_Data[[#This Row],[Sales]]*Sales_Data[[#This Row],[Cost_%]]</f>
        <v>27.215999999999998</v>
      </c>
      <c r="X3069">
        <f>Sales_Data[[#This Row],[Sales]]-Sales_Data[[#This Row],[Cost]]</f>
        <v>18.144000000000002</v>
      </c>
      <c r="Y3069" s="3">
        <f>Sales_Data[[#This Row],[Gross_Profit_Recalc]]/Sales_Data[[#This Row],[Sales]]</f>
        <v>0.4</v>
      </c>
      <c r="Z3069">
        <f>YEAR(Sales_Data[[#This Row],[Order Date]])</f>
        <v>2017</v>
      </c>
    </row>
    <row r="3070" spans="1:26" x14ac:dyDescent="0.2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f>_xlfn.XLOOKUP(Sales_Data[[#This Row],[Category]],Assumptions_Model!A:A, Assumptions_Model!B:B)</f>
        <v>0.6</v>
      </c>
      <c r="W3070">
        <f>Sales_Data[[#This Row],[Sales]]*Sales_Data[[#This Row],[Cost_%]]</f>
        <v>172.94399999999999</v>
      </c>
      <c r="X3070">
        <f>Sales_Data[[#This Row],[Sales]]-Sales_Data[[#This Row],[Cost]]</f>
        <v>115.29600000000002</v>
      </c>
      <c r="Y3070" s="3">
        <f>Sales_Data[[#This Row],[Gross_Profit_Recalc]]/Sales_Data[[#This Row],[Sales]]</f>
        <v>0.40000000000000008</v>
      </c>
      <c r="Z3070">
        <f>YEAR(Sales_Data[[#This Row],[Order Date]])</f>
        <v>2017</v>
      </c>
    </row>
    <row r="3071" spans="1:26" x14ac:dyDescent="0.2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f>_xlfn.XLOOKUP(Sales_Data[[#This Row],[Category]],Assumptions_Model!A:A, Assumptions_Model!B:B)</f>
        <v>0.6</v>
      </c>
      <c r="W3071">
        <f>Sales_Data[[#This Row],[Sales]]*Sales_Data[[#This Row],[Cost_%]]</f>
        <v>398.36160000000001</v>
      </c>
      <c r="X3071">
        <f>Sales_Data[[#This Row],[Sales]]-Sales_Data[[#This Row],[Cost]]</f>
        <v>265.57440000000003</v>
      </c>
      <c r="Y3071" s="3">
        <f>Sales_Data[[#This Row],[Gross_Profit_Recalc]]/Sales_Data[[#This Row],[Sales]]</f>
        <v>0.4</v>
      </c>
      <c r="Z3071">
        <f>YEAR(Sales_Data[[#This Row],[Order Date]])</f>
        <v>2017</v>
      </c>
    </row>
    <row r="3072" spans="1:26" x14ac:dyDescent="0.2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>_xlfn.XLOOKUP(Sales_Data[[#This Row],[Category]],Assumptions_Model!A:A, Assumptions_Model!B:B)</f>
        <v>0.6</v>
      </c>
      <c r="W3072">
        <f>Sales_Data[[#This Row],[Sales]]*Sales_Data[[#This Row],[Cost_%]]</f>
        <v>1760.598</v>
      </c>
      <c r="X3072">
        <f>Sales_Data[[#This Row],[Sales]]-Sales_Data[[#This Row],[Cost]]</f>
        <v>1173.732</v>
      </c>
      <c r="Y3072" s="3">
        <f>Sales_Data[[#This Row],[Gross_Profit_Recalc]]/Sales_Data[[#This Row],[Sales]]</f>
        <v>0.4</v>
      </c>
      <c r="Z3072">
        <f>YEAR(Sales_Data[[#This Row],[Order Date]])</f>
        <v>2014</v>
      </c>
    </row>
    <row r="3073" spans="1:26" x14ac:dyDescent="0.2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f>_xlfn.XLOOKUP(Sales_Data[[#This Row],[Category]],Assumptions_Model!A:A, Assumptions_Model!B:B)</f>
        <v>0.65</v>
      </c>
      <c r="W3073">
        <f>Sales_Data[[#This Row],[Sales]]*Sales_Data[[#This Row],[Cost_%]]</f>
        <v>80.866500000000002</v>
      </c>
      <c r="X3073">
        <f>Sales_Data[[#This Row],[Sales]]-Sales_Data[[#This Row],[Cost]]</f>
        <v>43.543499999999995</v>
      </c>
      <c r="Y3073" s="3">
        <f>Sales_Data[[#This Row],[Gross_Profit_Recalc]]/Sales_Data[[#This Row],[Sales]]</f>
        <v>0.35</v>
      </c>
      <c r="Z3073">
        <f>YEAR(Sales_Data[[#This Row],[Order Date]])</f>
        <v>2014</v>
      </c>
    </row>
    <row r="3074" spans="1:26" x14ac:dyDescent="0.2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>_xlfn.XLOOKUP(Sales_Data[[#This Row],[Category]],Assumptions_Model!A:A, Assumptions_Model!B:B)</f>
        <v>0.6</v>
      </c>
      <c r="W3074">
        <f>Sales_Data[[#This Row],[Sales]]*Sales_Data[[#This Row],[Cost_%]]</f>
        <v>34.65</v>
      </c>
      <c r="X3074">
        <f>Sales_Data[[#This Row],[Sales]]-Sales_Data[[#This Row],[Cost]]</f>
        <v>23.1</v>
      </c>
      <c r="Y3074" s="3">
        <f>Sales_Data[[#This Row],[Gross_Profit_Recalc]]/Sales_Data[[#This Row],[Sales]]</f>
        <v>0.4</v>
      </c>
      <c r="Z3074">
        <f>YEAR(Sales_Data[[#This Row],[Order Date]])</f>
        <v>2014</v>
      </c>
    </row>
    <row r="3075" spans="1:26" x14ac:dyDescent="0.2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>_xlfn.XLOOKUP(Sales_Data[[#This Row],[Category]],Assumptions_Model!A:A, Assumptions_Model!B:B)</f>
        <v>0.6</v>
      </c>
      <c r="W3075">
        <f>Sales_Data[[#This Row],[Sales]]*Sales_Data[[#This Row],[Cost_%]]</f>
        <v>68.675999999999988</v>
      </c>
      <c r="X3075">
        <f>Sales_Data[[#This Row],[Sales]]-Sales_Data[[#This Row],[Cost]]</f>
        <v>45.784000000000006</v>
      </c>
      <c r="Y3075" s="3">
        <f>Sales_Data[[#This Row],[Gross_Profit_Recalc]]/Sales_Data[[#This Row],[Sales]]</f>
        <v>0.40000000000000008</v>
      </c>
      <c r="Z3075">
        <f>YEAR(Sales_Data[[#This Row],[Order Date]])</f>
        <v>2016</v>
      </c>
    </row>
    <row r="3076" spans="1:26" x14ac:dyDescent="0.2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>_xlfn.XLOOKUP(Sales_Data[[#This Row],[Category]],Assumptions_Model!A:A, Assumptions_Model!B:B)</f>
        <v>0.65</v>
      </c>
      <c r="W3076">
        <f>Sales_Data[[#This Row],[Sales]]*Sales_Data[[#This Row],[Cost_%]]</f>
        <v>78.432900000000004</v>
      </c>
      <c r="X3076">
        <f>Sales_Data[[#This Row],[Sales]]-Sales_Data[[#This Row],[Cost]]</f>
        <v>42.233099999999993</v>
      </c>
      <c r="Y3076" s="3">
        <f>Sales_Data[[#This Row],[Gross_Profit_Recalc]]/Sales_Data[[#This Row],[Sales]]</f>
        <v>0.35</v>
      </c>
      <c r="Z3076">
        <f>YEAR(Sales_Data[[#This Row],[Order Date]])</f>
        <v>2015</v>
      </c>
    </row>
    <row r="3077" spans="1:26" x14ac:dyDescent="0.2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>_xlfn.XLOOKUP(Sales_Data[[#This Row],[Category]],Assumptions_Model!A:A, Assumptions_Model!B:B)</f>
        <v>0.6</v>
      </c>
      <c r="W3077">
        <f>Sales_Data[[#This Row],[Sales]]*Sales_Data[[#This Row],[Cost_%]]</f>
        <v>205.71839999999997</v>
      </c>
      <c r="X3077">
        <f>Sales_Data[[#This Row],[Sales]]-Sales_Data[[#This Row],[Cost]]</f>
        <v>137.1456</v>
      </c>
      <c r="Y3077" s="3">
        <f>Sales_Data[[#This Row],[Gross_Profit_Recalc]]/Sales_Data[[#This Row],[Sales]]</f>
        <v>0.4</v>
      </c>
      <c r="Z3077">
        <f>YEAR(Sales_Data[[#This Row],[Order Date]])</f>
        <v>2014</v>
      </c>
    </row>
    <row r="3078" spans="1:26" x14ac:dyDescent="0.2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>_xlfn.XLOOKUP(Sales_Data[[#This Row],[Category]],Assumptions_Model!A:A, Assumptions_Model!B:B)</f>
        <v>0.65</v>
      </c>
      <c r="W3078">
        <f>Sales_Data[[#This Row],[Sales]]*Sales_Data[[#This Row],[Cost_%]]</f>
        <v>10.881</v>
      </c>
      <c r="X3078">
        <f>Sales_Data[[#This Row],[Sales]]-Sales_Data[[#This Row],[Cost]]</f>
        <v>5.8589999999999982</v>
      </c>
      <c r="Y3078" s="3">
        <f>Sales_Data[[#This Row],[Gross_Profit_Recalc]]/Sales_Data[[#This Row],[Sales]]</f>
        <v>0.34999999999999992</v>
      </c>
      <c r="Z3078">
        <f>YEAR(Sales_Data[[#This Row],[Order Date]])</f>
        <v>2014</v>
      </c>
    </row>
    <row r="3079" spans="1:26" x14ac:dyDescent="0.2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>_xlfn.XLOOKUP(Sales_Data[[#This Row],[Category]],Assumptions_Model!A:A, Assumptions_Model!B:B)</f>
        <v>0.65</v>
      </c>
      <c r="W3079">
        <f>Sales_Data[[#This Row],[Sales]]*Sales_Data[[#This Row],[Cost_%]]</f>
        <v>637.89179999999999</v>
      </c>
      <c r="X3079">
        <f>Sales_Data[[#This Row],[Sales]]-Sales_Data[[#This Row],[Cost]]</f>
        <v>343.48019999999997</v>
      </c>
      <c r="Y3079" s="3">
        <f>Sales_Data[[#This Row],[Gross_Profit_Recalc]]/Sales_Data[[#This Row],[Sales]]</f>
        <v>0.35</v>
      </c>
      <c r="Z3079">
        <f>YEAR(Sales_Data[[#This Row],[Order Date]])</f>
        <v>2014</v>
      </c>
    </row>
    <row r="3080" spans="1:26" x14ac:dyDescent="0.2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>_xlfn.XLOOKUP(Sales_Data[[#This Row],[Category]],Assumptions_Model!A:A, Assumptions_Model!B:B)</f>
        <v>0.6</v>
      </c>
      <c r="W3080">
        <f>Sales_Data[[#This Row],[Sales]]*Sales_Data[[#This Row],[Cost_%]]</f>
        <v>19.103999999999999</v>
      </c>
      <c r="X3080">
        <f>Sales_Data[[#This Row],[Sales]]-Sales_Data[[#This Row],[Cost]]</f>
        <v>12.736000000000001</v>
      </c>
      <c r="Y3080" s="3">
        <f>Sales_Data[[#This Row],[Gross_Profit_Recalc]]/Sales_Data[[#This Row],[Sales]]</f>
        <v>0.4</v>
      </c>
      <c r="Z3080">
        <f>YEAR(Sales_Data[[#This Row],[Order Date]])</f>
        <v>2014</v>
      </c>
    </row>
    <row r="3081" spans="1:26" x14ac:dyDescent="0.2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>_xlfn.XLOOKUP(Sales_Data[[#This Row],[Category]],Assumptions_Model!A:A, Assumptions_Model!B:B)</f>
        <v>0.6</v>
      </c>
      <c r="W3081">
        <f>Sales_Data[[#This Row],[Sales]]*Sales_Data[[#This Row],[Cost_%]]</f>
        <v>7.7759999999999998</v>
      </c>
      <c r="X3081">
        <f>Sales_Data[[#This Row],[Sales]]-Sales_Data[[#This Row],[Cost]]</f>
        <v>5.1840000000000011</v>
      </c>
      <c r="Y3081" s="3">
        <f>Sales_Data[[#This Row],[Gross_Profit_Recalc]]/Sales_Data[[#This Row],[Sales]]</f>
        <v>0.40000000000000008</v>
      </c>
      <c r="Z3081">
        <f>YEAR(Sales_Data[[#This Row],[Order Date]])</f>
        <v>2017</v>
      </c>
    </row>
    <row r="3082" spans="1:26" x14ac:dyDescent="0.2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>_xlfn.XLOOKUP(Sales_Data[[#This Row],[Category]],Assumptions_Model!A:A, Assumptions_Model!B:B)</f>
        <v>0.55000000000000004</v>
      </c>
      <c r="W3082">
        <f>Sales_Data[[#This Row],[Sales]]*Sales_Data[[#This Row],[Cost_%]]</f>
        <v>23.746800000000004</v>
      </c>
      <c r="X3082">
        <f>Sales_Data[[#This Row],[Sales]]-Sales_Data[[#This Row],[Cost]]</f>
        <v>19.429199999999998</v>
      </c>
      <c r="Y3082" s="3">
        <f>Sales_Data[[#This Row],[Gross_Profit_Recalc]]/Sales_Data[[#This Row],[Sales]]</f>
        <v>0.44999999999999996</v>
      </c>
      <c r="Z3082">
        <f>YEAR(Sales_Data[[#This Row],[Order Date]])</f>
        <v>2017</v>
      </c>
    </row>
    <row r="3083" spans="1:26" x14ac:dyDescent="0.2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>_xlfn.XLOOKUP(Sales_Data[[#This Row],[Category]],Assumptions_Model!A:A, Assumptions_Model!B:B)</f>
        <v>0.6</v>
      </c>
      <c r="W3083">
        <f>Sales_Data[[#This Row],[Sales]]*Sales_Data[[#This Row],[Cost_%]]</f>
        <v>35.003999999999998</v>
      </c>
      <c r="X3083">
        <f>Sales_Data[[#This Row],[Sales]]-Sales_Data[[#This Row],[Cost]]</f>
        <v>23.336000000000006</v>
      </c>
      <c r="Y3083" s="3">
        <f>Sales_Data[[#This Row],[Gross_Profit_Recalc]]/Sales_Data[[#This Row],[Sales]]</f>
        <v>0.40000000000000008</v>
      </c>
      <c r="Z3083">
        <f>YEAR(Sales_Data[[#This Row],[Order Date]])</f>
        <v>2017</v>
      </c>
    </row>
    <row r="3084" spans="1:26" x14ac:dyDescent="0.2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f>_xlfn.XLOOKUP(Sales_Data[[#This Row],[Category]],Assumptions_Model!A:A, Assumptions_Model!B:B)</f>
        <v>0.55000000000000004</v>
      </c>
      <c r="W3084">
        <f>Sales_Data[[#This Row],[Sales]]*Sales_Data[[#This Row],[Cost_%]]</f>
        <v>296.98350000000005</v>
      </c>
      <c r="X3084">
        <f>Sales_Data[[#This Row],[Sales]]-Sales_Data[[#This Row],[Cost]]</f>
        <v>242.98649999999998</v>
      </c>
      <c r="Y3084" s="3">
        <f>Sales_Data[[#This Row],[Gross_Profit_Recalc]]/Sales_Data[[#This Row],[Sales]]</f>
        <v>0.44999999999999996</v>
      </c>
      <c r="Z3084">
        <f>YEAR(Sales_Data[[#This Row],[Order Date]])</f>
        <v>2017</v>
      </c>
    </row>
    <row r="3085" spans="1:26" x14ac:dyDescent="0.2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>_xlfn.XLOOKUP(Sales_Data[[#This Row],[Category]],Assumptions_Model!A:A, Assumptions_Model!B:B)</f>
        <v>0.6</v>
      </c>
      <c r="W3085">
        <f>Sales_Data[[#This Row],[Sales]]*Sales_Data[[#This Row],[Cost_%]]</f>
        <v>2.3567999999999998</v>
      </c>
      <c r="X3085">
        <f>Sales_Data[[#This Row],[Sales]]-Sales_Data[[#This Row],[Cost]]</f>
        <v>1.5712000000000002</v>
      </c>
      <c r="Y3085" s="3">
        <f>Sales_Data[[#This Row],[Gross_Profit_Recalc]]/Sales_Data[[#This Row],[Sales]]</f>
        <v>0.4</v>
      </c>
      <c r="Z3085">
        <f>YEAR(Sales_Data[[#This Row],[Order Date]])</f>
        <v>2014</v>
      </c>
    </row>
    <row r="3086" spans="1:26" x14ac:dyDescent="0.2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>_xlfn.XLOOKUP(Sales_Data[[#This Row],[Category]],Assumptions_Model!A:A, Assumptions_Model!B:B)</f>
        <v>0.6</v>
      </c>
      <c r="W3086">
        <f>Sales_Data[[#This Row],[Sales]]*Sales_Data[[#This Row],[Cost_%]]</f>
        <v>151.6704</v>
      </c>
      <c r="X3086">
        <f>Sales_Data[[#This Row],[Sales]]-Sales_Data[[#This Row],[Cost]]</f>
        <v>101.11359999999999</v>
      </c>
      <c r="Y3086" s="3">
        <f>Sales_Data[[#This Row],[Gross_Profit_Recalc]]/Sales_Data[[#This Row],[Sales]]</f>
        <v>0.39999999999999997</v>
      </c>
      <c r="Z3086">
        <f>YEAR(Sales_Data[[#This Row],[Order Date]])</f>
        <v>2017</v>
      </c>
    </row>
    <row r="3087" spans="1:26" x14ac:dyDescent="0.2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>_xlfn.XLOOKUP(Sales_Data[[#This Row],[Category]],Assumptions_Model!A:A, Assumptions_Model!B:B)</f>
        <v>0.55000000000000004</v>
      </c>
      <c r="W3087">
        <f>Sales_Data[[#This Row],[Sales]]*Sales_Data[[#This Row],[Cost_%]]</f>
        <v>70.391199999999998</v>
      </c>
      <c r="X3087">
        <f>Sales_Data[[#This Row],[Sales]]-Sales_Data[[#This Row],[Cost]]</f>
        <v>57.592799999999997</v>
      </c>
      <c r="Y3087" s="3">
        <f>Sales_Data[[#This Row],[Gross_Profit_Recalc]]/Sales_Data[[#This Row],[Sales]]</f>
        <v>0.45</v>
      </c>
      <c r="Z3087">
        <f>YEAR(Sales_Data[[#This Row],[Order Date]])</f>
        <v>2017</v>
      </c>
    </row>
    <row r="3088" spans="1:26" x14ac:dyDescent="0.2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>_xlfn.XLOOKUP(Sales_Data[[#This Row],[Category]],Assumptions_Model!A:A, Assumptions_Model!B:B)</f>
        <v>0.65</v>
      </c>
      <c r="W3088">
        <f>Sales_Data[[#This Row],[Sales]]*Sales_Data[[#This Row],[Cost_%]]</f>
        <v>2.5895999999999999</v>
      </c>
      <c r="X3088">
        <f>Sales_Data[[#This Row],[Sales]]-Sales_Data[[#This Row],[Cost]]</f>
        <v>1.3944000000000001</v>
      </c>
      <c r="Y3088" s="3">
        <f>Sales_Data[[#This Row],[Gross_Profit_Recalc]]/Sales_Data[[#This Row],[Sales]]</f>
        <v>0.35000000000000003</v>
      </c>
      <c r="Z3088">
        <f>YEAR(Sales_Data[[#This Row],[Order Date]])</f>
        <v>2017</v>
      </c>
    </row>
    <row r="3089" spans="1:26" x14ac:dyDescent="0.2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>_xlfn.XLOOKUP(Sales_Data[[#This Row],[Category]],Assumptions_Model!A:A, Assumptions_Model!B:B)</f>
        <v>0.6</v>
      </c>
      <c r="W3089">
        <f>Sales_Data[[#This Row],[Sales]]*Sales_Data[[#This Row],[Cost_%]]</f>
        <v>7.7952000000000004</v>
      </c>
      <c r="X3089">
        <f>Sales_Data[[#This Row],[Sales]]-Sales_Data[[#This Row],[Cost]]</f>
        <v>5.1968000000000005</v>
      </c>
      <c r="Y3089" s="3">
        <f>Sales_Data[[#This Row],[Gross_Profit_Recalc]]/Sales_Data[[#This Row],[Sales]]</f>
        <v>0.4</v>
      </c>
      <c r="Z3089">
        <f>YEAR(Sales_Data[[#This Row],[Order Date]])</f>
        <v>2017</v>
      </c>
    </row>
    <row r="3090" spans="1:26" x14ac:dyDescent="0.2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>_xlfn.XLOOKUP(Sales_Data[[#This Row],[Category]],Assumptions_Model!A:A, Assumptions_Model!B:B)</f>
        <v>0.65</v>
      </c>
      <c r="W3090">
        <f>Sales_Data[[#This Row],[Sales]]*Sales_Data[[#This Row],[Cost_%]]</f>
        <v>39.65</v>
      </c>
      <c r="X3090">
        <f>Sales_Data[[#This Row],[Sales]]-Sales_Data[[#This Row],[Cost]]</f>
        <v>21.35</v>
      </c>
      <c r="Y3090" s="3">
        <f>Sales_Data[[#This Row],[Gross_Profit_Recalc]]/Sales_Data[[#This Row],[Sales]]</f>
        <v>0.35000000000000003</v>
      </c>
      <c r="Z3090">
        <f>YEAR(Sales_Data[[#This Row],[Order Date]])</f>
        <v>2017</v>
      </c>
    </row>
    <row r="3091" spans="1:26" x14ac:dyDescent="0.2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f>_xlfn.XLOOKUP(Sales_Data[[#This Row],[Category]],Assumptions_Model!A:A, Assumptions_Model!B:B)</f>
        <v>0.55000000000000004</v>
      </c>
      <c r="W3091">
        <f>Sales_Data[[#This Row],[Sales]]*Sales_Data[[#This Row],[Cost_%]]</f>
        <v>369.56150000000002</v>
      </c>
      <c r="X3091">
        <f>Sales_Data[[#This Row],[Sales]]-Sales_Data[[#This Row],[Cost]]</f>
        <v>302.36849999999993</v>
      </c>
      <c r="Y3091" s="3">
        <f>Sales_Data[[#This Row],[Gross_Profit_Recalc]]/Sales_Data[[#This Row],[Sales]]</f>
        <v>0.4499999999999999</v>
      </c>
      <c r="Z3091">
        <f>YEAR(Sales_Data[[#This Row],[Order Date]])</f>
        <v>2017</v>
      </c>
    </row>
    <row r="3092" spans="1:26" x14ac:dyDescent="0.2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>_xlfn.XLOOKUP(Sales_Data[[#This Row],[Category]],Assumptions_Model!A:A, Assumptions_Model!B:B)</f>
        <v>0.6</v>
      </c>
      <c r="W3092">
        <f>Sales_Data[[#This Row],[Sales]]*Sales_Data[[#This Row],[Cost_%]]</f>
        <v>268.71600000000001</v>
      </c>
      <c r="X3092">
        <f>Sales_Data[[#This Row],[Sales]]-Sales_Data[[#This Row],[Cost]]</f>
        <v>179.14400000000001</v>
      </c>
      <c r="Y3092" s="3">
        <f>Sales_Data[[#This Row],[Gross_Profit_Recalc]]/Sales_Data[[#This Row],[Sales]]</f>
        <v>0.4</v>
      </c>
      <c r="Z3092">
        <f>YEAR(Sales_Data[[#This Row],[Order Date]])</f>
        <v>2016</v>
      </c>
    </row>
    <row r="3093" spans="1:26" x14ac:dyDescent="0.2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>_xlfn.XLOOKUP(Sales_Data[[#This Row],[Category]],Assumptions_Model!A:A, Assumptions_Model!B:B)</f>
        <v>0.55000000000000004</v>
      </c>
      <c r="W3093">
        <f>Sales_Data[[#This Row],[Sales]]*Sales_Data[[#This Row],[Cost_%]]</f>
        <v>263.97250000000003</v>
      </c>
      <c r="X3093">
        <f>Sales_Data[[#This Row],[Sales]]-Sales_Data[[#This Row],[Cost]]</f>
        <v>215.97749999999996</v>
      </c>
      <c r="Y3093" s="3">
        <f>Sales_Data[[#This Row],[Gross_Profit_Recalc]]/Sales_Data[[#This Row],[Sales]]</f>
        <v>0.44999999999999996</v>
      </c>
      <c r="Z3093">
        <f>YEAR(Sales_Data[[#This Row],[Order Date]])</f>
        <v>2016</v>
      </c>
    </row>
    <row r="3094" spans="1:26" x14ac:dyDescent="0.2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>_xlfn.XLOOKUP(Sales_Data[[#This Row],[Category]],Assumptions_Model!A:A, Assumptions_Model!B:B)</f>
        <v>0.6</v>
      </c>
      <c r="W3094">
        <f>Sales_Data[[#This Row],[Sales]]*Sales_Data[[#This Row],[Cost_%]]</f>
        <v>99.86399999999999</v>
      </c>
      <c r="X3094">
        <f>Sales_Data[[#This Row],[Sales]]-Sales_Data[[#This Row],[Cost]]</f>
        <v>66.576000000000008</v>
      </c>
      <c r="Y3094" s="3">
        <f>Sales_Data[[#This Row],[Gross_Profit_Recalc]]/Sales_Data[[#This Row],[Sales]]</f>
        <v>0.40000000000000008</v>
      </c>
      <c r="Z3094">
        <f>YEAR(Sales_Data[[#This Row],[Order Date]])</f>
        <v>2016</v>
      </c>
    </row>
    <row r="3095" spans="1:26" x14ac:dyDescent="0.2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>_xlfn.XLOOKUP(Sales_Data[[#This Row],[Category]],Assumptions_Model!A:A, Assumptions_Model!B:B)</f>
        <v>0.6</v>
      </c>
      <c r="W3095">
        <f>Sales_Data[[#This Row],[Sales]]*Sales_Data[[#This Row],[Cost_%]]</f>
        <v>19.007999999999999</v>
      </c>
      <c r="X3095">
        <f>Sales_Data[[#This Row],[Sales]]-Sales_Data[[#This Row],[Cost]]</f>
        <v>12.672000000000001</v>
      </c>
      <c r="Y3095" s="3">
        <f>Sales_Data[[#This Row],[Gross_Profit_Recalc]]/Sales_Data[[#This Row],[Sales]]</f>
        <v>0.4</v>
      </c>
      <c r="Z3095">
        <f>YEAR(Sales_Data[[#This Row],[Order Date]])</f>
        <v>2015</v>
      </c>
    </row>
    <row r="3096" spans="1:26" x14ac:dyDescent="0.2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>_xlfn.XLOOKUP(Sales_Data[[#This Row],[Category]],Assumptions_Model!A:A, Assumptions_Model!B:B)</f>
        <v>0.6</v>
      </c>
      <c r="W3096">
        <f>Sales_Data[[#This Row],[Sales]]*Sales_Data[[#This Row],[Cost_%]]</f>
        <v>6.2207999999999997</v>
      </c>
      <c r="X3096">
        <f>Sales_Data[[#This Row],[Sales]]-Sales_Data[[#This Row],[Cost]]</f>
        <v>4.1472000000000007</v>
      </c>
      <c r="Y3096" s="3">
        <f>Sales_Data[[#This Row],[Gross_Profit_Recalc]]/Sales_Data[[#This Row],[Sales]]</f>
        <v>0.40000000000000008</v>
      </c>
      <c r="Z3096">
        <f>YEAR(Sales_Data[[#This Row],[Order Date]])</f>
        <v>2015</v>
      </c>
    </row>
    <row r="3097" spans="1:26" x14ac:dyDescent="0.2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>_xlfn.XLOOKUP(Sales_Data[[#This Row],[Category]],Assumptions_Model!A:A, Assumptions_Model!B:B)</f>
        <v>0.6</v>
      </c>
      <c r="W3097">
        <f>Sales_Data[[#This Row],[Sales]]*Sales_Data[[#This Row],[Cost_%]]</f>
        <v>7.2191999999999998</v>
      </c>
      <c r="X3097">
        <f>Sales_Data[[#This Row],[Sales]]-Sales_Data[[#This Row],[Cost]]</f>
        <v>4.8128000000000002</v>
      </c>
      <c r="Y3097" s="3">
        <f>Sales_Data[[#This Row],[Gross_Profit_Recalc]]/Sales_Data[[#This Row],[Sales]]</f>
        <v>0.4</v>
      </c>
      <c r="Z3097">
        <f>YEAR(Sales_Data[[#This Row],[Order Date]])</f>
        <v>2015</v>
      </c>
    </row>
    <row r="3098" spans="1:26" x14ac:dyDescent="0.2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>_xlfn.XLOOKUP(Sales_Data[[#This Row],[Category]],Assumptions_Model!A:A, Assumptions_Model!B:B)</f>
        <v>0.6</v>
      </c>
      <c r="W3098">
        <f>Sales_Data[[#This Row],[Sales]]*Sales_Data[[#This Row],[Cost_%]]</f>
        <v>3.4607999999999999</v>
      </c>
      <c r="X3098">
        <f>Sales_Data[[#This Row],[Sales]]-Sales_Data[[#This Row],[Cost]]</f>
        <v>2.3071999999999999</v>
      </c>
      <c r="Y3098" s="3">
        <f>Sales_Data[[#This Row],[Gross_Profit_Recalc]]/Sales_Data[[#This Row],[Sales]]</f>
        <v>0.4</v>
      </c>
      <c r="Z3098">
        <f>YEAR(Sales_Data[[#This Row],[Order Date]])</f>
        <v>2015</v>
      </c>
    </row>
    <row r="3099" spans="1:26" x14ac:dyDescent="0.2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>_xlfn.XLOOKUP(Sales_Data[[#This Row],[Category]],Assumptions_Model!A:A, Assumptions_Model!B:B)</f>
        <v>0.6</v>
      </c>
      <c r="W3099">
        <f>Sales_Data[[#This Row],[Sales]]*Sales_Data[[#This Row],[Cost_%]]</f>
        <v>19.871999999999996</v>
      </c>
      <c r="X3099">
        <f>Sales_Data[[#This Row],[Sales]]-Sales_Data[[#This Row],[Cost]]</f>
        <v>13.248000000000001</v>
      </c>
      <c r="Y3099" s="3">
        <f>Sales_Data[[#This Row],[Gross_Profit_Recalc]]/Sales_Data[[#This Row],[Sales]]</f>
        <v>0.40000000000000008</v>
      </c>
      <c r="Z3099">
        <f>YEAR(Sales_Data[[#This Row],[Order Date]])</f>
        <v>2017</v>
      </c>
    </row>
    <row r="3100" spans="1:26" x14ac:dyDescent="0.2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>_xlfn.XLOOKUP(Sales_Data[[#This Row],[Category]],Assumptions_Model!A:A, Assumptions_Model!B:B)</f>
        <v>0.65</v>
      </c>
      <c r="W3100">
        <f>Sales_Data[[#This Row],[Sales]]*Sales_Data[[#This Row],[Cost_%]]</f>
        <v>143.17264</v>
      </c>
      <c r="X3100">
        <f>Sales_Data[[#This Row],[Sales]]-Sales_Data[[#This Row],[Cost]]</f>
        <v>77.092960000000005</v>
      </c>
      <c r="Y3100" s="3">
        <f>Sales_Data[[#This Row],[Gross_Profit_Recalc]]/Sales_Data[[#This Row],[Sales]]</f>
        <v>0.35000000000000003</v>
      </c>
      <c r="Z3100">
        <f>YEAR(Sales_Data[[#This Row],[Order Date]])</f>
        <v>2017</v>
      </c>
    </row>
    <row r="3101" spans="1:26" x14ac:dyDescent="0.2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>_xlfn.XLOOKUP(Sales_Data[[#This Row],[Category]],Assumptions_Model!A:A, Assumptions_Model!B:B)</f>
        <v>0.6</v>
      </c>
      <c r="W3101">
        <f>Sales_Data[[#This Row],[Sales]]*Sales_Data[[#This Row],[Cost_%]]</f>
        <v>6.4655999999999993</v>
      </c>
      <c r="X3101">
        <f>Sales_Data[[#This Row],[Sales]]-Sales_Data[[#This Row],[Cost]]</f>
        <v>4.3104000000000005</v>
      </c>
      <c r="Y3101" s="3">
        <f>Sales_Data[[#This Row],[Gross_Profit_Recalc]]/Sales_Data[[#This Row],[Sales]]</f>
        <v>0.4</v>
      </c>
      <c r="Z3101">
        <f>YEAR(Sales_Data[[#This Row],[Order Date]])</f>
        <v>2017</v>
      </c>
    </row>
    <row r="3102" spans="1:26" x14ac:dyDescent="0.2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>_xlfn.XLOOKUP(Sales_Data[[#This Row],[Category]],Assumptions_Model!A:A, Assumptions_Model!B:B)</f>
        <v>0.65</v>
      </c>
      <c r="W3102">
        <f>Sales_Data[[#This Row],[Sales]]*Sales_Data[[#This Row],[Cost_%]]</f>
        <v>157.52880000000002</v>
      </c>
      <c r="X3102">
        <f>Sales_Data[[#This Row],[Sales]]-Sales_Data[[#This Row],[Cost]]</f>
        <v>84.823199999999986</v>
      </c>
      <c r="Y3102" s="3">
        <f>Sales_Data[[#This Row],[Gross_Profit_Recalc]]/Sales_Data[[#This Row],[Sales]]</f>
        <v>0.34999999999999992</v>
      </c>
      <c r="Z3102">
        <f>YEAR(Sales_Data[[#This Row],[Order Date]])</f>
        <v>2017</v>
      </c>
    </row>
    <row r="3103" spans="1:26" x14ac:dyDescent="0.2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>_xlfn.XLOOKUP(Sales_Data[[#This Row],[Category]],Assumptions_Model!A:A, Assumptions_Model!B:B)</f>
        <v>0.6</v>
      </c>
      <c r="W3103">
        <f>Sales_Data[[#This Row],[Sales]]*Sales_Data[[#This Row],[Cost_%]]</f>
        <v>417.09599999999995</v>
      </c>
      <c r="X3103">
        <f>Sales_Data[[#This Row],[Sales]]-Sales_Data[[#This Row],[Cost]]</f>
        <v>278.06400000000002</v>
      </c>
      <c r="Y3103" s="3">
        <f>Sales_Data[[#This Row],[Gross_Profit_Recalc]]/Sales_Data[[#This Row],[Sales]]</f>
        <v>0.4</v>
      </c>
      <c r="Z3103">
        <f>YEAR(Sales_Data[[#This Row],[Order Date]])</f>
        <v>2017</v>
      </c>
    </row>
    <row r="3104" spans="1:26" x14ac:dyDescent="0.2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f>_xlfn.XLOOKUP(Sales_Data[[#This Row],[Category]],Assumptions_Model!A:A, Assumptions_Model!B:B)</f>
        <v>0.65</v>
      </c>
      <c r="W3104">
        <f>Sales_Data[[#This Row],[Sales]]*Sales_Data[[#This Row],[Cost_%]]</f>
        <v>143.637</v>
      </c>
      <c r="X3104">
        <f>Sales_Data[[#This Row],[Sales]]-Sales_Data[[#This Row],[Cost]]</f>
        <v>77.342999999999989</v>
      </c>
      <c r="Y3104" s="3">
        <f>Sales_Data[[#This Row],[Gross_Profit_Recalc]]/Sales_Data[[#This Row],[Sales]]</f>
        <v>0.35</v>
      </c>
      <c r="Z3104">
        <f>YEAR(Sales_Data[[#This Row],[Order Date]])</f>
        <v>2017</v>
      </c>
    </row>
    <row r="3105" spans="1:26" x14ac:dyDescent="0.2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>_xlfn.XLOOKUP(Sales_Data[[#This Row],[Category]],Assumptions_Model!A:A, Assumptions_Model!B:B)</f>
        <v>0.6</v>
      </c>
      <c r="W3105">
        <f>Sales_Data[[#This Row],[Sales]]*Sales_Data[[#This Row],[Cost_%]]</f>
        <v>7.7742000000000004</v>
      </c>
      <c r="X3105">
        <f>Sales_Data[[#This Row],[Sales]]-Sales_Data[[#This Row],[Cost]]</f>
        <v>5.1828000000000003</v>
      </c>
      <c r="Y3105" s="3">
        <f>Sales_Data[[#This Row],[Gross_Profit_Recalc]]/Sales_Data[[#This Row],[Sales]]</f>
        <v>0.4</v>
      </c>
      <c r="Z3105">
        <f>YEAR(Sales_Data[[#This Row],[Order Date]])</f>
        <v>2016</v>
      </c>
    </row>
    <row r="3106" spans="1:26" x14ac:dyDescent="0.2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f>_xlfn.XLOOKUP(Sales_Data[[#This Row],[Category]],Assumptions_Model!A:A, Assumptions_Model!B:B)</f>
        <v>0.6</v>
      </c>
      <c r="W3106">
        <f>Sales_Data[[#This Row],[Sales]]*Sales_Data[[#This Row],[Cost_%]]</f>
        <v>15.407999999999999</v>
      </c>
      <c r="X3106">
        <f>Sales_Data[[#This Row],[Sales]]-Sales_Data[[#This Row],[Cost]]</f>
        <v>10.272</v>
      </c>
      <c r="Y3106" s="3">
        <f>Sales_Data[[#This Row],[Gross_Profit_Recalc]]/Sales_Data[[#This Row],[Sales]]</f>
        <v>0.4</v>
      </c>
      <c r="Z3106">
        <f>YEAR(Sales_Data[[#This Row],[Order Date]])</f>
        <v>2017</v>
      </c>
    </row>
    <row r="3107" spans="1:26" x14ac:dyDescent="0.2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>_xlfn.XLOOKUP(Sales_Data[[#This Row],[Category]],Assumptions_Model!A:A, Assumptions_Model!B:B)</f>
        <v>0.6</v>
      </c>
      <c r="W3107">
        <f>Sales_Data[[#This Row],[Sales]]*Sales_Data[[#This Row],[Cost_%]]</f>
        <v>9.4271999999999991</v>
      </c>
      <c r="X3107">
        <f>Sales_Data[[#This Row],[Sales]]-Sales_Data[[#This Row],[Cost]]</f>
        <v>6.2848000000000006</v>
      </c>
      <c r="Y3107" s="3">
        <f>Sales_Data[[#This Row],[Gross_Profit_Recalc]]/Sales_Data[[#This Row],[Sales]]</f>
        <v>0.4</v>
      </c>
      <c r="Z3107">
        <f>YEAR(Sales_Data[[#This Row],[Order Date]])</f>
        <v>2016</v>
      </c>
    </row>
    <row r="3108" spans="1:26" x14ac:dyDescent="0.2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>_xlfn.XLOOKUP(Sales_Data[[#This Row],[Category]],Assumptions_Model!A:A, Assumptions_Model!B:B)</f>
        <v>0.6</v>
      </c>
      <c r="W3108">
        <f>Sales_Data[[#This Row],[Sales]]*Sales_Data[[#This Row],[Cost_%]]</f>
        <v>179.07839999999999</v>
      </c>
      <c r="X3108">
        <f>Sales_Data[[#This Row],[Sales]]-Sales_Data[[#This Row],[Cost]]</f>
        <v>119.38560000000001</v>
      </c>
      <c r="Y3108" s="3">
        <f>Sales_Data[[#This Row],[Gross_Profit_Recalc]]/Sales_Data[[#This Row],[Sales]]</f>
        <v>0.4</v>
      </c>
      <c r="Z3108">
        <f>YEAR(Sales_Data[[#This Row],[Order Date]])</f>
        <v>2017</v>
      </c>
    </row>
    <row r="3109" spans="1:26" x14ac:dyDescent="0.2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f>_xlfn.XLOOKUP(Sales_Data[[#This Row],[Category]],Assumptions_Model!A:A, Assumptions_Model!B:B)</f>
        <v>0.6</v>
      </c>
      <c r="W3109">
        <f>Sales_Data[[#This Row],[Sales]]*Sales_Data[[#This Row],[Cost_%]]</f>
        <v>13.157999999999999</v>
      </c>
      <c r="X3109">
        <f>Sales_Data[[#This Row],[Sales]]-Sales_Data[[#This Row],[Cost]]</f>
        <v>8.7720000000000002</v>
      </c>
      <c r="Y3109" s="3">
        <f>Sales_Data[[#This Row],[Gross_Profit_Recalc]]/Sales_Data[[#This Row],[Sales]]</f>
        <v>0.4</v>
      </c>
      <c r="Z3109">
        <f>YEAR(Sales_Data[[#This Row],[Order Date]])</f>
        <v>2016</v>
      </c>
    </row>
    <row r="3110" spans="1:26" x14ac:dyDescent="0.2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>_xlfn.XLOOKUP(Sales_Data[[#This Row],[Category]],Assumptions_Model!A:A, Assumptions_Model!B:B)</f>
        <v>0.6</v>
      </c>
      <c r="W3110">
        <f>Sales_Data[[#This Row],[Sales]]*Sales_Data[[#This Row],[Cost_%]]</f>
        <v>145.76399999999998</v>
      </c>
      <c r="X3110">
        <f>Sales_Data[[#This Row],[Sales]]-Sales_Data[[#This Row],[Cost]]</f>
        <v>97.176000000000016</v>
      </c>
      <c r="Y3110" s="3">
        <f>Sales_Data[[#This Row],[Gross_Profit_Recalc]]/Sales_Data[[#This Row],[Sales]]</f>
        <v>0.40000000000000008</v>
      </c>
      <c r="Z3110">
        <f>YEAR(Sales_Data[[#This Row],[Order Date]])</f>
        <v>2016</v>
      </c>
    </row>
    <row r="3111" spans="1:26" x14ac:dyDescent="0.2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>_xlfn.XLOOKUP(Sales_Data[[#This Row],[Category]],Assumptions_Model!A:A, Assumptions_Model!B:B)</f>
        <v>0.6</v>
      </c>
      <c r="W3111">
        <f>Sales_Data[[#This Row],[Sales]]*Sales_Data[[#This Row],[Cost_%]]</f>
        <v>4.5839999999999996</v>
      </c>
      <c r="X3111">
        <f>Sales_Data[[#This Row],[Sales]]-Sales_Data[[#This Row],[Cost]]</f>
        <v>3.056</v>
      </c>
      <c r="Y3111" s="3">
        <f>Sales_Data[[#This Row],[Gross_Profit_Recalc]]/Sales_Data[[#This Row],[Sales]]</f>
        <v>0.4</v>
      </c>
      <c r="Z3111">
        <f>YEAR(Sales_Data[[#This Row],[Order Date]])</f>
        <v>2016</v>
      </c>
    </row>
    <row r="3112" spans="1:26" x14ac:dyDescent="0.2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>_xlfn.XLOOKUP(Sales_Data[[#This Row],[Category]],Assumptions_Model!A:A, Assumptions_Model!B:B)</f>
        <v>0.6</v>
      </c>
      <c r="W3112">
        <f>Sales_Data[[#This Row],[Sales]]*Sales_Data[[#This Row],[Cost_%]]</f>
        <v>31.103999999999999</v>
      </c>
      <c r="X3112">
        <f>Sales_Data[[#This Row],[Sales]]-Sales_Data[[#This Row],[Cost]]</f>
        <v>20.736000000000004</v>
      </c>
      <c r="Y3112" s="3">
        <f>Sales_Data[[#This Row],[Gross_Profit_Recalc]]/Sales_Data[[#This Row],[Sales]]</f>
        <v>0.40000000000000008</v>
      </c>
      <c r="Z3112">
        <f>YEAR(Sales_Data[[#This Row],[Order Date]])</f>
        <v>2016</v>
      </c>
    </row>
    <row r="3113" spans="1:26" x14ac:dyDescent="0.2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>_xlfn.XLOOKUP(Sales_Data[[#This Row],[Category]],Assumptions_Model!A:A, Assumptions_Model!B:B)</f>
        <v>0.6</v>
      </c>
      <c r="W3113">
        <f>Sales_Data[[#This Row],[Sales]]*Sales_Data[[#This Row],[Cost_%]]</f>
        <v>159.102</v>
      </c>
      <c r="X3113">
        <f>Sales_Data[[#This Row],[Sales]]-Sales_Data[[#This Row],[Cost]]</f>
        <v>106.06800000000001</v>
      </c>
      <c r="Y3113" s="3">
        <f>Sales_Data[[#This Row],[Gross_Profit_Recalc]]/Sales_Data[[#This Row],[Sales]]</f>
        <v>0.4</v>
      </c>
      <c r="Z3113">
        <f>YEAR(Sales_Data[[#This Row],[Order Date]])</f>
        <v>2016</v>
      </c>
    </row>
    <row r="3114" spans="1:26" x14ac:dyDescent="0.2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>_xlfn.XLOOKUP(Sales_Data[[#This Row],[Category]],Assumptions_Model!A:A, Assumptions_Model!B:B)</f>
        <v>0.55000000000000004</v>
      </c>
      <c r="W3114">
        <f>Sales_Data[[#This Row],[Sales]]*Sales_Data[[#This Row],[Cost_%]]</f>
        <v>460.68000000000006</v>
      </c>
      <c r="X3114">
        <f>Sales_Data[[#This Row],[Sales]]-Sales_Data[[#This Row],[Cost]]</f>
        <v>376.91999999999996</v>
      </c>
      <c r="Y3114" s="3">
        <f>Sales_Data[[#This Row],[Gross_Profit_Recalc]]/Sales_Data[[#This Row],[Sales]]</f>
        <v>0.44999999999999996</v>
      </c>
      <c r="Z3114">
        <f>YEAR(Sales_Data[[#This Row],[Order Date]])</f>
        <v>2016</v>
      </c>
    </row>
    <row r="3115" spans="1:26" x14ac:dyDescent="0.2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>_xlfn.XLOOKUP(Sales_Data[[#This Row],[Category]],Assumptions_Model!A:A, Assumptions_Model!B:B)</f>
        <v>0.6</v>
      </c>
      <c r="W3115">
        <f>Sales_Data[[#This Row],[Sales]]*Sales_Data[[#This Row],[Cost_%]]</f>
        <v>81.540000000000006</v>
      </c>
      <c r="X3115">
        <f>Sales_Data[[#This Row],[Sales]]-Sales_Data[[#This Row],[Cost]]</f>
        <v>54.36</v>
      </c>
      <c r="Y3115" s="3">
        <f>Sales_Data[[#This Row],[Gross_Profit_Recalc]]/Sales_Data[[#This Row],[Sales]]</f>
        <v>0.39999999999999997</v>
      </c>
      <c r="Z3115">
        <f>YEAR(Sales_Data[[#This Row],[Order Date]])</f>
        <v>2016</v>
      </c>
    </row>
    <row r="3116" spans="1:26" x14ac:dyDescent="0.2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>_xlfn.XLOOKUP(Sales_Data[[#This Row],[Category]],Assumptions_Model!A:A, Assumptions_Model!B:B)</f>
        <v>0.6</v>
      </c>
      <c r="W3116">
        <f>Sales_Data[[#This Row],[Sales]]*Sales_Data[[#This Row],[Cost_%]]</f>
        <v>20.808</v>
      </c>
      <c r="X3116">
        <f>Sales_Data[[#This Row],[Sales]]-Sales_Data[[#This Row],[Cost]]</f>
        <v>13.872</v>
      </c>
      <c r="Y3116" s="3">
        <f>Sales_Data[[#This Row],[Gross_Profit_Recalc]]/Sales_Data[[#This Row],[Sales]]</f>
        <v>0.4</v>
      </c>
      <c r="Z3116">
        <f>YEAR(Sales_Data[[#This Row],[Order Date]])</f>
        <v>2016</v>
      </c>
    </row>
    <row r="3117" spans="1:26" x14ac:dyDescent="0.2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>_xlfn.XLOOKUP(Sales_Data[[#This Row],[Category]],Assumptions_Model!A:A, Assumptions_Model!B:B)</f>
        <v>0.65</v>
      </c>
      <c r="W3117">
        <f>Sales_Data[[#This Row],[Sales]]*Sales_Data[[#This Row],[Cost_%]]</f>
        <v>346.25759999999997</v>
      </c>
      <c r="X3117">
        <f>Sales_Data[[#This Row],[Sales]]-Sales_Data[[#This Row],[Cost]]</f>
        <v>186.44639999999998</v>
      </c>
      <c r="Y3117" s="3">
        <f>Sales_Data[[#This Row],[Gross_Profit_Recalc]]/Sales_Data[[#This Row],[Sales]]</f>
        <v>0.35</v>
      </c>
      <c r="Z3117">
        <f>YEAR(Sales_Data[[#This Row],[Order Date]])</f>
        <v>2016</v>
      </c>
    </row>
    <row r="3118" spans="1:26" x14ac:dyDescent="0.2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>_xlfn.XLOOKUP(Sales_Data[[#This Row],[Category]],Assumptions_Model!A:A, Assumptions_Model!B:B)</f>
        <v>0.6</v>
      </c>
      <c r="W3118">
        <f>Sales_Data[[#This Row],[Sales]]*Sales_Data[[#This Row],[Cost_%]]</f>
        <v>25.86</v>
      </c>
      <c r="X3118">
        <f>Sales_Data[[#This Row],[Sales]]-Sales_Data[[#This Row],[Cost]]</f>
        <v>17.240000000000002</v>
      </c>
      <c r="Y3118" s="3">
        <f>Sales_Data[[#This Row],[Gross_Profit_Recalc]]/Sales_Data[[#This Row],[Sales]]</f>
        <v>0.4</v>
      </c>
      <c r="Z3118">
        <f>YEAR(Sales_Data[[#This Row],[Order Date]])</f>
        <v>2016</v>
      </c>
    </row>
    <row r="3119" spans="1:26" x14ac:dyDescent="0.2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>_xlfn.XLOOKUP(Sales_Data[[#This Row],[Category]],Assumptions_Model!A:A, Assumptions_Model!B:B)</f>
        <v>0.6</v>
      </c>
      <c r="W3119">
        <f>Sales_Data[[#This Row],[Sales]]*Sales_Data[[#This Row],[Cost_%]]</f>
        <v>9.5280000000000005</v>
      </c>
      <c r="X3119">
        <f>Sales_Data[[#This Row],[Sales]]-Sales_Data[[#This Row],[Cost]]</f>
        <v>6.3520000000000003</v>
      </c>
      <c r="Y3119" s="3">
        <f>Sales_Data[[#This Row],[Gross_Profit_Recalc]]/Sales_Data[[#This Row],[Sales]]</f>
        <v>0.4</v>
      </c>
      <c r="Z3119">
        <f>YEAR(Sales_Data[[#This Row],[Order Date]])</f>
        <v>2016</v>
      </c>
    </row>
    <row r="3120" spans="1:26" x14ac:dyDescent="0.2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>_xlfn.XLOOKUP(Sales_Data[[#This Row],[Category]],Assumptions_Model!A:A, Assumptions_Model!B:B)</f>
        <v>0.65</v>
      </c>
      <c r="W3120">
        <f>Sales_Data[[#This Row],[Sales]]*Sales_Data[[#This Row],[Cost_%]]</f>
        <v>730.54800000000012</v>
      </c>
      <c r="X3120">
        <f>Sales_Data[[#This Row],[Sales]]-Sales_Data[[#This Row],[Cost]]</f>
        <v>393.37199999999996</v>
      </c>
      <c r="Y3120" s="3">
        <f>Sales_Data[[#This Row],[Gross_Profit_Recalc]]/Sales_Data[[#This Row],[Sales]]</f>
        <v>0.34999999999999992</v>
      </c>
      <c r="Z3120">
        <f>YEAR(Sales_Data[[#This Row],[Order Date]])</f>
        <v>2015</v>
      </c>
    </row>
    <row r="3121" spans="1:26" x14ac:dyDescent="0.2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>_xlfn.XLOOKUP(Sales_Data[[#This Row],[Category]],Assumptions_Model!A:A, Assumptions_Model!B:B)</f>
        <v>0.55000000000000004</v>
      </c>
      <c r="W3121">
        <f>Sales_Data[[#This Row],[Sales]]*Sales_Data[[#This Row],[Cost_%]]</f>
        <v>137.27120000000002</v>
      </c>
      <c r="X3121">
        <f>Sales_Data[[#This Row],[Sales]]-Sales_Data[[#This Row],[Cost]]</f>
        <v>112.31279999999998</v>
      </c>
      <c r="Y3121" s="3">
        <f>Sales_Data[[#This Row],[Gross_Profit_Recalc]]/Sales_Data[[#This Row],[Sales]]</f>
        <v>0.4499999999999999</v>
      </c>
      <c r="Z3121">
        <f>YEAR(Sales_Data[[#This Row],[Order Date]])</f>
        <v>2015</v>
      </c>
    </row>
    <row r="3122" spans="1:26" x14ac:dyDescent="0.2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>_xlfn.XLOOKUP(Sales_Data[[#This Row],[Category]],Assumptions_Model!A:A, Assumptions_Model!B:B)</f>
        <v>0.65</v>
      </c>
      <c r="W3122">
        <f>Sales_Data[[#This Row],[Sales]]*Sales_Data[[#This Row],[Cost_%]]</f>
        <v>31.636800000000001</v>
      </c>
      <c r="X3122">
        <f>Sales_Data[[#This Row],[Sales]]-Sales_Data[[#This Row],[Cost]]</f>
        <v>17.035199999999996</v>
      </c>
      <c r="Y3122" s="3">
        <f>Sales_Data[[#This Row],[Gross_Profit_Recalc]]/Sales_Data[[#This Row],[Sales]]</f>
        <v>0.34999999999999992</v>
      </c>
      <c r="Z3122">
        <f>YEAR(Sales_Data[[#This Row],[Order Date]])</f>
        <v>2015</v>
      </c>
    </row>
    <row r="3123" spans="1:26" x14ac:dyDescent="0.2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>_xlfn.XLOOKUP(Sales_Data[[#This Row],[Category]],Assumptions_Model!A:A, Assumptions_Model!B:B)</f>
        <v>0.6</v>
      </c>
      <c r="W3123">
        <f>Sales_Data[[#This Row],[Sales]]*Sales_Data[[#This Row],[Cost_%]]</f>
        <v>36.460799999999999</v>
      </c>
      <c r="X3123">
        <f>Sales_Data[[#This Row],[Sales]]-Sales_Data[[#This Row],[Cost]]</f>
        <v>24.307200000000002</v>
      </c>
      <c r="Y3123" s="3">
        <f>Sales_Data[[#This Row],[Gross_Profit_Recalc]]/Sales_Data[[#This Row],[Sales]]</f>
        <v>0.4</v>
      </c>
      <c r="Z3123">
        <f>YEAR(Sales_Data[[#This Row],[Order Date]])</f>
        <v>2015</v>
      </c>
    </row>
    <row r="3124" spans="1:26" x14ac:dyDescent="0.2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>_xlfn.XLOOKUP(Sales_Data[[#This Row],[Category]],Assumptions_Model!A:A, Assumptions_Model!B:B)</f>
        <v>0.6</v>
      </c>
      <c r="W3124">
        <f>Sales_Data[[#This Row],[Sales]]*Sales_Data[[#This Row],[Cost_%]]</f>
        <v>47.16</v>
      </c>
      <c r="X3124">
        <f>Sales_Data[[#This Row],[Sales]]-Sales_Data[[#This Row],[Cost]]</f>
        <v>31.439999999999998</v>
      </c>
      <c r="Y3124" s="3">
        <f>Sales_Data[[#This Row],[Gross_Profit_Recalc]]/Sales_Data[[#This Row],[Sales]]</f>
        <v>0.4</v>
      </c>
      <c r="Z3124">
        <f>YEAR(Sales_Data[[#This Row],[Order Date]])</f>
        <v>2015</v>
      </c>
    </row>
    <row r="3125" spans="1:26" x14ac:dyDescent="0.2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>_xlfn.XLOOKUP(Sales_Data[[#This Row],[Category]],Assumptions_Model!A:A, Assumptions_Model!B:B)</f>
        <v>0.6</v>
      </c>
      <c r="W3125">
        <f>Sales_Data[[#This Row],[Sales]]*Sales_Data[[#This Row],[Cost_%]]</f>
        <v>2.2607999999999997</v>
      </c>
      <c r="X3125">
        <f>Sales_Data[[#This Row],[Sales]]-Sales_Data[[#This Row],[Cost]]</f>
        <v>1.5072000000000001</v>
      </c>
      <c r="Y3125" s="3">
        <f>Sales_Data[[#This Row],[Gross_Profit_Recalc]]/Sales_Data[[#This Row],[Sales]]</f>
        <v>0.4</v>
      </c>
      <c r="Z3125">
        <f>YEAR(Sales_Data[[#This Row],[Order Date]])</f>
        <v>2015</v>
      </c>
    </row>
    <row r="3126" spans="1:26" x14ac:dyDescent="0.2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>_xlfn.XLOOKUP(Sales_Data[[#This Row],[Category]],Assumptions_Model!A:A, Assumptions_Model!B:B)</f>
        <v>0.6</v>
      </c>
      <c r="W3126">
        <f>Sales_Data[[#This Row],[Sales]]*Sales_Data[[#This Row],[Cost_%]]</f>
        <v>621.97439999999995</v>
      </c>
      <c r="X3126">
        <f>Sales_Data[[#This Row],[Sales]]-Sales_Data[[#This Row],[Cost]]</f>
        <v>414.64960000000008</v>
      </c>
      <c r="Y3126" s="3">
        <f>Sales_Data[[#This Row],[Gross_Profit_Recalc]]/Sales_Data[[#This Row],[Sales]]</f>
        <v>0.40000000000000008</v>
      </c>
      <c r="Z3126">
        <f>YEAR(Sales_Data[[#This Row],[Order Date]])</f>
        <v>2015</v>
      </c>
    </row>
    <row r="3127" spans="1:26" x14ac:dyDescent="0.2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>_xlfn.XLOOKUP(Sales_Data[[#This Row],[Category]],Assumptions_Model!A:A, Assumptions_Model!B:B)</f>
        <v>0.6</v>
      </c>
      <c r="W3127">
        <f>Sales_Data[[#This Row],[Sales]]*Sales_Data[[#This Row],[Cost_%]]</f>
        <v>338.28479999999996</v>
      </c>
      <c r="X3127">
        <f>Sales_Data[[#This Row],[Sales]]-Sales_Data[[#This Row],[Cost]]</f>
        <v>225.52320000000003</v>
      </c>
      <c r="Y3127" s="3">
        <f>Sales_Data[[#This Row],[Gross_Profit_Recalc]]/Sales_Data[[#This Row],[Sales]]</f>
        <v>0.40000000000000008</v>
      </c>
      <c r="Z3127">
        <f>YEAR(Sales_Data[[#This Row],[Order Date]])</f>
        <v>2015</v>
      </c>
    </row>
    <row r="3128" spans="1:26" x14ac:dyDescent="0.2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>_xlfn.XLOOKUP(Sales_Data[[#This Row],[Category]],Assumptions_Model!A:A, Assumptions_Model!B:B)</f>
        <v>0.55000000000000004</v>
      </c>
      <c r="W3128">
        <f>Sales_Data[[#This Row],[Sales]]*Sales_Data[[#This Row],[Cost_%]]</f>
        <v>142.19040000000001</v>
      </c>
      <c r="X3128">
        <f>Sales_Data[[#This Row],[Sales]]-Sales_Data[[#This Row],[Cost]]</f>
        <v>116.33760000000001</v>
      </c>
      <c r="Y3128" s="3">
        <f>Sales_Data[[#This Row],[Gross_Profit_Recalc]]/Sales_Data[[#This Row],[Sales]]</f>
        <v>0.45</v>
      </c>
      <c r="Z3128">
        <f>YEAR(Sales_Data[[#This Row],[Order Date]])</f>
        <v>2017</v>
      </c>
    </row>
    <row r="3129" spans="1:26" x14ac:dyDescent="0.2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>_xlfn.XLOOKUP(Sales_Data[[#This Row],[Category]],Assumptions_Model!A:A, Assumptions_Model!B:B)</f>
        <v>0.6</v>
      </c>
      <c r="W3129">
        <f>Sales_Data[[#This Row],[Sales]]*Sales_Data[[#This Row],[Cost_%]]</f>
        <v>29.471999999999998</v>
      </c>
      <c r="X3129">
        <f>Sales_Data[[#This Row],[Sales]]-Sales_Data[[#This Row],[Cost]]</f>
        <v>19.648</v>
      </c>
      <c r="Y3129" s="3">
        <f>Sales_Data[[#This Row],[Gross_Profit_Recalc]]/Sales_Data[[#This Row],[Sales]]</f>
        <v>0.4</v>
      </c>
      <c r="Z3129">
        <f>YEAR(Sales_Data[[#This Row],[Order Date]])</f>
        <v>2017</v>
      </c>
    </row>
    <row r="3130" spans="1:26" x14ac:dyDescent="0.2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>_xlfn.XLOOKUP(Sales_Data[[#This Row],[Category]],Assumptions_Model!A:A, Assumptions_Model!B:B)</f>
        <v>0.65</v>
      </c>
      <c r="W3130">
        <f>Sales_Data[[#This Row],[Sales]]*Sales_Data[[#This Row],[Cost_%]]</f>
        <v>28.899000000000001</v>
      </c>
      <c r="X3130">
        <f>Sales_Data[[#This Row],[Sales]]-Sales_Data[[#This Row],[Cost]]</f>
        <v>15.561</v>
      </c>
      <c r="Y3130" s="3">
        <f>Sales_Data[[#This Row],[Gross_Profit_Recalc]]/Sales_Data[[#This Row],[Sales]]</f>
        <v>0.35</v>
      </c>
      <c r="Z3130">
        <f>YEAR(Sales_Data[[#This Row],[Order Date]])</f>
        <v>2014</v>
      </c>
    </row>
    <row r="3131" spans="1:26" x14ac:dyDescent="0.2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>_xlfn.XLOOKUP(Sales_Data[[#This Row],[Category]],Assumptions_Model!A:A, Assumptions_Model!B:B)</f>
        <v>0.65</v>
      </c>
      <c r="W3131">
        <f>Sales_Data[[#This Row],[Sales]]*Sales_Data[[#This Row],[Cost_%]]</f>
        <v>157.01920000000001</v>
      </c>
      <c r="X3131">
        <f>Sales_Data[[#This Row],[Sales]]-Sales_Data[[#This Row],[Cost]]</f>
        <v>84.5488</v>
      </c>
      <c r="Y3131" s="3">
        <f>Sales_Data[[#This Row],[Gross_Profit_Recalc]]/Sales_Data[[#This Row],[Sales]]</f>
        <v>0.35</v>
      </c>
      <c r="Z3131">
        <f>YEAR(Sales_Data[[#This Row],[Order Date]])</f>
        <v>2014</v>
      </c>
    </row>
    <row r="3132" spans="1:26" x14ac:dyDescent="0.2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>_xlfn.XLOOKUP(Sales_Data[[#This Row],[Category]],Assumptions_Model!A:A, Assumptions_Model!B:B)</f>
        <v>0.55000000000000004</v>
      </c>
      <c r="W3132">
        <f>Sales_Data[[#This Row],[Sales]]*Sales_Data[[#This Row],[Cost_%]]</f>
        <v>217.25000000000003</v>
      </c>
      <c r="X3132">
        <f>Sales_Data[[#This Row],[Sales]]-Sales_Data[[#This Row],[Cost]]</f>
        <v>177.74999999999997</v>
      </c>
      <c r="Y3132" s="3">
        <f>Sales_Data[[#This Row],[Gross_Profit_Recalc]]/Sales_Data[[#This Row],[Sales]]</f>
        <v>0.44999999999999996</v>
      </c>
      <c r="Z3132">
        <f>YEAR(Sales_Data[[#This Row],[Order Date]])</f>
        <v>2014</v>
      </c>
    </row>
    <row r="3133" spans="1:26" x14ac:dyDescent="0.2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>_xlfn.XLOOKUP(Sales_Data[[#This Row],[Category]],Assumptions_Model!A:A, Assumptions_Model!B:B)</f>
        <v>0.55000000000000004</v>
      </c>
      <c r="W3133">
        <f>Sales_Data[[#This Row],[Sales]]*Sales_Data[[#This Row],[Cost_%]]</f>
        <v>344.94240000000002</v>
      </c>
      <c r="X3133">
        <f>Sales_Data[[#This Row],[Sales]]-Sales_Data[[#This Row],[Cost]]</f>
        <v>282.22559999999999</v>
      </c>
      <c r="Y3133" s="3">
        <f>Sales_Data[[#This Row],[Gross_Profit_Recalc]]/Sales_Data[[#This Row],[Sales]]</f>
        <v>0.44999999999999996</v>
      </c>
      <c r="Z3133">
        <f>YEAR(Sales_Data[[#This Row],[Order Date]])</f>
        <v>2014</v>
      </c>
    </row>
    <row r="3134" spans="1:26" x14ac:dyDescent="0.2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f>_xlfn.XLOOKUP(Sales_Data[[#This Row],[Category]],Assumptions_Model!A:A, Assumptions_Model!B:B)</f>
        <v>0.65</v>
      </c>
      <c r="W3134">
        <f>Sales_Data[[#This Row],[Sales]]*Sales_Data[[#This Row],[Cost_%]]</f>
        <v>8.6319999999999997</v>
      </c>
      <c r="X3134">
        <f>Sales_Data[[#This Row],[Sales]]-Sales_Data[[#This Row],[Cost]]</f>
        <v>4.6479999999999997</v>
      </c>
      <c r="Y3134" s="3">
        <f>Sales_Data[[#This Row],[Gross_Profit_Recalc]]/Sales_Data[[#This Row],[Sales]]</f>
        <v>0.35</v>
      </c>
      <c r="Z3134">
        <f>YEAR(Sales_Data[[#This Row],[Order Date]])</f>
        <v>2014</v>
      </c>
    </row>
    <row r="3135" spans="1:26" x14ac:dyDescent="0.2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>_xlfn.XLOOKUP(Sales_Data[[#This Row],[Category]],Assumptions_Model!A:A, Assumptions_Model!B:B)</f>
        <v>0.6</v>
      </c>
      <c r="W3135">
        <f>Sales_Data[[#This Row],[Sales]]*Sales_Data[[#This Row],[Cost_%]]</f>
        <v>7.6032000000000002</v>
      </c>
      <c r="X3135">
        <f>Sales_Data[[#This Row],[Sales]]-Sales_Data[[#This Row],[Cost]]</f>
        <v>5.0688000000000004</v>
      </c>
      <c r="Y3135" s="3">
        <f>Sales_Data[[#This Row],[Gross_Profit_Recalc]]/Sales_Data[[#This Row],[Sales]]</f>
        <v>0.4</v>
      </c>
      <c r="Z3135">
        <f>YEAR(Sales_Data[[#This Row],[Order Date]])</f>
        <v>2014</v>
      </c>
    </row>
    <row r="3136" spans="1:26" x14ac:dyDescent="0.2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>_xlfn.XLOOKUP(Sales_Data[[#This Row],[Category]],Assumptions_Model!A:A, Assumptions_Model!B:B)</f>
        <v>0.6</v>
      </c>
      <c r="W3136">
        <f>Sales_Data[[#This Row],[Sales]]*Sales_Data[[#This Row],[Cost_%]]</f>
        <v>18.335999999999999</v>
      </c>
      <c r="X3136">
        <f>Sales_Data[[#This Row],[Sales]]-Sales_Data[[#This Row],[Cost]]</f>
        <v>12.224</v>
      </c>
      <c r="Y3136" s="3">
        <f>Sales_Data[[#This Row],[Gross_Profit_Recalc]]/Sales_Data[[#This Row],[Sales]]</f>
        <v>0.4</v>
      </c>
      <c r="Z3136">
        <f>YEAR(Sales_Data[[#This Row],[Order Date]])</f>
        <v>2017</v>
      </c>
    </row>
    <row r="3137" spans="1:26" x14ac:dyDescent="0.2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>_xlfn.XLOOKUP(Sales_Data[[#This Row],[Category]],Assumptions_Model!A:A, Assumptions_Model!B:B)</f>
        <v>0.6</v>
      </c>
      <c r="W3137">
        <f>Sales_Data[[#This Row],[Sales]]*Sales_Data[[#This Row],[Cost_%]]</f>
        <v>46.7712</v>
      </c>
      <c r="X3137">
        <f>Sales_Data[[#This Row],[Sales]]-Sales_Data[[#This Row],[Cost]]</f>
        <v>31.180799999999998</v>
      </c>
      <c r="Y3137" s="3">
        <f>Sales_Data[[#This Row],[Gross_Profit_Recalc]]/Sales_Data[[#This Row],[Sales]]</f>
        <v>0.39999999999999997</v>
      </c>
      <c r="Z3137">
        <f>YEAR(Sales_Data[[#This Row],[Order Date]])</f>
        <v>2017</v>
      </c>
    </row>
    <row r="3138" spans="1:26" x14ac:dyDescent="0.2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>_xlfn.XLOOKUP(Sales_Data[[#This Row],[Category]],Assumptions_Model!A:A, Assumptions_Model!B:B)</f>
        <v>0.55000000000000004</v>
      </c>
      <c r="W3138">
        <f>Sales_Data[[#This Row],[Sales]]*Sales_Data[[#This Row],[Cost_%]]</f>
        <v>37.395600000000009</v>
      </c>
      <c r="X3138">
        <f>Sales_Data[[#This Row],[Sales]]-Sales_Data[[#This Row],[Cost]]</f>
        <v>30.596399999999996</v>
      </c>
      <c r="Y3138" s="3">
        <f>Sales_Data[[#This Row],[Gross_Profit_Recalc]]/Sales_Data[[#This Row],[Sales]]</f>
        <v>0.4499999999999999</v>
      </c>
      <c r="Z3138">
        <f>YEAR(Sales_Data[[#This Row],[Order Date]])</f>
        <v>2017</v>
      </c>
    </row>
    <row r="3139" spans="1:26" x14ac:dyDescent="0.2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>_xlfn.XLOOKUP(Sales_Data[[#This Row],[Category]],Assumptions_Model!A:A, Assumptions_Model!B:B)</f>
        <v>0.6</v>
      </c>
      <c r="W3139">
        <f>Sales_Data[[#This Row],[Sales]]*Sales_Data[[#This Row],[Cost_%]]</f>
        <v>7.3343999999999996</v>
      </c>
      <c r="X3139">
        <f>Sales_Data[[#This Row],[Sales]]-Sales_Data[[#This Row],[Cost]]</f>
        <v>4.8896000000000006</v>
      </c>
      <c r="Y3139" s="3">
        <f>Sales_Data[[#This Row],[Gross_Profit_Recalc]]/Sales_Data[[#This Row],[Sales]]</f>
        <v>0.4</v>
      </c>
      <c r="Z3139">
        <f>YEAR(Sales_Data[[#This Row],[Order Date]])</f>
        <v>2017</v>
      </c>
    </row>
    <row r="3140" spans="1:26" x14ac:dyDescent="0.2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>_xlfn.XLOOKUP(Sales_Data[[#This Row],[Category]],Assumptions_Model!A:A, Assumptions_Model!B:B)</f>
        <v>0.55000000000000004</v>
      </c>
      <c r="W3140">
        <f>Sales_Data[[#This Row],[Sales]]*Sales_Data[[#This Row],[Cost_%]]</f>
        <v>24.6312</v>
      </c>
      <c r="X3140">
        <f>Sales_Data[[#This Row],[Sales]]-Sales_Data[[#This Row],[Cost]]</f>
        <v>20.152799999999999</v>
      </c>
      <c r="Y3140" s="3">
        <f>Sales_Data[[#This Row],[Gross_Profit_Recalc]]/Sales_Data[[#This Row],[Sales]]</f>
        <v>0.45</v>
      </c>
      <c r="Z3140">
        <f>YEAR(Sales_Data[[#This Row],[Order Date]])</f>
        <v>2017</v>
      </c>
    </row>
    <row r="3141" spans="1:26" x14ac:dyDescent="0.2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>_xlfn.XLOOKUP(Sales_Data[[#This Row],[Category]],Assumptions_Model!A:A, Assumptions_Model!B:B)</f>
        <v>0.65</v>
      </c>
      <c r="W3141">
        <f>Sales_Data[[#This Row],[Sales]]*Sales_Data[[#This Row],[Cost_%]]</f>
        <v>14.8512</v>
      </c>
      <c r="X3141">
        <f>Sales_Data[[#This Row],[Sales]]-Sales_Data[[#This Row],[Cost]]</f>
        <v>7.9967999999999986</v>
      </c>
      <c r="Y3141" s="3">
        <f>Sales_Data[[#This Row],[Gross_Profit_Recalc]]/Sales_Data[[#This Row],[Sales]]</f>
        <v>0.35</v>
      </c>
      <c r="Z3141">
        <f>YEAR(Sales_Data[[#This Row],[Order Date]])</f>
        <v>2017</v>
      </c>
    </row>
    <row r="3142" spans="1:26" x14ac:dyDescent="0.2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>_xlfn.XLOOKUP(Sales_Data[[#This Row],[Category]],Assumptions_Model!A:A, Assumptions_Model!B:B)</f>
        <v>0.6</v>
      </c>
      <c r="W3142">
        <f>Sales_Data[[#This Row],[Sales]]*Sales_Data[[#This Row],[Cost_%]]</f>
        <v>123.858</v>
      </c>
      <c r="X3142">
        <f>Sales_Data[[#This Row],[Sales]]-Sales_Data[[#This Row],[Cost]]</f>
        <v>82.572000000000003</v>
      </c>
      <c r="Y3142" s="3">
        <f>Sales_Data[[#This Row],[Gross_Profit_Recalc]]/Sales_Data[[#This Row],[Sales]]</f>
        <v>0.4</v>
      </c>
      <c r="Z3142">
        <f>YEAR(Sales_Data[[#This Row],[Order Date]])</f>
        <v>2015</v>
      </c>
    </row>
    <row r="3143" spans="1:26" x14ac:dyDescent="0.2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>_xlfn.XLOOKUP(Sales_Data[[#This Row],[Category]],Assumptions_Model!A:A, Assumptions_Model!B:B)</f>
        <v>0.6</v>
      </c>
      <c r="W3143">
        <f>Sales_Data[[#This Row],[Sales]]*Sales_Data[[#This Row],[Cost_%]]</f>
        <v>126.23519999999999</v>
      </c>
      <c r="X3143">
        <f>Sales_Data[[#This Row],[Sales]]-Sales_Data[[#This Row],[Cost]]</f>
        <v>84.156800000000004</v>
      </c>
      <c r="Y3143" s="3">
        <f>Sales_Data[[#This Row],[Gross_Profit_Recalc]]/Sales_Data[[#This Row],[Sales]]</f>
        <v>0.4</v>
      </c>
      <c r="Z3143">
        <f>YEAR(Sales_Data[[#This Row],[Order Date]])</f>
        <v>2014</v>
      </c>
    </row>
    <row r="3144" spans="1:26" x14ac:dyDescent="0.2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>_xlfn.XLOOKUP(Sales_Data[[#This Row],[Category]],Assumptions_Model!A:A, Assumptions_Model!B:B)</f>
        <v>0.55000000000000004</v>
      </c>
      <c r="W3144">
        <f>Sales_Data[[#This Row],[Sales]]*Sales_Data[[#This Row],[Cost_%]]</f>
        <v>65.978000000000009</v>
      </c>
      <c r="X3144">
        <f>Sales_Data[[#This Row],[Sales]]-Sales_Data[[#This Row],[Cost]]</f>
        <v>53.981999999999985</v>
      </c>
      <c r="Y3144" s="3">
        <f>Sales_Data[[#This Row],[Gross_Profit_Recalc]]/Sales_Data[[#This Row],[Sales]]</f>
        <v>0.4499999999999999</v>
      </c>
      <c r="Z3144">
        <f>YEAR(Sales_Data[[#This Row],[Order Date]])</f>
        <v>2017</v>
      </c>
    </row>
    <row r="3145" spans="1:26" x14ac:dyDescent="0.2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>_xlfn.XLOOKUP(Sales_Data[[#This Row],[Category]],Assumptions_Model!A:A, Assumptions_Model!B:B)</f>
        <v>0.6</v>
      </c>
      <c r="W3145">
        <f>Sales_Data[[#This Row],[Sales]]*Sales_Data[[#This Row],[Cost_%]]</f>
        <v>6.3647999999999998</v>
      </c>
      <c r="X3145">
        <f>Sales_Data[[#This Row],[Sales]]-Sales_Data[[#This Row],[Cost]]</f>
        <v>4.2432000000000007</v>
      </c>
      <c r="Y3145" s="3">
        <f>Sales_Data[[#This Row],[Gross_Profit_Recalc]]/Sales_Data[[#This Row],[Sales]]</f>
        <v>0.40000000000000008</v>
      </c>
      <c r="Z3145">
        <f>YEAR(Sales_Data[[#This Row],[Order Date]])</f>
        <v>2017</v>
      </c>
    </row>
    <row r="3146" spans="1:26" x14ac:dyDescent="0.2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>_xlfn.XLOOKUP(Sales_Data[[#This Row],[Category]],Assumptions_Model!A:A, Assumptions_Model!B:B)</f>
        <v>0.65</v>
      </c>
      <c r="W3146">
        <f>Sales_Data[[#This Row],[Sales]]*Sales_Data[[#This Row],[Cost_%]]</f>
        <v>226.07130000000001</v>
      </c>
      <c r="X3146">
        <f>Sales_Data[[#This Row],[Sales]]-Sales_Data[[#This Row],[Cost]]</f>
        <v>121.73070000000001</v>
      </c>
      <c r="Y3146" s="3">
        <f>Sales_Data[[#This Row],[Gross_Profit_Recalc]]/Sales_Data[[#This Row],[Sales]]</f>
        <v>0.35000000000000003</v>
      </c>
      <c r="Z3146">
        <f>YEAR(Sales_Data[[#This Row],[Order Date]])</f>
        <v>2016</v>
      </c>
    </row>
    <row r="3147" spans="1:26" x14ac:dyDescent="0.2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>_xlfn.XLOOKUP(Sales_Data[[#This Row],[Category]],Assumptions_Model!A:A, Assumptions_Model!B:B)</f>
        <v>0.65</v>
      </c>
      <c r="W3147">
        <f>Sales_Data[[#This Row],[Sales]]*Sales_Data[[#This Row],[Cost_%]]</f>
        <v>626.03840000000002</v>
      </c>
      <c r="X3147">
        <f>Sales_Data[[#This Row],[Sales]]-Sales_Data[[#This Row],[Cost]]</f>
        <v>337.09759999999994</v>
      </c>
      <c r="Y3147" s="3">
        <f>Sales_Data[[#This Row],[Gross_Profit_Recalc]]/Sales_Data[[#This Row],[Sales]]</f>
        <v>0.35</v>
      </c>
      <c r="Z3147">
        <f>YEAR(Sales_Data[[#This Row],[Order Date]])</f>
        <v>2017</v>
      </c>
    </row>
    <row r="3148" spans="1:26" x14ac:dyDescent="0.2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>_xlfn.XLOOKUP(Sales_Data[[#This Row],[Category]],Assumptions_Model!A:A, Assumptions_Model!B:B)</f>
        <v>0.55000000000000004</v>
      </c>
      <c r="W3148">
        <f>Sales_Data[[#This Row],[Sales]]*Sales_Data[[#This Row],[Cost_%]]</f>
        <v>48.826799999999999</v>
      </c>
      <c r="X3148">
        <f>Sales_Data[[#This Row],[Sales]]-Sales_Data[[#This Row],[Cost]]</f>
        <v>39.949199999999998</v>
      </c>
      <c r="Y3148" s="3">
        <f>Sales_Data[[#This Row],[Gross_Profit_Recalc]]/Sales_Data[[#This Row],[Sales]]</f>
        <v>0.45</v>
      </c>
      <c r="Z3148">
        <f>YEAR(Sales_Data[[#This Row],[Order Date]])</f>
        <v>2017</v>
      </c>
    </row>
    <row r="3149" spans="1:26" x14ac:dyDescent="0.2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>_xlfn.XLOOKUP(Sales_Data[[#This Row],[Category]],Assumptions_Model!A:A, Assumptions_Model!B:B)</f>
        <v>0.6</v>
      </c>
      <c r="W3149">
        <f>Sales_Data[[#This Row],[Sales]]*Sales_Data[[#This Row],[Cost_%]]</f>
        <v>19.439999999999998</v>
      </c>
      <c r="X3149">
        <f>Sales_Data[[#This Row],[Sales]]-Sales_Data[[#This Row],[Cost]]</f>
        <v>12.96</v>
      </c>
      <c r="Y3149" s="3">
        <f>Sales_Data[[#This Row],[Gross_Profit_Recalc]]/Sales_Data[[#This Row],[Sales]]</f>
        <v>0.4</v>
      </c>
      <c r="Z3149">
        <f>YEAR(Sales_Data[[#This Row],[Order Date]])</f>
        <v>2014</v>
      </c>
    </row>
    <row r="3150" spans="1:26" x14ac:dyDescent="0.2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>_xlfn.XLOOKUP(Sales_Data[[#This Row],[Category]],Assumptions_Model!A:A, Assumptions_Model!B:B)</f>
        <v>0.6</v>
      </c>
      <c r="W3150">
        <f>Sales_Data[[#This Row],[Sales]]*Sales_Data[[#This Row],[Cost_%]]</f>
        <v>19.439999999999998</v>
      </c>
      <c r="X3150">
        <f>Sales_Data[[#This Row],[Sales]]-Sales_Data[[#This Row],[Cost]]</f>
        <v>12.96</v>
      </c>
      <c r="Y3150" s="3">
        <f>Sales_Data[[#This Row],[Gross_Profit_Recalc]]/Sales_Data[[#This Row],[Sales]]</f>
        <v>0.4</v>
      </c>
      <c r="Z3150">
        <f>YEAR(Sales_Data[[#This Row],[Order Date]])</f>
        <v>2016</v>
      </c>
    </row>
    <row r="3151" spans="1:26" x14ac:dyDescent="0.2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>_xlfn.XLOOKUP(Sales_Data[[#This Row],[Category]],Assumptions_Model!A:A, Assumptions_Model!B:B)</f>
        <v>0.6</v>
      </c>
      <c r="W3151">
        <f>Sales_Data[[#This Row],[Sales]]*Sales_Data[[#This Row],[Cost_%]]</f>
        <v>18.63</v>
      </c>
      <c r="X3151">
        <f>Sales_Data[[#This Row],[Sales]]-Sales_Data[[#This Row],[Cost]]</f>
        <v>12.420000000000002</v>
      </c>
      <c r="Y3151" s="3">
        <f>Sales_Data[[#This Row],[Gross_Profit_Recalc]]/Sales_Data[[#This Row],[Sales]]</f>
        <v>0.4</v>
      </c>
      <c r="Z3151">
        <f>YEAR(Sales_Data[[#This Row],[Order Date]])</f>
        <v>2014</v>
      </c>
    </row>
    <row r="3152" spans="1:26" x14ac:dyDescent="0.2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>_xlfn.XLOOKUP(Sales_Data[[#This Row],[Category]],Assumptions_Model!A:A, Assumptions_Model!B:B)</f>
        <v>0.55000000000000004</v>
      </c>
      <c r="W3152">
        <f>Sales_Data[[#This Row],[Sales]]*Sales_Data[[#This Row],[Cost_%]]</f>
        <v>1113.9480000000001</v>
      </c>
      <c r="X3152">
        <f>Sales_Data[[#This Row],[Sales]]-Sales_Data[[#This Row],[Cost]]</f>
        <v>911.41199999999981</v>
      </c>
      <c r="Y3152" s="3">
        <f>Sales_Data[[#This Row],[Gross_Profit_Recalc]]/Sales_Data[[#This Row],[Sales]]</f>
        <v>0.4499999999999999</v>
      </c>
      <c r="Z3152">
        <f>YEAR(Sales_Data[[#This Row],[Order Date]])</f>
        <v>2015</v>
      </c>
    </row>
    <row r="3153" spans="1:26" x14ac:dyDescent="0.2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f>_xlfn.XLOOKUP(Sales_Data[[#This Row],[Category]],Assumptions_Model!A:A, Assumptions_Model!B:B)</f>
        <v>0.55000000000000004</v>
      </c>
      <c r="W3153">
        <f>Sales_Data[[#This Row],[Sales]]*Sales_Data[[#This Row],[Cost_%]]</f>
        <v>989.99670000000003</v>
      </c>
      <c r="X3153">
        <f>Sales_Data[[#This Row],[Sales]]-Sales_Data[[#This Row],[Cost]]</f>
        <v>809.99729999999988</v>
      </c>
      <c r="Y3153" s="3">
        <f>Sales_Data[[#This Row],[Gross_Profit_Recalc]]/Sales_Data[[#This Row],[Sales]]</f>
        <v>0.44999999999999996</v>
      </c>
      <c r="Z3153">
        <f>YEAR(Sales_Data[[#This Row],[Order Date]])</f>
        <v>2015</v>
      </c>
    </row>
    <row r="3154" spans="1:26" x14ac:dyDescent="0.2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f>_xlfn.XLOOKUP(Sales_Data[[#This Row],[Category]],Assumptions_Model!A:A, Assumptions_Model!B:B)</f>
        <v>0.55000000000000004</v>
      </c>
      <c r="W3154">
        <f>Sales_Data[[#This Row],[Sales]]*Sales_Data[[#This Row],[Cost_%]]</f>
        <v>56.093400000000003</v>
      </c>
      <c r="X3154">
        <f>Sales_Data[[#This Row],[Sales]]-Sales_Data[[#This Row],[Cost]]</f>
        <v>45.894599999999997</v>
      </c>
      <c r="Y3154" s="3">
        <f>Sales_Data[[#This Row],[Gross_Profit_Recalc]]/Sales_Data[[#This Row],[Sales]]</f>
        <v>0.44999999999999996</v>
      </c>
      <c r="Z3154">
        <f>YEAR(Sales_Data[[#This Row],[Order Date]])</f>
        <v>2015</v>
      </c>
    </row>
    <row r="3155" spans="1:26" x14ac:dyDescent="0.2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>_xlfn.XLOOKUP(Sales_Data[[#This Row],[Category]],Assumptions_Model!A:A, Assumptions_Model!B:B)</f>
        <v>0.65</v>
      </c>
      <c r="W3155">
        <f>Sales_Data[[#This Row],[Sales]]*Sales_Data[[#This Row],[Cost_%]]</f>
        <v>170.86159999999998</v>
      </c>
      <c r="X3155">
        <f>Sales_Data[[#This Row],[Sales]]-Sales_Data[[#This Row],[Cost]]</f>
        <v>92.002399999999994</v>
      </c>
      <c r="Y3155" s="3">
        <f>Sales_Data[[#This Row],[Gross_Profit_Recalc]]/Sales_Data[[#This Row],[Sales]]</f>
        <v>0.35000000000000003</v>
      </c>
      <c r="Z3155">
        <f>YEAR(Sales_Data[[#This Row],[Order Date]])</f>
        <v>2015</v>
      </c>
    </row>
    <row r="3156" spans="1:26" x14ac:dyDescent="0.2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f>_xlfn.XLOOKUP(Sales_Data[[#This Row],[Category]],Assumptions_Model!A:A, Assumptions_Model!B:B)</f>
        <v>0.6</v>
      </c>
      <c r="W3156">
        <f>Sales_Data[[#This Row],[Sales]]*Sales_Data[[#This Row],[Cost_%]]</f>
        <v>441.58800000000002</v>
      </c>
      <c r="X3156">
        <f>Sales_Data[[#This Row],[Sales]]-Sales_Data[[#This Row],[Cost]]</f>
        <v>294.392</v>
      </c>
      <c r="Y3156" s="3">
        <f>Sales_Data[[#This Row],[Gross_Profit_Recalc]]/Sales_Data[[#This Row],[Sales]]</f>
        <v>0.39999999999999997</v>
      </c>
      <c r="Z3156">
        <f>YEAR(Sales_Data[[#This Row],[Order Date]])</f>
        <v>2017</v>
      </c>
    </row>
    <row r="3157" spans="1:26" x14ac:dyDescent="0.2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>_xlfn.XLOOKUP(Sales_Data[[#This Row],[Category]],Assumptions_Model!A:A, Assumptions_Model!B:B)</f>
        <v>0.6</v>
      </c>
      <c r="W3157">
        <f>Sales_Data[[#This Row],[Sales]]*Sales_Data[[#This Row],[Cost_%]]</f>
        <v>55.814399999999999</v>
      </c>
      <c r="X3157">
        <f>Sales_Data[[#This Row],[Sales]]-Sales_Data[[#This Row],[Cost]]</f>
        <v>37.209600000000002</v>
      </c>
      <c r="Y3157" s="3">
        <f>Sales_Data[[#This Row],[Gross_Profit_Recalc]]/Sales_Data[[#This Row],[Sales]]</f>
        <v>0.4</v>
      </c>
      <c r="Z3157">
        <f>YEAR(Sales_Data[[#This Row],[Order Date]])</f>
        <v>2014</v>
      </c>
    </row>
    <row r="3158" spans="1:26" x14ac:dyDescent="0.2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>_xlfn.XLOOKUP(Sales_Data[[#This Row],[Category]],Assumptions_Model!A:A, Assumptions_Model!B:B)</f>
        <v>0.65</v>
      </c>
      <c r="W3158">
        <f>Sales_Data[[#This Row],[Sales]]*Sales_Data[[#This Row],[Cost_%]]</f>
        <v>184.8366</v>
      </c>
      <c r="X3158">
        <f>Sales_Data[[#This Row],[Sales]]-Sales_Data[[#This Row],[Cost]]</f>
        <v>99.527399999999972</v>
      </c>
      <c r="Y3158" s="3">
        <f>Sales_Data[[#This Row],[Gross_Profit_Recalc]]/Sales_Data[[#This Row],[Sales]]</f>
        <v>0.34999999999999992</v>
      </c>
      <c r="Z3158">
        <f>YEAR(Sales_Data[[#This Row],[Order Date]])</f>
        <v>2015</v>
      </c>
    </row>
    <row r="3159" spans="1:26" x14ac:dyDescent="0.2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>_xlfn.XLOOKUP(Sales_Data[[#This Row],[Category]],Assumptions_Model!A:A, Assumptions_Model!B:B)</f>
        <v>0.55000000000000004</v>
      </c>
      <c r="W3159">
        <f>Sales_Data[[#This Row],[Sales]]*Sales_Data[[#This Row],[Cost_%]]</f>
        <v>14.3</v>
      </c>
      <c r="X3159">
        <f>Sales_Data[[#This Row],[Sales]]-Sales_Data[[#This Row],[Cost]]</f>
        <v>11.7</v>
      </c>
      <c r="Y3159" s="3">
        <f>Sales_Data[[#This Row],[Gross_Profit_Recalc]]/Sales_Data[[#This Row],[Sales]]</f>
        <v>0.44999999999999996</v>
      </c>
      <c r="Z3159">
        <f>YEAR(Sales_Data[[#This Row],[Order Date]])</f>
        <v>2015</v>
      </c>
    </row>
    <row r="3160" spans="1:26" x14ac:dyDescent="0.2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>_xlfn.XLOOKUP(Sales_Data[[#This Row],[Category]],Assumptions_Model!A:A, Assumptions_Model!B:B)</f>
        <v>0.6</v>
      </c>
      <c r="W3160">
        <f>Sales_Data[[#This Row],[Sales]]*Sales_Data[[#This Row],[Cost_%]]</f>
        <v>40.583999999999996</v>
      </c>
      <c r="X3160">
        <f>Sales_Data[[#This Row],[Sales]]-Sales_Data[[#This Row],[Cost]]</f>
        <v>27.056000000000004</v>
      </c>
      <c r="Y3160" s="3">
        <f>Sales_Data[[#This Row],[Gross_Profit_Recalc]]/Sales_Data[[#This Row],[Sales]]</f>
        <v>0.40000000000000008</v>
      </c>
      <c r="Z3160">
        <f>YEAR(Sales_Data[[#This Row],[Order Date]])</f>
        <v>2016</v>
      </c>
    </row>
    <row r="3161" spans="1:26" x14ac:dyDescent="0.2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>_xlfn.XLOOKUP(Sales_Data[[#This Row],[Category]],Assumptions_Model!A:A, Assumptions_Model!B:B)</f>
        <v>0.55000000000000004</v>
      </c>
      <c r="W3161">
        <f>Sales_Data[[#This Row],[Sales]]*Sales_Data[[#This Row],[Cost_%]]</f>
        <v>65.986800000000002</v>
      </c>
      <c r="X3161">
        <f>Sales_Data[[#This Row],[Sales]]-Sales_Data[[#This Row],[Cost]]</f>
        <v>53.989199999999997</v>
      </c>
      <c r="Y3161" s="3">
        <f>Sales_Data[[#This Row],[Gross_Profit_Recalc]]/Sales_Data[[#This Row],[Sales]]</f>
        <v>0.44999999999999996</v>
      </c>
      <c r="Z3161">
        <f>YEAR(Sales_Data[[#This Row],[Order Date]])</f>
        <v>2016</v>
      </c>
    </row>
    <row r="3162" spans="1:26" x14ac:dyDescent="0.2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>_xlfn.XLOOKUP(Sales_Data[[#This Row],[Category]],Assumptions_Model!A:A, Assumptions_Model!B:B)</f>
        <v>0.6</v>
      </c>
      <c r="W3162">
        <f>Sales_Data[[#This Row],[Sales]]*Sales_Data[[#This Row],[Cost_%]]</f>
        <v>3.1079999999999997</v>
      </c>
      <c r="X3162">
        <f>Sales_Data[[#This Row],[Sales]]-Sales_Data[[#This Row],[Cost]]</f>
        <v>2.0720000000000001</v>
      </c>
      <c r="Y3162" s="3">
        <f>Sales_Data[[#This Row],[Gross_Profit_Recalc]]/Sales_Data[[#This Row],[Sales]]</f>
        <v>0.4</v>
      </c>
      <c r="Z3162">
        <f>YEAR(Sales_Data[[#This Row],[Order Date]])</f>
        <v>2014</v>
      </c>
    </row>
    <row r="3163" spans="1:26" x14ac:dyDescent="0.2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>_xlfn.XLOOKUP(Sales_Data[[#This Row],[Category]],Assumptions_Model!A:A, Assumptions_Model!B:B)</f>
        <v>0.6</v>
      </c>
      <c r="W3163">
        <f>Sales_Data[[#This Row],[Sales]]*Sales_Data[[#This Row],[Cost_%]]</f>
        <v>9.3360000000000003</v>
      </c>
      <c r="X3163">
        <f>Sales_Data[[#This Row],[Sales]]-Sales_Data[[#This Row],[Cost]]</f>
        <v>6.2240000000000002</v>
      </c>
      <c r="Y3163" s="3">
        <f>Sales_Data[[#This Row],[Gross_Profit_Recalc]]/Sales_Data[[#This Row],[Sales]]</f>
        <v>0.4</v>
      </c>
      <c r="Z3163">
        <f>YEAR(Sales_Data[[#This Row],[Order Date]])</f>
        <v>2014</v>
      </c>
    </row>
    <row r="3164" spans="1:26" x14ac:dyDescent="0.2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f>_xlfn.XLOOKUP(Sales_Data[[#This Row],[Category]],Assumptions_Model!A:A, Assumptions_Model!B:B)</f>
        <v>0.6</v>
      </c>
      <c r="W3164">
        <f>Sales_Data[[#This Row],[Sales]]*Sales_Data[[#This Row],[Cost_%]]</f>
        <v>47.01</v>
      </c>
      <c r="X3164">
        <f>Sales_Data[[#This Row],[Sales]]-Sales_Data[[#This Row],[Cost]]</f>
        <v>31.339999999999996</v>
      </c>
      <c r="Y3164" s="3">
        <f>Sales_Data[[#This Row],[Gross_Profit_Recalc]]/Sales_Data[[#This Row],[Sales]]</f>
        <v>0.39999999999999997</v>
      </c>
      <c r="Z3164">
        <f>YEAR(Sales_Data[[#This Row],[Order Date]])</f>
        <v>2014</v>
      </c>
    </row>
    <row r="3165" spans="1:26" x14ac:dyDescent="0.2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f>_xlfn.XLOOKUP(Sales_Data[[#This Row],[Category]],Assumptions_Model!A:A, Assumptions_Model!B:B)</f>
        <v>0.6</v>
      </c>
      <c r="W3165">
        <f>Sales_Data[[#This Row],[Sales]]*Sales_Data[[#This Row],[Cost_%]]</f>
        <v>35.712000000000003</v>
      </c>
      <c r="X3165">
        <f>Sales_Data[[#This Row],[Sales]]-Sales_Data[[#This Row],[Cost]]</f>
        <v>23.808</v>
      </c>
      <c r="Y3165" s="3">
        <f>Sales_Data[[#This Row],[Gross_Profit_Recalc]]/Sales_Data[[#This Row],[Sales]]</f>
        <v>0.39999999999999997</v>
      </c>
      <c r="Z3165">
        <f>YEAR(Sales_Data[[#This Row],[Order Date]])</f>
        <v>2014</v>
      </c>
    </row>
    <row r="3166" spans="1:26" x14ac:dyDescent="0.2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f>_xlfn.XLOOKUP(Sales_Data[[#This Row],[Category]],Assumptions_Model!A:A, Assumptions_Model!B:B)</f>
        <v>0.6</v>
      </c>
      <c r="W3166">
        <f>Sales_Data[[#This Row],[Sales]]*Sales_Data[[#This Row],[Cost_%]]</f>
        <v>23.112000000000002</v>
      </c>
      <c r="X3166">
        <f>Sales_Data[[#This Row],[Sales]]-Sales_Data[[#This Row],[Cost]]</f>
        <v>15.408000000000001</v>
      </c>
      <c r="Y3166" s="3">
        <f>Sales_Data[[#This Row],[Gross_Profit_Recalc]]/Sales_Data[[#This Row],[Sales]]</f>
        <v>0.4</v>
      </c>
      <c r="Z3166">
        <f>YEAR(Sales_Data[[#This Row],[Order Date]])</f>
        <v>2014</v>
      </c>
    </row>
    <row r="3167" spans="1:26" x14ac:dyDescent="0.2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f>_xlfn.XLOOKUP(Sales_Data[[#This Row],[Category]],Assumptions_Model!A:A, Assumptions_Model!B:B)</f>
        <v>0.55000000000000004</v>
      </c>
      <c r="W3167">
        <f>Sales_Data[[#This Row],[Sales]]*Sales_Data[[#This Row],[Cost_%]]</f>
        <v>131.99120000000002</v>
      </c>
      <c r="X3167">
        <f>Sales_Data[[#This Row],[Sales]]-Sales_Data[[#This Row],[Cost]]</f>
        <v>107.99279999999999</v>
      </c>
      <c r="Y3167" s="3">
        <f>Sales_Data[[#This Row],[Gross_Profit_Recalc]]/Sales_Data[[#This Row],[Sales]]</f>
        <v>0.44999999999999996</v>
      </c>
      <c r="Z3167">
        <f>YEAR(Sales_Data[[#This Row],[Order Date]])</f>
        <v>2014</v>
      </c>
    </row>
    <row r="3168" spans="1:26" x14ac:dyDescent="0.2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f>_xlfn.XLOOKUP(Sales_Data[[#This Row],[Category]],Assumptions_Model!A:A, Assumptions_Model!B:B)</f>
        <v>0.6</v>
      </c>
      <c r="W3168">
        <f>Sales_Data[[#This Row],[Sales]]*Sales_Data[[#This Row],[Cost_%]]</f>
        <v>11.610000000000001</v>
      </c>
      <c r="X3168">
        <f>Sales_Data[[#This Row],[Sales]]-Sales_Data[[#This Row],[Cost]]</f>
        <v>7.74</v>
      </c>
      <c r="Y3168" s="3">
        <f>Sales_Data[[#This Row],[Gross_Profit_Recalc]]/Sales_Data[[#This Row],[Sales]]</f>
        <v>0.39999999999999997</v>
      </c>
      <c r="Z3168">
        <f>YEAR(Sales_Data[[#This Row],[Order Date]])</f>
        <v>2014</v>
      </c>
    </row>
    <row r="3169" spans="1:26" x14ac:dyDescent="0.2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>_xlfn.XLOOKUP(Sales_Data[[#This Row],[Category]],Assumptions_Model!A:A, Assumptions_Model!B:B)</f>
        <v>0.65</v>
      </c>
      <c r="W3169">
        <f>Sales_Data[[#This Row],[Sales]]*Sales_Data[[#This Row],[Cost_%]]</f>
        <v>43.550000000000004</v>
      </c>
      <c r="X3169">
        <f>Sales_Data[[#This Row],[Sales]]-Sales_Data[[#This Row],[Cost]]</f>
        <v>23.449999999999996</v>
      </c>
      <c r="Y3169" s="3">
        <f>Sales_Data[[#This Row],[Gross_Profit_Recalc]]/Sales_Data[[#This Row],[Sales]]</f>
        <v>0.34999999999999992</v>
      </c>
      <c r="Z3169">
        <f>YEAR(Sales_Data[[#This Row],[Order Date]])</f>
        <v>2016</v>
      </c>
    </row>
    <row r="3170" spans="1:26" x14ac:dyDescent="0.2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>_xlfn.XLOOKUP(Sales_Data[[#This Row],[Category]],Assumptions_Model!A:A, Assumptions_Model!B:B)</f>
        <v>0.65</v>
      </c>
      <c r="W3170">
        <f>Sales_Data[[#This Row],[Sales]]*Sales_Data[[#This Row],[Cost_%]]</f>
        <v>253.67680000000001</v>
      </c>
      <c r="X3170">
        <f>Sales_Data[[#This Row],[Sales]]-Sales_Data[[#This Row],[Cost]]</f>
        <v>136.59519999999998</v>
      </c>
      <c r="Y3170" s="3">
        <f>Sales_Data[[#This Row],[Gross_Profit_Recalc]]/Sales_Data[[#This Row],[Sales]]</f>
        <v>0.34999999999999992</v>
      </c>
      <c r="Z3170">
        <f>YEAR(Sales_Data[[#This Row],[Order Date]])</f>
        <v>2016</v>
      </c>
    </row>
    <row r="3171" spans="1:26" x14ac:dyDescent="0.2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>_xlfn.XLOOKUP(Sales_Data[[#This Row],[Category]],Assumptions_Model!A:A, Assumptions_Model!B:B)</f>
        <v>0.6</v>
      </c>
      <c r="W3171">
        <f>Sales_Data[[#This Row],[Sales]]*Sales_Data[[#This Row],[Cost_%]]</f>
        <v>37.315199999999997</v>
      </c>
      <c r="X3171">
        <f>Sales_Data[[#This Row],[Sales]]-Sales_Data[[#This Row],[Cost]]</f>
        <v>24.876800000000003</v>
      </c>
      <c r="Y3171" s="3">
        <f>Sales_Data[[#This Row],[Gross_Profit_Recalc]]/Sales_Data[[#This Row],[Sales]]</f>
        <v>0.4</v>
      </c>
      <c r="Z3171">
        <f>YEAR(Sales_Data[[#This Row],[Order Date]])</f>
        <v>2016</v>
      </c>
    </row>
    <row r="3172" spans="1:26" x14ac:dyDescent="0.2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f>_xlfn.XLOOKUP(Sales_Data[[#This Row],[Category]],Assumptions_Model!A:A, Assumptions_Model!B:B)</f>
        <v>0.6</v>
      </c>
      <c r="W3172">
        <f>Sales_Data[[#This Row],[Sales]]*Sales_Data[[#This Row],[Cost_%]]</f>
        <v>14.327999999999999</v>
      </c>
      <c r="X3172">
        <f>Sales_Data[[#This Row],[Sales]]-Sales_Data[[#This Row],[Cost]]</f>
        <v>9.5519999999999996</v>
      </c>
      <c r="Y3172" s="3">
        <f>Sales_Data[[#This Row],[Gross_Profit_Recalc]]/Sales_Data[[#This Row],[Sales]]</f>
        <v>0.4</v>
      </c>
      <c r="Z3172">
        <f>YEAR(Sales_Data[[#This Row],[Order Date]])</f>
        <v>2017</v>
      </c>
    </row>
    <row r="3173" spans="1:26" x14ac:dyDescent="0.2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>_xlfn.XLOOKUP(Sales_Data[[#This Row],[Category]],Assumptions_Model!A:A, Assumptions_Model!B:B)</f>
        <v>0.6</v>
      </c>
      <c r="W3173">
        <f>Sales_Data[[#This Row],[Sales]]*Sales_Data[[#This Row],[Cost_%]]</f>
        <v>1.9008</v>
      </c>
      <c r="X3173">
        <f>Sales_Data[[#This Row],[Sales]]-Sales_Data[[#This Row],[Cost]]</f>
        <v>1.2672000000000001</v>
      </c>
      <c r="Y3173" s="3">
        <f>Sales_Data[[#This Row],[Gross_Profit_Recalc]]/Sales_Data[[#This Row],[Sales]]</f>
        <v>0.4</v>
      </c>
      <c r="Z3173">
        <f>YEAR(Sales_Data[[#This Row],[Order Date]])</f>
        <v>2016</v>
      </c>
    </row>
    <row r="3174" spans="1:26" x14ac:dyDescent="0.2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>_xlfn.XLOOKUP(Sales_Data[[#This Row],[Category]],Assumptions_Model!A:A, Assumptions_Model!B:B)</f>
        <v>0.65</v>
      </c>
      <c r="W3174">
        <f>Sales_Data[[#This Row],[Sales]]*Sales_Data[[#This Row],[Cost_%]]</f>
        <v>343.47949999999997</v>
      </c>
      <c r="X3174">
        <f>Sales_Data[[#This Row],[Sales]]-Sales_Data[[#This Row],[Cost]]</f>
        <v>184.95049999999998</v>
      </c>
      <c r="Y3174" s="3">
        <f>Sales_Data[[#This Row],[Gross_Profit_Recalc]]/Sales_Data[[#This Row],[Sales]]</f>
        <v>0.35</v>
      </c>
      <c r="Z3174">
        <f>YEAR(Sales_Data[[#This Row],[Order Date]])</f>
        <v>2016</v>
      </c>
    </row>
    <row r="3175" spans="1:26" x14ac:dyDescent="0.2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>_xlfn.XLOOKUP(Sales_Data[[#This Row],[Category]],Assumptions_Model!A:A, Assumptions_Model!B:B)</f>
        <v>0.6</v>
      </c>
      <c r="W3175">
        <f>Sales_Data[[#This Row],[Sales]]*Sales_Data[[#This Row],[Cost_%]]</f>
        <v>8.0351999999999997</v>
      </c>
      <c r="X3175">
        <f>Sales_Data[[#This Row],[Sales]]-Sales_Data[[#This Row],[Cost]]</f>
        <v>5.3567999999999998</v>
      </c>
      <c r="Y3175" s="3">
        <f>Sales_Data[[#This Row],[Gross_Profit_Recalc]]/Sales_Data[[#This Row],[Sales]]</f>
        <v>0.4</v>
      </c>
      <c r="Z3175">
        <f>YEAR(Sales_Data[[#This Row],[Order Date]])</f>
        <v>2016</v>
      </c>
    </row>
    <row r="3176" spans="1:26" x14ac:dyDescent="0.2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>_xlfn.XLOOKUP(Sales_Data[[#This Row],[Category]],Assumptions_Model!A:A, Assumptions_Model!B:B)</f>
        <v>0.6</v>
      </c>
      <c r="W3176">
        <f>Sales_Data[[#This Row],[Sales]]*Sales_Data[[#This Row],[Cost_%]]</f>
        <v>109.116</v>
      </c>
      <c r="X3176">
        <f>Sales_Data[[#This Row],[Sales]]-Sales_Data[[#This Row],[Cost]]</f>
        <v>72.744000000000014</v>
      </c>
      <c r="Y3176" s="3">
        <f>Sales_Data[[#This Row],[Gross_Profit_Recalc]]/Sales_Data[[#This Row],[Sales]]</f>
        <v>0.4</v>
      </c>
      <c r="Z3176">
        <f>YEAR(Sales_Data[[#This Row],[Order Date]])</f>
        <v>2017</v>
      </c>
    </row>
    <row r="3177" spans="1:26" x14ac:dyDescent="0.2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>_xlfn.XLOOKUP(Sales_Data[[#This Row],[Category]],Assumptions_Model!A:A, Assumptions_Model!B:B)</f>
        <v>0.65</v>
      </c>
      <c r="W3177">
        <f>Sales_Data[[#This Row],[Sales]]*Sales_Data[[#This Row],[Cost_%]]</f>
        <v>117.3822</v>
      </c>
      <c r="X3177">
        <f>Sales_Data[[#This Row],[Sales]]-Sales_Data[[#This Row],[Cost]]</f>
        <v>63.205799999999996</v>
      </c>
      <c r="Y3177" s="3">
        <f>Sales_Data[[#This Row],[Gross_Profit_Recalc]]/Sales_Data[[#This Row],[Sales]]</f>
        <v>0.35</v>
      </c>
      <c r="Z3177">
        <f>YEAR(Sales_Data[[#This Row],[Order Date]])</f>
        <v>2017</v>
      </c>
    </row>
    <row r="3178" spans="1:26" x14ac:dyDescent="0.2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>_xlfn.XLOOKUP(Sales_Data[[#This Row],[Category]],Assumptions_Model!A:A, Assumptions_Model!B:B)</f>
        <v>0.55000000000000004</v>
      </c>
      <c r="W3178">
        <f>Sales_Data[[#This Row],[Sales]]*Sales_Data[[#This Row],[Cost_%]]</f>
        <v>26.391200000000001</v>
      </c>
      <c r="X3178">
        <f>Sales_Data[[#This Row],[Sales]]-Sales_Data[[#This Row],[Cost]]</f>
        <v>21.5928</v>
      </c>
      <c r="Y3178" s="3">
        <f>Sales_Data[[#This Row],[Gross_Profit_Recalc]]/Sales_Data[[#This Row],[Sales]]</f>
        <v>0.45</v>
      </c>
      <c r="Z3178">
        <f>YEAR(Sales_Data[[#This Row],[Order Date]])</f>
        <v>2017</v>
      </c>
    </row>
    <row r="3179" spans="1:26" x14ac:dyDescent="0.2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>_xlfn.XLOOKUP(Sales_Data[[#This Row],[Category]],Assumptions_Model!A:A, Assumptions_Model!B:B)</f>
        <v>0.6</v>
      </c>
      <c r="W3179">
        <f>Sales_Data[[#This Row],[Sales]]*Sales_Data[[#This Row],[Cost_%]]</f>
        <v>11.256</v>
      </c>
      <c r="X3179">
        <f>Sales_Data[[#This Row],[Sales]]-Sales_Data[[#This Row],[Cost]]</f>
        <v>7.5040000000000013</v>
      </c>
      <c r="Y3179" s="3">
        <f>Sales_Data[[#This Row],[Gross_Profit_Recalc]]/Sales_Data[[#This Row],[Sales]]</f>
        <v>0.4</v>
      </c>
      <c r="Z3179">
        <f>YEAR(Sales_Data[[#This Row],[Order Date]])</f>
        <v>2017</v>
      </c>
    </row>
    <row r="3180" spans="1:26" x14ac:dyDescent="0.2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>_xlfn.XLOOKUP(Sales_Data[[#This Row],[Category]],Assumptions_Model!A:A, Assumptions_Model!B:B)</f>
        <v>0.65</v>
      </c>
      <c r="W3180">
        <f>Sales_Data[[#This Row],[Sales]]*Sales_Data[[#This Row],[Cost_%]]</f>
        <v>13.611000000000001</v>
      </c>
      <c r="X3180">
        <f>Sales_Data[[#This Row],[Sales]]-Sales_Data[[#This Row],[Cost]]</f>
        <v>7.3290000000000006</v>
      </c>
      <c r="Y3180" s="3">
        <f>Sales_Data[[#This Row],[Gross_Profit_Recalc]]/Sales_Data[[#This Row],[Sales]]</f>
        <v>0.35000000000000003</v>
      </c>
      <c r="Z3180">
        <f>YEAR(Sales_Data[[#This Row],[Order Date]])</f>
        <v>2017</v>
      </c>
    </row>
    <row r="3181" spans="1:26" x14ac:dyDescent="0.2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>_xlfn.XLOOKUP(Sales_Data[[#This Row],[Category]],Assumptions_Model!A:A, Assumptions_Model!B:B)</f>
        <v>0.65</v>
      </c>
      <c r="W3181">
        <f>Sales_Data[[#This Row],[Sales]]*Sales_Data[[#This Row],[Cost_%]]</f>
        <v>38.142000000000003</v>
      </c>
      <c r="X3181">
        <f>Sales_Data[[#This Row],[Sales]]-Sales_Data[[#This Row],[Cost]]</f>
        <v>20.537999999999997</v>
      </c>
      <c r="Y3181" s="3">
        <f>Sales_Data[[#This Row],[Gross_Profit_Recalc]]/Sales_Data[[#This Row],[Sales]]</f>
        <v>0.34999999999999992</v>
      </c>
      <c r="Z3181">
        <f>YEAR(Sales_Data[[#This Row],[Order Date]])</f>
        <v>2017</v>
      </c>
    </row>
    <row r="3182" spans="1:26" x14ac:dyDescent="0.2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>_xlfn.XLOOKUP(Sales_Data[[#This Row],[Category]],Assumptions_Model!A:A, Assumptions_Model!B:B)</f>
        <v>0.6</v>
      </c>
      <c r="W3182">
        <f>Sales_Data[[#This Row],[Sales]]*Sales_Data[[#This Row],[Cost_%]]</f>
        <v>152.94</v>
      </c>
      <c r="X3182">
        <f>Sales_Data[[#This Row],[Sales]]-Sales_Data[[#This Row],[Cost]]</f>
        <v>101.96000000000001</v>
      </c>
      <c r="Y3182" s="3">
        <f>Sales_Data[[#This Row],[Gross_Profit_Recalc]]/Sales_Data[[#This Row],[Sales]]</f>
        <v>0.4</v>
      </c>
      <c r="Z3182">
        <f>YEAR(Sales_Data[[#This Row],[Order Date]])</f>
        <v>2017</v>
      </c>
    </row>
    <row r="3183" spans="1:26" x14ac:dyDescent="0.2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>_xlfn.XLOOKUP(Sales_Data[[#This Row],[Category]],Assumptions_Model!A:A, Assumptions_Model!B:B)</f>
        <v>0.6</v>
      </c>
      <c r="W3183">
        <f>Sales_Data[[#This Row],[Sales]]*Sales_Data[[#This Row],[Cost_%]]</f>
        <v>5.7839999999999998</v>
      </c>
      <c r="X3183">
        <f>Sales_Data[[#This Row],[Sales]]-Sales_Data[[#This Row],[Cost]]</f>
        <v>3.8560000000000008</v>
      </c>
      <c r="Y3183" s="3">
        <f>Sales_Data[[#This Row],[Gross_Profit_Recalc]]/Sales_Data[[#This Row],[Sales]]</f>
        <v>0.40000000000000008</v>
      </c>
      <c r="Z3183">
        <f>YEAR(Sales_Data[[#This Row],[Order Date]])</f>
        <v>2017</v>
      </c>
    </row>
    <row r="3184" spans="1:26" x14ac:dyDescent="0.2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>_xlfn.XLOOKUP(Sales_Data[[#This Row],[Category]],Assumptions_Model!A:A, Assumptions_Model!B:B)</f>
        <v>0.55000000000000004</v>
      </c>
      <c r="W3184">
        <f>Sales_Data[[#This Row],[Sales]]*Sales_Data[[#This Row],[Cost_%]]</f>
        <v>454.64100000000002</v>
      </c>
      <c r="X3184">
        <f>Sales_Data[[#This Row],[Sales]]-Sales_Data[[#This Row],[Cost]]</f>
        <v>371.97899999999998</v>
      </c>
      <c r="Y3184" s="3">
        <f>Sales_Data[[#This Row],[Gross_Profit_Recalc]]/Sales_Data[[#This Row],[Sales]]</f>
        <v>0.44999999999999996</v>
      </c>
      <c r="Z3184">
        <f>YEAR(Sales_Data[[#This Row],[Order Date]])</f>
        <v>2017</v>
      </c>
    </row>
    <row r="3185" spans="1:26" x14ac:dyDescent="0.2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>_xlfn.XLOOKUP(Sales_Data[[#This Row],[Category]],Assumptions_Model!A:A, Assumptions_Model!B:B)</f>
        <v>0.6</v>
      </c>
      <c r="W3185">
        <f>Sales_Data[[#This Row],[Sales]]*Sales_Data[[#This Row],[Cost_%]]</f>
        <v>979.88400000000001</v>
      </c>
      <c r="X3185">
        <f>Sales_Data[[#This Row],[Sales]]-Sales_Data[[#This Row],[Cost]]</f>
        <v>653.25600000000009</v>
      </c>
      <c r="Y3185" s="3">
        <f>Sales_Data[[#This Row],[Gross_Profit_Recalc]]/Sales_Data[[#This Row],[Sales]]</f>
        <v>0.4</v>
      </c>
      <c r="Z3185">
        <f>YEAR(Sales_Data[[#This Row],[Order Date]])</f>
        <v>2017</v>
      </c>
    </row>
    <row r="3186" spans="1:26" x14ac:dyDescent="0.2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>_xlfn.XLOOKUP(Sales_Data[[#This Row],[Category]],Assumptions_Model!A:A, Assumptions_Model!B:B)</f>
        <v>0.6</v>
      </c>
      <c r="W3186">
        <f>Sales_Data[[#This Row],[Sales]]*Sales_Data[[#This Row],[Cost_%]]</f>
        <v>326.62799999999999</v>
      </c>
      <c r="X3186">
        <f>Sales_Data[[#This Row],[Sales]]-Sales_Data[[#This Row],[Cost]]</f>
        <v>217.75200000000001</v>
      </c>
      <c r="Y3186" s="3">
        <f>Sales_Data[[#This Row],[Gross_Profit_Recalc]]/Sales_Data[[#This Row],[Sales]]</f>
        <v>0.4</v>
      </c>
      <c r="Z3186">
        <f>YEAR(Sales_Data[[#This Row],[Order Date]])</f>
        <v>2017</v>
      </c>
    </row>
    <row r="3187" spans="1:26" x14ac:dyDescent="0.2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>_xlfn.XLOOKUP(Sales_Data[[#This Row],[Category]],Assumptions_Model!A:A, Assumptions_Model!B:B)</f>
        <v>0.6</v>
      </c>
      <c r="W3187">
        <f>Sales_Data[[#This Row],[Sales]]*Sales_Data[[#This Row],[Cost_%]]</f>
        <v>15.627599999999999</v>
      </c>
      <c r="X3187">
        <f>Sales_Data[[#This Row],[Sales]]-Sales_Data[[#This Row],[Cost]]</f>
        <v>10.4184</v>
      </c>
      <c r="Y3187" s="3">
        <f>Sales_Data[[#This Row],[Gross_Profit_Recalc]]/Sales_Data[[#This Row],[Sales]]</f>
        <v>0.4</v>
      </c>
      <c r="Z3187">
        <f>YEAR(Sales_Data[[#This Row],[Order Date]])</f>
        <v>2014</v>
      </c>
    </row>
    <row r="3188" spans="1:26" x14ac:dyDescent="0.2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>_xlfn.XLOOKUP(Sales_Data[[#This Row],[Category]],Assumptions_Model!A:A, Assumptions_Model!B:B)</f>
        <v>0.6</v>
      </c>
      <c r="W3188">
        <f>Sales_Data[[#This Row],[Sales]]*Sales_Data[[#This Row],[Cost_%]]</f>
        <v>44.611200000000004</v>
      </c>
      <c r="X3188">
        <f>Sales_Data[[#This Row],[Sales]]-Sales_Data[[#This Row],[Cost]]</f>
        <v>29.7408</v>
      </c>
      <c r="Y3188" s="3">
        <f>Sales_Data[[#This Row],[Gross_Profit_Recalc]]/Sales_Data[[#This Row],[Sales]]</f>
        <v>0.39999999999999997</v>
      </c>
      <c r="Z3188">
        <f>YEAR(Sales_Data[[#This Row],[Order Date]])</f>
        <v>2014</v>
      </c>
    </row>
    <row r="3189" spans="1:26" x14ac:dyDescent="0.2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>_xlfn.XLOOKUP(Sales_Data[[#This Row],[Category]],Assumptions_Model!A:A, Assumptions_Model!B:B)</f>
        <v>0.55000000000000004</v>
      </c>
      <c r="W3189">
        <f>Sales_Data[[#This Row],[Sales]]*Sales_Data[[#This Row],[Cost_%]]</f>
        <v>38.461500000000008</v>
      </c>
      <c r="X3189">
        <f>Sales_Data[[#This Row],[Sales]]-Sales_Data[[#This Row],[Cost]]</f>
        <v>31.468499999999999</v>
      </c>
      <c r="Y3189" s="3">
        <f>Sales_Data[[#This Row],[Gross_Profit_Recalc]]/Sales_Data[[#This Row],[Sales]]</f>
        <v>0.44999999999999996</v>
      </c>
      <c r="Z3189">
        <f>YEAR(Sales_Data[[#This Row],[Order Date]])</f>
        <v>2017</v>
      </c>
    </row>
    <row r="3190" spans="1:26" x14ac:dyDescent="0.2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>_xlfn.XLOOKUP(Sales_Data[[#This Row],[Category]],Assumptions_Model!A:A, Assumptions_Model!B:B)</f>
        <v>0.6</v>
      </c>
      <c r="W3190">
        <f>Sales_Data[[#This Row],[Sales]]*Sales_Data[[#This Row],[Cost_%]]</f>
        <v>2.25</v>
      </c>
      <c r="X3190">
        <f>Sales_Data[[#This Row],[Sales]]-Sales_Data[[#This Row],[Cost]]</f>
        <v>1.5</v>
      </c>
      <c r="Y3190" s="3">
        <f>Sales_Data[[#This Row],[Gross_Profit_Recalc]]/Sales_Data[[#This Row],[Sales]]</f>
        <v>0.4</v>
      </c>
      <c r="Z3190">
        <f>YEAR(Sales_Data[[#This Row],[Order Date]])</f>
        <v>2017</v>
      </c>
    </row>
    <row r="3191" spans="1:26" x14ac:dyDescent="0.2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f>_xlfn.XLOOKUP(Sales_Data[[#This Row],[Category]],Assumptions_Model!A:A, Assumptions_Model!B:B)</f>
        <v>0.6</v>
      </c>
      <c r="W3191">
        <f>Sales_Data[[#This Row],[Sales]]*Sales_Data[[#This Row],[Cost_%]]</f>
        <v>12.556800000000001</v>
      </c>
      <c r="X3191">
        <f>Sales_Data[[#This Row],[Sales]]-Sales_Data[[#This Row],[Cost]]</f>
        <v>8.3712</v>
      </c>
      <c r="Y3191" s="3">
        <f>Sales_Data[[#This Row],[Gross_Profit_Recalc]]/Sales_Data[[#This Row],[Sales]]</f>
        <v>0.39999999999999997</v>
      </c>
      <c r="Z3191">
        <f>YEAR(Sales_Data[[#This Row],[Order Date]])</f>
        <v>2017</v>
      </c>
    </row>
    <row r="3192" spans="1:26" x14ac:dyDescent="0.2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f>_xlfn.XLOOKUP(Sales_Data[[#This Row],[Category]],Assumptions_Model!A:A, Assumptions_Model!B:B)</f>
        <v>0.6</v>
      </c>
      <c r="W3192">
        <f>Sales_Data[[#This Row],[Sales]]*Sales_Data[[#This Row],[Cost_%]]</f>
        <v>7.6032000000000002</v>
      </c>
      <c r="X3192">
        <f>Sales_Data[[#This Row],[Sales]]-Sales_Data[[#This Row],[Cost]]</f>
        <v>5.0688000000000004</v>
      </c>
      <c r="Y3192" s="3">
        <f>Sales_Data[[#This Row],[Gross_Profit_Recalc]]/Sales_Data[[#This Row],[Sales]]</f>
        <v>0.4</v>
      </c>
      <c r="Z3192">
        <f>YEAR(Sales_Data[[#This Row],[Order Date]])</f>
        <v>2015</v>
      </c>
    </row>
    <row r="3193" spans="1:26" x14ac:dyDescent="0.2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>_xlfn.XLOOKUP(Sales_Data[[#This Row],[Category]],Assumptions_Model!A:A, Assumptions_Model!B:B)</f>
        <v>0.55000000000000004</v>
      </c>
      <c r="W3193">
        <f>Sales_Data[[#This Row],[Sales]]*Sales_Data[[#This Row],[Cost_%]]</f>
        <v>36.294499999999999</v>
      </c>
      <c r="X3193">
        <f>Sales_Data[[#This Row],[Sales]]-Sales_Data[[#This Row],[Cost]]</f>
        <v>29.695499999999996</v>
      </c>
      <c r="Y3193" s="3">
        <f>Sales_Data[[#This Row],[Gross_Profit_Recalc]]/Sales_Data[[#This Row],[Sales]]</f>
        <v>0.44999999999999996</v>
      </c>
      <c r="Z3193">
        <f>YEAR(Sales_Data[[#This Row],[Order Date]])</f>
        <v>2017</v>
      </c>
    </row>
    <row r="3194" spans="1:26" x14ac:dyDescent="0.2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>_xlfn.XLOOKUP(Sales_Data[[#This Row],[Category]],Assumptions_Model!A:A, Assumptions_Model!B:B)</f>
        <v>0.6</v>
      </c>
      <c r="W3194">
        <f>Sales_Data[[#This Row],[Sales]]*Sales_Data[[#This Row],[Cost_%]]</f>
        <v>3.8220000000000001</v>
      </c>
      <c r="X3194">
        <f>Sales_Data[[#This Row],[Sales]]-Sales_Data[[#This Row],[Cost]]</f>
        <v>2.548</v>
      </c>
      <c r="Y3194" s="3">
        <f>Sales_Data[[#This Row],[Gross_Profit_Recalc]]/Sales_Data[[#This Row],[Sales]]</f>
        <v>0.4</v>
      </c>
      <c r="Z3194">
        <f>YEAR(Sales_Data[[#This Row],[Order Date]])</f>
        <v>2017</v>
      </c>
    </row>
    <row r="3195" spans="1:26" x14ac:dyDescent="0.2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>_xlfn.XLOOKUP(Sales_Data[[#This Row],[Category]],Assumptions_Model!A:A, Assumptions_Model!B:B)</f>
        <v>0.6</v>
      </c>
      <c r="W3195">
        <f>Sales_Data[[#This Row],[Sales]]*Sales_Data[[#This Row],[Cost_%]]</f>
        <v>2.1888000000000001</v>
      </c>
      <c r="X3195">
        <f>Sales_Data[[#This Row],[Sales]]-Sales_Data[[#This Row],[Cost]]</f>
        <v>1.4592000000000001</v>
      </c>
      <c r="Y3195" s="3">
        <f>Sales_Data[[#This Row],[Gross_Profit_Recalc]]/Sales_Data[[#This Row],[Sales]]</f>
        <v>0.4</v>
      </c>
      <c r="Z3195">
        <f>YEAR(Sales_Data[[#This Row],[Order Date]])</f>
        <v>2014</v>
      </c>
    </row>
    <row r="3196" spans="1:26" x14ac:dyDescent="0.2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>_xlfn.XLOOKUP(Sales_Data[[#This Row],[Category]],Assumptions_Model!A:A, Assumptions_Model!B:B)</f>
        <v>0.6</v>
      </c>
      <c r="W3196">
        <f>Sales_Data[[#This Row],[Sales]]*Sales_Data[[#This Row],[Cost_%]]</f>
        <v>18.662399999999998</v>
      </c>
      <c r="X3196">
        <f>Sales_Data[[#This Row],[Sales]]-Sales_Data[[#This Row],[Cost]]</f>
        <v>12.441600000000001</v>
      </c>
      <c r="Y3196" s="3">
        <f>Sales_Data[[#This Row],[Gross_Profit_Recalc]]/Sales_Data[[#This Row],[Sales]]</f>
        <v>0.4</v>
      </c>
      <c r="Z3196">
        <f>YEAR(Sales_Data[[#This Row],[Order Date]])</f>
        <v>2014</v>
      </c>
    </row>
    <row r="3197" spans="1:26" x14ac:dyDescent="0.2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>_xlfn.XLOOKUP(Sales_Data[[#This Row],[Category]],Assumptions_Model!A:A, Assumptions_Model!B:B)</f>
        <v>0.6</v>
      </c>
      <c r="W3197">
        <f>Sales_Data[[#This Row],[Sales]]*Sales_Data[[#This Row],[Cost_%]]</f>
        <v>14.004</v>
      </c>
      <c r="X3197">
        <f>Sales_Data[[#This Row],[Sales]]-Sales_Data[[#This Row],[Cost]]</f>
        <v>9.3360000000000003</v>
      </c>
      <c r="Y3197" s="3">
        <f>Sales_Data[[#This Row],[Gross_Profit_Recalc]]/Sales_Data[[#This Row],[Sales]]</f>
        <v>0.4</v>
      </c>
      <c r="Z3197">
        <f>YEAR(Sales_Data[[#This Row],[Order Date]])</f>
        <v>2016</v>
      </c>
    </row>
    <row r="3198" spans="1:26" x14ac:dyDescent="0.2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>_xlfn.XLOOKUP(Sales_Data[[#This Row],[Category]],Assumptions_Model!A:A, Assumptions_Model!B:B)</f>
        <v>0.55000000000000004</v>
      </c>
      <c r="W3198">
        <f>Sales_Data[[#This Row],[Sales]]*Sales_Data[[#This Row],[Cost_%]]</f>
        <v>16.483499999999999</v>
      </c>
      <c r="X3198">
        <f>Sales_Data[[#This Row],[Sales]]-Sales_Data[[#This Row],[Cost]]</f>
        <v>13.486499999999999</v>
      </c>
      <c r="Y3198" s="3">
        <f>Sales_Data[[#This Row],[Gross_Profit_Recalc]]/Sales_Data[[#This Row],[Sales]]</f>
        <v>0.45</v>
      </c>
      <c r="Z3198">
        <f>YEAR(Sales_Data[[#This Row],[Order Date]])</f>
        <v>2017</v>
      </c>
    </row>
    <row r="3199" spans="1:26" x14ac:dyDescent="0.2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>_xlfn.XLOOKUP(Sales_Data[[#This Row],[Category]],Assumptions_Model!A:A, Assumptions_Model!B:B)</f>
        <v>0.6</v>
      </c>
      <c r="W3199">
        <f>Sales_Data[[#This Row],[Sales]]*Sales_Data[[#This Row],[Cost_%]]</f>
        <v>2.0196000000000001</v>
      </c>
      <c r="X3199">
        <f>Sales_Data[[#This Row],[Sales]]-Sales_Data[[#This Row],[Cost]]</f>
        <v>1.3464</v>
      </c>
      <c r="Y3199" s="3">
        <f>Sales_Data[[#This Row],[Gross_Profit_Recalc]]/Sales_Data[[#This Row],[Sales]]</f>
        <v>0.4</v>
      </c>
      <c r="Z3199">
        <f>YEAR(Sales_Data[[#This Row],[Order Date]])</f>
        <v>2015</v>
      </c>
    </row>
    <row r="3200" spans="1:26" x14ac:dyDescent="0.2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>_xlfn.XLOOKUP(Sales_Data[[#This Row],[Category]],Assumptions_Model!A:A, Assumptions_Model!B:B)</f>
        <v>0.55000000000000004</v>
      </c>
      <c r="W3200">
        <f>Sales_Data[[#This Row],[Sales]]*Sales_Data[[#This Row],[Cost_%]]</f>
        <v>52.782400000000003</v>
      </c>
      <c r="X3200">
        <f>Sales_Data[[#This Row],[Sales]]-Sales_Data[[#This Row],[Cost]]</f>
        <v>43.185600000000001</v>
      </c>
      <c r="Y3200" s="3">
        <f>Sales_Data[[#This Row],[Gross_Profit_Recalc]]/Sales_Data[[#This Row],[Sales]]</f>
        <v>0.45</v>
      </c>
      <c r="Z3200">
        <f>YEAR(Sales_Data[[#This Row],[Order Date]])</f>
        <v>2014</v>
      </c>
    </row>
    <row r="3201" spans="1:26" x14ac:dyDescent="0.2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f>_xlfn.XLOOKUP(Sales_Data[[#This Row],[Category]],Assumptions_Model!A:A, Assumptions_Model!B:B)</f>
        <v>0.6</v>
      </c>
      <c r="W3201">
        <f>Sales_Data[[#This Row],[Sales]]*Sales_Data[[#This Row],[Cost_%]]</f>
        <v>11.2224</v>
      </c>
      <c r="X3201">
        <f>Sales_Data[[#This Row],[Sales]]-Sales_Data[[#This Row],[Cost]]</f>
        <v>7.4816000000000003</v>
      </c>
      <c r="Y3201" s="3">
        <f>Sales_Data[[#This Row],[Gross_Profit_Recalc]]/Sales_Data[[#This Row],[Sales]]</f>
        <v>0.4</v>
      </c>
      <c r="Z3201">
        <f>YEAR(Sales_Data[[#This Row],[Order Date]])</f>
        <v>2017</v>
      </c>
    </row>
    <row r="3202" spans="1:26" x14ac:dyDescent="0.2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f>_xlfn.XLOOKUP(Sales_Data[[#This Row],[Category]],Assumptions_Model!A:A, Assumptions_Model!B:B)</f>
        <v>0.65</v>
      </c>
      <c r="W3202">
        <f>Sales_Data[[#This Row],[Sales]]*Sales_Data[[#This Row],[Cost_%]]</f>
        <v>97.000799999999998</v>
      </c>
      <c r="X3202">
        <f>Sales_Data[[#This Row],[Sales]]-Sales_Data[[#This Row],[Cost]]</f>
        <v>52.231200000000001</v>
      </c>
      <c r="Y3202" s="3">
        <f>Sales_Data[[#This Row],[Gross_Profit_Recalc]]/Sales_Data[[#This Row],[Sales]]</f>
        <v>0.35000000000000003</v>
      </c>
      <c r="Z3202">
        <f>YEAR(Sales_Data[[#This Row],[Order Date]])</f>
        <v>2014</v>
      </c>
    </row>
    <row r="3203" spans="1:26" x14ac:dyDescent="0.2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>_xlfn.XLOOKUP(Sales_Data[[#This Row],[Category]],Assumptions_Model!A:A, Assumptions_Model!B:B)</f>
        <v>0.6</v>
      </c>
      <c r="W3203">
        <f>Sales_Data[[#This Row],[Sales]]*Sales_Data[[#This Row],[Cost_%]]</f>
        <v>9.5616000000000003</v>
      </c>
      <c r="X3203">
        <f>Sales_Data[[#This Row],[Sales]]-Sales_Data[[#This Row],[Cost]]</f>
        <v>6.3743999999999996</v>
      </c>
      <c r="Y3203" s="3">
        <f>Sales_Data[[#This Row],[Gross_Profit_Recalc]]/Sales_Data[[#This Row],[Sales]]</f>
        <v>0.39999999999999997</v>
      </c>
      <c r="Z3203">
        <f>YEAR(Sales_Data[[#This Row],[Order Date]])</f>
        <v>2014</v>
      </c>
    </row>
    <row r="3204" spans="1:26" x14ac:dyDescent="0.2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>_xlfn.XLOOKUP(Sales_Data[[#This Row],[Category]],Assumptions_Model!A:A, Assumptions_Model!B:B)</f>
        <v>0.55000000000000004</v>
      </c>
      <c r="W3204">
        <f>Sales_Data[[#This Row],[Sales]]*Sales_Data[[#This Row],[Cost_%]]</f>
        <v>330.84480000000002</v>
      </c>
      <c r="X3204">
        <f>Sales_Data[[#This Row],[Sales]]-Sales_Data[[#This Row],[Cost]]</f>
        <v>270.69119999999992</v>
      </c>
      <c r="Y3204" s="3">
        <f>Sales_Data[[#This Row],[Gross_Profit_Recalc]]/Sales_Data[[#This Row],[Sales]]</f>
        <v>0.4499999999999999</v>
      </c>
      <c r="Z3204">
        <f>YEAR(Sales_Data[[#This Row],[Order Date]])</f>
        <v>2014</v>
      </c>
    </row>
    <row r="3205" spans="1:26" x14ac:dyDescent="0.2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>_xlfn.XLOOKUP(Sales_Data[[#This Row],[Category]],Assumptions_Model!A:A, Assumptions_Model!B:B)</f>
        <v>0.55000000000000004</v>
      </c>
      <c r="W3205">
        <f>Sales_Data[[#This Row],[Sales]]*Sales_Data[[#This Row],[Cost_%]]</f>
        <v>6.0445000000000002</v>
      </c>
      <c r="X3205">
        <f>Sales_Data[[#This Row],[Sales]]-Sales_Data[[#This Row],[Cost]]</f>
        <v>4.9455</v>
      </c>
      <c r="Y3205" s="3">
        <f>Sales_Data[[#This Row],[Gross_Profit_Recalc]]/Sales_Data[[#This Row],[Sales]]</f>
        <v>0.45</v>
      </c>
      <c r="Z3205">
        <f>YEAR(Sales_Data[[#This Row],[Order Date]])</f>
        <v>2014</v>
      </c>
    </row>
    <row r="3206" spans="1:26" x14ac:dyDescent="0.2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>_xlfn.XLOOKUP(Sales_Data[[#This Row],[Category]],Assumptions_Model!A:A, Assumptions_Model!B:B)</f>
        <v>0.65</v>
      </c>
      <c r="W3206">
        <f>Sales_Data[[#This Row],[Sales]]*Sales_Data[[#This Row],[Cost_%]]</f>
        <v>25.922000000000004</v>
      </c>
      <c r="X3206">
        <f>Sales_Data[[#This Row],[Sales]]-Sales_Data[[#This Row],[Cost]]</f>
        <v>13.957999999999998</v>
      </c>
      <c r="Y3206" s="3">
        <f>Sales_Data[[#This Row],[Gross_Profit_Recalc]]/Sales_Data[[#This Row],[Sales]]</f>
        <v>0.34999999999999992</v>
      </c>
      <c r="Z3206">
        <f>YEAR(Sales_Data[[#This Row],[Order Date]])</f>
        <v>2014</v>
      </c>
    </row>
    <row r="3207" spans="1:26" x14ac:dyDescent="0.2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>_xlfn.XLOOKUP(Sales_Data[[#This Row],[Category]],Assumptions_Model!A:A, Assumptions_Model!B:B)</f>
        <v>0.6</v>
      </c>
      <c r="W3207">
        <f>Sales_Data[[#This Row],[Sales]]*Sales_Data[[#This Row],[Cost_%]]</f>
        <v>37.344000000000001</v>
      </c>
      <c r="X3207">
        <f>Sales_Data[[#This Row],[Sales]]-Sales_Data[[#This Row],[Cost]]</f>
        <v>24.896000000000001</v>
      </c>
      <c r="Y3207" s="3">
        <f>Sales_Data[[#This Row],[Gross_Profit_Recalc]]/Sales_Data[[#This Row],[Sales]]</f>
        <v>0.4</v>
      </c>
      <c r="Z3207">
        <f>YEAR(Sales_Data[[#This Row],[Order Date]])</f>
        <v>2014</v>
      </c>
    </row>
    <row r="3208" spans="1:26" x14ac:dyDescent="0.2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>_xlfn.XLOOKUP(Sales_Data[[#This Row],[Category]],Assumptions_Model!A:A, Assumptions_Model!B:B)</f>
        <v>0.65</v>
      </c>
      <c r="W3208">
        <f>Sales_Data[[#This Row],[Sales]]*Sales_Data[[#This Row],[Cost_%]]</f>
        <v>34.580000000000005</v>
      </c>
      <c r="X3208">
        <f>Sales_Data[[#This Row],[Sales]]-Sales_Data[[#This Row],[Cost]]</f>
        <v>18.619999999999997</v>
      </c>
      <c r="Y3208" s="3">
        <f>Sales_Data[[#This Row],[Gross_Profit_Recalc]]/Sales_Data[[#This Row],[Sales]]</f>
        <v>0.34999999999999992</v>
      </c>
      <c r="Z3208">
        <f>YEAR(Sales_Data[[#This Row],[Order Date]])</f>
        <v>2014</v>
      </c>
    </row>
    <row r="3209" spans="1:26" x14ac:dyDescent="0.2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>_xlfn.XLOOKUP(Sales_Data[[#This Row],[Category]],Assumptions_Model!A:A, Assumptions_Model!B:B)</f>
        <v>0.6</v>
      </c>
      <c r="W3209">
        <f>Sales_Data[[#This Row],[Sales]]*Sales_Data[[#This Row],[Cost_%]]</f>
        <v>23.904</v>
      </c>
      <c r="X3209">
        <f>Sales_Data[[#This Row],[Sales]]-Sales_Data[[#This Row],[Cost]]</f>
        <v>15.936000000000003</v>
      </c>
      <c r="Y3209" s="3">
        <f>Sales_Data[[#This Row],[Gross_Profit_Recalc]]/Sales_Data[[#This Row],[Sales]]</f>
        <v>0.40000000000000008</v>
      </c>
      <c r="Z3209">
        <f>YEAR(Sales_Data[[#This Row],[Order Date]])</f>
        <v>2014</v>
      </c>
    </row>
    <row r="3210" spans="1:26" x14ac:dyDescent="0.2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>_xlfn.XLOOKUP(Sales_Data[[#This Row],[Category]],Assumptions_Model!A:A, Assumptions_Model!B:B)</f>
        <v>0.55000000000000004</v>
      </c>
      <c r="W3210">
        <f>Sales_Data[[#This Row],[Sales]]*Sales_Data[[#This Row],[Cost_%]]</f>
        <v>192.4725</v>
      </c>
      <c r="X3210">
        <f>Sales_Data[[#This Row],[Sales]]-Sales_Data[[#This Row],[Cost]]</f>
        <v>157.47749999999999</v>
      </c>
      <c r="Y3210" s="3">
        <f>Sales_Data[[#This Row],[Gross_Profit_Recalc]]/Sales_Data[[#This Row],[Sales]]</f>
        <v>0.45</v>
      </c>
      <c r="Z3210">
        <f>YEAR(Sales_Data[[#This Row],[Order Date]])</f>
        <v>2016</v>
      </c>
    </row>
    <row r="3211" spans="1:26" x14ac:dyDescent="0.2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>_xlfn.XLOOKUP(Sales_Data[[#This Row],[Category]],Assumptions_Model!A:A, Assumptions_Model!B:B)</f>
        <v>0.55000000000000004</v>
      </c>
      <c r="W3211">
        <f>Sales_Data[[#This Row],[Sales]]*Sales_Data[[#This Row],[Cost_%]]</f>
        <v>207.86040000000003</v>
      </c>
      <c r="X3211">
        <f>Sales_Data[[#This Row],[Sales]]-Sales_Data[[#This Row],[Cost]]</f>
        <v>170.06759999999997</v>
      </c>
      <c r="Y3211" s="3">
        <f>Sales_Data[[#This Row],[Gross_Profit_Recalc]]/Sales_Data[[#This Row],[Sales]]</f>
        <v>0.4499999999999999</v>
      </c>
      <c r="Z3211">
        <f>YEAR(Sales_Data[[#This Row],[Order Date]])</f>
        <v>2016</v>
      </c>
    </row>
    <row r="3212" spans="1:26" x14ac:dyDescent="0.2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>_xlfn.XLOOKUP(Sales_Data[[#This Row],[Category]],Assumptions_Model!A:A, Assumptions_Model!B:B)</f>
        <v>0.6</v>
      </c>
      <c r="W3212">
        <f>Sales_Data[[#This Row],[Sales]]*Sales_Data[[#This Row],[Cost_%]]</f>
        <v>8.0351999999999997</v>
      </c>
      <c r="X3212">
        <f>Sales_Data[[#This Row],[Sales]]-Sales_Data[[#This Row],[Cost]]</f>
        <v>5.3567999999999998</v>
      </c>
      <c r="Y3212" s="3">
        <f>Sales_Data[[#This Row],[Gross_Profit_Recalc]]/Sales_Data[[#This Row],[Sales]]</f>
        <v>0.4</v>
      </c>
      <c r="Z3212">
        <f>YEAR(Sales_Data[[#This Row],[Order Date]])</f>
        <v>2017</v>
      </c>
    </row>
    <row r="3213" spans="1:26" x14ac:dyDescent="0.2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>_xlfn.XLOOKUP(Sales_Data[[#This Row],[Category]],Assumptions_Model!A:A, Assumptions_Model!B:B)</f>
        <v>0.6</v>
      </c>
      <c r="W3213">
        <f>Sales_Data[[#This Row],[Sales]]*Sales_Data[[#This Row],[Cost_%]]</f>
        <v>6.7367999999999997</v>
      </c>
      <c r="X3213">
        <f>Sales_Data[[#This Row],[Sales]]-Sales_Data[[#This Row],[Cost]]</f>
        <v>4.4912000000000001</v>
      </c>
      <c r="Y3213" s="3">
        <f>Sales_Data[[#This Row],[Gross_Profit_Recalc]]/Sales_Data[[#This Row],[Sales]]</f>
        <v>0.4</v>
      </c>
      <c r="Z3213">
        <f>YEAR(Sales_Data[[#This Row],[Order Date]])</f>
        <v>2017</v>
      </c>
    </row>
    <row r="3214" spans="1:26" x14ac:dyDescent="0.2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>_xlfn.XLOOKUP(Sales_Data[[#This Row],[Category]],Assumptions_Model!A:A, Assumptions_Model!B:B)</f>
        <v>0.6</v>
      </c>
      <c r="W3214">
        <f>Sales_Data[[#This Row],[Sales]]*Sales_Data[[#This Row],[Cost_%]]</f>
        <v>124.34399999999999</v>
      </c>
      <c r="X3214">
        <f>Sales_Data[[#This Row],[Sales]]-Sales_Data[[#This Row],[Cost]]</f>
        <v>82.896000000000015</v>
      </c>
      <c r="Y3214" s="3">
        <f>Sales_Data[[#This Row],[Gross_Profit_Recalc]]/Sales_Data[[#This Row],[Sales]]</f>
        <v>0.40000000000000008</v>
      </c>
      <c r="Z3214">
        <f>YEAR(Sales_Data[[#This Row],[Order Date]])</f>
        <v>2014</v>
      </c>
    </row>
    <row r="3215" spans="1:26" x14ac:dyDescent="0.2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>_xlfn.XLOOKUP(Sales_Data[[#This Row],[Category]],Assumptions_Model!A:A, Assumptions_Model!B:B)</f>
        <v>0.6</v>
      </c>
      <c r="W3215">
        <f>Sales_Data[[#This Row],[Sales]]*Sales_Data[[#This Row],[Cost_%]]</f>
        <v>0.90239999999999998</v>
      </c>
      <c r="X3215">
        <f>Sales_Data[[#This Row],[Sales]]-Sales_Data[[#This Row],[Cost]]</f>
        <v>0.60160000000000002</v>
      </c>
      <c r="Y3215" s="3">
        <f>Sales_Data[[#This Row],[Gross_Profit_Recalc]]/Sales_Data[[#This Row],[Sales]]</f>
        <v>0.4</v>
      </c>
      <c r="Z3215">
        <f>YEAR(Sales_Data[[#This Row],[Order Date]])</f>
        <v>2016</v>
      </c>
    </row>
    <row r="3216" spans="1:26" x14ac:dyDescent="0.2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>_xlfn.XLOOKUP(Sales_Data[[#This Row],[Category]],Assumptions_Model!A:A, Assumptions_Model!B:B)</f>
        <v>0.6</v>
      </c>
      <c r="W3216">
        <f>Sales_Data[[#This Row],[Sales]]*Sales_Data[[#This Row],[Cost_%]]</f>
        <v>20.908799999999999</v>
      </c>
      <c r="X3216">
        <f>Sales_Data[[#This Row],[Sales]]-Sales_Data[[#This Row],[Cost]]</f>
        <v>13.9392</v>
      </c>
      <c r="Y3216" s="3">
        <f>Sales_Data[[#This Row],[Gross_Profit_Recalc]]/Sales_Data[[#This Row],[Sales]]</f>
        <v>0.4</v>
      </c>
      <c r="Z3216">
        <f>YEAR(Sales_Data[[#This Row],[Order Date]])</f>
        <v>2016</v>
      </c>
    </row>
    <row r="3217" spans="1:26" x14ac:dyDescent="0.2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>_xlfn.XLOOKUP(Sales_Data[[#This Row],[Category]],Assumptions_Model!A:A, Assumptions_Model!B:B)</f>
        <v>0.6</v>
      </c>
      <c r="W3217">
        <f>Sales_Data[[#This Row],[Sales]]*Sales_Data[[#This Row],[Cost_%]]</f>
        <v>45.108000000000004</v>
      </c>
      <c r="X3217">
        <f>Sales_Data[[#This Row],[Sales]]-Sales_Data[[#This Row],[Cost]]</f>
        <v>30.072000000000003</v>
      </c>
      <c r="Y3217" s="3">
        <f>Sales_Data[[#This Row],[Gross_Profit_Recalc]]/Sales_Data[[#This Row],[Sales]]</f>
        <v>0.4</v>
      </c>
      <c r="Z3217">
        <f>YEAR(Sales_Data[[#This Row],[Order Date]])</f>
        <v>2017</v>
      </c>
    </row>
    <row r="3218" spans="1:26" x14ac:dyDescent="0.2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>_xlfn.XLOOKUP(Sales_Data[[#This Row],[Category]],Assumptions_Model!A:A, Assumptions_Model!B:B)</f>
        <v>0.55000000000000004</v>
      </c>
      <c r="W3218">
        <f>Sales_Data[[#This Row],[Sales]]*Sales_Data[[#This Row],[Cost_%]]</f>
        <v>82.483500000000006</v>
      </c>
      <c r="X3218">
        <f>Sales_Data[[#This Row],[Sales]]-Sales_Data[[#This Row],[Cost]]</f>
        <v>67.486499999999992</v>
      </c>
      <c r="Y3218" s="3">
        <f>Sales_Data[[#This Row],[Gross_Profit_Recalc]]/Sales_Data[[#This Row],[Sales]]</f>
        <v>0.44999999999999996</v>
      </c>
      <c r="Z3218">
        <f>YEAR(Sales_Data[[#This Row],[Order Date]])</f>
        <v>2014</v>
      </c>
    </row>
    <row r="3219" spans="1:26" x14ac:dyDescent="0.2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>_xlfn.XLOOKUP(Sales_Data[[#This Row],[Category]],Assumptions_Model!A:A, Assumptions_Model!B:B)</f>
        <v>0.6</v>
      </c>
      <c r="W3219">
        <f>Sales_Data[[#This Row],[Sales]]*Sales_Data[[#This Row],[Cost_%]]</f>
        <v>558.7056</v>
      </c>
      <c r="X3219">
        <f>Sales_Data[[#This Row],[Sales]]-Sales_Data[[#This Row],[Cost]]</f>
        <v>372.47040000000004</v>
      </c>
      <c r="Y3219" s="3">
        <f>Sales_Data[[#This Row],[Gross_Profit_Recalc]]/Sales_Data[[#This Row],[Sales]]</f>
        <v>0.4</v>
      </c>
      <c r="Z3219">
        <f>YEAR(Sales_Data[[#This Row],[Order Date]])</f>
        <v>2017</v>
      </c>
    </row>
    <row r="3220" spans="1:26" x14ac:dyDescent="0.2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>_xlfn.XLOOKUP(Sales_Data[[#This Row],[Category]],Assumptions_Model!A:A, Assumptions_Model!B:B)</f>
        <v>0.55000000000000004</v>
      </c>
      <c r="W3220">
        <f>Sales_Data[[#This Row],[Sales]]*Sales_Data[[#This Row],[Cost_%]]</f>
        <v>236.98400000000001</v>
      </c>
      <c r="X3220">
        <f>Sales_Data[[#This Row],[Sales]]-Sales_Data[[#This Row],[Cost]]</f>
        <v>193.89599999999999</v>
      </c>
      <c r="Y3220" s="3">
        <f>Sales_Data[[#This Row],[Gross_Profit_Recalc]]/Sales_Data[[#This Row],[Sales]]</f>
        <v>0.44999999999999996</v>
      </c>
      <c r="Z3220">
        <f>YEAR(Sales_Data[[#This Row],[Order Date]])</f>
        <v>2017</v>
      </c>
    </row>
    <row r="3221" spans="1:26" x14ac:dyDescent="0.2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>_xlfn.XLOOKUP(Sales_Data[[#This Row],[Category]],Assumptions_Model!A:A, Assumptions_Model!B:B)</f>
        <v>0.6</v>
      </c>
      <c r="W3221">
        <f>Sales_Data[[#This Row],[Sales]]*Sales_Data[[#This Row],[Cost_%]]</f>
        <v>56.91</v>
      </c>
      <c r="X3221">
        <f>Sales_Data[[#This Row],[Sales]]-Sales_Data[[#This Row],[Cost]]</f>
        <v>37.94</v>
      </c>
      <c r="Y3221" s="3">
        <f>Sales_Data[[#This Row],[Gross_Profit_Recalc]]/Sales_Data[[#This Row],[Sales]]</f>
        <v>0.4</v>
      </c>
      <c r="Z3221">
        <f>YEAR(Sales_Data[[#This Row],[Order Date]])</f>
        <v>2015</v>
      </c>
    </row>
    <row r="3222" spans="1:26" x14ac:dyDescent="0.2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>_xlfn.XLOOKUP(Sales_Data[[#This Row],[Category]],Assumptions_Model!A:A, Assumptions_Model!B:B)</f>
        <v>0.6</v>
      </c>
      <c r="W3222">
        <f>Sales_Data[[#This Row],[Sales]]*Sales_Data[[#This Row],[Cost_%]]</f>
        <v>30.671999999999997</v>
      </c>
      <c r="X3222">
        <f>Sales_Data[[#This Row],[Sales]]-Sales_Data[[#This Row],[Cost]]</f>
        <v>20.448</v>
      </c>
      <c r="Y3222" s="3">
        <f>Sales_Data[[#This Row],[Gross_Profit_Recalc]]/Sales_Data[[#This Row],[Sales]]</f>
        <v>0.4</v>
      </c>
      <c r="Z3222">
        <f>YEAR(Sales_Data[[#This Row],[Order Date]])</f>
        <v>2015</v>
      </c>
    </row>
    <row r="3223" spans="1:26" x14ac:dyDescent="0.2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>_xlfn.XLOOKUP(Sales_Data[[#This Row],[Category]],Assumptions_Model!A:A, Assumptions_Model!B:B)</f>
        <v>0.55000000000000004</v>
      </c>
      <c r="W3223">
        <f>Sales_Data[[#This Row],[Sales]]*Sales_Data[[#This Row],[Cost_%]]</f>
        <v>49.500000000000007</v>
      </c>
      <c r="X3223">
        <f>Sales_Data[[#This Row],[Sales]]-Sales_Data[[#This Row],[Cost]]</f>
        <v>40.499999999999993</v>
      </c>
      <c r="Y3223" s="3">
        <f>Sales_Data[[#This Row],[Gross_Profit_Recalc]]/Sales_Data[[#This Row],[Sales]]</f>
        <v>0.4499999999999999</v>
      </c>
      <c r="Z3223">
        <f>YEAR(Sales_Data[[#This Row],[Order Date]])</f>
        <v>2015</v>
      </c>
    </row>
    <row r="3224" spans="1:26" x14ac:dyDescent="0.2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>_xlfn.XLOOKUP(Sales_Data[[#This Row],[Category]],Assumptions_Model!A:A, Assumptions_Model!B:B)</f>
        <v>0.6</v>
      </c>
      <c r="W3224">
        <f>Sales_Data[[#This Row],[Sales]]*Sales_Data[[#This Row],[Cost_%]]</f>
        <v>5.6447999999999992</v>
      </c>
      <c r="X3224">
        <f>Sales_Data[[#This Row],[Sales]]-Sales_Data[[#This Row],[Cost]]</f>
        <v>3.7632000000000003</v>
      </c>
      <c r="Y3224" s="3">
        <f>Sales_Data[[#This Row],[Gross_Profit_Recalc]]/Sales_Data[[#This Row],[Sales]]</f>
        <v>0.40000000000000008</v>
      </c>
      <c r="Z3224">
        <f>YEAR(Sales_Data[[#This Row],[Order Date]])</f>
        <v>2014</v>
      </c>
    </row>
    <row r="3225" spans="1:26" x14ac:dyDescent="0.2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>_xlfn.XLOOKUP(Sales_Data[[#This Row],[Category]],Assumptions_Model!A:A, Assumptions_Model!B:B)</f>
        <v>0.6</v>
      </c>
      <c r="W3225">
        <f>Sales_Data[[#This Row],[Sales]]*Sales_Data[[#This Row],[Cost_%]]</f>
        <v>2.8031999999999999</v>
      </c>
      <c r="X3225">
        <f>Sales_Data[[#This Row],[Sales]]-Sales_Data[[#This Row],[Cost]]</f>
        <v>1.8687999999999998</v>
      </c>
      <c r="Y3225" s="3">
        <f>Sales_Data[[#This Row],[Gross_Profit_Recalc]]/Sales_Data[[#This Row],[Sales]]</f>
        <v>0.39999999999999997</v>
      </c>
      <c r="Z3225">
        <f>YEAR(Sales_Data[[#This Row],[Order Date]])</f>
        <v>2014</v>
      </c>
    </row>
    <row r="3226" spans="1:26" x14ac:dyDescent="0.2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>_xlfn.XLOOKUP(Sales_Data[[#This Row],[Category]],Assumptions_Model!A:A, Assumptions_Model!B:B)</f>
        <v>0.55000000000000004</v>
      </c>
      <c r="W3226">
        <f>Sales_Data[[#This Row],[Sales]]*Sales_Data[[#This Row],[Cost_%]]</f>
        <v>175.12</v>
      </c>
      <c r="X3226">
        <f>Sales_Data[[#This Row],[Sales]]-Sales_Data[[#This Row],[Cost]]</f>
        <v>143.27999999999997</v>
      </c>
      <c r="Y3226" s="3">
        <f>Sales_Data[[#This Row],[Gross_Profit_Recalc]]/Sales_Data[[#This Row],[Sales]]</f>
        <v>0.44999999999999996</v>
      </c>
      <c r="Z3226">
        <f>YEAR(Sales_Data[[#This Row],[Order Date]])</f>
        <v>2014</v>
      </c>
    </row>
    <row r="3227" spans="1:26" x14ac:dyDescent="0.2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>_xlfn.XLOOKUP(Sales_Data[[#This Row],[Category]],Assumptions_Model!A:A, Assumptions_Model!B:B)</f>
        <v>0.6</v>
      </c>
      <c r="W3227">
        <f>Sales_Data[[#This Row],[Sales]]*Sales_Data[[#This Row],[Cost_%]]</f>
        <v>7.6608000000000001</v>
      </c>
      <c r="X3227">
        <f>Sales_Data[[#This Row],[Sales]]-Sales_Data[[#This Row],[Cost]]</f>
        <v>5.1072000000000006</v>
      </c>
      <c r="Y3227" s="3">
        <f>Sales_Data[[#This Row],[Gross_Profit_Recalc]]/Sales_Data[[#This Row],[Sales]]</f>
        <v>0.4</v>
      </c>
      <c r="Z3227">
        <f>YEAR(Sales_Data[[#This Row],[Order Date]])</f>
        <v>2014</v>
      </c>
    </row>
    <row r="3228" spans="1:26" x14ac:dyDescent="0.2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>_xlfn.XLOOKUP(Sales_Data[[#This Row],[Category]],Assumptions_Model!A:A, Assumptions_Model!B:B)</f>
        <v>0.6</v>
      </c>
      <c r="W3228">
        <f>Sales_Data[[#This Row],[Sales]]*Sales_Data[[#This Row],[Cost_%]]</f>
        <v>9.2159999999999993</v>
      </c>
      <c r="X3228">
        <f>Sales_Data[[#This Row],[Sales]]-Sales_Data[[#This Row],[Cost]]</f>
        <v>6.1440000000000001</v>
      </c>
      <c r="Y3228" s="3">
        <f>Sales_Data[[#This Row],[Gross_Profit_Recalc]]/Sales_Data[[#This Row],[Sales]]</f>
        <v>0.4</v>
      </c>
      <c r="Z3228">
        <f>YEAR(Sales_Data[[#This Row],[Order Date]])</f>
        <v>2014</v>
      </c>
    </row>
    <row r="3229" spans="1:26" x14ac:dyDescent="0.2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>_xlfn.XLOOKUP(Sales_Data[[#This Row],[Category]],Assumptions_Model!A:A, Assumptions_Model!B:B)</f>
        <v>0.55000000000000004</v>
      </c>
      <c r="W3229">
        <f>Sales_Data[[#This Row],[Sales]]*Sales_Data[[#This Row],[Cost_%]]</f>
        <v>126.70680000000002</v>
      </c>
      <c r="X3229">
        <f>Sales_Data[[#This Row],[Sales]]-Sales_Data[[#This Row],[Cost]]</f>
        <v>103.66919999999999</v>
      </c>
      <c r="Y3229" s="3">
        <f>Sales_Data[[#This Row],[Gross_Profit_Recalc]]/Sales_Data[[#This Row],[Sales]]</f>
        <v>0.44999999999999996</v>
      </c>
      <c r="Z3229">
        <f>YEAR(Sales_Data[[#This Row],[Order Date]])</f>
        <v>2014</v>
      </c>
    </row>
    <row r="3230" spans="1:26" x14ac:dyDescent="0.2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>_xlfn.XLOOKUP(Sales_Data[[#This Row],[Category]],Assumptions_Model!A:A, Assumptions_Model!B:B)</f>
        <v>0.55000000000000004</v>
      </c>
      <c r="W3230">
        <f>Sales_Data[[#This Row],[Sales]]*Sales_Data[[#This Row],[Cost_%]]</f>
        <v>3.9380000000000006</v>
      </c>
      <c r="X3230">
        <f>Sales_Data[[#This Row],[Sales]]-Sales_Data[[#This Row],[Cost]]</f>
        <v>3.2219999999999995</v>
      </c>
      <c r="Y3230" s="3">
        <f>Sales_Data[[#This Row],[Gross_Profit_Recalc]]/Sales_Data[[#This Row],[Sales]]</f>
        <v>0.4499999999999999</v>
      </c>
      <c r="Z3230">
        <f>YEAR(Sales_Data[[#This Row],[Order Date]])</f>
        <v>2014</v>
      </c>
    </row>
    <row r="3231" spans="1:26" x14ac:dyDescent="0.2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>_xlfn.XLOOKUP(Sales_Data[[#This Row],[Category]],Assumptions_Model!A:A, Assumptions_Model!B:B)</f>
        <v>0.6</v>
      </c>
      <c r="W3231">
        <f>Sales_Data[[#This Row],[Sales]]*Sales_Data[[#This Row],[Cost_%]]</f>
        <v>225.20399999999998</v>
      </c>
      <c r="X3231">
        <f>Sales_Data[[#This Row],[Sales]]-Sales_Data[[#This Row],[Cost]]</f>
        <v>150.136</v>
      </c>
      <c r="Y3231" s="3">
        <f>Sales_Data[[#This Row],[Gross_Profit_Recalc]]/Sales_Data[[#This Row],[Sales]]</f>
        <v>0.4</v>
      </c>
      <c r="Z3231">
        <f>YEAR(Sales_Data[[#This Row],[Order Date]])</f>
        <v>2014</v>
      </c>
    </row>
    <row r="3232" spans="1:26" x14ac:dyDescent="0.2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>_xlfn.XLOOKUP(Sales_Data[[#This Row],[Category]],Assumptions_Model!A:A, Assumptions_Model!B:B)</f>
        <v>0.65</v>
      </c>
      <c r="W3232">
        <f>Sales_Data[[#This Row],[Sales]]*Sales_Data[[#This Row],[Cost_%]]</f>
        <v>74.685000000000002</v>
      </c>
      <c r="X3232">
        <f>Sales_Data[[#This Row],[Sales]]-Sales_Data[[#This Row],[Cost]]</f>
        <v>40.215000000000003</v>
      </c>
      <c r="Y3232" s="3">
        <f>Sales_Data[[#This Row],[Gross_Profit_Recalc]]/Sales_Data[[#This Row],[Sales]]</f>
        <v>0.35000000000000003</v>
      </c>
      <c r="Z3232">
        <f>YEAR(Sales_Data[[#This Row],[Order Date]])</f>
        <v>2017</v>
      </c>
    </row>
    <row r="3233" spans="1:26" x14ac:dyDescent="0.2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f>_xlfn.XLOOKUP(Sales_Data[[#This Row],[Category]],Assumptions_Model!A:A, Assumptions_Model!B:B)</f>
        <v>0.6</v>
      </c>
      <c r="W3233">
        <f>Sales_Data[[#This Row],[Sales]]*Sales_Data[[#This Row],[Cost_%]]</f>
        <v>15.627599999999999</v>
      </c>
      <c r="X3233">
        <f>Sales_Data[[#This Row],[Sales]]-Sales_Data[[#This Row],[Cost]]</f>
        <v>10.4184</v>
      </c>
      <c r="Y3233" s="3">
        <f>Sales_Data[[#This Row],[Gross_Profit_Recalc]]/Sales_Data[[#This Row],[Sales]]</f>
        <v>0.4</v>
      </c>
      <c r="Z3233">
        <f>YEAR(Sales_Data[[#This Row],[Order Date]])</f>
        <v>2017</v>
      </c>
    </row>
    <row r="3234" spans="1:26" x14ac:dyDescent="0.2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>_xlfn.XLOOKUP(Sales_Data[[#This Row],[Category]],Assumptions_Model!A:A, Assumptions_Model!B:B)</f>
        <v>0.6</v>
      </c>
      <c r="W3234">
        <f>Sales_Data[[#This Row],[Sales]]*Sales_Data[[#This Row],[Cost_%]]</f>
        <v>1.7375999999999998</v>
      </c>
      <c r="X3234">
        <f>Sales_Data[[#This Row],[Sales]]-Sales_Data[[#This Row],[Cost]]</f>
        <v>1.1584000000000001</v>
      </c>
      <c r="Y3234" s="3">
        <f>Sales_Data[[#This Row],[Gross_Profit_Recalc]]/Sales_Data[[#This Row],[Sales]]</f>
        <v>0.4</v>
      </c>
      <c r="Z3234">
        <f>YEAR(Sales_Data[[#This Row],[Order Date]])</f>
        <v>2017</v>
      </c>
    </row>
    <row r="3235" spans="1:26" x14ac:dyDescent="0.2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f>_xlfn.XLOOKUP(Sales_Data[[#This Row],[Category]],Assumptions_Model!A:A, Assumptions_Model!B:B)</f>
        <v>0.6</v>
      </c>
      <c r="W3235">
        <f>Sales_Data[[#This Row],[Sales]]*Sales_Data[[#This Row],[Cost_%]]</f>
        <v>19.526399999999999</v>
      </c>
      <c r="X3235">
        <f>Sales_Data[[#This Row],[Sales]]-Sales_Data[[#This Row],[Cost]]</f>
        <v>13.017599999999998</v>
      </c>
      <c r="Y3235" s="3">
        <f>Sales_Data[[#This Row],[Gross_Profit_Recalc]]/Sales_Data[[#This Row],[Sales]]</f>
        <v>0.39999999999999997</v>
      </c>
      <c r="Z3235">
        <f>YEAR(Sales_Data[[#This Row],[Order Date]])</f>
        <v>2017</v>
      </c>
    </row>
    <row r="3236" spans="1:26" x14ac:dyDescent="0.2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>_xlfn.XLOOKUP(Sales_Data[[#This Row],[Category]],Assumptions_Model!A:A, Assumptions_Model!B:B)</f>
        <v>0.6</v>
      </c>
      <c r="W3236">
        <f>Sales_Data[[#This Row],[Sales]]*Sales_Data[[#This Row],[Cost_%]]</f>
        <v>2.3904000000000001</v>
      </c>
      <c r="X3236">
        <f>Sales_Data[[#This Row],[Sales]]-Sales_Data[[#This Row],[Cost]]</f>
        <v>1.5935999999999999</v>
      </c>
      <c r="Y3236" s="3">
        <f>Sales_Data[[#This Row],[Gross_Profit_Recalc]]/Sales_Data[[#This Row],[Sales]]</f>
        <v>0.39999999999999997</v>
      </c>
      <c r="Z3236">
        <f>YEAR(Sales_Data[[#This Row],[Order Date]])</f>
        <v>2016</v>
      </c>
    </row>
    <row r="3237" spans="1:26" x14ac:dyDescent="0.2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>_xlfn.XLOOKUP(Sales_Data[[#This Row],[Category]],Assumptions_Model!A:A, Assumptions_Model!B:B)</f>
        <v>0.65</v>
      </c>
      <c r="W3237">
        <f>Sales_Data[[#This Row],[Sales]]*Sales_Data[[#This Row],[Cost_%]]</f>
        <v>118.16805000000001</v>
      </c>
      <c r="X3237">
        <f>Sales_Data[[#This Row],[Sales]]-Sales_Data[[#This Row],[Cost]]</f>
        <v>63.628949999999989</v>
      </c>
      <c r="Y3237" s="3">
        <f>Sales_Data[[#This Row],[Gross_Profit_Recalc]]/Sales_Data[[#This Row],[Sales]]</f>
        <v>0.34999999999999992</v>
      </c>
      <c r="Z3237">
        <f>YEAR(Sales_Data[[#This Row],[Order Date]])</f>
        <v>2016</v>
      </c>
    </row>
    <row r="3238" spans="1:26" x14ac:dyDescent="0.2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>_xlfn.XLOOKUP(Sales_Data[[#This Row],[Category]],Assumptions_Model!A:A, Assumptions_Model!B:B)</f>
        <v>0.6</v>
      </c>
      <c r="W3238">
        <f>Sales_Data[[#This Row],[Sales]]*Sales_Data[[#This Row],[Cost_%]]</f>
        <v>26.963999999999999</v>
      </c>
      <c r="X3238">
        <f>Sales_Data[[#This Row],[Sales]]-Sales_Data[[#This Row],[Cost]]</f>
        <v>17.975999999999999</v>
      </c>
      <c r="Y3238" s="3">
        <f>Sales_Data[[#This Row],[Gross_Profit_Recalc]]/Sales_Data[[#This Row],[Sales]]</f>
        <v>0.4</v>
      </c>
      <c r="Z3238">
        <f>YEAR(Sales_Data[[#This Row],[Order Date]])</f>
        <v>2016</v>
      </c>
    </row>
    <row r="3239" spans="1:26" x14ac:dyDescent="0.2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>_xlfn.XLOOKUP(Sales_Data[[#This Row],[Category]],Assumptions_Model!A:A, Assumptions_Model!B:B)</f>
        <v>0.6</v>
      </c>
      <c r="W3239">
        <f>Sales_Data[[#This Row],[Sales]]*Sales_Data[[#This Row],[Cost_%]]</f>
        <v>27.345600000000001</v>
      </c>
      <c r="X3239">
        <f>Sales_Data[[#This Row],[Sales]]-Sales_Data[[#This Row],[Cost]]</f>
        <v>18.230399999999999</v>
      </c>
      <c r="Y3239" s="3">
        <f>Sales_Data[[#This Row],[Gross_Profit_Recalc]]/Sales_Data[[#This Row],[Sales]]</f>
        <v>0.39999999999999997</v>
      </c>
      <c r="Z3239">
        <f>YEAR(Sales_Data[[#This Row],[Order Date]])</f>
        <v>2016</v>
      </c>
    </row>
    <row r="3240" spans="1:26" x14ac:dyDescent="0.2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>_xlfn.XLOOKUP(Sales_Data[[#This Row],[Category]],Assumptions_Model!A:A, Assumptions_Model!B:B)</f>
        <v>0.65</v>
      </c>
      <c r="W3240">
        <f>Sales_Data[[#This Row],[Sales]]*Sales_Data[[#This Row],[Cost_%]]</f>
        <v>206.9795</v>
      </c>
      <c r="X3240">
        <f>Sales_Data[[#This Row],[Sales]]-Sales_Data[[#This Row],[Cost]]</f>
        <v>111.45050000000001</v>
      </c>
      <c r="Y3240" s="3">
        <f>Sales_Data[[#This Row],[Gross_Profit_Recalc]]/Sales_Data[[#This Row],[Sales]]</f>
        <v>0.35000000000000003</v>
      </c>
      <c r="Z3240">
        <f>YEAR(Sales_Data[[#This Row],[Order Date]])</f>
        <v>2016</v>
      </c>
    </row>
    <row r="3241" spans="1:26" x14ac:dyDescent="0.2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f>_xlfn.XLOOKUP(Sales_Data[[#This Row],[Category]],Assumptions_Model!A:A, Assumptions_Model!B:B)</f>
        <v>0.55000000000000004</v>
      </c>
      <c r="W3241">
        <f>Sales_Data[[#This Row],[Sales]]*Sales_Data[[#This Row],[Cost_%]]</f>
        <v>67.606000000000009</v>
      </c>
      <c r="X3241">
        <f>Sales_Data[[#This Row],[Sales]]-Sales_Data[[#This Row],[Cost]]</f>
        <v>55.313999999999993</v>
      </c>
      <c r="Y3241" s="3">
        <f>Sales_Data[[#This Row],[Gross_Profit_Recalc]]/Sales_Data[[#This Row],[Sales]]</f>
        <v>0.44999999999999996</v>
      </c>
      <c r="Z3241">
        <f>YEAR(Sales_Data[[#This Row],[Order Date]])</f>
        <v>2016</v>
      </c>
    </row>
    <row r="3242" spans="1:26" x14ac:dyDescent="0.2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>_xlfn.XLOOKUP(Sales_Data[[#This Row],[Category]],Assumptions_Model!A:A, Assumptions_Model!B:B)</f>
        <v>0.65</v>
      </c>
      <c r="W3242">
        <f>Sales_Data[[#This Row],[Sales]]*Sales_Data[[#This Row],[Cost_%]]</f>
        <v>4.5941999999999998</v>
      </c>
      <c r="X3242">
        <f>Sales_Data[[#This Row],[Sales]]-Sales_Data[[#This Row],[Cost]]</f>
        <v>2.4737999999999998</v>
      </c>
      <c r="Y3242" s="3">
        <f>Sales_Data[[#This Row],[Gross_Profit_Recalc]]/Sales_Data[[#This Row],[Sales]]</f>
        <v>0.35</v>
      </c>
      <c r="Z3242">
        <f>YEAR(Sales_Data[[#This Row],[Order Date]])</f>
        <v>2016</v>
      </c>
    </row>
    <row r="3243" spans="1:26" x14ac:dyDescent="0.2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>_xlfn.XLOOKUP(Sales_Data[[#This Row],[Category]],Assumptions_Model!A:A, Assumptions_Model!B:B)</f>
        <v>0.6</v>
      </c>
      <c r="W3243">
        <f>Sales_Data[[#This Row],[Sales]]*Sales_Data[[#This Row],[Cost_%]]</f>
        <v>33.869999999999997</v>
      </c>
      <c r="X3243">
        <f>Sales_Data[[#This Row],[Sales]]-Sales_Data[[#This Row],[Cost]]</f>
        <v>22.580000000000005</v>
      </c>
      <c r="Y3243" s="3">
        <f>Sales_Data[[#This Row],[Gross_Profit_Recalc]]/Sales_Data[[#This Row],[Sales]]</f>
        <v>0.40000000000000008</v>
      </c>
      <c r="Z3243">
        <f>YEAR(Sales_Data[[#This Row],[Order Date]])</f>
        <v>2016</v>
      </c>
    </row>
    <row r="3244" spans="1:26" x14ac:dyDescent="0.2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f>_xlfn.XLOOKUP(Sales_Data[[#This Row],[Category]],Assumptions_Model!A:A, Assumptions_Model!B:B)</f>
        <v>0.6</v>
      </c>
      <c r="W3244">
        <f>Sales_Data[[#This Row],[Sales]]*Sales_Data[[#This Row],[Cost_%]]</f>
        <v>8.0808</v>
      </c>
      <c r="X3244">
        <f>Sales_Data[[#This Row],[Sales]]-Sales_Data[[#This Row],[Cost]]</f>
        <v>5.3872</v>
      </c>
      <c r="Y3244" s="3">
        <f>Sales_Data[[#This Row],[Gross_Profit_Recalc]]/Sales_Data[[#This Row],[Sales]]</f>
        <v>0.4</v>
      </c>
      <c r="Z3244">
        <f>YEAR(Sales_Data[[#This Row],[Order Date]])</f>
        <v>2017</v>
      </c>
    </row>
    <row r="3245" spans="1:26" x14ac:dyDescent="0.2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>_xlfn.XLOOKUP(Sales_Data[[#This Row],[Category]],Assumptions_Model!A:A, Assumptions_Model!B:B)</f>
        <v>0.55000000000000004</v>
      </c>
      <c r="W3245">
        <f>Sales_Data[[#This Row],[Sales]]*Sales_Data[[#This Row],[Cost_%]]</f>
        <v>120.89000000000001</v>
      </c>
      <c r="X3245">
        <f>Sales_Data[[#This Row],[Sales]]-Sales_Data[[#This Row],[Cost]]</f>
        <v>98.91</v>
      </c>
      <c r="Y3245" s="3">
        <f>Sales_Data[[#This Row],[Gross_Profit_Recalc]]/Sales_Data[[#This Row],[Sales]]</f>
        <v>0.44999999999999996</v>
      </c>
      <c r="Z3245">
        <f>YEAR(Sales_Data[[#This Row],[Order Date]])</f>
        <v>2017</v>
      </c>
    </row>
    <row r="3246" spans="1:26" x14ac:dyDescent="0.2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>_xlfn.XLOOKUP(Sales_Data[[#This Row],[Category]],Assumptions_Model!A:A, Assumptions_Model!B:B)</f>
        <v>0.65</v>
      </c>
      <c r="W3246">
        <f>Sales_Data[[#This Row],[Sales]]*Sales_Data[[#This Row],[Cost_%]]</f>
        <v>206.08770000000001</v>
      </c>
      <c r="X3246">
        <f>Sales_Data[[#This Row],[Sales]]-Sales_Data[[#This Row],[Cost]]</f>
        <v>110.97029999999998</v>
      </c>
      <c r="Y3246" s="3">
        <f>Sales_Data[[#This Row],[Gross_Profit_Recalc]]/Sales_Data[[#This Row],[Sales]]</f>
        <v>0.34999999999999992</v>
      </c>
      <c r="Z3246">
        <f>YEAR(Sales_Data[[#This Row],[Order Date]])</f>
        <v>2017</v>
      </c>
    </row>
    <row r="3247" spans="1:26" x14ac:dyDescent="0.2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>_xlfn.XLOOKUP(Sales_Data[[#This Row],[Category]],Assumptions_Model!A:A, Assumptions_Model!B:B)</f>
        <v>0.55000000000000004</v>
      </c>
      <c r="W3247">
        <f>Sales_Data[[#This Row],[Sales]]*Sales_Data[[#This Row],[Cost_%]]</f>
        <v>26.994</v>
      </c>
      <c r="X3247">
        <f>Sales_Data[[#This Row],[Sales]]-Sales_Data[[#This Row],[Cost]]</f>
        <v>22.085999999999999</v>
      </c>
      <c r="Y3247" s="3">
        <f>Sales_Data[[#This Row],[Gross_Profit_Recalc]]/Sales_Data[[#This Row],[Sales]]</f>
        <v>0.45</v>
      </c>
      <c r="Z3247">
        <f>YEAR(Sales_Data[[#This Row],[Order Date]])</f>
        <v>2017</v>
      </c>
    </row>
    <row r="3248" spans="1:26" x14ac:dyDescent="0.2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>_xlfn.XLOOKUP(Sales_Data[[#This Row],[Category]],Assumptions_Model!A:A, Assumptions_Model!B:B)</f>
        <v>0.6</v>
      </c>
      <c r="W3248">
        <f>Sales_Data[[#This Row],[Sales]]*Sales_Data[[#This Row],[Cost_%]]</f>
        <v>194.93999999999997</v>
      </c>
      <c r="X3248">
        <f>Sales_Data[[#This Row],[Sales]]-Sales_Data[[#This Row],[Cost]]</f>
        <v>129.96</v>
      </c>
      <c r="Y3248" s="3">
        <f>Sales_Data[[#This Row],[Gross_Profit_Recalc]]/Sales_Data[[#This Row],[Sales]]</f>
        <v>0.40000000000000008</v>
      </c>
      <c r="Z3248">
        <f>YEAR(Sales_Data[[#This Row],[Order Date]])</f>
        <v>2017</v>
      </c>
    </row>
    <row r="3249" spans="1:26" x14ac:dyDescent="0.2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>_xlfn.XLOOKUP(Sales_Data[[#This Row],[Category]],Assumptions_Model!A:A, Assumptions_Model!B:B)</f>
        <v>0.6</v>
      </c>
      <c r="W3249">
        <f>Sales_Data[[#This Row],[Sales]]*Sales_Data[[#This Row],[Cost_%]]</f>
        <v>10.943999999999999</v>
      </c>
      <c r="X3249">
        <f>Sales_Data[[#This Row],[Sales]]-Sales_Data[[#This Row],[Cost]]</f>
        <v>7.2959999999999994</v>
      </c>
      <c r="Y3249" s="3">
        <f>Sales_Data[[#This Row],[Gross_Profit_Recalc]]/Sales_Data[[#This Row],[Sales]]</f>
        <v>0.4</v>
      </c>
      <c r="Z3249">
        <f>YEAR(Sales_Data[[#This Row],[Order Date]])</f>
        <v>2017</v>
      </c>
    </row>
    <row r="3250" spans="1:26" x14ac:dyDescent="0.2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f>_xlfn.XLOOKUP(Sales_Data[[#This Row],[Category]],Assumptions_Model!A:A, Assumptions_Model!B:B)</f>
        <v>0.65</v>
      </c>
      <c r="W3250">
        <f>Sales_Data[[#This Row],[Sales]]*Sales_Data[[#This Row],[Cost_%]]</f>
        <v>74.027200000000008</v>
      </c>
      <c r="X3250">
        <f>Sales_Data[[#This Row],[Sales]]-Sales_Data[[#This Row],[Cost]]</f>
        <v>39.860799999999998</v>
      </c>
      <c r="Y3250" s="3">
        <f>Sales_Data[[#This Row],[Gross_Profit_Recalc]]/Sales_Data[[#This Row],[Sales]]</f>
        <v>0.35</v>
      </c>
      <c r="Z3250">
        <f>YEAR(Sales_Data[[#This Row],[Order Date]])</f>
        <v>2016</v>
      </c>
    </row>
    <row r="3251" spans="1:26" x14ac:dyDescent="0.2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>_xlfn.XLOOKUP(Sales_Data[[#This Row],[Category]],Assumptions_Model!A:A, Assumptions_Model!B:B)</f>
        <v>0.55000000000000004</v>
      </c>
      <c r="W3251">
        <f>Sales_Data[[#This Row],[Sales]]*Sales_Data[[#This Row],[Cost_%]]</f>
        <v>58.071200000000005</v>
      </c>
      <c r="X3251">
        <f>Sales_Data[[#This Row],[Sales]]-Sales_Data[[#This Row],[Cost]]</f>
        <v>47.512799999999999</v>
      </c>
      <c r="Y3251" s="3">
        <f>Sales_Data[[#This Row],[Gross_Profit_Recalc]]/Sales_Data[[#This Row],[Sales]]</f>
        <v>0.44999999999999996</v>
      </c>
      <c r="Z3251">
        <f>YEAR(Sales_Data[[#This Row],[Order Date]])</f>
        <v>2016</v>
      </c>
    </row>
    <row r="3252" spans="1:26" x14ac:dyDescent="0.2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>_xlfn.XLOOKUP(Sales_Data[[#This Row],[Category]],Assumptions_Model!A:A, Assumptions_Model!B:B)</f>
        <v>0.6</v>
      </c>
      <c r="W3252">
        <f>Sales_Data[[#This Row],[Sales]]*Sales_Data[[#This Row],[Cost_%]]</f>
        <v>14.91</v>
      </c>
      <c r="X3252">
        <f>Sales_Data[[#This Row],[Sales]]-Sales_Data[[#This Row],[Cost]]</f>
        <v>9.9400000000000013</v>
      </c>
      <c r="Y3252" s="3">
        <f>Sales_Data[[#This Row],[Gross_Profit_Recalc]]/Sales_Data[[#This Row],[Sales]]</f>
        <v>0.4</v>
      </c>
      <c r="Z3252">
        <f>YEAR(Sales_Data[[#This Row],[Order Date]])</f>
        <v>2016</v>
      </c>
    </row>
    <row r="3253" spans="1:26" x14ac:dyDescent="0.2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>_xlfn.XLOOKUP(Sales_Data[[#This Row],[Category]],Assumptions_Model!A:A, Assumptions_Model!B:B)</f>
        <v>0.65</v>
      </c>
      <c r="W3253">
        <f>Sales_Data[[#This Row],[Sales]]*Sales_Data[[#This Row],[Cost_%]]</f>
        <v>39.202799999999996</v>
      </c>
      <c r="X3253">
        <f>Sales_Data[[#This Row],[Sales]]-Sales_Data[[#This Row],[Cost]]</f>
        <v>21.109200000000001</v>
      </c>
      <c r="Y3253" s="3">
        <f>Sales_Data[[#This Row],[Gross_Profit_Recalc]]/Sales_Data[[#This Row],[Sales]]</f>
        <v>0.35000000000000003</v>
      </c>
      <c r="Z3253">
        <f>YEAR(Sales_Data[[#This Row],[Order Date]])</f>
        <v>2017</v>
      </c>
    </row>
    <row r="3254" spans="1:26" x14ac:dyDescent="0.2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>_xlfn.XLOOKUP(Sales_Data[[#This Row],[Category]],Assumptions_Model!A:A, Assumptions_Model!B:B)</f>
        <v>0.6</v>
      </c>
      <c r="W3254">
        <f>Sales_Data[[#This Row],[Sales]]*Sales_Data[[#This Row],[Cost_%]]</f>
        <v>4.2336</v>
      </c>
      <c r="X3254">
        <f>Sales_Data[[#This Row],[Sales]]-Sales_Data[[#This Row],[Cost]]</f>
        <v>2.8224</v>
      </c>
      <c r="Y3254" s="3">
        <f>Sales_Data[[#This Row],[Gross_Profit_Recalc]]/Sales_Data[[#This Row],[Sales]]</f>
        <v>0.4</v>
      </c>
      <c r="Z3254">
        <f>YEAR(Sales_Data[[#This Row],[Order Date]])</f>
        <v>2017</v>
      </c>
    </row>
    <row r="3255" spans="1:26" x14ac:dyDescent="0.2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>_xlfn.XLOOKUP(Sales_Data[[#This Row],[Category]],Assumptions_Model!A:A, Assumptions_Model!B:B)</f>
        <v>0.55000000000000004</v>
      </c>
      <c r="W3255">
        <f>Sales_Data[[#This Row],[Sales]]*Sales_Data[[#This Row],[Cost_%]]</f>
        <v>14.951200000000002</v>
      </c>
      <c r="X3255">
        <f>Sales_Data[[#This Row],[Sales]]-Sales_Data[[#This Row],[Cost]]</f>
        <v>12.232799999999999</v>
      </c>
      <c r="Y3255" s="3">
        <f>Sales_Data[[#This Row],[Gross_Profit_Recalc]]/Sales_Data[[#This Row],[Sales]]</f>
        <v>0.44999999999999996</v>
      </c>
      <c r="Z3255">
        <f>YEAR(Sales_Data[[#This Row],[Order Date]])</f>
        <v>2017</v>
      </c>
    </row>
    <row r="3256" spans="1:26" x14ac:dyDescent="0.2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>_xlfn.XLOOKUP(Sales_Data[[#This Row],[Category]],Assumptions_Model!A:A, Assumptions_Model!B:B)</f>
        <v>0.55000000000000004</v>
      </c>
      <c r="W3256">
        <f>Sales_Data[[#This Row],[Sales]]*Sales_Data[[#This Row],[Cost_%]]</f>
        <v>59.391200000000005</v>
      </c>
      <c r="X3256">
        <f>Sales_Data[[#This Row],[Sales]]-Sales_Data[[#This Row],[Cost]]</f>
        <v>48.59279999999999</v>
      </c>
      <c r="Y3256" s="3">
        <f>Sales_Data[[#This Row],[Gross_Profit_Recalc]]/Sales_Data[[#This Row],[Sales]]</f>
        <v>0.4499999999999999</v>
      </c>
      <c r="Z3256">
        <f>YEAR(Sales_Data[[#This Row],[Order Date]])</f>
        <v>2016</v>
      </c>
    </row>
    <row r="3257" spans="1:26" x14ac:dyDescent="0.2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>_xlfn.XLOOKUP(Sales_Data[[#This Row],[Category]],Assumptions_Model!A:A, Assumptions_Model!B:B)</f>
        <v>0.6</v>
      </c>
      <c r="W3257">
        <f>Sales_Data[[#This Row],[Sales]]*Sales_Data[[#This Row],[Cost_%]]</f>
        <v>11.577599999999999</v>
      </c>
      <c r="X3257">
        <f>Sales_Data[[#This Row],[Sales]]-Sales_Data[[#This Row],[Cost]]</f>
        <v>7.7184000000000008</v>
      </c>
      <c r="Y3257" s="3">
        <f>Sales_Data[[#This Row],[Gross_Profit_Recalc]]/Sales_Data[[#This Row],[Sales]]</f>
        <v>0.40000000000000008</v>
      </c>
      <c r="Z3257">
        <f>YEAR(Sales_Data[[#This Row],[Order Date]])</f>
        <v>2016</v>
      </c>
    </row>
    <row r="3258" spans="1:26" x14ac:dyDescent="0.2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>_xlfn.XLOOKUP(Sales_Data[[#This Row],[Category]],Assumptions_Model!A:A, Assumptions_Model!B:B)</f>
        <v>0.6</v>
      </c>
      <c r="W3258">
        <f>Sales_Data[[#This Row],[Sales]]*Sales_Data[[#This Row],[Cost_%]]</f>
        <v>2.7647999999999997</v>
      </c>
      <c r="X3258">
        <f>Sales_Data[[#This Row],[Sales]]-Sales_Data[[#This Row],[Cost]]</f>
        <v>1.8431999999999999</v>
      </c>
      <c r="Y3258" s="3">
        <f>Sales_Data[[#This Row],[Gross_Profit_Recalc]]/Sales_Data[[#This Row],[Sales]]</f>
        <v>0.4</v>
      </c>
      <c r="Z3258">
        <f>YEAR(Sales_Data[[#This Row],[Order Date]])</f>
        <v>2015</v>
      </c>
    </row>
    <row r="3259" spans="1:26" x14ac:dyDescent="0.2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>_xlfn.XLOOKUP(Sales_Data[[#This Row],[Category]],Assumptions_Model!A:A, Assumptions_Model!B:B)</f>
        <v>0.65</v>
      </c>
      <c r="W3259">
        <f>Sales_Data[[#This Row],[Sales]]*Sales_Data[[#This Row],[Cost_%]]</f>
        <v>51.983100000000007</v>
      </c>
      <c r="X3259">
        <f>Sales_Data[[#This Row],[Sales]]-Sales_Data[[#This Row],[Cost]]</f>
        <v>27.990899999999996</v>
      </c>
      <c r="Y3259" s="3">
        <f>Sales_Data[[#This Row],[Gross_Profit_Recalc]]/Sales_Data[[#This Row],[Sales]]</f>
        <v>0.34999999999999992</v>
      </c>
      <c r="Z3259">
        <f>YEAR(Sales_Data[[#This Row],[Order Date]])</f>
        <v>2016</v>
      </c>
    </row>
    <row r="3260" spans="1:26" x14ac:dyDescent="0.2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>_xlfn.XLOOKUP(Sales_Data[[#This Row],[Category]],Assumptions_Model!A:A, Assumptions_Model!B:B)</f>
        <v>0.6</v>
      </c>
      <c r="W3260">
        <f>Sales_Data[[#This Row],[Sales]]*Sales_Data[[#This Row],[Cost_%]]</f>
        <v>1.7676000000000001</v>
      </c>
      <c r="X3260">
        <f>Sales_Data[[#This Row],[Sales]]-Sales_Data[[#This Row],[Cost]]</f>
        <v>1.1784000000000001</v>
      </c>
      <c r="Y3260" s="3">
        <f>Sales_Data[[#This Row],[Gross_Profit_Recalc]]/Sales_Data[[#This Row],[Sales]]</f>
        <v>0.4</v>
      </c>
      <c r="Z3260">
        <f>YEAR(Sales_Data[[#This Row],[Order Date]])</f>
        <v>2016</v>
      </c>
    </row>
    <row r="3261" spans="1:26" x14ac:dyDescent="0.2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>_xlfn.XLOOKUP(Sales_Data[[#This Row],[Category]],Assumptions_Model!A:A, Assumptions_Model!B:B)</f>
        <v>0.6</v>
      </c>
      <c r="W3261">
        <f>Sales_Data[[#This Row],[Sales]]*Sales_Data[[#This Row],[Cost_%]]</f>
        <v>1.8815999999999999</v>
      </c>
      <c r="X3261">
        <f>Sales_Data[[#This Row],[Sales]]-Sales_Data[[#This Row],[Cost]]</f>
        <v>1.2544000000000002</v>
      </c>
      <c r="Y3261" s="3">
        <f>Sales_Data[[#This Row],[Gross_Profit_Recalc]]/Sales_Data[[#This Row],[Sales]]</f>
        <v>0.4</v>
      </c>
      <c r="Z3261">
        <f>YEAR(Sales_Data[[#This Row],[Order Date]])</f>
        <v>2016</v>
      </c>
    </row>
    <row r="3262" spans="1:26" x14ac:dyDescent="0.2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f>_xlfn.XLOOKUP(Sales_Data[[#This Row],[Category]],Assumptions_Model!A:A, Assumptions_Model!B:B)</f>
        <v>0.6</v>
      </c>
      <c r="W3262">
        <f>Sales_Data[[#This Row],[Sales]]*Sales_Data[[#This Row],[Cost_%]]</f>
        <v>12.441599999999999</v>
      </c>
      <c r="X3262">
        <f>Sales_Data[[#This Row],[Sales]]-Sales_Data[[#This Row],[Cost]]</f>
        <v>8.2944000000000013</v>
      </c>
      <c r="Y3262" s="3">
        <f>Sales_Data[[#This Row],[Gross_Profit_Recalc]]/Sales_Data[[#This Row],[Sales]]</f>
        <v>0.40000000000000008</v>
      </c>
      <c r="Z3262">
        <f>YEAR(Sales_Data[[#This Row],[Order Date]])</f>
        <v>2014</v>
      </c>
    </row>
    <row r="3263" spans="1:26" x14ac:dyDescent="0.2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>_xlfn.XLOOKUP(Sales_Data[[#This Row],[Category]],Assumptions_Model!A:A, Assumptions_Model!B:B)</f>
        <v>0.55000000000000004</v>
      </c>
      <c r="W3263">
        <f>Sales_Data[[#This Row],[Sales]]*Sales_Data[[#This Row],[Cost_%]]</f>
        <v>54.989000000000004</v>
      </c>
      <c r="X3263">
        <f>Sales_Data[[#This Row],[Sales]]-Sales_Data[[#This Row],[Cost]]</f>
        <v>44.991</v>
      </c>
      <c r="Y3263" s="3">
        <f>Sales_Data[[#This Row],[Gross_Profit_Recalc]]/Sales_Data[[#This Row],[Sales]]</f>
        <v>0.44999999999999996</v>
      </c>
      <c r="Z3263">
        <f>YEAR(Sales_Data[[#This Row],[Order Date]])</f>
        <v>2014</v>
      </c>
    </row>
    <row r="3264" spans="1:26" x14ac:dyDescent="0.2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>_xlfn.XLOOKUP(Sales_Data[[#This Row],[Category]],Assumptions_Model!A:A, Assumptions_Model!B:B)</f>
        <v>0.6</v>
      </c>
      <c r="W3264">
        <f>Sales_Data[[#This Row],[Sales]]*Sales_Data[[#This Row],[Cost_%]]</f>
        <v>440.37</v>
      </c>
      <c r="X3264">
        <f>Sales_Data[[#This Row],[Sales]]-Sales_Data[[#This Row],[Cost]]</f>
        <v>293.58000000000004</v>
      </c>
      <c r="Y3264" s="3">
        <f>Sales_Data[[#This Row],[Gross_Profit_Recalc]]/Sales_Data[[#This Row],[Sales]]</f>
        <v>0.4</v>
      </c>
      <c r="Z3264">
        <f>YEAR(Sales_Data[[#This Row],[Order Date]])</f>
        <v>2014</v>
      </c>
    </row>
    <row r="3265" spans="1:26" x14ac:dyDescent="0.2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f>_xlfn.XLOOKUP(Sales_Data[[#This Row],[Category]],Assumptions_Model!A:A, Assumptions_Model!B:B)</f>
        <v>0.6</v>
      </c>
      <c r="W3265">
        <f>Sales_Data[[#This Row],[Sales]]*Sales_Data[[#This Row],[Cost_%]]</f>
        <v>144.864</v>
      </c>
      <c r="X3265">
        <f>Sales_Data[[#This Row],[Sales]]-Sales_Data[[#This Row],[Cost]]</f>
        <v>96.575999999999993</v>
      </c>
      <c r="Y3265" s="3">
        <f>Sales_Data[[#This Row],[Gross_Profit_Recalc]]/Sales_Data[[#This Row],[Sales]]</f>
        <v>0.39999999999999997</v>
      </c>
      <c r="Z3265">
        <f>YEAR(Sales_Data[[#This Row],[Order Date]])</f>
        <v>2014</v>
      </c>
    </row>
    <row r="3266" spans="1:26" x14ac:dyDescent="0.2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>_xlfn.XLOOKUP(Sales_Data[[#This Row],[Category]],Assumptions_Model!A:A, Assumptions_Model!B:B)</f>
        <v>0.6</v>
      </c>
      <c r="W3266">
        <f>Sales_Data[[#This Row],[Sales]]*Sales_Data[[#This Row],[Cost_%]]</f>
        <v>6.048</v>
      </c>
      <c r="X3266">
        <f>Sales_Data[[#This Row],[Sales]]-Sales_Data[[#This Row],[Cost]]</f>
        <v>4.032</v>
      </c>
      <c r="Y3266" s="3">
        <f>Sales_Data[[#This Row],[Gross_Profit_Recalc]]/Sales_Data[[#This Row],[Sales]]</f>
        <v>0.4</v>
      </c>
      <c r="Z3266">
        <f>YEAR(Sales_Data[[#This Row],[Order Date]])</f>
        <v>2016</v>
      </c>
    </row>
    <row r="3267" spans="1:26" x14ac:dyDescent="0.2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>_xlfn.XLOOKUP(Sales_Data[[#This Row],[Category]],Assumptions_Model!A:A, Assumptions_Model!B:B)</f>
        <v>0.6</v>
      </c>
      <c r="W3267">
        <f>Sales_Data[[#This Row],[Sales]]*Sales_Data[[#This Row],[Cost_%]]</f>
        <v>169.14239999999998</v>
      </c>
      <c r="X3267">
        <f>Sales_Data[[#This Row],[Sales]]-Sales_Data[[#This Row],[Cost]]</f>
        <v>112.76160000000002</v>
      </c>
      <c r="Y3267" s="3">
        <f>Sales_Data[[#This Row],[Gross_Profit_Recalc]]/Sales_Data[[#This Row],[Sales]]</f>
        <v>0.40000000000000008</v>
      </c>
      <c r="Z3267">
        <f>YEAR(Sales_Data[[#This Row],[Order Date]])</f>
        <v>2014</v>
      </c>
    </row>
    <row r="3268" spans="1:26" x14ac:dyDescent="0.2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>_xlfn.XLOOKUP(Sales_Data[[#This Row],[Category]],Assumptions_Model!A:A, Assumptions_Model!B:B)</f>
        <v>0.6</v>
      </c>
      <c r="W3268">
        <f>Sales_Data[[#This Row],[Sales]]*Sales_Data[[#This Row],[Cost_%]]</f>
        <v>120.85919999999999</v>
      </c>
      <c r="X3268">
        <f>Sales_Data[[#This Row],[Sales]]-Sales_Data[[#This Row],[Cost]]</f>
        <v>80.572800000000001</v>
      </c>
      <c r="Y3268" s="3">
        <f>Sales_Data[[#This Row],[Gross_Profit_Recalc]]/Sales_Data[[#This Row],[Sales]]</f>
        <v>0.4</v>
      </c>
      <c r="Z3268">
        <f>YEAR(Sales_Data[[#This Row],[Order Date]])</f>
        <v>2014</v>
      </c>
    </row>
    <row r="3269" spans="1:26" x14ac:dyDescent="0.2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>_xlfn.XLOOKUP(Sales_Data[[#This Row],[Category]],Assumptions_Model!A:A, Assumptions_Model!B:B)</f>
        <v>0.55000000000000004</v>
      </c>
      <c r="W3269">
        <f>Sales_Data[[#This Row],[Sales]]*Sales_Data[[#This Row],[Cost_%]]</f>
        <v>74.789000000000001</v>
      </c>
      <c r="X3269">
        <f>Sales_Data[[#This Row],[Sales]]-Sales_Data[[#This Row],[Cost]]</f>
        <v>61.190999999999988</v>
      </c>
      <c r="Y3269" s="3">
        <f>Sales_Data[[#This Row],[Gross_Profit_Recalc]]/Sales_Data[[#This Row],[Sales]]</f>
        <v>0.44999999999999996</v>
      </c>
      <c r="Z3269">
        <f>YEAR(Sales_Data[[#This Row],[Order Date]])</f>
        <v>2014</v>
      </c>
    </row>
    <row r="3270" spans="1:26" x14ac:dyDescent="0.2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f>_xlfn.XLOOKUP(Sales_Data[[#This Row],[Category]],Assumptions_Model!A:A, Assumptions_Model!B:B)</f>
        <v>0.55000000000000004</v>
      </c>
      <c r="W3270">
        <f>Sales_Data[[#This Row],[Sales]]*Sales_Data[[#This Row],[Cost_%]]</f>
        <v>24.722500000000004</v>
      </c>
      <c r="X3270">
        <f>Sales_Data[[#This Row],[Sales]]-Sales_Data[[#This Row],[Cost]]</f>
        <v>20.227499999999999</v>
      </c>
      <c r="Y3270" s="3">
        <f>Sales_Data[[#This Row],[Gross_Profit_Recalc]]/Sales_Data[[#This Row],[Sales]]</f>
        <v>0.44999999999999996</v>
      </c>
      <c r="Z3270">
        <f>YEAR(Sales_Data[[#This Row],[Order Date]])</f>
        <v>2014</v>
      </c>
    </row>
    <row r="3271" spans="1:26" x14ac:dyDescent="0.2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f>_xlfn.XLOOKUP(Sales_Data[[#This Row],[Category]],Assumptions_Model!A:A, Assumptions_Model!B:B)</f>
        <v>0.55000000000000004</v>
      </c>
      <c r="W3271">
        <f>Sales_Data[[#This Row],[Sales]]*Sales_Data[[#This Row],[Cost_%]]</f>
        <v>1.6335000000000002</v>
      </c>
      <c r="X3271">
        <f>Sales_Data[[#This Row],[Sales]]-Sales_Data[[#This Row],[Cost]]</f>
        <v>1.3365</v>
      </c>
      <c r="Y3271" s="3">
        <f>Sales_Data[[#This Row],[Gross_Profit_Recalc]]/Sales_Data[[#This Row],[Sales]]</f>
        <v>0.44999999999999996</v>
      </c>
      <c r="Z3271">
        <f>YEAR(Sales_Data[[#This Row],[Order Date]])</f>
        <v>2014</v>
      </c>
    </row>
    <row r="3272" spans="1:26" x14ac:dyDescent="0.2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>_xlfn.XLOOKUP(Sales_Data[[#This Row],[Category]],Assumptions_Model!A:A, Assumptions_Model!B:B)</f>
        <v>0.6</v>
      </c>
      <c r="W3272">
        <f>Sales_Data[[#This Row],[Sales]]*Sales_Data[[#This Row],[Cost_%]]</f>
        <v>3.9239999999999999</v>
      </c>
      <c r="X3272">
        <f>Sales_Data[[#This Row],[Sales]]-Sales_Data[[#This Row],[Cost]]</f>
        <v>2.6160000000000001</v>
      </c>
      <c r="Y3272" s="3">
        <f>Sales_Data[[#This Row],[Gross_Profit_Recalc]]/Sales_Data[[#This Row],[Sales]]</f>
        <v>0.4</v>
      </c>
      <c r="Z3272">
        <f>YEAR(Sales_Data[[#This Row],[Order Date]])</f>
        <v>2014</v>
      </c>
    </row>
    <row r="3273" spans="1:26" x14ac:dyDescent="0.2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f>_xlfn.XLOOKUP(Sales_Data[[#This Row],[Category]],Assumptions_Model!A:A, Assumptions_Model!B:B)</f>
        <v>0.55000000000000004</v>
      </c>
      <c r="W3273">
        <f>Sales_Data[[#This Row],[Sales]]*Sales_Data[[#This Row],[Cost_%]]</f>
        <v>4.3559999999999999</v>
      </c>
      <c r="X3273">
        <f>Sales_Data[[#This Row],[Sales]]-Sales_Data[[#This Row],[Cost]]</f>
        <v>3.5640000000000001</v>
      </c>
      <c r="Y3273" s="3">
        <f>Sales_Data[[#This Row],[Gross_Profit_Recalc]]/Sales_Data[[#This Row],[Sales]]</f>
        <v>0.45</v>
      </c>
      <c r="Z3273">
        <f>YEAR(Sales_Data[[#This Row],[Order Date]])</f>
        <v>2015</v>
      </c>
    </row>
    <row r="3274" spans="1:26" x14ac:dyDescent="0.2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>_xlfn.XLOOKUP(Sales_Data[[#This Row],[Category]],Assumptions_Model!A:A, Assumptions_Model!B:B)</f>
        <v>0.65</v>
      </c>
      <c r="W3274">
        <f>Sales_Data[[#This Row],[Sales]]*Sales_Data[[#This Row],[Cost_%]]</f>
        <v>132.548</v>
      </c>
      <c r="X3274">
        <f>Sales_Data[[#This Row],[Sales]]-Sales_Data[[#This Row],[Cost]]</f>
        <v>71.371999999999986</v>
      </c>
      <c r="Y3274" s="3">
        <f>Sales_Data[[#This Row],[Gross_Profit_Recalc]]/Sales_Data[[#This Row],[Sales]]</f>
        <v>0.35</v>
      </c>
      <c r="Z3274">
        <f>YEAR(Sales_Data[[#This Row],[Order Date]])</f>
        <v>2015</v>
      </c>
    </row>
    <row r="3275" spans="1:26" x14ac:dyDescent="0.2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>_xlfn.XLOOKUP(Sales_Data[[#This Row],[Category]],Assumptions_Model!A:A, Assumptions_Model!B:B)</f>
        <v>0.55000000000000004</v>
      </c>
      <c r="W3275">
        <f>Sales_Data[[#This Row],[Sales]]*Sales_Data[[#This Row],[Cost_%]]</f>
        <v>1847.9736000000003</v>
      </c>
      <c r="X3275">
        <f>Sales_Data[[#This Row],[Sales]]-Sales_Data[[#This Row],[Cost]]</f>
        <v>1511.9784</v>
      </c>
      <c r="Y3275" s="3">
        <f>Sales_Data[[#This Row],[Gross_Profit_Recalc]]/Sales_Data[[#This Row],[Sales]]</f>
        <v>0.44999999999999996</v>
      </c>
      <c r="Z3275">
        <f>YEAR(Sales_Data[[#This Row],[Order Date]])</f>
        <v>2017</v>
      </c>
    </row>
    <row r="3276" spans="1:26" x14ac:dyDescent="0.2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>_xlfn.XLOOKUP(Sales_Data[[#This Row],[Category]],Assumptions_Model!A:A, Assumptions_Model!B:B)</f>
        <v>0.6</v>
      </c>
      <c r="W3276">
        <f>Sales_Data[[#This Row],[Sales]]*Sales_Data[[#This Row],[Cost_%]]</f>
        <v>10.943999999999999</v>
      </c>
      <c r="X3276">
        <f>Sales_Data[[#This Row],[Sales]]-Sales_Data[[#This Row],[Cost]]</f>
        <v>7.2959999999999994</v>
      </c>
      <c r="Y3276" s="3">
        <f>Sales_Data[[#This Row],[Gross_Profit_Recalc]]/Sales_Data[[#This Row],[Sales]]</f>
        <v>0.4</v>
      </c>
      <c r="Z3276">
        <f>YEAR(Sales_Data[[#This Row],[Order Date]])</f>
        <v>2017</v>
      </c>
    </row>
    <row r="3277" spans="1:26" x14ac:dyDescent="0.2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>_xlfn.XLOOKUP(Sales_Data[[#This Row],[Category]],Assumptions_Model!A:A, Assumptions_Model!B:B)</f>
        <v>0.6</v>
      </c>
      <c r="W3277">
        <f>Sales_Data[[#This Row],[Sales]]*Sales_Data[[#This Row],[Cost_%]]</f>
        <v>16.667999999999999</v>
      </c>
      <c r="X3277">
        <f>Sales_Data[[#This Row],[Sales]]-Sales_Data[[#This Row],[Cost]]</f>
        <v>11.112000000000002</v>
      </c>
      <c r="Y3277" s="3">
        <f>Sales_Data[[#This Row],[Gross_Profit_Recalc]]/Sales_Data[[#This Row],[Sales]]</f>
        <v>0.40000000000000008</v>
      </c>
      <c r="Z3277">
        <f>YEAR(Sales_Data[[#This Row],[Order Date]])</f>
        <v>2017</v>
      </c>
    </row>
    <row r="3278" spans="1:26" x14ac:dyDescent="0.2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>_xlfn.XLOOKUP(Sales_Data[[#This Row],[Category]],Assumptions_Model!A:A, Assumptions_Model!B:B)</f>
        <v>0.6</v>
      </c>
      <c r="W3278">
        <f>Sales_Data[[#This Row],[Sales]]*Sales_Data[[#This Row],[Cost_%]]</f>
        <v>13.776</v>
      </c>
      <c r="X3278">
        <f>Sales_Data[[#This Row],[Sales]]-Sales_Data[[#This Row],[Cost]]</f>
        <v>9.1840000000000011</v>
      </c>
      <c r="Y3278" s="3">
        <f>Sales_Data[[#This Row],[Gross_Profit_Recalc]]/Sales_Data[[#This Row],[Sales]]</f>
        <v>0.4</v>
      </c>
      <c r="Z3278">
        <f>YEAR(Sales_Data[[#This Row],[Order Date]])</f>
        <v>2014</v>
      </c>
    </row>
    <row r="3279" spans="1:26" x14ac:dyDescent="0.2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>_xlfn.XLOOKUP(Sales_Data[[#This Row],[Category]],Assumptions_Model!A:A, Assumptions_Model!B:B)</f>
        <v>0.55000000000000004</v>
      </c>
      <c r="W3279">
        <f>Sales_Data[[#This Row],[Sales]]*Sales_Data[[#This Row],[Cost_%]]</f>
        <v>15.9445</v>
      </c>
      <c r="X3279">
        <f>Sales_Data[[#This Row],[Sales]]-Sales_Data[[#This Row],[Cost]]</f>
        <v>13.045499999999999</v>
      </c>
      <c r="Y3279" s="3">
        <f>Sales_Data[[#This Row],[Gross_Profit_Recalc]]/Sales_Data[[#This Row],[Sales]]</f>
        <v>0.44999999999999996</v>
      </c>
      <c r="Z3279">
        <f>YEAR(Sales_Data[[#This Row],[Order Date]])</f>
        <v>2014</v>
      </c>
    </row>
    <row r="3280" spans="1:26" x14ac:dyDescent="0.2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>_xlfn.XLOOKUP(Sales_Data[[#This Row],[Category]],Assumptions_Model!A:A, Assumptions_Model!B:B)</f>
        <v>0.6</v>
      </c>
      <c r="W3280">
        <f>Sales_Data[[#This Row],[Sales]]*Sales_Data[[#This Row],[Cost_%]]</f>
        <v>7.7759999999999998</v>
      </c>
      <c r="X3280">
        <f>Sales_Data[[#This Row],[Sales]]-Sales_Data[[#This Row],[Cost]]</f>
        <v>5.1840000000000011</v>
      </c>
      <c r="Y3280" s="3">
        <f>Sales_Data[[#This Row],[Gross_Profit_Recalc]]/Sales_Data[[#This Row],[Sales]]</f>
        <v>0.40000000000000008</v>
      </c>
      <c r="Z3280">
        <f>YEAR(Sales_Data[[#This Row],[Order Date]])</f>
        <v>2014</v>
      </c>
    </row>
    <row r="3281" spans="1:26" x14ac:dyDescent="0.2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>_xlfn.XLOOKUP(Sales_Data[[#This Row],[Category]],Assumptions_Model!A:A, Assumptions_Model!B:B)</f>
        <v>0.6</v>
      </c>
      <c r="W3281">
        <f>Sales_Data[[#This Row],[Sales]]*Sales_Data[[#This Row],[Cost_%]]</f>
        <v>13.776</v>
      </c>
      <c r="X3281">
        <f>Sales_Data[[#This Row],[Sales]]-Sales_Data[[#This Row],[Cost]]</f>
        <v>9.1840000000000011</v>
      </c>
      <c r="Y3281" s="3">
        <f>Sales_Data[[#This Row],[Gross_Profit_Recalc]]/Sales_Data[[#This Row],[Sales]]</f>
        <v>0.4</v>
      </c>
      <c r="Z3281">
        <f>YEAR(Sales_Data[[#This Row],[Order Date]])</f>
        <v>2014</v>
      </c>
    </row>
    <row r="3282" spans="1:26" x14ac:dyDescent="0.2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>_xlfn.XLOOKUP(Sales_Data[[#This Row],[Category]],Assumptions_Model!A:A, Assumptions_Model!B:B)</f>
        <v>0.6</v>
      </c>
      <c r="W3282">
        <f>Sales_Data[[#This Row],[Sales]]*Sales_Data[[#This Row],[Cost_%]]</f>
        <v>2498.4299999999998</v>
      </c>
      <c r="X3282">
        <f>Sales_Data[[#This Row],[Sales]]-Sales_Data[[#This Row],[Cost]]</f>
        <v>1665.6200000000003</v>
      </c>
      <c r="Y3282" s="3">
        <f>Sales_Data[[#This Row],[Gross_Profit_Recalc]]/Sales_Data[[#This Row],[Sales]]</f>
        <v>0.40000000000000008</v>
      </c>
      <c r="Z3282">
        <f>YEAR(Sales_Data[[#This Row],[Order Date]])</f>
        <v>2014</v>
      </c>
    </row>
    <row r="3283" spans="1:26" x14ac:dyDescent="0.2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>_xlfn.XLOOKUP(Sales_Data[[#This Row],[Category]],Assumptions_Model!A:A, Assumptions_Model!B:B)</f>
        <v>0.55000000000000004</v>
      </c>
      <c r="W3283">
        <f>Sales_Data[[#This Row],[Sales]]*Sales_Data[[#This Row],[Cost_%]]</f>
        <v>26.391200000000001</v>
      </c>
      <c r="X3283">
        <f>Sales_Data[[#This Row],[Sales]]-Sales_Data[[#This Row],[Cost]]</f>
        <v>21.5928</v>
      </c>
      <c r="Y3283" s="3">
        <f>Sales_Data[[#This Row],[Gross_Profit_Recalc]]/Sales_Data[[#This Row],[Sales]]</f>
        <v>0.45</v>
      </c>
      <c r="Z3283">
        <f>YEAR(Sales_Data[[#This Row],[Order Date]])</f>
        <v>2014</v>
      </c>
    </row>
    <row r="3284" spans="1:26" x14ac:dyDescent="0.2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>_xlfn.XLOOKUP(Sales_Data[[#This Row],[Category]],Assumptions_Model!A:A, Assumptions_Model!B:B)</f>
        <v>0.6</v>
      </c>
      <c r="W3284">
        <f>Sales_Data[[#This Row],[Sales]]*Sales_Data[[#This Row],[Cost_%]]</f>
        <v>2.7743999999999995</v>
      </c>
      <c r="X3284">
        <f>Sales_Data[[#This Row],[Sales]]-Sales_Data[[#This Row],[Cost]]</f>
        <v>1.8496000000000001</v>
      </c>
      <c r="Y3284" s="3">
        <f>Sales_Data[[#This Row],[Gross_Profit_Recalc]]/Sales_Data[[#This Row],[Sales]]</f>
        <v>0.40000000000000008</v>
      </c>
      <c r="Z3284">
        <f>YEAR(Sales_Data[[#This Row],[Order Date]])</f>
        <v>2014</v>
      </c>
    </row>
    <row r="3285" spans="1:26" x14ac:dyDescent="0.2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>_xlfn.XLOOKUP(Sales_Data[[#This Row],[Category]],Assumptions_Model!A:A, Assumptions_Model!B:B)</f>
        <v>0.65</v>
      </c>
      <c r="W3285">
        <f>Sales_Data[[#This Row],[Sales]]*Sales_Data[[#This Row],[Cost_%]]</f>
        <v>9.9060000000000006</v>
      </c>
      <c r="X3285">
        <f>Sales_Data[[#This Row],[Sales]]-Sales_Data[[#This Row],[Cost]]</f>
        <v>5.3339999999999996</v>
      </c>
      <c r="Y3285" s="3">
        <f>Sales_Data[[#This Row],[Gross_Profit_Recalc]]/Sales_Data[[#This Row],[Sales]]</f>
        <v>0.35</v>
      </c>
      <c r="Z3285">
        <f>YEAR(Sales_Data[[#This Row],[Order Date]])</f>
        <v>2014</v>
      </c>
    </row>
    <row r="3286" spans="1:26" x14ac:dyDescent="0.2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>_xlfn.XLOOKUP(Sales_Data[[#This Row],[Category]],Assumptions_Model!A:A, Assumptions_Model!B:B)</f>
        <v>0.6</v>
      </c>
      <c r="W3286">
        <f>Sales_Data[[#This Row],[Sales]]*Sales_Data[[#This Row],[Cost_%]]</f>
        <v>38.354399999999998</v>
      </c>
      <c r="X3286">
        <f>Sales_Data[[#This Row],[Sales]]-Sales_Data[[#This Row],[Cost]]</f>
        <v>25.569600000000001</v>
      </c>
      <c r="Y3286" s="3">
        <f>Sales_Data[[#This Row],[Gross_Profit_Recalc]]/Sales_Data[[#This Row],[Sales]]</f>
        <v>0.4</v>
      </c>
      <c r="Z3286">
        <f>YEAR(Sales_Data[[#This Row],[Order Date]])</f>
        <v>2014</v>
      </c>
    </row>
    <row r="3287" spans="1:26" x14ac:dyDescent="0.2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>_xlfn.XLOOKUP(Sales_Data[[#This Row],[Category]],Assumptions_Model!A:A, Assumptions_Model!B:B)</f>
        <v>0.6</v>
      </c>
      <c r="W3287">
        <f>Sales_Data[[#This Row],[Sales]]*Sales_Data[[#This Row],[Cost_%]]</f>
        <v>3.9359999999999995</v>
      </c>
      <c r="X3287">
        <f>Sales_Data[[#This Row],[Sales]]-Sales_Data[[#This Row],[Cost]]</f>
        <v>2.6240000000000001</v>
      </c>
      <c r="Y3287" s="3">
        <f>Sales_Data[[#This Row],[Gross_Profit_Recalc]]/Sales_Data[[#This Row],[Sales]]</f>
        <v>0.4</v>
      </c>
      <c r="Z3287">
        <f>YEAR(Sales_Data[[#This Row],[Order Date]])</f>
        <v>2017</v>
      </c>
    </row>
    <row r="3288" spans="1:26" x14ac:dyDescent="0.2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f>_xlfn.XLOOKUP(Sales_Data[[#This Row],[Category]],Assumptions_Model!A:A, Assumptions_Model!B:B)</f>
        <v>0.6</v>
      </c>
      <c r="W3288">
        <f>Sales_Data[[#This Row],[Sales]]*Sales_Data[[#This Row],[Cost_%]]</f>
        <v>7.8659999999999997</v>
      </c>
      <c r="X3288">
        <f>Sales_Data[[#This Row],[Sales]]-Sales_Data[[#This Row],[Cost]]</f>
        <v>5.2439999999999998</v>
      </c>
      <c r="Y3288" s="3">
        <f>Sales_Data[[#This Row],[Gross_Profit_Recalc]]/Sales_Data[[#This Row],[Sales]]</f>
        <v>0.4</v>
      </c>
      <c r="Z3288">
        <f>YEAR(Sales_Data[[#This Row],[Order Date]])</f>
        <v>2017</v>
      </c>
    </row>
    <row r="3289" spans="1:26" x14ac:dyDescent="0.2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>_xlfn.XLOOKUP(Sales_Data[[#This Row],[Category]],Assumptions_Model!A:A, Assumptions_Model!B:B)</f>
        <v>0.55000000000000004</v>
      </c>
      <c r="W3289">
        <f>Sales_Data[[#This Row],[Sales]]*Sales_Data[[#This Row],[Cost_%]]</f>
        <v>271.90680000000003</v>
      </c>
      <c r="X3289">
        <f>Sales_Data[[#This Row],[Sales]]-Sales_Data[[#This Row],[Cost]]</f>
        <v>222.46919999999994</v>
      </c>
      <c r="Y3289" s="3">
        <f>Sales_Data[[#This Row],[Gross_Profit_Recalc]]/Sales_Data[[#This Row],[Sales]]</f>
        <v>0.4499999999999999</v>
      </c>
      <c r="Z3289">
        <f>YEAR(Sales_Data[[#This Row],[Order Date]])</f>
        <v>2015</v>
      </c>
    </row>
    <row r="3290" spans="1:26" x14ac:dyDescent="0.2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>_xlfn.XLOOKUP(Sales_Data[[#This Row],[Category]],Assumptions_Model!A:A, Assumptions_Model!B:B)</f>
        <v>0.6</v>
      </c>
      <c r="W3290">
        <f>Sales_Data[[#This Row],[Sales]]*Sales_Data[[#This Row],[Cost_%]]</f>
        <v>17.52</v>
      </c>
      <c r="X3290">
        <f>Sales_Data[[#This Row],[Sales]]-Sales_Data[[#This Row],[Cost]]</f>
        <v>11.68</v>
      </c>
      <c r="Y3290" s="3">
        <f>Sales_Data[[#This Row],[Gross_Profit_Recalc]]/Sales_Data[[#This Row],[Sales]]</f>
        <v>0.4</v>
      </c>
      <c r="Z3290">
        <f>YEAR(Sales_Data[[#This Row],[Order Date]])</f>
        <v>2015</v>
      </c>
    </row>
    <row r="3291" spans="1:26" x14ac:dyDescent="0.2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>_xlfn.XLOOKUP(Sales_Data[[#This Row],[Category]],Assumptions_Model!A:A, Assumptions_Model!B:B)</f>
        <v>0.55000000000000004</v>
      </c>
      <c r="W3291">
        <f>Sales_Data[[#This Row],[Sales]]*Sales_Data[[#This Row],[Cost_%]]</f>
        <v>136.86750000000001</v>
      </c>
      <c r="X3291">
        <f>Sales_Data[[#This Row],[Sales]]-Sales_Data[[#This Row],[Cost]]</f>
        <v>111.98249999999999</v>
      </c>
      <c r="Y3291" s="3">
        <f>Sales_Data[[#This Row],[Gross_Profit_Recalc]]/Sales_Data[[#This Row],[Sales]]</f>
        <v>0.44999999999999996</v>
      </c>
      <c r="Z3291">
        <f>YEAR(Sales_Data[[#This Row],[Order Date]])</f>
        <v>2015</v>
      </c>
    </row>
    <row r="3292" spans="1:26" x14ac:dyDescent="0.2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f>_xlfn.XLOOKUP(Sales_Data[[#This Row],[Category]],Assumptions_Model!A:A, Assumptions_Model!B:B)</f>
        <v>0.55000000000000004</v>
      </c>
      <c r="W3292">
        <f>Sales_Data[[#This Row],[Sales]]*Sales_Data[[#This Row],[Cost_%]]</f>
        <v>19.932000000000002</v>
      </c>
      <c r="X3292">
        <f>Sales_Data[[#This Row],[Sales]]-Sales_Data[[#This Row],[Cost]]</f>
        <v>16.308</v>
      </c>
      <c r="Y3292" s="3">
        <f>Sales_Data[[#This Row],[Gross_Profit_Recalc]]/Sales_Data[[#This Row],[Sales]]</f>
        <v>0.44999999999999996</v>
      </c>
      <c r="Z3292">
        <f>YEAR(Sales_Data[[#This Row],[Order Date]])</f>
        <v>2015</v>
      </c>
    </row>
    <row r="3293" spans="1:26" x14ac:dyDescent="0.2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>_xlfn.XLOOKUP(Sales_Data[[#This Row],[Category]],Assumptions_Model!A:A, Assumptions_Model!B:B)</f>
        <v>0.6</v>
      </c>
      <c r="W3293">
        <f>Sales_Data[[#This Row],[Sales]]*Sales_Data[[#This Row],[Cost_%]]</f>
        <v>7.008</v>
      </c>
      <c r="X3293">
        <f>Sales_Data[[#This Row],[Sales]]-Sales_Data[[#This Row],[Cost]]</f>
        <v>4.6719999999999997</v>
      </c>
      <c r="Y3293" s="3">
        <f>Sales_Data[[#This Row],[Gross_Profit_Recalc]]/Sales_Data[[#This Row],[Sales]]</f>
        <v>0.39999999999999997</v>
      </c>
      <c r="Z3293">
        <f>YEAR(Sales_Data[[#This Row],[Order Date]])</f>
        <v>2016</v>
      </c>
    </row>
    <row r="3294" spans="1:26" x14ac:dyDescent="0.2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>_xlfn.XLOOKUP(Sales_Data[[#This Row],[Category]],Assumptions_Model!A:A, Assumptions_Model!B:B)</f>
        <v>0.6</v>
      </c>
      <c r="W3294">
        <f>Sales_Data[[#This Row],[Sales]]*Sales_Data[[#This Row],[Cost_%]]</f>
        <v>7.1459999999999999</v>
      </c>
      <c r="X3294">
        <f>Sales_Data[[#This Row],[Sales]]-Sales_Data[[#This Row],[Cost]]</f>
        <v>4.7640000000000002</v>
      </c>
      <c r="Y3294" s="3">
        <f>Sales_Data[[#This Row],[Gross_Profit_Recalc]]/Sales_Data[[#This Row],[Sales]]</f>
        <v>0.4</v>
      </c>
      <c r="Z3294">
        <f>YEAR(Sales_Data[[#This Row],[Order Date]])</f>
        <v>2014</v>
      </c>
    </row>
    <row r="3295" spans="1:26" x14ac:dyDescent="0.2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>_xlfn.XLOOKUP(Sales_Data[[#This Row],[Category]],Assumptions_Model!A:A, Assumptions_Model!B:B)</f>
        <v>0.65</v>
      </c>
      <c r="W3295">
        <f>Sales_Data[[#This Row],[Sales]]*Sales_Data[[#This Row],[Cost_%]]</f>
        <v>2.262</v>
      </c>
      <c r="X3295">
        <f>Sales_Data[[#This Row],[Sales]]-Sales_Data[[#This Row],[Cost]]</f>
        <v>1.218</v>
      </c>
      <c r="Y3295" s="3">
        <f>Sales_Data[[#This Row],[Gross_Profit_Recalc]]/Sales_Data[[#This Row],[Sales]]</f>
        <v>0.35</v>
      </c>
      <c r="Z3295">
        <f>YEAR(Sales_Data[[#This Row],[Order Date]])</f>
        <v>2014</v>
      </c>
    </row>
    <row r="3296" spans="1:26" x14ac:dyDescent="0.2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>_xlfn.XLOOKUP(Sales_Data[[#This Row],[Category]],Assumptions_Model!A:A, Assumptions_Model!B:B)</f>
        <v>0.6</v>
      </c>
      <c r="W3296">
        <f>Sales_Data[[#This Row],[Sales]]*Sales_Data[[#This Row],[Cost_%]]</f>
        <v>18.576000000000001</v>
      </c>
      <c r="X3296">
        <f>Sales_Data[[#This Row],[Sales]]-Sales_Data[[#This Row],[Cost]]</f>
        <v>12.384</v>
      </c>
      <c r="Y3296" s="3">
        <f>Sales_Data[[#This Row],[Gross_Profit_Recalc]]/Sales_Data[[#This Row],[Sales]]</f>
        <v>0.4</v>
      </c>
      <c r="Z3296">
        <f>YEAR(Sales_Data[[#This Row],[Order Date]])</f>
        <v>2014</v>
      </c>
    </row>
    <row r="3297" spans="1:26" x14ac:dyDescent="0.2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>_xlfn.XLOOKUP(Sales_Data[[#This Row],[Category]],Assumptions_Model!A:A, Assumptions_Model!B:B)</f>
        <v>0.55000000000000004</v>
      </c>
      <c r="W3297">
        <f>Sales_Data[[#This Row],[Sales]]*Sales_Data[[#This Row],[Cost_%]]</f>
        <v>937.68950000000018</v>
      </c>
      <c r="X3297">
        <f>Sales_Data[[#This Row],[Sales]]-Sales_Data[[#This Row],[Cost]]</f>
        <v>767.20049999999992</v>
      </c>
      <c r="Y3297" s="3">
        <f>Sales_Data[[#This Row],[Gross_Profit_Recalc]]/Sales_Data[[#This Row],[Sales]]</f>
        <v>0.4499999999999999</v>
      </c>
      <c r="Z3297">
        <f>YEAR(Sales_Data[[#This Row],[Order Date]])</f>
        <v>2017</v>
      </c>
    </row>
    <row r="3298" spans="1:26" x14ac:dyDescent="0.2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>_xlfn.XLOOKUP(Sales_Data[[#This Row],[Category]],Assumptions_Model!A:A, Assumptions_Model!B:B)</f>
        <v>0.6</v>
      </c>
      <c r="W3298">
        <f>Sales_Data[[#This Row],[Sales]]*Sales_Data[[#This Row],[Cost_%]]</f>
        <v>11.516399999999999</v>
      </c>
      <c r="X3298">
        <f>Sales_Data[[#This Row],[Sales]]-Sales_Data[[#This Row],[Cost]]</f>
        <v>7.6776</v>
      </c>
      <c r="Y3298" s="3">
        <f>Sales_Data[[#This Row],[Gross_Profit_Recalc]]/Sales_Data[[#This Row],[Sales]]</f>
        <v>0.4</v>
      </c>
      <c r="Z3298">
        <f>YEAR(Sales_Data[[#This Row],[Order Date]])</f>
        <v>2015</v>
      </c>
    </row>
    <row r="3299" spans="1:26" x14ac:dyDescent="0.2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>_xlfn.XLOOKUP(Sales_Data[[#This Row],[Category]],Assumptions_Model!A:A, Assumptions_Model!B:B)</f>
        <v>0.6</v>
      </c>
      <c r="W3299">
        <f>Sales_Data[[#This Row],[Sales]]*Sales_Data[[#This Row],[Cost_%]]</f>
        <v>73.075199999999995</v>
      </c>
      <c r="X3299">
        <f>Sales_Data[[#This Row],[Sales]]-Sales_Data[[#This Row],[Cost]]</f>
        <v>48.716800000000006</v>
      </c>
      <c r="Y3299" s="3">
        <f>Sales_Data[[#This Row],[Gross_Profit_Recalc]]/Sales_Data[[#This Row],[Sales]]</f>
        <v>0.4</v>
      </c>
      <c r="Z3299">
        <f>YEAR(Sales_Data[[#This Row],[Order Date]])</f>
        <v>2015</v>
      </c>
    </row>
    <row r="3300" spans="1:26" x14ac:dyDescent="0.2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>_xlfn.XLOOKUP(Sales_Data[[#This Row],[Category]],Assumptions_Model!A:A, Assumptions_Model!B:B)</f>
        <v>0.55000000000000004</v>
      </c>
      <c r="W3300">
        <f>Sales_Data[[#This Row],[Sales]]*Sales_Data[[#This Row],[Cost_%]]</f>
        <v>1055.9868000000001</v>
      </c>
      <c r="X3300">
        <f>Sales_Data[[#This Row],[Sales]]-Sales_Data[[#This Row],[Cost]]</f>
        <v>863.98919999999998</v>
      </c>
      <c r="Y3300" s="3">
        <f>Sales_Data[[#This Row],[Gross_Profit_Recalc]]/Sales_Data[[#This Row],[Sales]]</f>
        <v>0.44999999999999996</v>
      </c>
      <c r="Z3300">
        <f>YEAR(Sales_Data[[#This Row],[Order Date]])</f>
        <v>2017</v>
      </c>
    </row>
    <row r="3301" spans="1:26" x14ac:dyDescent="0.2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>_xlfn.XLOOKUP(Sales_Data[[#This Row],[Category]],Assumptions_Model!A:A, Assumptions_Model!B:B)</f>
        <v>0.6</v>
      </c>
      <c r="W3301">
        <f>Sales_Data[[#This Row],[Sales]]*Sales_Data[[#This Row],[Cost_%]]</f>
        <v>30.598199999999999</v>
      </c>
      <c r="X3301">
        <f>Sales_Data[[#This Row],[Sales]]-Sales_Data[[#This Row],[Cost]]</f>
        <v>20.398800000000001</v>
      </c>
      <c r="Y3301" s="3">
        <f>Sales_Data[[#This Row],[Gross_Profit_Recalc]]/Sales_Data[[#This Row],[Sales]]</f>
        <v>0.4</v>
      </c>
      <c r="Z3301">
        <f>YEAR(Sales_Data[[#This Row],[Order Date]])</f>
        <v>2014</v>
      </c>
    </row>
    <row r="3302" spans="1:26" x14ac:dyDescent="0.2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>_xlfn.XLOOKUP(Sales_Data[[#This Row],[Category]],Assumptions_Model!A:A, Assumptions_Model!B:B)</f>
        <v>0.6</v>
      </c>
      <c r="W3302">
        <f>Sales_Data[[#This Row],[Sales]]*Sales_Data[[#This Row],[Cost_%]]</f>
        <v>46.075200000000002</v>
      </c>
      <c r="X3302">
        <f>Sales_Data[[#This Row],[Sales]]-Sales_Data[[#This Row],[Cost]]</f>
        <v>30.716799999999999</v>
      </c>
      <c r="Y3302" s="3">
        <f>Sales_Data[[#This Row],[Gross_Profit_Recalc]]/Sales_Data[[#This Row],[Sales]]</f>
        <v>0.39999999999999997</v>
      </c>
      <c r="Z3302">
        <f>YEAR(Sales_Data[[#This Row],[Order Date]])</f>
        <v>2014</v>
      </c>
    </row>
    <row r="3303" spans="1:26" x14ac:dyDescent="0.2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f>_xlfn.XLOOKUP(Sales_Data[[#This Row],[Category]],Assumptions_Model!A:A, Assumptions_Model!B:B)</f>
        <v>0.55000000000000004</v>
      </c>
      <c r="W3303">
        <f>Sales_Data[[#This Row],[Sales]]*Sales_Data[[#This Row],[Cost_%]]</f>
        <v>296.98020000000008</v>
      </c>
      <c r="X3303">
        <f>Sales_Data[[#This Row],[Sales]]-Sales_Data[[#This Row],[Cost]]</f>
        <v>242.98379999999997</v>
      </c>
      <c r="Y3303" s="3">
        <f>Sales_Data[[#This Row],[Gross_Profit_Recalc]]/Sales_Data[[#This Row],[Sales]]</f>
        <v>0.4499999999999999</v>
      </c>
      <c r="Z3303">
        <f>YEAR(Sales_Data[[#This Row],[Order Date]])</f>
        <v>2014</v>
      </c>
    </row>
    <row r="3304" spans="1:26" x14ac:dyDescent="0.2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>_xlfn.XLOOKUP(Sales_Data[[#This Row],[Category]],Assumptions_Model!A:A, Assumptions_Model!B:B)</f>
        <v>0.65</v>
      </c>
      <c r="W3304">
        <f>Sales_Data[[#This Row],[Sales]]*Sales_Data[[#This Row],[Cost_%]]</f>
        <v>39.202799999999996</v>
      </c>
      <c r="X3304">
        <f>Sales_Data[[#This Row],[Sales]]-Sales_Data[[#This Row],[Cost]]</f>
        <v>21.109200000000001</v>
      </c>
      <c r="Y3304" s="3">
        <f>Sales_Data[[#This Row],[Gross_Profit_Recalc]]/Sales_Data[[#This Row],[Sales]]</f>
        <v>0.35000000000000003</v>
      </c>
      <c r="Z3304">
        <f>YEAR(Sales_Data[[#This Row],[Order Date]])</f>
        <v>2014</v>
      </c>
    </row>
    <row r="3305" spans="1:26" x14ac:dyDescent="0.2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>_xlfn.XLOOKUP(Sales_Data[[#This Row],[Category]],Assumptions_Model!A:A, Assumptions_Model!B:B)</f>
        <v>0.6</v>
      </c>
      <c r="W3305">
        <f>Sales_Data[[#This Row],[Sales]]*Sales_Data[[#This Row],[Cost_%]]</f>
        <v>1.1663999999999999</v>
      </c>
      <c r="X3305">
        <f>Sales_Data[[#This Row],[Sales]]-Sales_Data[[#This Row],[Cost]]</f>
        <v>0.77760000000000007</v>
      </c>
      <c r="Y3305" s="3">
        <f>Sales_Data[[#This Row],[Gross_Profit_Recalc]]/Sales_Data[[#This Row],[Sales]]</f>
        <v>0.4</v>
      </c>
      <c r="Z3305">
        <f>YEAR(Sales_Data[[#This Row],[Order Date]])</f>
        <v>2014</v>
      </c>
    </row>
    <row r="3306" spans="1:26" x14ac:dyDescent="0.2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>_xlfn.XLOOKUP(Sales_Data[[#This Row],[Category]],Assumptions_Model!A:A, Assumptions_Model!B:B)</f>
        <v>0.6</v>
      </c>
      <c r="W3306">
        <f>Sales_Data[[#This Row],[Sales]]*Sales_Data[[#This Row],[Cost_%]]</f>
        <v>7.7904</v>
      </c>
      <c r="X3306">
        <f>Sales_Data[[#This Row],[Sales]]-Sales_Data[[#This Row],[Cost]]</f>
        <v>5.1936</v>
      </c>
      <c r="Y3306" s="3">
        <f>Sales_Data[[#This Row],[Gross_Profit_Recalc]]/Sales_Data[[#This Row],[Sales]]</f>
        <v>0.4</v>
      </c>
      <c r="Z3306">
        <f>YEAR(Sales_Data[[#This Row],[Order Date]])</f>
        <v>2014</v>
      </c>
    </row>
    <row r="3307" spans="1:26" x14ac:dyDescent="0.2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>_xlfn.XLOOKUP(Sales_Data[[#This Row],[Category]],Assumptions_Model!A:A, Assumptions_Model!B:B)</f>
        <v>0.55000000000000004</v>
      </c>
      <c r="W3307">
        <f>Sales_Data[[#This Row],[Sales]]*Sales_Data[[#This Row],[Cost_%]]</f>
        <v>119.67120000000001</v>
      </c>
      <c r="X3307">
        <f>Sales_Data[[#This Row],[Sales]]-Sales_Data[[#This Row],[Cost]]</f>
        <v>97.91279999999999</v>
      </c>
      <c r="Y3307" s="3">
        <f>Sales_Data[[#This Row],[Gross_Profit_Recalc]]/Sales_Data[[#This Row],[Sales]]</f>
        <v>0.44999999999999996</v>
      </c>
      <c r="Z3307">
        <f>YEAR(Sales_Data[[#This Row],[Order Date]])</f>
        <v>2014</v>
      </c>
    </row>
    <row r="3308" spans="1:26" x14ac:dyDescent="0.2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>_xlfn.XLOOKUP(Sales_Data[[#This Row],[Category]],Assumptions_Model!A:A, Assumptions_Model!B:B)</f>
        <v>0.55000000000000004</v>
      </c>
      <c r="W3308">
        <f>Sales_Data[[#This Row],[Sales]]*Sales_Data[[#This Row],[Cost_%]]</f>
        <v>180.82680000000002</v>
      </c>
      <c r="X3308">
        <f>Sales_Data[[#This Row],[Sales]]-Sales_Data[[#This Row],[Cost]]</f>
        <v>147.94919999999999</v>
      </c>
      <c r="Y3308" s="3">
        <f>Sales_Data[[#This Row],[Gross_Profit_Recalc]]/Sales_Data[[#This Row],[Sales]]</f>
        <v>0.44999999999999996</v>
      </c>
      <c r="Z3308">
        <f>YEAR(Sales_Data[[#This Row],[Order Date]])</f>
        <v>2014</v>
      </c>
    </row>
    <row r="3309" spans="1:26" x14ac:dyDescent="0.2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>_xlfn.XLOOKUP(Sales_Data[[#This Row],[Category]],Assumptions_Model!A:A, Assumptions_Model!B:B)</f>
        <v>0.6</v>
      </c>
      <c r="W3309">
        <f>Sales_Data[[#This Row],[Sales]]*Sales_Data[[#This Row],[Cost_%]]</f>
        <v>1.3715999999999999</v>
      </c>
      <c r="X3309">
        <f>Sales_Data[[#This Row],[Sales]]-Sales_Data[[#This Row],[Cost]]</f>
        <v>0.9144000000000001</v>
      </c>
      <c r="Y3309" s="3">
        <f>Sales_Data[[#This Row],[Gross_Profit_Recalc]]/Sales_Data[[#This Row],[Sales]]</f>
        <v>0.4</v>
      </c>
      <c r="Z3309">
        <f>YEAR(Sales_Data[[#This Row],[Order Date]])</f>
        <v>2014</v>
      </c>
    </row>
    <row r="3310" spans="1:26" x14ac:dyDescent="0.2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>_xlfn.XLOOKUP(Sales_Data[[#This Row],[Category]],Assumptions_Model!A:A, Assumptions_Model!B:B)</f>
        <v>0.55000000000000004</v>
      </c>
      <c r="W3310">
        <f>Sales_Data[[#This Row],[Sales]]*Sales_Data[[#This Row],[Cost_%]]</f>
        <v>26.391200000000001</v>
      </c>
      <c r="X3310">
        <f>Sales_Data[[#This Row],[Sales]]-Sales_Data[[#This Row],[Cost]]</f>
        <v>21.5928</v>
      </c>
      <c r="Y3310" s="3">
        <f>Sales_Data[[#This Row],[Gross_Profit_Recalc]]/Sales_Data[[#This Row],[Sales]]</f>
        <v>0.45</v>
      </c>
      <c r="Z3310">
        <f>YEAR(Sales_Data[[#This Row],[Order Date]])</f>
        <v>2014</v>
      </c>
    </row>
    <row r="3311" spans="1:26" x14ac:dyDescent="0.2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>_xlfn.XLOOKUP(Sales_Data[[#This Row],[Category]],Assumptions_Model!A:A, Assumptions_Model!B:B)</f>
        <v>0.6</v>
      </c>
      <c r="W3311">
        <f>Sales_Data[[#This Row],[Sales]]*Sales_Data[[#This Row],[Cost_%]]</f>
        <v>15.2064</v>
      </c>
      <c r="X3311">
        <f>Sales_Data[[#This Row],[Sales]]-Sales_Data[[#This Row],[Cost]]</f>
        <v>10.137600000000001</v>
      </c>
      <c r="Y3311" s="3">
        <f>Sales_Data[[#This Row],[Gross_Profit_Recalc]]/Sales_Data[[#This Row],[Sales]]</f>
        <v>0.4</v>
      </c>
      <c r="Z3311">
        <f>YEAR(Sales_Data[[#This Row],[Order Date]])</f>
        <v>2015</v>
      </c>
    </row>
    <row r="3312" spans="1:26" x14ac:dyDescent="0.2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>_xlfn.XLOOKUP(Sales_Data[[#This Row],[Category]],Assumptions_Model!A:A, Assumptions_Model!B:B)</f>
        <v>0.6</v>
      </c>
      <c r="W3312">
        <f>Sales_Data[[#This Row],[Sales]]*Sales_Data[[#This Row],[Cost_%]]</f>
        <v>139.44</v>
      </c>
      <c r="X3312">
        <f>Sales_Data[[#This Row],[Sales]]-Sales_Data[[#This Row],[Cost]]</f>
        <v>92.960000000000008</v>
      </c>
      <c r="Y3312" s="3">
        <f>Sales_Data[[#This Row],[Gross_Profit_Recalc]]/Sales_Data[[#This Row],[Sales]]</f>
        <v>0.4</v>
      </c>
      <c r="Z3312">
        <f>YEAR(Sales_Data[[#This Row],[Order Date]])</f>
        <v>2016</v>
      </c>
    </row>
    <row r="3313" spans="1:26" x14ac:dyDescent="0.2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>_xlfn.XLOOKUP(Sales_Data[[#This Row],[Category]],Assumptions_Model!A:A, Assumptions_Model!B:B)</f>
        <v>0.65</v>
      </c>
      <c r="W3313">
        <f>Sales_Data[[#This Row],[Sales]]*Sales_Data[[#This Row],[Cost_%]]</f>
        <v>56.192500000000003</v>
      </c>
      <c r="X3313">
        <f>Sales_Data[[#This Row],[Sales]]-Sales_Data[[#This Row],[Cost]]</f>
        <v>30.2575</v>
      </c>
      <c r="Y3313" s="3">
        <f>Sales_Data[[#This Row],[Gross_Profit_Recalc]]/Sales_Data[[#This Row],[Sales]]</f>
        <v>0.35</v>
      </c>
      <c r="Z3313">
        <f>YEAR(Sales_Data[[#This Row],[Order Date]])</f>
        <v>2016</v>
      </c>
    </row>
    <row r="3314" spans="1:26" x14ac:dyDescent="0.2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>_xlfn.XLOOKUP(Sales_Data[[#This Row],[Category]],Assumptions_Model!A:A, Assumptions_Model!B:B)</f>
        <v>0.65</v>
      </c>
      <c r="W3314">
        <f>Sales_Data[[#This Row],[Sales]]*Sales_Data[[#This Row],[Cost_%]]</f>
        <v>392.548</v>
      </c>
      <c r="X3314">
        <f>Sales_Data[[#This Row],[Sales]]-Sales_Data[[#This Row],[Cost]]</f>
        <v>211.37199999999996</v>
      </c>
      <c r="Y3314" s="3">
        <f>Sales_Data[[#This Row],[Gross_Profit_Recalc]]/Sales_Data[[#This Row],[Sales]]</f>
        <v>0.35</v>
      </c>
      <c r="Z3314">
        <f>YEAR(Sales_Data[[#This Row],[Order Date]])</f>
        <v>2014</v>
      </c>
    </row>
    <row r="3315" spans="1:26" x14ac:dyDescent="0.2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>_xlfn.XLOOKUP(Sales_Data[[#This Row],[Category]],Assumptions_Model!A:A, Assumptions_Model!B:B)</f>
        <v>0.6</v>
      </c>
      <c r="W3315">
        <f>Sales_Data[[#This Row],[Sales]]*Sales_Data[[#This Row],[Cost_%]]</f>
        <v>49.188000000000002</v>
      </c>
      <c r="X3315">
        <f>Sales_Data[[#This Row],[Sales]]-Sales_Data[[#This Row],[Cost]]</f>
        <v>32.792000000000002</v>
      </c>
      <c r="Y3315" s="3">
        <f>Sales_Data[[#This Row],[Gross_Profit_Recalc]]/Sales_Data[[#This Row],[Sales]]</f>
        <v>0.4</v>
      </c>
      <c r="Z3315">
        <f>YEAR(Sales_Data[[#This Row],[Order Date]])</f>
        <v>2014</v>
      </c>
    </row>
    <row r="3316" spans="1:26" x14ac:dyDescent="0.2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>_xlfn.XLOOKUP(Sales_Data[[#This Row],[Category]],Assumptions_Model!A:A, Assumptions_Model!B:B)</f>
        <v>0.65</v>
      </c>
      <c r="W3316">
        <f>Sales_Data[[#This Row],[Sales]]*Sales_Data[[#This Row],[Cost_%]]</f>
        <v>176.64660000000001</v>
      </c>
      <c r="X3316">
        <f>Sales_Data[[#This Row],[Sales]]-Sales_Data[[#This Row],[Cost]]</f>
        <v>95.117400000000004</v>
      </c>
      <c r="Y3316" s="3">
        <f>Sales_Data[[#This Row],[Gross_Profit_Recalc]]/Sales_Data[[#This Row],[Sales]]</f>
        <v>0.35</v>
      </c>
      <c r="Z3316">
        <f>YEAR(Sales_Data[[#This Row],[Order Date]])</f>
        <v>2017</v>
      </c>
    </row>
    <row r="3317" spans="1:26" x14ac:dyDescent="0.2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>_xlfn.XLOOKUP(Sales_Data[[#This Row],[Category]],Assumptions_Model!A:A, Assumptions_Model!B:B)</f>
        <v>0.6</v>
      </c>
      <c r="W3317">
        <f>Sales_Data[[#This Row],[Sales]]*Sales_Data[[#This Row],[Cost_%]]</f>
        <v>8.6255999999999986</v>
      </c>
      <c r="X3317">
        <f>Sales_Data[[#This Row],[Sales]]-Sales_Data[[#This Row],[Cost]]</f>
        <v>5.7504000000000008</v>
      </c>
      <c r="Y3317" s="3">
        <f>Sales_Data[[#This Row],[Gross_Profit_Recalc]]/Sales_Data[[#This Row],[Sales]]</f>
        <v>0.40000000000000008</v>
      </c>
      <c r="Z3317">
        <f>YEAR(Sales_Data[[#This Row],[Order Date]])</f>
        <v>2017</v>
      </c>
    </row>
    <row r="3318" spans="1:26" x14ac:dyDescent="0.2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>_xlfn.XLOOKUP(Sales_Data[[#This Row],[Category]],Assumptions_Model!A:A, Assumptions_Model!B:B)</f>
        <v>0.65</v>
      </c>
      <c r="W3318">
        <f>Sales_Data[[#This Row],[Sales]]*Sales_Data[[#This Row],[Cost_%]]</f>
        <v>222.274</v>
      </c>
      <c r="X3318">
        <f>Sales_Data[[#This Row],[Sales]]-Sales_Data[[#This Row],[Cost]]</f>
        <v>119.68599999999998</v>
      </c>
      <c r="Y3318" s="3">
        <f>Sales_Data[[#This Row],[Gross_Profit_Recalc]]/Sales_Data[[#This Row],[Sales]]</f>
        <v>0.35</v>
      </c>
      <c r="Z3318">
        <f>YEAR(Sales_Data[[#This Row],[Order Date]])</f>
        <v>2017</v>
      </c>
    </row>
    <row r="3319" spans="1:26" x14ac:dyDescent="0.2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>_xlfn.XLOOKUP(Sales_Data[[#This Row],[Category]],Assumptions_Model!A:A, Assumptions_Model!B:B)</f>
        <v>0.6</v>
      </c>
      <c r="W3319">
        <f>Sales_Data[[#This Row],[Sales]]*Sales_Data[[#This Row],[Cost_%]]</f>
        <v>108.80999999999999</v>
      </c>
      <c r="X3319">
        <f>Sales_Data[[#This Row],[Sales]]-Sales_Data[[#This Row],[Cost]]</f>
        <v>72.540000000000006</v>
      </c>
      <c r="Y3319" s="3">
        <f>Sales_Data[[#This Row],[Gross_Profit_Recalc]]/Sales_Data[[#This Row],[Sales]]</f>
        <v>0.4</v>
      </c>
      <c r="Z3319">
        <f>YEAR(Sales_Data[[#This Row],[Order Date]])</f>
        <v>2015</v>
      </c>
    </row>
    <row r="3320" spans="1:26" x14ac:dyDescent="0.2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>_xlfn.XLOOKUP(Sales_Data[[#This Row],[Category]],Assumptions_Model!A:A, Assumptions_Model!B:B)</f>
        <v>0.6</v>
      </c>
      <c r="W3320">
        <f>Sales_Data[[#This Row],[Sales]]*Sales_Data[[#This Row],[Cost_%]]</f>
        <v>5.1840000000000002</v>
      </c>
      <c r="X3320">
        <f>Sales_Data[[#This Row],[Sales]]-Sales_Data[[#This Row],[Cost]]</f>
        <v>3.4560000000000004</v>
      </c>
      <c r="Y3320" s="3">
        <f>Sales_Data[[#This Row],[Gross_Profit_Recalc]]/Sales_Data[[#This Row],[Sales]]</f>
        <v>0.4</v>
      </c>
      <c r="Z3320">
        <f>YEAR(Sales_Data[[#This Row],[Order Date]])</f>
        <v>2015</v>
      </c>
    </row>
    <row r="3321" spans="1:26" x14ac:dyDescent="0.2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>_xlfn.XLOOKUP(Sales_Data[[#This Row],[Category]],Assumptions_Model!A:A, Assumptions_Model!B:B)</f>
        <v>0.6</v>
      </c>
      <c r="W3321">
        <f>Sales_Data[[#This Row],[Sales]]*Sales_Data[[#This Row],[Cost_%]]</f>
        <v>26.107199999999999</v>
      </c>
      <c r="X3321">
        <f>Sales_Data[[#This Row],[Sales]]-Sales_Data[[#This Row],[Cost]]</f>
        <v>17.404800000000002</v>
      </c>
      <c r="Y3321" s="3">
        <f>Sales_Data[[#This Row],[Gross_Profit_Recalc]]/Sales_Data[[#This Row],[Sales]]</f>
        <v>0.4</v>
      </c>
      <c r="Z3321">
        <f>YEAR(Sales_Data[[#This Row],[Order Date]])</f>
        <v>2014</v>
      </c>
    </row>
    <row r="3322" spans="1:26" x14ac:dyDescent="0.2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>_xlfn.XLOOKUP(Sales_Data[[#This Row],[Category]],Assumptions_Model!A:A, Assumptions_Model!B:B)</f>
        <v>0.65</v>
      </c>
      <c r="W3322">
        <f>Sales_Data[[#This Row],[Sales]]*Sales_Data[[#This Row],[Cost_%]]</f>
        <v>430.87200000000001</v>
      </c>
      <c r="X3322">
        <f>Sales_Data[[#This Row],[Sales]]-Sales_Data[[#This Row],[Cost]]</f>
        <v>232.00799999999998</v>
      </c>
      <c r="Y3322" s="3">
        <f>Sales_Data[[#This Row],[Gross_Profit_Recalc]]/Sales_Data[[#This Row],[Sales]]</f>
        <v>0.35</v>
      </c>
      <c r="Z3322">
        <f>YEAR(Sales_Data[[#This Row],[Order Date]])</f>
        <v>2014</v>
      </c>
    </row>
    <row r="3323" spans="1:26" x14ac:dyDescent="0.2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>_xlfn.XLOOKUP(Sales_Data[[#This Row],[Category]],Assumptions_Model!A:A, Assumptions_Model!B:B)</f>
        <v>0.6</v>
      </c>
      <c r="W3323">
        <f>Sales_Data[[#This Row],[Sales]]*Sales_Data[[#This Row],[Cost_%]]</f>
        <v>15.552</v>
      </c>
      <c r="X3323">
        <f>Sales_Data[[#This Row],[Sales]]-Sales_Data[[#This Row],[Cost]]</f>
        <v>10.368000000000002</v>
      </c>
      <c r="Y3323" s="3">
        <f>Sales_Data[[#This Row],[Gross_Profit_Recalc]]/Sales_Data[[#This Row],[Sales]]</f>
        <v>0.40000000000000008</v>
      </c>
      <c r="Z3323">
        <f>YEAR(Sales_Data[[#This Row],[Order Date]])</f>
        <v>2014</v>
      </c>
    </row>
    <row r="3324" spans="1:26" x14ac:dyDescent="0.2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>_xlfn.XLOOKUP(Sales_Data[[#This Row],[Category]],Assumptions_Model!A:A, Assumptions_Model!B:B)</f>
        <v>0.6</v>
      </c>
      <c r="W3324">
        <f>Sales_Data[[#This Row],[Sales]]*Sales_Data[[#This Row],[Cost_%]]</f>
        <v>41.363999999999997</v>
      </c>
      <c r="X3324">
        <f>Sales_Data[[#This Row],[Sales]]-Sales_Data[[#This Row],[Cost]]</f>
        <v>27.576000000000001</v>
      </c>
      <c r="Y3324" s="3">
        <f>Sales_Data[[#This Row],[Gross_Profit_Recalc]]/Sales_Data[[#This Row],[Sales]]</f>
        <v>0.4</v>
      </c>
      <c r="Z3324">
        <f>YEAR(Sales_Data[[#This Row],[Order Date]])</f>
        <v>2015</v>
      </c>
    </row>
    <row r="3325" spans="1:26" x14ac:dyDescent="0.2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>_xlfn.XLOOKUP(Sales_Data[[#This Row],[Category]],Assumptions_Model!A:A, Assumptions_Model!B:B)</f>
        <v>0.65</v>
      </c>
      <c r="W3325">
        <f>Sales_Data[[#This Row],[Sales]]*Sales_Data[[#This Row],[Cost_%]]</f>
        <v>83.733000000000004</v>
      </c>
      <c r="X3325">
        <f>Sales_Data[[#This Row],[Sales]]-Sales_Data[[#This Row],[Cost]]</f>
        <v>45.086999999999989</v>
      </c>
      <c r="Y3325" s="3">
        <f>Sales_Data[[#This Row],[Gross_Profit_Recalc]]/Sales_Data[[#This Row],[Sales]]</f>
        <v>0.34999999999999992</v>
      </c>
      <c r="Z3325">
        <f>YEAR(Sales_Data[[#This Row],[Order Date]])</f>
        <v>2015</v>
      </c>
    </row>
    <row r="3326" spans="1:26" x14ac:dyDescent="0.2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>_xlfn.XLOOKUP(Sales_Data[[#This Row],[Category]],Assumptions_Model!A:A, Assumptions_Model!B:B)</f>
        <v>0.6</v>
      </c>
      <c r="W3326">
        <f>Sales_Data[[#This Row],[Sales]]*Sales_Data[[#This Row],[Cost_%]]</f>
        <v>538.19399999999996</v>
      </c>
      <c r="X3326">
        <f>Sales_Data[[#This Row],[Sales]]-Sales_Data[[#This Row],[Cost]]</f>
        <v>358.79600000000005</v>
      </c>
      <c r="Y3326" s="3">
        <f>Sales_Data[[#This Row],[Gross_Profit_Recalc]]/Sales_Data[[#This Row],[Sales]]</f>
        <v>0.40000000000000008</v>
      </c>
      <c r="Z3326">
        <f>YEAR(Sales_Data[[#This Row],[Order Date]])</f>
        <v>2014</v>
      </c>
    </row>
    <row r="3327" spans="1:26" x14ac:dyDescent="0.2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>_xlfn.XLOOKUP(Sales_Data[[#This Row],[Category]],Assumptions_Model!A:A, Assumptions_Model!B:B)</f>
        <v>0.6</v>
      </c>
      <c r="W3327">
        <f>Sales_Data[[#This Row],[Sales]]*Sales_Data[[#This Row],[Cost_%]]</f>
        <v>0.74039999999999995</v>
      </c>
      <c r="X3327">
        <f>Sales_Data[[#This Row],[Sales]]-Sales_Data[[#This Row],[Cost]]</f>
        <v>0.49360000000000004</v>
      </c>
      <c r="Y3327" s="3">
        <f>Sales_Data[[#This Row],[Gross_Profit_Recalc]]/Sales_Data[[#This Row],[Sales]]</f>
        <v>0.4</v>
      </c>
      <c r="Z3327">
        <f>YEAR(Sales_Data[[#This Row],[Order Date]])</f>
        <v>2014</v>
      </c>
    </row>
    <row r="3328" spans="1:26" x14ac:dyDescent="0.2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>_xlfn.XLOOKUP(Sales_Data[[#This Row],[Category]],Assumptions_Model!A:A, Assumptions_Model!B:B)</f>
        <v>0.6</v>
      </c>
      <c r="W3328">
        <f>Sales_Data[[#This Row],[Sales]]*Sales_Data[[#This Row],[Cost_%]]</f>
        <v>40.536000000000001</v>
      </c>
      <c r="X3328">
        <f>Sales_Data[[#This Row],[Sales]]-Sales_Data[[#This Row],[Cost]]</f>
        <v>27.024000000000001</v>
      </c>
      <c r="Y3328" s="3">
        <f>Sales_Data[[#This Row],[Gross_Profit_Recalc]]/Sales_Data[[#This Row],[Sales]]</f>
        <v>0.4</v>
      </c>
      <c r="Z3328">
        <f>YEAR(Sales_Data[[#This Row],[Order Date]])</f>
        <v>2014</v>
      </c>
    </row>
    <row r="3329" spans="1:26" x14ac:dyDescent="0.2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>_xlfn.XLOOKUP(Sales_Data[[#This Row],[Category]],Assumptions_Model!A:A, Assumptions_Model!B:B)</f>
        <v>0.6</v>
      </c>
      <c r="W3329">
        <f>Sales_Data[[#This Row],[Sales]]*Sales_Data[[#This Row],[Cost_%]]</f>
        <v>13.031999999999998</v>
      </c>
      <c r="X3329">
        <f>Sales_Data[[#This Row],[Sales]]-Sales_Data[[#This Row],[Cost]]</f>
        <v>8.6880000000000006</v>
      </c>
      <c r="Y3329" s="3">
        <f>Sales_Data[[#This Row],[Gross_Profit_Recalc]]/Sales_Data[[#This Row],[Sales]]</f>
        <v>0.4</v>
      </c>
      <c r="Z3329">
        <f>YEAR(Sales_Data[[#This Row],[Order Date]])</f>
        <v>2014</v>
      </c>
    </row>
    <row r="3330" spans="1:26" x14ac:dyDescent="0.2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>_xlfn.XLOOKUP(Sales_Data[[#This Row],[Category]],Assumptions_Model!A:A, Assumptions_Model!B:B)</f>
        <v>0.6</v>
      </c>
      <c r="W3330">
        <f>Sales_Data[[#This Row],[Sales]]*Sales_Data[[#This Row],[Cost_%]]</f>
        <v>157.4016</v>
      </c>
      <c r="X3330">
        <f>Sales_Data[[#This Row],[Sales]]-Sales_Data[[#This Row],[Cost]]</f>
        <v>104.93440000000001</v>
      </c>
      <c r="Y3330" s="3">
        <f>Sales_Data[[#This Row],[Gross_Profit_Recalc]]/Sales_Data[[#This Row],[Sales]]</f>
        <v>0.4</v>
      </c>
      <c r="Z3330">
        <f>YEAR(Sales_Data[[#This Row],[Order Date]])</f>
        <v>2014</v>
      </c>
    </row>
    <row r="3331" spans="1:26" x14ac:dyDescent="0.2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>_xlfn.XLOOKUP(Sales_Data[[#This Row],[Category]],Assumptions_Model!A:A, Assumptions_Model!B:B)</f>
        <v>0.55000000000000004</v>
      </c>
      <c r="W3331">
        <f>Sales_Data[[#This Row],[Sales]]*Sales_Data[[#This Row],[Cost_%]]</f>
        <v>81.664000000000001</v>
      </c>
      <c r="X3331">
        <f>Sales_Data[[#This Row],[Sales]]-Sales_Data[[#This Row],[Cost]]</f>
        <v>66.815999999999988</v>
      </c>
      <c r="Y3331" s="3">
        <f>Sales_Data[[#This Row],[Gross_Profit_Recalc]]/Sales_Data[[#This Row],[Sales]]</f>
        <v>0.44999999999999996</v>
      </c>
      <c r="Z3331">
        <f>YEAR(Sales_Data[[#This Row],[Order Date]])</f>
        <v>2014</v>
      </c>
    </row>
    <row r="3332" spans="1:26" x14ac:dyDescent="0.2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>_xlfn.XLOOKUP(Sales_Data[[#This Row],[Category]],Assumptions_Model!A:A, Assumptions_Model!B:B)</f>
        <v>0.55000000000000004</v>
      </c>
      <c r="W3332">
        <f>Sales_Data[[#This Row],[Sales]]*Sales_Data[[#This Row],[Cost_%]]</f>
        <v>132.64680000000001</v>
      </c>
      <c r="X3332">
        <f>Sales_Data[[#This Row],[Sales]]-Sales_Data[[#This Row],[Cost]]</f>
        <v>108.52919999999997</v>
      </c>
      <c r="Y3332" s="3">
        <f>Sales_Data[[#This Row],[Gross_Profit_Recalc]]/Sales_Data[[#This Row],[Sales]]</f>
        <v>0.4499999999999999</v>
      </c>
      <c r="Z3332">
        <f>YEAR(Sales_Data[[#This Row],[Order Date]])</f>
        <v>2014</v>
      </c>
    </row>
    <row r="3333" spans="1:26" x14ac:dyDescent="0.2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f>_xlfn.XLOOKUP(Sales_Data[[#This Row],[Category]],Assumptions_Model!A:A, Assumptions_Model!B:B)</f>
        <v>0.55000000000000004</v>
      </c>
      <c r="W3333">
        <f>Sales_Data[[#This Row],[Sales]]*Sales_Data[[#This Row],[Cost_%]]</f>
        <v>125.38680000000001</v>
      </c>
      <c r="X3333">
        <f>Sales_Data[[#This Row],[Sales]]-Sales_Data[[#This Row],[Cost]]</f>
        <v>102.58919999999999</v>
      </c>
      <c r="Y3333" s="3">
        <f>Sales_Data[[#This Row],[Gross_Profit_Recalc]]/Sales_Data[[#This Row],[Sales]]</f>
        <v>0.44999999999999996</v>
      </c>
      <c r="Z3333">
        <f>YEAR(Sales_Data[[#This Row],[Order Date]])</f>
        <v>2017</v>
      </c>
    </row>
    <row r="3334" spans="1:26" x14ac:dyDescent="0.2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f>_xlfn.XLOOKUP(Sales_Data[[#This Row],[Category]],Assumptions_Model!A:A, Assumptions_Model!B:B)</f>
        <v>0.55000000000000004</v>
      </c>
      <c r="W3334">
        <f>Sales_Data[[#This Row],[Sales]]*Sales_Data[[#This Row],[Cost_%]]</f>
        <v>28.974000000000004</v>
      </c>
      <c r="X3334">
        <f>Sales_Data[[#This Row],[Sales]]-Sales_Data[[#This Row],[Cost]]</f>
        <v>23.705999999999996</v>
      </c>
      <c r="Y3334" s="3">
        <f>Sales_Data[[#This Row],[Gross_Profit_Recalc]]/Sales_Data[[#This Row],[Sales]]</f>
        <v>0.4499999999999999</v>
      </c>
      <c r="Z3334">
        <f>YEAR(Sales_Data[[#This Row],[Order Date]])</f>
        <v>2017</v>
      </c>
    </row>
    <row r="3335" spans="1:26" x14ac:dyDescent="0.2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f>_xlfn.XLOOKUP(Sales_Data[[#This Row],[Category]],Assumptions_Model!A:A, Assumptions_Model!B:B)</f>
        <v>0.65</v>
      </c>
      <c r="W3335">
        <f>Sales_Data[[#This Row],[Sales]]*Sales_Data[[#This Row],[Cost_%]]</f>
        <v>1.3208</v>
      </c>
      <c r="X3335">
        <f>Sales_Data[[#This Row],[Sales]]-Sales_Data[[#This Row],[Cost]]</f>
        <v>0.71120000000000005</v>
      </c>
      <c r="Y3335" s="3">
        <f>Sales_Data[[#This Row],[Gross_Profit_Recalc]]/Sales_Data[[#This Row],[Sales]]</f>
        <v>0.35000000000000003</v>
      </c>
      <c r="Z3335">
        <f>YEAR(Sales_Data[[#This Row],[Order Date]])</f>
        <v>2017</v>
      </c>
    </row>
    <row r="3336" spans="1:26" x14ac:dyDescent="0.2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>_xlfn.XLOOKUP(Sales_Data[[#This Row],[Category]],Assumptions_Model!A:A, Assumptions_Model!B:B)</f>
        <v>0.6</v>
      </c>
      <c r="W3336">
        <f>Sales_Data[[#This Row],[Sales]]*Sales_Data[[#This Row],[Cost_%]]</f>
        <v>10.272</v>
      </c>
      <c r="X3336">
        <f>Sales_Data[[#This Row],[Sales]]-Sales_Data[[#This Row],[Cost]]</f>
        <v>6.8480000000000008</v>
      </c>
      <c r="Y3336" s="3">
        <f>Sales_Data[[#This Row],[Gross_Profit_Recalc]]/Sales_Data[[#This Row],[Sales]]</f>
        <v>0.4</v>
      </c>
      <c r="Z3336">
        <f>YEAR(Sales_Data[[#This Row],[Order Date]])</f>
        <v>2017</v>
      </c>
    </row>
    <row r="3337" spans="1:26" x14ac:dyDescent="0.2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>_xlfn.XLOOKUP(Sales_Data[[#This Row],[Category]],Assumptions_Model!A:A, Assumptions_Model!B:B)</f>
        <v>0.55000000000000004</v>
      </c>
      <c r="W3337">
        <f>Sales_Data[[#This Row],[Sales]]*Sales_Data[[#This Row],[Cost_%]]</f>
        <v>237.58240000000004</v>
      </c>
      <c r="X3337">
        <f>Sales_Data[[#This Row],[Sales]]-Sales_Data[[#This Row],[Cost]]</f>
        <v>194.38559999999998</v>
      </c>
      <c r="Y3337" s="3">
        <f>Sales_Data[[#This Row],[Gross_Profit_Recalc]]/Sales_Data[[#This Row],[Sales]]</f>
        <v>0.44999999999999996</v>
      </c>
      <c r="Z3337">
        <f>YEAR(Sales_Data[[#This Row],[Order Date]])</f>
        <v>2017</v>
      </c>
    </row>
    <row r="3338" spans="1:26" x14ac:dyDescent="0.2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f>_xlfn.XLOOKUP(Sales_Data[[#This Row],[Category]],Assumptions_Model!A:A, Assumptions_Model!B:B)</f>
        <v>0.65</v>
      </c>
      <c r="W3338">
        <f>Sales_Data[[#This Row],[Sales]]*Sales_Data[[#This Row],[Cost_%]]</f>
        <v>84.447999999999993</v>
      </c>
      <c r="X3338">
        <f>Sales_Data[[#This Row],[Sales]]-Sales_Data[[#This Row],[Cost]]</f>
        <v>45.471999999999994</v>
      </c>
      <c r="Y3338" s="3">
        <f>Sales_Data[[#This Row],[Gross_Profit_Recalc]]/Sales_Data[[#This Row],[Sales]]</f>
        <v>0.35</v>
      </c>
      <c r="Z3338">
        <f>YEAR(Sales_Data[[#This Row],[Order Date]])</f>
        <v>2017</v>
      </c>
    </row>
    <row r="3339" spans="1:26" x14ac:dyDescent="0.2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>_xlfn.XLOOKUP(Sales_Data[[#This Row],[Category]],Assumptions_Model!A:A, Assumptions_Model!B:B)</f>
        <v>0.65</v>
      </c>
      <c r="W3339">
        <f>Sales_Data[[#This Row],[Sales]]*Sales_Data[[#This Row],[Cost_%]]</f>
        <v>369.67320000000001</v>
      </c>
      <c r="X3339">
        <f>Sales_Data[[#This Row],[Sales]]-Sales_Data[[#This Row],[Cost]]</f>
        <v>199.05479999999994</v>
      </c>
      <c r="Y3339" s="3">
        <f>Sales_Data[[#This Row],[Gross_Profit_Recalc]]/Sales_Data[[#This Row],[Sales]]</f>
        <v>0.34999999999999992</v>
      </c>
      <c r="Z3339">
        <f>YEAR(Sales_Data[[#This Row],[Order Date]])</f>
        <v>2017</v>
      </c>
    </row>
    <row r="3340" spans="1:26" x14ac:dyDescent="0.2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f>_xlfn.XLOOKUP(Sales_Data[[#This Row],[Category]],Assumptions_Model!A:A, Assumptions_Model!B:B)</f>
        <v>0.6</v>
      </c>
      <c r="W3340">
        <f>Sales_Data[[#This Row],[Sales]]*Sales_Data[[#This Row],[Cost_%]]</f>
        <v>70.2864</v>
      </c>
      <c r="X3340">
        <f>Sales_Data[[#This Row],[Sales]]-Sales_Data[[#This Row],[Cost]]</f>
        <v>46.857600000000005</v>
      </c>
      <c r="Y3340" s="3">
        <f>Sales_Data[[#This Row],[Gross_Profit_Recalc]]/Sales_Data[[#This Row],[Sales]]</f>
        <v>0.4</v>
      </c>
      <c r="Z3340">
        <f>YEAR(Sales_Data[[#This Row],[Order Date]])</f>
        <v>2017</v>
      </c>
    </row>
    <row r="3341" spans="1:26" x14ac:dyDescent="0.2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f>_xlfn.XLOOKUP(Sales_Data[[#This Row],[Category]],Assumptions_Model!A:A, Assumptions_Model!B:B)</f>
        <v>0.6</v>
      </c>
      <c r="W3341">
        <f>Sales_Data[[#This Row],[Sales]]*Sales_Data[[#This Row],[Cost_%]]</f>
        <v>122.11199999999999</v>
      </c>
      <c r="X3341">
        <f>Sales_Data[[#This Row],[Sales]]-Sales_Data[[#This Row],[Cost]]</f>
        <v>81.408000000000015</v>
      </c>
      <c r="Y3341" s="3">
        <f>Sales_Data[[#This Row],[Gross_Profit_Recalc]]/Sales_Data[[#This Row],[Sales]]</f>
        <v>0.40000000000000008</v>
      </c>
      <c r="Z3341">
        <f>YEAR(Sales_Data[[#This Row],[Order Date]])</f>
        <v>2017</v>
      </c>
    </row>
    <row r="3342" spans="1:26" x14ac:dyDescent="0.2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>_xlfn.XLOOKUP(Sales_Data[[#This Row],[Category]],Assumptions_Model!A:A, Assumptions_Model!B:B)</f>
        <v>0.6</v>
      </c>
      <c r="W3342">
        <f>Sales_Data[[#This Row],[Sales]]*Sales_Data[[#This Row],[Cost_%]]</f>
        <v>31.049999999999997</v>
      </c>
      <c r="X3342">
        <f>Sales_Data[[#This Row],[Sales]]-Sales_Data[[#This Row],[Cost]]</f>
        <v>20.700000000000003</v>
      </c>
      <c r="Y3342" s="3">
        <f>Sales_Data[[#This Row],[Gross_Profit_Recalc]]/Sales_Data[[#This Row],[Sales]]</f>
        <v>0.40000000000000008</v>
      </c>
      <c r="Z3342">
        <f>YEAR(Sales_Data[[#This Row],[Order Date]])</f>
        <v>2017</v>
      </c>
    </row>
    <row r="3343" spans="1:26" x14ac:dyDescent="0.2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>_xlfn.XLOOKUP(Sales_Data[[#This Row],[Category]],Assumptions_Model!A:A, Assumptions_Model!B:B)</f>
        <v>0.6</v>
      </c>
      <c r="W3343">
        <f>Sales_Data[[#This Row],[Sales]]*Sales_Data[[#This Row],[Cost_%]]</f>
        <v>73.781999999999996</v>
      </c>
      <c r="X3343">
        <f>Sales_Data[[#This Row],[Sales]]-Sales_Data[[#This Row],[Cost]]</f>
        <v>49.188000000000002</v>
      </c>
      <c r="Y3343" s="3">
        <f>Sales_Data[[#This Row],[Gross_Profit_Recalc]]/Sales_Data[[#This Row],[Sales]]</f>
        <v>0.4</v>
      </c>
      <c r="Z3343">
        <f>YEAR(Sales_Data[[#This Row],[Order Date]])</f>
        <v>2016</v>
      </c>
    </row>
    <row r="3344" spans="1:26" x14ac:dyDescent="0.2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>_xlfn.XLOOKUP(Sales_Data[[#This Row],[Category]],Assumptions_Model!A:A, Assumptions_Model!B:B)</f>
        <v>0.65</v>
      </c>
      <c r="W3344">
        <f>Sales_Data[[#This Row],[Sales]]*Sales_Data[[#This Row],[Cost_%]]</f>
        <v>158.99975000000001</v>
      </c>
      <c r="X3344">
        <f>Sales_Data[[#This Row],[Sales]]-Sales_Data[[#This Row],[Cost]]</f>
        <v>85.615250000000003</v>
      </c>
      <c r="Y3344" s="3">
        <f>Sales_Data[[#This Row],[Gross_Profit_Recalc]]/Sales_Data[[#This Row],[Sales]]</f>
        <v>0.35</v>
      </c>
      <c r="Z3344">
        <f>YEAR(Sales_Data[[#This Row],[Order Date]])</f>
        <v>2016</v>
      </c>
    </row>
    <row r="3345" spans="1:26" x14ac:dyDescent="0.2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>_xlfn.XLOOKUP(Sales_Data[[#This Row],[Category]],Assumptions_Model!A:A, Assumptions_Model!B:B)</f>
        <v>0.55000000000000004</v>
      </c>
      <c r="W3345">
        <f>Sales_Data[[#This Row],[Sales]]*Sales_Data[[#This Row],[Cost_%]]</f>
        <v>32.983499999999999</v>
      </c>
      <c r="X3345">
        <f>Sales_Data[[#This Row],[Sales]]-Sales_Data[[#This Row],[Cost]]</f>
        <v>26.986499999999999</v>
      </c>
      <c r="Y3345" s="3">
        <f>Sales_Data[[#This Row],[Gross_Profit_Recalc]]/Sales_Data[[#This Row],[Sales]]</f>
        <v>0.45</v>
      </c>
      <c r="Z3345">
        <f>YEAR(Sales_Data[[#This Row],[Order Date]])</f>
        <v>2016</v>
      </c>
    </row>
    <row r="3346" spans="1:26" x14ac:dyDescent="0.2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>_xlfn.XLOOKUP(Sales_Data[[#This Row],[Category]],Assumptions_Model!A:A, Assumptions_Model!B:B)</f>
        <v>0.6</v>
      </c>
      <c r="W3346">
        <f>Sales_Data[[#This Row],[Sales]]*Sales_Data[[#This Row],[Cost_%]]</f>
        <v>48.923999999999999</v>
      </c>
      <c r="X3346">
        <f>Sales_Data[[#This Row],[Sales]]-Sales_Data[[#This Row],[Cost]]</f>
        <v>32.616000000000007</v>
      </c>
      <c r="Y3346" s="3">
        <f>Sales_Data[[#This Row],[Gross_Profit_Recalc]]/Sales_Data[[#This Row],[Sales]]</f>
        <v>0.40000000000000008</v>
      </c>
      <c r="Z3346">
        <f>YEAR(Sales_Data[[#This Row],[Order Date]])</f>
        <v>2016</v>
      </c>
    </row>
    <row r="3347" spans="1:26" x14ac:dyDescent="0.2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>_xlfn.XLOOKUP(Sales_Data[[#This Row],[Category]],Assumptions_Model!A:A, Assumptions_Model!B:B)</f>
        <v>0.6</v>
      </c>
      <c r="W3347">
        <f>Sales_Data[[#This Row],[Sales]]*Sales_Data[[#This Row],[Cost_%]]</f>
        <v>7.008</v>
      </c>
      <c r="X3347">
        <f>Sales_Data[[#This Row],[Sales]]-Sales_Data[[#This Row],[Cost]]</f>
        <v>4.6719999999999997</v>
      </c>
      <c r="Y3347" s="3">
        <f>Sales_Data[[#This Row],[Gross_Profit_Recalc]]/Sales_Data[[#This Row],[Sales]]</f>
        <v>0.39999999999999997</v>
      </c>
      <c r="Z3347">
        <f>YEAR(Sales_Data[[#This Row],[Order Date]])</f>
        <v>2016</v>
      </c>
    </row>
    <row r="3348" spans="1:26" x14ac:dyDescent="0.2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>_xlfn.XLOOKUP(Sales_Data[[#This Row],[Category]],Assumptions_Model!A:A, Assumptions_Model!B:B)</f>
        <v>0.6</v>
      </c>
      <c r="W3348">
        <f>Sales_Data[[#This Row],[Sales]]*Sales_Data[[#This Row],[Cost_%]]</f>
        <v>17.399999999999999</v>
      </c>
      <c r="X3348">
        <f>Sales_Data[[#This Row],[Sales]]-Sales_Data[[#This Row],[Cost]]</f>
        <v>11.600000000000001</v>
      </c>
      <c r="Y3348" s="3">
        <f>Sales_Data[[#This Row],[Gross_Profit_Recalc]]/Sales_Data[[#This Row],[Sales]]</f>
        <v>0.4</v>
      </c>
      <c r="Z3348">
        <f>YEAR(Sales_Data[[#This Row],[Order Date]])</f>
        <v>2016</v>
      </c>
    </row>
    <row r="3349" spans="1:26" x14ac:dyDescent="0.2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>_xlfn.XLOOKUP(Sales_Data[[#This Row],[Category]],Assumptions_Model!A:A, Assumptions_Model!B:B)</f>
        <v>0.6</v>
      </c>
      <c r="W3349">
        <f>Sales_Data[[#This Row],[Sales]]*Sales_Data[[#This Row],[Cost_%]]</f>
        <v>30.479999999999997</v>
      </c>
      <c r="X3349">
        <f>Sales_Data[[#This Row],[Sales]]-Sales_Data[[#This Row],[Cost]]</f>
        <v>20.32</v>
      </c>
      <c r="Y3349" s="3">
        <f>Sales_Data[[#This Row],[Gross_Profit_Recalc]]/Sales_Data[[#This Row],[Sales]]</f>
        <v>0.4</v>
      </c>
      <c r="Z3349">
        <f>YEAR(Sales_Data[[#This Row],[Order Date]])</f>
        <v>2015</v>
      </c>
    </row>
    <row r="3350" spans="1:26" x14ac:dyDescent="0.2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>_xlfn.XLOOKUP(Sales_Data[[#This Row],[Category]],Assumptions_Model!A:A, Assumptions_Model!B:B)</f>
        <v>0.6</v>
      </c>
      <c r="W3350">
        <f>Sales_Data[[#This Row],[Sales]]*Sales_Data[[#This Row],[Cost_%]]</f>
        <v>9.6180000000000003</v>
      </c>
      <c r="X3350">
        <f>Sales_Data[[#This Row],[Sales]]-Sales_Data[[#This Row],[Cost]]</f>
        <v>6.4120000000000008</v>
      </c>
      <c r="Y3350" s="3">
        <f>Sales_Data[[#This Row],[Gross_Profit_Recalc]]/Sales_Data[[#This Row],[Sales]]</f>
        <v>0.4</v>
      </c>
      <c r="Z3350">
        <f>YEAR(Sales_Data[[#This Row],[Order Date]])</f>
        <v>2017</v>
      </c>
    </row>
    <row r="3351" spans="1:26" x14ac:dyDescent="0.2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>_xlfn.XLOOKUP(Sales_Data[[#This Row],[Category]],Assumptions_Model!A:A, Assumptions_Model!B:B)</f>
        <v>0.6</v>
      </c>
      <c r="W3351">
        <f>Sales_Data[[#This Row],[Sales]]*Sales_Data[[#This Row],[Cost_%]]</f>
        <v>9.4271999999999991</v>
      </c>
      <c r="X3351">
        <f>Sales_Data[[#This Row],[Sales]]-Sales_Data[[#This Row],[Cost]]</f>
        <v>6.2848000000000006</v>
      </c>
      <c r="Y3351" s="3">
        <f>Sales_Data[[#This Row],[Gross_Profit_Recalc]]/Sales_Data[[#This Row],[Sales]]</f>
        <v>0.4</v>
      </c>
      <c r="Z3351">
        <f>YEAR(Sales_Data[[#This Row],[Order Date]])</f>
        <v>2016</v>
      </c>
    </row>
    <row r="3352" spans="1:26" x14ac:dyDescent="0.2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>_xlfn.XLOOKUP(Sales_Data[[#This Row],[Category]],Assumptions_Model!A:A, Assumptions_Model!B:B)</f>
        <v>0.55000000000000004</v>
      </c>
      <c r="W3352">
        <f>Sales_Data[[#This Row],[Sales]]*Sales_Data[[#This Row],[Cost_%]]</f>
        <v>49.483500000000006</v>
      </c>
      <c r="X3352">
        <f>Sales_Data[[#This Row],[Sales]]-Sales_Data[[#This Row],[Cost]]</f>
        <v>40.486499999999992</v>
      </c>
      <c r="Y3352" s="3">
        <f>Sales_Data[[#This Row],[Gross_Profit_Recalc]]/Sales_Data[[#This Row],[Sales]]</f>
        <v>0.4499999999999999</v>
      </c>
      <c r="Z3352">
        <f>YEAR(Sales_Data[[#This Row],[Order Date]])</f>
        <v>2016</v>
      </c>
    </row>
    <row r="3353" spans="1:26" x14ac:dyDescent="0.2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f>_xlfn.XLOOKUP(Sales_Data[[#This Row],[Category]],Assumptions_Model!A:A, Assumptions_Model!B:B)</f>
        <v>0.65</v>
      </c>
      <c r="W3353">
        <f>Sales_Data[[#This Row],[Sales]]*Sales_Data[[#This Row],[Cost_%]]</f>
        <v>283.39935000000003</v>
      </c>
      <c r="X3353">
        <f>Sales_Data[[#This Row],[Sales]]-Sales_Data[[#This Row],[Cost]]</f>
        <v>152.59965</v>
      </c>
      <c r="Y3353" s="3">
        <f>Sales_Data[[#This Row],[Gross_Profit_Recalc]]/Sales_Data[[#This Row],[Sales]]</f>
        <v>0.35</v>
      </c>
      <c r="Z3353">
        <f>YEAR(Sales_Data[[#This Row],[Order Date]])</f>
        <v>2014</v>
      </c>
    </row>
    <row r="3354" spans="1:26" x14ac:dyDescent="0.2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>_xlfn.XLOOKUP(Sales_Data[[#This Row],[Category]],Assumptions_Model!A:A, Assumptions_Model!B:B)</f>
        <v>0.55000000000000004</v>
      </c>
      <c r="W3354">
        <f>Sales_Data[[#This Row],[Sales]]*Sales_Data[[#This Row],[Cost_%]]</f>
        <v>46.191200000000002</v>
      </c>
      <c r="X3354">
        <f>Sales_Data[[#This Row],[Sales]]-Sales_Data[[#This Row],[Cost]]</f>
        <v>37.792799999999993</v>
      </c>
      <c r="Y3354" s="3">
        <f>Sales_Data[[#This Row],[Gross_Profit_Recalc]]/Sales_Data[[#This Row],[Sales]]</f>
        <v>0.44999999999999996</v>
      </c>
      <c r="Z3354">
        <f>YEAR(Sales_Data[[#This Row],[Order Date]])</f>
        <v>2014</v>
      </c>
    </row>
    <row r="3355" spans="1:26" x14ac:dyDescent="0.2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>_xlfn.XLOOKUP(Sales_Data[[#This Row],[Category]],Assumptions_Model!A:A, Assumptions_Model!B:B)</f>
        <v>0.55000000000000004</v>
      </c>
      <c r="W3355">
        <f>Sales_Data[[#This Row],[Sales]]*Sales_Data[[#This Row],[Cost_%]]</f>
        <v>197.98900000000003</v>
      </c>
      <c r="X3355">
        <f>Sales_Data[[#This Row],[Sales]]-Sales_Data[[#This Row],[Cost]]</f>
        <v>161.99099999999999</v>
      </c>
      <c r="Y3355" s="3">
        <f>Sales_Data[[#This Row],[Gross_Profit_Recalc]]/Sales_Data[[#This Row],[Sales]]</f>
        <v>0.44999999999999996</v>
      </c>
      <c r="Z3355">
        <f>YEAR(Sales_Data[[#This Row],[Order Date]])</f>
        <v>2014</v>
      </c>
    </row>
    <row r="3356" spans="1:26" x14ac:dyDescent="0.2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f>_xlfn.XLOOKUP(Sales_Data[[#This Row],[Category]],Assumptions_Model!A:A, Assumptions_Model!B:B)</f>
        <v>0.65</v>
      </c>
      <c r="W3356">
        <f>Sales_Data[[#This Row],[Sales]]*Sales_Data[[#This Row],[Cost_%]]</f>
        <v>45.864000000000004</v>
      </c>
      <c r="X3356">
        <f>Sales_Data[[#This Row],[Sales]]-Sales_Data[[#This Row],[Cost]]</f>
        <v>24.695999999999998</v>
      </c>
      <c r="Y3356" s="3">
        <f>Sales_Data[[#This Row],[Gross_Profit_Recalc]]/Sales_Data[[#This Row],[Sales]]</f>
        <v>0.35</v>
      </c>
      <c r="Z3356">
        <f>YEAR(Sales_Data[[#This Row],[Order Date]])</f>
        <v>2014</v>
      </c>
    </row>
    <row r="3357" spans="1:26" x14ac:dyDescent="0.2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>_xlfn.XLOOKUP(Sales_Data[[#This Row],[Category]],Assumptions_Model!A:A, Assumptions_Model!B:B)</f>
        <v>0.6</v>
      </c>
      <c r="W3357">
        <f>Sales_Data[[#This Row],[Sales]]*Sales_Data[[#This Row],[Cost_%]]</f>
        <v>12.527999999999999</v>
      </c>
      <c r="X3357">
        <f>Sales_Data[[#This Row],[Sales]]-Sales_Data[[#This Row],[Cost]]</f>
        <v>8.3520000000000003</v>
      </c>
      <c r="Y3357" s="3">
        <f>Sales_Data[[#This Row],[Gross_Profit_Recalc]]/Sales_Data[[#This Row],[Sales]]</f>
        <v>0.4</v>
      </c>
      <c r="Z3357">
        <f>YEAR(Sales_Data[[#This Row],[Order Date]])</f>
        <v>2014</v>
      </c>
    </row>
    <row r="3358" spans="1:26" x14ac:dyDescent="0.2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>_xlfn.XLOOKUP(Sales_Data[[#This Row],[Category]],Assumptions_Model!A:A, Assumptions_Model!B:B)</f>
        <v>0.6</v>
      </c>
      <c r="W3358">
        <f>Sales_Data[[#This Row],[Sales]]*Sales_Data[[#This Row],[Cost_%]]</f>
        <v>2.286</v>
      </c>
      <c r="X3358">
        <f>Sales_Data[[#This Row],[Sales]]-Sales_Data[[#This Row],[Cost]]</f>
        <v>1.524</v>
      </c>
      <c r="Y3358" s="3">
        <f>Sales_Data[[#This Row],[Gross_Profit_Recalc]]/Sales_Data[[#This Row],[Sales]]</f>
        <v>0.4</v>
      </c>
      <c r="Z3358">
        <f>YEAR(Sales_Data[[#This Row],[Order Date]])</f>
        <v>2014</v>
      </c>
    </row>
    <row r="3359" spans="1:26" x14ac:dyDescent="0.2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>_xlfn.XLOOKUP(Sales_Data[[#This Row],[Category]],Assumptions_Model!A:A, Assumptions_Model!B:B)</f>
        <v>0.6</v>
      </c>
      <c r="W3359">
        <f>Sales_Data[[#This Row],[Sales]]*Sales_Data[[#This Row],[Cost_%]]</f>
        <v>43.804799999999993</v>
      </c>
      <c r="X3359">
        <f>Sales_Data[[#This Row],[Sales]]-Sales_Data[[#This Row],[Cost]]</f>
        <v>29.203200000000002</v>
      </c>
      <c r="Y3359" s="3">
        <f>Sales_Data[[#This Row],[Gross_Profit_Recalc]]/Sales_Data[[#This Row],[Sales]]</f>
        <v>0.40000000000000008</v>
      </c>
      <c r="Z3359">
        <f>YEAR(Sales_Data[[#This Row],[Order Date]])</f>
        <v>2017</v>
      </c>
    </row>
    <row r="3360" spans="1:26" x14ac:dyDescent="0.2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>_xlfn.XLOOKUP(Sales_Data[[#This Row],[Category]],Assumptions_Model!A:A, Assumptions_Model!B:B)</f>
        <v>0.6</v>
      </c>
      <c r="W3360">
        <f>Sales_Data[[#This Row],[Sales]]*Sales_Data[[#This Row],[Cost_%]]</f>
        <v>1.9248000000000001</v>
      </c>
      <c r="X3360">
        <f>Sales_Data[[#This Row],[Sales]]-Sales_Data[[#This Row],[Cost]]</f>
        <v>1.2832000000000001</v>
      </c>
      <c r="Y3360" s="3">
        <f>Sales_Data[[#This Row],[Gross_Profit_Recalc]]/Sales_Data[[#This Row],[Sales]]</f>
        <v>0.4</v>
      </c>
      <c r="Z3360">
        <f>YEAR(Sales_Data[[#This Row],[Order Date]])</f>
        <v>2016</v>
      </c>
    </row>
    <row r="3361" spans="1:26" x14ac:dyDescent="0.2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>_xlfn.XLOOKUP(Sales_Data[[#This Row],[Category]],Assumptions_Model!A:A, Assumptions_Model!B:B)</f>
        <v>0.55000000000000004</v>
      </c>
      <c r="W3361">
        <f>Sales_Data[[#This Row],[Sales]]*Sales_Data[[#This Row],[Cost_%]]</f>
        <v>14.396800000000001</v>
      </c>
      <c r="X3361">
        <f>Sales_Data[[#This Row],[Sales]]-Sales_Data[[#This Row],[Cost]]</f>
        <v>11.779199999999998</v>
      </c>
      <c r="Y3361" s="3">
        <f>Sales_Data[[#This Row],[Gross_Profit_Recalc]]/Sales_Data[[#This Row],[Sales]]</f>
        <v>0.44999999999999996</v>
      </c>
      <c r="Z3361">
        <f>YEAR(Sales_Data[[#This Row],[Order Date]])</f>
        <v>2016</v>
      </c>
    </row>
    <row r="3362" spans="1:26" x14ac:dyDescent="0.2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>_xlfn.XLOOKUP(Sales_Data[[#This Row],[Category]],Assumptions_Model!A:A, Assumptions_Model!B:B)</f>
        <v>0.6</v>
      </c>
      <c r="W3362">
        <f>Sales_Data[[#This Row],[Sales]]*Sales_Data[[#This Row],[Cost_%]]</f>
        <v>18.263999999999999</v>
      </c>
      <c r="X3362">
        <f>Sales_Data[[#This Row],[Sales]]-Sales_Data[[#This Row],[Cost]]</f>
        <v>12.176000000000002</v>
      </c>
      <c r="Y3362" s="3">
        <f>Sales_Data[[#This Row],[Gross_Profit_Recalc]]/Sales_Data[[#This Row],[Sales]]</f>
        <v>0.4</v>
      </c>
      <c r="Z3362">
        <f>YEAR(Sales_Data[[#This Row],[Order Date]])</f>
        <v>2015</v>
      </c>
    </row>
    <row r="3363" spans="1:26" x14ac:dyDescent="0.2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>_xlfn.XLOOKUP(Sales_Data[[#This Row],[Category]],Assumptions_Model!A:A, Assumptions_Model!B:B)</f>
        <v>0.65</v>
      </c>
      <c r="W3363">
        <f>Sales_Data[[#This Row],[Sales]]*Sales_Data[[#This Row],[Cost_%]]</f>
        <v>22.932000000000002</v>
      </c>
      <c r="X3363">
        <f>Sales_Data[[#This Row],[Sales]]-Sales_Data[[#This Row],[Cost]]</f>
        <v>12.347999999999999</v>
      </c>
      <c r="Y3363" s="3">
        <f>Sales_Data[[#This Row],[Gross_Profit_Recalc]]/Sales_Data[[#This Row],[Sales]]</f>
        <v>0.35</v>
      </c>
      <c r="Z3363">
        <f>YEAR(Sales_Data[[#This Row],[Order Date]])</f>
        <v>2015</v>
      </c>
    </row>
    <row r="3364" spans="1:26" x14ac:dyDescent="0.2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>_xlfn.XLOOKUP(Sales_Data[[#This Row],[Category]],Assumptions_Model!A:A, Assumptions_Model!B:B)</f>
        <v>0.6</v>
      </c>
      <c r="W3364">
        <f>Sales_Data[[#This Row],[Sales]]*Sales_Data[[#This Row],[Cost_%]]</f>
        <v>11.664</v>
      </c>
      <c r="X3364">
        <f>Sales_Data[[#This Row],[Sales]]-Sales_Data[[#This Row],[Cost]]</f>
        <v>7.7760000000000016</v>
      </c>
      <c r="Y3364" s="3">
        <f>Sales_Data[[#This Row],[Gross_Profit_Recalc]]/Sales_Data[[#This Row],[Sales]]</f>
        <v>0.40000000000000008</v>
      </c>
      <c r="Z3364">
        <f>YEAR(Sales_Data[[#This Row],[Order Date]])</f>
        <v>2015</v>
      </c>
    </row>
    <row r="3365" spans="1:26" x14ac:dyDescent="0.2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>_xlfn.XLOOKUP(Sales_Data[[#This Row],[Category]],Assumptions_Model!A:A, Assumptions_Model!B:B)</f>
        <v>0.6</v>
      </c>
      <c r="W3365">
        <f>Sales_Data[[#This Row],[Sales]]*Sales_Data[[#This Row],[Cost_%]]</f>
        <v>22.728000000000002</v>
      </c>
      <c r="X3365">
        <f>Sales_Data[[#This Row],[Sales]]-Sales_Data[[#This Row],[Cost]]</f>
        <v>15.152000000000001</v>
      </c>
      <c r="Y3365" s="3">
        <f>Sales_Data[[#This Row],[Gross_Profit_Recalc]]/Sales_Data[[#This Row],[Sales]]</f>
        <v>0.4</v>
      </c>
      <c r="Z3365">
        <f>YEAR(Sales_Data[[#This Row],[Order Date]])</f>
        <v>2015</v>
      </c>
    </row>
    <row r="3366" spans="1:26" x14ac:dyDescent="0.2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>_xlfn.XLOOKUP(Sales_Data[[#This Row],[Category]],Assumptions_Model!A:A, Assumptions_Model!B:B)</f>
        <v>0.65</v>
      </c>
      <c r="W3366">
        <f>Sales_Data[[#This Row],[Sales]]*Sales_Data[[#This Row],[Cost_%]]</f>
        <v>6.2088000000000001</v>
      </c>
      <c r="X3366">
        <f>Sales_Data[[#This Row],[Sales]]-Sales_Data[[#This Row],[Cost]]</f>
        <v>3.3431999999999995</v>
      </c>
      <c r="Y3366" s="3">
        <f>Sales_Data[[#This Row],[Gross_Profit_Recalc]]/Sales_Data[[#This Row],[Sales]]</f>
        <v>0.35</v>
      </c>
      <c r="Z3366">
        <f>YEAR(Sales_Data[[#This Row],[Order Date]])</f>
        <v>2016</v>
      </c>
    </row>
    <row r="3367" spans="1:26" x14ac:dyDescent="0.2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>_xlfn.XLOOKUP(Sales_Data[[#This Row],[Category]],Assumptions_Model!A:A, Assumptions_Model!B:B)</f>
        <v>0.65</v>
      </c>
      <c r="W3367">
        <f>Sales_Data[[#This Row],[Sales]]*Sales_Data[[#This Row],[Cost_%]]</f>
        <v>188.93290000000002</v>
      </c>
      <c r="X3367">
        <f>Sales_Data[[#This Row],[Sales]]-Sales_Data[[#This Row],[Cost]]</f>
        <v>101.73309999999998</v>
      </c>
      <c r="Y3367" s="3">
        <f>Sales_Data[[#This Row],[Gross_Profit_Recalc]]/Sales_Data[[#This Row],[Sales]]</f>
        <v>0.34999999999999992</v>
      </c>
      <c r="Z3367">
        <f>YEAR(Sales_Data[[#This Row],[Order Date]])</f>
        <v>2014</v>
      </c>
    </row>
    <row r="3368" spans="1:26" x14ac:dyDescent="0.2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>_xlfn.XLOOKUP(Sales_Data[[#This Row],[Category]],Assumptions_Model!A:A, Assumptions_Model!B:B)</f>
        <v>0.6</v>
      </c>
      <c r="W3368">
        <f>Sales_Data[[#This Row],[Sales]]*Sales_Data[[#This Row],[Cost_%]]</f>
        <v>6.2207999999999997</v>
      </c>
      <c r="X3368">
        <f>Sales_Data[[#This Row],[Sales]]-Sales_Data[[#This Row],[Cost]]</f>
        <v>4.1472000000000007</v>
      </c>
      <c r="Y3368" s="3">
        <f>Sales_Data[[#This Row],[Gross_Profit_Recalc]]/Sales_Data[[#This Row],[Sales]]</f>
        <v>0.40000000000000008</v>
      </c>
      <c r="Z3368">
        <f>YEAR(Sales_Data[[#This Row],[Order Date]])</f>
        <v>2014</v>
      </c>
    </row>
    <row r="3369" spans="1:26" x14ac:dyDescent="0.2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>_xlfn.XLOOKUP(Sales_Data[[#This Row],[Category]],Assumptions_Model!A:A, Assumptions_Model!B:B)</f>
        <v>0.6</v>
      </c>
      <c r="W3369">
        <f>Sales_Data[[#This Row],[Sales]]*Sales_Data[[#This Row],[Cost_%]]</f>
        <v>8.6112000000000002</v>
      </c>
      <c r="X3369">
        <f>Sales_Data[[#This Row],[Sales]]-Sales_Data[[#This Row],[Cost]]</f>
        <v>5.7408000000000001</v>
      </c>
      <c r="Y3369" s="3">
        <f>Sales_Data[[#This Row],[Gross_Profit_Recalc]]/Sales_Data[[#This Row],[Sales]]</f>
        <v>0.4</v>
      </c>
      <c r="Z3369">
        <f>YEAR(Sales_Data[[#This Row],[Order Date]])</f>
        <v>2014</v>
      </c>
    </row>
    <row r="3370" spans="1:26" x14ac:dyDescent="0.2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f>_xlfn.XLOOKUP(Sales_Data[[#This Row],[Category]],Assumptions_Model!A:A, Assumptions_Model!B:B)</f>
        <v>0.65</v>
      </c>
      <c r="W3370">
        <f>Sales_Data[[#This Row],[Sales]]*Sales_Data[[#This Row],[Cost_%]]</f>
        <v>92.274000000000015</v>
      </c>
      <c r="X3370">
        <f>Sales_Data[[#This Row],[Sales]]-Sales_Data[[#This Row],[Cost]]</f>
        <v>49.685999999999993</v>
      </c>
      <c r="Y3370" s="3">
        <f>Sales_Data[[#This Row],[Gross_Profit_Recalc]]/Sales_Data[[#This Row],[Sales]]</f>
        <v>0.34999999999999992</v>
      </c>
      <c r="Z3370">
        <f>YEAR(Sales_Data[[#This Row],[Order Date]])</f>
        <v>2015</v>
      </c>
    </row>
    <row r="3371" spans="1:26" x14ac:dyDescent="0.2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>_xlfn.XLOOKUP(Sales_Data[[#This Row],[Category]],Assumptions_Model!A:A, Assumptions_Model!B:B)</f>
        <v>0.6</v>
      </c>
      <c r="W3371">
        <f>Sales_Data[[#This Row],[Sales]]*Sales_Data[[#This Row],[Cost_%]]</f>
        <v>39.628799999999998</v>
      </c>
      <c r="X3371">
        <f>Sales_Data[[#This Row],[Sales]]-Sales_Data[[#This Row],[Cost]]</f>
        <v>26.419200000000004</v>
      </c>
      <c r="Y3371" s="3">
        <f>Sales_Data[[#This Row],[Gross_Profit_Recalc]]/Sales_Data[[#This Row],[Sales]]</f>
        <v>0.4</v>
      </c>
      <c r="Z3371">
        <f>YEAR(Sales_Data[[#This Row],[Order Date]])</f>
        <v>2015</v>
      </c>
    </row>
    <row r="3372" spans="1:26" x14ac:dyDescent="0.2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>_xlfn.XLOOKUP(Sales_Data[[#This Row],[Category]],Assumptions_Model!A:A, Assumptions_Model!B:B)</f>
        <v>0.55000000000000004</v>
      </c>
      <c r="W3372">
        <f>Sales_Data[[#This Row],[Sales]]*Sales_Data[[#This Row],[Cost_%]]</f>
        <v>708.09750000000008</v>
      </c>
      <c r="X3372">
        <f>Sales_Data[[#This Row],[Sales]]-Sales_Data[[#This Row],[Cost]]</f>
        <v>579.35249999999996</v>
      </c>
      <c r="Y3372" s="3">
        <f>Sales_Data[[#This Row],[Gross_Profit_Recalc]]/Sales_Data[[#This Row],[Sales]]</f>
        <v>0.44999999999999996</v>
      </c>
      <c r="Z3372">
        <f>YEAR(Sales_Data[[#This Row],[Order Date]])</f>
        <v>2016</v>
      </c>
    </row>
    <row r="3373" spans="1:26" x14ac:dyDescent="0.2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>_xlfn.XLOOKUP(Sales_Data[[#This Row],[Category]],Assumptions_Model!A:A, Assumptions_Model!B:B)</f>
        <v>0.6</v>
      </c>
      <c r="W3373">
        <f>Sales_Data[[#This Row],[Sales]]*Sales_Data[[#This Row],[Cost_%]]</f>
        <v>15.494400000000001</v>
      </c>
      <c r="X3373">
        <f>Sales_Data[[#This Row],[Sales]]-Sales_Data[[#This Row],[Cost]]</f>
        <v>10.329600000000001</v>
      </c>
      <c r="Y3373" s="3">
        <f>Sales_Data[[#This Row],[Gross_Profit_Recalc]]/Sales_Data[[#This Row],[Sales]]</f>
        <v>0.4</v>
      </c>
      <c r="Z3373">
        <f>YEAR(Sales_Data[[#This Row],[Order Date]])</f>
        <v>2017</v>
      </c>
    </row>
    <row r="3374" spans="1:26" x14ac:dyDescent="0.2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f>_xlfn.XLOOKUP(Sales_Data[[#This Row],[Category]],Assumptions_Model!A:A, Assumptions_Model!B:B)</f>
        <v>0.6</v>
      </c>
      <c r="W3374">
        <f>Sales_Data[[#This Row],[Sales]]*Sales_Data[[#This Row],[Cost_%]]</f>
        <v>96.576000000000008</v>
      </c>
      <c r="X3374">
        <f>Sales_Data[[#This Row],[Sales]]-Sales_Data[[#This Row],[Cost]]</f>
        <v>64.384</v>
      </c>
      <c r="Y3374" s="3">
        <f>Sales_Data[[#This Row],[Gross_Profit_Recalc]]/Sales_Data[[#This Row],[Sales]]</f>
        <v>0.39999999999999997</v>
      </c>
      <c r="Z3374">
        <f>YEAR(Sales_Data[[#This Row],[Order Date]])</f>
        <v>2017</v>
      </c>
    </row>
    <row r="3375" spans="1:26" x14ac:dyDescent="0.2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>_xlfn.XLOOKUP(Sales_Data[[#This Row],[Category]],Assumptions_Model!A:A, Assumptions_Model!B:B)</f>
        <v>0.65</v>
      </c>
      <c r="W3375">
        <f>Sales_Data[[#This Row],[Sales]]*Sales_Data[[#This Row],[Cost_%]]</f>
        <v>18.486000000000001</v>
      </c>
      <c r="X3375">
        <f>Sales_Data[[#This Row],[Sales]]-Sales_Data[[#This Row],[Cost]]</f>
        <v>9.9540000000000006</v>
      </c>
      <c r="Y3375" s="3">
        <f>Sales_Data[[#This Row],[Gross_Profit_Recalc]]/Sales_Data[[#This Row],[Sales]]</f>
        <v>0.35000000000000003</v>
      </c>
      <c r="Z3375">
        <f>YEAR(Sales_Data[[#This Row],[Order Date]])</f>
        <v>2015</v>
      </c>
    </row>
    <row r="3376" spans="1:26" x14ac:dyDescent="0.2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>_xlfn.XLOOKUP(Sales_Data[[#This Row],[Category]],Assumptions_Model!A:A, Assumptions_Model!B:B)</f>
        <v>0.65</v>
      </c>
      <c r="W3376">
        <f>Sales_Data[[#This Row],[Sales]]*Sales_Data[[#This Row],[Cost_%]]</f>
        <v>236.86650000000003</v>
      </c>
      <c r="X3376">
        <f>Sales_Data[[#This Row],[Sales]]-Sales_Data[[#This Row],[Cost]]</f>
        <v>127.54349999999999</v>
      </c>
      <c r="Y3376" s="3">
        <f>Sales_Data[[#This Row],[Gross_Profit_Recalc]]/Sales_Data[[#This Row],[Sales]]</f>
        <v>0.35</v>
      </c>
      <c r="Z3376">
        <f>YEAR(Sales_Data[[#This Row],[Order Date]])</f>
        <v>2015</v>
      </c>
    </row>
    <row r="3377" spans="1:26" x14ac:dyDescent="0.2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>_xlfn.XLOOKUP(Sales_Data[[#This Row],[Category]],Assumptions_Model!A:A, Assumptions_Model!B:B)</f>
        <v>0.55000000000000004</v>
      </c>
      <c r="W3377">
        <f>Sales_Data[[#This Row],[Sales]]*Sales_Data[[#This Row],[Cost_%]]</f>
        <v>21.978000000000002</v>
      </c>
      <c r="X3377">
        <f>Sales_Data[[#This Row],[Sales]]-Sales_Data[[#This Row],[Cost]]</f>
        <v>17.981999999999999</v>
      </c>
      <c r="Y3377" s="3">
        <f>Sales_Data[[#This Row],[Gross_Profit_Recalc]]/Sales_Data[[#This Row],[Sales]]</f>
        <v>0.44999999999999996</v>
      </c>
      <c r="Z3377">
        <f>YEAR(Sales_Data[[#This Row],[Order Date]])</f>
        <v>2015</v>
      </c>
    </row>
    <row r="3378" spans="1:26" x14ac:dyDescent="0.2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>_xlfn.XLOOKUP(Sales_Data[[#This Row],[Category]],Assumptions_Model!A:A, Assumptions_Model!B:B)</f>
        <v>0.65</v>
      </c>
      <c r="W3378">
        <f>Sales_Data[[#This Row],[Sales]]*Sales_Data[[#This Row],[Cost_%]]</f>
        <v>235.14660000000001</v>
      </c>
      <c r="X3378">
        <f>Sales_Data[[#This Row],[Sales]]-Sales_Data[[#This Row],[Cost]]</f>
        <v>126.6174</v>
      </c>
      <c r="Y3378" s="3">
        <f>Sales_Data[[#This Row],[Gross_Profit_Recalc]]/Sales_Data[[#This Row],[Sales]]</f>
        <v>0.35</v>
      </c>
      <c r="Z3378">
        <f>YEAR(Sales_Data[[#This Row],[Order Date]])</f>
        <v>2015</v>
      </c>
    </row>
    <row r="3379" spans="1:26" x14ac:dyDescent="0.2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>_xlfn.XLOOKUP(Sales_Data[[#This Row],[Category]],Assumptions_Model!A:A, Assumptions_Model!B:B)</f>
        <v>0.6</v>
      </c>
      <c r="W3379">
        <f>Sales_Data[[#This Row],[Sales]]*Sales_Data[[#This Row],[Cost_%]]</f>
        <v>67.003199999999993</v>
      </c>
      <c r="X3379">
        <f>Sales_Data[[#This Row],[Sales]]-Sales_Data[[#This Row],[Cost]]</f>
        <v>44.668800000000005</v>
      </c>
      <c r="Y3379" s="3">
        <f>Sales_Data[[#This Row],[Gross_Profit_Recalc]]/Sales_Data[[#This Row],[Sales]]</f>
        <v>0.40000000000000008</v>
      </c>
      <c r="Z3379">
        <f>YEAR(Sales_Data[[#This Row],[Order Date]])</f>
        <v>2016</v>
      </c>
    </row>
    <row r="3380" spans="1:26" x14ac:dyDescent="0.2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f>_xlfn.XLOOKUP(Sales_Data[[#This Row],[Category]],Assumptions_Model!A:A, Assumptions_Model!B:B)</f>
        <v>0.6</v>
      </c>
      <c r="W3380">
        <f>Sales_Data[[#This Row],[Sales]]*Sales_Data[[#This Row],[Cost_%]]</f>
        <v>8.2655999999999992</v>
      </c>
      <c r="X3380">
        <f>Sales_Data[[#This Row],[Sales]]-Sales_Data[[#This Row],[Cost]]</f>
        <v>5.5104000000000006</v>
      </c>
      <c r="Y3380" s="3">
        <f>Sales_Data[[#This Row],[Gross_Profit_Recalc]]/Sales_Data[[#This Row],[Sales]]</f>
        <v>0.40000000000000008</v>
      </c>
      <c r="Z3380">
        <f>YEAR(Sales_Data[[#This Row],[Order Date]])</f>
        <v>2017</v>
      </c>
    </row>
    <row r="3381" spans="1:26" x14ac:dyDescent="0.2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f>_xlfn.XLOOKUP(Sales_Data[[#This Row],[Category]],Assumptions_Model!A:A, Assumptions_Model!B:B)</f>
        <v>0.6</v>
      </c>
      <c r="W3381">
        <f>Sales_Data[[#This Row],[Sales]]*Sales_Data[[#This Row],[Cost_%]]</f>
        <v>6.1631999999999998</v>
      </c>
      <c r="X3381">
        <f>Sales_Data[[#This Row],[Sales]]-Sales_Data[[#This Row],[Cost]]</f>
        <v>4.1088000000000005</v>
      </c>
      <c r="Y3381" s="3">
        <f>Sales_Data[[#This Row],[Gross_Profit_Recalc]]/Sales_Data[[#This Row],[Sales]]</f>
        <v>0.4</v>
      </c>
      <c r="Z3381">
        <f>YEAR(Sales_Data[[#This Row],[Order Date]])</f>
        <v>2017</v>
      </c>
    </row>
    <row r="3382" spans="1:26" x14ac:dyDescent="0.2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f>_xlfn.XLOOKUP(Sales_Data[[#This Row],[Category]],Assumptions_Model!A:A, Assumptions_Model!B:B)</f>
        <v>0.65</v>
      </c>
      <c r="W3382">
        <f>Sales_Data[[#This Row],[Sales]]*Sales_Data[[#This Row],[Cost_%]]</f>
        <v>15.6312</v>
      </c>
      <c r="X3382">
        <f>Sales_Data[[#This Row],[Sales]]-Sales_Data[[#This Row],[Cost]]</f>
        <v>8.4167999999999985</v>
      </c>
      <c r="Y3382" s="3">
        <f>Sales_Data[[#This Row],[Gross_Profit_Recalc]]/Sales_Data[[#This Row],[Sales]]</f>
        <v>0.35</v>
      </c>
      <c r="Z3382">
        <f>YEAR(Sales_Data[[#This Row],[Order Date]])</f>
        <v>2017</v>
      </c>
    </row>
    <row r="3383" spans="1:26" x14ac:dyDescent="0.2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>_xlfn.XLOOKUP(Sales_Data[[#This Row],[Category]],Assumptions_Model!A:A, Assumptions_Model!B:B)</f>
        <v>0.6</v>
      </c>
      <c r="W3383">
        <f>Sales_Data[[#This Row],[Sales]]*Sales_Data[[#This Row],[Cost_%]]</f>
        <v>1.7375999999999998</v>
      </c>
      <c r="X3383">
        <f>Sales_Data[[#This Row],[Sales]]-Sales_Data[[#This Row],[Cost]]</f>
        <v>1.1584000000000001</v>
      </c>
      <c r="Y3383" s="3">
        <f>Sales_Data[[#This Row],[Gross_Profit_Recalc]]/Sales_Data[[#This Row],[Sales]]</f>
        <v>0.4</v>
      </c>
      <c r="Z3383">
        <f>YEAR(Sales_Data[[#This Row],[Order Date]])</f>
        <v>2017</v>
      </c>
    </row>
    <row r="3384" spans="1:26" x14ac:dyDescent="0.2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>_xlfn.XLOOKUP(Sales_Data[[#This Row],[Category]],Assumptions_Model!A:A, Assumptions_Model!B:B)</f>
        <v>0.6</v>
      </c>
      <c r="W3384">
        <f>Sales_Data[[#This Row],[Sales]]*Sales_Data[[#This Row],[Cost_%]]</f>
        <v>10.764000000000001</v>
      </c>
      <c r="X3384">
        <f>Sales_Data[[#This Row],[Sales]]-Sales_Data[[#This Row],[Cost]]</f>
        <v>7.1760000000000002</v>
      </c>
      <c r="Y3384" s="3">
        <f>Sales_Data[[#This Row],[Gross_Profit_Recalc]]/Sales_Data[[#This Row],[Sales]]</f>
        <v>0.39999999999999997</v>
      </c>
      <c r="Z3384">
        <f>YEAR(Sales_Data[[#This Row],[Order Date]])</f>
        <v>2015</v>
      </c>
    </row>
    <row r="3385" spans="1:26" x14ac:dyDescent="0.2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>_xlfn.XLOOKUP(Sales_Data[[#This Row],[Category]],Assumptions_Model!A:A, Assumptions_Model!B:B)</f>
        <v>0.65</v>
      </c>
      <c r="W3385">
        <f>Sales_Data[[#This Row],[Sales]]*Sales_Data[[#This Row],[Cost_%]]</f>
        <v>249.7131</v>
      </c>
      <c r="X3385">
        <f>Sales_Data[[#This Row],[Sales]]-Sales_Data[[#This Row],[Cost]]</f>
        <v>134.46089999999998</v>
      </c>
      <c r="Y3385" s="3">
        <f>Sales_Data[[#This Row],[Gross_Profit_Recalc]]/Sales_Data[[#This Row],[Sales]]</f>
        <v>0.35</v>
      </c>
      <c r="Z3385">
        <f>YEAR(Sales_Data[[#This Row],[Order Date]])</f>
        <v>2015</v>
      </c>
    </row>
    <row r="3386" spans="1:26" x14ac:dyDescent="0.2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>_xlfn.XLOOKUP(Sales_Data[[#This Row],[Category]],Assumptions_Model!A:A, Assumptions_Model!B:B)</f>
        <v>0.55000000000000004</v>
      </c>
      <c r="W3386">
        <f>Sales_Data[[#This Row],[Sales]]*Sales_Data[[#This Row],[Cost_%]]</f>
        <v>989.86250000000007</v>
      </c>
      <c r="X3386">
        <f>Sales_Data[[#This Row],[Sales]]-Sales_Data[[#This Row],[Cost]]</f>
        <v>809.88749999999993</v>
      </c>
      <c r="Y3386" s="3">
        <f>Sales_Data[[#This Row],[Gross_Profit_Recalc]]/Sales_Data[[#This Row],[Sales]]</f>
        <v>0.44999999999999996</v>
      </c>
      <c r="Z3386">
        <f>YEAR(Sales_Data[[#This Row],[Order Date]])</f>
        <v>2015</v>
      </c>
    </row>
    <row r="3387" spans="1:26" x14ac:dyDescent="0.2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>_xlfn.XLOOKUP(Sales_Data[[#This Row],[Category]],Assumptions_Model!A:A, Assumptions_Model!B:B)</f>
        <v>0.6</v>
      </c>
      <c r="W3387">
        <f>Sales_Data[[#This Row],[Sales]]*Sales_Data[[#This Row],[Cost_%]]</f>
        <v>348.40320000000003</v>
      </c>
      <c r="X3387">
        <f>Sales_Data[[#This Row],[Sales]]-Sales_Data[[#This Row],[Cost]]</f>
        <v>232.2688</v>
      </c>
      <c r="Y3387" s="3">
        <f>Sales_Data[[#This Row],[Gross_Profit_Recalc]]/Sales_Data[[#This Row],[Sales]]</f>
        <v>0.39999999999999997</v>
      </c>
      <c r="Z3387">
        <f>YEAR(Sales_Data[[#This Row],[Order Date]])</f>
        <v>2017</v>
      </c>
    </row>
    <row r="3388" spans="1:26" x14ac:dyDescent="0.2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>_xlfn.XLOOKUP(Sales_Data[[#This Row],[Category]],Assumptions_Model!A:A, Assumptions_Model!B:B)</f>
        <v>0.6</v>
      </c>
      <c r="W3388">
        <f>Sales_Data[[#This Row],[Sales]]*Sales_Data[[#This Row],[Cost_%]]</f>
        <v>11.361599999999999</v>
      </c>
      <c r="X3388">
        <f>Sales_Data[[#This Row],[Sales]]-Sales_Data[[#This Row],[Cost]]</f>
        <v>7.5744000000000007</v>
      </c>
      <c r="Y3388" s="3">
        <f>Sales_Data[[#This Row],[Gross_Profit_Recalc]]/Sales_Data[[#This Row],[Sales]]</f>
        <v>0.4</v>
      </c>
      <c r="Z3388">
        <f>YEAR(Sales_Data[[#This Row],[Order Date]])</f>
        <v>2017</v>
      </c>
    </row>
    <row r="3389" spans="1:26" x14ac:dyDescent="0.2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>_xlfn.XLOOKUP(Sales_Data[[#This Row],[Category]],Assumptions_Model!A:A, Assumptions_Model!B:B)</f>
        <v>0.55000000000000004</v>
      </c>
      <c r="W3389">
        <f>Sales_Data[[#This Row],[Sales]]*Sales_Data[[#This Row],[Cost_%]]</f>
        <v>122.3112</v>
      </c>
      <c r="X3389">
        <f>Sales_Data[[#This Row],[Sales]]-Sales_Data[[#This Row],[Cost]]</f>
        <v>100.07279999999999</v>
      </c>
      <c r="Y3389" s="3">
        <f>Sales_Data[[#This Row],[Gross_Profit_Recalc]]/Sales_Data[[#This Row],[Sales]]</f>
        <v>0.44999999999999996</v>
      </c>
      <c r="Z3389">
        <f>YEAR(Sales_Data[[#This Row],[Order Date]])</f>
        <v>2017</v>
      </c>
    </row>
    <row r="3390" spans="1:26" x14ac:dyDescent="0.2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>_xlfn.XLOOKUP(Sales_Data[[#This Row],[Category]],Assumptions_Model!A:A, Assumptions_Model!B:B)</f>
        <v>0.6</v>
      </c>
      <c r="W3390">
        <f>Sales_Data[[#This Row],[Sales]]*Sales_Data[[#This Row],[Cost_%]]</f>
        <v>30.272399999999998</v>
      </c>
      <c r="X3390">
        <f>Sales_Data[[#This Row],[Sales]]-Sales_Data[[#This Row],[Cost]]</f>
        <v>20.181600000000003</v>
      </c>
      <c r="Y3390" s="3">
        <f>Sales_Data[[#This Row],[Gross_Profit_Recalc]]/Sales_Data[[#This Row],[Sales]]</f>
        <v>0.40000000000000008</v>
      </c>
      <c r="Z3390">
        <f>YEAR(Sales_Data[[#This Row],[Order Date]])</f>
        <v>2017</v>
      </c>
    </row>
    <row r="3391" spans="1:26" x14ac:dyDescent="0.2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>_xlfn.XLOOKUP(Sales_Data[[#This Row],[Category]],Assumptions_Model!A:A, Assumptions_Model!B:B)</f>
        <v>0.65</v>
      </c>
      <c r="W3391">
        <f>Sales_Data[[#This Row],[Sales]]*Sales_Data[[#This Row],[Cost_%]]</f>
        <v>100.59660000000001</v>
      </c>
      <c r="X3391">
        <f>Sales_Data[[#This Row],[Sales]]-Sales_Data[[#This Row],[Cost]]</f>
        <v>54.167400000000001</v>
      </c>
      <c r="Y3391" s="3">
        <f>Sales_Data[[#This Row],[Gross_Profit_Recalc]]/Sales_Data[[#This Row],[Sales]]</f>
        <v>0.35</v>
      </c>
      <c r="Z3391">
        <f>YEAR(Sales_Data[[#This Row],[Order Date]])</f>
        <v>2017</v>
      </c>
    </row>
    <row r="3392" spans="1:26" x14ac:dyDescent="0.2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f>_xlfn.XLOOKUP(Sales_Data[[#This Row],[Category]],Assumptions_Model!A:A, Assumptions_Model!B:B)</f>
        <v>0.6</v>
      </c>
      <c r="W3392">
        <f>Sales_Data[[#This Row],[Sales]]*Sales_Data[[#This Row],[Cost_%]]</f>
        <v>4.1087999999999996</v>
      </c>
      <c r="X3392">
        <f>Sales_Data[[#This Row],[Sales]]-Sales_Data[[#This Row],[Cost]]</f>
        <v>2.7392000000000003</v>
      </c>
      <c r="Y3392" s="3">
        <f>Sales_Data[[#This Row],[Gross_Profit_Recalc]]/Sales_Data[[#This Row],[Sales]]</f>
        <v>0.40000000000000008</v>
      </c>
      <c r="Z3392">
        <f>YEAR(Sales_Data[[#This Row],[Order Date]])</f>
        <v>2017</v>
      </c>
    </row>
    <row r="3393" spans="1:26" x14ac:dyDescent="0.2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>_xlfn.XLOOKUP(Sales_Data[[#This Row],[Category]],Assumptions_Model!A:A, Assumptions_Model!B:B)</f>
        <v>0.55000000000000004</v>
      </c>
      <c r="W3393">
        <f>Sales_Data[[#This Row],[Sales]]*Sales_Data[[#This Row],[Cost_%]]</f>
        <v>600.14239999999995</v>
      </c>
      <c r="X3393">
        <f>Sales_Data[[#This Row],[Sales]]-Sales_Data[[#This Row],[Cost]]</f>
        <v>491.02559999999994</v>
      </c>
      <c r="Y3393" s="3">
        <f>Sales_Data[[#This Row],[Gross_Profit_Recalc]]/Sales_Data[[#This Row],[Sales]]</f>
        <v>0.45</v>
      </c>
      <c r="Z3393">
        <f>YEAR(Sales_Data[[#This Row],[Order Date]])</f>
        <v>2014</v>
      </c>
    </row>
    <row r="3394" spans="1:26" x14ac:dyDescent="0.2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>_xlfn.XLOOKUP(Sales_Data[[#This Row],[Category]],Assumptions_Model!A:A, Assumptions_Model!B:B)</f>
        <v>0.55000000000000004</v>
      </c>
      <c r="W3394">
        <f>Sales_Data[[#This Row],[Sales]]*Sales_Data[[#This Row],[Cost_%]]</f>
        <v>120.54240000000001</v>
      </c>
      <c r="X3394">
        <f>Sales_Data[[#This Row],[Sales]]-Sales_Data[[#This Row],[Cost]]</f>
        <v>98.625599999999991</v>
      </c>
      <c r="Y3394" s="3">
        <f>Sales_Data[[#This Row],[Gross_Profit_Recalc]]/Sales_Data[[#This Row],[Sales]]</f>
        <v>0.44999999999999996</v>
      </c>
      <c r="Z3394">
        <f>YEAR(Sales_Data[[#This Row],[Order Date]])</f>
        <v>2014</v>
      </c>
    </row>
    <row r="3395" spans="1:26" x14ac:dyDescent="0.2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>_xlfn.XLOOKUP(Sales_Data[[#This Row],[Category]],Assumptions_Model!A:A, Assumptions_Model!B:B)</f>
        <v>0.6</v>
      </c>
      <c r="W3395">
        <f>Sales_Data[[#This Row],[Sales]]*Sales_Data[[#This Row],[Cost_%]]</f>
        <v>4.1567999999999996</v>
      </c>
      <c r="X3395">
        <f>Sales_Data[[#This Row],[Sales]]-Sales_Data[[#This Row],[Cost]]</f>
        <v>2.7712000000000003</v>
      </c>
      <c r="Y3395" s="3">
        <f>Sales_Data[[#This Row],[Gross_Profit_Recalc]]/Sales_Data[[#This Row],[Sales]]</f>
        <v>0.40000000000000008</v>
      </c>
      <c r="Z3395">
        <f>YEAR(Sales_Data[[#This Row],[Order Date]])</f>
        <v>2014</v>
      </c>
    </row>
    <row r="3396" spans="1:26" x14ac:dyDescent="0.2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>_xlfn.XLOOKUP(Sales_Data[[#This Row],[Category]],Assumptions_Model!A:A, Assumptions_Model!B:B)</f>
        <v>0.6</v>
      </c>
      <c r="W3396">
        <f>Sales_Data[[#This Row],[Sales]]*Sales_Data[[#This Row],[Cost_%]]</f>
        <v>24.019199999999998</v>
      </c>
      <c r="X3396">
        <f>Sales_Data[[#This Row],[Sales]]-Sales_Data[[#This Row],[Cost]]</f>
        <v>16.012799999999999</v>
      </c>
      <c r="Y3396" s="3">
        <f>Sales_Data[[#This Row],[Gross_Profit_Recalc]]/Sales_Data[[#This Row],[Sales]]</f>
        <v>0.4</v>
      </c>
      <c r="Z3396">
        <f>YEAR(Sales_Data[[#This Row],[Order Date]])</f>
        <v>2017</v>
      </c>
    </row>
    <row r="3397" spans="1:26" x14ac:dyDescent="0.2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>_xlfn.XLOOKUP(Sales_Data[[#This Row],[Category]],Assumptions_Model!A:A, Assumptions_Model!B:B)</f>
        <v>0.6</v>
      </c>
      <c r="W3397">
        <f>Sales_Data[[#This Row],[Sales]]*Sales_Data[[#This Row],[Cost_%]]</f>
        <v>266.35199999999998</v>
      </c>
      <c r="X3397">
        <f>Sales_Data[[#This Row],[Sales]]-Sales_Data[[#This Row],[Cost]]</f>
        <v>177.56800000000004</v>
      </c>
      <c r="Y3397" s="3">
        <f>Sales_Data[[#This Row],[Gross_Profit_Recalc]]/Sales_Data[[#This Row],[Sales]]</f>
        <v>0.40000000000000008</v>
      </c>
      <c r="Z3397">
        <f>YEAR(Sales_Data[[#This Row],[Order Date]])</f>
        <v>2017</v>
      </c>
    </row>
    <row r="3398" spans="1:26" x14ac:dyDescent="0.2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>_xlfn.XLOOKUP(Sales_Data[[#This Row],[Category]],Assumptions_Model!A:A, Assumptions_Model!B:B)</f>
        <v>0.6</v>
      </c>
      <c r="W3398">
        <f>Sales_Data[[#This Row],[Sales]]*Sales_Data[[#This Row],[Cost_%]]</f>
        <v>101.994</v>
      </c>
      <c r="X3398">
        <f>Sales_Data[[#This Row],[Sales]]-Sales_Data[[#This Row],[Cost]]</f>
        <v>67.996000000000009</v>
      </c>
      <c r="Y3398" s="3">
        <f>Sales_Data[[#This Row],[Gross_Profit_Recalc]]/Sales_Data[[#This Row],[Sales]]</f>
        <v>0.4</v>
      </c>
      <c r="Z3398">
        <f>YEAR(Sales_Data[[#This Row],[Order Date]])</f>
        <v>2017</v>
      </c>
    </row>
    <row r="3399" spans="1:26" x14ac:dyDescent="0.2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>_xlfn.XLOOKUP(Sales_Data[[#This Row],[Category]],Assumptions_Model!A:A, Assumptions_Model!B:B)</f>
        <v>0.6</v>
      </c>
      <c r="W3399">
        <f>Sales_Data[[#This Row],[Sales]]*Sales_Data[[#This Row],[Cost_%]]</f>
        <v>15.552</v>
      </c>
      <c r="X3399">
        <f>Sales_Data[[#This Row],[Sales]]-Sales_Data[[#This Row],[Cost]]</f>
        <v>10.368000000000002</v>
      </c>
      <c r="Y3399" s="3">
        <f>Sales_Data[[#This Row],[Gross_Profit_Recalc]]/Sales_Data[[#This Row],[Sales]]</f>
        <v>0.40000000000000008</v>
      </c>
      <c r="Z3399">
        <f>YEAR(Sales_Data[[#This Row],[Order Date]])</f>
        <v>2017</v>
      </c>
    </row>
    <row r="3400" spans="1:26" x14ac:dyDescent="0.2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>_xlfn.XLOOKUP(Sales_Data[[#This Row],[Category]],Assumptions_Model!A:A, Assumptions_Model!B:B)</f>
        <v>0.55000000000000004</v>
      </c>
      <c r="W3400">
        <f>Sales_Data[[#This Row],[Sales]]*Sales_Data[[#This Row],[Cost_%]]</f>
        <v>20.344500000000004</v>
      </c>
      <c r="X3400">
        <f>Sales_Data[[#This Row],[Sales]]-Sales_Data[[#This Row],[Cost]]</f>
        <v>16.645499999999998</v>
      </c>
      <c r="Y3400" s="3">
        <f>Sales_Data[[#This Row],[Gross_Profit_Recalc]]/Sales_Data[[#This Row],[Sales]]</f>
        <v>0.44999999999999996</v>
      </c>
      <c r="Z3400">
        <f>YEAR(Sales_Data[[#This Row],[Order Date]])</f>
        <v>2014</v>
      </c>
    </row>
    <row r="3401" spans="1:26" x14ac:dyDescent="0.2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>_xlfn.XLOOKUP(Sales_Data[[#This Row],[Category]],Assumptions_Model!A:A, Assumptions_Model!B:B)</f>
        <v>0.6</v>
      </c>
      <c r="W3401">
        <f>Sales_Data[[#This Row],[Sales]]*Sales_Data[[#This Row],[Cost_%]]</f>
        <v>377.46</v>
      </c>
      <c r="X3401">
        <f>Sales_Data[[#This Row],[Sales]]-Sales_Data[[#This Row],[Cost]]</f>
        <v>251.64000000000004</v>
      </c>
      <c r="Y3401" s="3">
        <f>Sales_Data[[#This Row],[Gross_Profit_Recalc]]/Sales_Data[[#This Row],[Sales]]</f>
        <v>0.40000000000000008</v>
      </c>
      <c r="Z3401">
        <f>YEAR(Sales_Data[[#This Row],[Order Date]])</f>
        <v>2014</v>
      </c>
    </row>
    <row r="3402" spans="1:26" x14ac:dyDescent="0.2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>_xlfn.XLOOKUP(Sales_Data[[#This Row],[Category]],Assumptions_Model!A:A, Assumptions_Model!B:B)</f>
        <v>0.6</v>
      </c>
      <c r="W3402">
        <f>Sales_Data[[#This Row],[Sales]]*Sales_Data[[#This Row],[Cost_%]]</f>
        <v>116.36999999999999</v>
      </c>
      <c r="X3402">
        <f>Sales_Data[[#This Row],[Sales]]-Sales_Data[[#This Row],[Cost]]</f>
        <v>77.58</v>
      </c>
      <c r="Y3402" s="3">
        <f>Sales_Data[[#This Row],[Gross_Profit_Recalc]]/Sales_Data[[#This Row],[Sales]]</f>
        <v>0.4</v>
      </c>
      <c r="Z3402">
        <f>YEAR(Sales_Data[[#This Row],[Order Date]])</f>
        <v>2014</v>
      </c>
    </row>
    <row r="3403" spans="1:26" x14ac:dyDescent="0.2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>_xlfn.XLOOKUP(Sales_Data[[#This Row],[Category]],Assumptions_Model!A:A, Assumptions_Model!B:B)</f>
        <v>0.6</v>
      </c>
      <c r="W3403">
        <f>Sales_Data[[#This Row],[Sales]]*Sales_Data[[#This Row],[Cost_%]]</f>
        <v>3.2759999999999998</v>
      </c>
      <c r="X3403">
        <f>Sales_Data[[#This Row],[Sales]]-Sales_Data[[#This Row],[Cost]]</f>
        <v>2.1840000000000002</v>
      </c>
      <c r="Y3403" s="3">
        <f>Sales_Data[[#This Row],[Gross_Profit_Recalc]]/Sales_Data[[#This Row],[Sales]]</f>
        <v>0.4</v>
      </c>
      <c r="Z3403">
        <f>YEAR(Sales_Data[[#This Row],[Order Date]])</f>
        <v>2014</v>
      </c>
    </row>
    <row r="3404" spans="1:26" x14ac:dyDescent="0.2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>_xlfn.XLOOKUP(Sales_Data[[#This Row],[Category]],Assumptions_Model!A:A, Assumptions_Model!B:B)</f>
        <v>0.65</v>
      </c>
      <c r="W3404">
        <f>Sales_Data[[#This Row],[Sales]]*Sales_Data[[#This Row],[Cost_%]]</f>
        <v>14.487200000000001</v>
      </c>
      <c r="X3404">
        <f>Sales_Data[[#This Row],[Sales]]-Sales_Data[[#This Row],[Cost]]</f>
        <v>7.8007999999999988</v>
      </c>
      <c r="Y3404" s="3">
        <f>Sales_Data[[#This Row],[Gross_Profit_Recalc]]/Sales_Data[[#This Row],[Sales]]</f>
        <v>0.34999999999999992</v>
      </c>
      <c r="Z3404">
        <f>YEAR(Sales_Data[[#This Row],[Order Date]])</f>
        <v>2015</v>
      </c>
    </row>
    <row r="3405" spans="1:26" x14ac:dyDescent="0.2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f>_xlfn.XLOOKUP(Sales_Data[[#This Row],[Category]],Assumptions_Model!A:A, Assumptions_Model!B:B)</f>
        <v>0.65</v>
      </c>
      <c r="W3405">
        <f>Sales_Data[[#This Row],[Sales]]*Sales_Data[[#This Row],[Cost_%]]</f>
        <v>42.525600000000004</v>
      </c>
      <c r="X3405">
        <f>Sales_Data[[#This Row],[Sales]]-Sales_Data[[#This Row],[Cost]]</f>
        <v>22.898400000000002</v>
      </c>
      <c r="Y3405" s="3">
        <f>Sales_Data[[#This Row],[Gross_Profit_Recalc]]/Sales_Data[[#This Row],[Sales]]</f>
        <v>0.35</v>
      </c>
      <c r="Z3405">
        <f>YEAR(Sales_Data[[#This Row],[Order Date]])</f>
        <v>2017</v>
      </c>
    </row>
    <row r="3406" spans="1:26" x14ac:dyDescent="0.2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>_xlfn.XLOOKUP(Sales_Data[[#This Row],[Category]],Assumptions_Model!A:A, Assumptions_Model!B:B)</f>
        <v>0.6</v>
      </c>
      <c r="W3406">
        <f>Sales_Data[[#This Row],[Sales]]*Sales_Data[[#This Row],[Cost_%]]</f>
        <v>46.727999999999994</v>
      </c>
      <c r="X3406">
        <f>Sales_Data[[#This Row],[Sales]]-Sales_Data[[#This Row],[Cost]]</f>
        <v>31.152000000000001</v>
      </c>
      <c r="Y3406" s="3">
        <f>Sales_Data[[#This Row],[Gross_Profit_Recalc]]/Sales_Data[[#This Row],[Sales]]</f>
        <v>0.4</v>
      </c>
      <c r="Z3406">
        <f>YEAR(Sales_Data[[#This Row],[Order Date]])</f>
        <v>2015</v>
      </c>
    </row>
    <row r="3407" spans="1:26" x14ac:dyDescent="0.2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>_xlfn.XLOOKUP(Sales_Data[[#This Row],[Category]],Assumptions_Model!A:A, Assumptions_Model!B:B)</f>
        <v>0.65</v>
      </c>
      <c r="W3407">
        <f>Sales_Data[[#This Row],[Sales]]*Sales_Data[[#This Row],[Cost_%]]</f>
        <v>182.89180000000002</v>
      </c>
      <c r="X3407">
        <f>Sales_Data[[#This Row],[Sales]]-Sales_Data[[#This Row],[Cost]]</f>
        <v>98.480199999999996</v>
      </c>
      <c r="Y3407" s="3">
        <f>Sales_Data[[#This Row],[Gross_Profit_Recalc]]/Sales_Data[[#This Row],[Sales]]</f>
        <v>0.35</v>
      </c>
      <c r="Z3407">
        <f>YEAR(Sales_Data[[#This Row],[Order Date]])</f>
        <v>2014</v>
      </c>
    </row>
    <row r="3408" spans="1:26" x14ac:dyDescent="0.2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>_xlfn.XLOOKUP(Sales_Data[[#This Row],[Category]],Assumptions_Model!A:A, Assumptions_Model!B:B)</f>
        <v>0.65</v>
      </c>
      <c r="W3408">
        <f>Sales_Data[[#This Row],[Sales]]*Sales_Data[[#This Row],[Cost_%]]</f>
        <v>182.89180000000002</v>
      </c>
      <c r="X3408">
        <f>Sales_Data[[#This Row],[Sales]]-Sales_Data[[#This Row],[Cost]]</f>
        <v>98.480199999999996</v>
      </c>
      <c r="Y3408" s="3">
        <f>Sales_Data[[#This Row],[Gross_Profit_Recalc]]/Sales_Data[[#This Row],[Sales]]</f>
        <v>0.35</v>
      </c>
      <c r="Z3408">
        <f>YEAR(Sales_Data[[#This Row],[Order Date]])</f>
        <v>2014</v>
      </c>
    </row>
    <row r="3409" spans="1:26" x14ac:dyDescent="0.2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>_xlfn.XLOOKUP(Sales_Data[[#This Row],[Category]],Assumptions_Model!A:A, Assumptions_Model!B:B)</f>
        <v>0.6</v>
      </c>
      <c r="W3409">
        <f>Sales_Data[[#This Row],[Sales]]*Sales_Data[[#This Row],[Cost_%]]</f>
        <v>4.4927999999999999</v>
      </c>
      <c r="X3409">
        <f>Sales_Data[[#This Row],[Sales]]-Sales_Data[[#This Row],[Cost]]</f>
        <v>2.9952000000000005</v>
      </c>
      <c r="Y3409" s="3">
        <f>Sales_Data[[#This Row],[Gross_Profit_Recalc]]/Sales_Data[[#This Row],[Sales]]</f>
        <v>0.4</v>
      </c>
      <c r="Z3409">
        <f>YEAR(Sales_Data[[#This Row],[Order Date]])</f>
        <v>2014</v>
      </c>
    </row>
    <row r="3410" spans="1:26" x14ac:dyDescent="0.2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>_xlfn.XLOOKUP(Sales_Data[[#This Row],[Category]],Assumptions_Model!A:A, Assumptions_Model!B:B)</f>
        <v>0.65</v>
      </c>
      <c r="W3410">
        <f>Sales_Data[[#This Row],[Sales]]*Sales_Data[[#This Row],[Cost_%]]</f>
        <v>14.5184</v>
      </c>
      <c r="X3410">
        <f>Sales_Data[[#This Row],[Sales]]-Sales_Data[[#This Row],[Cost]]</f>
        <v>7.8175999999999988</v>
      </c>
      <c r="Y3410" s="3">
        <f>Sales_Data[[#This Row],[Gross_Profit_Recalc]]/Sales_Data[[#This Row],[Sales]]</f>
        <v>0.35</v>
      </c>
      <c r="Z3410">
        <f>YEAR(Sales_Data[[#This Row],[Order Date]])</f>
        <v>2014</v>
      </c>
    </row>
    <row r="3411" spans="1:26" x14ac:dyDescent="0.2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>_xlfn.XLOOKUP(Sales_Data[[#This Row],[Category]],Assumptions_Model!A:A, Assumptions_Model!B:B)</f>
        <v>0.6</v>
      </c>
      <c r="W3411">
        <f>Sales_Data[[#This Row],[Sales]]*Sales_Data[[#This Row],[Cost_%]]</f>
        <v>6.2207999999999997</v>
      </c>
      <c r="X3411">
        <f>Sales_Data[[#This Row],[Sales]]-Sales_Data[[#This Row],[Cost]]</f>
        <v>4.1472000000000007</v>
      </c>
      <c r="Y3411" s="3">
        <f>Sales_Data[[#This Row],[Gross_Profit_Recalc]]/Sales_Data[[#This Row],[Sales]]</f>
        <v>0.40000000000000008</v>
      </c>
      <c r="Z3411">
        <f>YEAR(Sales_Data[[#This Row],[Order Date]])</f>
        <v>2017</v>
      </c>
    </row>
    <row r="3412" spans="1:26" x14ac:dyDescent="0.2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f>_xlfn.XLOOKUP(Sales_Data[[#This Row],[Category]],Assumptions_Model!A:A, Assumptions_Model!B:B)</f>
        <v>0.6</v>
      </c>
      <c r="W3412">
        <f>Sales_Data[[#This Row],[Sales]]*Sales_Data[[#This Row],[Cost_%]]</f>
        <v>39.474000000000004</v>
      </c>
      <c r="X3412">
        <f>Sales_Data[[#This Row],[Sales]]-Sales_Data[[#This Row],[Cost]]</f>
        <v>26.316000000000003</v>
      </c>
      <c r="Y3412" s="3">
        <f>Sales_Data[[#This Row],[Gross_Profit_Recalc]]/Sales_Data[[#This Row],[Sales]]</f>
        <v>0.4</v>
      </c>
      <c r="Z3412">
        <f>YEAR(Sales_Data[[#This Row],[Order Date]])</f>
        <v>2016</v>
      </c>
    </row>
    <row r="3413" spans="1:26" x14ac:dyDescent="0.2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>_xlfn.XLOOKUP(Sales_Data[[#This Row],[Category]],Assumptions_Model!A:A, Assumptions_Model!B:B)</f>
        <v>0.6</v>
      </c>
      <c r="W3413">
        <f>Sales_Data[[#This Row],[Sales]]*Sales_Data[[#This Row],[Cost_%]]</f>
        <v>163.19039999999998</v>
      </c>
      <c r="X3413">
        <f>Sales_Data[[#This Row],[Sales]]-Sales_Data[[#This Row],[Cost]]</f>
        <v>108.7936</v>
      </c>
      <c r="Y3413" s="3">
        <f>Sales_Data[[#This Row],[Gross_Profit_Recalc]]/Sales_Data[[#This Row],[Sales]]</f>
        <v>0.4</v>
      </c>
      <c r="Z3413">
        <f>YEAR(Sales_Data[[#This Row],[Order Date]])</f>
        <v>2016</v>
      </c>
    </row>
    <row r="3414" spans="1:26" x14ac:dyDescent="0.2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>_xlfn.XLOOKUP(Sales_Data[[#This Row],[Category]],Assumptions_Model!A:A, Assumptions_Model!B:B)</f>
        <v>0.6</v>
      </c>
      <c r="W3414">
        <f>Sales_Data[[#This Row],[Sales]]*Sales_Data[[#This Row],[Cost_%]]</f>
        <v>7.056</v>
      </c>
      <c r="X3414">
        <f>Sales_Data[[#This Row],[Sales]]-Sales_Data[[#This Row],[Cost]]</f>
        <v>4.7039999999999997</v>
      </c>
      <c r="Y3414" s="3">
        <f>Sales_Data[[#This Row],[Gross_Profit_Recalc]]/Sales_Data[[#This Row],[Sales]]</f>
        <v>0.39999999999999997</v>
      </c>
      <c r="Z3414">
        <f>YEAR(Sales_Data[[#This Row],[Order Date]])</f>
        <v>2016</v>
      </c>
    </row>
    <row r="3415" spans="1:26" x14ac:dyDescent="0.2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f>_xlfn.XLOOKUP(Sales_Data[[#This Row],[Category]],Assumptions_Model!A:A, Assumptions_Model!B:B)</f>
        <v>0.6</v>
      </c>
      <c r="W3415">
        <f>Sales_Data[[#This Row],[Sales]]*Sales_Data[[#This Row],[Cost_%]]</f>
        <v>46.511999999999993</v>
      </c>
      <c r="X3415">
        <f>Sales_Data[[#This Row],[Sales]]-Sales_Data[[#This Row],[Cost]]</f>
        <v>31.008000000000003</v>
      </c>
      <c r="Y3415" s="3">
        <f>Sales_Data[[#This Row],[Gross_Profit_Recalc]]/Sales_Data[[#This Row],[Sales]]</f>
        <v>0.40000000000000008</v>
      </c>
      <c r="Z3415">
        <f>YEAR(Sales_Data[[#This Row],[Order Date]])</f>
        <v>2016</v>
      </c>
    </row>
    <row r="3416" spans="1:26" x14ac:dyDescent="0.2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>_xlfn.XLOOKUP(Sales_Data[[#This Row],[Category]],Assumptions_Model!A:A, Assumptions_Model!B:B)</f>
        <v>0.6</v>
      </c>
      <c r="W3416">
        <f>Sales_Data[[#This Row],[Sales]]*Sales_Data[[#This Row],[Cost_%]]</f>
        <v>29.183999999999997</v>
      </c>
      <c r="X3416">
        <f>Sales_Data[[#This Row],[Sales]]-Sales_Data[[#This Row],[Cost]]</f>
        <v>19.456000000000003</v>
      </c>
      <c r="Y3416" s="3">
        <f>Sales_Data[[#This Row],[Gross_Profit_Recalc]]/Sales_Data[[#This Row],[Sales]]</f>
        <v>0.40000000000000008</v>
      </c>
      <c r="Z3416">
        <f>YEAR(Sales_Data[[#This Row],[Order Date]])</f>
        <v>2016</v>
      </c>
    </row>
    <row r="3417" spans="1:26" x14ac:dyDescent="0.2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>_xlfn.XLOOKUP(Sales_Data[[#This Row],[Category]],Assumptions_Model!A:A, Assumptions_Model!B:B)</f>
        <v>0.6</v>
      </c>
      <c r="W3417">
        <f>Sales_Data[[#This Row],[Sales]]*Sales_Data[[#This Row],[Cost_%]]</f>
        <v>1.0860000000000001</v>
      </c>
      <c r="X3417">
        <f>Sales_Data[[#This Row],[Sales]]-Sales_Data[[#This Row],[Cost]]</f>
        <v>0.72399999999999998</v>
      </c>
      <c r="Y3417" s="3">
        <f>Sales_Data[[#This Row],[Gross_Profit_Recalc]]/Sales_Data[[#This Row],[Sales]]</f>
        <v>0.39999999999999997</v>
      </c>
      <c r="Z3417">
        <f>YEAR(Sales_Data[[#This Row],[Order Date]])</f>
        <v>2016</v>
      </c>
    </row>
    <row r="3418" spans="1:26" x14ac:dyDescent="0.2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>_xlfn.XLOOKUP(Sales_Data[[#This Row],[Category]],Assumptions_Model!A:A, Assumptions_Model!B:B)</f>
        <v>0.6</v>
      </c>
      <c r="W3418">
        <f>Sales_Data[[#This Row],[Sales]]*Sales_Data[[#This Row],[Cost_%]]</f>
        <v>4.9559999999999995</v>
      </c>
      <c r="X3418">
        <f>Sales_Data[[#This Row],[Sales]]-Sales_Data[[#This Row],[Cost]]</f>
        <v>3.3040000000000003</v>
      </c>
      <c r="Y3418" s="3">
        <f>Sales_Data[[#This Row],[Gross_Profit_Recalc]]/Sales_Data[[#This Row],[Sales]]</f>
        <v>0.4</v>
      </c>
      <c r="Z3418">
        <f>YEAR(Sales_Data[[#This Row],[Order Date]])</f>
        <v>2016</v>
      </c>
    </row>
    <row r="3419" spans="1:26" x14ac:dyDescent="0.2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>_xlfn.XLOOKUP(Sales_Data[[#This Row],[Category]],Assumptions_Model!A:A, Assumptions_Model!B:B)</f>
        <v>0.6</v>
      </c>
      <c r="W3419">
        <f>Sales_Data[[#This Row],[Sales]]*Sales_Data[[#This Row],[Cost_%]]</f>
        <v>26.135999999999999</v>
      </c>
      <c r="X3419">
        <f>Sales_Data[[#This Row],[Sales]]-Sales_Data[[#This Row],[Cost]]</f>
        <v>17.424000000000003</v>
      </c>
      <c r="Y3419" s="3">
        <f>Sales_Data[[#This Row],[Gross_Profit_Recalc]]/Sales_Data[[#This Row],[Sales]]</f>
        <v>0.4</v>
      </c>
      <c r="Z3419">
        <f>YEAR(Sales_Data[[#This Row],[Order Date]])</f>
        <v>2015</v>
      </c>
    </row>
    <row r="3420" spans="1:26" x14ac:dyDescent="0.2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>_xlfn.XLOOKUP(Sales_Data[[#This Row],[Category]],Assumptions_Model!A:A, Assumptions_Model!B:B)</f>
        <v>0.6</v>
      </c>
      <c r="W3420">
        <f>Sales_Data[[#This Row],[Sales]]*Sales_Data[[#This Row],[Cost_%]]</f>
        <v>3.504</v>
      </c>
      <c r="X3420">
        <f>Sales_Data[[#This Row],[Sales]]-Sales_Data[[#This Row],[Cost]]</f>
        <v>2.3359999999999999</v>
      </c>
      <c r="Y3420" s="3">
        <f>Sales_Data[[#This Row],[Gross_Profit_Recalc]]/Sales_Data[[#This Row],[Sales]]</f>
        <v>0.39999999999999997</v>
      </c>
      <c r="Z3420">
        <f>YEAR(Sales_Data[[#This Row],[Order Date]])</f>
        <v>2015</v>
      </c>
    </row>
    <row r="3421" spans="1:26" x14ac:dyDescent="0.2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>_xlfn.XLOOKUP(Sales_Data[[#This Row],[Category]],Assumptions_Model!A:A, Assumptions_Model!B:B)</f>
        <v>0.65</v>
      </c>
      <c r="W3421">
        <f>Sales_Data[[#This Row],[Sales]]*Sales_Data[[#This Row],[Cost_%]]</f>
        <v>176.64660000000001</v>
      </c>
      <c r="X3421">
        <f>Sales_Data[[#This Row],[Sales]]-Sales_Data[[#This Row],[Cost]]</f>
        <v>95.117400000000004</v>
      </c>
      <c r="Y3421" s="3">
        <f>Sales_Data[[#This Row],[Gross_Profit_Recalc]]/Sales_Data[[#This Row],[Sales]]</f>
        <v>0.35</v>
      </c>
      <c r="Z3421">
        <f>YEAR(Sales_Data[[#This Row],[Order Date]])</f>
        <v>2015</v>
      </c>
    </row>
    <row r="3422" spans="1:26" x14ac:dyDescent="0.2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>_xlfn.XLOOKUP(Sales_Data[[#This Row],[Category]],Assumptions_Model!A:A, Assumptions_Model!B:B)</f>
        <v>0.6</v>
      </c>
      <c r="W3422">
        <f>Sales_Data[[#This Row],[Sales]]*Sales_Data[[#This Row],[Cost_%]]</f>
        <v>157.34399999999999</v>
      </c>
      <c r="X3422">
        <f>Sales_Data[[#This Row],[Sales]]-Sales_Data[[#This Row],[Cost]]</f>
        <v>104.89600000000002</v>
      </c>
      <c r="Y3422" s="3">
        <f>Sales_Data[[#This Row],[Gross_Profit_Recalc]]/Sales_Data[[#This Row],[Sales]]</f>
        <v>0.4</v>
      </c>
      <c r="Z3422">
        <f>YEAR(Sales_Data[[#This Row],[Order Date]])</f>
        <v>2016</v>
      </c>
    </row>
    <row r="3423" spans="1:26" x14ac:dyDescent="0.2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>_xlfn.XLOOKUP(Sales_Data[[#This Row],[Category]],Assumptions_Model!A:A, Assumptions_Model!B:B)</f>
        <v>0.6</v>
      </c>
      <c r="W3423">
        <f>Sales_Data[[#This Row],[Sales]]*Sales_Data[[#This Row],[Cost_%]]</f>
        <v>109.63199999999999</v>
      </c>
      <c r="X3423">
        <f>Sales_Data[[#This Row],[Sales]]-Sales_Data[[#This Row],[Cost]]</f>
        <v>73.088000000000008</v>
      </c>
      <c r="Y3423" s="3">
        <f>Sales_Data[[#This Row],[Gross_Profit_Recalc]]/Sales_Data[[#This Row],[Sales]]</f>
        <v>0.4</v>
      </c>
      <c r="Z3423">
        <f>YEAR(Sales_Data[[#This Row],[Order Date]])</f>
        <v>2016</v>
      </c>
    </row>
    <row r="3424" spans="1:26" x14ac:dyDescent="0.2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>_xlfn.XLOOKUP(Sales_Data[[#This Row],[Category]],Assumptions_Model!A:A, Assumptions_Model!B:B)</f>
        <v>0.55000000000000004</v>
      </c>
      <c r="W3424">
        <f>Sales_Data[[#This Row],[Sales]]*Sales_Data[[#This Row],[Cost_%]]</f>
        <v>72.38000000000001</v>
      </c>
      <c r="X3424">
        <f>Sales_Data[[#This Row],[Sales]]-Sales_Data[[#This Row],[Cost]]</f>
        <v>59.219999999999985</v>
      </c>
      <c r="Y3424" s="3">
        <f>Sales_Data[[#This Row],[Gross_Profit_Recalc]]/Sales_Data[[#This Row],[Sales]]</f>
        <v>0.4499999999999999</v>
      </c>
      <c r="Z3424">
        <f>YEAR(Sales_Data[[#This Row],[Order Date]])</f>
        <v>2016</v>
      </c>
    </row>
    <row r="3425" spans="1:26" x14ac:dyDescent="0.2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>_xlfn.XLOOKUP(Sales_Data[[#This Row],[Category]],Assumptions_Model!A:A, Assumptions_Model!B:B)</f>
        <v>0.6</v>
      </c>
      <c r="W3425">
        <f>Sales_Data[[#This Row],[Sales]]*Sales_Data[[#This Row],[Cost_%]]</f>
        <v>13.632</v>
      </c>
      <c r="X3425">
        <f>Sales_Data[[#This Row],[Sales]]-Sales_Data[[#This Row],[Cost]]</f>
        <v>9.0879999999999992</v>
      </c>
      <c r="Y3425" s="3">
        <f>Sales_Data[[#This Row],[Gross_Profit_Recalc]]/Sales_Data[[#This Row],[Sales]]</f>
        <v>0.39999999999999997</v>
      </c>
      <c r="Z3425">
        <f>YEAR(Sales_Data[[#This Row],[Order Date]])</f>
        <v>2016</v>
      </c>
    </row>
    <row r="3426" spans="1:26" x14ac:dyDescent="0.2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>_xlfn.XLOOKUP(Sales_Data[[#This Row],[Category]],Assumptions_Model!A:A, Assumptions_Model!B:B)</f>
        <v>0.55000000000000004</v>
      </c>
      <c r="W3426">
        <f>Sales_Data[[#This Row],[Sales]]*Sales_Data[[#This Row],[Cost_%]]</f>
        <v>307.12</v>
      </c>
      <c r="X3426">
        <f>Sales_Data[[#This Row],[Sales]]-Sales_Data[[#This Row],[Cost]]</f>
        <v>251.27999999999997</v>
      </c>
      <c r="Y3426" s="3">
        <f>Sales_Data[[#This Row],[Gross_Profit_Recalc]]/Sales_Data[[#This Row],[Sales]]</f>
        <v>0.44999999999999996</v>
      </c>
      <c r="Z3426">
        <f>YEAR(Sales_Data[[#This Row],[Order Date]])</f>
        <v>2016</v>
      </c>
    </row>
    <row r="3427" spans="1:26" x14ac:dyDescent="0.2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>_xlfn.XLOOKUP(Sales_Data[[#This Row],[Category]],Assumptions_Model!A:A, Assumptions_Model!B:B)</f>
        <v>0.6</v>
      </c>
      <c r="W3427">
        <f>Sales_Data[[#This Row],[Sales]]*Sales_Data[[#This Row],[Cost_%]]</f>
        <v>9.1440000000000001</v>
      </c>
      <c r="X3427">
        <f>Sales_Data[[#This Row],[Sales]]-Sales_Data[[#This Row],[Cost]]</f>
        <v>6.0960000000000001</v>
      </c>
      <c r="Y3427" s="3">
        <f>Sales_Data[[#This Row],[Gross_Profit_Recalc]]/Sales_Data[[#This Row],[Sales]]</f>
        <v>0.4</v>
      </c>
      <c r="Z3427">
        <f>YEAR(Sales_Data[[#This Row],[Order Date]])</f>
        <v>2015</v>
      </c>
    </row>
    <row r="3428" spans="1:26" x14ac:dyDescent="0.2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>_xlfn.XLOOKUP(Sales_Data[[#This Row],[Category]],Assumptions_Model!A:A, Assumptions_Model!B:B)</f>
        <v>0.65</v>
      </c>
      <c r="W3428">
        <f>Sales_Data[[#This Row],[Sales]]*Sales_Data[[#This Row],[Cost_%]]</f>
        <v>915.26499999999999</v>
      </c>
      <c r="X3428">
        <f>Sales_Data[[#This Row],[Sales]]-Sales_Data[[#This Row],[Cost]]</f>
        <v>492.83499999999992</v>
      </c>
      <c r="Y3428" s="3">
        <f>Sales_Data[[#This Row],[Gross_Profit_Recalc]]/Sales_Data[[#This Row],[Sales]]</f>
        <v>0.35</v>
      </c>
      <c r="Z3428">
        <f>YEAR(Sales_Data[[#This Row],[Order Date]])</f>
        <v>2015</v>
      </c>
    </row>
    <row r="3429" spans="1:26" x14ac:dyDescent="0.2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>_xlfn.XLOOKUP(Sales_Data[[#This Row],[Category]],Assumptions_Model!A:A, Assumptions_Model!B:B)</f>
        <v>0.6</v>
      </c>
      <c r="W3429">
        <f>Sales_Data[[#This Row],[Sales]]*Sales_Data[[#This Row],[Cost_%]]</f>
        <v>19.7376</v>
      </c>
      <c r="X3429">
        <f>Sales_Data[[#This Row],[Sales]]-Sales_Data[[#This Row],[Cost]]</f>
        <v>13.1584</v>
      </c>
      <c r="Y3429" s="3">
        <f>Sales_Data[[#This Row],[Gross_Profit_Recalc]]/Sales_Data[[#This Row],[Sales]]</f>
        <v>0.4</v>
      </c>
      <c r="Z3429">
        <f>YEAR(Sales_Data[[#This Row],[Order Date]])</f>
        <v>2017</v>
      </c>
    </row>
    <row r="3430" spans="1:26" x14ac:dyDescent="0.2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>_xlfn.XLOOKUP(Sales_Data[[#This Row],[Category]],Assumptions_Model!A:A, Assumptions_Model!B:B)</f>
        <v>0.65</v>
      </c>
      <c r="W3430">
        <f>Sales_Data[[#This Row],[Sales]]*Sales_Data[[#This Row],[Cost_%]]</f>
        <v>139.84620000000001</v>
      </c>
      <c r="X3430">
        <f>Sales_Data[[#This Row],[Sales]]-Sales_Data[[#This Row],[Cost]]</f>
        <v>75.301799999999986</v>
      </c>
      <c r="Y3430" s="3">
        <f>Sales_Data[[#This Row],[Gross_Profit_Recalc]]/Sales_Data[[#This Row],[Sales]]</f>
        <v>0.34999999999999992</v>
      </c>
      <c r="Z3430">
        <f>YEAR(Sales_Data[[#This Row],[Order Date]])</f>
        <v>2017</v>
      </c>
    </row>
    <row r="3431" spans="1:26" x14ac:dyDescent="0.2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>_xlfn.XLOOKUP(Sales_Data[[#This Row],[Category]],Assumptions_Model!A:A, Assumptions_Model!B:B)</f>
        <v>0.6</v>
      </c>
      <c r="W3431">
        <f>Sales_Data[[#This Row],[Sales]]*Sales_Data[[#This Row],[Cost_%]]</f>
        <v>18.576000000000001</v>
      </c>
      <c r="X3431">
        <f>Sales_Data[[#This Row],[Sales]]-Sales_Data[[#This Row],[Cost]]</f>
        <v>12.384</v>
      </c>
      <c r="Y3431" s="3">
        <f>Sales_Data[[#This Row],[Gross_Profit_Recalc]]/Sales_Data[[#This Row],[Sales]]</f>
        <v>0.4</v>
      </c>
      <c r="Z3431">
        <f>YEAR(Sales_Data[[#This Row],[Order Date]])</f>
        <v>2017</v>
      </c>
    </row>
    <row r="3432" spans="1:26" x14ac:dyDescent="0.2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>_xlfn.XLOOKUP(Sales_Data[[#This Row],[Category]],Assumptions_Model!A:A, Assumptions_Model!B:B)</f>
        <v>0.6</v>
      </c>
      <c r="W3432">
        <f>Sales_Data[[#This Row],[Sales]]*Sales_Data[[#This Row],[Cost_%]]</f>
        <v>17.873999999999999</v>
      </c>
      <c r="X3432">
        <f>Sales_Data[[#This Row],[Sales]]-Sales_Data[[#This Row],[Cost]]</f>
        <v>11.916</v>
      </c>
      <c r="Y3432" s="3">
        <f>Sales_Data[[#This Row],[Gross_Profit_Recalc]]/Sales_Data[[#This Row],[Sales]]</f>
        <v>0.4</v>
      </c>
      <c r="Z3432">
        <f>YEAR(Sales_Data[[#This Row],[Order Date]])</f>
        <v>2017</v>
      </c>
    </row>
    <row r="3433" spans="1:26" x14ac:dyDescent="0.2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>_xlfn.XLOOKUP(Sales_Data[[#This Row],[Category]],Assumptions_Model!A:A, Assumptions_Model!B:B)</f>
        <v>0.65</v>
      </c>
      <c r="W3433">
        <f>Sales_Data[[#This Row],[Sales]]*Sales_Data[[#This Row],[Cost_%]]</f>
        <v>83.785000000000011</v>
      </c>
      <c r="X3433">
        <f>Sales_Data[[#This Row],[Sales]]-Sales_Data[[#This Row],[Cost]]</f>
        <v>45.114999999999995</v>
      </c>
      <c r="Y3433" s="3">
        <f>Sales_Data[[#This Row],[Gross_Profit_Recalc]]/Sales_Data[[#This Row],[Sales]]</f>
        <v>0.34999999999999992</v>
      </c>
      <c r="Z3433">
        <f>YEAR(Sales_Data[[#This Row],[Order Date]])</f>
        <v>2017</v>
      </c>
    </row>
    <row r="3434" spans="1:26" x14ac:dyDescent="0.2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>_xlfn.XLOOKUP(Sales_Data[[#This Row],[Category]],Assumptions_Model!A:A, Assumptions_Model!B:B)</f>
        <v>0.6</v>
      </c>
      <c r="W3434">
        <f>Sales_Data[[#This Row],[Sales]]*Sales_Data[[#This Row],[Cost_%]]</f>
        <v>36.071999999999996</v>
      </c>
      <c r="X3434">
        <f>Sales_Data[[#This Row],[Sales]]-Sales_Data[[#This Row],[Cost]]</f>
        <v>24.048000000000002</v>
      </c>
      <c r="Y3434" s="3">
        <f>Sales_Data[[#This Row],[Gross_Profit_Recalc]]/Sales_Data[[#This Row],[Sales]]</f>
        <v>0.4</v>
      </c>
      <c r="Z3434">
        <f>YEAR(Sales_Data[[#This Row],[Order Date]])</f>
        <v>2017</v>
      </c>
    </row>
    <row r="3435" spans="1:26" x14ac:dyDescent="0.2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>_xlfn.XLOOKUP(Sales_Data[[#This Row],[Category]],Assumptions_Model!A:A, Assumptions_Model!B:B)</f>
        <v>0.6</v>
      </c>
      <c r="W3435">
        <f>Sales_Data[[#This Row],[Sales]]*Sales_Data[[#This Row],[Cost_%]]</f>
        <v>14.889599999999998</v>
      </c>
      <c r="X3435">
        <f>Sales_Data[[#This Row],[Sales]]-Sales_Data[[#This Row],[Cost]]</f>
        <v>9.926400000000001</v>
      </c>
      <c r="Y3435" s="3">
        <f>Sales_Data[[#This Row],[Gross_Profit_Recalc]]/Sales_Data[[#This Row],[Sales]]</f>
        <v>0.40000000000000008</v>
      </c>
      <c r="Z3435">
        <f>YEAR(Sales_Data[[#This Row],[Order Date]])</f>
        <v>2017</v>
      </c>
    </row>
    <row r="3436" spans="1:26" x14ac:dyDescent="0.2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>_xlfn.XLOOKUP(Sales_Data[[#This Row],[Category]],Assumptions_Model!A:A, Assumptions_Model!B:B)</f>
        <v>0.6</v>
      </c>
      <c r="W3436">
        <f>Sales_Data[[#This Row],[Sales]]*Sales_Data[[#This Row],[Cost_%]]</f>
        <v>8.9855999999999998</v>
      </c>
      <c r="X3436">
        <f>Sales_Data[[#This Row],[Sales]]-Sales_Data[[#This Row],[Cost]]</f>
        <v>5.9904000000000011</v>
      </c>
      <c r="Y3436" s="3">
        <f>Sales_Data[[#This Row],[Gross_Profit_Recalc]]/Sales_Data[[#This Row],[Sales]]</f>
        <v>0.4</v>
      </c>
      <c r="Z3436">
        <f>YEAR(Sales_Data[[#This Row],[Order Date]])</f>
        <v>2017</v>
      </c>
    </row>
    <row r="3437" spans="1:26" x14ac:dyDescent="0.2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>_xlfn.XLOOKUP(Sales_Data[[#This Row],[Category]],Assumptions_Model!A:A, Assumptions_Model!B:B)</f>
        <v>0.6</v>
      </c>
      <c r="W3437">
        <f>Sales_Data[[#This Row],[Sales]]*Sales_Data[[#This Row],[Cost_%]]</f>
        <v>9.048</v>
      </c>
      <c r="X3437">
        <f>Sales_Data[[#This Row],[Sales]]-Sales_Data[[#This Row],[Cost]]</f>
        <v>6.032</v>
      </c>
      <c r="Y3437" s="3">
        <f>Sales_Data[[#This Row],[Gross_Profit_Recalc]]/Sales_Data[[#This Row],[Sales]]</f>
        <v>0.4</v>
      </c>
      <c r="Z3437">
        <f>YEAR(Sales_Data[[#This Row],[Order Date]])</f>
        <v>2015</v>
      </c>
    </row>
    <row r="3438" spans="1:26" x14ac:dyDescent="0.2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>_xlfn.XLOOKUP(Sales_Data[[#This Row],[Category]],Assumptions_Model!A:A, Assumptions_Model!B:B)</f>
        <v>0.65</v>
      </c>
      <c r="W3438">
        <f>Sales_Data[[#This Row],[Sales]]*Sales_Data[[#This Row],[Cost_%]]</f>
        <v>15.7872</v>
      </c>
      <c r="X3438">
        <f>Sales_Data[[#This Row],[Sales]]-Sales_Data[[#This Row],[Cost]]</f>
        <v>8.5007999999999999</v>
      </c>
      <c r="Y3438" s="3">
        <f>Sales_Data[[#This Row],[Gross_Profit_Recalc]]/Sales_Data[[#This Row],[Sales]]</f>
        <v>0.35</v>
      </c>
      <c r="Z3438">
        <f>YEAR(Sales_Data[[#This Row],[Order Date]])</f>
        <v>2015</v>
      </c>
    </row>
    <row r="3439" spans="1:26" x14ac:dyDescent="0.2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>_xlfn.XLOOKUP(Sales_Data[[#This Row],[Category]],Assumptions_Model!A:A, Assumptions_Model!B:B)</f>
        <v>0.65</v>
      </c>
      <c r="W3439">
        <f>Sales_Data[[#This Row],[Sales]]*Sales_Data[[#This Row],[Cost_%]]</f>
        <v>10.524800000000001</v>
      </c>
      <c r="X3439">
        <f>Sales_Data[[#This Row],[Sales]]-Sales_Data[[#This Row],[Cost]]</f>
        <v>5.6671999999999993</v>
      </c>
      <c r="Y3439" s="3">
        <f>Sales_Data[[#This Row],[Gross_Profit_Recalc]]/Sales_Data[[#This Row],[Sales]]</f>
        <v>0.35</v>
      </c>
      <c r="Z3439">
        <f>YEAR(Sales_Data[[#This Row],[Order Date]])</f>
        <v>2017</v>
      </c>
    </row>
    <row r="3440" spans="1:26" x14ac:dyDescent="0.2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>_xlfn.XLOOKUP(Sales_Data[[#This Row],[Category]],Assumptions_Model!A:A, Assumptions_Model!B:B)</f>
        <v>0.65</v>
      </c>
      <c r="W3440">
        <f>Sales_Data[[#This Row],[Sales]]*Sales_Data[[#This Row],[Cost_%]]</f>
        <v>163.15389999999999</v>
      </c>
      <c r="X3440">
        <f>Sales_Data[[#This Row],[Sales]]-Sales_Data[[#This Row],[Cost]]</f>
        <v>87.852100000000007</v>
      </c>
      <c r="Y3440" s="3">
        <f>Sales_Data[[#This Row],[Gross_Profit_Recalc]]/Sales_Data[[#This Row],[Sales]]</f>
        <v>0.35000000000000003</v>
      </c>
      <c r="Z3440">
        <f>YEAR(Sales_Data[[#This Row],[Order Date]])</f>
        <v>2017</v>
      </c>
    </row>
    <row r="3441" spans="1:26" x14ac:dyDescent="0.2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>_xlfn.XLOOKUP(Sales_Data[[#This Row],[Category]],Assumptions_Model!A:A, Assumptions_Model!B:B)</f>
        <v>0.6</v>
      </c>
      <c r="W3441">
        <f>Sales_Data[[#This Row],[Sales]]*Sales_Data[[#This Row],[Cost_%]]</f>
        <v>32.5152</v>
      </c>
      <c r="X3441">
        <f>Sales_Data[[#This Row],[Sales]]-Sales_Data[[#This Row],[Cost]]</f>
        <v>21.6768</v>
      </c>
      <c r="Y3441" s="3">
        <f>Sales_Data[[#This Row],[Gross_Profit_Recalc]]/Sales_Data[[#This Row],[Sales]]</f>
        <v>0.4</v>
      </c>
      <c r="Z3441">
        <f>YEAR(Sales_Data[[#This Row],[Order Date]])</f>
        <v>2017</v>
      </c>
    </row>
    <row r="3442" spans="1:26" x14ac:dyDescent="0.2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>_xlfn.XLOOKUP(Sales_Data[[#This Row],[Category]],Assumptions_Model!A:A, Assumptions_Model!B:B)</f>
        <v>0.6</v>
      </c>
      <c r="W3442">
        <f>Sales_Data[[#This Row],[Sales]]*Sales_Data[[#This Row],[Cost_%]]</f>
        <v>2.5824000000000003</v>
      </c>
      <c r="X3442">
        <f>Sales_Data[[#This Row],[Sales]]-Sales_Data[[#This Row],[Cost]]</f>
        <v>1.7216</v>
      </c>
      <c r="Y3442" s="3">
        <f>Sales_Data[[#This Row],[Gross_Profit_Recalc]]/Sales_Data[[#This Row],[Sales]]</f>
        <v>0.39999999999999997</v>
      </c>
      <c r="Z3442">
        <f>YEAR(Sales_Data[[#This Row],[Order Date]])</f>
        <v>2015</v>
      </c>
    </row>
    <row r="3443" spans="1:26" x14ac:dyDescent="0.2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>_xlfn.XLOOKUP(Sales_Data[[#This Row],[Category]],Assumptions_Model!A:A, Assumptions_Model!B:B)</f>
        <v>0.6</v>
      </c>
      <c r="W3443">
        <f>Sales_Data[[#This Row],[Sales]]*Sales_Data[[#This Row],[Cost_%]]</f>
        <v>65.352000000000004</v>
      </c>
      <c r="X3443">
        <f>Sales_Data[[#This Row],[Sales]]-Sales_Data[[#This Row],[Cost]]</f>
        <v>43.567999999999998</v>
      </c>
      <c r="Y3443" s="3">
        <f>Sales_Data[[#This Row],[Gross_Profit_Recalc]]/Sales_Data[[#This Row],[Sales]]</f>
        <v>0.39999999999999997</v>
      </c>
      <c r="Z3443">
        <f>YEAR(Sales_Data[[#This Row],[Order Date]])</f>
        <v>2014</v>
      </c>
    </row>
    <row r="3444" spans="1:26" x14ac:dyDescent="0.2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>_xlfn.XLOOKUP(Sales_Data[[#This Row],[Category]],Assumptions_Model!A:A, Assumptions_Model!B:B)</f>
        <v>0.6</v>
      </c>
      <c r="W3444">
        <f>Sales_Data[[#This Row],[Sales]]*Sales_Data[[#This Row],[Cost_%]]</f>
        <v>10.043999999999999</v>
      </c>
      <c r="X3444">
        <f>Sales_Data[[#This Row],[Sales]]-Sales_Data[[#This Row],[Cost]]</f>
        <v>6.6959999999999997</v>
      </c>
      <c r="Y3444" s="3">
        <f>Sales_Data[[#This Row],[Gross_Profit_Recalc]]/Sales_Data[[#This Row],[Sales]]</f>
        <v>0.4</v>
      </c>
      <c r="Z3444">
        <f>YEAR(Sales_Data[[#This Row],[Order Date]])</f>
        <v>2017</v>
      </c>
    </row>
    <row r="3445" spans="1:26" x14ac:dyDescent="0.2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>_xlfn.XLOOKUP(Sales_Data[[#This Row],[Category]],Assumptions_Model!A:A, Assumptions_Model!B:B)</f>
        <v>0.6</v>
      </c>
      <c r="W3445">
        <f>Sales_Data[[#This Row],[Sales]]*Sales_Data[[#This Row],[Cost_%]]</f>
        <v>1502.8439999999998</v>
      </c>
      <c r="X3445">
        <f>Sales_Data[[#This Row],[Sales]]-Sales_Data[[#This Row],[Cost]]</f>
        <v>1001.896</v>
      </c>
      <c r="Y3445" s="3">
        <f>Sales_Data[[#This Row],[Gross_Profit_Recalc]]/Sales_Data[[#This Row],[Sales]]</f>
        <v>0.4</v>
      </c>
      <c r="Z3445">
        <f>YEAR(Sales_Data[[#This Row],[Order Date]])</f>
        <v>2017</v>
      </c>
    </row>
    <row r="3446" spans="1:26" x14ac:dyDescent="0.2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>_xlfn.XLOOKUP(Sales_Data[[#This Row],[Category]],Assumptions_Model!A:A, Assumptions_Model!B:B)</f>
        <v>0.6</v>
      </c>
      <c r="W3446">
        <f>Sales_Data[[#This Row],[Sales]]*Sales_Data[[#This Row],[Cost_%]]</f>
        <v>50.870400000000004</v>
      </c>
      <c r="X3446">
        <f>Sales_Data[[#This Row],[Sales]]-Sales_Data[[#This Row],[Cost]]</f>
        <v>33.913600000000002</v>
      </c>
      <c r="Y3446" s="3">
        <f>Sales_Data[[#This Row],[Gross_Profit_Recalc]]/Sales_Data[[#This Row],[Sales]]</f>
        <v>0.4</v>
      </c>
      <c r="Z3446">
        <f>YEAR(Sales_Data[[#This Row],[Order Date]])</f>
        <v>2016</v>
      </c>
    </row>
    <row r="3447" spans="1:26" x14ac:dyDescent="0.2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>_xlfn.XLOOKUP(Sales_Data[[#This Row],[Category]],Assumptions_Model!A:A, Assumptions_Model!B:B)</f>
        <v>0.6</v>
      </c>
      <c r="W3447">
        <f>Sales_Data[[#This Row],[Sales]]*Sales_Data[[#This Row],[Cost_%]]</f>
        <v>17.939999999999998</v>
      </c>
      <c r="X3447">
        <f>Sales_Data[[#This Row],[Sales]]-Sales_Data[[#This Row],[Cost]]</f>
        <v>11.96</v>
      </c>
      <c r="Y3447" s="3">
        <f>Sales_Data[[#This Row],[Gross_Profit_Recalc]]/Sales_Data[[#This Row],[Sales]]</f>
        <v>0.4</v>
      </c>
      <c r="Z3447">
        <f>YEAR(Sales_Data[[#This Row],[Order Date]])</f>
        <v>2015</v>
      </c>
    </row>
    <row r="3448" spans="1:26" x14ac:dyDescent="0.2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>_xlfn.XLOOKUP(Sales_Data[[#This Row],[Category]],Assumptions_Model!A:A, Assumptions_Model!B:B)</f>
        <v>0.6</v>
      </c>
      <c r="W3448">
        <f>Sales_Data[[#This Row],[Sales]]*Sales_Data[[#This Row],[Cost_%]]</f>
        <v>42.527999999999999</v>
      </c>
      <c r="X3448">
        <f>Sales_Data[[#This Row],[Sales]]-Sales_Data[[#This Row],[Cost]]</f>
        <v>28.351999999999997</v>
      </c>
      <c r="Y3448" s="3">
        <f>Sales_Data[[#This Row],[Gross_Profit_Recalc]]/Sales_Data[[#This Row],[Sales]]</f>
        <v>0.39999999999999997</v>
      </c>
      <c r="Z3448">
        <f>YEAR(Sales_Data[[#This Row],[Order Date]])</f>
        <v>2016</v>
      </c>
    </row>
    <row r="3449" spans="1:26" x14ac:dyDescent="0.2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>_xlfn.XLOOKUP(Sales_Data[[#This Row],[Category]],Assumptions_Model!A:A, Assumptions_Model!B:B)</f>
        <v>0.6</v>
      </c>
      <c r="W3449">
        <f>Sales_Data[[#This Row],[Sales]]*Sales_Data[[#This Row],[Cost_%]]</f>
        <v>2.2559999999999998</v>
      </c>
      <c r="X3449">
        <f>Sales_Data[[#This Row],[Sales]]-Sales_Data[[#This Row],[Cost]]</f>
        <v>1.504</v>
      </c>
      <c r="Y3449" s="3">
        <f>Sales_Data[[#This Row],[Gross_Profit_Recalc]]/Sales_Data[[#This Row],[Sales]]</f>
        <v>0.4</v>
      </c>
      <c r="Z3449">
        <f>YEAR(Sales_Data[[#This Row],[Order Date]])</f>
        <v>2017</v>
      </c>
    </row>
    <row r="3450" spans="1:26" x14ac:dyDescent="0.2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>_xlfn.XLOOKUP(Sales_Data[[#This Row],[Category]],Assumptions_Model!A:A, Assumptions_Model!B:B)</f>
        <v>0.6</v>
      </c>
      <c r="W3450">
        <f>Sales_Data[[#This Row],[Sales]]*Sales_Data[[#This Row],[Cost_%]]</f>
        <v>16.3584</v>
      </c>
      <c r="X3450">
        <f>Sales_Data[[#This Row],[Sales]]-Sales_Data[[#This Row],[Cost]]</f>
        <v>10.9056</v>
      </c>
      <c r="Y3450" s="3">
        <f>Sales_Data[[#This Row],[Gross_Profit_Recalc]]/Sales_Data[[#This Row],[Sales]]</f>
        <v>0.4</v>
      </c>
      <c r="Z3450">
        <f>YEAR(Sales_Data[[#This Row],[Order Date]])</f>
        <v>2016</v>
      </c>
    </row>
    <row r="3451" spans="1:26" x14ac:dyDescent="0.2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>_xlfn.XLOOKUP(Sales_Data[[#This Row],[Category]],Assumptions_Model!A:A, Assumptions_Model!B:B)</f>
        <v>0.6</v>
      </c>
      <c r="W3451">
        <f>Sales_Data[[#This Row],[Sales]]*Sales_Data[[#This Row],[Cost_%]]</f>
        <v>33.989999999999995</v>
      </c>
      <c r="X3451">
        <f>Sales_Data[[#This Row],[Sales]]-Sales_Data[[#This Row],[Cost]]</f>
        <v>22.660000000000004</v>
      </c>
      <c r="Y3451" s="3">
        <f>Sales_Data[[#This Row],[Gross_Profit_Recalc]]/Sales_Data[[#This Row],[Sales]]</f>
        <v>0.40000000000000008</v>
      </c>
      <c r="Z3451">
        <f>YEAR(Sales_Data[[#This Row],[Order Date]])</f>
        <v>2014</v>
      </c>
    </row>
    <row r="3452" spans="1:26" x14ac:dyDescent="0.2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>_xlfn.XLOOKUP(Sales_Data[[#This Row],[Category]],Assumptions_Model!A:A, Assumptions_Model!B:B)</f>
        <v>0.6</v>
      </c>
      <c r="W3452">
        <f>Sales_Data[[#This Row],[Sales]]*Sales_Data[[#This Row],[Cost_%]]</f>
        <v>8.9819999999999993</v>
      </c>
      <c r="X3452">
        <f>Sales_Data[[#This Row],[Sales]]-Sales_Data[[#This Row],[Cost]]</f>
        <v>5.9880000000000013</v>
      </c>
      <c r="Y3452" s="3">
        <f>Sales_Data[[#This Row],[Gross_Profit_Recalc]]/Sales_Data[[#This Row],[Sales]]</f>
        <v>0.40000000000000008</v>
      </c>
      <c r="Z3452">
        <f>YEAR(Sales_Data[[#This Row],[Order Date]])</f>
        <v>2014</v>
      </c>
    </row>
    <row r="3453" spans="1:26" x14ac:dyDescent="0.2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>_xlfn.XLOOKUP(Sales_Data[[#This Row],[Category]],Assumptions_Model!A:A, Assumptions_Model!B:B)</f>
        <v>0.6</v>
      </c>
      <c r="W3453">
        <f>Sales_Data[[#This Row],[Sales]]*Sales_Data[[#This Row],[Cost_%]]</f>
        <v>2.4119999999999995</v>
      </c>
      <c r="X3453">
        <f>Sales_Data[[#This Row],[Sales]]-Sales_Data[[#This Row],[Cost]]</f>
        <v>1.6080000000000001</v>
      </c>
      <c r="Y3453" s="3">
        <f>Sales_Data[[#This Row],[Gross_Profit_Recalc]]/Sales_Data[[#This Row],[Sales]]</f>
        <v>0.40000000000000008</v>
      </c>
      <c r="Z3453">
        <f>YEAR(Sales_Data[[#This Row],[Order Date]])</f>
        <v>2014</v>
      </c>
    </row>
    <row r="3454" spans="1:26" x14ac:dyDescent="0.2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f>_xlfn.XLOOKUP(Sales_Data[[#This Row],[Category]],Assumptions_Model!A:A, Assumptions_Model!B:B)</f>
        <v>0.55000000000000004</v>
      </c>
      <c r="W3454">
        <f>Sales_Data[[#This Row],[Sales]]*Sales_Data[[#This Row],[Cost_%]]</f>
        <v>259.55600000000004</v>
      </c>
      <c r="X3454">
        <f>Sales_Data[[#This Row],[Sales]]-Sales_Data[[#This Row],[Cost]]</f>
        <v>212.36399999999998</v>
      </c>
      <c r="Y3454" s="3">
        <f>Sales_Data[[#This Row],[Gross_Profit_Recalc]]/Sales_Data[[#This Row],[Sales]]</f>
        <v>0.44999999999999996</v>
      </c>
      <c r="Z3454">
        <f>YEAR(Sales_Data[[#This Row],[Order Date]])</f>
        <v>2014</v>
      </c>
    </row>
    <row r="3455" spans="1:26" x14ac:dyDescent="0.2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>_xlfn.XLOOKUP(Sales_Data[[#This Row],[Category]],Assumptions_Model!A:A, Assumptions_Model!B:B)</f>
        <v>0.6</v>
      </c>
      <c r="W3455">
        <f>Sales_Data[[#This Row],[Sales]]*Sales_Data[[#This Row],[Cost_%]]</f>
        <v>35.231999999999999</v>
      </c>
      <c r="X3455">
        <f>Sales_Data[[#This Row],[Sales]]-Sales_Data[[#This Row],[Cost]]</f>
        <v>23.488</v>
      </c>
      <c r="Y3455" s="3">
        <f>Sales_Data[[#This Row],[Gross_Profit_Recalc]]/Sales_Data[[#This Row],[Sales]]</f>
        <v>0.4</v>
      </c>
      <c r="Z3455">
        <f>YEAR(Sales_Data[[#This Row],[Order Date]])</f>
        <v>2015</v>
      </c>
    </row>
    <row r="3456" spans="1:26" x14ac:dyDescent="0.2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>_xlfn.XLOOKUP(Sales_Data[[#This Row],[Category]],Assumptions_Model!A:A, Assumptions_Model!B:B)</f>
        <v>0.6</v>
      </c>
      <c r="W3456">
        <f>Sales_Data[[#This Row],[Sales]]*Sales_Data[[#This Row],[Cost_%]]</f>
        <v>3.0960000000000001</v>
      </c>
      <c r="X3456">
        <f>Sales_Data[[#This Row],[Sales]]-Sales_Data[[#This Row],[Cost]]</f>
        <v>2.0640000000000001</v>
      </c>
      <c r="Y3456" s="3">
        <f>Sales_Data[[#This Row],[Gross_Profit_Recalc]]/Sales_Data[[#This Row],[Sales]]</f>
        <v>0.4</v>
      </c>
      <c r="Z3456">
        <f>YEAR(Sales_Data[[#This Row],[Order Date]])</f>
        <v>2015</v>
      </c>
    </row>
    <row r="3457" spans="1:26" x14ac:dyDescent="0.2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f>_xlfn.XLOOKUP(Sales_Data[[#This Row],[Category]],Assumptions_Model!A:A, Assumptions_Model!B:B)</f>
        <v>0.6</v>
      </c>
      <c r="W3457">
        <f>Sales_Data[[#This Row],[Sales]]*Sales_Data[[#This Row],[Cost_%]]</f>
        <v>9.8975999999999988</v>
      </c>
      <c r="X3457">
        <f>Sales_Data[[#This Row],[Sales]]-Sales_Data[[#This Row],[Cost]]</f>
        <v>6.5983999999999998</v>
      </c>
      <c r="Y3457" s="3">
        <f>Sales_Data[[#This Row],[Gross_Profit_Recalc]]/Sales_Data[[#This Row],[Sales]]</f>
        <v>0.4</v>
      </c>
      <c r="Z3457">
        <f>YEAR(Sales_Data[[#This Row],[Order Date]])</f>
        <v>2016</v>
      </c>
    </row>
    <row r="3458" spans="1:26" x14ac:dyDescent="0.2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>_xlfn.XLOOKUP(Sales_Data[[#This Row],[Category]],Assumptions_Model!A:A, Assumptions_Model!B:B)</f>
        <v>0.55000000000000004</v>
      </c>
      <c r="W3458">
        <f>Sales_Data[[#This Row],[Sales]]*Sales_Data[[#This Row],[Cost_%]]</f>
        <v>39.586800000000004</v>
      </c>
      <c r="X3458">
        <f>Sales_Data[[#This Row],[Sales]]-Sales_Data[[#This Row],[Cost]]</f>
        <v>32.389199999999995</v>
      </c>
      <c r="Y3458" s="3">
        <f>Sales_Data[[#This Row],[Gross_Profit_Recalc]]/Sales_Data[[#This Row],[Sales]]</f>
        <v>0.44999999999999996</v>
      </c>
      <c r="Z3458">
        <f>YEAR(Sales_Data[[#This Row],[Order Date]])</f>
        <v>2017</v>
      </c>
    </row>
    <row r="3459" spans="1:26" x14ac:dyDescent="0.2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f>_xlfn.XLOOKUP(Sales_Data[[#This Row],[Category]],Assumptions_Model!A:A, Assumptions_Model!B:B)</f>
        <v>0.65</v>
      </c>
      <c r="W3459">
        <f>Sales_Data[[#This Row],[Sales]]*Sales_Data[[#This Row],[Cost_%]]</f>
        <v>14.632800000000001</v>
      </c>
      <c r="X3459">
        <f>Sales_Data[[#This Row],[Sales]]-Sales_Data[[#This Row],[Cost]]</f>
        <v>7.8791999999999991</v>
      </c>
      <c r="Y3459" s="3">
        <f>Sales_Data[[#This Row],[Gross_Profit_Recalc]]/Sales_Data[[#This Row],[Sales]]</f>
        <v>0.35</v>
      </c>
      <c r="Z3459">
        <f>YEAR(Sales_Data[[#This Row],[Order Date]])</f>
        <v>2017</v>
      </c>
    </row>
    <row r="3460" spans="1:26" x14ac:dyDescent="0.2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>_xlfn.XLOOKUP(Sales_Data[[#This Row],[Category]],Assumptions_Model!A:A, Assumptions_Model!B:B)</f>
        <v>0.6</v>
      </c>
      <c r="W3460">
        <f>Sales_Data[[#This Row],[Sales]]*Sales_Data[[#This Row],[Cost_%]]</f>
        <v>2.0663999999999998</v>
      </c>
      <c r="X3460">
        <f>Sales_Data[[#This Row],[Sales]]-Sales_Data[[#This Row],[Cost]]</f>
        <v>1.3776000000000002</v>
      </c>
      <c r="Y3460" s="3">
        <f>Sales_Data[[#This Row],[Gross_Profit_Recalc]]/Sales_Data[[#This Row],[Sales]]</f>
        <v>0.40000000000000008</v>
      </c>
      <c r="Z3460">
        <f>YEAR(Sales_Data[[#This Row],[Order Date]])</f>
        <v>2017</v>
      </c>
    </row>
    <row r="3461" spans="1:26" x14ac:dyDescent="0.2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>_xlfn.XLOOKUP(Sales_Data[[#This Row],[Category]],Assumptions_Model!A:A, Assumptions_Model!B:B)</f>
        <v>0.6</v>
      </c>
      <c r="W3461">
        <f>Sales_Data[[#This Row],[Sales]]*Sales_Data[[#This Row],[Cost_%]]</f>
        <v>322.91639999999995</v>
      </c>
      <c r="X3461">
        <f>Sales_Data[[#This Row],[Sales]]-Sales_Data[[#This Row],[Cost]]</f>
        <v>215.27760000000001</v>
      </c>
      <c r="Y3461" s="3">
        <f>Sales_Data[[#This Row],[Gross_Profit_Recalc]]/Sales_Data[[#This Row],[Sales]]</f>
        <v>0.4</v>
      </c>
      <c r="Z3461">
        <f>YEAR(Sales_Data[[#This Row],[Order Date]])</f>
        <v>2017</v>
      </c>
    </row>
    <row r="3462" spans="1:26" x14ac:dyDescent="0.2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>_xlfn.XLOOKUP(Sales_Data[[#This Row],[Category]],Assumptions_Model!A:A, Assumptions_Model!B:B)</f>
        <v>0.55000000000000004</v>
      </c>
      <c r="W3462">
        <f>Sales_Data[[#This Row],[Sales]]*Sales_Data[[#This Row],[Cost_%]]</f>
        <v>26.391200000000001</v>
      </c>
      <c r="X3462">
        <f>Sales_Data[[#This Row],[Sales]]-Sales_Data[[#This Row],[Cost]]</f>
        <v>21.5928</v>
      </c>
      <c r="Y3462" s="3">
        <f>Sales_Data[[#This Row],[Gross_Profit_Recalc]]/Sales_Data[[#This Row],[Sales]]</f>
        <v>0.45</v>
      </c>
      <c r="Z3462">
        <f>YEAR(Sales_Data[[#This Row],[Order Date]])</f>
        <v>2017</v>
      </c>
    </row>
    <row r="3463" spans="1:26" x14ac:dyDescent="0.2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>_xlfn.XLOOKUP(Sales_Data[[#This Row],[Category]],Assumptions_Model!A:A, Assumptions_Model!B:B)</f>
        <v>0.55000000000000004</v>
      </c>
      <c r="W3463">
        <f>Sales_Data[[#This Row],[Sales]]*Sales_Data[[#This Row],[Cost_%]]</f>
        <v>271.0224</v>
      </c>
      <c r="X3463">
        <f>Sales_Data[[#This Row],[Sales]]-Sales_Data[[#This Row],[Cost]]</f>
        <v>221.74559999999997</v>
      </c>
      <c r="Y3463" s="3">
        <f>Sales_Data[[#This Row],[Gross_Profit_Recalc]]/Sales_Data[[#This Row],[Sales]]</f>
        <v>0.44999999999999996</v>
      </c>
      <c r="Z3463">
        <f>YEAR(Sales_Data[[#This Row],[Order Date]])</f>
        <v>2017</v>
      </c>
    </row>
    <row r="3464" spans="1:26" x14ac:dyDescent="0.2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>_xlfn.XLOOKUP(Sales_Data[[#This Row],[Category]],Assumptions_Model!A:A, Assumptions_Model!B:B)</f>
        <v>0.6</v>
      </c>
      <c r="W3464">
        <f>Sales_Data[[#This Row],[Sales]]*Sales_Data[[#This Row],[Cost_%]]</f>
        <v>172.07400000000001</v>
      </c>
      <c r="X3464">
        <f>Sales_Data[[#This Row],[Sales]]-Sales_Data[[#This Row],[Cost]]</f>
        <v>114.71600000000001</v>
      </c>
      <c r="Y3464" s="3">
        <f>Sales_Data[[#This Row],[Gross_Profit_Recalc]]/Sales_Data[[#This Row],[Sales]]</f>
        <v>0.4</v>
      </c>
      <c r="Z3464">
        <f>YEAR(Sales_Data[[#This Row],[Order Date]])</f>
        <v>2015</v>
      </c>
    </row>
    <row r="3465" spans="1:26" x14ac:dyDescent="0.2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>_xlfn.XLOOKUP(Sales_Data[[#This Row],[Category]],Assumptions_Model!A:A, Assumptions_Model!B:B)</f>
        <v>0.6</v>
      </c>
      <c r="W3465">
        <f>Sales_Data[[#This Row],[Sales]]*Sales_Data[[#This Row],[Cost_%]]</f>
        <v>3.048</v>
      </c>
      <c r="X3465">
        <f>Sales_Data[[#This Row],[Sales]]-Sales_Data[[#This Row],[Cost]]</f>
        <v>2.032</v>
      </c>
      <c r="Y3465" s="3">
        <f>Sales_Data[[#This Row],[Gross_Profit_Recalc]]/Sales_Data[[#This Row],[Sales]]</f>
        <v>0.4</v>
      </c>
      <c r="Z3465">
        <f>YEAR(Sales_Data[[#This Row],[Order Date]])</f>
        <v>2016</v>
      </c>
    </row>
    <row r="3466" spans="1:26" x14ac:dyDescent="0.2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>_xlfn.XLOOKUP(Sales_Data[[#This Row],[Category]],Assumptions_Model!A:A, Assumptions_Model!B:B)</f>
        <v>0.55000000000000004</v>
      </c>
      <c r="W3466">
        <f>Sales_Data[[#This Row],[Sales]]*Sales_Data[[#This Row],[Cost_%]]</f>
        <v>26.395600000000002</v>
      </c>
      <c r="X3466">
        <f>Sales_Data[[#This Row],[Sales]]-Sales_Data[[#This Row],[Cost]]</f>
        <v>21.596399999999996</v>
      </c>
      <c r="Y3466" s="3">
        <f>Sales_Data[[#This Row],[Gross_Profit_Recalc]]/Sales_Data[[#This Row],[Sales]]</f>
        <v>0.44999999999999996</v>
      </c>
      <c r="Z3466">
        <f>YEAR(Sales_Data[[#This Row],[Order Date]])</f>
        <v>2017</v>
      </c>
    </row>
    <row r="3467" spans="1:26" x14ac:dyDescent="0.2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>_xlfn.XLOOKUP(Sales_Data[[#This Row],[Category]],Assumptions_Model!A:A, Assumptions_Model!B:B)</f>
        <v>0.6</v>
      </c>
      <c r="W3467">
        <f>Sales_Data[[#This Row],[Sales]]*Sales_Data[[#This Row],[Cost_%]]</f>
        <v>37.176000000000002</v>
      </c>
      <c r="X3467">
        <f>Sales_Data[[#This Row],[Sales]]-Sales_Data[[#This Row],[Cost]]</f>
        <v>24.783999999999999</v>
      </c>
      <c r="Y3467" s="3">
        <f>Sales_Data[[#This Row],[Gross_Profit_Recalc]]/Sales_Data[[#This Row],[Sales]]</f>
        <v>0.39999999999999997</v>
      </c>
      <c r="Z3467">
        <f>YEAR(Sales_Data[[#This Row],[Order Date]])</f>
        <v>2015</v>
      </c>
    </row>
    <row r="3468" spans="1:26" x14ac:dyDescent="0.2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>_xlfn.XLOOKUP(Sales_Data[[#This Row],[Category]],Assumptions_Model!A:A, Assumptions_Model!B:B)</f>
        <v>0.65</v>
      </c>
      <c r="W3468">
        <f>Sales_Data[[#This Row],[Sales]]*Sales_Data[[#This Row],[Cost_%]]</f>
        <v>235.274</v>
      </c>
      <c r="X3468">
        <f>Sales_Data[[#This Row],[Sales]]-Sales_Data[[#This Row],[Cost]]</f>
        <v>126.68599999999998</v>
      </c>
      <c r="Y3468" s="3">
        <f>Sales_Data[[#This Row],[Gross_Profit_Recalc]]/Sales_Data[[#This Row],[Sales]]</f>
        <v>0.35</v>
      </c>
      <c r="Z3468">
        <f>YEAR(Sales_Data[[#This Row],[Order Date]])</f>
        <v>2015</v>
      </c>
    </row>
    <row r="3469" spans="1:26" x14ac:dyDescent="0.2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>_xlfn.XLOOKUP(Sales_Data[[#This Row],[Category]],Assumptions_Model!A:A, Assumptions_Model!B:B)</f>
        <v>0.6</v>
      </c>
      <c r="W3469">
        <f>Sales_Data[[#This Row],[Sales]]*Sales_Data[[#This Row],[Cost_%]]</f>
        <v>167.292</v>
      </c>
      <c r="X3469">
        <f>Sales_Data[[#This Row],[Sales]]-Sales_Data[[#This Row],[Cost]]</f>
        <v>111.52799999999999</v>
      </c>
      <c r="Y3469" s="3">
        <f>Sales_Data[[#This Row],[Gross_Profit_Recalc]]/Sales_Data[[#This Row],[Sales]]</f>
        <v>0.39999999999999997</v>
      </c>
      <c r="Z3469">
        <f>YEAR(Sales_Data[[#This Row],[Order Date]])</f>
        <v>2015</v>
      </c>
    </row>
    <row r="3470" spans="1:26" x14ac:dyDescent="0.2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f>_xlfn.XLOOKUP(Sales_Data[[#This Row],[Category]],Assumptions_Model!A:A, Assumptions_Model!B:B)</f>
        <v>0.65</v>
      </c>
      <c r="W3470">
        <f>Sales_Data[[#This Row],[Sales]]*Sales_Data[[#This Row],[Cost_%]]</f>
        <v>86.697000000000003</v>
      </c>
      <c r="X3470">
        <f>Sales_Data[[#This Row],[Sales]]-Sales_Data[[#This Row],[Cost]]</f>
        <v>46.682999999999993</v>
      </c>
      <c r="Y3470" s="3">
        <f>Sales_Data[[#This Row],[Gross_Profit_Recalc]]/Sales_Data[[#This Row],[Sales]]</f>
        <v>0.35</v>
      </c>
      <c r="Z3470">
        <f>YEAR(Sales_Data[[#This Row],[Order Date]])</f>
        <v>2016</v>
      </c>
    </row>
    <row r="3471" spans="1:26" x14ac:dyDescent="0.2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>_xlfn.XLOOKUP(Sales_Data[[#This Row],[Category]],Assumptions_Model!A:A, Assumptions_Model!B:B)</f>
        <v>0.6</v>
      </c>
      <c r="W3471">
        <f>Sales_Data[[#This Row],[Sales]]*Sales_Data[[#This Row],[Cost_%]]</f>
        <v>28.771199999999997</v>
      </c>
      <c r="X3471">
        <f>Sales_Data[[#This Row],[Sales]]-Sales_Data[[#This Row],[Cost]]</f>
        <v>19.180800000000001</v>
      </c>
      <c r="Y3471" s="3">
        <f>Sales_Data[[#This Row],[Gross_Profit_Recalc]]/Sales_Data[[#This Row],[Sales]]</f>
        <v>0.4</v>
      </c>
      <c r="Z3471">
        <f>YEAR(Sales_Data[[#This Row],[Order Date]])</f>
        <v>2015</v>
      </c>
    </row>
    <row r="3472" spans="1:26" x14ac:dyDescent="0.2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>_xlfn.XLOOKUP(Sales_Data[[#This Row],[Category]],Assumptions_Model!A:A, Assumptions_Model!B:B)</f>
        <v>0.65</v>
      </c>
      <c r="W3472">
        <f>Sales_Data[[#This Row],[Sales]]*Sales_Data[[#This Row],[Cost_%]]</f>
        <v>10.881</v>
      </c>
      <c r="X3472">
        <f>Sales_Data[[#This Row],[Sales]]-Sales_Data[[#This Row],[Cost]]</f>
        <v>5.8589999999999982</v>
      </c>
      <c r="Y3472" s="3">
        <f>Sales_Data[[#This Row],[Gross_Profit_Recalc]]/Sales_Data[[#This Row],[Sales]]</f>
        <v>0.34999999999999992</v>
      </c>
      <c r="Z3472">
        <f>YEAR(Sales_Data[[#This Row],[Order Date]])</f>
        <v>2016</v>
      </c>
    </row>
    <row r="3473" spans="1:26" x14ac:dyDescent="0.2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>_xlfn.XLOOKUP(Sales_Data[[#This Row],[Category]],Assumptions_Model!A:A, Assumptions_Model!B:B)</f>
        <v>0.6</v>
      </c>
      <c r="W3473">
        <f>Sales_Data[[#This Row],[Sales]]*Sales_Data[[#This Row],[Cost_%]]</f>
        <v>6.5087999999999999</v>
      </c>
      <c r="X3473">
        <f>Sales_Data[[#This Row],[Sales]]-Sales_Data[[#This Row],[Cost]]</f>
        <v>4.3392000000000008</v>
      </c>
      <c r="Y3473" s="3">
        <f>Sales_Data[[#This Row],[Gross_Profit_Recalc]]/Sales_Data[[#This Row],[Sales]]</f>
        <v>0.4</v>
      </c>
      <c r="Z3473">
        <f>YEAR(Sales_Data[[#This Row],[Order Date]])</f>
        <v>2017</v>
      </c>
    </row>
    <row r="3474" spans="1:26" x14ac:dyDescent="0.2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>_xlfn.XLOOKUP(Sales_Data[[#This Row],[Category]],Assumptions_Model!A:A, Assumptions_Model!B:B)</f>
        <v>0.55000000000000004</v>
      </c>
      <c r="W3474">
        <f>Sales_Data[[#This Row],[Sales]]*Sales_Data[[#This Row],[Cost_%]]</f>
        <v>10.199200000000001</v>
      </c>
      <c r="X3474">
        <f>Sales_Data[[#This Row],[Sales]]-Sales_Data[[#This Row],[Cost]]</f>
        <v>8.3447999999999993</v>
      </c>
      <c r="Y3474" s="3">
        <f>Sales_Data[[#This Row],[Gross_Profit_Recalc]]/Sales_Data[[#This Row],[Sales]]</f>
        <v>0.44999999999999996</v>
      </c>
      <c r="Z3474">
        <f>YEAR(Sales_Data[[#This Row],[Order Date]])</f>
        <v>2017</v>
      </c>
    </row>
    <row r="3475" spans="1:26" x14ac:dyDescent="0.2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>_xlfn.XLOOKUP(Sales_Data[[#This Row],[Category]],Assumptions_Model!A:A, Assumptions_Model!B:B)</f>
        <v>0.65</v>
      </c>
      <c r="W3475">
        <f>Sales_Data[[#This Row],[Sales]]*Sales_Data[[#This Row],[Cost_%]]</f>
        <v>117.637</v>
      </c>
      <c r="X3475">
        <f>Sales_Data[[#This Row],[Sales]]-Sales_Data[[#This Row],[Cost]]</f>
        <v>63.342999999999989</v>
      </c>
      <c r="Y3475" s="3">
        <f>Sales_Data[[#This Row],[Gross_Profit_Recalc]]/Sales_Data[[#This Row],[Sales]]</f>
        <v>0.35</v>
      </c>
      <c r="Z3475">
        <f>YEAR(Sales_Data[[#This Row],[Order Date]])</f>
        <v>2017</v>
      </c>
    </row>
    <row r="3476" spans="1:26" x14ac:dyDescent="0.2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>_xlfn.XLOOKUP(Sales_Data[[#This Row],[Category]],Assumptions_Model!A:A, Assumptions_Model!B:B)</f>
        <v>0.55000000000000004</v>
      </c>
      <c r="W3476">
        <f>Sales_Data[[#This Row],[Sales]]*Sales_Data[[#This Row],[Cost_%]]</f>
        <v>54.989000000000004</v>
      </c>
      <c r="X3476">
        <f>Sales_Data[[#This Row],[Sales]]-Sales_Data[[#This Row],[Cost]]</f>
        <v>44.991</v>
      </c>
      <c r="Y3476" s="3">
        <f>Sales_Data[[#This Row],[Gross_Profit_Recalc]]/Sales_Data[[#This Row],[Sales]]</f>
        <v>0.44999999999999996</v>
      </c>
      <c r="Z3476">
        <f>YEAR(Sales_Data[[#This Row],[Order Date]])</f>
        <v>2017</v>
      </c>
    </row>
    <row r="3477" spans="1:26" x14ac:dyDescent="0.2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>_xlfn.XLOOKUP(Sales_Data[[#This Row],[Category]],Assumptions_Model!A:A, Assumptions_Model!B:B)</f>
        <v>0.55000000000000004</v>
      </c>
      <c r="W3477">
        <f>Sales_Data[[#This Row],[Sales]]*Sales_Data[[#This Row],[Cost_%]]</f>
        <v>19.222500000000004</v>
      </c>
      <c r="X3477">
        <f>Sales_Data[[#This Row],[Sales]]-Sales_Data[[#This Row],[Cost]]</f>
        <v>15.727499999999999</v>
      </c>
      <c r="Y3477" s="3">
        <f>Sales_Data[[#This Row],[Gross_Profit_Recalc]]/Sales_Data[[#This Row],[Sales]]</f>
        <v>0.44999999999999996</v>
      </c>
      <c r="Z3477">
        <f>YEAR(Sales_Data[[#This Row],[Order Date]])</f>
        <v>2016</v>
      </c>
    </row>
    <row r="3478" spans="1:26" x14ac:dyDescent="0.2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>_xlfn.XLOOKUP(Sales_Data[[#This Row],[Category]],Assumptions_Model!A:A, Assumptions_Model!B:B)</f>
        <v>0.6</v>
      </c>
      <c r="W3478">
        <f>Sales_Data[[#This Row],[Sales]]*Sales_Data[[#This Row],[Cost_%]]</f>
        <v>91.2</v>
      </c>
      <c r="X3478">
        <f>Sales_Data[[#This Row],[Sales]]-Sales_Data[[#This Row],[Cost]]</f>
        <v>60.8</v>
      </c>
      <c r="Y3478" s="3">
        <f>Sales_Data[[#This Row],[Gross_Profit_Recalc]]/Sales_Data[[#This Row],[Sales]]</f>
        <v>0.39999999999999997</v>
      </c>
      <c r="Z3478">
        <f>YEAR(Sales_Data[[#This Row],[Order Date]])</f>
        <v>2016</v>
      </c>
    </row>
    <row r="3479" spans="1:26" x14ac:dyDescent="0.2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f>_xlfn.XLOOKUP(Sales_Data[[#This Row],[Category]],Assumptions_Model!A:A, Assumptions_Model!B:B)</f>
        <v>0.55000000000000004</v>
      </c>
      <c r="W3479">
        <f>Sales_Data[[#This Row],[Sales]]*Sales_Data[[#This Row],[Cost_%]]</f>
        <v>50.886000000000003</v>
      </c>
      <c r="X3479">
        <f>Sales_Data[[#This Row],[Sales]]-Sales_Data[[#This Row],[Cost]]</f>
        <v>41.633999999999993</v>
      </c>
      <c r="Y3479" s="3">
        <f>Sales_Data[[#This Row],[Gross_Profit_Recalc]]/Sales_Data[[#This Row],[Sales]]</f>
        <v>0.44999999999999996</v>
      </c>
      <c r="Z3479">
        <f>YEAR(Sales_Data[[#This Row],[Order Date]])</f>
        <v>2014</v>
      </c>
    </row>
    <row r="3480" spans="1:26" x14ac:dyDescent="0.2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>_xlfn.XLOOKUP(Sales_Data[[#This Row],[Category]],Assumptions_Model!A:A, Assumptions_Model!B:B)</f>
        <v>0.6</v>
      </c>
      <c r="W3480">
        <f>Sales_Data[[#This Row],[Sales]]*Sales_Data[[#This Row],[Cost_%]]</f>
        <v>5.1360000000000001</v>
      </c>
      <c r="X3480">
        <f>Sales_Data[[#This Row],[Sales]]-Sales_Data[[#This Row],[Cost]]</f>
        <v>3.4240000000000004</v>
      </c>
      <c r="Y3480" s="3">
        <f>Sales_Data[[#This Row],[Gross_Profit_Recalc]]/Sales_Data[[#This Row],[Sales]]</f>
        <v>0.4</v>
      </c>
      <c r="Z3480">
        <f>YEAR(Sales_Data[[#This Row],[Order Date]])</f>
        <v>2016</v>
      </c>
    </row>
    <row r="3481" spans="1:26" x14ac:dyDescent="0.2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>_xlfn.XLOOKUP(Sales_Data[[#This Row],[Category]],Assumptions_Model!A:A, Assumptions_Model!B:B)</f>
        <v>0.6</v>
      </c>
      <c r="W3481">
        <f>Sales_Data[[#This Row],[Sales]]*Sales_Data[[#This Row],[Cost_%]]</f>
        <v>27.215999999999998</v>
      </c>
      <c r="X3481">
        <f>Sales_Data[[#This Row],[Sales]]-Sales_Data[[#This Row],[Cost]]</f>
        <v>18.144000000000002</v>
      </c>
      <c r="Y3481" s="3">
        <f>Sales_Data[[#This Row],[Gross_Profit_Recalc]]/Sales_Data[[#This Row],[Sales]]</f>
        <v>0.4</v>
      </c>
      <c r="Z3481">
        <f>YEAR(Sales_Data[[#This Row],[Order Date]])</f>
        <v>2016</v>
      </c>
    </row>
    <row r="3482" spans="1:26" x14ac:dyDescent="0.2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>_xlfn.XLOOKUP(Sales_Data[[#This Row],[Category]],Assumptions_Model!A:A, Assumptions_Model!B:B)</f>
        <v>0.65</v>
      </c>
      <c r="W3482">
        <f>Sales_Data[[#This Row],[Sales]]*Sales_Data[[#This Row],[Cost_%]]</f>
        <v>924.08159999999998</v>
      </c>
      <c r="X3482">
        <f>Sales_Data[[#This Row],[Sales]]-Sales_Data[[#This Row],[Cost]]</f>
        <v>497.58240000000001</v>
      </c>
      <c r="Y3482" s="3">
        <f>Sales_Data[[#This Row],[Gross_Profit_Recalc]]/Sales_Data[[#This Row],[Sales]]</f>
        <v>0.35000000000000003</v>
      </c>
      <c r="Z3482">
        <f>YEAR(Sales_Data[[#This Row],[Order Date]])</f>
        <v>2016</v>
      </c>
    </row>
    <row r="3483" spans="1:26" x14ac:dyDescent="0.2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>_xlfn.XLOOKUP(Sales_Data[[#This Row],[Category]],Assumptions_Model!A:A, Assumptions_Model!B:B)</f>
        <v>0.65</v>
      </c>
      <c r="W3483">
        <f>Sales_Data[[#This Row],[Sales]]*Sales_Data[[#This Row],[Cost_%]]</f>
        <v>5.8240000000000007</v>
      </c>
      <c r="X3483">
        <f>Sales_Data[[#This Row],[Sales]]-Sales_Data[[#This Row],[Cost]]</f>
        <v>3.1360000000000001</v>
      </c>
      <c r="Y3483" s="3">
        <f>Sales_Data[[#This Row],[Gross_Profit_Recalc]]/Sales_Data[[#This Row],[Sales]]</f>
        <v>0.35</v>
      </c>
      <c r="Z3483">
        <f>YEAR(Sales_Data[[#This Row],[Order Date]])</f>
        <v>2014</v>
      </c>
    </row>
    <row r="3484" spans="1:26" x14ac:dyDescent="0.2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>_xlfn.XLOOKUP(Sales_Data[[#This Row],[Category]],Assumptions_Model!A:A, Assumptions_Model!B:B)</f>
        <v>0.55000000000000004</v>
      </c>
      <c r="W3484">
        <f>Sales_Data[[#This Row],[Sales]]*Sales_Data[[#This Row],[Cost_%]]</f>
        <v>318.97250000000003</v>
      </c>
      <c r="X3484">
        <f>Sales_Data[[#This Row],[Sales]]-Sales_Data[[#This Row],[Cost]]</f>
        <v>260.97750000000002</v>
      </c>
      <c r="Y3484" s="3">
        <f>Sales_Data[[#This Row],[Gross_Profit_Recalc]]/Sales_Data[[#This Row],[Sales]]</f>
        <v>0.45</v>
      </c>
      <c r="Z3484">
        <f>YEAR(Sales_Data[[#This Row],[Order Date]])</f>
        <v>2014</v>
      </c>
    </row>
    <row r="3485" spans="1:26" x14ac:dyDescent="0.2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>_xlfn.XLOOKUP(Sales_Data[[#This Row],[Category]],Assumptions_Model!A:A, Assumptions_Model!B:B)</f>
        <v>0.65</v>
      </c>
      <c r="W3485">
        <f>Sales_Data[[#This Row],[Sales]]*Sales_Data[[#This Row],[Cost_%]]</f>
        <v>18.928000000000001</v>
      </c>
      <c r="X3485">
        <f>Sales_Data[[#This Row],[Sales]]-Sales_Data[[#This Row],[Cost]]</f>
        <v>10.192</v>
      </c>
      <c r="Y3485" s="3">
        <f>Sales_Data[[#This Row],[Gross_Profit_Recalc]]/Sales_Data[[#This Row],[Sales]]</f>
        <v>0.35</v>
      </c>
      <c r="Z3485">
        <f>YEAR(Sales_Data[[#This Row],[Order Date]])</f>
        <v>2014</v>
      </c>
    </row>
    <row r="3486" spans="1:26" x14ac:dyDescent="0.2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f>_xlfn.XLOOKUP(Sales_Data[[#This Row],[Category]],Assumptions_Model!A:A, Assumptions_Model!B:B)</f>
        <v>0.65</v>
      </c>
      <c r="W3486">
        <f>Sales_Data[[#This Row],[Sales]]*Sales_Data[[#This Row],[Cost_%]]</f>
        <v>781.91100000000006</v>
      </c>
      <c r="X3486">
        <f>Sales_Data[[#This Row],[Sales]]-Sales_Data[[#This Row],[Cost]]</f>
        <v>421.029</v>
      </c>
      <c r="Y3486" s="3">
        <f>Sales_Data[[#This Row],[Gross_Profit_Recalc]]/Sales_Data[[#This Row],[Sales]]</f>
        <v>0.35</v>
      </c>
      <c r="Z3486">
        <f>YEAR(Sales_Data[[#This Row],[Order Date]])</f>
        <v>2014</v>
      </c>
    </row>
    <row r="3487" spans="1:26" x14ac:dyDescent="0.2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>_xlfn.XLOOKUP(Sales_Data[[#This Row],[Category]],Assumptions_Model!A:A, Assumptions_Model!B:B)</f>
        <v>0.6</v>
      </c>
      <c r="W3487">
        <f>Sales_Data[[#This Row],[Sales]]*Sales_Data[[#This Row],[Cost_%]]</f>
        <v>4.7519999999999998</v>
      </c>
      <c r="X3487">
        <f>Sales_Data[[#This Row],[Sales]]-Sales_Data[[#This Row],[Cost]]</f>
        <v>3.1680000000000001</v>
      </c>
      <c r="Y3487" s="3">
        <f>Sales_Data[[#This Row],[Gross_Profit_Recalc]]/Sales_Data[[#This Row],[Sales]]</f>
        <v>0.4</v>
      </c>
      <c r="Z3487">
        <f>YEAR(Sales_Data[[#This Row],[Order Date]])</f>
        <v>2016</v>
      </c>
    </row>
    <row r="3488" spans="1:26" x14ac:dyDescent="0.2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f>_xlfn.XLOOKUP(Sales_Data[[#This Row],[Category]],Assumptions_Model!A:A, Assumptions_Model!B:B)</f>
        <v>0.55000000000000004</v>
      </c>
      <c r="W3488">
        <f>Sales_Data[[#This Row],[Sales]]*Sales_Data[[#This Row],[Cost_%]]</f>
        <v>19.905600000000003</v>
      </c>
      <c r="X3488">
        <f>Sales_Data[[#This Row],[Sales]]-Sales_Data[[#This Row],[Cost]]</f>
        <v>16.286399999999997</v>
      </c>
      <c r="Y3488" s="3">
        <f>Sales_Data[[#This Row],[Gross_Profit_Recalc]]/Sales_Data[[#This Row],[Sales]]</f>
        <v>0.4499999999999999</v>
      </c>
      <c r="Z3488">
        <f>YEAR(Sales_Data[[#This Row],[Order Date]])</f>
        <v>2016</v>
      </c>
    </row>
    <row r="3489" spans="1:26" x14ac:dyDescent="0.2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>_xlfn.XLOOKUP(Sales_Data[[#This Row],[Category]],Assumptions_Model!A:A, Assumptions_Model!B:B)</f>
        <v>0.6</v>
      </c>
      <c r="W3489">
        <f>Sales_Data[[#This Row],[Sales]]*Sales_Data[[#This Row],[Cost_%]]</f>
        <v>88.310400000000001</v>
      </c>
      <c r="X3489">
        <f>Sales_Data[[#This Row],[Sales]]-Sales_Data[[#This Row],[Cost]]</f>
        <v>58.873599999999996</v>
      </c>
      <c r="Y3489" s="3">
        <f>Sales_Data[[#This Row],[Gross_Profit_Recalc]]/Sales_Data[[#This Row],[Sales]]</f>
        <v>0.39999999999999997</v>
      </c>
      <c r="Z3489">
        <f>YEAR(Sales_Data[[#This Row],[Order Date]])</f>
        <v>2017</v>
      </c>
    </row>
    <row r="3490" spans="1:26" x14ac:dyDescent="0.2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>_xlfn.XLOOKUP(Sales_Data[[#This Row],[Category]],Assumptions_Model!A:A, Assumptions_Model!B:B)</f>
        <v>0.65</v>
      </c>
      <c r="W3490">
        <f>Sales_Data[[#This Row],[Sales]]*Sales_Data[[#This Row],[Cost_%]]</f>
        <v>265.47430000000003</v>
      </c>
      <c r="X3490">
        <f>Sales_Data[[#This Row],[Sales]]-Sales_Data[[#This Row],[Cost]]</f>
        <v>142.9477</v>
      </c>
      <c r="Y3490" s="3">
        <f>Sales_Data[[#This Row],[Gross_Profit_Recalc]]/Sales_Data[[#This Row],[Sales]]</f>
        <v>0.35</v>
      </c>
      <c r="Z3490">
        <f>YEAR(Sales_Data[[#This Row],[Order Date]])</f>
        <v>2015</v>
      </c>
    </row>
    <row r="3491" spans="1:26" x14ac:dyDescent="0.2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>_xlfn.XLOOKUP(Sales_Data[[#This Row],[Category]],Assumptions_Model!A:A, Assumptions_Model!B:B)</f>
        <v>0.65</v>
      </c>
      <c r="W3491">
        <f>Sales_Data[[#This Row],[Sales]]*Sales_Data[[#This Row],[Cost_%]]</f>
        <v>248.37539999999998</v>
      </c>
      <c r="X3491">
        <f>Sales_Data[[#This Row],[Sales]]-Sales_Data[[#This Row],[Cost]]</f>
        <v>133.7406</v>
      </c>
      <c r="Y3491" s="3">
        <f>Sales_Data[[#This Row],[Gross_Profit_Recalc]]/Sales_Data[[#This Row],[Sales]]</f>
        <v>0.35000000000000003</v>
      </c>
      <c r="Z3491">
        <f>YEAR(Sales_Data[[#This Row],[Order Date]])</f>
        <v>2015</v>
      </c>
    </row>
    <row r="3492" spans="1:26" x14ac:dyDescent="0.2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>_xlfn.XLOOKUP(Sales_Data[[#This Row],[Category]],Assumptions_Model!A:A, Assumptions_Model!B:B)</f>
        <v>0.6</v>
      </c>
      <c r="W3492">
        <f>Sales_Data[[#This Row],[Sales]]*Sales_Data[[#This Row],[Cost_%]]</f>
        <v>41.16</v>
      </c>
      <c r="X3492">
        <f>Sales_Data[[#This Row],[Sales]]-Sales_Data[[#This Row],[Cost]]</f>
        <v>27.439999999999998</v>
      </c>
      <c r="Y3492" s="3">
        <f>Sales_Data[[#This Row],[Gross_Profit_Recalc]]/Sales_Data[[#This Row],[Sales]]</f>
        <v>0.4</v>
      </c>
      <c r="Z3492">
        <f>YEAR(Sales_Data[[#This Row],[Order Date]])</f>
        <v>2015</v>
      </c>
    </row>
    <row r="3493" spans="1:26" x14ac:dyDescent="0.2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>_xlfn.XLOOKUP(Sales_Data[[#This Row],[Category]],Assumptions_Model!A:A, Assumptions_Model!B:B)</f>
        <v>0.6</v>
      </c>
      <c r="W3493">
        <f>Sales_Data[[#This Row],[Sales]]*Sales_Data[[#This Row],[Cost_%]]</f>
        <v>261.30239999999998</v>
      </c>
      <c r="X3493">
        <f>Sales_Data[[#This Row],[Sales]]-Sales_Data[[#This Row],[Cost]]</f>
        <v>174.20160000000004</v>
      </c>
      <c r="Y3493" s="3">
        <f>Sales_Data[[#This Row],[Gross_Profit_Recalc]]/Sales_Data[[#This Row],[Sales]]</f>
        <v>0.40000000000000008</v>
      </c>
      <c r="Z3493">
        <f>YEAR(Sales_Data[[#This Row],[Order Date]])</f>
        <v>2015</v>
      </c>
    </row>
    <row r="3494" spans="1:26" x14ac:dyDescent="0.2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>_xlfn.XLOOKUP(Sales_Data[[#This Row],[Category]],Assumptions_Model!A:A, Assumptions_Model!B:B)</f>
        <v>0.6</v>
      </c>
      <c r="W3494">
        <f>Sales_Data[[#This Row],[Sales]]*Sales_Data[[#This Row],[Cost_%]]</f>
        <v>6.7007999999999992</v>
      </c>
      <c r="X3494">
        <f>Sales_Data[[#This Row],[Sales]]-Sales_Data[[#This Row],[Cost]]</f>
        <v>4.4672000000000001</v>
      </c>
      <c r="Y3494" s="3">
        <f>Sales_Data[[#This Row],[Gross_Profit_Recalc]]/Sales_Data[[#This Row],[Sales]]</f>
        <v>0.4</v>
      </c>
      <c r="Z3494">
        <f>YEAR(Sales_Data[[#This Row],[Order Date]])</f>
        <v>2015</v>
      </c>
    </row>
    <row r="3495" spans="1:26" x14ac:dyDescent="0.2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>_xlfn.XLOOKUP(Sales_Data[[#This Row],[Category]],Assumptions_Model!A:A, Assumptions_Model!B:B)</f>
        <v>0.55000000000000004</v>
      </c>
      <c r="W3495">
        <f>Sales_Data[[#This Row],[Sales]]*Sales_Data[[#This Row],[Cost_%]]</f>
        <v>39.6</v>
      </c>
      <c r="X3495">
        <f>Sales_Data[[#This Row],[Sales]]-Sales_Data[[#This Row],[Cost]]</f>
        <v>32.4</v>
      </c>
      <c r="Y3495" s="3">
        <f>Sales_Data[[#This Row],[Gross_Profit_Recalc]]/Sales_Data[[#This Row],[Sales]]</f>
        <v>0.44999999999999996</v>
      </c>
      <c r="Z3495">
        <f>YEAR(Sales_Data[[#This Row],[Order Date]])</f>
        <v>2017</v>
      </c>
    </row>
    <row r="3496" spans="1:26" x14ac:dyDescent="0.2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f>_xlfn.XLOOKUP(Sales_Data[[#This Row],[Category]],Assumptions_Model!A:A, Assumptions_Model!B:B)</f>
        <v>0.55000000000000004</v>
      </c>
      <c r="W3496">
        <f>Sales_Data[[#This Row],[Sales]]*Sales_Data[[#This Row],[Cost_%]]</f>
        <v>360.745</v>
      </c>
      <c r="X3496">
        <f>Sales_Data[[#This Row],[Sales]]-Sales_Data[[#This Row],[Cost]]</f>
        <v>295.15499999999997</v>
      </c>
      <c r="Y3496" s="3">
        <f>Sales_Data[[#This Row],[Gross_Profit_Recalc]]/Sales_Data[[#This Row],[Sales]]</f>
        <v>0.44999999999999996</v>
      </c>
      <c r="Z3496">
        <f>YEAR(Sales_Data[[#This Row],[Order Date]])</f>
        <v>2017</v>
      </c>
    </row>
    <row r="3497" spans="1:26" x14ac:dyDescent="0.2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>_xlfn.XLOOKUP(Sales_Data[[#This Row],[Category]],Assumptions_Model!A:A, Assumptions_Model!B:B)</f>
        <v>0.65</v>
      </c>
      <c r="W3497">
        <f>Sales_Data[[#This Row],[Sales]]*Sales_Data[[#This Row],[Cost_%]]</f>
        <v>392.548</v>
      </c>
      <c r="X3497">
        <f>Sales_Data[[#This Row],[Sales]]-Sales_Data[[#This Row],[Cost]]</f>
        <v>211.37199999999996</v>
      </c>
      <c r="Y3497" s="3">
        <f>Sales_Data[[#This Row],[Gross_Profit_Recalc]]/Sales_Data[[#This Row],[Sales]]</f>
        <v>0.35</v>
      </c>
      <c r="Z3497">
        <f>YEAR(Sales_Data[[#This Row],[Order Date]])</f>
        <v>2017</v>
      </c>
    </row>
    <row r="3498" spans="1:26" x14ac:dyDescent="0.2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>_xlfn.XLOOKUP(Sales_Data[[#This Row],[Category]],Assumptions_Model!A:A, Assumptions_Model!B:B)</f>
        <v>0.65</v>
      </c>
      <c r="W3498">
        <f>Sales_Data[[#This Row],[Sales]]*Sales_Data[[#This Row],[Cost_%]]</f>
        <v>333.46559999999999</v>
      </c>
      <c r="X3498">
        <f>Sales_Data[[#This Row],[Sales]]-Sales_Data[[#This Row],[Cost]]</f>
        <v>179.55840000000001</v>
      </c>
      <c r="Y3498" s="3">
        <f>Sales_Data[[#This Row],[Gross_Profit_Recalc]]/Sales_Data[[#This Row],[Sales]]</f>
        <v>0.35000000000000003</v>
      </c>
      <c r="Z3498">
        <f>YEAR(Sales_Data[[#This Row],[Order Date]])</f>
        <v>2016</v>
      </c>
    </row>
    <row r="3499" spans="1:26" x14ac:dyDescent="0.2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>_xlfn.XLOOKUP(Sales_Data[[#This Row],[Category]],Assumptions_Model!A:A, Assumptions_Model!B:B)</f>
        <v>0.6</v>
      </c>
      <c r="W3499">
        <f>Sales_Data[[#This Row],[Sales]]*Sales_Data[[#This Row],[Cost_%]]</f>
        <v>292.75200000000001</v>
      </c>
      <c r="X3499">
        <f>Sales_Data[[#This Row],[Sales]]-Sales_Data[[#This Row],[Cost]]</f>
        <v>195.16800000000001</v>
      </c>
      <c r="Y3499" s="3">
        <f>Sales_Data[[#This Row],[Gross_Profit_Recalc]]/Sales_Data[[#This Row],[Sales]]</f>
        <v>0.4</v>
      </c>
      <c r="Z3499">
        <f>YEAR(Sales_Data[[#This Row],[Order Date]])</f>
        <v>2016</v>
      </c>
    </row>
    <row r="3500" spans="1:26" x14ac:dyDescent="0.2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>_xlfn.XLOOKUP(Sales_Data[[#This Row],[Category]],Assumptions_Model!A:A, Assumptions_Model!B:B)</f>
        <v>0.6</v>
      </c>
      <c r="W3500">
        <f>Sales_Data[[#This Row],[Sales]]*Sales_Data[[#This Row],[Cost_%]]</f>
        <v>9.1440000000000001</v>
      </c>
      <c r="X3500">
        <f>Sales_Data[[#This Row],[Sales]]-Sales_Data[[#This Row],[Cost]]</f>
        <v>6.0960000000000001</v>
      </c>
      <c r="Y3500" s="3">
        <f>Sales_Data[[#This Row],[Gross_Profit_Recalc]]/Sales_Data[[#This Row],[Sales]]</f>
        <v>0.4</v>
      </c>
      <c r="Z3500">
        <f>YEAR(Sales_Data[[#This Row],[Order Date]])</f>
        <v>2016</v>
      </c>
    </row>
    <row r="3501" spans="1:26" x14ac:dyDescent="0.2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f>_xlfn.XLOOKUP(Sales_Data[[#This Row],[Category]],Assumptions_Model!A:A, Assumptions_Model!B:B)</f>
        <v>0.55000000000000004</v>
      </c>
      <c r="W3501">
        <f>Sales_Data[[#This Row],[Sales]]*Sales_Data[[#This Row],[Cost_%]]</f>
        <v>115.48350000000001</v>
      </c>
      <c r="X3501">
        <f>Sales_Data[[#This Row],[Sales]]-Sales_Data[[#This Row],[Cost]]</f>
        <v>94.486499999999992</v>
      </c>
      <c r="Y3501" s="3">
        <f>Sales_Data[[#This Row],[Gross_Profit_Recalc]]/Sales_Data[[#This Row],[Sales]]</f>
        <v>0.44999999999999996</v>
      </c>
      <c r="Z3501">
        <f>YEAR(Sales_Data[[#This Row],[Order Date]])</f>
        <v>2016</v>
      </c>
    </row>
    <row r="3502" spans="1:26" x14ac:dyDescent="0.2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>_xlfn.XLOOKUP(Sales_Data[[#This Row],[Category]],Assumptions_Model!A:A, Assumptions_Model!B:B)</f>
        <v>0.6</v>
      </c>
      <c r="W3502">
        <f>Sales_Data[[#This Row],[Sales]]*Sales_Data[[#This Row],[Cost_%]]</f>
        <v>37.763999999999996</v>
      </c>
      <c r="X3502">
        <f>Sales_Data[[#This Row],[Sales]]-Sales_Data[[#This Row],[Cost]]</f>
        <v>25.176000000000002</v>
      </c>
      <c r="Y3502" s="3">
        <f>Sales_Data[[#This Row],[Gross_Profit_Recalc]]/Sales_Data[[#This Row],[Sales]]</f>
        <v>0.4</v>
      </c>
      <c r="Z3502">
        <f>YEAR(Sales_Data[[#This Row],[Order Date]])</f>
        <v>2016</v>
      </c>
    </row>
    <row r="3503" spans="1:26" x14ac:dyDescent="0.2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>_xlfn.XLOOKUP(Sales_Data[[#This Row],[Category]],Assumptions_Model!A:A, Assumptions_Model!B:B)</f>
        <v>0.6</v>
      </c>
      <c r="W3503">
        <f>Sales_Data[[#This Row],[Sales]]*Sales_Data[[#This Row],[Cost_%]]</f>
        <v>15.552</v>
      </c>
      <c r="X3503">
        <f>Sales_Data[[#This Row],[Sales]]-Sales_Data[[#This Row],[Cost]]</f>
        <v>10.368000000000002</v>
      </c>
      <c r="Y3503" s="3">
        <f>Sales_Data[[#This Row],[Gross_Profit_Recalc]]/Sales_Data[[#This Row],[Sales]]</f>
        <v>0.40000000000000008</v>
      </c>
      <c r="Z3503">
        <f>YEAR(Sales_Data[[#This Row],[Order Date]])</f>
        <v>2016</v>
      </c>
    </row>
    <row r="3504" spans="1:26" x14ac:dyDescent="0.2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>_xlfn.XLOOKUP(Sales_Data[[#This Row],[Category]],Assumptions_Model!A:A, Assumptions_Model!B:B)</f>
        <v>0.6</v>
      </c>
      <c r="W3504">
        <f>Sales_Data[[#This Row],[Sales]]*Sales_Data[[#This Row],[Cost_%]]</f>
        <v>6.2207999999999997</v>
      </c>
      <c r="X3504">
        <f>Sales_Data[[#This Row],[Sales]]-Sales_Data[[#This Row],[Cost]]</f>
        <v>4.1472000000000007</v>
      </c>
      <c r="Y3504" s="3">
        <f>Sales_Data[[#This Row],[Gross_Profit_Recalc]]/Sales_Data[[#This Row],[Sales]]</f>
        <v>0.40000000000000008</v>
      </c>
      <c r="Z3504">
        <f>YEAR(Sales_Data[[#This Row],[Order Date]])</f>
        <v>2017</v>
      </c>
    </row>
    <row r="3505" spans="1:26" x14ac:dyDescent="0.2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>_xlfn.XLOOKUP(Sales_Data[[#This Row],[Category]],Assumptions_Model!A:A, Assumptions_Model!B:B)</f>
        <v>0.55000000000000004</v>
      </c>
      <c r="W3505">
        <f>Sales_Data[[#This Row],[Sales]]*Sales_Data[[#This Row],[Cost_%]]</f>
        <v>52.654800000000009</v>
      </c>
      <c r="X3505">
        <f>Sales_Data[[#This Row],[Sales]]-Sales_Data[[#This Row],[Cost]]</f>
        <v>43.081199999999995</v>
      </c>
      <c r="Y3505" s="3">
        <f>Sales_Data[[#This Row],[Gross_Profit_Recalc]]/Sales_Data[[#This Row],[Sales]]</f>
        <v>0.44999999999999996</v>
      </c>
      <c r="Z3505">
        <f>YEAR(Sales_Data[[#This Row],[Order Date]])</f>
        <v>2017</v>
      </c>
    </row>
    <row r="3506" spans="1:26" x14ac:dyDescent="0.2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>_xlfn.XLOOKUP(Sales_Data[[#This Row],[Category]],Assumptions_Model!A:A, Assumptions_Model!B:B)</f>
        <v>0.6</v>
      </c>
      <c r="W3506">
        <f>Sales_Data[[#This Row],[Sales]]*Sales_Data[[#This Row],[Cost_%]]</f>
        <v>540.048</v>
      </c>
      <c r="X3506">
        <f>Sales_Data[[#This Row],[Sales]]-Sales_Data[[#This Row],[Cost]]</f>
        <v>360.03200000000004</v>
      </c>
      <c r="Y3506" s="3">
        <f>Sales_Data[[#This Row],[Gross_Profit_Recalc]]/Sales_Data[[#This Row],[Sales]]</f>
        <v>0.4</v>
      </c>
      <c r="Z3506">
        <f>YEAR(Sales_Data[[#This Row],[Order Date]])</f>
        <v>2016</v>
      </c>
    </row>
    <row r="3507" spans="1:26" x14ac:dyDescent="0.2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f>_xlfn.XLOOKUP(Sales_Data[[#This Row],[Category]],Assumptions_Model!A:A, Assumptions_Model!B:B)</f>
        <v>0.55000000000000004</v>
      </c>
      <c r="W3507">
        <f>Sales_Data[[#This Row],[Sales]]*Sales_Data[[#This Row],[Cost_%]]</f>
        <v>110.87120000000002</v>
      </c>
      <c r="X3507">
        <f>Sales_Data[[#This Row],[Sales]]-Sales_Data[[#This Row],[Cost]]</f>
        <v>90.712799999999987</v>
      </c>
      <c r="Y3507" s="3">
        <f>Sales_Data[[#This Row],[Gross_Profit_Recalc]]/Sales_Data[[#This Row],[Sales]]</f>
        <v>0.44999999999999996</v>
      </c>
      <c r="Z3507">
        <f>YEAR(Sales_Data[[#This Row],[Order Date]])</f>
        <v>2014</v>
      </c>
    </row>
    <row r="3508" spans="1:26" x14ac:dyDescent="0.2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>_xlfn.XLOOKUP(Sales_Data[[#This Row],[Category]],Assumptions_Model!A:A, Assumptions_Model!B:B)</f>
        <v>0.6</v>
      </c>
      <c r="W3508">
        <f>Sales_Data[[#This Row],[Sales]]*Sales_Data[[#This Row],[Cost_%]]</f>
        <v>2.0351999999999997</v>
      </c>
      <c r="X3508">
        <f>Sales_Data[[#This Row],[Sales]]-Sales_Data[[#This Row],[Cost]]</f>
        <v>1.3568000000000002</v>
      </c>
      <c r="Y3508" s="3">
        <f>Sales_Data[[#This Row],[Gross_Profit_Recalc]]/Sales_Data[[#This Row],[Sales]]</f>
        <v>0.40000000000000008</v>
      </c>
      <c r="Z3508">
        <f>YEAR(Sales_Data[[#This Row],[Order Date]])</f>
        <v>2014</v>
      </c>
    </row>
    <row r="3509" spans="1:26" x14ac:dyDescent="0.2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f>_xlfn.XLOOKUP(Sales_Data[[#This Row],[Category]],Assumptions_Model!A:A, Assumptions_Model!B:B)</f>
        <v>0.65</v>
      </c>
      <c r="W3509">
        <f>Sales_Data[[#This Row],[Sales]]*Sales_Data[[#This Row],[Cost_%]]</f>
        <v>125.49263999999999</v>
      </c>
      <c r="X3509">
        <f>Sales_Data[[#This Row],[Sales]]-Sales_Data[[#This Row],[Cost]]</f>
        <v>67.572959999999995</v>
      </c>
      <c r="Y3509" s="3">
        <f>Sales_Data[[#This Row],[Gross_Profit_Recalc]]/Sales_Data[[#This Row],[Sales]]</f>
        <v>0.35</v>
      </c>
      <c r="Z3509">
        <f>YEAR(Sales_Data[[#This Row],[Order Date]])</f>
        <v>2014</v>
      </c>
    </row>
    <row r="3510" spans="1:26" x14ac:dyDescent="0.2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>_xlfn.XLOOKUP(Sales_Data[[#This Row],[Category]],Assumptions_Model!A:A, Assumptions_Model!B:B)</f>
        <v>0.6</v>
      </c>
      <c r="W3510">
        <f>Sales_Data[[#This Row],[Sales]]*Sales_Data[[#This Row],[Cost_%]]</f>
        <v>9.3311999999999991</v>
      </c>
      <c r="X3510">
        <f>Sales_Data[[#This Row],[Sales]]-Sales_Data[[#This Row],[Cost]]</f>
        <v>6.2208000000000006</v>
      </c>
      <c r="Y3510" s="3">
        <f>Sales_Data[[#This Row],[Gross_Profit_Recalc]]/Sales_Data[[#This Row],[Sales]]</f>
        <v>0.4</v>
      </c>
      <c r="Z3510">
        <f>YEAR(Sales_Data[[#This Row],[Order Date]])</f>
        <v>2014</v>
      </c>
    </row>
    <row r="3511" spans="1:26" x14ac:dyDescent="0.2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>_xlfn.XLOOKUP(Sales_Data[[#This Row],[Category]],Assumptions_Model!A:A, Assumptions_Model!B:B)</f>
        <v>0.6</v>
      </c>
      <c r="W3511">
        <f>Sales_Data[[#This Row],[Sales]]*Sales_Data[[#This Row],[Cost_%]]</f>
        <v>6.9887999999999995</v>
      </c>
      <c r="X3511">
        <f>Sales_Data[[#This Row],[Sales]]-Sales_Data[[#This Row],[Cost]]</f>
        <v>4.6592000000000002</v>
      </c>
      <c r="Y3511" s="3">
        <f>Sales_Data[[#This Row],[Gross_Profit_Recalc]]/Sales_Data[[#This Row],[Sales]]</f>
        <v>0.4</v>
      </c>
      <c r="Z3511">
        <f>YEAR(Sales_Data[[#This Row],[Order Date]])</f>
        <v>2014</v>
      </c>
    </row>
    <row r="3512" spans="1:26" x14ac:dyDescent="0.2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>_xlfn.XLOOKUP(Sales_Data[[#This Row],[Category]],Assumptions_Model!A:A, Assumptions_Model!B:B)</f>
        <v>0.55000000000000004</v>
      </c>
      <c r="W3512">
        <f>Sales_Data[[#This Row],[Sales]]*Sales_Data[[#This Row],[Cost_%]]</f>
        <v>230.34000000000003</v>
      </c>
      <c r="X3512">
        <f>Sales_Data[[#This Row],[Sales]]-Sales_Data[[#This Row],[Cost]]</f>
        <v>188.45999999999998</v>
      </c>
      <c r="Y3512" s="3">
        <f>Sales_Data[[#This Row],[Gross_Profit_Recalc]]/Sales_Data[[#This Row],[Sales]]</f>
        <v>0.44999999999999996</v>
      </c>
      <c r="Z3512">
        <f>YEAR(Sales_Data[[#This Row],[Order Date]])</f>
        <v>2014</v>
      </c>
    </row>
    <row r="3513" spans="1:26" x14ac:dyDescent="0.2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>_xlfn.XLOOKUP(Sales_Data[[#This Row],[Category]],Assumptions_Model!A:A, Assumptions_Model!B:B)</f>
        <v>0.6</v>
      </c>
      <c r="W3513">
        <f>Sales_Data[[#This Row],[Sales]]*Sales_Data[[#This Row],[Cost_%]]</f>
        <v>305.69279999999998</v>
      </c>
      <c r="X3513">
        <f>Sales_Data[[#This Row],[Sales]]-Sales_Data[[#This Row],[Cost]]</f>
        <v>203.79520000000002</v>
      </c>
      <c r="Y3513" s="3">
        <f>Sales_Data[[#This Row],[Gross_Profit_Recalc]]/Sales_Data[[#This Row],[Sales]]</f>
        <v>0.4</v>
      </c>
      <c r="Z3513">
        <f>YEAR(Sales_Data[[#This Row],[Order Date]])</f>
        <v>2014</v>
      </c>
    </row>
    <row r="3514" spans="1:26" x14ac:dyDescent="0.2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>_xlfn.XLOOKUP(Sales_Data[[#This Row],[Category]],Assumptions_Model!A:A, Assumptions_Model!B:B)</f>
        <v>0.65</v>
      </c>
      <c r="W3514">
        <f>Sales_Data[[#This Row],[Sales]]*Sales_Data[[#This Row],[Cost_%]]</f>
        <v>536.36310000000003</v>
      </c>
      <c r="X3514">
        <f>Sales_Data[[#This Row],[Sales]]-Sales_Data[[#This Row],[Cost]]</f>
        <v>288.81089999999995</v>
      </c>
      <c r="Y3514" s="3">
        <f>Sales_Data[[#This Row],[Gross_Profit_Recalc]]/Sales_Data[[#This Row],[Sales]]</f>
        <v>0.34999999999999992</v>
      </c>
      <c r="Z3514">
        <f>YEAR(Sales_Data[[#This Row],[Order Date]])</f>
        <v>2017</v>
      </c>
    </row>
    <row r="3515" spans="1:26" x14ac:dyDescent="0.2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>_xlfn.XLOOKUP(Sales_Data[[#This Row],[Category]],Assumptions_Model!A:A, Assumptions_Model!B:B)</f>
        <v>0.6</v>
      </c>
      <c r="W3515">
        <f>Sales_Data[[#This Row],[Sales]]*Sales_Data[[#This Row],[Cost_%]]</f>
        <v>10.656000000000001</v>
      </c>
      <c r="X3515">
        <f>Sales_Data[[#This Row],[Sales]]-Sales_Data[[#This Row],[Cost]]</f>
        <v>7.104000000000001</v>
      </c>
      <c r="Y3515" s="3">
        <f>Sales_Data[[#This Row],[Gross_Profit_Recalc]]/Sales_Data[[#This Row],[Sales]]</f>
        <v>0.4</v>
      </c>
      <c r="Z3515">
        <f>YEAR(Sales_Data[[#This Row],[Order Date]])</f>
        <v>2017</v>
      </c>
    </row>
    <row r="3516" spans="1:26" x14ac:dyDescent="0.2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>_xlfn.XLOOKUP(Sales_Data[[#This Row],[Category]],Assumptions_Model!A:A, Assumptions_Model!B:B)</f>
        <v>0.6</v>
      </c>
      <c r="W3516">
        <f>Sales_Data[[#This Row],[Sales]]*Sales_Data[[#This Row],[Cost_%]]</f>
        <v>4.1471999999999998</v>
      </c>
      <c r="X3516">
        <f>Sales_Data[[#This Row],[Sales]]-Sales_Data[[#This Row],[Cost]]</f>
        <v>2.7648000000000001</v>
      </c>
      <c r="Y3516" s="3">
        <f>Sales_Data[[#This Row],[Gross_Profit_Recalc]]/Sales_Data[[#This Row],[Sales]]</f>
        <v>0.4</v>
      </c>
      <c r="Z3516">
        <f>YEAR(Sales_Data[[#This Row],[Order Date]])</f>
        <v>2017</v>
      </c>
    </row>
    <row r="3517" spans="1:26" x14ac:dyDescent="0.2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>_xlfn.XLOOKUP(Sales_Data[[#This Row],[Category]],Assumptions_Model!A:A, Assumptions_Model!B:B)</f>
        <v>0.55000000000000004</v>
      </c>
      <c r="W3517">
        <f>Sales_Data[[#This Row],[Sales]]*Sales_Data[[#This Row],[Cost_%]]</f>
        <v>36.465000000000003</v>
      </c>
      <c r="X3517">
        <f>Sales_Data[[#This Row],[Sales]]-Sales_Data[[#This Row],[Cost]]</f>
        <v>29.834999999999994</v>
      </c>
      <c r="Y3517" s="3">
        <f>Sales_Data[[#This Row],[Gross_Profit_Recalc]]/Sales_Data[[#This Row],[Sales]]</f>
        <v>0.4499999999999999</v>
      </c>
      <c r="Z3517">
        <f>YEAR(Sales_Data[[#This Row],[Order Date]])</f>
        <v>2016</v>
      </c>
    </row>
    <row r="3518" spans="1:26" x14ac:dyDescent="0.2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>_xlfn.XLOOKUP(Sales_Data[[#This Row],[Category]],Assumptions_Model!A:A, Assumptions_Model!B:B)</f>
        <v>0.6</v>
      </c>
      <c r="W3518">
        <f>Sales_Data[[#This Row],[Sales]]*Sales_Data[[#This Row],[Cost_%]]</f>
        <v>18.489599999999999</v>
      </c>
      <c r="X3518">
        <f>Sales_Data[[#This Row],[Sales]]-Sales_Data[[#This Row],[Cost]]</f>
        <v>12.3264</v>
      </c>
      <c r="Y3518" s="3">
        <f>Sales_Data[[#This Row],[Gross_Profit_Recalc]]/Sales_Data[[#This Row],[Sales]]</f>
        <v>0.4</v>
      </c>
      <c r="Z3518">
        <f>YEAR(Sales_Data[[#This Row],[Order Date]])</f>
        <v>2016</v>
      </c>
    </row>
    <row r="3519" spans="1:26" x14ac:dyDescent="0.2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>_xlfn.XLOOKUP(Sales_Data[[#This Row],[Category]],Assumptions_Model!A:A, Assumptions_Model!B:B)</f>
        <v>0.55000000000000004</v>
      </c>
      <c r="W3519">
        <f>Sales_Data[[#This Row],[Sales]]*Sales_Data[[#This Row],[Cost_%]]</f>
        <v>24.6312</v>
      </c>
      <c r="X3519">
        <f>Sales_Data[[#This Row],[Sales]]-Sales_Data[[#This Row],[Cost]]</f>
        <v>20.152799999999999</v>
      </c>
      <c r="Y3519" s="3">
        <f>Sales_Data[[#This Row],[Gross_Profit_Recalc]]/Sales_Data[[#This Row],[Sales]]</f>
        <v>0.45</v>
      </c>
      <c r="Z3519">
        <f>YEAR(Sales_Data[[#This Row],[Order Date]])</f>
        <v>2016</v>
      </c>
    </row>
    <row r="3520" spans="1:26" x14ac:dyDescent="0.2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>_xlfn.XLOOKUP(Sales_Data[[#This Row],[Category]],Assumptions_Model!A:A, Assumptions_Model!B:B)</f>
        <v>0.6</v>
      </c>
      <c r="W3520">
        <f>Sales_Data[[#This Row],[Sales]]*Sales_Data[[#This Row],[Cost_%]]</f>
        <v>341.72159999999997</v>
      </c>
      <c r="X3520">
        <f>Sales_Data[[#This Row],[Sales]]-Sales_Data[[#This Row],[Cost]]</f>
        <v>227.81439999999998</v>
      </c>
      <c r="Y3520" s="3">
        <f>Sales_Data[[#This Row],[Gross_Profit_Recalc]]/Sales_Data[[#This Row],[Sales]]</f>
        <v>0.4</v>
      </c>
      <c r="Z3520">
        <f>YEAR(Sales_Data[[#This Row],[Order Date]])</f>
        <v>2016</v>
      </c>
    </row>
    <row r="3521" spans="1:26" x14ac:dyDescent="0.2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f>_xlfn.XLOOKUP(Sales_Data[[#This Row],[Category]],Assumptions_Model!A:A, Assumptions_Model!B:B)</f>
        <v>0.65</v>
      </c>
      <c r="W3521">
        <f>Sales_Data[[#This Row],[Sales]]*Sales_Data[[#This Row],[Cost_%]]</f>
        <v>517.67624999999998</v>
      </c>
      <c r="X3521">
        <f>Sales_Data[[#This Row],[Sales]]-Sales_Data[[#This Row],[Cost]]</f>
        <v>278.74874999999997</v>
      </c>
      <c r="Y3521" s="3">
        <f>Sales_Data[[#This Row],[Gross_Profit_Recalc]]/Sales_Data[[#This Row],[Sales]]</f>
        <v>0.35</v>
      </c>
      <c r="Z3521">
        <f>YEAR(Sales_Data[[#This Row],[Order Date]])</f>
        <v>2015</v>
      </c>
    </row>
    <row r="3522" spans="1:26" x14ac:dyDescent="0.2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>_xlfn.XLOOKUP(Sales_Data[[#This Row],[Category]],Assumptions_Model!A:A, Assumptions_Model!B:B)</f>
        <v>0.6</v>
      </c>
      <c r="W3522">
        <f>Sales_Data[[#This Row],[Sales]]*Sales_Data[[#This Row],[Cost_%]]</f>
        <v>7.6992000000000003</v>
      </c>
      <c r="X3522">
        <f>Sales_Data[[#This Row],[Sales]]-Sales_Data[[#This Row],[Cost]]</f>
        <v>5.1328000000000005</v>
      </c>
      <c r="Y3522" s="3">
        <f>Sales_Data[[#This Row],[Gross_Profit_Recalc]]/Sales_Data[[#This Row],[Sales]]</f>
        <v>0.4</v>
      </c>
      <c r="Z3522">
        <f>YEAR(Sales_Data[[#This Row],[Order Date]])</f>
        <v>2015</v>
      </c>
    </row>
    <row r="3523" spans="1:26" x14ac:dyDescent="0.2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>_xlfn.XLOOKUP(Sales_Data[[#This Row],[Category]],Assumptions_Model!A:A, Assumptions_Model!B:B)</f>
        <v>0.6</v>
      </c>
      <c r="W3523">
        <f>Sales_Data[[#This Row],[Sales]]*Sales_Data[[#This Row],[Cost_%]]</f>
        <v>24.276</v>
      </c>
      <c r="X3523">
        <f>Sales_Data[[#This Row],[Sales]]-Sales_Data[[#This Row],[Cost]]</f>
        <v>16.184000000000001</v>
      </c>
      <c r="Y3523" s="3">
        <f>Sales_Data[[#This Row],[Gross_Profit_Recalc]]/Sales_Data[[#This Row],[Sales]]</f>
        <v>0.4</v>
      </c>
      <c r="Z3523">
        <f>YEAR(Sales_Data[[#This Row],[Order Date]])</f>
        <v>2016</v>
      </c>
    </row>
    <row r="3524" spans="1:26" x14ac:dyDescent="0.2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>_xlfn.XLOOKUP(Sales_Data[[#This Row],[Category]],Assumptions_Model!A:A, Assumptions_Model!B:B)</f>
        <v>0.55000000000000004</v>
      </c>
      <c r="W3524">
        <f>Sales_Data[[#This Row],[Sales]]*Sales_Data[[#This Row],[Cost_%]]</f>
        <v>222.71700000000001</v>
      </c>
      <c r="X3524">
        <f>Sales_Data[[#This Row],[Sales]]-Sales_Data[[#This Row],[Cost]]</f>
        <v>182.22299999999998</v>
      </c>
      <c r="Y3524" s="3">
        <f>Sales_Data[[#This Row],[Gross_Profit_Recalc]]/Sales_Data[[#This Row],[Sales]]</f>
        <v>0.44999999999999996</v>
      </c>
      <c r="Z3524">
        <f>YEAR(Sales_Data[[#This Row],[Order Date]])</f>
        <v>2016</v>
      </c>
    </row>
    <row r="3525" spans="1:26" x14ac:dyDescent="0.2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>_xlfn.XLOOKUP(Sales_Data[[#This Row],[Category]],Assumptions_Model!A:A, Assumptions_Model!B:B)</f>
        <v>0.55000000000000004</v>
      </c>
      <c r="W3525">
        <f>Sales_Data[[#This Row],[Sales]]*Sales_Data[[#This Row],[Cost_%]]</f>
        <v>63.800000000000004</v>
      </c>
      <c r="X3525">
        <f>Sales_Data[[#This Row],[Sales]]-Sales_Data[[#This Row],[Cost]]</f>
        <v>52.199999999999996</v>
      </c>
      <c r="Y3525" s="3">
        <f>Sales_Data[[#This Row],[Gross_Profit_Recalc]]/Sales_Data[[#This Row],[Sales]]</f>
        <v>0.44999999999999996</v>
      </c>
      <c r="Z3525">
        <f>YEAR(Sales_Data[[#This Row],[Order Date]])</f>
        <v>2016</v>
      </c>
    </row>
    <row r="3526" spans="1:26" x14ac:dyDescent="0.2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f>_xlfn.XLOOKUP(Sales_Data[[#This Row],[Category]],Assumptions_Model!A:A, Assumptions_Model!B:B)</f>
        <v>0.55000000000000004</v>
      </c>
      <c r="W3526">
        <f>Sales_Data[[#This Row],[Sales]]*Sales_Data[[#This Row],[Cost_%]]</f>
        <v>361.65360000000004</v>
      </c>
      <c r="X3526">
        <f>Sales_Data[[#This Row],[Sales]]-Sales_Data[[#This Row],[Cost]]</f>
        <v>295.89839999999998</v>
      </c>
      <c r="Y3526" s="3">
        <f>Sales_Data[[#This Row],[Gross_Profit_Recalc]]/Sales_Data[[#This Row],[Sales]]</f>
        <v>0.44999999999999996</v>
      </c>
      <c r="Z3526">
        <f>YEAR(Sales_Data[[#This Row],[Order Date]])</f>
        <v>2016</v>
      </c>
    </row>
    <row r="3527" spans="1:26" x14ac:dyDescent="0.2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>_xlfn.XLOOKUP(Sales_Data[[#This Row],[Category]],Assumptions_Model!A:A, Assumptions_Model!B:B)</f>
        <v>0.55000000000000004</v>
      </c>
      <c r="W3527">
        <f>Sales_Data[[#This Row],[Sales]]*Sales_Data[[#This Row],[Cost_%]]</f>
        <v>329.98350000000005</v>
      </c>
      <c r="X3527">
        <f>Sales_Data[[#This Row],[Sales]]-Sales_Data[[#This Row],[Cost]]</f>
        <v>269.98649999999998</v>
      </c>
      <c r="Y3527" s="3">
        <f>Sales_Data[[#This Row],[Gross_Profit_Recalc]]/Sales_Data[[#This Row],[Sales]]</f>
        <v>0.44999999999999996</v>
      </c>
      <c r="Z3527">
        <f>YEAR(Sales_Data[[#This Row],[Order Date]])</f>
        <v>2017</v>
      </c>
    </row>
    <row r="3528" spans="1:26" x14ac:dyDescent="0.2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>_xlfn.XLOOKUP(Sales_Data[[#This Row],[Category]],Assumptions_Model!A:A, Assumptions_Model!B:B)</f>
        <v>0.55000000000000004</v>
      </c>
      <c r="W3528">
        <f>Sales_Data[[#This Row],[Sales]]*Sales_Data[[#This Row],[Cost_%]]</f>
        <v>21.433500000000002</v>
      </c>
      <c r="X3528">
        <f>Sales_Data[[#This Row],[Sales]]-Sales_Data[[#This Row],[Cost]]</f>
        <v>17.536499999999997</v>
      </c>
      <c r="Y3528" s="3">
        <f>Sales_Data[[#This Row],[Gross_Profit_Recalc]]/Sales_Data[[#This Row],[Sales]]</f>
        <v>0.4499999999999999</v>
      </c>
      <c r="Z3528">
        <f>YEAR(Sales_Data[[#This Row],[Order Date]])</f>
        <v>2017</v>
      </c>
    </row>
    <row r="3529" spans="1:26" x14ac:dyDescent="0.2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>_xlfn.XLOOKUP(Sales_Data[[#This Row],[Category]],Assumptions_Model!A:A, Assumptions_Model!B:B)</f>
        <v>0.6</v>
      </c>
      <c r="W3529">
        <f>Sales_Data[[#This Row],[Sales]]*Sales_Data[[#This Row],[Cost_%]]</f>
        <v>27.504000000000001</v>
      </c>
      <c r="X3529">
        <f>Sales_Data[[#This Row],[Sales]]-Sales_Data[[#This Row],[Cost]]</f>
        <v>18.336000000000002</v>
      </c>
      <c r="Y3529" s="3">
        <f>Sales_Data[[#This Row],[Gross_Profit_Recalc]]/Sales_Data[[#This Row],[Sales]]</f>
        <v>0.4</v>
      </c>
      <c r="Z3529">
        <f>YEAR(Sales_Data[[#This Row],[Order Date]])</f>
        <v>2017</v>
      </c>
    </row>
    <row r="3530" spans="1:26" x14ac:dyDescent="0.2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>_xlfn.XLOOKUP(Sales_Data[[#This Row],[Category]],Assumptions_Model!A:A, Assumptions_Model!B:B)</f>
        <v>0.55000000000000004</v>
      </c>
      <c r="W3530">
        <f>Sales_Data[[#This Row],[Sales]]*Sales_Data[[#This Row],[Cost_%]]</f>
        <v>21.032000000000004</v>
      </c>
      <c r="X3530">
        <f>Sales_Data[[#This Row],[Sales]]-Sales_Data[[#This Row],[Cost]]</f>
        <v>17.207999999999998</v>
      </c>
      <c r="Y3530" s="3">
        <f>Sales_Data[[#This Row],[Gross_Profit_Recalc]]/Sales_Data[[#This Row],[Sales]]</f>
        <v>0.44999999999999996</v>
      </c>
      <c r="Z3530">
        <f>YEAR(Sales_Data[[#This Row],[Order Date]])</f>
        <v>2016</v>
      </c>
    </row>
    <row r="3531" spans="1:26" x14ac:dyDescent="0.2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>_xlfn.XLOOKUP(Sales_Data[[#This Row],[Category]],Assumptions_Model!A:A, Assumptions_Model!B:B)</f>
        <v>0.55000000000000004</v>
      </c>
      <c r="W3531">
        <f>Sales_Data[[#This Row],[Sales]]*Sales_Data[[#This Row],[Cost_%]]</f>
        <v>47.942400000000006</v>
      </c>
      <c r="X3531">
        <f>Sales_Data[[#This Row],[Sales]]-Sales_Data[[#This Row],[Cost]]</f>
        <v>39.2256</v>
      </c>
      <c r="Y3531" s="3">
        <f>Sales_Data[[#This Row],[Gross_Profit_Recalc]]/Sales_Data[[#This Row],[Sales]]</f>
        <v>0.44999999999999996</v>
      </c>
      <c r="Z3531">
        <f>YEAR(Sales_Data[[#This Row],[Order Date]])</f>
        <v>2015</v>
      </c>
    </row>
    <row r="3532" spans="1:26" x14ac:dyDescent="0.2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>_xlfn.XLOOKUP(Sales_Data[[#This Row],[Category]],Assumptions_Model!A:A, Assumptions_Model!B:B)</f>
        <v>0.6</v>
      </c>
      <c r="W3532">
        <f>Sales_Data[[#This Row],[Sales]]*Sales_Data[[#This Row],[Cost_%]]</f>
        <v>12.839999999999998</v>
      </c>
      <c r="X3532">
        <f>Sales_Data[[#This Row],[Sales]]-Sales_Data[[#This Row],[Cost]]</f>
        <v>8.56</v>
      </c>
      <c r="Y3532" s="3">
        <f>Sales_Data[[#This Row],[Gross_Profit_Recalc]]/Sales_Data[[#This Row],[Sales]]</f>
        <v>0.4</v>
      </c>
      <c r="Z3532">
        <f>YEAR(Sales_Data[[#This Row],[Order Date]])</f>
        <v>2016</v>
      </c>
    </row>
    <row r="3533" spans="1:26" x14ac:dyDescent="0.2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>_xlfn.XLOOKUP(Sales_Data[[#This Row],[Category]],Assumptions_Model!A:A, Assumptions_Model!B:B)</f>
        <v>0.6</v>
      </c>
      <c r="W3533">
        <f>Sales_Data[[#This Row],[Sales]]*Sales_Data[[#This Row],[Cost_%]]</f>
        <v>32.94</v>
      </c>
      <c r="X3533">
        <f>Sales_Data[[#This Row],[Sales]]-Sales_Data[[#This Row],[Cost]]</f>
        <v>21.96</v>
      </c>
      <c r="Y3533" s="3">
        <f>Sales_Data[[#This Row],[Gross_Profit_Recalc]]/Sales_Data[[#This Row],[Sales]]</f>
        <v>0.4</v>
      </c>
      <c r="Z3533">
        <f>YEAR(Sales_Data[[#This Row],[Order Date]])</f>
        <v>2016</v>
      </c>
    </row>
    <row r="3534" spans="1:26" x14ac:dyDescent="0.2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f>_xlfn.XLOOKUP(Sales_Data[[#This Row],[Category]],Assumptions_Model!A:A, Assumptions_Model!B:B)</f>
        <v>0.55000000000000004</v>
      </c>
      <c r="W3534">
        <f>Sales_Data[[#This Row],[Sales]]*Sales_Data[[#This Row],[Cost_%]]</f>
        <v>158.38240000000002</v>
      </c>
      <c r="X3534">
        <f>Sales_Data[[#This Row],[Sales]]-Sales_Data[[#This Row],[Cost]]</f>
        <v>129.5856</v>
      </c>
      <c r="Y3534" s="3">
        <f>Sales_Data[[#This Row],[Gross_Profit_Recalc]]/Sales_Data[[#This Row],[Sales]]</f>
        <v>0.44999999999999996</v>
      </c>
      <c r="Z3534">
        <f>YEAR(Sales_Data[[#This Row],[Order Date]])</f>
        <v>2014</v>
      </c>
    </row>
    <row r="3535" spans="1:26" x14ac:dyDescent="0.2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>_xlfn.XLOOKUP(Sales_Data[[#This Row],[Category]],Assumptions_Model!A:A, Assumptions_Model!B:B)</f>
        <v>0.6</v>
      </c>
      <c r="W3535">
        <f>Sales_Data[[#This Row],[Sales]]*Sales_Data[[#This Row],[Cost_%]]</f>
        <v>7.871999999999999</v>
      </c>
      <c r="X3535">
        <f>Sales_Data[[#This Row],[Sales]]-Sales_Data[[#This Row],[Cost]]</f>
        <v>5.2480000000000002</v>
      </c>
      <c r="Y3535" s="3">
        <f>Sales_Data[[#This Row],[Gross_Profit_Recalc]]/Sales_Data[[#This Row],[Sales]]</f>
        <v>0.4</v>
      </c>
      <c r="Z3535">
        <f>YEAR(Sales_Data[[#This Row],[Order Date]])</f>
        <v>2014</v>
      </c>
    </row>
    <row r="3536" spans="1:26" x14ac:dyDescent="0.2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f>_xlfn.XLOOKUP(Sales_Data[[#This Row],[Category]],Assumptions_Model!A:A, Assumptions_Model!B:B)</f>
        <v>0.6</v>
      </c>
      <c r="W3536">
        <f>Sales_Data[[#This Row],[Sales]]*Sales_Data[[#This Row],[Cost_%]]</f>
        <v>6.45</v>
      </c>
      <c r="X3536">
        <f>Sales_Data[[#This Row],[Sales]]-Sales_Data[[#This Row],[Cost]]</f>
        <v>4.3</v>
      </c>
      <c r="Y3536" s="3">
        <f>Sales_Data[[#This Row],[Gross_Profit_Recalc]]/Sales_Data[[#This Row],[Sales]]</f>
        <v>0.39999999999999997</v>
      </c>
      <c r="Z3536">
        <f>YEAR(Sales_Data[[#This Row],[Order Date]])</f>
        <v>2014</v>
      </c>
    </row>
    <row r="3537" spans="1:26" x14ac:dyDescent="0.2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>_xlfn.XLOOKUP(Sales_Data[[#This Row],[Category]],Assumptions_Model!A:A, Assumptions_Model!B:B)</f>
        <v>0.6</v>
      </c>
      <c r="W3537">
        <f>Sales_Data[[#This Row],[Sales]]*Sales_Data[[#This Row],[Cost_%]]</f>
        <v>6.9719999999999995</v>
      </c>
      <c r="X3537">
        <f>Sales_Data[[#This Row],[Sales]]-Sales_Data[[#This Row],[Cost]]</f>
        <v>4.6479999999999997</v>
      </c>
      <c r="Y3537" s="3">
        <f>Sales_Data[[#This Row],[Gross_Profit_Recalc]]/Sales_Data[[#This Row],[Sales]]</f>
        <v>0.4</v>
      </c>
      <c r="Z3537">
        <f>YEAR(Sales_Data[[#This Row],[Order Date]])</f>
        <v>2014</v>
      </c>
    </row>
    <row r="3538" spans="1:26" x14ac:dyDescent="0.2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>_xlfn.XLOOKUP(Sales_Data[[#This Row],[Category]],Assumptions_Model!A:A, Assumptions_Model!B:B)</f>
        <v>0.6</v>
      </c>
      <c r="W3538">
        <f>Sales_Data[[#This Row],[Sales]]*Sales_Data[[#This Row],[Cost_%]]</f>
        <v>24.443999999999999</v>
      </c>
      <c r="X3538">
        <f>Sales_Data[[#This Row],[Sales]]-Sales_Data[[#This Row],[Cost]]</f>
        <v>16.296000000000003</v>
      </c>
      <c r="Y3538" s="3">
        <f>Sales_Data[[#This Row],[Gross_Profit_Recalc]]/Sales_Data[[#This Row],[Sales]]</f>
        <v>0.40000000000000008</v>
      </c>
      <c r="Z3538">
        <f>YEAR(Sales_Data[[#This Row],[Order Date]])</f>
        <v>2016</v>
      </c>
    </row>
    <row r="3539" spans="1:26" x14ac:dyDescent="0.2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>_xlfn.XLOOKUP(Sales_Data[[#This Row],[Category]],Assumptions_Model!A:A, Assumptions_Model!B:B)</f>
        <v>0.6</v>
      </c>
      <c r="W3539">
        <f>Sales_Data[[#This Row],[Sales]]*Sales_Data[[#This Row],[Cost_%]]</f>
        <v>49.949999999999996</v>
      </c>
      <c r="X3539">
        <f>Sales_Data[[#This Row],[Sales]]-Sales_Data[[#This Row],[Cost]]</f>
        <v>33.300000000000004</v>
      </c>
      <c r="Y3539" s="3">
        <f>Sales_Data[[#This Row],[Gross_Profit_Recalc]]/Sales_Data[[#This Row],[Sales]]</f>
        <v>0.40000000000000008</v>
      </c>
      <c r="Z3539">
        <f>YEAR(Sales_Data[[#This Row],[Order Date]])</f>
        <v>2014</v>
      </c>
    </row>
    <row r="3540" spans="1:26" x14ac:dyDescent="0.2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>_xlfn.XLOOKUP(Sales_Data[[#This Row],[Category]],Assumptions_Model!A:A, Assumptions_Model!B:B)</f>
        <v>0.6</v>
      </c>
      <c r="W3540">
        <f>Sales_Data[[#This Row],[Sales]]*Sales_Data[[#This Row],[Cost_%]]</f>
        <v>5.669999999999999</v>
      </c>
      <c r="X3540">
        <f>Sales_Data[[#This Row],[Sales]]-Sales_Data[[#This Row],[Cost]]</f>
        <v>3.7800000000000002</v>
      </c>
      <c r="Y3540" s="3">
        <f>Sales_Data[[#This Row],[Gross_Profit_Recalc]]/Sales_Data[[#This Row],[Sales]]</f>
        <v>0.40000000000000008</v>
      </c>
      <c r="Z3540">
        <f>YEAR(Sales_Data[[#This Row],[Order Date]])</f>
        <v>2014</v>
      </c>
    </row>
    <row r="3541" spans="1:26" x14ac:dyDescent="0.2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>_xlfn.XLOOKUP(Sales_Data[[#This Row],[Category]],Assumptions_Model!A:A, Assumptions_Model!B:B)</f>
        <v>0.6</v>
      </c>
      <c r="W3541">
        <f>Sales_Data[[#This Row],[Sales]]*Sales_Data[[#This Row],[Cost_%]]</f>
        <v>12.389999999999999</v>
      </c>
      <c r="X3541">
        <f>Sales_Data[[#This Row],[Sales]]-Sales_Data[[#This Row],[Cost]]</f>
        <v>8.26</v>
      </c>
      <c r="Y3541" s="3">
        <f>Sales_Data[[#This Row],[Gross_Profit_Recalc]]/Sales_Data[[#This Row],[Sales]]</f>
        <v>0.4</v>
      </c>
      <c r="Z3541">
        <f>YEAR(Sales_Data[[#This Row],[Order Date]])</f>
        <v>2014</v>
      </c>
    </row>
    <row r="3542" spans="1:26" x14ac:dyDescent="0.2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>_xlfn.XLOOKUP(Sales_Data[[#This Row],[Category]],Assumptions_Model!A:A, Assumptions_Model!B:B)</f>
        <v>0.6</v>
      </c>
      <c r="W3542">
        <f>Sales_Data[[#This Row],[Sales]]*Sales_Data[[#This Row],[Cost_%]]</f>
        <v>27.215999999999998</v>
      </c>
      <c r="X3542">
        <f>Sales_Data[[#This Row],[Sales]]-Sales_Data[[#This Row],[Cost]]</f>
        <v>18.144000000000002</v>
      </c>
      <c r="Y3542" s="3">
        <f>Sales_Data[[#This Row],[Gross_Profit_Recalc]]/Sales_Data[[#This Row],[Sales]]</f>
        <v>0.4</v>
      </c>
      <c r="Z3542">
        <f>YEAR(Sales_Data[[#This Row],[Order Date]])</f>
        <v>2014</v>
      </c>
    </row>
    <row r="3543" spans="1:26" x14ac:dyDescent="0.2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f>_xlfn.XLOOKUP(Sales_Data[[#This Row],[Category]],Assumptions_Model!A:A, Assumptions_Model!B:B)</f>
        <v>0.65</v>
      </c>
      <c r="W3543">
        <f>Sales_Data[[#This Row],[Sales]]*Sales_Data[[#This Row],[Cost_%]]</f>
        <v>3.4788000000000001</v>
      </c>
      <c r="X3543">
        <f>Sales_Data[[#This Row],[Sales]]-Sales_Data[[#This Row],[Cost]]</f>
        <v>1.8732000000000002</v>
      </c>
      <c r="Y3543" s="3">
        <f>Sales_Data[[#This Row],[Gross_Profit_Recalc]]/Sales_Data[[#This Row],[Sales]]</f>
        <v>0.35000000000000003</v>
      </c>
      <c r="Z3543">
        <f>YEAR(Sales_Data[[#This Row],[Order Date]])</f>
        <v>2016</v>
      </c>
    </row>
    <row r="3544" spans="1:26" x14ac:dyDescent="0.2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>_xlfn.XLOOKUP(Sales_Data[[#This Row],[Category]],Assumptions_Model!A:A, Assumptions_Model!B:B)</f>
        <v>0.65</v>
      </c>
      <c r="W3544">
        <f>Sales_Data[[#This Row],[Sales]]*Sales_Data[[#This Row],[Cost_%]]</f>
        <v>64.591800000000006</v>
      </c>
      <c r="X3544">
        <f>Sales_Data[[#This Row],[Sales]]-Sales_Data[[#This Row],[Cost]]</f>
        <v>34.780199999999994</v>
      </c>
      <c r="Y3544" s="3">
        <f>Sales_Data[[#This Row],[Gross_Profit_Recalc]]/Sales_Data[[#This Row],[Sales]]</f>
        <v>0.34999999999999992</v>
      </c>
      <c r="Z3544">
        <f>YEAR(Sales_Data[[#This Row],[Order Date]])</f>
        <v>2016</v>
      </c>
    </row>
    <row r="3545" spans="1:26" x14ac:dyDescent="0.2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>_xlfn.XLOOKUP(Sales_Data[[#This Row],[Category]],Assumptions_Model!A:A, Assumptions_Model!B:B)</f>
        <v>0.6</v>
      </c>
      <c r="W3545">
        <f>Sales_Data[[#This Row],[Sales]]*Sales_Data[[#This Row],[Cost_%]]</f>
        <v>1.6032</v>
      </c>
      <c r="X3545">
        <f>Sales_Data[[#This Row],[Sales]]-Sales_Data[[#This Row],[Cost]]</f>
        <v>1.0688000000000002</v>
      </c>
      <c r="Y3545" s="3">
        <f>Sales_Data[[#This Row],[Gross_Profit_Recalc]]/Sales_Data[[#This Row],[Sales]]</f>
        <v>0.4</v>
      </c>
      <c r="Z3545">
        <f>YEAR(Sales_Data[[#This Row],[Order Date]])</f>
        <v>2016</v>
      </c>
    </row>
    <row r="3546" spans="1:26" x14ac:dyDescent="0.2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>_xlfn.XLOOKUP(Sales_Data[[#This Row],[Category]],Assumptions_Model!A:A, Assumptions_Model!B:B)</f>
        <v>0.6</v>
      </c>
      <c r="W3546">
        <f>Sales_Data[[#This Row],[Sales]]*Sales_Data[[#This Row],[Cost_%]]</f>
        <v>17.203199999999999</v>
      </c>
      <c r="X3546">
        <f>Sales_Data[[#This Row],[Sales]]-Sales_Data[[#This Row],[Cost]]</f>
        <v>11.468800000000002</v>
      </c>
      <c r="Y3546" s="3">
        <f>Sales_Data[[#This Row],[Gross_Profit_Recalc]]/Sales_Data[[#This Row],[Sales]]</f>
        <v>0.4</v>
      </c>
      <c r="Z3546">
        <f>YEAR(Sales_Data[[#This Row],[Order Date]])</f>
        <v>2017</v>
      </c>
    </row>
    <row r="3547" spans="1:26" x14ac:dyDescent="0.2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f>_xlfn.XLOOKUP(Sales_Data[[#This Row],[Category]],Assumptions_Model!A:A, Assumptions_Model!B:B)</f>
        <v>0.6</v>
      </c>
      <c r="W3547">
        <f>Sales_Data[[#This Row],[Sales]]*Sales_Data[[#This Row],[Cost_%]]</f>
        <v>17.587199999999999</v>
      </c>
      <c r="X3547">
        <f>Sales_Data[[#This Row],[Sales]]-Sales_Data[[#This Row],[Cost]]</f>
        <v>11.724800000000002</v>
      </c>
      <c r="Y3547" s="3">
        <f>Sales_Data[[#This Row],[Gross_Profit_Recalc]]/Sales_Data[[#This Row],[Sales]]</f>
        <v>0.4</v>
      </c>
      <c r="Z3547">
        <f>YEAR(Sales_Data[[#This Row],[Order Date]])</f>
        <v>2017</v>
      </c>
    </row>
    <row r="3548" spans="1:26" x14ac:dyDescent="0.2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>_xlfn.XLOOKUP(Sales_Data[[#This Row],[Category]],Assumptions_Model!A:A, Assumptions_Model!B:B)</f>
        <v>0.6</v>
      </c>
      <c r="W3548">
        <f>Sales_Data[[#This Row],[Sales]]*Sales_Data[[#This Row],[Cost_%]]</f>
        <v>63.588000000000001</v>
      </c>
      <c r="X3548">
        <f>Sales_Data[[#This Row],[Sales]]-Sales_Data[[#This Row],[Cost]]</f>
        <v>42.392000000000003</v>
      </c>
      <c r="Y3548" s="3">
        <f>Sales_Data[[#This Row],[Gross_Profit_Recalc]]/Sales_Data[[#This Row],[Sales]]</f>
        <v>0.4</v>
      </c>
      <c r="Z3548">
        <f>YEAR(Sales_Data[[#This Row],[Order Date]])</f>
        <v>2017</v>
      </c>
    </row>
    <row r="3549" spans="1:26" x14ac:dyDescent="0.2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>_xlfn.XLOOKUP(Sales_Data[[#This Row],[Category]],Assumptions_Model!A:A, Assumptions_Model!B:B)</f>
        <v>0.6</v>
      </c>
      <c r="W3549">
        <f>Sales_Data[[#This Row],[Sales]]*Sales_Data[[#This Row],[Cost_%]]</f>
        <v>21.036000000000001</v>
      </c>
      <c r="X3549">
        <f>Sales_Data[[#This Row],[Sales]]-Sales_Data[[#This Row],[Cost]]</f>
        <v>14.024000000000001</v>
      </c>
      <c r="Y3549" s="3">
        <f>Sales_Data[[#This Row],[Gross_Profit_Recalc]]/Sales_Data[[#This Row],[Sales]]</f>
        <v>0.4</v>
      </c>
      <c r="Z3549">
        <f>YEAR(Sales_Data[[#This Row],[Order Date]])</f>
        <v>2017</v>
      </c>
    </row>
    <row r="3550" spans="1:26" x14ac:dyDescent="0.2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>_xlfn.XLOOKUP(Sales_Data[[#This Row],[Category]],Assumptions_Model!A:A, Assumptions_Model!B:B)</f>
        <v>0.65</v>
      </c>
      <c r="W3550">
        <f>Sales_Data[[#This Row],[Sales]]*Sales_Data[[#This Row],[Cost_%]]</f>
        <v>22.061</v>
      </c>
      <c r="X3550">
        <f>Sales_Data[[#This Row],[Sales]]-Sales_Data[[#This Row],[Cost]]</f>
        <v>11.878999999999998</v>
      </c>
      <c r="Y3550" s="3">
        <f>Sales_Data[[#This Row],[Gross_Profit_Recalc]]/Sales_Data[[#This Row],[Sales]]</f>
        <v>0.35</v>
      </c>
      <c r="Z3550">
        <f>YEAR(Sales_Data[[#This Row],[Order Date]])</f>
        <v>2017</v>
      </c>
    </row>
    <row r="3551" spans="1:26" x14ac:dyDescent="0.2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>_xlfn.XLOOKUP(Sales_Data[[#This Row],[Category]],Assumptions_Model!A:A, Assumptions_Model!B:B)</f>
        <v>0.6</v>
      </c>
      <c r="W3551">
        <f>Sales_Data[[#This Row],[Sales]]*Sales_Data[[#This Row],[Cost_%]]</f>
        <v>18</v>
      </c>
      <c r="X3551">
        <f>Sales_Data[[#This Row],[Sales]]-Sales_Data[[#This Row],[Cost]]</f>
        <v>12</v>
      </c>
      <c r="Y3551" s="3">
        <f>Sales_Data[[#This Row],[Gross_Profit_Recalc]]/Sales_Data[[#This Row],[Sales]]</f>
        <v>0.4</v>
      </c>
      <c r="Z3551">
        <f>YEAR(Sales_Data[[#This Row],[Order Date]])</f>
        <v>2017</v>
      </c>
    </row>
    <row r="3552" spans="1:26" x14ac:dyDescent="0.2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>_xlfn.XLOOKUP(Sales_Data[[#This Row],[Category]],Assumptions_Model!A:A, Assumptions_Model!B:B)</f>
        <v>0.6</v>
      </c>
      <c r="W3552">
        <f>Sales_Data[[#This Row],[Sales]]*Sales_Data[[#This Row],[Cost_%]]</f>
        <v>27.316799999999997</v>
      </c>
      <c r="X3552">
        <f>Sales_Data[[#This Row],[Sales]]-Sales_Data[[#This Row],[Cost]]</f>
        <v>18.211200000000002</v>
      </c>
      <c r="Y3552" s="3">
        <f>Sales_Data[[#This Row],[Gross_Profit_Recalc]]/Sales_Data[[#This Row],[Sales]]</f>
        <v>0.4</v>
      </c>
      <c r="Z3552">
        <f>YEAR(Sales_Data[[#This Row],[Order Date]])</f>
        <v>2016</v>
      </c>
    </row>
    <row r="3553" spans="1:26" x14ac:dyDescent="0.2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>_xlfn.XLOOKUP(Sales_Data[[#This Row],[Category]],Assumptions_Model!A:A, Assumptions_Model!B:B)</f>
        <v>0.65</v>
      </c>
      <c r="W3553">
        <f>Sales_Data[[#This Row],[Sales]]*Sales_Data[[#This Row],[Cost_%]]</f>
        <v>548.67539999999997</v>
      </c>
      <c r="X3553">
        <f>Sales_Data[[#This Row],[Sales]]-Sales_Data[[#This Row],[Cost]]</f>
        <v>295.44060000000002</v>
      </c>
      <c r="Y3553" s="3">
        <f>Sales_Data[[#This Row],[Gross_Profit_Recalc]]/Sales_Data[[#This Row],[Sales]]</f>
        <v>0.35000000000000003</v>
      </c>
      <c r="Z3553">
        <f>YEAR(Sales_Data[[#This Row],[Order Date]])</f>
        <v>2016</v>
      </c>
    </row>
    <row r="3554" spans="1:26" x14ac:dyDescent="0.2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>_xlfn.XLOOKUP(Sales_Data[[#This Row],[Category]],Assumptions_Model!A:A, Assumptions_Model!B:B)</f>
        <v>0.55000000000000004</v>
      </c>
      <c r="W3554">
        <f>Sales_Data[[#This Row],[Sales]]*Sales_Data[[#This Row],[Cost_%]]</f>
        <v>447.00480000000005</v>
      </c>
      <c r="X3554">
        <f>Sales_Data[[#This Row],[Sales]]-Sales_Data[[#This Row],[Cost]]</f>
        <v>365.73119999999994</v>
      </c>
      <c r="Y3554" s="3">
        <f>Sales_Data[[#This Row],[Gross_Profit_Recalc]]/Sales_Data[[#This Row],[Sales]]</f>
        <v>0.44999999999999996</v>
      </c>
      <c r="Z3554">
        <f>YEAR(Sales_Data[[#This Row],[Order Date]])</f>
        <v>2016</v>
      </c>
    </row>
    <row r="3555" spans="1:26" x14ac:dyDescent="0.2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>_xlfn.XLOOKUP(Sales_Data[[#This Row],[Category]],Assumptions_Model!A:A, Assumptions_Model!B:B)</f>
        <v>0.6</v>
      </c>
      <c r="W3555">
        <f>Sales_Data[[#This Row],[Sales]]*Sales_Data[[#This Row],[Cost_%]]</f>
        <v>4.4855999999999998</v>
      </c>
      <c r="X3555">
        <f>Sales_Data[[#This Row],[Sales]]-Sales_Data[[#This Row],[Cost]]</f>
        <v>2.9904000000000002</v>
      </c>
      <c r="Y3555" s="3">
        <f>Sales_Data[[#This Row],[Gross_Profit_Recalc]]/Sales_Data[[#This Row],[Sales]]</f>
        <v>0.4</v>
      </c>
      <c r="Z3555">
        <f>YEAR(Sales_Data[[#This Row],[Order Date]])</f>
        <v>2017</v>
      </c>
    </row>
    <row r="3556" spans="1:26" x14ac:dyDescent="0.2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>_xlfn.XLOOKUP(Sales_Data[[#This Row],[Category]],Assumptions_Model!A:A, Assumptions_Model!B:B)</f>
        <v>0.6</v>
      </c>
      <c r="W3556">
        <f>Sales_Data[[#This Row],[Sales]]*Sales_Data[[#This Row],[Cost_%]]</f>
        <v>198.23999999999998</v>
      </c>
      <c r="X3556">
        <f>Sales_Data[[#This Row],[Sales]]-Sales_Data[[#This Row],[Cost]]</f>
        <v>132.16</v>
      </c>
      <c r="Y3556" s="3">
        <f>Sales_Data[[#This Row],[Gross_Profit_Recalc]]/Sales_Data[[#This Row],[Sales]]</f>
        <v>0.4</v>
      </c>
      <c r="Z3556">
        <f>YEAR(Sales_Data[[#This Row],[Order Date]])</f>
        <v>2014</v>
      </c>
    </row>
    <row r="3557" spans="1:26" x14ac:dyDescent="0.2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f>_xlfn.XLOOKUP(Sales_Data[[#This Row],[Category]],Assumptions_Model!A:A, Assumptions_Model!B:B)</f>
        <v>0.55000000000000004</v>
      </c>
      <c r="W3557">
        <f>Sales_Data[[#This Row],[Sales]]*Sales_Data[[#This Row],[Cost_%]]</f>
        <v>332.61360000000002</v>
      </c>
      <c r="X3557">
        <f>Sales_Data[[#This Row],[Sales]]-Sales_Data[[#This Row],[Cost]]</f>
        <v>272.13839999999993</v>
      </c>
      <c r="Y3557" s="3">
        <f>Sales_Data[[#This Row],[Gross_Profit_Recalc]]/Sales_Data[[#This Row],[Sales]]</f>
        <v>0.4499999999999999</v>
      </c>
      <c r="Z3557">
        <f>YEAR(Sales_Data[[#This Row],[Order Date]])</f>
        <v>2014</v>
      </c>
    </row>
    <row r="3558" spans="1:26" x14ac:dyDescent="0.2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>_xlfn.XLOOKUP(Sales_Data[[#This Row],[Category]],Assumptions_Model!A:A, Assumptions_Model!B:B)</f>
        <v>0.6</v>
      </c>
      <c r="W3558">
        <f>Sales_Data[[#This Row],[Sales]]*Sales_Data[[#This Row],[Cost_%]]</f>
        <v>27.215999999999998</v>
      </c>
      <c r="X3558">
        <f>Sales_Data[[#This Row],[Sales]]-Sales_Data[[#This Row],[Cost]]</f>
        <v>18.144000000000002</v>
      </c>
      <c r="Y3558" s="3">
        <f>Sales_Data[[#This Row],[Gross_Profit_Recalc]]/Sales_Data[[#This Row],[Sales]]</f>
        <v>0.4</v>
      </c>
      <c r="Z3558">
        <f>YEAR(Sales_Data[[#This Row],[Order Date]])</f>
        <v>2017</v>
      </c>
    </row>
    <row r="3559" spans="1:26" x14ac:dyDescent="0.2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>_xlfn.XLOOKUP(Sales_Data[[#This Row],[Category]],Assumptions_Model!A:A, Assumptions_Model!B:B)</f>
        <v>0.6</v>
      </c>
      <c r="W3559">
        <f>Sales_Data[[#This Row],[Sales]]*Sales_Data[[#This Row],[Cost_%]]</f>
        <v>6.0767999999999995</v>
      </c>
      <c r="X3559">
        <f>Sales_Data[[#This Row],[Sales]]-Sales_Data[[#This Row],[Cost]]</f>
        <v>4.0512000000000006</v>
      </c>
      <c r="Y3559" s="3">
        <f>Sales_Data[[#This Row],[Gross_Profit_Recalc]]/Sales_Data[[#This Row],[Sales]]</f>
        <v>0.40000000000000008</v>
      </c>
      <c r="Z3559">
        <f>YEAR(Sales_Data[[#This Row],[Order Date]])</f>
        <v>2017</v>
      </c>
    </row>
    <row r="3560" spans="1:26" x14ac:dyDescent="0.2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>_xlfn.XLOOKUP(Sales_Data[[#This Row],[Category]],Assumptions_Model!A:A, Assumptions_Model!B:B)</f>
        <v>0.6</v>
      </c>
      <c r="W3560">
        <f>Sales_Data[[#This Row],[Sales]]*Sales_Data[[#This Row],[Cost_%]]</f>
        <v>13.075200000000001</v>
      </c>
      <c r="X3560">
        <f>Sales_Data[[#This Row],[Sales]]-Sales_Data[[#This Row],[Cost]]</f>
        <v>8.716800000000001</v>
      </c>
      <c r="Y3560" s="3">
        <f>Sales_Data[[#This Row],[Gross_Profit_Recalc]]/Sales_Data[[#This Row],[Sales]]</f>
        <v>0.4</v>
      </c>
      <c r="Z3560">
        <f>YEAR(Sales_Data[[#This Row],[Order Date]])</f>
        <v>2017</v>
      </c>
    </row>
    <row r="3561" spans="1:26" x14ac:dyDescent="0.2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>_xlfn.XLOOKUP(Sales_Data[[#This Row],[Category]],Assumptions_Model!A:A, Assumptions_Model!B:B)</f>
        <v>0.55000000000000004</v>
      </c>
      <c r="W3561">
        <f>Sales_Data[[#This Row],[Sales]]*Sales_Data[[#This Row],[Cost_%]]</f>
        <v>241.89000000000001</v>
      </c>
      <c r="X3561">
        <f>Sales_Data[[#This Row],[Sales]]-Sales_Data[[#This Row],[Cost]]</f>
        <v>197.91</v>
      </c>
      <c r="Y3561" s="3">
        <f>Sales_Data[[#This Row],[Gross_Profit_Recalc]]/Sales_Data[[#This Row],[Sales]]</f>
        <v>0.44999999999999996</v>
      </c>
      <c r="Z3561">
        <f>YEAR(Sales_Data[[#This Row],[Order Date]])</f>
        <v>2017</v>
      </c>
    </row>
    <row r="3562" spans="1:26" x14ac:dyDescent="0.2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>_xlfn.XLOOKUP(Sales_Data[[#This Row],[Category]],Assumptions_Model!A:A, Assumptions_Model!B:B)</f>
        <v>0.6</v>
      </c>
      <c r="W3562">
        <f>Sales_Data[[#This Row],[Sales]]*Sales_Data[[#This Row],[Cost_%]]</f>
        <v>4.9535999999999998</v>
      </c>
      <c r="X3562">
        <f>Sales_Data[[#This Row],[Sales]]-Sales_Data[[#This Row],[Cost]]</f>
        <v>3.3024000000000004</v>
      </c>
      <c r="Y3562" s="3">
        <f>Sales_Data[[#This Row],[Gross_Profit_Recalc]]/Sales_Data[[#This Row],[Sales]]</f>
        <v>0.4</v>
      </c>
      <c r="Z3562">
        <f>YEAR(Sales_Data[[#This Row],[Order Date]])</f>
        <v>2017</v>
      </c>
    </row>
    <row r="3563" spans="1:26" x14ac:dyDescent="0.2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>_xlfn.XLOOKUP(Sales_Data[[#This Row],[Category]],Assumptions_Model!A:A, Assumptions_Model!B:B)</f>
        <v>0.6</v>
      </c>
      <c r="W3563">
        <f>Sales_Data[[#This Row],[Sales]]*Sales_Data[[#This Row],[Cost_%]]</f>
        <v>15.335999999999999</v>
      </c>
      <c r="X3563">
        <f>Sales_Data[[#This Row],[Sales]]-Sales_Data[[#This Row],[Cost]]</f>
        <v>10.224</v>
      </c>
      <c r="Y3563" s="3">
        <f>Sales_Data[[#This Row],[Gross_Profit_Recalc]]/Sales_Data[[#This Row],[Sales]]</f>
        <v>0.4</v>
      </c>
      <c r="Z3563">
        <f>YEAR(Sales_Data[[#This Row],[Order Date]])</f>
        <v>2017</v>
      </c>
    </row>
    <row r="3564" spans="1:26" x14ac:dyDescent="0.2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>_xlfn.XLOOKUP(Sales_Data[[#This Row],[Category]],Assumptions_Model!A:A, Assumptions_Model!B:B)</f>
        <v>0.6</v>
      </c>
      <c r="W3564">
        <f>Sales_Data[[#This Row],[Sales]]*Sales_Data[[#This Row],[Cost_%]]</f>
        <v>2.6208</v>
      </c>
      <c r="X3564">
        <f>Sales_Data[[#This Row],[Sales]]-Sales_Data[[#This Row],[Cost]]</f>
        <v>1.7472000000000003</v>
      </c>
      <c r="Y3564" s="3">
        <f>Sales_Data[[#This Row],[Gross_Profit_Recalc]]/Sales_Data[[#This Row],[Sales]]</f>
        <v>0.4</v>
      </c>
      <c r="Z3564">
        <f>YEAR(Sales_Data[[#This Row],[Order Date]])</f>
        <v>2017</v>
      </c>
    </row>
    <row r="3565" spans="1:26" x14ac:dyDescent="0.2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>_xlfn.XLOOKUP(Sales_Data[[#This Row],[Category]],Assumptions_Model!A:A, Assumptions_Model!B:B)</f>
        <v>0.6</v>
      </c>
      <c r="W3565">
        <f>Sales_Data[[#This Row],[Sales]]*Sales_Data[[#This Row],[Cost_%]]</f>
        <v>6.9119999999999999</v>
      </c>
      <c r="X3565">
        <f>Sales_Data[[#This Row],[Sales]]-Sales_Data[[#This Row],[Cost]]</f>
        <v>4.6079999999999997</v>
      </c>
      <c r="Y3565" s="3">
        <f>Sales_Data[[#This Row],[Gross_Profit_Recalc]]/Sales_Data[[#This Row],[Sales]]</f>
        <v>0.39999999999999997</v>
      </c>
      <c r="Z3565">
        <f>YEAR(Sales_Data[[#This Row],[Order Date]])</f>
        <v>2017</v>
      </c>
    </row>
    <row r="3566" spans="1:26" x14ac:dyDescent="0.2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>_xlfn.XLOOKUP(Sales_Data[[#This Row],[Category]],Assumptions_Model!A:A, Assumptions_Model!B:B)</f>
        <v>0.6</v>
      </c>
      <c r="W3566">
        <f>Sales_Data[[#This Row],[Sales]]*Sales_Data[[#This Row],[Cost_%]]</f>
        <v>7.7759999999999998</v>
      </c>
      <c r="X3566">
        <f>Sales_Data[[#This Row],[Sales]]-Sales_Data[[#This Row],[Cost]]</f>
        <v>5.1840000000000011</v>
      </c>
      <c r="Y3566" s="3">
        <f>Sales_Data[[#This Row],[Gross_Profit_Recalc]]/Sales_Data[[#This Row],[Sales]]</f>
        <v>0.40000000000000008</v>
      </c>
      <c r="Z3566">
        <f>YEAR(Sales_Data[[#This Row],[Order Date]])</f>
        <v>2016</v>
      </c>
    </row>
    <row r="3567" spans="1:26" x14ac:dyDescent="0.2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>_xlfn.XLOOKUP(Sales_Data[[#This Row],[Category]],Assumptions_Model!A:A, Assumptions_Model!B:B)</f>
        <v>0.6</v>
      </c>
      <c r="W3567">
        <f>Sales_Data[[#This Row],[Sales]]*Sales_Data[[#This Row],[Cost_%]]</f>
        <v>2.3759999999999999</v>
      </c>
      <c r="X3567">
        <f>Sales_Data[[#This Row],[Sales]]-Sales_Data[[#This Row],[Cost]]</f>
        <v>1.5840000000000001</v>
      </c>
      <c r="Y3567" s="3">
        <f>Sales_Data[[#This Row],[Gross_Profit_Recalc]]/Sales_Data[[#This Row],[Sales]]</f>
        <v>0.4</v>
      </c>
      <c r="Z3567">
        <f>YEAR(Sales_Data[[#This Row],[Order Date]])</f>
        <v>2016</v>
      </c>
    </row>
    <row r="3568" spans="1:26" x14ac:dyDescent="0.2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>_xlfn.XLOOKUP(Sales_Data[[#This Row],[Category]],Assumptions_Model!A:A, Assumptions_Model!B:B)</f>
        <v>0.6</v>
      </c>
      <c r="W3568">
        <f>Sales_Data[[#This Row],[Sales]]*Sales_Data[[#This Row],[Cost_%]]</f>
        <v>946.76400000000001</v>
      </c>
      <c r="X3568">
        <f>Sales_Data[[#This Row],[Sales]]-Sales_Data[[#This Row],[Cost]]</f>
        <v>631.17600000000004</v>
      </c>
      <c r="Y3568" s="3">
        <f>Sales_Data[[#This Row],[Gross_Profit_Recalc]]/Sales_Data[[#This Row],[Sales]]</f>
        <v>0.4</v>
      </c>
      <c r="Z3568">
        <f>YEAR(Sales_Data[[#This Row],[Order Date]])</f>
        <v>2017</v>
      </c>
    </row>
    <row r="3569" spans="1:26" x14ac:dyDescent="0.2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>_xlfn.XLOOKUP(Sales_Data[[#This Row],[Category]],Assumptions_Model!A:A, Assumptions_Model!B:B)</f>
        <v>0.65</v>
      </c>
      <c r="W3569">
        <f>Sales_Data[[#This Row],[Sales]]*Sales_Data[[#This Row],[Cost_%]]</f>
        <v>9.7552000000000003</v>
      </c>
      <c r="X3569">
        <f>Sales_Data[[#This Row],[Sales]]-Sales_Data[[#This Row],[Cost]]</f>
        <v>5.2527999999999988</v>
      </c>
      <c r="Y3569" s="3">
        <f>Sales_Data[[#This Row],[Gross_Profit_Recalc]]/Sales_Data[[#This Row],[Sales]]</f>
        <v>0.34999999999999992</v>
      </c>
      <c r="Z3569">
        <f>YEAR(Sales_Data[[#This Row],[Order Date]])</f>
        <v>2016</v>
      </c>
    </row>
    <row r="3570" spans="1:26" x14ac:dyDescent="0.2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>_xlfn.XLOOKUP(Sales_Data[[#This Row],[Category]],Assumptions_Model!A:A, Assumptions_Model!B:B)</f>
        <v>0.55000000000000004</v>
      </c>
      <c r="W3570">
        <f>Sales_Data[[#This Row],[Sales]]*Sales_Data[[#This Row],[Cost_%]]</f>
        <v>32.989000000000004</v>
      </c>
      <c r="X3570">
        <f>Sales_Data[[#This Row],[Sales]]-Sales_Data[[#This Row],[Cost]]</f>
        <v>26.990999999999993</v>
      </c>
      <c r="Y3570" s="3">
        <f>Sales_Data[[#This Row],[Gross_Profit_Recalc]]/Sales_Data[[#This Row],[Sales]]</f>
        <v>0.4499999999999999</v>
      </c>
      <c r="Z3570">
        <f>YEAR(Sales_Data[[#This Row],[Order Date]])</f>
        <v>2017</v>
      </c>
    </row>
    <row r="3571" spans="1:26" x14ac:dyDescent="0.2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>_xlfn.XLOOKUP(Sales_Data[[#This Row],[Category]],Assumptions_Model!A:A, Assumptions_Model!B:B)</f>
        <v>0.55000000000000004</v>
      </c>
      <c r="W3571">
        <f>Sales_Data[[#This Row],[Sales]]*Sales_Data[[#This Row],[Cost_%]]</f>
        <v>1317.36</v>
      </c>
      <c r="X3571">
        <f>Sales_Data[[#This Row],[Sales]]-Sales_Data[[#This Row],[Cost]]</f>
        <v>1077.8399999999999</v>
      </c>
      <c r="Y3571" s="3">
        <f>Sales_Data[[#This Row],[Gross_Profit_Recalc]]/Sales_Data[[#This Row],[Sales]]</f>
        <v>0.45</v>
      </c>
      <c r="Z3571">
        <f>YEAR(Sales_Data[[#This Row],[Order Date]])</f>
        <v>2017</v>
      </c>
    </row>
    <row r="3572" spans="1:26" x14ac:dyDescent="0.2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>_xlfn.XLOOKUP(Sales_Data[[#This Row],[Category]],Assumptions_Model!A:A, Assumptions_Model!B:B)</f>
        <v>0.55000000000000004</v>
      </c>
      <c r="W3572">
        <f>Sales_Data[[#This Row],[Sales]]*Sales_Data[[#This Row],[Cost_%]]</f>
        <v>928.29000000000008</v>
      </c>
      <c r="X3572">
        <f>Sales_Data[[#This Row],[Sales]]-Sales_Data[[#This Row],[Cost]]</f>
        <v>759.50999999999988</v>
      </c>
      <c r="Y3572" s="3">
        <f>Sales_Data[[#This Row],[Gross_Profit_Recalc]]/Sales_Data[[#This Row],[Sales]]</f>
        <v>0.44999999999999996</v>
      </c>
      <c r="Z3572">
        <f>YEAR(Sales_Data[[#This Row],[Order Date]])</f>
        <v>2017</v>
      </c>
    </row>
    <row r="3573" spans="1:26" x14ac:dyDescent="0.2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>_xlfn.XLOOKUP(Sales_Data[[#This Row],[Category]],Assumptions_Model!A:A, Assumptions_Model!B:B)</f>
        <v>0.55000000000000004</v>
      </c>
      <c r="W3573">
        <f>Sales_Data[[#This Row],[Sales]]*Sales_Data[[#This Row],[Cost_%]]</f>
        <v>4.3956</v>
      </c>
      <c r="X3573">
        <f>Sales_Data[[#This Row],[Sales]]-Sales_Data[[#This Row],[Cost]]</f>
        <v>3.5964</v>
      </c>
      <c r="Y3573" s="3">
        <f>Sales_Data[[#This Row],[Gross_Profit_Recalc]]/Sales_Data[[#This Row],[Sales]]</f>
        <v>0.45</v>
      </c>
      <c r="Z3573">
        <f>YEAR(Sales_Data[[#This Row],[Order Date]])</f>
        <v>2017</v>
      </c>
    </row>
    <row r="3574" spans="1:26" x14ac:dyDescent="0.2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>_xlfn.XLOOKUP(Sales_Data[[#This Row],[Category]],Assumptions_Model!A:A, Assumptions_Model!B:B)</f>
        <v>0.6</v>
      </c>
      <c r="W3574">
        <f>Sales_Data[[#This Row],[Sales]]*Sales_Data[[#This Row],[Cost_%]]</f>
        <v>3.1103999999999998</v>
      </c>
      <c r="X3574">
        <f>Sales_Data[[#This Row],[Sales]]-Sales_Data[[#This Row],[Cost]]</f>
        <v>2.0736000000000003</v>
      </c>
      <c r="Y3574" s="3">
        <f>Sales_Data[[#This Row],[Gross_Profit_Recalc]]/Sales_Data[[#This Row],[Sales]]</f>
        <v>0.40000000000000008</v>
      </c>
      <c r="Z3574">
        <f>YEAR(Sales_Data[[#This Row],[Order Date]])</f>
        <v>2017</v>
      </c>
    </row>
    <row r="3575" spans="1:26" x14ac:dyDescent="0.2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>_xlfn.XLOOKUP(Sales_Data[[#This Row],[Category]],Assumptions_Model!A:A, Assumptions_Model!B:B)</f>
        <v>0.6</v>
      </c>
      <c r="W3575">
        <f>Sales_Data[[#This Row],[Sales]]*Sales_Data[[#This Row],[Cost_%]]</f>
        <v>7.008</v>
      </c>
      <c r="X3575">
        <f>Sales_Data[[#This Row],[Sales]]-Sales_Data[[#This Row],[Cost]]</f>
        <v>4.6719999999999997</v>
      </c>
      <c r="Y3575" s="3">
        <f>Sales_Data[[#This Row],[Gross_Profit_Recalc]]/Sales_Data[[#This Row],[Sales]]</f>
        <v>0.39999999999999997</v>
      </c>
      <c r="Z3575">
        <f>YEAR(Sales_Data[[#This Row],[Order Date]])</f>
        <v>2017</v>
      </c>
    </row>
    <row r="3576" spans="1:26" x14ac:dyDescent="0.2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>_xlfn.XLOOKUP(Sales_Data[[#This Row],[Category]],Assumptions_Model!A:A, Assumptions_Model!B:B)</f>
        <v>0.6</v>
      </c>
      <c r="W3576">
        <f>Sales_Data[[#This Row],[Sales]]*Sales_Data[[#This Row],[Cost_%]]</f>
        <v>62.879999999999995</v>
      </c>
      <c r="X3576">
        <f>Sales_Data[[#This Row],[Sales]]-Sales_Data[[#This Row],[Cost]]</f>
        <v>41.92</v>
      </c>
      <c r="Y3576" s="3">
        <f>Sales_Data[[#This Row],[Gross_Profit_Recalc]]/Sales_Data[[#This Row],[Sales]]</f>
        <v>0.4</v>
      </c>
      <c r="Z3576">
        <f>YEAR(Sales_Data[[#This Row],[Order Date]])</f>
        <v>2017</v>
      </c>
    </row>
    <row r="3577" spans="1:26" x14ac:dyDescent="0.2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>_xlfn.XLOOKUP(Sales_Data[[#This Row],[Category]],Assumptions_Model!A:A, Assumptions_Model!B:B)</f>
        <v>0.6</v>
      </c>
      <c r="W3577">
        <f>Sales_Data[[#This Row],[Sales]]*Sales_Data[[#This Row],[Cost_%]]</f>
        <v>8.6975999999999996</v>
      </c>
      <c r="X3577">
        <f>Sales_Data[[#This Row],[Sales]]-Sales_Data[[#This Row],[Cost]]</f>
        <v>5.7984000000000009</v>
      </c>
      <c r="Y3577" s="3">
        <f>Sales_Data[[#This Row],[Gross_Profit_Recalc]]/Sales_Data[[#This Row],[Sales]]</f>
        <v>0.4</v>
      </c>
      <c r="Z3577">
        <f>YEAR(Sales_Data[[#This Row],[Order Date]])</f>
        <v>2015</v>
      </c>
    </row>
    <row r="3578" spans="1:26" x14ac:dyDescent="0.2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>_xlfn.XLOOKUP(Sales_Data[[#This Row],[Category]],Assumptions_Model!A:A, Assumptions_Model!B:B)</f>
        <v>0.6</v>
      </c>
      <c r="W3578">
        <f>Sales_Data[[#This Row],[Sales]]*Sales_Data[[#This Row],[Cost_%]]</f>
        <v>2.8703999999999996</v>
      </c>
      <c r="X3578">
        <f>Sales_Data[[#This Row],[Sales]]-Sales_Data[[#This Row],[Cost]]</f>
        <v>1.9136000000000002</v>
      </c>
      <c r="Y3578" s="3">
        <f>Sales_Data[[#This Row],[Gross_Profit_Recalc]]/Sales_Data[[#This Row],[Sales]]</f>
        <v>0.40000000000000008</v>
      </c>
      <c r="Z3578">
        <f>YEAR(Sales_Data[[#This Row],[Order Date]])</f>
        <v>2016</v>
      </c>
    </row>
    <row r="3579" spans="1:26" x14ac:dyDescent="0.2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>_xlfn.XLOOKUP(Sales_Data[[#This Row],[Category]],Assumptions_Model!A:A, Assumptions_Model!B:B)</f>
        <v>0.6</v>
      </c>
      <c r="W3579">
        <f>Sales_Data[[#This Row],[Sales]]*Sales_Data[[#This Row],[Cost_%]]</f>
        <v>2.8380000000000001</v>
      </c>
      <c r="X3579">
        <f>Sales_Data[[#This Row],[Sales]]-Sales_Data[[#This Row],[Cost]]</f>
        <v>1.8920000000000003</v>
      </c>
      <c r="Y3579" s="3">
        <f>Sales_Data[[#This Row],[Gross_Profit_Recalc]]/Sales_Data[[#This Row],[Sales]]</f>
        <v>0.4</v>
      </c>
      <c r="Z3579">
        <f>YEAR(Sales_Data[[#This Row],[Order Date]])</f>
        <v>2016</v>
      </c>
    </row>
    <row r="3580" spans="1:26" x14ac:dyDescent="0.2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f>_xlfn.XLOOKUP(Sales_Data[[#This Row],[Category]],Assumptions_Model!A:A, Assumptions_Model!B:B)</f>
        <v>0.6</v>
      </c>
      <c r="W3580">
        <f>Sales_Data[[#This Row],[Sales]]*Sales_Data[[#This Row],[Cost_%]]</f>
        <v>4.734</v>
      </c>
      <c r="X3580">
        <f>Sales_Data[[#This Row],[Sales]]-Sales_Data[[#This Row],[Cost]]</f>
        <v>3.1559999999999997</v>
      </c>
      <c r="Y3580" s="3">
        <f>Sales_Data[[#This Row],[Gross_Profit_Recalc]]/Sales_Data[[#This Row],[Sales]]</f>
        <v>0.39999999999999997</v>
      </c>
      <c r="Z3580">
        <f>YEAR(Sales_Data[[#This Row],[Order Date]])</f>
        <v>2016</v>
      </c>
    </row>
    <row r="3581" spans="1:26" x14ac:dyDescent="0.2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f>_xlfn.XLOOKUP(Sales_Data[[#This Row],[Category]],Assumptions_Model!A:A, Assumptions_Model!B:B)</f>
        <v>0.6</v>
      </c>
      <c r="W3581">
        <f>Sales_Data[[#This Row],[Sales]]*Sales_Data[[#This Row],[Cost_%]]</f>
        <v>39.299999999999997</v>
      </c>
      <c r="X3581">
        <f>Sales_Data[[#This Row],[Sales]]-Sales_Data[[#This Row],[Cost]]</f>
        <v>26.200000000000003</v>
      </c>
      <c r="Y3581" s="3">
        <f>Sales_Data[[#This Row],[Gross_Profit_Recalc]]/Sales_Data[[#This Row],[Sales]]</f>
        <v>0.4</v>
      </c>
      <c r="Z3581">
        <f>YEAR(Sales_Data[[#This Row],[Order Date]])</f>
        <v>2016</v>
      </c>
    </row>
    <row r="3582" spans="1:26" x14ac:dyDescent="0.2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>_xlfn.XLOOKUP(Sales_Data[[#This Row],[Category]],Assumptions_Model!A:A, Assumptions_Model!B:B)</f>
        <v>0.65</v>
      </c>
      <c r="W3582">
        <f>Sales_Data[[#This Row],[Sales]]*Sales_Data[[#This Row],[Cost_%]]</f>
        <v>1579.5519999999999</v>
      </c>
      <c r="X3582">
        <f>Sales_Data[[#This Row],[Sales]]-Sales_Data[[#This Row],[Cost]]</f>
        <v>850.52800000000002</v>
      </c>
      <c r="Y3582" s="3">
        <f>Sales_Data[[#This Row],[Gross_Profit_Recalc]]/Sales_Data[[#This Row],[Sales]]</f>
        <v>0.35000000000000003</v>
      </c>
      <c r="Z3582">
        <f>YEAR(Sales_Data[[#This Row],[Order Date]])</f>
        <v>2016</v>
      </c>
    </row>
    <row r="3583" spans="1:26" x14ac:dyDescent="0.2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>_xlfn.XLOOKUP(Sales_Data[[#This Row],[Category]],Assumptions_Model!A:A, Assumptions_Model!B:B)</f>
        <v>0.6</v>
      </c>
      <c r="W3583">
        <f>Sales_Data[[#This Row],[Sales]]*Sales_Data[[#This Row],[Cost_%]]</f>
        <v>62.91</v>
      </c>
      <c r="X3583">
        <f>Sales_Data[[#This Row],[Sales]]-Sales_Data[[#This Row],[Cost]]</f>
        <v>41.94</v>
      </c>
      <c r="Y3583" s="3">
        <f>Sales_Data[[#This Row],[Gross_Profit_Recalc]]/Sales_Data[[#This Row],[Sales]]</f>
        <v>0.4</v>
      </c>
      <c r="Z3583">
        <f>YEAR(Sales_Data[[#This Row],[Order Date]])</f>
        <v>2017</v>
      </c>
    </row>
    <row r="3584" spans="1:26" x14ac:dyDescent="0.2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>_xlfn.XLOOKUP(Sales_Data[[#This Row],[Category]],Assumptions_Model!A:A, Assumptions_Model!B:B)</f>
        <v>0.6</v>
      </c>
      <c r="W3584">
        <f>Sales_Data[[#This Row],[Sales]]*Sales_Data[[#This Row],[Cost_%]]</f>
        <v>2.34</v>
      </c>
      <c r="X3584">
        <f>Sales_Data[[#This Row],[Sales]]-Sales_Data[[#This Row],[Cost]]</f>
        <v>1.56</v>
      </c>
      <c r="Y3584" s="3">
        <f>Sales_Data[[#This Row],[Gross_Profit_Recalc]]/Sales_Data[[#This Row],[Sales]]</f>
        <v>0.4</v>
      </c>
      <c r="Z3584">
        <f>YEAR(Sales_Data[[#This Row],[Order Date]])</f>
        <v>2015</v>
      </c>
    </row>
    <row r="3585" spans="1:26" x14ac:dyDescent="0.2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>_xlfn.XLOOKUP(Sales_Data[[#This Row],[Category]],Assumptions_Model!A:A, Assumptions_Model!B:B)</f>
        <v>0.65</v>
      </c>
      <c r="W3585">
        <f>Sales_Data[[#This Row],[Sales]]*Sales_Data[[#This Row],[Cost_%]]</f>
        <v>521.274</v>
      </c>
      <c r="X3585">
        <f>Sales_Data[[#This Row],[Sales]]-Sales_Data[[#This Row],[Cost]]</f>
        <v>280.68600000000004</v>
      </c>
      <c r="Y3585" s="3">
        <f>Sales_Data[[#This Row],[Gross_Profit_Recalc]]/Sales_Data[[#This Row],[Sales]]</f>
        <v>0.35000000000000003</v>
      </c>
      <c r="Z3585">
        <f>YEAR(Sales_Data[[#This Row],[Order Date]])</f>
        <v>2015</v>
      </c>
    </row>
    <row r="3586" spans="1:26" x14ac:dyDescent="0.2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>_xlfn.XLOOKUP(Sales_Data[[#This Row],[Category]],Assumptions_Model!A:A, Assumptions_Model!B:B)</f>
        <v>0.65</v>
      </c>
      <c r="W3586">
        <f>Sales_Data[[#This Row],[Sales]]*Sales_Data[[#This Row],[Cost_%]]</f>
        <v>124.77400000000002</v>
      </c>
      <c r="X3586">
        <f>Sales_Data[[#This Row],[Sales]]-Sales_Data[[#This Row],[Cost]]</f>
        <v>67.185999999999993</v>
      </c>
      <c r="Y3586" s="3">
        <f>Sales_Data[[#This Row],[Gross_Profit_Recalc]]/Sales_Data[[#This Row],[Sales]]</f>
        <v>0.34999999999999992</v>
      </c>
      <c r="Z3586">
        <f>YEAR(Sales_Data[[#This Row],[Order Date]])</f>
        <v>2015</v>
      </c>
    </row>
    <row r="3587" spans="1:26" x14ac:dyDescent="0.2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>_xlfn.XLOOKUP(Sales_Data[[#This Row],[Category]],Assumptions_Model!A:A, Assumptions_Model!B:B)</f>
        <v>0.6</v>
      </c>
      <c r="W3587">
        <f>Sales_Data[[#This Row],[Sales]]*Sales_Data[[#This Row],[Cost_%]]</f>
        <v>1.5659999999999998</v>
      </c>
      <c r="X3587">
        <f>Sales_Data[[#This Row],[Sales]]-Sales_Data[[#This Row],[Cost]]</f>
        <v>1.044</v>
      </c>
      <c r="Y3587" s="3">
        <f>Sales_Data[[#This Row],[Gross_Profit_Recalc]]/Sales_Data[[#This Row],[Sales]]</f>
        <v>0.4</v>
      </c>
      <c r="Z3587">
        <f>YEAR(Sales_Data[[#This Row],[Order Date]])</f>
        <v>2015</v>
      </c>
    </row>
    <row r="3588" spans="1:26" x14ac:dyDescent="0.2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>_xlfn.XLOOKUP(Sales_Data[[#This Row],[Category]],Assumptions_Model!A:A, Assumptions_Model!B:B)</f>
        <v>0.6</v>
      </c>
      <c r="W3588">
        <f>Sales_Data[[#This Row],[Sales]]*Sales_Data[[#This Row],[Cost_%]]</f>
        <v>3.5760000000000001</v>
      </c>
      <c r="X3588">
        <f>Sales_Data[[#This Row],[Sales]]-Sales_Data[[#This Row],[Cost]]</f>
        <v>2.3839999999999999</v>
      </c>
      <c r="Y3588" s="3">
        <f>Sales_Data[[#This Row],[Gross_Profit_Recalc]]/Sales_Data[[#This Row],[Sales]]</f>
        <v>0.39999999999999997</v>
      </c>
      <c r="Z3588">
        <f>YEAR(Sales_Data[[#This Row],[Order Date]])</f>
        <v>2017</v>
      </c>
    </row>
    <row r="3589" spans="1:26" x14ac:dyDescent="0.2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>_xlfn.XLOOKUP(Sales_Data[[#This Row],[Category]],Assumptions_Model!A:A, Assumptions_Model!B:B)</f>
        <v>0.55000000000000004</v>
      </c>
      <c r="W3589">
        <f>Sales_Data[[#This Row],[Sales]]*Sales_Data[[#This Row],[Cost_%]]</f>
        <v>643.33170000000007</v>
      </c>
      <c r="X3589">
        <f>Sales_Data[[#This Row],[Sales]]-Sales_Data[[#This Row],[Cost]]</f>
        <v>526.36229999999989</v>
      </c>
      <c r="Y3589" s="3">
        <f>Sales_Data[[#This Row],[Gross_Profit_Recalc]]/Sales_Data[[#This Row],[Sales]]</f>
        <v>0.4499999999999999</v>
      </c>
      <c r="Z3589">
        <f>YEAR(Sales_Data[[#This Row],[Order Date]])</f>
        <v>2017</v>
      </c>
    </row>
    <row r="3590" spans="1:26" x14ac:dyDescent="0.2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>_xlfn.XLOOKUP(Sales_Data[[#This Row],[Category]],Assumptions_Model!A:A, Assumptions_Model!B:B)</f>
        <v>0.6</v>
      </c>
      <c r="W3590">
        <f>Sales_Data[[#This Row],[Sales]]*Sales_Data[[#This Row],[Cost_%]]</f>
        <v>999.37199999999984</v>
      </c>
      <c r="X3590">
        <f>Sales_Data[[#This Row],[Sales]]-Sales_Data[[#This Row],[Cost]]</f>
        <v>666.24800000000005</v>
      </c>
      <c r="Y3590" s="3">
        <f>Sales_Data[[#This Row],[Gross_Profit_Recalc]]/Sales_Data[[#This Row],[Sales]]</f>
        <v>0.40000000000000008</v>
      </c>
      <c r="Z3590">
        <f>YEAR(Sales_Data[[#This Row],[Order Date]])</f>
        <v>2017</v>
      </c>
    </row>
    <row r="3591" spans="1:26" x14ac:dyDescent="0.2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>_xlfn.XLOOKUP(Sales_Data[[#This Row],[Category]],Assumptions_Model!A:A, Assumptions_Model!B:B)</f>
        <v>0.6</v>
      </c>
      <c r="W3591">
        <f>Sales_Data[[#This Row],[Sales]]*Sales_Data[[#This Row],[Cost_%]]</f>
        <v>1.728</v>
      </c>
      <c r="X3591">
        <f>Sales_Data[[#This Row],[Sales]]-Sales_Data[[#This Row],[Cost]]</f>
        <v>1.1519999999999999</v>
      </c>
      <c r="Y3591" s="3">
        <f>Sales_Data[[#This Row],[Gross_Profit_Recalc]]/Sales_Data[[#This Row],[Sales]]</f>
        <v>0.39999999999999997</v>
      </c>
      <c r="Z3591">
        <f>YEAR(Sales_Data[[#This Row],[Order Date]])</f>
        <v>2017</v>
      </c>
    </row>
    <row r="3592" spans="1:26" x14ac:dyDescent="0.2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>_xlfn.XLOOKUP(Sales_Data[[#This Row],[Category]],Assumptions_Model!A:A, Assumptions_Model!B:B)</f>
        <v>0.6</v>
      </c>
      <c r="W3592">
        <f>Sales_Data[[#This Row],[Sales]]*Sales_Data[[#This Row],[Cost_%]]</f>
        <v>866.37599999999998</v>
      </c>
      <c r="X3592">
        <f>Sales_Data[[#This Row],[Sales]]-Sales_Data[[#This Row],[Cost]]</f>
        <v>577.58400000000006</v>
      </c>
      <c r="Y3592" s="3">
        <f>Sales_Data[[#This Row],[Gross_Profit_Recalc]]/Sales_Data[[#This Row],[Sales]]</f>
        <v>0.4</v>
      </c>
      <c r="Z3592">
        <f>YEAR(Sales_Data[[#This Row],[Order Date]])</f>
        <v>2017</v>
      </c>
    </row>
    <row r="3593" spans="1:26" x14ac:dyDescent="0.2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>_xlfn.XLOOKUP(Sales_Data[[#This Row],[Category]],Assumptions_Model!A:A, Assumptions_Model!B:B)</f>
        <v>0.6</v>
      </c>
      <c r="W3593">
        <f>Sales_Data[[#This Row],[Sales]]*Sales_Data[[#This Row],[Cost_%]]</f>
        <v>1.752</v>
      </c>
      <c r="X3593">
        <f>Sales_Data[[#This Row],[Sales]]-Sales_Data[[#This Row],[Cost]]</f>
        <v>1.1679999999999999</v>
      </c>
      <c r="Y3593" s="3">
        <f>Sales_Data[[#This Row],[Gross_Profit_Recalc]]/Sales_Data[[#This Row],[Sales]]</f>
        <v>0.39999999999999997</v>
      </c>
      <c r="Z3593">
        <f>YEAR(Sales_Data[[#This Row],[Order Date]])</f>
        <v>2014</v>
      </c>
    </row>
    <row r="3594" spans="1:26" x14ac:dyDescent="0.2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>_xlfn.XLOOKUP(Sales_Data[[#This Row],[Category]],Assumptions_Model!A:A, Assumptions_Model!B:B)</f>
        <v>0.6</v>
      </c>
      <c r="W3594">
        <f>Sales_Data[[#This Row],[Sales]]*Sales_Data[[#This Row],[Cost_%]]</f>
        <v>279.108</v>
      </c>
      <c r="X3594">
        <f>Sales_Data[[#This Row],[Sales]]-Sales_Data[[#This Row],[Cost]]</f>
        <v>186.072</v>
      </c>
      <c r="Y3594" s="3">
        <f>Sales_Data[[#This Row],[Gross_Profit_Recalc]]/Sales_Data[[#This Row],[Sales]]</f>
        <v>0.4</v>
      </c>
      <c r="Z3594">
        <f>YEAR(Sales_Data[[#This Row],[Order Date]])</f>
        <v>2016</v>
      </c>
    </row>
    <row r="3595" spans="1:26" x14ac:dyDescent="0.2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>_xlfn.XLOOKUP(Sales_Data[[#This Row],[Category]],Assumptions_Model!A:A, Assumptions_Model!B:B)</f>
        <v>0.6</v>
      </c>
      <c r="W3595">
        <f>Sales_Data[[#This Row],[Sales]]*Sales_Data[[#This Row],[Cost_%]]</f>
        <v>13.456799999999999</v>
      </c>
      <c r="X3595">
        <f>Sales_Data[[#This Row],[Sales]]-Sales_Data[[#This Row],[Cost]]</f>
        <v>8.9712000000000014</v>
      </c>
      <c r="Y3595" s="3">
        <f>Sales_Data[[#This Row],[Gross_Profit_Recalc]]/Sales_Data[[#This Row],[Sales]]</f>
        <v>0.4</v>
      </c>
      <c r="Z3595">
        <f>YEAR(Sales_Data[[#This Row],[Order Date]])</f>
        <v>2016</v>
      </c>
    </row>
    <row r="3596" spans="1:26" x14ac:dyDescent="0.2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>_xlfn.XLOOKUP(Sales_Data[[#This Row],[Category]],Assumptions_Model!A:A, Assumptions_Model!B:B)</f>
        <v>0.6</v>
      </c>
      <c r="W3596">
        <f>Sales_Data[[#This Row],[Sales]]*Sales_Data[[#This Row],[Cost_%]]</f>
        <v>22.512</v>
      </c>
      <c r="X3596">
        <f>Sales_Data[[#This Row],[Sales]]-Sales_Data[[#This Row],[Cost]]</f>
        <v>15.008000000000003</v>
      </c>
      <c r="Y3596" s="3">
        <f>Sales_Data[[#This Row],[Gross_Profit_Recalc]]/Sales_Data[[#This Row],[Sales]]</f>
        <v>0.4</v>
      </c>
      <c r="Z3596">
        <f>YEAR(Sales_Data[[#This Row],[Order Date]])</f>
        <v>2016</v>
      </c>
    </row>
    <row r="3597" spans="1:26" x14ac:dyDescent="0.2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>_xlfn.XLOOKUP(Sales_Data[[#This Row],[Category]],Assumptions_Model!A:A, Assumptions_Model!B:B)</f>
        <v>0.6</v>
      </c>
      <c r="W3597">
        <f>Sales_Data[[#This Row],[Sales]]*Sales_Data[[#This Row],[Cost_%]]</f>
        <v>1.5744</v>
      </c>
      <c r="X3597">
        <f>Sales_Data[[#This Row],[Sales]]-Sales_Data[[#This Row],[Cost]]</f>
        <v>1.0496000000000001</v>
      </c>
      <c r="Y3597" s="3">
        <f>Sales_Data[[#This Row],[Gross_Profit_Recalc]]/Sales_Data[[#This Row],[Sales]]</f>
        <v>0.4</v>
      </c>
      <c r="Z3597">
        <f>YEAR(Sales_Data[[#This Row],[Order Date]])</f>
        <v>2017</v>
      </c>
    </row>
    <row r="3598" spans="1:26" x14ac:dyDescent="0.2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>_xlfn.XLOOKUP(Sales_Data[[#This Row],[Category]],Assumptions_Model!A:A, Assumptions_Model!B:B)</f>
        <v>0.6</v>
      </c>
      <c r="W3598">
        <f>Sales_Data[[#This Row],[Sales]]*Sales_Data[[#This Row],[Cost_%]]</f>
        <v>9.3311999999999991</v>
      </c>
      <c r="X3598">
        <f>Sales_Data[[#This Row],[Sales]]-Sales_Data[[#This Row],[Cost]]</f>
        <v>6.2208000000000006</v>
      </c>
      <c r="Y3598" s="3">
        <f>Sales_Data[[#This Row],[Gross_Profit_Recalc]]/Sales_Data[[#This Row],[Sales]]</f>
        <v>0.4</v>
      </c>
      <c r="Z3598">
        <f>YEAR(Sales_Data[[#This Row],[Order Date]])</f>
        <v>2014</v>
      </c>
    </row>
    <row r="3599" spans="1:26" x14ac:dyDescent="0.2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>_xlfn.XLOOKUP(Sales_Data[[#This Row],[Category]],Assumptions_Model!A:A, Assumptions_Model!B:B)</f>
        <v>0.55000000000000004</v>
      </c>
      <c r="W3599">
        <f>Sales_Data[[#This Row],[Sales]]*Sales_Data[[#This Row],[Cost_%]]</f>
        <v>35.587200000000003</v>
      </c>
      <c r="X3599">
        <f>Sales_Data[[#This Row],[Sales]]-Sales_Data[[#This Row],[Cost]]</f>
        <v>29.116799999999991</v>
      </c>
      <c r="Y3599" s="3">
        <f>Sales_Data[[#This Row],[Gross_Profit_Recalc]]/Sales_Data[[#This Row],[Sales]]</f>
        <v>0.4499999999999999</v>
      </c>
      <c r="Z3599">
        <f>YEAR(Sales_Data[[#This Row],[Order Date]])</f>
        <v>2014</v>
      </c>
    </row>
    <row r="3600" spans="1:26" x14ac:dyDescent="0.2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>_xlfn.XLOOKUP(Sales_Data[[#This Row],[Category]],Assumptions_Model!A:A, Assumptions_Model!B:B)</f>
        <v>0.65</v>
      </c>
      <c r="W3600">
        <f>Sales_Data[[#This Row],[Sales]]*Sales_Data[[#This Row],[Cost_%]]</f>
        <v>11.356800000000002</v>
      </c>
      <c r="X3600">
        <f>Sales_Data[[#This Row],[Sales]]-Sales_Data[[#This Row],[Cost]]</f>
        <v>6.1151999999999997</v>
      </c>
      <c r="Y3600" s="3">
        <f>Sales_Data[[#This Row],[Gross_Profit_Recalc]]/Sales_Data[[#This Row],[Sales]]</f>
        <v>0.35</v>
      </c>
      <c r="Z3600">
        <f>YEAR(Sales_Data[[#This Row],[Order Date]])</f>
        <v>2014</v>
      </c>
    </row>
    <row r="3601" spans="1:26" x14ac:dyDescent="0.2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>_xlfn.XLOOKUP(Sales_Data[[#This Row],[Category]],Assumptions_Model!A:A, Assumptions_Model!B:B)</f>
        <v>0.55000000000000004</v>
      </c>
      <c r="W3601">
        <f>Sales_Data[[#This Row],[Sales]]*Sales_Data[[#This Row],[Cost_%]]</f>
        <v>74.533799999999999</v>
      </c>
      <c r="X3601">
        <f>Sales_Data[[#This Row],[Sales]]-Sales_Data[[#This Row],[Cost]]</f>
        <v>60.982199999999992</v>
      </c>
      <c r="Y3601" s="3">
        <f>Sales_Data[[#This Row],[Gross_Profit_Recalc]]/Sales_Data[[#This Row],[Sales]]</f>
        <v>0.44999999999999996</v>
      </c>
      <c r="Z3601">
        <f>YEAR(Sales_Data[[#This Row],[Order Date]])</f>
        <v>2014</v>
      </c>
    </row>
    <row r="3602" spans="1:26" x14ac:dyDescent="0.2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>_xlfn.XLOOKUP(Sales_Data[[#This Row],[Category]],Assumptions_Model!A:A, Assumptions_Model!B:B)</f>
        <v>0.55000000000000004</v>
      </c>
      <c r="W3602">
        <f>Sales_Data[[#This Row],[Sales]]*Sales_Data[[#This Row],[Cost_%]]</f>
        <v>237.56040000000002</v>
      </c>
      <c r="X3602">
        <f>Sales_Data[[#This Row],[Sales]]-Sales_Data[[#This Row],[Cost]]</f>
        <v>194.36759999999998</v>
      </c>
      <c r="Y3602" s="3">
        <f>Sales_Data[[#This Row],[Gross_Profit_Recalc]]/Sales_Data[[#This Row],[Sales]]</f>
        <v>0.44999999999999996</v>
      </c>
      <c r="Z3602">
        <f>YEAR(Sales_Data[[#This Row],[Order Date]])</f>
        <v>2017</v>
      </c>
    </row>
    <row r="3603" spans="1:26" x14ac:dyDescent="0.2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>_xlfn.XLOOKUP(Sales_Data[[#This Row],[Category]],Assumptions_Model!A:A, Assumptions_Model!B:B)</f>
        <v>0.6</v>
      </c>
      <c r="W3603">
        <f>Sales_Data[[#This Row],[Sales]]*Sales_Data[[#This Row],[Cost_%]]</f>
        <v>7.4687999999999999</v>
      </c>
      <c r="X3603">
        <f>Sales_Data[[#This Row],[Sales]]-Sales_Data[[#This Row],[Cost]]</f>
        <v>4.9792000000000005</v>
      </c>
      <c r="Y3603" s="3">
        <f>Sales_Data[[#This Row],[Gross_Profit_Recalc]]/Sales_Data[[#This Row],[Sales]]</f>
        <v>0.4</v>
      </c>
      <c r="Z3603">
        <f>YEAR(Sales_Data[[#This Row],[Order Date]])</f>
        <v>2014</v>
      </c>
    </row>
    <row r="3604" spans="1:26" x14ac:dyDescent="0.2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>_xlfn.XLOOKUP(Sales_Data[[#This Row],[Category]],Assumptions_Model!A:A, Assumptions_Model!B:B)</f>
        <v>0.65</v>
      </c>
      <c r="W3604">
        <f>Sales_Data[[#This Row],[Sales]]*Sales_Data[[#This Row],[Cost_%]]</f>
        <v>427.65449999999998</v>
      </c>
      <c r="X3604">
        <f>Sales_Data[[#This Row],[Sales]]-Sales_Data[[#This Row],[Cost]]</f>
        <v>230.27549999999997</v>
      </c>
      <c r="Y3604" s="3">
        <f>Sales_Data[[#This Row],[Gross_Profit_Recalc]]/Sales_Data[[#This Row],[Sales]]</f>
        <v>0.35</v>
      </c>
      <c r="Z3604">
        <f>YEAR(Sales_Data[[#This Row],[Order Date]])</f>
        <v>2014</v>
      </c>
    </row>
    <row r="3605" spans="1:26" x14ac:dyDescent="0.2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>_xlfn.XLOOKUP(Sales_Data[[#This Row],[Category]],Assumptions_Model!A:A, Assumptions_Model!B:B)</f>
        <v>0.6</v>
      </c>
      <c r="W3605">
        <f>Sales_Data[[#This Row],[Sales]]*Sales_Data[[#This Row],[Cost_%]]</f>
        <v>166.43999999999997</v>
      </c>
      <c r="X3605">
        <f>Sales_Data[[#This Row],[Sales]]-Sales_Data[[#This Row],[Cost]]</f>
        <v>110.96000000000001</v>
      </c>
      <c r="Y3605" s="3">
        <f>Sales_Data[[#This Row],[Gross_Profit_Recalc]]/Sales_Data[[#This Row],[Sales]]</f>
        <v>0.40000000000000008</v>
      </c>
      <c r="Z3605">
        <f>YEAR(Sales_Data[[#This Row],[Order Date]])</f>
        <v>2017</v>
      </c>
    </row>
    <row r="3606" spans="1:26" x14ac:dyDescent="0.2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>_xlfn.XLOOKUP(Sales_Data[[#This Row],[Category]],Assumptions_Model!A:A, Assumptions_Model!B:B)</f>
        <v>0.65</v>
      </c>
      <c r="W3606">
        <f>Sales_Data[[#This Row],[Sales]]*Sales_Data[[#This Row],[Cost_%]]</f>
        <v>16.353999999999999</v>
      </c>
      <c r="X3606">
        <f>Sales_Data[[#This Row],[Sales]]-Sales_Data[[#This Row],[Cost]]</f>
        <v>8.8060000000000009</v>
      </c>
      <c r="Y3606" s="3">
        <f>Sales_Data[[#This Row],[Gross_Profit_Recalc]]/Sales_Data[[#This Row],[Sales]]</f>
        <v>0.35000000000000003</v>
      </c>
      <c r="Z3606">
        <f>YEAR(Sales_Data[[#This Row],[Order Date]])</f>
        <v>2017</v>
      </c>
    </row>
    <row r="3607" spans="1:26" x14ac:dyDescent="0.2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>_xlfn.XLOOKUP(Sales_Data[[#This Row],[Category]],Assumptions_Model!A:A, Assumptions_Model!B:B)</f>
        <v>0.65</v>
      </c>
      <c r="W3607">
        <f>Sales_Data[[#This Row],[Sales]]*Sales_Data[[#This Row],[Cost_%]]</f>
        <v>59.748000000000005</v>
      </c>
      <c r="X3607">
        <f>Sales_Data[[#This Row],[Sales]]-Sales_Data[[#This Row],[Cost]]</f>
        <v>32.171999999999997</v>
      </c>
      <c r="Y3607" s="3">
        <f>Sales_Data[[#This Row],[Gross_Profit_Recalc]]/Sales_Data[[#This Row],[Sales]]</f>
        <v>0.35</v>
      </c>
      <c r="Z3607">
        <f>YEAR(Sales_Data[[#This Row],[Order Date]])</f>
        <v>2017</v>
      </c>
    </row>
    <row r="3608" spans="1:26" x14ac:dyDescent="0.2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>_xlfn.XLOOKUP(Sales_Data[[#This Row],[Category]],Assumptions_Model!A:A, Assumptions_Model!B:B)</f>
        <v>0.6</v>
      </c>
      <c r="W3608">
        <f>Sales_Data[[#This Row],[Sales]]*Sales_Data[[#This Row],[Cost_%]]</f>
        <v>17.603999999999999</v>
      </c>
      <c r="X3608">
        <f>Sales_Data[[#This Row],[Sales]]-Sales_Data[[#This Row],[Cost]]</f>
        <v>11.736000000000001</v>
      </c>
      <c r="Y3608" s="3">
        <f>Sales_Data[[#This Row],[Gross_Profit_Recalc]]/Sales_Data[[#This Row],[Sales]]</f>
        <v>0.4</v>
      </c>
      <c r="Z3608">
        <f>YEAR(Sales_Data[[#This Row],[Order Date]])</f>
        <v>2016</v>
      </c>
    </row>
    <row r="3609" spans="1:26" x14ac:dyDescent="0.2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>_xlfn.XLOOKUP(Sales_Data[[#This Row],[Category]],Assumptions_Model!A:A, Assumptions_Model!B:B)</f>
        <v>0.6</v>
      </c>
      <c r="W3609">
        <f>Sales_Data[[#This Row],[Sales]]*Sales_Data[[#This Row],[Cost_%]]</f>
        <v>83.664000000000001</v>
      </c>
      <c r="X3609">
        <f>Sales_Data[[#This Row],[Sales]]-Sales_Data[[#This Row],[Cost]]</f>
        <v>55.775999999999996</v>
      </c>
      <c r="Y3609" s="3">
        <f>Sales_Data[[#This Row],[Gross_Profit_Recalc]]/Sales_Data[[#This Row],[Sales]]</f>
        <v>0.39999999999999997</v>
      </c>
      <c r="Z3609">
        <f>YEAR(Sales_Data[[#This Row],[Order Date]])</f>
        <v>2014</v>
      </c>
    </row>
    <row r="3610" spans="1:26" x14ac:dyDescent="0.2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>_xlfn.XLOOKUP(Sales_Data[[#This Row],[Category]],Assumptions_Model!A:A, Assumptions_Model!B:B)</f>
        <v>0.6</v>
      </c>
      <c r="W3610">
        <f>Sales_Data[[#This Row],[Sales]]*Sales_Data[[#This Row],[Cost_%]]</f>
        <v>4.1471999999999998</v>
      </c>
      <c r="X3610">
        <f>Sales_Data[[#This Row],[Sales]]-Sales_Data[[#This Row],[Cost]]</f>
        <v>2.7648000000000001</v>
      </c>
      <c r="Y3610" s="3">
        <f>Sales_Data[[#This Row],[Gross_Profit_Recalc]]/Sales_Data[[#This Row],[Sales]]</f>
        <v>0.4</v>
      </c>
      <c r="Z3610">
        <f>YEAR(Sales_Data[[#This Row],[Order Date]])</f>
        <v>2014</v>
      </c>
    </row>
    <row r="3611" spans="1:26" x14ac:dyDescent="0.2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>_xlfn.XLOOKUP(Sales_Data[[#This Row],[Category]],Assumptions_Model!A:A, Assumptions_Model!B:B)</f>
        <v>0.6</v>
      </c>
      <c r="W3611">
        <f>Sales_Data[[#This Row],[Sales]]*Sales_Data[[#This Row],[Cost_%]]</f>
        <v>16.2576</v>
      </c>
      <c r="X3611">
        <f>Sales_Data[[#This Row],[Sales]]-Sales_Data[[#This Row],[Cost]]</f>
        <v>10.8384</v>
      </c>
      <c r="Y3611" s="3">
        <f>Sales_Data[[#This Row],[Gross_Profit_Recalc]]/Sales_Data[[#This Row],[Sales]]</f>
        <v>0.4</v>
      </c>
      <c r="Z3611">
        <f>YEAR(Sales_Data[[#This Row],[Order Date]])</f>
        <v>2014</v>
      </c>
    </row>
    <row r="3612" spans="1:26" x14ac:dyDescent="0.2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f>_xlfn.XLOOKUP(Sales_Data[[#This Row],[Category]],Assumptions_Model!A:A, Assumptions_Model!B:B)</f>
        <v>0.6</v>
      </c>
      <c r="W3612">
        <f>Sales_Data[[#This Row],[Sales]]*Sales_Data[[#This Row],[Cost_%]]</f>
        <v>106.5408</v>
      </c>
      <c r="X3612">
        <f>Sales_Data[[#This Row],[Sales]]-Sales_Data[[#This Row],[Cost]]</f>
        <v>71.027200000000008</v>
      </c>
      <c r="Y3612" s="3">
        <f>Sales_Data[[#This Row],[Gross_Profit_Recalc]]/Sales_Data[[#This Row],[Sales]]</f>
        <v>0.4</v>
      </c>
      <c r="Z3612">
        <f>YEAR(Sales_Data[[#This Row],[Order Date]])</f>
        <v>2014</v>
      </c>
    </row>
    <row r="3613" spans="1:26" x14ac:dyDescent="0.2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f>_xlfn.XLOOKUP(Sales_Data[[#This Row],[Category]],Assumptions_Model!A:A, Assumptions_Model!B:B)</f>
        <v>0.55000000000000004</v>
      </c>
      <c r="W3613">
        <f>Sales_Data[[#This Row],[Sales]]*Sales_Data[[#This Row],[Cost_%]]</f>
        <v>32.128799999999998</v>
      </c>
      <c r="X3613">
        <f>Sales_Data[[#This Row],[Sales]]-Sales_Data[[#This Row],[Cost]]</f>
        <v>26.287199999999999</v>
      </c>
      <c r="Y3613" s="3">
        <f>Sales_Data[[#This Row],[Gross_Profit_Recalc]]/Sales_Data[[#This Row],[Sales]]</f>
        <v>0.45</v>
      </c>
      <c r="Z3613">
        <f>YEAR(Sales_Data[[#This Row],[Order Date]])</f>
        <v>2016</v>
      </c>
    </row>
    <row r="3614" spans="1:26" x14ac:dyDescent="0.2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>_xlfn.XLOOKUP(Sales_Data[[#This Row],[Category]],Assumptions_Model!A:A, Assumptions_Model!B:B)</f>
        <v>0.6</v>
      </c>
      <c r="W3614">
        <f>Sales_Data[[#This Row],[Sales]]*Sales_Data[[#This Row],[Cost_%]]</f>
        <v>9.8688000000000002</v>
      </c>
      <c r="X3614">
        <f>Sales_Data[[#This Row],[Sales]]-Sales_Data[[#This Row],[Cost]]</f>
        <v>6.5792000000000002</v>
      </c>
      <c r="Y3614" s="3">
        <f>Sales_Data[[#This Row],[Gross_Profit_Recalc]]/Sales_Data[[#This Row],[Sales]]</f>
        <v>0.4</v>
      </c>
      <c r="Z3614">
        <f>YEAR(Sales_Data[[#This Row],[Order Date]])</f>
        <v>2015</v>
      </c>
    </row>
    <row r="3615" spans="1:26" x14ac:dyDescent="0.2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>_xlfn.XLOOKUP(Sales_Data[[#This Row],[Category]],Assumptions_Model!A:A, Assumptions_Model!B:B)</f>
        <v>0.55000000000000004</v>
      </c>
      <c r="W3615">
        <f>Sales_Data[[#This Row],[Sales]]*Sales_Data[[#This Row],[Cost_%]]</f>
        <v>20.231200000000001</v>
      </c>
      <c r="X3615">
        <f>Sales_Data[[#This Row],[Sales]]-Sales_Data[[#This Row],[Cost]]</f>
        <v>16.552799999999998</v>
      </c>
      <c r="Y3615" s="3">
        <f>Sales_Data[[#This Row],[Gross_Profit_Recalc]]/Sales_Data[[#This Row],[Sales]]</f>
        <v>0.44999999999999996</v>
      </c>
      <c r="Z3615">
        <f>YEAR(Sales_Data[[#This Row],[Order Date]])</f>
        <v>2015</v>
      </c>
    </row>
    <row r="3616" spans="1:26" x14ac:dyDescent="0.2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>_xlfn.XLOOKUP(Sales_Data[[#This Row],[Category]],Assumptions_Model!A:A, Assumptions_Model!B:B)</f>
        <v>0.65</v>
      </c>
      <c r="W3616">
        <f>Sales_Data[[#This Row],[Sales]]*Sales_Data[[#This Row],[Cost_%]]</f>
        <v>466.77539999999999</v>
      </c>
      <c r="X3616">
        <f>Sales_Data[[#This Row],[Sales]]-Sales_Data[[#This Row],[Cost]]</f>
        <v>251.34059999999999</v>
      </c>
      <c r="Y3616" s="3">
        <f>Sales_Data[[#This Row],[Gross_Profit_Recalc]]/Sales_Data[[#This Row],[Sales]]</f>
        <v>0.35</v>
      </c>
      <c r="Z3616">
        <f>YEAR(Sales_Data[[#This Row],[Order Date]])</f>
        <v>2017</v>
      </c>
    </row>
    <row r="3617" spans="1:26" x14ac:dyDescent="0.2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>_xlfn.XLOOKUP(Sales_Data[[#This Row],[Category]],Assumptions_Model!A:A, Assumptions_Model!B:B)</f>
        <v>0.6</v>
      </c>
      <c r="W3617">
        <f>Sales_Data[[#This Row],[Sales]]*Sales_Data[[#This Row],[Cost_%]]</f>
        <v>19.0656</v>
      </c>
      <c r="X3617">
        <f>Sales_Data[[#This Row],[Sales]]-Sales_Data[[#This Row],[Cost]]</f>
        <v>12.7104</v>
      </c>
      <c r="Y3617" s="3">
        <f>Sales_Data[[#This Row],[Gross_Profit_Recalc]]/Sales_Data[[#This Row],[Sales]]</f>
        <v>0.4</v>
      </c>
      <c r="Z3617">
        <f>YEAR(Sales_Data[[#This Row],[Order Date]])</f>
        <v>2017</v>
      </c>
    </row>
    <row r="3618" spans="1:26" x14ac:dyDescent="0.2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>_xlfn.XLOOKUP(Sales_Data[[#This Row],[Category]],Assumptions_Model!A:A, Assumptions_Model!B:B)</f>
        <v>0.6</v>
      </c>
      <c r="W3618">
        <f>Sales_Data[[#This Row],[Sales]]*Sales_Data[[#This Row],[Cost_%]]</f>
        <v>5.7329999999999997</v>
      </c>
      <c r="X3618">
        <f>Sales_Data[[#This Row],[Sales]]-Sales_Data[[#This Row],[Cost]]</f>
        <v>3.8220000000000001</v>
      </c>
      <c r="Y3618" s="3">
        <f>Sales_Data[[#This Row],[Gross_Profit_Recalc]]/Sales_Data[[#This Row],[Sales]]</f>
        <v>0.4</v>
      </c>
      <c r="Z3618">
        <f>YEAR(Sales_Data[[#This Row],[Order Date]])</f>
        <v>2016</v>
      </c>
    </row>
    <row r="3619" spans="1:26" x14ac:dyDescent="0.2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>_xlfn.XLOOKUP(Sales_Data[[#This Row],[Category]],Assumptions_Model!A:A, Assumptions_Model!B:B)</f>
        <v>0.6</v>
      </c>
      <c r="W3619">
        <f>Sales_Data[[#This Row],[Sales]]*Sales_Data[[#This Row],[Cost_%]]</f>
        <v>292.79039999999998</v>
      </c>
      <c r="X3619">
        <f>Sales_Data[[#This Row],[Sales]]-Sales_Data[[#This Row],[Cost]]</f>
        <v>195.1936</v>
      </c>
      <c r="Y3619" s="3">
        <f>Sales_Data[[#This Row],[Gross_Profit_Recalc]]/Sales_Data[[#This Row],[Sales]]</f>
        <v>0.4</v>
      </c>
      <c r="Z3619">
        <f>YEAR(Sales_Data[[#This Row],[Order Date]])</f>
        <v>2017</v>
      </c>
    </row>
    <row r="3620" spans="1:26" x14ac:dyDescent="0.2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>_xlfn.XLOOKUP(Sales_Data[[#This Row],[Category]],Assumptions_Model!A:A, Assumptions_Model!B:B)</f>
        <v>0.55000000000000004</v>
      </c>
      <c r="W3620">
        <f>Sales_Data[[#This Row],[Sales]]*Sales_Data[[#This Row],[Cost_%]]</f>
        <v>3.0579999999999998</v>
      </c>
      <c r="X3620">
        <f>Sales_Data[[#This Row],[Sales]]-Sales_Data[[#This Row],[Cost]]</f>
        <v>2.5019999999999998</v>
      </c>
      <c r="Y3620" s="3">
        <f>Sales_Data[[#This Row],[Gross_Profit_Recalc]]/Sales_Data[[#This Row],[Sales]]</f>
        <v>0.45</v>
      </c>
      <c r="Z3620">
        <f>YEAR(Sales_Data[[#This Row],[Order Date]])</f>
        <v>2017</v>
      </c>
    </row>
    <row r="3621" spans="1:26" x14ac:dyDescent="0.2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>_xlfn.XLOOKUP(Sales_Data[[#This Row],[Category]],Assumptions_Model!A:A, Assumptions_Model!B:B)</f>
        <v>0.6</v>
      </c>
      <c r="W3621">
        <f>Sales_Data[[#This Row],[Sales]]*Sales_Data[[#This Row],[Cost_%]]</f>
        <v>130.70999999999998</v>
      </c>
      <c r="X3621">
        <f>Sales_Data[[#This Row],[Sales]]-Sales_Data[[#This Row],[Cost]]</f>
        <v>87.140000000000015</v>
      </c>
      <c r="Y3621" s="3">
        <f>Sales_Data[[#This Row],[Gross_Profit_Recalc]]/Sales_Data[[#This Row],[Sales]]</f>
        <v>0.40000000000000008</v>
      </c>
      <c r="Z3621">
        <f>YEAR(Sales_Data[[#This Row],[Order Date]])</f>
        <v>2017</v>
      </c>
    </row>
    <row r="3622" spans="1:26" x14ac:dyDescent="0.2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f>_xlfn.XLOOKUP(Sales_Data[[#This Row],[Category]],Assumptions_Model!A:A, Assumptions_Model!B:B)</f>
        <v>0.6</v>
      </c>
      <c r="W3622">
        <f>Sales_Data[[#This Row],[Sales]]*Sales_Data[[#This Row],[Cost_%]]</f>
        <v>24.465600000000002</v>
      </c>
      <c r="X3622">
        <f>Sales_Data[[#This Row],[Sales]]-Sales_Data[[#This Row],[Cost]]</f>
        <v>16.310400000000001</v>
      </c>
      <c r="Y3622" s="3">
        <f>Sales_Data[[#This Row],[Gross_Profit_Recalc]]/Sales_Data[[#This Row],[Sales]]</f>
        <v>0.4</v>
      </c>
      <c r="Z3622">
        <f>YEAR(Sales_Data[[#This Row],[Order Date]])</f>
        <v>2016</v>
      </c>
    </row>
    <row r="3623" spans="1:26" x14ac:dyDescent="0.2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f>_xlfn.XLOOKUP(Sales_Data[[#This Row],[Category]],Assumptions_Model!A:A, Assumptions_Model!B:B)</f>
        <v>0.55000000000000004</v>
      </c>
      <c r="W3623">
        <f>Sales_Data[[#This Row],[Sales]]*Sales_Data[[#This Row],[Cost_%]]</f>
        <v>35.1648</v>
      </c>
      <c r="X3623">
        <f>Sales_Data[[#This Row],[Sales]]-Sales_Data[[#This Row],[Cost]]</f>
        <v>28.7712</v>
      </c>
      <c r="Y3623" s="3">
        <f>Sales_Data[[#This Row],[Gross_Profit_Recalc]]/Sales_Data[[#This Row],[Sales]]</f>
        <v>0.45</v>
      </c>
      <c r="Z3623">
        <f>YEAR(Sales_Data[[#This Row],[Order Date]])</f>
        <v>2016</v>
      </c>
    </row>
    <row r="3624" spans="1:26" x14ac:dyDescent="0.2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>_xlfn.XLOOKUP(Sales_Data[[#This Row],[Category]],Assumptions_Model!A:A, Assumptions_Model!B:B)</f>
        <v>0.65</v>
      </c>
      <c r="W3624">
        <f>Sales_Data[[#This Row],[Sales]]*Sales_Data[[#This Row],[Cost_%]]</f>
        <v>92.56</v>
      </c>
      <c r="X3624">
        <f>Sales_Data[[#This Row],[Sales]]-Sales_Data[[#This Row],[Cost]]</f>
        <v>49.84</v>
      </c>
      <c r="Y3624" s="3">
        <f>Sales_Data[[#This Row],[Gross_Profit_Recalc]]/Sales_Data[[#This Row],[Sales]]</f>
        <v>0.35000000000000003</v>
      </c>
      <c r="Z3624">
        <f>YEAR(Sales_Data[[#This Row],[Order Date]])</f>
        <v>2014</v>
      </c>
    </row>
    <row r="3625" spans="1:26" x14ac:dyDescent="0.2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>_xlfn.XLOOKUP(Sales_Data[[#This Row],[Category]],Assumptions_Model!A:A, Assumptions_Model!B:B)</f>
        <v>0.6</v>
      </c>
      <c r="W3625">
        <f>Sales_Data[[#This Row],[Sales]]*Sales_Data[[#This Row],[Cost_%]]</f>
        <v>4.2960000000000003</v>
      </c>
      <c r="X3625">
        <f>Sales_Data[[#This Row],[Sales]]-Sales_Data[[#This Row],[Cost]]</f>
        <v>2.8639999999999999</v>
      </c>
      <c r="Y3625" s="3">
        <f>Sales_Data[[#This Row],[Gross_Profit_Recalc]]/Sales_Data[[#This Row],[Sales]]</f>
        <v>0.39999999999999997</v>
      </c>
      <c r="Z3625">
        <f>YEAR(Sales_Data[[#This Row],[Order Date]])</f>
        <v>2014</v>
      </c>
    </row>
    <row r="3626" spans="1:26" x14ac:dyDescent="0.2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>_xlfn.XLOOKUP(Sales_Data[[#This Row],[Category]],Assumptions_Model!A:A, Assumptions_Model!B:B)</f>
        <v>0.65</v>
      </c>
      <c r="W3626">
        <f>Sales_Data[[#This Row],[Sales]]*Sales_Data[[#This Row],[Cost_%]]</f>
        <v>442.91520000000003</v>
      </c>
      <c r="X3626">
        <f>Sales_Data[[#This Row],[Sales]]-Sales_Data[[#This Row],[Cost]]</f>
        <v>238.49279999999999</v>
      </c>
      <c r="Y3626" s="3">
        <f>Sales_Data[[#This Row],[Gross_Profit_Recalc]]/Sales_Data[[#This Row],[Sales]]</f>
        <v>0.35</v>
      </c>
      <c r="Z3626">
        <f>YEAR(Sales_Data[[#This Row],[Order Date]])</f>
        <v>2017</v>
      </c>
    </row>
    <row r="3627" spans="1:26" x14ac:dyDescent="0.2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>_xlfn.XLOOKUP(Sales_Data[[#This Row],[Category]],Assumptions_Model!A:A, Assumptions_Model!B:B)</f>
        <v>0.6</v>
      </c>
      <c r="W3627">
        <f>Sales_Data[[#This Row],[Sales]]*Sales_Data[[#This Row],[Cost_%]]</f>
        <v>2.1120000000000001</v>
      </c>
      <c r="X3627">
        <f>Sales_Data[[#This Row],[Sales]]-Sales_Data[[#This Row],[Cost]]</f>
        <v>1.4079999999999999</v>
      </c>
      <c r="Y3627" s="3">
        <f>Sales_Data[[#This Row],[Gross_Profit_Recalc]]/Sales_Data[[#This Row],[Sales]]</f>
        <v>0.39999999999999997</v>
      </c>
      <c r="Z3627">
        <f>YEAR(Sales_Data[[#This Row],[Order Date]])</f>
        <v>2017</v>
      </c>
    </row>
    <row r="3628" spans="1:26" x14ac:dyDescent="0.2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>_xlfn.XLOOKUP(Sales_Data[[#This Row],[Category]],Assumptions_Model!A:A, Assumptions_Model!B:B)</f>
        <v>0.6</v>
      </c>
      <c r="W3628">
        <f>Sales_Data[[#This Row],[Sales]]*Sales_Data[[#This Row],[Cost_%]]</f>
        <v>3.3479999999999999</v>
      </c>
      <c r="X3628">
        <f>Sales_Data[[#This Row],[Sales]]-Sales_Data[[#This Row],[Cost]]</f>
        <v>2.2320000000000002</v>
      </c>
      <c r="Y3628" s="3">
        <f>Sales_Data[[#This Row],[Gross_Profit_Recalc]]/Sales_Data[[#This Row],[Sales]]</f>
        <v>0.4</v>
      </c>
      <c r="Z3628">
        <f>YEAR(Sales_Data[[#This Row],[Order Date]])</f>
        <v>2017</v>
      </c>
    </row>
    <row r="3629" spans="1:26" x14ac:dyDescent="0.2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>_xlfn.XLOOKUP(Sales_Data[[#This Row],[Category]],Assumptions_Model!A:A, Assumptions_Model!B:B)</f>
        <v>0.55000000000000004</v>
      </c>
      <c r="W3629">
        <f>Sales_Data[[#This Row],[Sales]]*Sales_Data[[#This Row],[Cost_%]]</f>
        <v>19.976000000000003</v>
      </c>
      <c r="X3629">
        <f>Sales_Data[[#This Row],[Sales]]-Sales_Data[[#This Row],[Cost]]</f>
        <v>16.343999999999998</v>
      </c>
      <c r="Y3629" s="3">
        <f>Sales_Data[[#This Row],[Gross_Profit_Recalc]]/Sales_Data[[#This Row],[Sales]]</f>
        <v>0.44999999999999996</v>
      </c>
      <c r="Z3629">
        <f>YEAR(Sales_Data[[#This Row],[Order Date]])</f>
        <v>2017</v>
      </c>
    </row>
    <row r="3630" spans="1:26" x14ac:dyDescent="0.2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>_xlfn.XLOOKUP(Sales_Data[[#This Row],[Category]],Assumptions_Model!A:A, Assumptions_Model!B:B)</f>
        <v>0.6</v>
      </c>
      <c r="W3630">
        <f>Sales_Data[[#This Row],[Sales]]*Sales_Data[[#This Row],[Cost_%]]</f>
        <v>1236.4464</v>
      </c>
      <c r="X3630">
        <f>Sales_Data[[#This Row],[Sales]]-Sales_Data[[#This Row],[Cost]]</f>
        <v>824.2976000000001</v>
      </c>
      <c r="Y3630" s="3">
        <f>Sales_Data[[#This Row],[Gross_Profit_Recalc]]/Sales_Data[[#This Row],[Sales]]</f>
        <v>0.4</v>
      </c>
      <c r="Z3630">
        <f>YEAR(Sales_Data[[#This Row],[Order Date]])</f>
        <v>2014</v>
      </c>
    </row>
    <row r="3631" spans="1:26" x14ac:dyDescent="0.2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>_xlfn.XLOOKUP(Sales_Data[[#This Row],[Category]],Assumptions_Model!A:A, Assumptions_Model!B:B)</f>
        <v>0.6</v>
      </c>
      <c r="W3631">
        <f>Sales_Data[[#This Row],[Sales]]*Sales_Data[[#This Row],[Cost_%]]</f>
        <v>31.363199999999999</v>
      </c>
      <c r="X3631">
        <f>Sales_Data[[#This Row],[Sales]]-Sales_Data[[#This Row],[Cost]]</f>
        <v>20.908799999999999</v>
      </c>
      <c r="Y3631" s="3">
        <f>Sales_Data[[#This Row],[Gross_Profit_Recalc]]/Sales_Data[[#This Row],[Sales]]</f>
        <v>0.4</v>
      </c>
      <c r="Z3631">
        <f>YEAR(Sales_Data[[#This Row],[Order Date]])</f>
        <v>2017</v>
      </c>
    </row>
    <row r="3632" spans="1:26" x14ac:dyDescent="0.2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>_xlfn.XLOOKUP(Sales_Data[[#This Row],[Category]],Assumptions_Model!A:A, Assumptions_Model!B:B)</f>
        <v>0.6</v>
      </c>
      <c r="W3632">
        <f>Sales_Data[[#This Row],[Sales]]*Sales_Data[[#This Row],[Cost_%]]</f>
        <v>127.88159999999999</v>
      </c>
      <c r="X3632">
        <f>Sales_Data[[#This Row],[Sales]]-Sales_Data[[#This Row],[Cost]]</f>
        <v>85.254400000000004</v>
      </c>
      <c r="Y3632" s="3">
        <f>Sales_Data[[#This Row],[Gross_Profit_Recalc]]/Sales_Data[[#This Row],[Sales]]</f>
        <v>0.4</v>
      </c>
      <c r="Z3632">
        <f>YEAR(Sales_Data[[#This Row],[Order Date]])</f>
        <v>2017</v>
      </c>
    </row>
    <row r="3633" spans="1:26" x14ac:dyDescent="0.2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>_xlfn.XLOOKUP(Sales_Data[[#This Row],[Category]],Assumptions_Model!A:A, Assumptions_Model!B:B)</f>
        <v>0.6</v>
      </c>
      <c r="W3633">
        <f>Sales_Data[[#This Row],[Sales]]*Sales_Data[[#This Row],[Cost_%]]</f>
        <v>41.711999999999996</v>
      </c>
      <c r="X3633">
        <f>Sales_Data[[#This Row],[Sales]]-Sales_Data[[#This Row],[Cost]]</f>
        <v>27.808</v>
      </c>
      <c r="Y3633" s="3">
        <f>Sales_Data[[#This Row],[Gross_Profit_Recalc]]/Sales_Data[[#This Row],[Sales]]</f>
        <v>0.4</v>
      </c>
      <c r="Z3633">
        <f>YEAR(Sales_Data[[#This Row],[Order Date]])</f>
        <v>2017</v>
      </c>
    </row>
    <row r="3634" spans="1:26" x14ac:dyDescent="0.2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>_xlfn.XLOOKUP(Sales_Data[[#This Row],[Category]],Assumptions_Model!A:A, Assumptions_Model!B:B)</f>
        <v>0.6</v>
      </c>
      <c r="W3634">
        <f>Sales_Data[[#This Row],[Sales]]*Sales_Data[[#This Row],[Cost_%]]</f>
        <v>458.06400000000002</v>
      </c>
      <c r="X3634">
        <f>Sales_Data[[#This Row],[Sales]]-Sales_Data[[#This Row],[Cost]]</f>
        <v>305.37600000000003</v>
      </c>
      <c r="Y3634" s="3">
        <f>Sales_Data[[#This Row],[Gross_Profit_Recalc]]/Sales_Data[[#This Row],[Sales]]</f>
        <v>0.4</v>
      </c>
      <c r="Z3634">
        <f>YEAR(Sales_Data[[#This Row],[Order Date]])</f>
        <v>2017</v>
      </c>
    </row>
    <row r="3635" spans="1:26" x14ac:dyDescent="0.2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>_xlfn.XLOOKUP(Sales_Data[[#This Row],[Category]],Assumptions_Model!A:A, Assumptions_Model!B:B)</f>
        <v>0.6</v>
      </c>
      <c r="W3635">
        <f>Sales_Data[[#This Row],[Sales]]*Sales_Data[[#This Row],[Cost_%]]</f>
        <v>5.5295999999999994</v>
      </c>
      <c r="X3635">
        <f>Sales_Data[[#This Row],[Sales]]-Sales_Data[[#This Row],[Cost]]</f>
        <v>3.6863999999999999</v>
      </c>
      <c r="Y3635" s="3">
        <f>Sales_Data[[#This Row],[Gross_Profit_Recalc]]/Sales_Data[[#This Row],[Sales]]</f>
        <v>0.4</v>
      </c>
      <c r="Z3635">
        <f>YEAR(Sales_Data[[#This Row],[Order Date]])</f>
        <v>2016</v>
      </c>
    </row>
    <row r="3636" spans="1:26" x14ac:dyDescent="0.2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>_xlfn.XLOOKUP(Sales_Data[[#This Row],[Category]],Assumptions_Model!A:A, Assumptions_Model!B:B)</f>
        <v>0.55000000000000004</v>
      </c>
      <c r="W3636">
        <f>Sales_Data[[#This Row],[Sales]]*Sales_Data[[#This Row],[Cost_%]]</f>
        <v>23.076900000000002</v>
      </c>
      <c r="X3636">
        <f>Sales_Data[[#This Row],[Sales]]-Sales_Data[[#This Row],[Cost]]</f>
        <v>18.881099999999996</v>
      </c>
      <c r="Y3636" s="3">
        <f>Sales_Data[[#This Row],[Gross_Profit_Recalc]]/Sales_Data[[#This Row],[Sales]]</f>
        <v>0.44999999999999996</v>
      </c>
      <c r="Z3636">
        <f>YEAR(Sales_Data[[#This Row],[Order Date]])</f>
        <v>2016</v>
      </c>
    </row>
    <row r="3637" spans="1:26" x14ac:dyDescent="0.2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>_xlfn.XLOOKUP(Sales_Data[[#This Row],[Category]],Assumptions_Model!A:A, Assumptions_Model!B:B)</f>
        <v>0.6</v>
      </c>
      <c r="W3637">
        <f>Sales_Data[[#This Row],[Sales]]*Sales_Data[[#This Row],[Cost_%]]</f>
        <v>53.7408</v>
      </c>
      <c r="X3637">
        <f>Sales_Data[[#This Row],[Sales]]-Sales_Data[[#This Row],[Cost]]</f>
        <v>35.827199999999998</v>
      </c>
      <c r="Y3637" s="3">
        <f>Sales_Data[[#This Row],[Gross_Profit_Recalc]]/Sales_Data[[#This Row],[Sales]]</f>
        <v>0.39999999999999997</v>
      </c>
      <c r="Z3637">
        <f>YEAR(Sales_Data[[#This Row],[Order Date]])</f>
        <v>2016</v>
      </c>
    </row>
    <row r="3638" spans="1:26" x14ac:dyDescent="0.2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>_xlfn.XLOOKUP(Sales_Data[[#This Row],[Category]],Assumptions_Model!A:A, Assumptions_Model!B:B)</f>
        <v>0.6</v>
      </c>
      <c r="W3638">
        <f>Sales_Data[[#This Row],[Sales]]*Sales_Data[[#This Row],[Cost_%]]</f>
        <v>13.348800000000001</v>
      </c>
      <c r="X3638">
        <f>Sales_Data[[#This Row],[Sales]]-Sales_Data[[#This Row],[Cost]]</f>
        <v>8.8992000000000004</v>
      </c>
      <c r="Y3638" s="3">
        <f>Sales_Data[[#This Row],[Gross_Profit_Recalc]]/Sales_Data[[#This Row],[Sales]]</f>
        <v>0.4</v>
      </c>
      <c r="Z3638">
        <f>YEAR(Sales_Data[[#This Row],[Order Date]])</f>
        <v>2016</v>
      </c>
    </row>
    <row r="3639" spans="1:26" x14ac:dyDescent="0.2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>_xlfn.XLOOKUP(Sales_Data[[#This Row],[Category]],Assumptions_Model!A:A, Assumptions_Model!B:B)</f>
        <v>0.6</v>
      </c>
      <c r="W3639">
        <f>Sales_Data[[#This Row],[Sales]]*Sales_Data[[#This Row],[Cost_%]]</f>
        <v>200.928</v>
      </c>
      <c r="X3639">
        <f>Sales_Data[[#This Row],[Sales]]-Sales_Data[[#This Row],[Cost]]</f>
        <v>133.952</v>
      </c>
      <c r="Y3639" s="3">
        <f>Sales_Data[[#This Row],[Gross_Profit_Recalc]]/Sales_Data[[#This Row],[Sales]]</f>
        <v>0.4</v>
      </c>
      <c r="Z3639">
        <f>YEAR(Sales_Data[[#This Row],[Order Date]])</f>
        <v>2016</v>
      </c>
    </row>
    <row r="3640" spans="1:26" x14ac:dyDescent="0.2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>_xlfn.XLOOKUP(Sales_Data[[#This Row],[Category]],Assumptions_Model!A:A, Assumptions_Model!B:B)</f>
        <v>0.65</v>
      </c>
      <c r="W3640">
        <f>Sales_Data[[#This Row],[Sales]]*Sales_Data[[#This Row],[Cost_%]]</f>
        <v>96.387200000000007</v>
      </c>
      <c r="X3640">
        <f>Sales_Data[[#This Row],[Sales]]-Sales_Data[[#This Row],[Cost]]</f>
        <v>51.900800000000004</v>
      </c>
      <c r="Y3640" s="3">
        <f>Sales_Data[[#This Row],[Gross_Profit_Recalc]]/Sales_Data[[#This Row],[Sales]]</f>
        <v>0.35</v>
      </c>
      <c r="Z3640">
        <f>YEAR(Sales_Data[[#This Row],[Order Date]])</f>
        <v>2016</v>
      </c>
    </row>
    <row r="3641" spans="1:26" x14ac:dyDescent="0.2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>_xlfn.XLOOKUP(Sales_Data[[#This Row],[Category]],Assumptions_Model!A:A, Assumptions_Model!B:B)</f>
        <v>0.6</v>
      </c>
      <c r="W3641">
        <f>Sales_Data[[#This Row],[Sales]]*Sales_Data[[#This Row],[Cost_%]]</f>
        <v>2.7743999999999995</v>
      </c>
      <c r="X3641">
        <f>Sales_Data[[#This Row],[Sales]]-Sales_Data[[#This Row],[Cost]]</f>
        <v>1.8496000000000001</v>
      </c>
      <c r="Y3641" s="3">
        <f>Sales_Data[[#This Row],[Gross_Profit_Recalc]]/Sales_Data[[#This Row],[Sales]]</f>
        <v>0.40000000000000008</v>
      </c>
      <c r="Z3641">
        <f>YEAR(Sales_Data[[#This Row],[Order Date]])</f>
        <v>2016</v>
      </c>
    </row>
    <row r="3642" spans="1:26" x14ac:dyDescent="0.2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>_xlfn.XLOOKUP(Sales_Data[[#This Row],[Category]],Assumptions_Model!A:A, Assumptions_Model!B:B)</f>
        <v>0.55000000000000004</v>
      </c>
      <c r="W3642">
        <f>Sales_Data[[#This Row],[Sales]]*Sales_Data[[#This Row],[Cost_%]]</f>
        <v>98.406000000000006</v>
      </c>
      <c r="X3642">
        <f>Sales_Data[[#This Row],[Sales]]-Sales_Data[[#This Row],[Cost]]</f>
        <v>80.513999999999982</v>
      </c>
      <c r="Y3642" s="3">
        <f>Sales_Data[[#This Row],[Gross_Profit_Recalc]]/Sales_Data[[#This Row],[Sales]]</f>
        <v>0.44999999999999996</v>
      </c>
      <c r="Z3642">
        <f>YEAR(Sales_Data[[#This Row],[Order Date]])</f>
        <v>2016</v>
      </c>
    </row>
    <row r="3643" spans="1:26" x14ac:dyDescent="0.2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>_xlfn.XLOOKUP(Sales_Data[[#This Row],[Category]],Assumptions_Model!A:A, Assumptions_Model!B:B)</f>
        <v>0.6</v>
      </c>
      <c r="W3643">
        <f>Sales_Data[[#This Row],[Sales]]*Sales_Data[[#This Row],[Cost_%]]</f>
        <v>41.9328</v>
      </c>
      <c r="X3643">
        <f>Sales_Data[[#This Row],[Sales]]-Sales_Data[[#This Row],[Cost]]</f>
        <v>27.955200000000005</v>
      </c>
      <c r="Y3643" s="3">
        <f>Sales_Data[[#This Row],[Gross_Profit_Recalc]]/Sales_Data[[#This Row],[Sales]]</f>
        <v>0.4</v>
      </c>
      <c r="Z3643">
        <f>YEAR(Sales_Data[[#This Row],[Order Date]])</f>
        <v>2016</v>
      </c>
    </row>
    <row r="3644" spans="1:26" x14ac:dyDescent="0.2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>_xlfn.XLOOKUP(Sales_Data[[#This Row],[Category]],Assumptions_Model!A:A, Assumptions_Model!B:B)</f>
        <v>0.6</v>
      </c>
      <c r="W3644">
        <f>Sales_Data[[#This Row],[Sales]]*Sales_Data[[#This Row],[Cost_%]]</f>
        <v>292.79039999999998</v>
      </c>
      <c r="X3644">
        <f>Sales_Data[[#This Row],[Sales]]-Sales_Data[[#This Row],[Cost]]</f>
        <v>195.1936</v>
      </c>
      <c r="Y3644" s="3">
        <f>Sales_Data[[#This Row],[Gross_Profit_Recalc]]/Sales_Data[[#This Row],[Sales]]</f>
        <v>0.4</v>
      </c>
      <c r="Z3644">
        <f>YEAR(Sales_Data[[#This Row],[Order Date]])</f>
        <v>2014</v>
      </c>
    </row>
    <row r="3645" spans="1:26" x14ac:dyDescent="0.2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f>_xlfn.XLOOKUP(Sales_Data[[#This Row],[Category]],Assumptions_Model!A:A, Assumptions_Model!B:B)</f>
        <v>0.6</v>
      </c>
      <c r="W3645">
        <f>Sales_Data[[#This Row],[Sales]]*Sales_Data[[#This Row],[Cost_%]]</f>
        <v>28.38</v>
      </c>
      <c r="X3645">
        <f>Sales_Data[[#This Row],[Sales]]-Sales_Data[[#This Row],[Cost]]</f>
        <v>18.919999999999998</v>
      </c>
      <c r="Y3645" s="3">
        <f>Sales_Data[[#This Row],[Gross_Profit_Recalc]]/Sales_Data[[#This Row],[Sales]]</f>
        <v>0.39999999999999997</v>
      </c>
      <c r="Z3645">
        <f>YEAR(Sales_Data[[#This Row],[Order Date]])</f>
        <v>2014</v>
      </c>
    </row>
    <row r="3646" spans="1:26" x14ac:dyDescent="0.2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f>_xlfn.XLOOKUP(Sales_Data[[#This Row],[Category]],Assumptions_Model!A:A, Assumptions_Model!B:B)</f>
        <v>0.6</v>
      </c>
      <c r="W3646">
        <f>Sales_Data[[#This Row],[Sales]]*Sales_Data[[#This Row],[Cost_%]]</f>
        <v>2.4779999999999998</v>
      </c>
      <c r="X3646">
        <f>Sales_Data[[#This Row],[Sales]]-Sales_Data[[#This Row],[Cost]]</f>
        <v>1.6520000000000001</v>
      </c>
      <c r="Y3646" s="3">
        <f>Sales_Data[[#This Row],[Gross_Profit_Recalc]]/Sales_Data[[#This Row],[Sales]]</f>
        <v>0.4</v>
      </c>
      <c r="Z3646">
        <f>YEAR(Sales_Data[[#This Row],[Order Date]])</f>
        <v>2014</v>
      </c>
    </row>
    <row r="3647" spans="1:26" x14ac:dyDescent="0.2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f>_xlfn.XLOOKUP(Sales_Data[[#This Row],[Category]],Assumptions_Model!A:A, Assumptions_Model!B:B)</f>
        <v>0.6</v>
      </c>
      <c r="W3647">
        <f>Sales_Data[[#This Row],[Sales]]*Sales_Data[[#This Row],[Cost_%]]</f>
        <v>93.072000000000003</v>
      </c>
      <c r="X3647">
        <f>Sales_Data[[#This Row],[Sales]]-Sales_Data[[#This Row],[Cost]]</f>
        <v>62.048000000000002</v>
      </c>
      <c r="Y3647" s="3">
        <f>Sales_Data[[#This Row],[Gross_Profit_Recalc]]/Sales_Data[[#This Row],[Sales]]</f>
        <v>0.4</v>
      </c>
      <c r="Z3647">
        <f>YEAR(Sales_Data[[#This Row],[Order Date]])</f>
        <v>2014</v>
      </c>
    </row>
    <row r="3648" spans="1:26" x14ac:dyDescent="0.2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f>_xlfn.XLOOKUP(Sales_Data[[#This Row],[Category]],Assumptions_Model!A:A, Assumptions_Model!B:B)</f>
        <v>0.6</v>
      </c>
      <c r="W3648">
        <f>Sales_Data[[#This Row],[Sales]]*Sales_Data[[#This Row],[Cost_%]]</f>
        <v>3.8879999999999999</v>
      </c>
      <c r="X3648">
        <f>Sales_Data[[#This Row],[Sales]]-Sales_Data[[#This Row],[Cost]]</f>
        <v>2.5920000000000005</v>
      </c>
      <c r="Y3648" s="3">
        <f>Sales_Data[[#This Row],[Gross_Profit_Recalc]]/Sales_Data[[#This Row],[Sales]]</f>
        <v>0.40000000000000008</v>
      </c>
      <c r="Z3648">
        <f>YEAR(Sales_Data[[#This Row],[Order Date]])</f>
        <v>2014</v>
      </c>
    </row>
    <row r="3649" spans="1:26" x14ac:dyDescent="0.2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f>_xlfn.XLOOKUP(Sales_Data[[#This Row],[Category]],Assumptions_Model!A:A, Assumptions_Model!B:B)</f>
        <v>0.6</v>
      </c>
      <c r="W3649">
        <f>Sales_Data[[#This Row],[Sales]]*Sales_Data[[#This Row],[Cost_%]]</f>
        <v>9.3119999999999994</v>
      </c>
      <c r="X3649">
        <f>Sales_Data[[#This Row],[Sales]]-Sales_Data[[#This Row],[Cost]]</f>
        <v>6.2080000000000002</v>
      </c>
      <c r="Y3649" s="3">
        <f>Sales_Data[[#This Row],[Gross_Profit_Recalc]]/Sales_Data[[#This Row],[Sales]]</f>
        <v>0.4</v>
      </c>
      <c r="Z3649">
        <f>YEAR(Sales_Data[[#This Row],[Order Date]])</f>
        <v>2014</v>
      </c>
    </row>
    <row r="3650" spans="1:26" x14ac:dyDescent="0.2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>_xlfn.XLOOKUP(Sales_Data[[#This Row],[Category]],Assumptions_Model!A:A, Assumptions_Model!B:B)</f>
        <v>0.6</v>
      </c>
      <c r="W3650">
        <f>Sales_Data[[#This Row],[Sales]]*Sales_Data[[#This Row],[Cost_%]]</f>
        <v>1.7676000000000001</v>
      </c>
      <c r="X3650">
        <f>Sales_Data[[#This Row],[Sales]]-Sales_Data[[#This Row],[Cost]]</f>
        <v>1.1784000000000001</v>
      </c>
      <c r="Y3650" s="3">
        <f>Sales_Data[[#This Row],[Gross_Profit_Recalc]]/Sales_Data[[#This Row],[Sales]]</f>
        <v>0.4</v>
      </c>
      <c r="Z3650">
        <f>YEAR(Sales_Data[[#This Row],[Order Date]])</f>
        <v>2015</v>
      </c>
    </row>
    <row r="3651" spans="1:26" x14ac:dyDescent="0.2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>_xlfn.XLOOKUP(Sales_Data[[#This Row],[Category]],Assumptions_Model!A:A, Assumptions_Model!B:B)</f>
        <v>0.6</v>
      </c>
      <c r="W3651">
        <f>Sales_Data[[#This Row],[Sales]]*Sales_Data[[#This Row],[Cost_%]]</f>
        <v>33.062399999999997</v>
      </c>
      <c r="X3651">
        <f>Sales_Data[[#This Row],[Sales]]-Sales_Data[[#This Row],[Cost]]</f>
        <v>22.041600000000003</v>
      </c>
      <c r="Y3651" s="3">
        <f>Sales_Data[[#This Row],[Gross_Profit_Recalc]]/Sales_Data[[#This Row],[Sales]]</f>
        <v>0.40000000000000008</v>
      </c>
      <c r="Z3651">
        <f>YEAR(Sales_Data[[#This Row],[Order Date]])</f>
        <v>2015</v>
      </c>
    </row>
    <row r="3652" spans="1:26" x14ac:dyDescent="0.2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>_xlfn.XLOOKUP(Sales_Data[[#This Row],[Category]],Assumptions_Model!A:A, Assumptions_Model!B:B)</f>
        <v>0.55000000000000004</v>
      </c>
      <c r="W3652">
        <f>Sales_Data[[#This Row],[Sales]]*Sales_Data[[#This Row],[Cost_%]]</f>
        <v>57.684000000000005</v>
      </c>
      <c r="X3652">
        <f>Sales_Data[[#This Row],[Sales]]-Sales_Data[[#This Row],[Cost]]</f>
        <v>47.195999999999991</v>
      </c>
      <c r="Y3652" s="3">
        <f>Sales_Data[[#This Row],[Gross_Profit_Recalc]]/Sales_Data[[#This Row],[Sales]]</f>
        <v>0.44999999999999996</v>
      </c>
      <c r="Z3652">
        <f>YEAR(Sales_Data[[#This Row],[Order Date]])</f>
        <v>2017</v>
      </c>
    </row>
    <row r="3653" spans="1:26" x14ac:dyDescent="0.2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>_xlfn.XLOOKUP(Sales_Data[[#This Row],[Category]],Assumptions_Model!A:A, Assumptions_Model!B:B)</f>
        <v>0.6</v>
      </c>
      <c r="W3653">
        <f>Sales_Data[[#This Row],[Sales]]*Sales_Data[[#This Row],[Cost_%]]</f>
        <v>20.82</v>
      </c>
      <c r="X3653">
        <f>Sales_Data[[#This Row],[Sales]]-Sales_Data[[#This Row],[Cost]]</f>
        <v>13.880000000000003</v>
      </c>
      <c r="Y3653" s="3">
        <f>Sales_Data[[#This Row],[Gross_Profit_Recalc]]/Sales_Data[[#This Row],[Sales]]</f>
        <v>0.4</v>
      </c>
      <c r="Z3653">
        <f>YEAR(Sales_Data[[#This Row],[Order Date]])</f>
        <v>2017</v>
      </c>
    </row>
    <row r="3654" spans="1:26" x14ac:dyDescent="0.2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>_xlfn.XLOOKUP(Sales_Data[[#This Row],[Category]],Assumptions_Model!A:A, Assumptions_Model!B:B)</f>
        <v>0.6</v>
      </c>
      <c r="W3654">
        <f>Sales_Data[[#This Row],[Sales]]*Sales_Data[[#This Row],[Cost_%]]</f>
        <v>20.231999999999999</v>
      </c>
      <c r="X3654">
        <f>Sales_Data[[#This Row],[Sales]]-Sales_Data[[#This Row],[Cost]]</f>
        <v>13.488</v>
      </c>
      <c r="Y3654" s="3">
        <f>Sales_Data[[#This Row],[Gross_Profit_Recalc]]/Sales_Data[[#This Row],[Sales]]</f>
        <v>0.4</v>
      </c>
      <c r="Z3654">
        <f>YEAR(Sales_Data[[#This Row],[Order Date]])</f>
        <v>2017</v>
      </c>
    </row>
    <row r="3655" spans="1:26" x14ac:dyDescent="0.2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>_xlfn.XLOOKUP(Sales_Data[[#This Row],[Category]],Assumptions_Model!A:A, Assumptions_Model!B:B)</f>
        <v>0.6</v>
      </c>
      <c r="W3655">
        <f>Sales_Data[[#This Row],[Sales]]*Sales_Data[[#This Row],[Cost_%]]</f>
        <v>8.9639999999999986</v>
      </c>
      <c r="X3655">
        <f>Sales_Data[[#This Row],[Sales]]-Sales_Data[[#This Row],[Cost]]</f>
        <v>5.9760000000000009</v>
      </c>
      <c r="Y3655" s="3">
        <f>Sales_Data[[#This Row],[Gross_Profit_Recalc]]/Sales_Data[[#This Row],[Sales]]</f>
        <v>0.40000000000000008</v>
      </c>
      <c r="Z3655">
        <f>YEAR(Sales_Data[[#This Row],[Order Date]])</f>
        <v>2017</v>
      </c>
    </row>
    <row r="3656" spans="1:26" x14ac:dyDescent="0.2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>_xlfn.XLOOKUP(Sales_Data[[#This Row],[Category]],Assumptions_Model!A:A, Assumptions_Model!B:B)</f>
        <v>0.6</v>
      </c>
      <c r="W3656">
        <f>Sales_Data[[#This Row],[Sales]]*Sales_Data[[#This Row],[Cost_%]]</f>
        <v>383.238</v>
      </c>
      <c r="X3656">
        <f>Sales_Data[[#This Row],[Sales]]-Sales_Data[[#This Row],[Cost]]</f>
        <v>255.49200000000002</v>
      </c>
      <c r="Y3656" s="3">
        <f>Sales_Data[[#This Row],[Gross_Profit_Recalc]]/Sales_Data[[#This Row],[Sales]]</f>
        <v>0.4</v>
      </c>
      <c r="Z3656">
        <f>YEAR(Sales_Data[[#This Row],[Order Date]])</f>
        <v>2017</v>
      </c>
    </row>
    <row r="3657" spans="1:26" x14ac:dyDescent="0.2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>_xlfn.XLOOKUP(Sales_Data[[#This Row],[Category]],Assumptions_Model!A:A, Assumptions_Model!B:B)</f>
        <v>0.6</v>
      </c>
      <c r="W3657">
        <f>Sales_Data[[#This Row],[Sales]]*Sales_Data[[#This Row],[Cost_%]]</f>
        <v>68.140799999999999</v>
      </c>
      <c r="X3657">
        <f>Sales_Data[[#This Row],[Sales]]-Sales_Data[[#This Row],[Cost]]</f>
        <v>45.427199999999999</v>
      </c>
      <c r="Y3657" s="3">
        <f>Sales_Data[[#This Row],[Gross_Profit_Recalc]]/Sales_Data[[#This Row],[Sales]]</f>
        <v>0.4</v>
      </c>
      <c r="Z3657">
        <f>YEAR(Sales_Data[[#This Row],[Order Date]])</f>
        <v>2017</v>
      </c>
    </row>
    <row r="3658" spans="1:26" x14ac:dyDescent="0.2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>_xlfn.XLOOKUP(Sales_Data[[#This Row],[Category]],Assumptions_Model!A:A, Assumptions_Model!B:B)</f>
        <v>0.55000000000000004</v>
      </c>
      <c r="W3658">
        <f>Sales_Data[[#This Row],[Sales]]*Sales_Data[[#This Row],[Cost_%]]</f>
        <v>5.0028000000000006</v>
      </c>
      <c r="X3658">
        <f>Sales_Data[[#This Row],[Sales]]-Sales_Data[[#This Row],[Cost]]</f>
        <v>4.0931999999999995</v>
      </c>
      <c r="Y3658" s="3">
        <f>Sales_Data[[#This Row],[Gross_Profit_Recalc]]/Sales_Data[[#This Row],[Sales]]</f>
        <v>0.44999999999999996</v>
      </c>
      <c r="Z3658">
        <f>YEAR(Sales_Data[[#This Row],[Order Date]])</f>
        <v>2017</v>
      </c>
    </row>
    <row r="3659" spans="1:26" x14ac:dyDescent="0.2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>_xlfn.XLOOKUP(Sales_Data[[#This Row],[Category]],Assumptions_Model!A:A, Assumptions_Model!B:B)</f>
        <v>0.6</v>
      </c>
      <c r="W3659">
        <f>Sales_Data[[#This Row],[Sales]]*Sales_Data[[#This Row],[Cost_%]]</f>
        <v>5.2128000000000005</v>
      </c>
      <c r="X3659">
        <f>Sales_Data[[#This Row],[Sales]]-Sales_Data[[#This Row],[Cost]]</f>
        <v>3.4752000000000001</v>
      </c>
      <c r="Y3659" s="3">
        <f>Sales_Data[[#This Row],[Gross_Profit_Recalc]]/Sales_Data[[#This Row],[Sales]]</f>
        <v>0.39999999999999997</v>
      </c>
      <c r="Z3659">
        <f>YEAR(Sales_Data[[#This Row],[Order Date]])</f>
        <v>2015</v>
      </c>
    </row>
    <row r="3660" spans="1:26" x14ac:dyDescent="0.2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>_xlfn.XLOOKUP(Sales_Data[[#This Row],[Category]],Assumptions_Model!A:A, Assumptions_Model!B:B)</f>
        <v>0.65</v>
      </c>
      <c r="W3660">
        <f>Sales_Data[[#This Row],[Sales]]*Sales_Data[[#This Row],[Cost_%]]</f>
        <v>20.071999999999999</v>
      </c>
      <c r="X3660">
        <f>Sales_Data[[#This Row],[Sales]]-Sales_Data[[#This Row],[Cost]]</f>
        <v>10.808</v>
      </c>
      <c r="Y3660" s="3">
        <f>Sales_Data[[#This Row],[Gross_Profit_Recalc]]/Sales_Data[[#This Row],[Sales]]</f>
        <v>0.35000000000000003</v>
      </c>
      <c r="Z3660">
        <f>YEAR(Sales_Data[[#This Row],[Order Date]])</f>
        <v>2015</v>
      </c>
    </row>
    <row r="3661" spans="1:26" x14ac:dyDescent="0.2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>_xlfn.XLOOKUP(Sales_Data[[#This Row],[Category]],Assumptions_Model!A:A, Assumptions_Model!B:B)</f>
        <v>0.65</v>
      </c>
      <c r="W3661">
        <f>Sales_Data[[#This Row],[Sales]]*Sales_Data[[#This Row],[Cost_%]]</f>
        <v>4.1652000000000005</v>
      </c>
      <c r="X3661">
        <f>Sales_Data[[#This Row],[Sales]]-Sales_Data[[#This Row],[Cost]]</f>
        <v>2.2427999999999999</v>
      </c>
      <c r="Y3661" s="3">
        <f>Sales_Data[[#This Row],[Gross_Profit_Recalc]]/Sales_Data[[#This Row],[Sales]]</f>
        <v>0.35</v>
      </c>
      <c r="Z3661">
        <f>YEAR(Sales_Data[[#This Row],[Order Date]])</f>
        <v>2015</v>
      </c>
    </row>
    <row r="3662" spans="1:26" x14ac:dyDescent="0.2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f>_xlfn.XLOOKUP(Sales_Data[[#This Row],[Category]],Assumptions_Model!A:A, Assumptions_Model!B:B)</f>
        <v>0.6</v>
      </c>
      <c r="W3662">
        <f>Sales_Data[[#This Row],[Sales]]*Sales_Data[[#This Row],[Cost_%]]</f>
        <v>20.279999999999998</v>
      </c>
      <c r="X3662">
        <f>Sales_Data[[#This Row],[Sales]]-Sales_Data[[#This Row],[Cost]]</f>
        <v>13.52</v>
      </c>
      <c r="Y3662" s="3">
        <f>Sales_Data[[#This Row],[Gross_Profit_Recalc]]/Sales_Data[[#This Row],[Sales]]</f>
        <v>0.4</v>
      </c>
      <c r="Z3662">
        <f>YEAR(Sales_Data[[#This Row],[Order Date]])</f>
        <v>2016</v>
      </c>
    </row>
    <row r="3663" spans="1:26" x14ac:dyDescent="0.2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f>_xlfn.XLOOKUP(Sales_Data[[#This Row],[Category]],Assumptions_Model!A:A, Assumptions_Model!B:B)</f>
        <v>0.55000000000000004</v>
      </c>
      <c r="W3663">
        <f>Sales_Data[[#This Row],[Sales]]*Sales_Data[[#This Row],[Cost_%]]</f>
        <v>207.88350000000003</v>
      </c>
      <c r="X3663">
        <f>Sales_Data[[#This Row],[Sales]]-Sales_Data[[#This Row],[Cost]]</f>
        <v>170.0865</v>
      </c>
      <c r="Y3663" s="3">
        <f>Sales_Data[[#This Row],[Gross_Profit_Recalc]]/Sales_Data[[#This Row],[Sales]]</f>
        <v>0.44999999999999996</v>
      </c>
      <c r="Z3663">
        <f>YEAR(Sales_Data[[#This Row],[Order Date]])</f>
        <v>2016</v>
      </c>
    </row>
    <row r="3664" spans="1:26" x14ac:dyDescent="0.2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>_xlfn.XLOOKUP(Sales_Data[[#This Row],[Category]],Assumptions_Model!A:A, Assumptions_Model!B:B)</f>
        <v>0.55000000000000004</v>
      </c>
      <c r="W3664">
        <f>Sales_Data[[#This Row],[Sales]]*Sales_Data[[#This Row],[Cost_%]]</f>
        <v>142.39500000000001</v>
      </c>
      <c r="X3664">
        <f>Sales_Data[[#This Row],[Sales]]-Sales_Data[[#This Row],[Cost]]</f>
        <v>116.50499999999997</v>
      </c>
      <c r="Y3664" s="3">
        <f>Sales_Data[[#This Row],[Gross_Profit_Recalc]]/Sales_Data[[#This Row],[Sales]]</f>
        <v>0.4499999999999999</v>
      </c>
      <c r="Z3664">
        <f>YEAR(Sales_Data[[#This Row],[Order Date]])</f>
        <v>2017</v>
      </c>
    </row>
    <row r="3665" spans="1:26" x14ac:dyDescent="0.2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>_xlfn.XLOOKUP(Sales_Data[[#This Row],[Category]],Assumptions_Model!A:A, Assumptions_Model!B:B)</f>
        <v>0.6</v>
      </c>
      <c r="W3665">
        <f>Sales_Data[[#This Row],[Sales]]*Sales_Data[[#This Row],[Cost_%]]</f>
        <v>14.735999999999999</v>
      </c>
      <c r="X3665">
        <f>Sales_Data[[#This Row],[Sales]]-Sales_Data[[#This Row],[Cost]]</f>
        <v>9.8239999999999998</v>
      </c>
      <c r="Y3665" s="3">
        <f>Sales_Data[[#This Row],[Gross_Profit_Recalc]]/Sales_Data[[#This Row],[Sales]]</f>
        <v>0.4</v>
      </c>
      <c r="Z3665">
        <f>YEAR(Sales_Data[[#This Row],[Order Date]])</f>
        <v>2017</v>
      </c>
    </row>
    <row r="3666" spans="1:26" x14ac:dyDescent="0.2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>_xlfn.XLOOKUP(Sales_Data[[#This Row],[Category]],Assumptions_Model!A:A, Assumptions_Model!B:B)</f>
        <v>0.6</v>
      </c>
      <c r="W3666">
        <f>Sales_Data[[#This Row],[Sales]]*Sales_Data[[#This Row],[Cost_%]]</f>
        <v>16.732800000000001</v>
      </c>
      <c r="X3666">
        <f>Sales_Data[[#This Row],[Sales]]-Sales_Data[[#This Row],[Cost]]</f>
        <v>11.155200000000001</v>
      </c>
      <c r="Y3666" s="3">
        <f>Sales_Data[[#This Row],[Gross_Profit_Recalc]]/Sales_Data[[#This Row],[Sales]]</f>
        <v>0.4</v>
      </c>
      <c r="Z3666">
        <f>YEAR(Sales_Data[[#This Row],[Order Date]])</f>
        <v>2014</v>
      </c>
    </row>
    <row r="3667" spans="1:26" x14ac:dyDescent="0.2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>_xlfn.XLOOKUP(Sales_Data[[#This Row],[Category]],Assumptions_Model!A:A, Assumptions_Model!B:B)</f>
        <v>0.6</v>
      </c>
      <c r="W3667">
        <f>Sales_Data[[#This Row],[Sales]]*Sales_Data[[#This Row],[Cost_%]]</f>
        <v>3.8736000000000002</v>
      </c>
      <c r="X3667">
        <f>Sales_Data[[#This Row],[Sales]]-Sales_Data[[#This Row],[Cost]]</f>
        <v>2.5824000000000003</v>
      </c>
      <c r="Y3667" s="3">
        <f>Sales_Data[[#This Row],[Gross_Profit_Recalc]]/Sales_Data[[#This Row],[Sales]]</f>
        <v>0.4</v>
      </c>
      <c r="Z3667">
        <f>YEAR(Sales_Data[[#This Row],[Order Date]])</f>
        <v>2014</v>
      </c>
    </row>
    <row r="3668" spans="1:26" x14ac:dyDescent="0.2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>_xlfn.XLOOKUP(Sales_Data[[#This Row],[Category]],Assumptions_Model!A:A, Assumptions_Model!B:B)</f>
        <v>0.55000000000000004</v>
      </c>
      <c r="W3668">
        <f>Sales_Data[[#This Row],[Sales]]*Sales_Data[[#This Row],[Cost_%]]</f>
        <v>28.974000000000004</v>
      </c>
      <c r="X3668">
        <f>Sales_Data[[#This Row],[Sales]]-Sales_Data[[#This Row],[Cost]]</f>
        <v>23.705999999999996</v>
      </c>
      <c r="Y3668" s="3">
        <f>Sales_Data[[#This Row],[Gross_Profit_Recalc]]/Sales_Data[[#This Row],[Sales]]</f>
        <v>0.4499999999999999</v>
      </c>
      <c r="Z3668">
        <f>YEAR(Sales_Data[[#This Row],[Order Date]])</f>
        <v>2014</v>
      </c>
    </row>
    <row r="3669" spans="1:26" x14ac:dyDescent="0.2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>_xlfn.XLOOKUP(Sales_Data[[#This Row],[Category]],Assumptions_Model!A:A, Assumptions_Model!B:B)</f>
        <v>0.6</v>
      </c>
      <c r="W3669">
        <f>Sales_Data[[#This Row],[Sales]]*Sales_Data[[#This Row],[Cost_%]]</f>
        <v>8.3279999999999994</v>
      </c>
      <c r="X3669">
        <f>Sales_Data[[#This Row],[Sales]]-Sales_Data[[#This Row],[Cost]]</f>
        <v>5.5520000000000014</v>
      </c>
      <c r="Y3669" s="3">
        <f>Sales_Data[[#This Row],[Gross_Profit_Recalc]]/Sales_Data[[#This Row],[Sales]]</f>
        <v>0.40000000000000008</v>
      </c>
      <c r="Z3669">
        <f>YEAR(Sales_Data[[#This Row],[Order Date]])</f>
        <v>2014</v>
      </c>
    </row>
    <row r="3670" spans="1:26" x14ac:dyDescent="0.2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>_xlfn.XLOOKUP(Sales_Data[[#This Row],[Category]],Assumptions_Model!A:A, Assumptions_Model!B:B)</f>
        <v>0.55000000000000004</v>
      </c>
      <c r="W3670">
        <f>Sales_Data[[#This Row],[Sales]]*Sales_Data[[#This Row],[Cost_%]]</f>
        <v>57.156000000000006</v>
      </c>
      <c r="X3670">
        <f>Sales_Data[[#This Row],[Sales]]-Sales_Data[[#This Row],[Cost]]</f>
        <v>46.763999999999996</v>
      </c>
      <c r="Y3670" s="3">
        <f>Sales_Data[[#This Row],[Gross_Profit_Recalc]]/Sales_Data[[#This Row],[Sales]]</f>
        <v>0.44999999999999996</v>
      </c>
      <c r="Z3670">
        <f>YEAR(Sales_Data[[#This Row],[Order Date]])</f>
        <v>2014</v>
      </c>
    </row>
    <row r="3671" spans="1:26" x14ac:dyDescent="0.2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>_xlfn.XLOOKUP(Sales_Data[[#This Row],[Category]],Assumptions_Model!A:A, Assumptions_Model!B:B)</f>
        <v>0.6</v>
      </c>
      <c r="W3671">
        <f>Sales_Data[[#This Row],[Sales]]*Sales_Data[[#This Row],[Cost_%]]</f>
        <v>6.9119999999999999</v>
      </c>
      <c r="X3671">
        <f>Sales_Data[[#This Row],[Sales]]-Sales_Data[[#This Row],[Cost]]</f>
        <v>4.6079999999999997</v>
      </c>
      <c r="Y3671" s="3">
        <f>Sales_Data[[#This Row],[Gross_Profit_Recalc]]/Sales_Data[[#This Row],[Sales]]</f>
        <v>0.39999999999999997</v>
      </c>
      <c r="Z3671">
        <f>YEAR(Sales_Data[[#This Row],[Order Date]])</f>
        <v>2014</v>
      </c>
    </row>
    <row r="3672" spans="1:26" x14ac:dyDescent="0.2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>_xlfn.XLOOKUP(Sales_Data[[#This Row],[Category]],Assumptions_Model!A:A, Assumptions_Model!B:B)</f>
        <v>0.6</v>
      </c>
      <c r="W3672">
        <f>Sales_Data[[#This Row],[Sales]]*Sales_Data[[#This Row],[Cost_%]]</f>
        <v>6.2207999999999997</v>
      </c>
      <c r="X3672">
        <f>Sales_Data[[#This Row],[Sales]]-Sales_Data[[#This Row],[Cost]]</f>
        <v>4.1472000000000007</v>
      </c>
      <c r="Y3672" s="3">
        <f>Sales_Data[[#This Row],[Gross_Profit_Recalc]]/Sales_Data[[#This Row],[Sales]]</f>
        <v>0.40000000000000008</v>
      </c>
      <c r="Z3672">
        <f>YEAR(Sales_Data[[#This Row],[Order Date]])</f>
        <v>2014</v>
      </c>
    </row>
    <row r="3673" spans="1:26" x14ac:dyDescent="0.2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>_xlfn.XLOOKUP(Sales_Data[[#This Row],[Category]],Assumptions_Model!A:A, Assumptions_Model!B:B)</f>
        <v>0.6</v>
      </c>
      <c r="W3673">
        <f>Sales_Data[[#This Row],[Sales]]*Sales_Data[[#This Row],[Cost_%]]</f>
        <v>23.443200000000001</v>
      </c>
      <c r="X3673">
        <f>Sales_Data[[#This Row],[Sales]]-Sales_Data[[#This Row],[Cost]]</f>
        <v>15.628800000000002</v>
      </c>
      <c r="Y3673" s="3">
        <f>Sales_Data[[#This Row],[Gross_Profit_Recalc]]/Sales_Data[[#This Row],[Sales]]</f>
        <v>0.4</v>
      </c>
      <c r="Z3673">
        <f>YEAR(Sales_Data[[#This Row],[Order Date]])</f>
        <v>2014</v>
      </c>
    </row>
    <row r="3674" spans="1:26" x14ac:dyDescent="0.2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>_xlfn.XLOOKUP(Sales_Data[[#This Row],[Category]],Assumptions_Model!A:A, Assumptions_Model!B:B)</f>
        <v>0.6</v>
      </c>
      <c r="W3674">
        <f>Sales_Data[[#This Row],[Sales]]*Sales_Data[[#This Row],[Cost_%]]</f>
        <v>5.3231999999999999</v>
      </c>
      <c r="X3674">
        <f>Sales_Data[[#This Row],[Sales]]-Sales_Data[[#This Row],[Cost]]</f>
        <v>3.5488</v>
      </c>
      <c r="Y3674" s="3">
        <f>Sales_Data[[#This Row],[Gross_Profit_Recalc]]/Sales_Data[[#This Row],[Sales]]</f>
        <v>0.4</v>
      </c>
      <c r="Z3674">
        <f>YEAR(Sales_Data[[#This Row],[Order Date]])</f>
        <v>2016</v>
      </c>
    </row>
    <row r="3675" spans="1:26" x14ac:dyDescent="0.2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>_xlfn.XLOOKUP(Sales_Data[[#This Row],[Category]],Assumptions_Model!A:A, Assumptions_Model!B:B)</f>
        <v>0.6</v>
      </c>
      <c r="W3675">
        <f>Sales_Data[[#This Row],[Sales]]*Sales_Data[[#This Row],[Cost_%]]</f>
        <v>72.662399999999991</v>
      </c>
      <c r="X3675">
        <f>Sales_Data[[#This Row],[Sales]]-Sales_Data[[#This Row],[Cost]]</f>
        <v>48.441600000000008</v>
      </c>
      <c r="Y3675" s="3">
        <f>Sales_Data[[#This Row],[Gross_Profit_Recalc]]/Sales_Data[[#This Row],[Sales]]</f>
        <v>0.40000000000000008</v>
      </c>
      <c r="Z3675">
        <f>YEAR(Sales_Data[[#This Row],[Order Date]])</f>
        <v>2016</v>
      </c>
    </row>
    <row r="3676" spans="1:26" x14ac:dyDescent="0.2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>_xlfn.XLOOKUP(Sales_Data[[#This Row],[Category]],Assumptions_Model!A:A, Assumptions_Model!B:B)</f>
        <v>0.65</v>
      </c>
      <c r="W3676">
        <f>Sales_Data[[#This Row],[Sales]]*Sales_Data[[#This Row],[Cost_%]]</f>
        <v>82.791800000000009</v>
      </c>
      <c r="X3676">
        <f>Sales_Data[[#This Row],[Sales]]-Sales_Data[[#This Row],[Cost]]</f>
        <v>44.580199999999991</v>
      </c>
      <c r="Y3676" s="3">
        <f>Sales_Data[[#This Row],[Gross_Profit_Recalc]]/Sales_Data[[#This Row],[Sales]]</f>
        <v>0.34999999999999992</v>
      </c>
      <c r="Z3676">
        <f>YEAR(Sales_Data[[#This Row],[Order Date]])</f>
        <v>2017</v>
      </c>
    </row>
    <row r="3677" spans="1:26" x14ac:dyDescent="0.2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>_xlfn.XLOOKUP(Sales_Data[[#This Row],[Category]],Assumptions_Model!A:A, Assumptions_Model!B:B)</f>
        <v>0.6</v>
      </c>
      <c r="W3677">
        <f>Sales_Data[[#This Row],[Sales]]*Sales_Data[[#This Row],[Cost_%]]</f>
        <v>28.771199999999997</v>
      </c>
      <c r="X3677">
        <f>Sales_Data[[#This Row],[Sales]]-Sales_Data[[#This Row],[Cost]]</f>
        <v>19.180800000000001</v>
      </c>
      <c r="Y3677" s="3">
        <f>Sales_Data[[#This Row],[Gross_Profit_Recalc]]/Sales_Data[[#This Row],[Sales]]</f>
        <v>0.4</v>
      </c>
      <c r="Z3677">
        <f>YEAR(Sales_Data[[#This Row],[Order Date]])</f>
        <v>2017</v>
      </c>
    </row>
    <row r="3678" spans="1:26" x14ac:dyDescent="0.2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>_xlfn.XLOOKUP(Sales_Data[[#This Row],[Category]],Assumptions_Model!A:A, Assumptions_Model!B:B)</f>
        <v>0.65</v>
      </c>
      <c r="W3678">
        <f>Sales_Data[[#This Row],[Sales]]*Sales_Data[[#This Row],[Cost_%]]</f>
        <v>28.899000000000001</v>
      </c>
      <c r="X3678">
        <f>Sales_Data[[#This Row],[Sales]]-Sales_Data[[#This Row],[Cost]]</f>
        <v>15.561</v>
      </c>
      <c r="Y3678" s="3">
        <f>Sales_Data[[#This Row],[Gross_Profit_Recalc]]/Sales_Data[[#This Row],[Sales]]</f>
        <v>0.35</v>
      </c>
      <c r="Z3678">
        <f>YEAR(Sales_Data[[#This Row],[Order Date]])</f>
        <v>2015</v>
      </c>
    </row>
    <row r="3679" spans="1:26" x14ac:dyDescent="0.2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>_xlfn.XLOOKUP(Sales_Data[[#This Row],[Category]],Assumptions_Model!A:A, Assumptions_Model!B:B)</f>
        <v>0.6</v>
      </c>
      <c r="W3679">
        <f>Sales_Data[[#This Row],[Sales]]*Sales_Data[[#This Row],[Cost_%]]</f>
        <v>9.48</v>
      </c>
      <c r="X3679">
        <f>Sales_Data[[#This Row],[Sales]]-Sales_Data[[#This Row],[Cost]]</f>
        <v>6.32</v>
      </c>
      <c r="Y3679" s="3">
        <f>Sales_Data[[#This Row],[Gross_Profit_Recalc]]/Sales_Data[[#This Row],[Sales]]</f>
        <v>0.4</v>
      </c>
      <c r="Z3679">
        <f>YEAR(Sales_Data[[#This Row],[Order Date]])</f>
        <v>2015</v>
      </c>
    </row>
    <row r="3680" spans="1:26" x14ac:dyDescent="0.2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>_xlfn.XLOOKUP(Sales_Data[[#This Row],[Category]],Assumptions_Model!A:A, Assumptions_Model!B:B)</f>
        <v>0.55000000000000004</v>
      </c>
      <c r="W3680">
        <f>Sales_Data[[#This Row],[Sales]]*Sales_Data[[#This Row],[Cost_%]]</f>
        <v>255.73350000000005</v>
      </c>
      <c r="X3680">
        <f>Sales_Data[[#This Row],[Sales]]-Sales_Data[[#This Row],[Cost]]</f>
        <v>209.23649999999998</v>
      </c>
      <c r="Y3680" s="3">
        <f>Sales_Data[[#This Row],[Gross_Profit_Recalc]]/Sales_Data[[#This Row],[Sales]]</f>
        <v>0.4499999999999999</v>
      </c>
      <c r="Z3680">
        <f>YEAR(Sales_Data[[#This Row],[Order Date]])</f>
        <v>2015</v>
      </c>
    </row>
    <row r="3681" spans="1:26" x14ac:dyDescent="0.2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>_xlfn.XLOOKUP(Sales_Data[[#This Row],[Category]],Assumptions_Model!A:A, Assumptions_Model!B:B)</f>
        <v>0.65</v>
      </c>
      <c r="W3681">
        <f>Sales_Data[[#This Row],[Sales]]*Sales_Data[[#This Row],[Cost_%]]</f>
        <v>118.27400000000002</v>
      </c>
      <c r="X3681">
        <f>Sales_Data[[#This Row],[Sales]]-Sales_Data[[#This Row],[Cost]]</f>
        <v>63.685999999999993</v>
      </c>
      <c r="Y3681" s="3">
        <f>Sales_Data[[#This Row],[Gross_Profit_Recalc]]/Sales_Data[[#This Row],[Sales]]</f>
        <v>0.34999999999999992</v>
      </c>
      <c r="Z3681">
        <f>YEAR(Sales_Data[[#This Row],[Order Date]])</f>
        <v>2015</v>
      </c>
    </row>
    <row r="3682" spans="1:26" x14ac:dyDescent="0.2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>_xlfn.XLOOKUP(Sales_Data[[#This Row],[Category]],Assumptions_Model!A:A, Assumptions_Model!B:B)</f>
        <v>0.6</v>
      </c>
      <c r="W3682">
        <f>Sales_Data[[#This Row],[Sales]]*Sales_Data[[#This Row],[Cost_%]]</f>
        <v>7.4340000000000002</v>
      </c>
      <c r="X3682">
        <f>Sales_Data[[#This Row],[Sales]]-Sales_Data[[#This Row],[Cost]]</f>
        <v>4.9560000000000004</v>
      </c>
      <c r="Y3682" s="3">
        <f>Sales_Data[[#This Row],[Gross_Profit_Recalc]]/Sales_Data[[#This Row],[Sales]]</f>
        <v>0.4</v>
      </c>
      <c r="Z3682">
        <f>YEAR(Sales_Data[[#This Row],[Order Date]])</f>
        <v>2015</v>
      </c>
    </row>
    <row r="3683" spans="1:26" x14ac:dyDescent="0.2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>_xlfn.XLOOKUP(Sales_Data[[#This Row],[Category]],Assumptions_Model!A:A, Assumptions_Model!B:B)</f>
        <v>0.6</v>
      </c>
      <c r="W3683">
        <f>Sales_Data[[#This Row],[Sales]]*Sales_Data[[#This Row],[Cost_%]]</f>
        <v>50.454000000000001</v>
      </c>
      <c r="X3683">
        <f>Sales_Data[[#This Row],[Sales]]-Sales_Data[[#This Row],[Cost]]</f>
        <v>33.636000000000003</v>
      </c>
      <c r="Y3683" s="3">
        <f>Sales_Data[[#This Row],[Gross_Profit_Recalc]]/Sales_Data[[#This Row],[Sales]]</f>
        <v>0.4</v>
      </c>
      <c r="Z3683">
        <f>YEAR(Sales_Data[[#This Row],[Order Date]])</f>
        <v>2015</v>
      </c>
    </row>
    <row r="3684" spans="1:26" x14ac:dyDescent="0.2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>_xlfn.XLOOKUP(Sales_Data[[#This Row],[Category]],Assumptions_Model!A:A, Assumptions_Model!B:B)</f>
        <v>0.6</v>
      </c>
      <c r="W3684">
        <f>Sales_Data[[#This Row],[Sales]]*Sales_Data[[#This Row],[Cost_%]]</f>
        <v>47.616</v>
      </c>
      <c r="X3684">
        <f>Sales_Data[[#This Row],[Sales]]-Sales_Data[[#This Row],[Cost]]</f>
        <v>31.744</v>
      </c>
      <c r="Y3684" s="3">
        <f>Sales_Data[[#This Row],[Gross_Profit_Recalc]]/Sales_Data[[#This Row],[Sales]]</f>
        <v>0.4</v>
      </c>
      <c r="Z3684">
        <f>YEAR(Sales_Data[[#This Row],[Order Date]])</f>
        <v>2015</v>
      </c>
    </row>
    <row r="3685" spans="1:26" x14ac:dyDescent="0.2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>_xlfn.XLOOKUP(Sales_Data[[#This Row],[Category]],Assumptions_Model!A:A, Assumptions_Model!B:B)</f>
        <v>0.6</v>
      </c>
      <c r="W3685">
        <f>Sales_Data[[#This Row],[Sales]]*Sales_Data[[#This Row],[Cost_%]]</f>
        <v>92.016000000000005</v>
      </c>
      <c r="X3685">
        <f>Sales_Data[[#This Row],[Sales]]-Sales_Data[[#This Row],[Cost]]</f>
        <v>61.344000000000008</v>
      </c>
      <c r="Y3685" s="3">
        <f>Sales_Data[[#This Row],[Gross_Profit_Recalc]]/Sales_Data[[#This Row],[Sales]]</f>
        <v>0.4</v>
      </c>
      <c r="Z3685">
        <f>YEAR(Sales_Data[[#This Row],[Order Date]])</f>
        <v>2015</v>
      </c>
    </row>
    <row r="3686" spans="1:26" x14ac:dyDescent="0.2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>_xlfn.XLOOKUP(Sales_Data[[#This Row],[Category]],Assumptions_Model!A:A, Assumptions_Model!B:B)</f>
        <v>0.6</v>
      </c>
      <c r="W3686">
        <f>Sales_Data[[#This Row],[Sales]]*Sales_Data[[#This Row],[Cost_%]]</f>
        <v>26.207999999999998</v>
      </c>
      <c r="X3686">
        <f>Sales_Data[[#This Row],[Sales]]-Sales_Data[[#This Row],[Cost]]</f>
        <v>17.472000000000001</v>
      </c>
      <c r="Y3686" s="3">
        <f>Sales_Data[[#This Row],[Gross_Profit_Recalc]]/Sales_Data[[#This Row],[Sales]]</f>
        <v>0.4</v>
      </c>
      <c r="Z3686">
        <f>YEAR(Sales_Data[[#This Row],[Order Date]])</f>
        <v>2015</v>
      </c>
    </row>
    <row r="3687" spans="1:26" x14ac:dyDescent="0.2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>_xlfn.XLOOKUP(Sales_Data[[#This Row],[Category]],Assumptions_Model!A:A, Assumptions_Model!B:B)</f>
        <v>0.6</v>
      </c>
      <c r="W3687">
        <f>Sales_Data[[#This Row],[Sales]]*Sales_Data[[#This Row],[Cost_%]]</f>
        <v>58.925999999999995</v>
      </c>
      <c r="X3687">
        <f>Sales_Data[[#This Row],[Sales]]-Sales_Data[[#This Row],[Cost]]</f>
        <v>39.283999999999999</v>
      </c>
      <c r="Y3687" s="3">
        <f>Sales_Data[[#This Row],[Gross_Profit_Recalc]]/Sales_Data[[#This Row],[Sales]]</f>
        <v>0.4</v>
      </c>
      <c r="Z3687">
        <f>YEAR(Sales_Data[[#This Row],[Order Date]])</f>
        <v>2015</v>
      </c>
    </row>
    <row r="3688" spans="1:26" x14ac:dyDescent="0.2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>_xlfn.XLOOKUP(Sales_Data[[#This Row],[Category]],Assumptions_Model!A:A, Assumptions_Model!B:B)</f>
        <v>0.6</v>
      </c>
      <c r="W3688">
        <f>Sales_Data[[#This Row],[Sales]]*Sales_Data[[#This Row],[Cost_%]]</f>
        <v>5.9039999999999999</v>
      </c>
      <c r="X3688">
        <f>Sales_Data[[#This Row],[Sales]]-Sales_Data[[#This Row],[Cost]]</f>
        <v>3.9359999999999999</v>
      </c>
      <c r="Y3688" s="3">
        <f>Sales_Data[[#This Row],[Gross_Profit_Recalc]]/Sales_Data[[#This Row],[Sales]]</f>
        <v>0.4</v>
      </c>
      <c r="Z3688">
        <f>YEAR(Sales_Data[[#This Row],[Order Date]])</f>
        <v>2016</v>
      </c>
    </row>
    <row r="3689" spans="1:26" x14ac:dyDescent="0.2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>_xlfn.XLOOKUP(Sales_Data[[#This Row],[Category]],Assumptions_Model!A:A, Assumptions_Model!B:B)</f>
        <v>0.6</v>
      </c>
      <c r="W3689">
        <f>Sales_Data[[#This Row],[Sales]]*Sales_Data[[#This Row],[Cost_%]]</f>
        <v>1.6163999999999998</v>
      </c>
      <c r="X3689">
        <f>Sales_Data[[#This Row],[Sales]]-Sales_Data[[#This Row],[Cost]]</f>
        <v>1.0776000000000001</v>
      </c>
      <c r="Y3689" s="3">
        <f>Sales_Data[[#This Row],[Gross_Profit_Recalc]]/Sales_Data[[#This Row],[Sales]]</f>
        <v>0.4</v>
      </c>
      <c r="Z3689">
        <f>YEAR(Sales_Data[[#This Row],[Order Date]])</f>
        <v>2016</v>
      </c>
    </row>
    <row r="3690" spans="1:26" x14ac:dyDescent="0.2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>_xlfn.XLOOKUP(Sales_Data[[#This Row],[Category]],Assumptions_Model!A:A, Assumptions_Model!B:B)</f>
        <v>0.6</v>
      </c>
      <c r="W3690">
        <f>Sales_Data[[#This Row],[Sales]]*Sales_Data[[#This Row],[Cost_%]]</f>
        <v>15.2064</v>
      </c>
      <c r="X3690">
        <f>Sales_Data[[#This Row],[Sales]]-Sales_Data[[#This Row],[Cost]]</f>
        <v>10.137600000000001</v>
      </c>
      <c r="Y3690" s="3">
        <f>Sales_Data[[#This Row],[Gross_Profit_Recalc]]/Sales_Data[[#This Row],[Sales]]</f>
        <v>0.4</v>
      </c>
      <c r="Z3690">
        <f>YEAR(Sales_Data[[#This Row],[Order Date]])</f>
        <v>2017</v>
      </c>
    </row>
    <row r="3691" spans="1:26" x14ac:dyDescent="0.2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>_xlfn.XLOOKUP(Sales_Data[[#This Row],[Category]],Assumptions_Model!A:A, Assumptions_Model!B:B)</f>
        <v>0.6</v>
      </c>
      <c r="W3691">
        <f>Sales_Data[[#This Row],[Sales]]*Sales_Data[[#This Row],[Cost_%]]</f>
        <v>26.352</v>
      </c>
      <c r="X3691">
        <f>Sales_Data[[#This Row],[Sales]]-Sales_Data[[#This Row],[Cost]]</f>
        <v>17.568000000000001</v>
      </c>
      <c r="Y3691" s="3">
        <f>Sales_Data[[#This Row],[Gross_Profit_Recalc]]/Sales_Data[[#This Row],[Sales]]</f>
        <v>0.4</v>
      </c>
      <c r="Z3691">
        <f>YEAR(Sales_Data[[#This Row],[Order Date]])</f>
        <v>2017</v>
      </c>
    </row>
    <row r="3692" spans="1:26" x14ac:dyDescent="0.2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f>_xlfn.XLOOKUP(Sales_Data[[#This Row],[Category]],Assumptions_Model!A:A, Assumptions_Model!B:B)</f>
        <v>0.55000000000000004</v>
      </c>
      <c r="W3692">
        <f>Sales_Data[[#This Row],[Sales]]*Sales_Data[[#This Row],[Cost_%]]</f>
        <v>32.996700000000004</v>
      </c>
      <c r="X3692">
        <f>Sales_Data[[#This Row],[Sales]]-Sales_Data[[#This Row],[Cost]]</f>
        <v>26.997299999999996</v>
      </c>
      <c r="Y3692" s="3">
        <f>Sales_Data[[#This Row],[Gross_Profit_Recalc]]/Sales_Data[[#This Row],[Sales]]</f>
        <v>0.44999999999999996</v>
      </c>
      <c r="Z3692">
        <f>YEAR(Sales_Data[[#This Row],[Order Date]])</f>
        <v>2015</v>
      </c>
    </row>
    <row r="3693" spans="1:26" x14ac:dyDescent="0.2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f>_xlfn.XLOOKUP(Sales_Data[[#This Row],[Category]],Assumptions_Model!A:A, Assumptions_Model!B:B)</f>
        <v>0.55000000000000004</v>
      </c>
      <c r="W3693">
        <f>Sales_Data[[#This Row],[Sales]]*Sales_Data[[#This Row],[Cost_%]]</f>
        <v>241.99560000000002</v>
      </c>
      <c r="X3693">
        <f>Sales_Data[[#This Row],[Sales]]-Sales_Data[[#This Row],[Cost]]</f>
        <v>197.99639999999999</v>
      </c>
      <c r="Y3693" s="3">
        <f>Sales_Data[[#This Row],[Gross_Profit_Recalc]]/Sales_Data[[#This Row],[Sales]]</f>
        <v>0.44999999999999996</v>
      </c>
      <c r="Z3693">
        <f>YEAR(Sales_Data[[#This Row],[Order Date]])</f>
        <v>2015</v>
      </c>
    </row>
    <row r="3694" spans="1:26" x14ac:dyDescent="0.2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>_xlfn.XLOOKUP(Sales_Data[[#This Row],[Category]],Assumptions_Model!A:A, Assumptions_Model!B:B)</f>
        <v>0.55000000000000004</v>
      </c>
      <c r="W3694">
        <f>Sales_Data[[#This Row],[Sales]]*Sales_Data[[#This Row],[Cost_%]]</f>
        <v>48.378</v>
      </c>
      <c r="X3694">
        <f>Sales_Data[[#This Row],[Sales]]-Sales_Data[[#This Row],[Cost]]</f>
        <v>39.581999999999994</v>
      </c>
      <c r="Y3694" s="3">
        <f>Sales_Data[[#This Row],[Gross_Profit_Recalc]]/Sales_Data[[#This Row],[Sales]]</f>
        <v>0.44999999999999996</v>
      </c>
      <c r="Z3694">
        <f>YEAR(Sales_Data[[#This Row],[Order Date]])</f>
        <v>2015</v>
      </c>
    </row>
    <row r="3695" spans="1:26" x14ac:dyDescent="0.2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f>_xlfn.XLOOKUP(Sales_Data[[#This Row],[Category]],Assumptions_Model!A:A, Assumptions_Model!B:B)</f>
        <v>0.65</v>
      </c>
      <c r="W3695">
        <f>Sales_Data[[#This Row],[Sales]]*Sales_Data[[#This Row],[Cost_%]]</f>
        <v>10.0672</v>
      </c>
      <c r="X3695">
        <f>Sales_Data[[#This Row],[Sales]]-Sales_Data[[#This Row],[Cost]]</f>
        <v>5.4207999999999998</v>
      </c>
      <c r="Y3695" s="3">
        <f>Sales_Data[[#This Row],[Gross_Profit_Recalc]]/Sales_Data[[#This Row],[Sales]]</f>
        <v>0.35</v>
      </c>
      <c r="Z3695">
        <f>YEAR(Sales_Data[[#This Row],[Order Date]])</f>
        <v>2015</v>
      </c>
    </row>
    <row r="3696" spans="1:26" x14ac:dyDescent="0.2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>_xlfn.XLOOKUP(Sales_Data[[#This Row],[Category]],Assumptions_Model!A:A, Assumptions_Model!B:B)</f>
        <v>0.6</v>
      </c>
      <c r="W3696">
        <f>Sales_Data[[#This Row],[Sales]]*Sales_Data[[#This Row],[Cost_%]]</f>
        <v>139.77600000000001</v>
      </c>
      <c r="X3696">
        <f>Sales_Data[[#This Row],[Sales]]-Sales_Data[[#This Row],[Cost]]</f>
        <v>93.183999999999997</v>
      </c>
      <c r="Y3696" s="3">
        <f>Sales_Data[[#This Row],[Gross_Profit_Recalc]]/Sales_Data[[#This Row],[Sales]]</f>
        <v>0.39999999999999997</v>
      </c>
      <c r="Z3696">
        <f>YEAR(Sales_Data[[#This Row],[Order Date]])</f>
        <v>2016</v>
      </c>
    </row>
    <row r="3697" spans="1:26" x14ac:dyDescent="0.2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f>_xlfn.XLOOKUP(Sales_Data[[#This Row],[Category]],Assumptions_Model!A:A, Assumptions_Model!B:B)</f>
        <v>0.6</v>
      </c>
      <c r="W3697">
        <f>Sales_Data[[#This Row],[Sales]]*Sales_Data[[#This Row],[Cost_%]]</f>
        <v>39.923999999999999</v>
      </c>
      <c r="X3697">
        <f>Sales_Data[[#This Row],[Sales]]-Sales_Data[[#This Row],[Cost]]</f>
        <v>26.616000000000007</v>
      </c>
      <c r="Y3697" s="3">
        <f>Sales_Data[[#This Row],[Gross_Profit_Recalc]]/Sales_Data[[#This Row],[Sales]]</f>
        <v>0.40000000000000008</v>
      </c>
      <c r="Z3697">
        <f>YEAR(Sales_Data[[#This Row],[Order Date]])</f>
        <v>2016</v>
      </c>
    </row>
    <row r="3698" spans="1:26" x14ac:dyDescent="0.2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>_xlfn.XLOOKUP(Sales_Data[[#This Row],[Category]],Assumptions_Model!A:A, Assumptions_Model!B:B)</f>
        <v>0.6</v>
      </c>
      <c r="W3698">
        <f>Sales_Data[[#This Row],[Sales]]*Sales_Data[[#This Row],[Cost_%]]</f>
        <v>25.956</v>
      </c>
      <c r="X3698">
        <f>Sales_Data[[#This Row],[Sales]]-Sales_Data[[#This Row],[Cost]]</f>
        <v>17.303999999999998</v>
      </c>
      <c r="Y3698" s="3">
        <f>Sales_Data[[#This Row],[Gross_Profit_Recalc]]/Sales_Data[[#This Row],[Sales]]</f>
        <v>0.39999999999999997</v>
      </c>
      <c r="Z3698">
        <f>YEAR(Sales_Data[[#This Row],[Order Date]])</f>
        <v>2016</v>
      </c>
    </row>
    <row r="3699" spans="1:26" x14ac:dyDescent="0.2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f>_xlfn.XLOOKUP(Sales_Data[[#This Row],[Category]],Assumptions_Model!A:A, Assumptions_Model!B:B)</f>
        <v>0.65</v>
      </c>
      <c r="W3699">
        <f>Sales_Data[[#This Row],[Sales]]*Sales_Data[[#This Row],[Cost_%]]</f>
        <v>92.274000000000015</v>
      </c>
      <c r="X3699">
        <f>Sales_Data[[#This Row],[Sales]]-Sales_Data[[#This Row],[Cost]]</f>
        <v>49.685999999999993</v>
      </c>
      <c r="Y3699" s="3">
        <f>Sales_Data[[#This Row],[Gross_Profit_Recalc]]/Sales_Data[[#This Row],[Sales]]</f>
        <v>0.34999999999999992</v>
      </c>
      <c r="Z3699">
        <f>YEAR(Sales_Data[[#This Row],[Order Date]])</f>
        <v>2015</v>
      </c>
    </row>
    <row r="3700" spans="1:26" x14ac:dyDescent="0.2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f>_xlfn.XLOOKUP(Sales_Data[[#This Row],[Category]],Assumptions_Model!A:A, Assumptions_Model!B:B)</f>
        <v>0.6</v>
      </c>
      <c r="W3700">
        <f>Sales_Data[[#This Row],[Sales]]*Sales_Data[[#This Row],[Cost_%]]</f>
        <v>47.64</v>
      </c>
      <c r="X3700">
        <f>Sales_Data[[#This Row],[Sales]]-Sales_Data[[#This Row],[Cost]]</f>
        <v>31.760000000000005</v>
      </c>
      <c r="Y3700" s="3">
        <f>Sales_Data[[#This Row],[Gross_Profit_Recalc]]/Sales_Data[[#This Row],[Sales]]</f>
        <v>0.4</v>
      </c>
      <c r="Z3700">
        <f>YEAR(Sales_Data[[#This Row],[Order Date]])</f>
        <v>2014</v>
      </c>
    </row>
    <row r="3701" spans="1:26" x14ac:dyDescent="0.2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>_xlfn.XLOOKUP(Sales_Data[[#This Row],[Category]],Assumptions_Model!A:A, Assumptions_Model!B:B)</f>
        <v>0.55000000000000004</v>
      </c>
      <c r="W3701">
        <f>Sales_Data[[#This Row],[Sales]]*Sales_Data[[#This Row],[Cost_%]]</f>
        <v>90.178000000000011</v>
      </c>
      <c r="X3701">
        <f>Sales_Data[[#This Row],[Sales]]-Sales_Data[[#This Row],[Cost]]</f>
        <v>73.781999999999996</v>
      </c>
      <c r="Y3701" s="3">
        <f>Sales_Data[[#This Row],[Gross_Profit_Recalc]]/Sales_Data[[#This Row],[Sales]]</f>
        <v>0.44999999999999996</v>
      </c>
      <c r="Z3701">
        <f>YEAR(Sales_Data[[#This Row],[Order Date]])</f>
        <v>2017</v>
      </c>
    </row>
    <row r="3702" spans="1:26" x14ac:dyDescent="0.2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>_xlfn.XLOOKUP(Sales_Data[[#This Row],[Category]],Assumptions_Model!A:A, Assumptions_Model!B:B)</f>
        <v>0.65</v>
      </c>
      <c r="W3702">
        <f>Sales_Data[[#This Row],[Sales]]*Sales_Data[[#This Row],[Cost_%]]</f>
        <v>24.654500000000002</v>
      </c>
      <c r="X3702">
        <f>Sales_Data[[#This Row],[Sales]]-Sales_Data[[#This Row],[Cost]]</f>
        <v>13.275499999999997</v>
      </c>
      <c r="Y3702" s="3">
        <f>Sales_Data[[#This Row],[Gross_Profit_Recalc]]/Sales_Data[[#This Row],[Sales]]</f>
        <v>0.34999999999999992</v>
      </c>
      <c r="Z3702">
        <f>YEAR(Sales_Data[[#This Row],[Order Date]])</f>
        <v>2017</v>
      </c>
    </row>
    <row r="3703" spans="1:26" x14ac:dyDescent="0.2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>_xlfn.XLOOKUP(Sales_Data[[#This Row],[Category]],Assumptions_Model!A:A, Assumptions_Model!B:B)</f>
        <v>0.65</v>
      </c>
      <c r="W3703">
        <f>Sales_Data[[#This Row],[Sales]]*Sales_Data[[#This Row],[Cost_%]]</f>
        <v>9.8591999999999995</v>
      </c>
      <c r="X3703">
        <f>Sales_Data[[#This Row],[Sales]]-Sales_Data[[#This Row],[Cost]]</f>
        <v>5.3087999999999997</v>
      </c>
      <c r="Y3703" s="3">
        <f>Sales_Data[[#This Row],[Gross_Profit_Recalc]]/Sales_Data[[#This Row],[Sales]]</f>
        <v>0.35</v>
      </c>
      <c r="Z3703">
        <f>YEAR(Sales_Data[[#This Row],[Order Date]])</f>
        <v>2016</v>
      </c>
    </row>
    <row r="3704" spans="1:26" x14ac:dyDescent="0.2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f>_xlfn.XLOOKUP(Sales_Data[[#This Row],[Category]],Assumptions_Model!A:A, Assumptions_Model!B:B)</f>
        <v>0.6</v>
      </c>
      <c r="W3704">
        <f>Sales_Data[[#This Row],[Sales]]*Sales_Data[[#This Row],[Cost_%]]</f>
        <v>14.868</v>
      </c>
      <c r="X3704">
        <f>Sales_Data[[#This Row],[Sales]]-Sales_Data[[#This Row],[Cost]]</f>
        <v>9.9120000000000008</v>
      </c>
      <c r="Y3704" s="3">
        <f>Sales_Data[[#This Row],[Gross_Profit_Recalc]]/Sales_Data[[#This Row],[Sales]]</f>
        <v>0.4</v>
      </c>
      <c r="Z3704">
        <f>YEAR(Sales_Data[[#This Row],[Order Date]])</f>
        <v>2015</v>
      </c>
    </row>
    <row r="3705" spans="1:26" x14ac:dyDescent="0.2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>_xlfn.XLOOKUP(Sales_Data[[#This Row],[Category]],Assumptions_Model!A:A, Assumptions_Model!B:B)</f>
        <v>0.6</v>
      </c>
      <c r="W3705">
        <f>Sales_Data[[#This Row],[Sales]]*Sales_Data[[#This Row],[Cost_%]]</f>
        <v>11.484</v>
      </c>
      <c r="X3705">
        <f>Sales_Data[[#This Row],[Sales]]-Sales_Data[[#This Row],[Cost]]</f>
        <v>7.6560000000000006</v>
      </c>
      <c r="Y3705" s="3">
        <f>Sales_Data[[#This Row],[Gross_Profit_Recalc]]/Sales_Data[[#This Row],[Sales]]</f>
        <v>0.4</v>
      </c>
      <c r="Z3705">
        <f>YEAR(Sales_Data[[#This Row],[Order Date]])</f>
        <v>2015</v>
      </c>
    </row>
    <row r="3706" spans="1:26" x14ac:dyDescent="0.2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>_xlfn.XLOOKUP(Sales_Data[[#This Row],[Category]],Assumptions_Model!A:A, Assumptions_Model!B:B)</f>
        <v>0.55000000000000004</v>
      </c>
      <c r="W3706">
        <f>Sales_Data[[#This Row],[Sales]]*Sales_Data[[#This Row],[Cost_%]]</f>
        <v>494.98350000000005</v>
      </c>
      <c r="X3706">
        <f>Sales_Data[[#This Row],[Sales]]-Sales_Data[[#This Row],[Cost]]</f>
        <v>404.98649999999998</v>
      </c>
      <c r="Y3706" s="3">
        <f>Sales_Data[[#This Row],[Gross_Profit_Recalc]]/Sales_Data[[#This Row],[Sales]]</f>
        <v>0.44999999999999996</v>
      </c>
      <c r="Z3706">
        <f>YEAR(Sales_Data[[#This Row],[Order Date]])</f>
        <v>2015</v>
      </c>
    </row>
    <row r="3707" spans="1:26" x14ac:dyDescent="0.2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f>_xlfn.XLOOKUP(Sales_Data[[#This Row],[Category]],Assumptions_Model!A:A, Assumptions_Model!B:B)</f>
        <v>0.6</v>
      </c>
      <c r="W3707">
        <f>Sales_Data[[#This Row],[Sales]]*Sales_Data[[#This Row],[Cost_%]]</f>
        <v>19.439999999999998</v>
      </c>
      <c r="X3707">
        <f>Sales_Data[[#This Row],[Sales]]-Sales_Data[[#This Row],[Cost]]</f>
        <v>12.96</v>
      </c>
      <c r="Y3707" s="3">
        <f>Sales_Data[[#This Row],[Gross_Profit_Recalc]]/Sales_Data[[#This Row],[Sales]]</f>
        <v>0.4</v>
      </c>
      <c r="Z3707">
        <f>YEAR(Sales_Data[[#This Row],[Order Date]])</f>
        <v>2015</v>
      </c>
    </row>
    <row r="3708" spans="1:26" x14ac:dyDescent="0.2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>_xlfn.XLOOKUP(Sales_Data[[#This Row],[Category]],Assumptions_Model!A:A, Assumptions_Model!B:B)</f>
        <v>0.6</v>
      </c>
      <c r="W3708">
        <f>Sales_Data[[#This Row],[Sales]]*Sales_Data[[#This Row],[Cost_%]]</f>
        <v>14.299200000000001</v>
      </c>
      <c r="X3708">
        <f>Sales_Data[[#This Row],[Sales]]-Sales_Data[[#This Row],[Cost]]</f>
        <v>9.5327999999999999</v>
      </c>
      <c r="Y3708" s="3">
        <f>Sales_Data[[#This Row],[Gross_Profit_Recalc]]/Sales_Data[[#This Row],[Sales]]</f>
        <v>0.39999999999999997</v>
      </c>
      <c r="Z3708">
        <f>YEAR(Sales_Data[[#This Row],[Order Date]])</f>
        <v>2017</v>
      </c>
    </row>
    <row r="3709" spans="1:26" x14ac:dyDescent="0.2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>_xlfn.XLOOKUP(Sales_Data[[#This Row],[Category]],Assumptions_Model!A:A, Assumptions_Model!B:B)</f>
        <v>0.65</v>
      </c>
      <c r="W3709">
        <f>Sales_Data[[#This Row],[Sales]]*Sales_Data[[#This Row],[Cost_%]]</f>
        <v>4.1392000000000007</v>
      </c>
      <c r="X3709">
        <f>Sales_Data[[#This Row],[Sales]]-Sales_Data[[#This Row],[Cost]]</f>
        <v>2.2287999999999997</v>
      </c>
      <c r="Y3709" s="3">
        <f>Sales_Data[[#This Row],[Gross_Profit_Recalc]]/Sales_Data[[#This Row],[Sales]]</f>
        <v>0.34999999999999992</v>
      </c>
      <c r="Z3709">
        <f>YEAR(Sales_Data[[#This Row],[Order Date]])</f>
        <v>2014</v>
      </c>
    </row>
    <row r="3710" spans="1:26" x14ac:dyDescent="0.2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>_xlfn.XLOOKUP(Sales_Data[[#This Row],[Category]],Assumptions_Model!A:A, Assumptions_Model!B:B)</f>
        <v>0.6</v>
      </c>
      <c r="W3710">
        <f>Sales_Data[[#This Row],[Sales]]*Sales_Data[[#This Row],[Cost_%]]</f>
        <v>20.505600000000001</v>
      </c>
      <c r="X3710">
        <f>Sales_Data[[#This Row],[Sales]]-Sales_Data[[#This Row],[Cost]]</f>
        <v>13.670400000000001</v>
      </c>
      <c r="Y3710" s="3">
        <f>Sales_Data[[#This Row],[Gross_Profit_Recalc]]/Sales_Data[[#This Row],[Sales]]</f>
        <v>0.4</v>
      </c>
      <c r="Z3710">
        <f>YEAR(Sales_Data[[#This Row],[Order Date]])</f>
        <v>2014</v>
      </c>
    </row>
    <row r="3711" spans="1:26" x14ac:dyDescent="0.2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f>_xlfn.XLOOKUP(Sales_Data[[#This Row],[Category]],Assumptions_Model!A:A, Assumptions_Model!B:B)</f>
        <v>0.55000000000000004</v>
      </c>
      <c r="W3711">
        <f>Sales_Data[[#This Row],[Sales]]*Sales_Data[[#This Row],[Cost_%]]</f>
        <v>3.0491999999999999</v>
      </c>
      <c r="X3711">
        <f>Sales_Data[[#This Row],[Sales]]-Sales_Data[[#This Row],[Cost]]</f>
        <v>2.4947999999999997</v>
      </c>
      <c r="Y3711" s="3">
        <f>Sales_Data[[#This Row],[Gross_Profit_Recalc]]/Sales_Data[[#This Row],[Sales]]</f>
        <v>0.44999999999999996</v>
      </c>
      <c r="Z3711">
        <f>YEAR(Sales_Data[[#This Row],[Order Date]])</f>
        <v>2014</v>
      </c>
    </row>
    <row r="3712" spans="1:26" x14ac:dyDescent="0.2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>_xlfn.XLOOKUP(Sales_Data[[#This Row],[Category]],Assumptions_Model!A:A, Assumptions_Model!B:B)</f>
        <v>0.65</v>
      </c>
      <c r="W3712">
        <f>Sales_Data[[#This Row],[Sales]]*Sales_Data[[#This Row],[Cost_%]]</f>
        <v>331.65600000000001</v>
      </c>
      <c r="X3712">
        <f>Sales_Data[[#This Row],[Sales]]-Sales_Data[[#This Row],[Cost]]</f>
        <v>178.584</v>
      </c>
      <c r="Y3712" s="3">
        <f>Sales_Data[[#This Row],[Gross_Profit_Recalc]]/Sales_Data[[#This Row],[Sales]]</f>
        <v>0.35</v>
      </c>
      <c r="Z3712">
        <f>YEAR(Sales_Data[[#This Row],[Order Date]])</f>
        <v>2017</v>
      </c>
    </row>
    <row r="3713" spans="1:26" x14ac:dyDescent="0.2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>_xlfn.XLOOKUP(Sales_Data[[#This Row],[Category]],Assumptions_Model!A:A, Assumptions_Model!B:B)</f>
        <v>0.6</v>
      </c>
      <c r="W3713">
        <f>Sales_Data[[#This Row],[Sales]]*Sales_Data[[#This Row],[Cost_%]]</f>
        <v>122.96999999999998</v>
      </c>
      <c r="X3713">
        <f>Sales_Data[[#This Row],[Sales]]-Sales_Data[[#This Row],[Cost]]</f>
        <v>81.98</v>
      </c>
      <c r="Y3713" s="3">
        <f>Sales_Data[[#This Row],[Gross_Profit_Recalc]]/Sales_Data[[#This Row],[Sales]]</f>
        <v>0.4</v>
      </c>
      <c r="Z3713">
        <f>YEAR(Sales_Data[[#This Row],[Order Date]])</f>
        <v>2017</v>
      </c>
    </row>
    <row r="3714" spans="1:26" x14ac:dyDescent="0.2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f>_xlfn.XLOOKUP(Sales_Data[[#This Row],[Category]],Assumptions_Model!A:A, Assumptions_Model!B:B)</f>
        <v>0.55000000000000004</v>
      </c>
      <c r="W3714">
        <f>Sales_Data[[#This Row],[Sales]]*Sales_Data[[#This Row],[Cost_%]]</f>
        <v>6.3470000000000004</v>
      </c>
      <c r="X3714">
        <f>Sales_Data[[#This Row],[Sales]]-Sales_Data[[#This Row],[Cost]]</f>
        <v>5.1929999999999987</v>
      </c>
      <c r="Y3714" s="3">
        <f>Sales_Data[[#This Row],[Gross_Profit_Recalc]]/Sales_Data[[#This Row],[Sales]]</f>
        <v>0.4499999999999999</v>
      </c>
      <c r="Z3714">
        <f>YEAR(Sales_Data[[#This Row],[Order Date]])</f>
        <v>2017</v>
      </c>
    </row>
    <row r="3715" spans="1:26" x14ac:dyDescent="0.2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>_xlfn.XLOOKUP(Sales_Data[[#This Row],[Category]],Assumptions_Model!A:A, Assumptions_Model!B:B)</f>
        <v>0.65</v>
      </c>
      <c r="W3715">
        <f>Sales_Data[[#This Row],[Sales]]*Sales_Data[[#This Row],[Cost_%]]</f>
        <v>105.69</v>
      </c>
      <c r="X3715">
        <f>Sales_Data[[#This Row],[Sales]]-Sales_Data[[#This Row],[Cost]]</f>
        <v>56.91</v>
      </c>
      <c r="Y3715" s="3">
        <f>Sales_Data[[#This Row],[Gross_Profit_Recalc]]/Sales_Data[[#This Row],[Sales]]</f>
        <v>0.35</v>
      </c>
      <c r="Z3715">
        <f>YEAR(Sales_Data[[#This Row],[Order Date]])</f>
        <v>2017</v>
      </c>
    </row>
    <row r="3716" spans="1:26" x14ac:dyDescent="0.2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>_xlfn.XLOOKUP(Sales_Data[[#This Row],[Category]],Assumptions_Model!A:A, Assumptions_Model!B:B)</f>
        <v>0.6</v>
      </c>
      <c r="W3716">
        <f>Sales_Data[[#This Row],[Sales]]*Sales_Data[[#This Row],[Cost_%]]</f>
        <v>27.407999999999998</v>
      </c>
      <c r="X3716">
        <f>Sales_Data[[#This Row],[Sales]]-Sales_Data[[#This Row],[Cost]]</f>
        <v>18.272000000000002</v>
      </c>
      <c r="Y3716" s="3">
        <f>Sales_Data[[#This Row],[Gross_Profit_Recalc]]/Sales_Data[[#This Row],[Sales]]</f>
        <v>0.4</v>
      </c>
      <c r="Z3716">
        <f>YEAR(Sales_Data[[#This Row],[Order Date]])</f>
        <v>2014</v>
      </c>
    </row>
    <row r="3717" spans="1:26" x14ac:dyDescent="0.2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>_xlfn.XLOOKUP(Sales_Data[[#This Row],[Category]],Assumptions_Model!A:A, Assumptions_Model!B:B)</f>
        <v>0.65</v>
      </c>
      <c r="W3717">
        <f>Sales_Data[[#This Row],[Sales]]*Sales_Data[[#This Row],[Cost_%]]</f>
        <v>392.548</v>
      </c>
      <c r="X3717">
        <f>Sales_Data[[#This Row],[Sales]]-Sales_Data[[#This Row],[Cost]]</f>
        <v>211.37199999999996</v>
      </c>
      <c r="Y3717" s="3">
        <f>Sales_Data[[#This Row],[Gross_Profit_Recalc]]/Sales_Data[[#This Row],[Sales]]</f>
        <v>0.35</v>
      </c>
      <c r="Z3717">
        <f>YEAR(Sales_Data[[#This Row],[Order Date]])</f>
        <v>2014</v>
      </c>
    </row>
    <row r="3718" spans="1:26" x14ac:dyDescent="0.2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>_xlfn.XLOOKUP(Sales_Data[[#This Row],[Category]],Assumptions_Model!A:A, Assumptions_Model!B:B)</f>
        <v>0.6</v>
      </c>
      <c r="W3718">
        <f>Sales_Data[[#This Row],[Sales]]*Sales_Data[[#This Row],[Cost_%]]</f>
        <v>14.13</v>
      </c>
      <c r="X3718">
        <f>Sales_Data[[#This Row],[Sales]]-Sales_Data[[#This Row],[Cost]]</f>
        <v>9.42</v>
      </c>
      <c r="Y3718" s="3">
        <f>Sales_Data[[#This Row],[Gross_Profit_Recalc]]/Sales_Data[[#This Row],[Sales]]</f>
        <v>0.39999999999999997</v>
      </c>
      <c r="Z3718">
        <f>YEAR(Sales_Data[[#This Row],[Order Date]])</f>
        <v>2017</v>
      </c>
    </row>
    <row r="3719" spans="1:26" x14ac:dyDescent="0.2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f>_xlfn.XLOOKUP(Sales_Data[[#This Row],[Category]],Assumptions_Model!A:A, Assumptions_Model!B:B)</f>
        <v>0.6</v>
      </c>
      <c r="W3719">
        <f>Sales_Data[[#This Row],[Sales]]*Sales_Data[[#This Row],[Cost_%]]</f>
        <v>3.024</v>
      </c>
      <c r="X3719">
        <f>Sales_Data[[#This Row],[Sales]]-Sales_Data[[#This Row],[Cost]]</f>
        <v>2.016</v>
      </c>
      <c r="Y3719" s="3">
        <f>Sales_Data[[#This Row],[Gross_Profit_Recalc]]/Sales_Data[[#This Row],[Sales]]</f>
        <v>0.4</v>
      </c>
      <c r="Z3719">
        <f>YEAR(Sales_Data[[#This Row],[Order Date]])</f>
        <v>2016</v>
      </c>
    </row>
    <row r="3720" spans="1:26" x14ac:dyDescent="0.2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>_xlfn.XLOOKUP(Sales_Data[[#This Row],[Category]],Assumptions_Model!A:A, Assumptions_Model!B:B)</f>
        <v>0.55000000000000004</v>
      </c>
      <c r="W3720">
        <f>Sales_Data[[#This Row],[Sales]]*Sales_Data[[#This Row],[Cost_%]]</f>
        <v>137.4725</v>
      </c>
      <c r="X3720">
        <f>Sales_Data[[#This Row],[Sales]]-Sales_Data[[#This Row],[Cost]]</f>
        <v>112.47749999999999</v>
      </c>
      <c r="Y3720" s="3">
        <f>Sales_Data[[#This Row],[Gross_Profit_Recalc]]/Sales_Data[[#This Row],[Sales]]</f>
        <v>0.45</v>
      </c>
      <c r="Z3720">
        <f>YEAR(Sales_Data[[#This Row],[Order Date]])</f>
        <v>2016</v>
      </c>
    </row>
    <row r="3721" spans="1:26" x14ac:dyDescent="0.2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>_xlfn.XLOOKUP(Sales_Data[[#This Row],[Category]],Assumptions_Model!A:A, Assumptions_Model!B:B)</f>
        <v>0.6</v>
      </c>
      <c r="W3721">
        <f>Sales_Data[[#This Row],[Sales]]*Sales_Data[[#This Row],[Cost_%]]</f>
        <v>20.04</v>
      </c>
      <c r="X3721">
        <f>Sales_Data[[#This Row],[Sales]]-Sales_Data[[#This Row],[Cost]]</f>
        <v>13.36</v>
      </c>
      <c r="Y3721" s="3">
        <f>Sales_Data[[#This Row],[Gross_Profit_Recalc]]/Sales_Data[[#This Row],[Sales]]</f>
        <v>0.4</v>
      </c>
      <c r="Z3721">
        <f>YEAR(Sales_Data[[#This Row],[Order Date]])</f>
        <v>2016</v>
      </c>
    </row>
    <row r="3722" spans="1:26" x14ac:dyDescent="0.2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>_xlfn.XLOOKUP(Sales_Data[[#This Row],[Category]],Assumptions_Model!A:A, Assumptions_Model!B:B)</f>
        <v>0.65</v>
      </c>
      <c r="W3722">
        <f>Sales_Data[[#This Row],[Sales]]*Sales_Data[[#This Row],[Cost_%]]</f>
        <v>12.298000000000002</v>
      </c>
      <c r="X3722">
        <f>Sales_Data[[#This Row],[Sales]]-Sales_Data[[#This Row],[Cost]]</f>
        <v>6.6219999999999999</v>
      </c>
      <c r="Y3722" s="3">
        <f>Sales_Data[[#This Row],[Gross_Profit_Recalc]]/Sales_Data[[#This Row],[Sales]]</f>
        <v>0.35</v>
      </c>
      <c r="Z3722">
        <f>YEAR(Sales_Data[[#This Row],[Order Date]])</f>
        <v>2016</v>
      </c>
    </row>
    <row r="3723" spans="1:26" x14ac:dyDescent="0.2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>_xlfn.XLOOKUP(Sales_Data[[#This Row],[Category]],Assumptions_Model!A:A, Assumptions_Model!B:B)</f>
        <v>0.6</v>
      </c>
      <c r="W3723">
        <f>Sales_Data[[#This Row],[Sales]]*Sales_Data[[#This Row],[Cost_%]]</f>
        <v>9.2519999999999989</v>
      </c>
      <c r="X3723">
        <f>Sales_Data[[#This Row],[Sales]]-Sales_Data[[#This Row],[Cost]]</f>
        <v>6.168000000000001</v>
      </c>
      <c r="Y3723" s="3">
        <f>Sales_Data[[#This Row],[Gross_Profit_Recalc]]/Sales_Data[[#This Row],[Sales]]</f>
        <v>0.40000000000000008</v>
      </c>
      <c r="Z3723">
        <f>YEAR(Sales_Data[[#This Row],[Order Date]])</f>
        <v>2016</v>
      </c>
    </row>
    <row r="3724" spans="1:26" x14ac:dyDescent="0.2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>_xlfn.XLOOKUP(Sales_Data[[#This Row],[Category]],Assumptions_Model!A:A, Assumptions_Model!B:B)</f>
        <v>0.6</v>
      </c>
      <c r="W3724">
        <f>Sales_Data[[#This Row],[Sales]]*Sales_Data[[#This Row],[Cost_%]]</f>
        <v>21.427200000000003</v>
      </c>
      <c r="X3724">
        <f>Sales_Data[[#This Row],[Sales]]-Sales_Data[[#This Row],[Cost]]</f>
        <v>14.284800000000001</v>
      </c>
      <c r="Y3724" s="3">
        <f>Sales_Data[[#This Row],[Gross_Profit_Recalc]]/Sales_Data[[#This Row],[Sales]]</f>
        <v>0.39999999999999997</v>
      </c>
      <c r="Z3724">
        <f>YEAR(Sales_Data[[#This Row],[Order Date]])</f>
        <v>2017</v>
      </c>
    </row>
    <row r="3725" spans="1:26" x14ac:dyDescent="0.2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f>_xlfn.XLOOKUP(Sales_Data[[#This Row],[Category]],Assumptions_Model!A:A, Assumptions_Model!B:B)</f>
        <v>0.6</v>
      </c>
      <c r="W3725">
        <f>Sales_Data[[#This Row],[Sales]]*Sales_Data[[#This Row],[Cost_%]]</f>
        <v>331.19099999999997</v>
      </c>
      <c r="X3725">
        <f>Sales_Data[[#This Row],[Sales]]-Sales_Data[[#This Row],[Cost]]</f>
        <v>220.79400000000004</v>
      </c>
      <c r="Y3725" s="3">
        <f>Sales_Data[[#This Row],[Gross_Profit_Recalc]]/Sales_Data[[#This Row],[Sales]]</f>
        <v>0.40000000000000008</v>
      </c>
      <c r="Z3725">
        <f>YEAR(Sales_Data[[#This Row],[Order Date]])</f>
        <v>2014</v>
      </c>
    </row>
    <row r="3726" spans="1:26" x14ac:dyDescent="0.2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>_xlfn.XLOOKUP(Sales_Data[[#This Row],[Category]],Assumptions_Model!A:A, Assumptions_Model!B:B)</f>
        <v>0.6</v>
      </c>
      <c r="W3726">
        <f>Sales_Data[[#This Row],[Sales]]*Sales_Data[[#This Row],[Cost_%]]</f>
        <v>4.2336</v>
      </c>
      <c r="X3726">
        <f>Sales_Data[[#This Row],[Sales]]-Sales_Data[[#This Row],[Cost]]</f>
        <v>2.8224</v>
      </c>
      <c r="Y3726" s="3">
        <f>Sales_Data[[#This Row],[Gross_Profit_Recalc]]/Sales_Data[[#This Row],[Sales]]</f>
        <v>0.4</v>
      </c>
      <c r="Z3726">
        <f>YEAR(Sales_Data[[#This Row],[Order Date]])</f>
        <v>2017</v>
      </c>
    </row>
    <row r="3727" spans="1:26" x14ac:dyDescent="0.2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>_xlfn.XLOOKUP(Sales_Data[[#This Row],[Category]],Assumptions_Model!A:A, Assumptions_Model!B:B)</f>
        <v>0.6</v>
      </c>
      <c r="W3727">
        <f>Sales_Data[[#This Row],[Sales]]*Sales_Data[[#This Row],[Cost_%]]</f>
        <v>11.231999999999999</v>
      </c>
      <c r="X3727">
        <f>Sales_Data[[#This Row],[Sales]]-Sales_Data[[#This Row],[Cost]]</f>
        <v>7.4879999999999995</v>
      </c>
      <c r="Y3727" s="3">
        <f>Sales_Data[[#This Row],[Gross_Profit_Recalc]]/Sales_Data[[#This Row],[Sales]]</f>
        <v>0.4</v>
      </c>
      <c r="Z3727">
        <f>YEAR(Sales_Data[[#This Row],[Order Date]])</f>
        <v>2016</v>
      </c>
    </row>
    <row r="3728" spans="1:26" x14ac:dyDescent="0.2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>_xlfn.XLOOKUP(Sales_Data[[#This Row],[Category]],Assumptions_Model!A:A, Assumptions_Model!B:B)</f>
        <v>0.6</v>
      </c>
      <c r="W3728">
        <f>Sales_Data[[#This Row],[Sales]]*Sales_Data[[#This Row],[Cost_%]]</f>
        <v>216.22799999999998</v>
      </c>
      <c r="X3728">
        <f>Sales_Data[[#This Row],[Sales]]-Sales_Data[[#This Row],[Cost]]</f>
        <v>144.15200000000002</v>
      </c>
      <c r="Y3728" s="3">
        <f>Sales_Data[[#This Row],[Gross_Profit_Recalc]]/Sales_Data[[#This Row],[Sales]]</f>
        <v>0.4</v>
      </c>
      <c r="Z3728">
        <f>YEAR(Sales_Data[[#This Row],[Order Date]])</f>
        <v>2016</v>
      </c>
    </row>
    <row r="3729" spans="1:26" x14ac:dyDescent="0.2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>_xlfn.XLOOKUP(Sales_Data[[#This Row],[Category]],Assumptions_Model!A:A, Assumptions_Model!B:B)</f>
        <v>0.6</v>
      </c>
      <c r="W3729">
        <f>Sales_Data[[#This Row],[Sales]]*Sales_Data[[#This Row],[Cost_%]]</f>
        <v>6.6959999999999997</v>
      </c>
      <c r="X3729">
        <f>Sales_Data[[#This Row],[Sales]]-Sales_Data[[#This Row],[Cost]]</f>
        <v>4.4640000000000004</v>
      </c>
      <c r="Y3729" s="3">
        <f>Sales_Data[[#This Row],[Gross_Profit_Recalc]]/Sales_Data[[#This Row],[Sales]]</f>
        <v>0.4</v>
      </c>
      <c r="Z3729">
        <f>YEAR(Sales_Data[[#This Row],[Order Date]])</f>
        <v>2016</v>
      </c>
    </row>
    <row r="3730" spans="1:26" x14ac:dyDescent="0.2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>_xlfn.XLOOKUP(Sales_Data[[#This Row],[Category]],Assumptions_Model!A:A, Assumptions_Model!B:B)</f>
        <v>0.6</v>
      </c>
      <c r="W3730">
        <f>Sales_Data[[#This Row],[Sales]]*Sales_Data[[#This Row],[Cost_%]]</f>
        <v>8.9639999999999986</v>
      </c>
      <c r="X3730">
        <f>Sales_Data[[#This Row],[Sales]]-Sales_Data[[#This Row],[Cost]]</f>
        <v>5.9760000000000009</v>
      </c>
      <c r="Y3730" s="3">
        <f>Sales_Data[[#This Row],[Gross_Profit_Recalc]]/Sales_Data[[#This Row],[Sales]]</f>
        <v>0.40000000000000008</v>
      </c>
      <c r="Z3730">
        <f>YEAR(Sales_Data[[#This Row],[Order Date]])</f>
        <v>2016</v>
      </c>
    </row>
    <row r="3731" spans="1:26" x14ac:dyDescent="0.2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>_xlfn.XLOOKUP(Sales_Data[[#This Row],[Category]],Assumptions_Model!A:A, Assumptions_Model!B:B)</f>
        <v>0.6</v>
      </c>
      <c r="W3731">
        <f>Sales_Data[[#This Row],[Sales]]*Sales_Data[[#This Row],[Cost_%]]</f>
        <v>25.175999999999998</v>
      </c>
      <c r="X3731">
        <f>Sales_Data[[#This Row],[Sales]]-Sales_Data[[#This Row],[Cost]]</f>
        <v>16.784000000000002</v>
      </c>
      <c r="Y3731" s="3">
        <f>Sales_Data[[#This Row],[Gross_Profit_Recalc]]/Sales_Data[[#This Row],[Sales]]</f>
        <v>0.40000000000000008</v>
      </c>
      <c r="Z3731">
        <f>YEAR(Sales_Data[[#This Row],[Order Date]])</f>
        <v>2015</v>
      </c>
    </row>
    <row r="3732" spans="1:26" x14ac:dyDescent="0.2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>_xlfn.XLOOKUP(Sales_Data[[#This Row],[Category]],Assumptions_Model!A:A, Assumptions_Model!B:B)</f>
        <v>0.6</v>
      </c>
      <c r="W3732">
        <f>Sales_Data[[#This Row],[Sales]]*Sales_Data[[#This Row],[Cost_%]]</f>
        <v>382.11599999999999</v>
      </c>
      <c r="X3732">
        <f>Sales_Data[[#This Row],[Sales]]-Sales_Data[[#This Row],[Cost]]</f>
        <v>254.74400000000003</v>
      </c>
      <c r="Y3732" s="3">
        <f>Sales_Data[[#This Row],[Gross_Profit_Recalc]]/Sales_Data[[#This Row],[Sales]]</f>
        <v>0.4</v>
      </c>
      <c r="Z3732">
        <f>YEAR(Sales_Data[[#This Row],[Order Date]])</f>
        <v>2015</v>
      </c>
    </row>
    <row r="3733" spans="1:26" x14ac:dyDescent="0.2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f>_xlfn.XLOOKUP(Sales_Data[[#This Row],[Category]],Assumptions_Model!A:A, Assumptions_Model!B:B)</f>
        <v>0.55000000000000004</v>
      </c>
      <c r="W3733">
        <f>Sales_Data[[#This Row],[Sales]]*Sales_Data[[#This Row],[Cost_%]]</f>
        <v>274.99450000000002</v>
      </c>
      <c r="X3733">
        <f>Sales_Data[[#This Row],[Sales]]-Sales_Data[[#This Row],[Cost]]</f>
        <v>224.99549999999999</v>
      </c>
      <c r="Y3733" s="3">
        <f>Sales_Data[[#This Row],[Gross_Profit_Recalc]]/Sales_Data[[#This Row],[Sales]]</f>
        <v>0.44999999999999996</v>
      </c>
      <c r="Z3733">
        <f>YEAR(Sales_Data[[#This Row],[Order Date]])</f>
        <v>2015</v>
      </c>
    </row>
    <row r="3734" spans="1:26" x14ac:dyDescent="0.2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>_xlfn.XLOOKUP(Sales_Data[[#This Row],[Category]],Assumptions_Model!A:A, Assumptions_Model!B:B)</f>
        <v>0.55000000000000004</v>
      </c>
      <c r="W3734">
        <f>Sales_Data[[#This Row],[Sales]]*Sales_Data[[#This Row],[Cost_%]]</f>
        <v>692.96150000000011</v>
      </c>
      <c r="X3734">
        <f>Sales_Data[[#This Row],[Sales]]-Sales_Data[[#This Row],[Cost]]</f>
        <v>566.96849999999995</v>
      </c>
      <c r="Y3734" s="3">
        <f>Sales_Data[[#This Row],[Gross_Profit_Recalc]]/Sales_Data[[#This Row],[Sales]]</f>
        <v>0.44999999999999996</v>
      </c>
      <c r="Z3734">
        <f>YEAR(Sales_Data[[#This Row],[Order Date]])</f>
        <v>2015</v>
      </c>
    </row>
    <row r="3735" spans="1:26" x14ac:dyDescent="0.2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f>_xlfn.XLOOKUP(Sales_Data[[#This Row],[Category]],Assumptions_Model!A:A, Assumptions_Model!B:B)</f>
        <v>0.6</v>
      </c>
      <c r="W3735">
        <f>Sales_Data[[#This Row],[Sales]]*Sales_Data[[#This Row],[Cost_%]]</f>
        <v>39.047999999999995</v>
      </c>
      <c r="X3735">
        <f>Sales_Data[[#This Row],[Sales]]-Sales_Data[[#This Row],[Cost]]</f>
        <v>26.032000000000004</v>
      </c>
      <c r="Y3735" s="3">
        <f>Sales_Data[[#This Row],[Gross_Profit_Recalc]]/Sales_Data[[#This Row],[Sales]]</f>
        <v>0.40000000000000008</v>
      </c>
      <c r="Z3735">
        <f>YEAR(Sales_Data[[#This Row],[Order Date]])</f>
        <v>2015</v>
      </c>
    </row>
    <row r="3736" spans="1:26" x14ac:dyDescent="0.2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>_xlfn.XLOOKUP(Sales_Data[[#This Row],[Category]],Assumptions_Model!A:A, Assumptions_Model!B:B)</f>
        <v>0.6</v>
      </c>
      <c r="W3736">
        <f>Sales_Data[[#This Row],[Sales]]*Sales_Data[[#This Row],[Cost_%]]</f>
        <v>15.827999999999999</v>
      </c>
      <c r="X3736">
        <f>Sales_Data[[#This Row],[Sales]]-Sales_Data[[#This Row],[Cost]]</f>
        <v>10.552</v>
      </c>
      <c r="Y3736" s="3">
        <f>Sales_Data[[#This Row],[Gross_Profit_Recalc]]/Sales_Data[[#This Row],[Sales]]</f>
        <v>0.4</v>
      </c>
      <c r="Z3736">
        <f>YEAR(Sales_Data[[#This Row],[Order Date]])</f>
        <v>2017</v>
      </c>
    </row>
    <row r="3737" spans="1:26" x14ac:dyDescent="0.2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>_xlfn.XLOOKUP(Sales_Data[[#This Row],[Category]],Assumptions_Model!A:A, Assumptions_Model!B:B)</f>
        <v>0.65</v>
      </c>
      <c r="W3737">
        <f>Sales_Data[[#This Row],[Sales]]*Sales_Data[[#This Row],[Cost_%]]</f>
        <v>46.780500000000004</v>
      </c>
      <c r="X3737">
        <f>Sales_Data[[#This Row],[Sales]]-Sales_Data[[#This Row],[Cost]]</f>
        <v>25.189499999999995</v>
      </c>
      <c r="Y3737" s="3">
        <f>Sales_Data[[#This Row],[Gross_Profit_Recalc]]/Sales_Data[[#This Row],[Sales]]</f>
        <v>0.34999999999999992</v>
      </c>
      <c r="Z3737">
        <f>YEAR(Sales_Data[[#This Row],[Order Date]])</f>
        <v>2017</v>
      </c>
    </row>
    <row r="3738" spans="1:26" x14ac:dyDescent="0.2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f>_xlfn.XLOOKUP(Sales_Data[[#This Row],[Category]],Assumptions_Model!A:A, Assumptions_Model!B:B)</f>
        <v>0.55000000000000004</v>
      </c>
      <c r="W3738">
        <f>Sales_Data[[#This Row],[Sales]]*Sales_Data[[#This Row],[Cost_%]]</f>
        <v>71.489000000000004</v>
      </c>
      <c r="X3738">
        <f>Sales_Data[[#This Row],[Sales]]-Sales_Data[[#This Row],[Cost]]</f>
        <v>58.490999999999985</v>
      </c>
      <c r="Y3738" s="3">
        <f>Sales_Data[[#This Row],[Gross_Profit_Recalc]]/Sales_Data[[#This Row],[Sales]]</f>
        <v>0.4499999999999999</v>
      </c>
      <c r="Z3738">
        <f>YEAR(Sales_Data[[#This Row],[Order Date]])</f>
        <v>2016</v>
      </c>
    </row>
    <row r="3739" spans="1:26" x14ac:dyDescent="0.2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f>_xlfn.XLOOKUP(Sales_Data[[#This Row],[Category]],Assumptions_Model!A:A, Assumptions_Model!B:B)</f>
        <v>0.6</v>
      </c>
      <c r="W3739">
        <f>Sales_Data[[#This Row],[Sales]]*Sales_Data[[#This Row],[Cost_%]]</f>
        <v>19.523999999999997</v>
      </c>
      <c r="X3739">
        <f>Sales_Data[[#This Row],[Sales]]-Sales_Data[[#This Row],[Cost]]</f>
        <v>13.016000000000002</v>
      </c>
      <c r="Y3739" s="3">
        <f>Sales_Data[[#This Row],[Gross_Profit_Recalc]]/Sales_Data[[#This Row],[Sales]]</f>
        <v>0.40000000000000008</v>
      </c>
      <c r="Z3739">
        <f>YEAR(Sales_Data[[#This Row],[Order Date]])</f>
        <v>2016</v>
      </c>
    </row>
    <row r="3740" spans="1:26" x14ac:dyDescent="0.2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>_xlfn.XLOOKUP(Sales_Data[[#This Row],[Category]],Assumptions_Model!A:A, Assumptions_Model!B:B)</f>
        <v>0.55000000000000004</v>
      </c>
      <c r="W3740">
        <f>Sales_Data[[#This Row],[Sales]]*Sales_Data[[#This Row],[Cost_%]]</f>
        <v>5.995000000000001</v>
      </c>
      <c r="X3740">
        <f>Sales_Data[[#This Row],[Sales]]-Sales_Data[[#This Row],[Cost]]</f>
        <v>4.9049999999999994</v>
      </c>
      <c r="Y3740" s="3">
        <f>Sales_Data[[#This Row],[Gross_Profit_Recalc]]/Sales_Data[[#This Row],[Sales]]</f>
        <v>0.4499999999999999</v>
      </c>
      <c r="Z3740">
        <f>YEAR(Sales_Data[[#This Row],[Order Date]])</f>
        <v>2016</v>
      </c>
    </row>
    <row r="3741" spans="1:26" x14ac:dyDescent="0.2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>_xlfn.XLOOKUP(Sales_Data[[#This Row],[Category]],Assumptions_Model!A:A, Assumptions_Model!B:B)</f>
        <v>0.55000000000000004</v>
      </c>
      <c r="W3741">
        <f>Sales_Data[[#This Row],[Sales]]*Sales_Data[[#This Row],[Cost_%]]</f>
        <v>32.989000000000004</v>
      </c>
      <c r="X3741">
        <f>Sales_Data[[#This Row],[Sales]]-Sales_Data[[#This Row],[Cost]]</f>
        <v>26.990999999999993</v>
      </c>
      <c r="Y3741" s="3">
        <f>Sales_Data[[#This Row],[Gross_Profit_Recalc]]/Sales_Data[[#This Row],[Sales]]</f>
        <v>0.4499999999999999</v>
      </c>
      <c r="Z3741">
        <f>YEAR(Sales_Data[[#This Row],[Order Date]])</f>
        <v>2016</v>
      </c>
    </row>
    <row r="3742" spans="1:26" x14ac:dyDescent="0.2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>_xlfn.XLOOKUP(Sales_Data[[#This Row],[Category]],Assumptions_Model!A:A, Assumptions_Model!B:B)</f>
        <v>0.6</v>
      </c>
      <c r="W3742">
        <f>Sales_Data[[#This Row],[Sales]]*Sales_Data[[#This Row],[Cost_%]]</f>
        <v>37.157400000000003</v>
      </c>
      <c r="X3742">
        <f>Sales_Data[[#This Row],[Sales]]-Sales_Data[[#This Row],[Cost]]</f>
        <v>24.771599999999999</v>
      </c>
      <c r="Y3742" s="3">
        <f>Sales_Data[[#This Row],[Gross_Profit_Recalc]]/Sales_Data[[#This Row],[Sales]]</f>
        <v>0.39999999999999997</v>
      </c>
      <c r="Z3742">
        <f>YEAR(Sales_Data[[#This Row],[Order Date]])</f>
        <v>2016</v>
      </c>
    </row>
    <row r="3743" spans="1:26" x14ac:dyDescent="0.2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>_xlfn.XLOOKUP(Sales_Data[[#This Row],[Category]],Assumptions_Model!A:A, Assumptions_Model!B:B)</f>
        <v>0.6</v>
      </c>
      <c r="W3743">
        <f>Sales_Data[[#This Row],[Sales]]*Sales_Data[[#This Row],[Cost_%]]</f>
        <v>9.911999999999999</v>
      </c>
      <c r="X3743">
        <f>Sales_Data[[#This Row],[Sales]]-Sales_Data[[#This Row],[Cost]]</f>
        <v>6.6080000000000005</v>
      </c>
      <c r="Y3743" s="3">
        <f>Sales_Data[[#This Row],[Gross_Profit_Recalc]]/Sales_Data[[#This Row],[Sales]]</f>
        <v>0.4</v>
      </c>
      <c r="Z3743">
        <f>YEAR(Sales_Data[[#This Row],[Order Date]])</f>
        <v>2016</v>
      </c>
    </row>
    <row r="3744" spans="1:26" x14ac:dyDescent="0.2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f>_xlfn.XLOOKUP(Sales_Data[[#This Row],[Category]],Assumptions_Model!A:A, Assumptions_Model!B:B)</f>
        <v>0.6</v>
      </c>
      <c r="W3744">
        <f>Sales_Data[[#This Row],[Sales]]*Sales_Data[[#This Row],[Cost_%]]</f>
        <v>36.071999999999996</v>
      </c>
      <c r="X3744">
        <f>Sales_Data[[#This Row],[Sales]]-Sales_Data[[#This Row],[Cost]]</f>
        <v>24.048000000000002</v>
      </c>
      <c r="Y3744" s="3">
        <f>Sales_Data[[#This Row],[Gross_Profit_Recalc]]/Sales_Data[[#This Row],[Sales]]</f>
        <v>0.4</v>
      </c>
      <c r="Z3744">
        <f>YEAR(Sales_Data[[#This Row],[Order Date]])</f>
        <v>2016</v>
      </c>
    </row>
    <row r="3745" spans="1:26" x14ac:dyDescent="0.2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>_xlfn.XLOOKUP(Sales_Data[[#This Row],[Category]],Assumptions_Model!A:A, Assumptions_Model!B:B)</f>
        <v>0.6</v>
      </c>
      <c r="W3745">
        <f>Sales_Data[[#This Row],[Sales]]*Sales_Data[[#This Row],[Cost_%]]</f>
        <v>29.721599999999999</v>
      </c>
      <c r="X3745">
        <f>Sales_Data[[#This Row],[Sales]]-Sales_Data[[#This Row],[Cost]]</f>
        <v>19.814400000000003</v>
      </c>
      <c r="Y3745" s="3">
        <f>Sales_Data[[#This Row],[Gross_Profit_Recalc]]/Sales_Data[[#This Row],[Sales]]</f>
        <v>0.4</v>
      </c>
      <c r="Z3745">
        <f>YEAR(Sales_Data[[#This Row],[Order Date]])</f>
        <v>2016</v>
      </c>
    </row>
    <row r="3746" spans="1:26" x14ac:dyDescent="0.2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f>_xlfn.XLOOKUP(Sales_Data[[#This Row],[Category]],Assumptions_Model!A:A, Assumptions_Model!B:B)</f>
        <v>0.6</v>
      </c>
      <c r="W3746">
        <f>Sales_Data[[#This Row],[Sales]]*Sales_Data[[#This Row],[Cost_%]]</f>
        <v>7.1099999999999994</v>
      </c>
      <c r="X3746">
        <f>Sales_Data[[#This Row],[Sales]]-Sales_Data[[#This Row],[Cost]]</f>
        <v>4.74</v>
      </c>
      <c r="Y3746" s="3">
        <f>Sales_Data[[#This Row],[Gross_Profit_Recalc]]/Sales_Data[[#This Row],[Sales]]</f>
        <v>0.4</v>
      </c>
      <c r="Z3746">
        <f>YEAR(Sales_Data[[#This Row],[Order Date]])</f>
        <v>2014</v>
      </c>
    </row>
    <row r="3747" spans="1:26" x14ac:dyDescent="0.2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>_xlfn.XLOOKUP(Sales_Data[[#This Row],[Category]],Assumptions_Model!A:A, Assumptions_Model!B:B)</f>
        <v>0.6</v>
      </c>
      <c r="W3747">
        <f>Sales_Data[[#This Row],[Sales]]*Sales_Data[[#This Row],[Cost_%]]</f>
        <v>70.95</v>
      </c>
      <c r="X3747">
        <f>Sales_Data[[#This Row],[Sales]]-Sales_Data[[#This Row],[Cost]]</f>
        <v>47.3</v>
      </c>
      <c r="Y3747" s="3">
        <f>Sales_Data[[#This Row],[Gross_Profit_Recalc]]/Sales_Data[[#This Row],[Sales]]</f>
        <v>0.39999999999999997</v>
      </c>
      <c r="Z3747">
        <f>YEAR(Sales_Data[[#This Row],[Order Date]])</f>
        <v>2016</v>
      </c>
    </row>
    <row r="3748" spans="1:26" x14ac:dyDescent="0.2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>_xlfn.XLOOKUP(Sales_Data[[#This Row],[Category]],Assumptions_Model!A:A, Assumptions_Model!B:B)</f>
        <v>0.65</v>
      </c>
      <c r="W3748">
        <f>Sales_Data[[#This Row],[Sales]]*Sales_Data[[#This Row],[Cost_%]]</f>
        <v>239.83050000000003</v>
      </c>
      <c r="X3748">
        <f>Sales_Data[[#This Row],[Sales]]-Sales_Data[[#This Row],[Cost]]</f>
        <v>129.1395</v>
      </c>
      <c r="Y3748" s="3">
        <f>Sales_Data[[#This Row],[Gross_Profit_Recalc]]/Sales_Data[[#This Row],[Sales]]</f>
        <v>0.35</v>
      </c>
      <c r="Z3748">
        <f>YEAR(Sales_Data[[#This Row],[Order Date]])</f>
        <v>2016</v>
      </c>
    </row>
    <row r="3749" spans="1:26" x14ac:dyDescent="0.2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>_xlfn.XLOOKUP(Sales_Data[[#This Row],[Category]],Assumptions_Model!A:A, Assumptions_Model!B:B)</f>
        <v>0.65</v>
      </c>
      <c r="W3749">
        <f>Sales_Data[[#This Row],[Sales]]*Sales_Data[[#This Row],[Cost_%]]</f>
        <v>128.99900000000002</v>
      </c>
      <c r="X3749">
        <f>Sales_Data[[#This Row],[Sales]]-Sales_Data[[#This Row],[Cost]]</f>
        <v>69.460999999999984</v>
      </c>
      <c r="Y3749" s="3">
        <f>Sales_Data[[#This Row],[Gross_Profit_Recalc]]/Sales_Data[[#This Row],[Sales]]</f>
        <v>0.34999999999999992</v>
      </c>
      <c r="Z3749">
        <f>YEAR(Sales_Data[[#This Row],[Order Date]])</f>
        <v>2017</v>
      </c>
    </row>
    <row r="3750" spans="1:26" x14ac:dyDescent="0.2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f>_xlfn.XLOOKUP(Sales_Data[[#This Row],[Category]],Assumptions_Model!A:A, Assumptions_Model!B:B)</f>
        <v>0.6</v>
      </c>
      <c r="W3750">
        <f>Sales_Data[[#This Row],[Sales]]*Sales_Data[[#This Row],[Cost_%]]</f>
        <v>193.15200000000002</v>
      </c>
      <c r="X3750">
        <f>Sales_Data[[#This Row],[Sales]]-Sales_Data[[#This Row],[Cost]]</f>
        <v>128.768</v>
      </c>
      <c r="Y3750" s="3">
        <f>Sales_Data[[#This Row],[Gross_Profit_Recalc]]/Sales_Data[[#This Row],[Sales]]</f>
        <v>0.39999999999999997</v>
      </c>
      <c r="Z3750">
        <f>YEAR(Sales_Data[[#This Row],[Order Date]])</f>
        <v>2017</v>
      </c>
    </row>
    <row r="3751" spans="1:26" x14ac:dyDescent="0.2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f>_xlfn.XLOOKUP(Sales_Data[[#This Row],[Category]],Assumptions_Model!A:A, Assumptions_Model!B:B)</f>
        <v>0.55000000000000004</v>
      </c>
      <c r="W3751">
        <f>Sales_Data[[#This Row],[Sales]]*Sales_Data[[#This Row],[Cost_%]]</f>
        <v>483.99120000000005</v>
      </c>
      <c r="X3751">
        <f>Sales_Data[[#This Row],[Sales]]-Sales_Data[[#This Row],[Cost]]</f>
        <v>395.99279999999999</v>
      </c>
      <c r="Y3751" s="3">
        <f>Sales_Data[[#This Row],[Gross_Profit_Recalc]]/Sales_Data[[#This Row],[Sales]]</f>
        <v>0.44999999999999996</v>
      </c>
      <c r="Z3751">
        <f>YEAR(Sales_Data[[#This Row],[Order Date]])</f>
        <v>2017</v>
      </c>
    </row>
    <row r="3752" spans="1:26" x14ac:dyDescent="0.2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>_xlfn.XLOOKUP(Sales_Data[[#This Row],[Category]],Assumptions_Model!A:A, Assumptions_Model!B:B)</f>
        <v>0.6</v>
      </c>
      <c r="W3752">
        <f>Sales_Data[[#This Row],[Sales]]*Sales_Data[[#This Row],[Cost_%]]</f>
        <v>17.04</v>
      </c>
      <c r="X3752">
        <f>Sales_Data[[#This Row],[Sales]]-Sales_Data[[#This Row],[Cost]]</f>
        <v>11.36</v>
      </c>
      <c r="Y3752" s="3">
        <f>Sales_Data[[#This Row],[Gross_Profit_Recalc]]/Sales_Data[[#This Row],[Sales]]</f>
        <v>0.4</v>
      </c>
      <c r="Z3752">
        <f>YEAR(Sales_Data[[#This Row],[Order Date]])</f>
        <v>2017</v>
      </c>
    </row>
    <row r="3753" spans="1:26" x14ac:dyDescent="0.2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>_xlfn.XLOOKUP(Sales_Data[[#This Row],[Category]],Assumptions_Model!A:A, Assumptions_Model!B:B)</f>
        <v>0.65</v>
      </c>
      <c r="W3753">
        <f>Sales_Data[[#This Row],[Sales]]*Sales_Data[[#This Row],[Cost_%]]</f>
        <v>149.68200000000002</v>
      </c>
      <c r="X3753">
        <f>Sales_Data[[#This Row],[Sales]]-Sales_Data[[#This Row],[Cost]]</f>
        <v>80.597999999999985</v>
      </c>
      <c r="Y3753" s="3">
        <f>Sales_Data[[#This Row],[Gross_Profit_Recalc]]/Sales_Data[[#This Row],[Sales]]</f>
        <v>0.34999999999999992</v>
      </c>
      <c r="Z3753">
        <f>YEAR(Sales_Data[[#This Row],[Order Date]])</f>
        <v>2017</v>
      </c>
    </row>
    <row r="3754" spans="1:26" x14ac:dyDescent="0.2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>_xlfn.XLOOKUP(Sales_Data[[#This Row],[Category]],Assumptions_Model!A:A, Assumptions_Model!B:B)</f>
        <v>0.6</v>
      </c>
      <c r="W3754">
        <f>Sales_Data[[#This Row],[Sales]]*Sales_Data[[#This Row],[Cost_%]]</f>
        <v>69.768000000000001</v>
      </c>
      <c r="X3754">
        <f>Sales_Data[[#This Row],[Sales]]-Sales_Data[[#This Row],[Cost]]</f>
        <v>46.512</v>
      </c>
      <c r="Y3754" s="3">
        <f>Sales_Data[[#This Row],[Gross_Profit_Recalc]]/Sales_Data[[#This Row],[Sales]]</f>
        <v>0.4</v>
      </c>
      <c r="Z3754">
        <f>YEAR(Sales_Data[[#This Row],[Order Date]])</f>
        <v>2017</v>
      </c>
    </row>
    <row r="3755" spans="1:26" x14ac:dyDescent="0.2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>_xlfn.XLOOKUP(Sales_Data[[#This Row],[Category]],Assumptions_Model!A:A, Assumptions_Model!B:B)</f>
        <v>0.6</v>
      </c>
      <c r="W3755">
        <f>Sales_Data[[#This Row],[Sales]]*Sales_Data[[#This Row],[Cost_%]]</f>
        <v>504.94079999999997</v>
      </c>
      <c r="X3755">
        <f>Sales_Data[[#This Row],[Sales]]-Sales_Data[[#This Row],[Cost]]</f>
        <v>336.62720000000002</v>
      </c>
      <c r="Y3755" s="3">
        <f>Sales_Data[[#This Row],[Gross_Profit_Recalc]]/Sales_Data[[#This Row],[Sales]]</f>
        <v>0.4</v>
      </c>
      <c r="Z3755">
        <f>YEAR(Sales_Data[[#This Row],[Order Date]])</f>
        <v>2017</v>
      </c>
    </row>
    <row r="3756" spans="1:26" x14ac:dyDescent="0.2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>_xlfn.XLOOKUP(Sales_Data[[#This Row],[Category]],Assumptions_Model!A:A, Assumptions_Model!B:B)</f>
        <v>0.6</v>
      </c>
      <c r="W3756">
        <f>Sales_Data[[#This Row],[Sales]]*Sales_Data[[#This Row],[Cost_%]]</f>
        <v>212.93999999999997</v>
      </c>
      <c r="X3756">
        <f>Sales_Data[[#This Row],[Sales]]-Sales_Data[[#This Row],[Cost]]</f>
        <v>141.96</v>
      </c>
      <c r="Y3756" s="3">
        <f>Sales_Data[[#This Row],[Gross_Profit_Recalc]]/Sales_Data[[#This Row],[Sales]]</f>
        <v>0.4</v>
      </c>
      <c r="Z3756">
        <f>YEAR(Sales_Data[[#This Row],[Order Date]])</f>
        <v>2017</v>
      </c>
    </row>
    <row r="3757" spans="1:26" x14ac:dyDescent="0.2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>_xlfn.XLOOKUP(Sales_Data[[#This Row],[Category]],Assumptions_Model!A:A, Assumptions_Model!B:B)</f>
        <v>0.6</v>
      </c>
      <c r="W3757">
        <f>Sales_Data[[#This Row],[Sales]]*Sales_Data[[#This Row],[Cost_%]]</f>
        <v>25.670399999999997</v>
      </c>
      <c r="X3757">
        <f>Sales_Data[[#This Row],[Sales]]-Sales_Data[[#This Row],[Cost]]</f>
        <v>17.113600000000002</v>
      </c>
      <c r="Y3757" s="3">
        <f>Sales_Data[[#This Row],[Gross_Profit_Recalc]]/Sales_Data[[#This Row],[Sales]]</f>
        <v>0.4</v>
      </c>
      <c r="Z3757">
        <f>YEAR(Sales_Data[[#This Row],[Order Date]])</f>
        <v>2016</v>
      </c>
    </row>
    <row r="3758" spans="1:26" x14ac:dyDescent="0.2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>_xlfn.XLOOKUP(Sales_Data[[#This Row],[Category]],Assumptions_Model!A:A, Assumptions_Model!B:B)</f>
        <v>0.65</v>
      </c>
      <c r="W3758">
        <f>Sales_Data[[#This Row],[Sales]]*Sales_Data[[#This Row],[Cost_%]]</f>
        <v>366.22949999999997</v>
      </c>
      <c r="X3758">
        <f>Sales_Data[[#This Row],[Sales]]-Sales_Data[[#This Row],[Cost]]</f>
        <v>197.20049999999998</v>
      </c>
      <c r="Y3758" s="3">
        <f>Sales_Data[[#This Row],[Gross_Profit_Recalc]]/Sales_Data[[#This Row],[Sales]]</f>
        <v>0.35</v>
      </c>
      <c r="Z3758">
        <f>YEAR(Sales_Data[[#This Row],[Order Date]])</f>
        <v>2016</v>
      </c>
    </row>
    <row r="3759" spans="1:26" x14ac:dyDescent="0.2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f>_xlfn.XLOOKUP(Sales_Data[[#This Row],[Category]],Assumptions_Model!A:A, Assumptions_Model!B:B)</f>
        <v>0.6</v>
      </c>
      <c r="W3759">
        <f>Sales_Data[[#This Row],[Sales]]*Sales_Data[[#This Row],[Cost_%]]</f>
        <v>66.662399999999991</v>
      </c>
      <c r="X3759">
        <f>Sales_Data[[#This Row],[Sales]]-Sales_Data[[#This Row],[Cost]]</f>
        <v>44.441600000000008</v>
      </c>
      <c r="Y3759" s="3">
        <f>Sales_Data[[#This Row],[Gross_Profit_Recalc]]/Sales_Data[[#This Row],[Sales]]</f>
        <v>0.40000000000000008</v>
      </c>
      <c r="Z3759">
        <f>YEAR(Sales_Data[[#This Row],[Order Date]])</f>
        <v>2016</v>
      </c>
    </row>
    <row r="3760" spans="1:26" x14ac:dyDescent="0.2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>_xlfn.XLOOKUP(Sales_Data[[#This Row],[Category]],Assumptions_Model!A:A, Assumptions_Model!B:B)</f>
        <v>0.6</v>
      </c>
      <c r="W3760">
        <f>Sales_Data[[#This Row],[Sales]]*Sales_Data[[#This Row],[Cost_%]]</f>
        <v>7.008</v>
      </c>
      <c r="X3760">
        <f>Sales_Data[[#This Row],[Sales]]-Sales_Data[[#This Row],[Cost]]</f>
        <v>4.6719999999999997</v>
      </c>
      <c r="Y3760" s="3">
        <f>Sales_Data[[#This Row],[Gross_Profit_Recalc]]/Sales_Data[[#This Row],[Sales]]</f>
        <v>0.39999999999999997</v>
      </c>
      <c r="Z3760">
        <f>YEAR(Sales_Data[[#This Row],[Order Date]])</f>
        <v>2015</v>
      </c>
    </row>
    <row r="3761" spans="1:26" x14ac:dyDescent="0.2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>_xlfn.XLOOKUP(Sales_Data[[#This Row],[Category]],Assumptions_Model!A:A, Assumptions_Model!B:B)</f>
        <v>0.6</v>
      </c>
      <c r="W3761">
        <f>Sales_Data[[#This Row],[Sales]]*Sales_Data[[#This Row],[Cost_%]]</f>
        <v>10.139999999999999</v>
      </c>
      <c r="X3761">
        <f>Sales_Data[[#This Row],[Sales]]-Sales_Data[[#This Row],[Cost]]</f>
        <v>6.76</v>
      </c>
      <c r="Y3761" s="3">
        <f>Sales_Data[[#This Row],[Gross_Profit_Recalc]]/Sales_Data[[#This Row],[Sales]]</f>
        <v>0.4</v>
      </c>
      <c r="Z3761">
        <f>YEAR(Sales_Data[[#This Row],[Order Date]])</f>
        <v>2015</v>
      </c>
    </row>
    <row r="3762" spans="1:26" x14ac:dyDescent="0.2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>_xlfn.XLOOKUP(Sales_Data[[#This Row],[Category]],Assumptions_Model!A:A, Assumptions_Model!B:B)</f>
        <v>0.65</v>
      </c>
      <c r="W3762">
        <f>Sales_Data[[#This Row],[Sales]]*Sales_Data[[#This Row],[Cost_%]]</f>
        <v>15.86</v>
      </c>
      <c r="X3762">
        <f>Sales_Data[[#This Row],[Sales]]-Sales_Data[[#This Row],[Cost]]</f>
        <v>8.5399999999999991</v>
      </c>
      <c r="Y3762" s="3">
        <f>Sales_Data[[#This Row],[Gross_Profit_Recalc]]/Sales_Data[[#This Row],[Sales]]</f>
        <v>0.35</v>
      </c>
      <c r="Z3762">
        <f>YEAR(Sales_Data[[#This Row],[Order Date]])</f>
        <v>2015</v>
      </c>
    </row>
    <row r="3763" spans="1:26" x14ac:dyDescent="0.2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>_xlfn.XLOOKUP(Sales_Data[[#This Row],[Category]],Assumptions_Model!A:A, Assumptions_Model!B:B)</f>
        <v>0.6</v>
      </c>
      <c r="W3763">
        <f>Sales_Data[[#This Row],[Sales]]*Sales_Data[[#This Row],[Cost_%]]</f>
        <v>52.559999999999995</v>
      </c>
      <c r="X3763">
        <f>Sales_Data[[#This Row],[Sales]]-Sales_Data[[#This Row],[Cost]]</f>
        <v>35.04</v>
      </c>
      <c r="Y3763" s="3">
        <f>Sales_Data[[#This Row],[Gross_Profit_Recalc]]/Sales_Data[[#This Row],[Sales]]</f>
        <v>0.4</v>
      </c>
      <c r="Z3763">
        <f>YEAR(Sales_Data[[#This Row],[Order Date]])</f>
        <v>2017</v>
      </c>
    </row>
    <row r="3764" spans="1:26" x14ac:dyDescent="0.2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>_xlfn.XLOOKUP(Sales_Data[[#This Row],[Category]],Assumptions_Model!A:A, Assumptions_Model!B:B)</f>
        <v>0.65</v>
      </c>
      <c r="W3764">
        <f>Sales_Data[[#This Row],[Sales]]*Sales_Data[[#This Row],[Cost_%]]</f>
        <v>157.274</v>
      </c>
      <c r="X3764">
        <f>Sales_Data[[#This Row],[Sales]]-Sales_Data[[#This Row],[Cost]]</f>
        <v>84.686000000000007</v>
      </c>
      <c r="Y3764" s="3">
        <f>Sales_Data[[#This Row],[Gross_Profit_Recalc]]/Sales_Data[[#This Row],[Sales]]</f>
        <v>0.35000000000000003</v>
      </c>
      <c r="Z3764">
        <f>YEAR(Sales_Data[[#This Row],[Order Date]])</f>
        <v>2016</v>
      </c>
    </row>
    <row r="3765" spans="1:26" x14ac:dyDescent="0.2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>_xlfn.XLOOKUP(Sales_Data[[#This Row],[Category]],Assumptions_Model!A:A, Assumptions_Model!B:B)</f>
        <v>0.6</v>
      </c>
      <c r="W3765">
        <f>Sales_Data[[#This Row],[Sales]]*Sales_Data[[#This Row],[Cost_%]]</f>
        <v>5.1119999999999992</v>
      </c>
      <c r="X3765">
        <f>Sales_Data[[#This Row],[Sales]]-Sales_Data[[#This Row],[Cost]]</f>
        <v>3.4080000000000004</v>
      </c>
      <c r="Y3765" s="3">
        <f>Sales_Data[[#This Row],[Gross_Profit_Recalc]]/Sales_Data[[#This Row],[Sales]]</f>
        <v>0.40000000000000008</v>
      </c>
      <c r="Z3765">
        <f>YEAR(Sales_Data[[#This Row],[Order Date]])</f>
        <v>2016</v>
      </c>
    </row>
    <row r="3766" spans="1:26" x14ac:dyDescent="0.2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>_xlfn.XLOOKUP(Sales_Data[[#This Row],[Category]],Assumptions_Model!A:A, Assumptions_Model!B:B)</f>
        <v>0.6</v>
      </c>
      <c r="W3766">
        <f>Sales_Data[[#This Row],[Sales]]*Sales_Data[[#This Row],[Cost_%]]</f>
        <v>1.0728</v>
      </c>
      <c r="X3766">
        <f>Sales_Data[[#This Row],[Sales]]-Sales_Data[[#This Row],[Cost]]</f>
        <v>0.71520000000000006</v>
      </c>
      <c r="Y3766" s="3">
        <f>Sales_Data[[#This Row],[Gross_Profit_Recalc]]/Sales_Data[[#This Row],[Sales]]</f>
        <v>0.4</v>
      </c>
      <c r="Z3766">
        <f>YEAR(Sales_Data[[#This Row],[Order Date]])</f>
        <v>2017</v>
      </c>
    </row>
    <row r="3767" spans="1:26" x14ac:dyDescent="0.2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>_xlfn.XLOOKUP(Sales_Data[[#This Row],[Category]],Assumptions_Model!A:A, Assumptions_Model!B:B)</f>
        <v>0.65</v>
      </c>
      <c r="W3767">
        <f>Sales_Data[[#This Row],[Sales]]*Sales_Data[[#This Row],[Cost_%]]</f>
        <v>64.591800000000006</v>
      </c>
      <c r="X3767">
        <f>Sales_Data[[#This Row],[Sales]]-Sales_Data[[#This Row],[Cost]]</f>
        <v>34.780199999999994</v>
      </c>
      <c r="Y3767" s="3">
        <f>Sales_Data[[#This Row],[Gross_Profit_Recalc]]/Sales_Data[[#This Row],[Sales]]</f>
        <v>0.34999999999999992</v>
      </c>
      <c r="Z3767">
        <f>YEAR(Sales_Data[[#This Row],[Order Date]])</f>
        <v>2016</v>
      </c>
    </row>
    <row r="3768" spans="1:26" x14ac:dyDescent="0.2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>_xlfn.XLOOKUP(Sales_Data[[#This Row],[Category]],Assumptions_Model!A:A, Assumptions_Model!B:B)</f>
        <v>0.6</v>
      </c>
      <c r="W3768">
        <f>Sales_Data[[#This Row],[Sales]]*Sales_Data[[#This Row],[Cost_%]]</f>
        <v>0.80640000000000001</v>
      </c>
      <c r="X3768">
        <f>Sales_Data[[#This Row],[Sales]]-Sales_Data[[#This Row],[Cost]]</f>
        <v>0.53760000000000008</v>
      </c>
      <c r="Y3768" s="3">
        <f>Sales_Data[[#This Row],[Gross_Profit_Recalc]]/Sales_Data[[#This Row],[Sales]]</f>
        <v>0.4</v>
      </c>
      <c r="Z3768">
        <f>YEAR(Sales_Data[[#This Row],[Order Date]])</f>
        <v>2016</v>
      </c>
    </row>
    <row r="3769" spans="1:26" x14ac:dyDescent="0.2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>_xlfn.XLOOKUP(Sales_Data[[#This Row],[Category]],Assumptions_Model!A:A, Assumptions_Model!B:B)</f>
        <v>0.55000000000000004</v>
      </c>
      <c r="W3769">
        <f>Sales_Data[[#This Row],[Sales]]*Sales_Data[[#This Row],[Cost_%]]</f>
        <v>65.978000000000009</v>
      </c>
      <c r="X3769">
        <f>Sales_Data[[#This Row],[Sales]]-Sales_Data[[#This Row],[Cost]]</f>
        <v>53.981999999999985</v>
      </c>
      <c r="Y3769" s="3">
        <f>Sales_Data[[#This Row],[Gross_Profit_Recalc]]/Sales_Data[[#This Row],[Sales]]</f>
        <v>0.4499999999999999</v>
      </c>
      <c r="Z3769">
        <f>YEAR(Sales_Data[[#This Row],[Order Date]])</f>
        <v>2015</v>
      </c>
    </row>
    <row r="3770" spans="1:26" x14ac:dyDescent="0.2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>_xlfn.XLOOKUP(Sales_Data[[#This Row],[Category]],Assumptions_Model!A:A, Assumptions_Model!B:B)</f>
        <v>0.65</v>
      </c>
      <c r="W3770">
        <f>Sales_Data[[#This Row],[Sales]]*Sales_Data[[#This Row],[Cost_%]]</f>
        <v>658.99080000000004</v>
      </c>
      <c r="X3770">
        <f>Sales_Data[[#This Row],[Sales]]-Sales_Data[[#This Row],[Cost]]</f>
        <v>354.84119999999996</v>
      </c>
      <c r="Y3770" s="3">
        <f>Sales_Data[[#This Row],[Gross_Profit_Recalc]]/Sales_Data[[#This Row],[Sales]]</f>
        <v>0.35</v>
      </c>
      <c r="Z3770">
        <f>YEAR(Sales_Data[[#This Row],[Order Date]])</f>
        <v>2014</v>
      </c>
    </row>
    <row r="3771" spans="1:26" x14ac:dyDescent="0.2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>_xlfn.XLOOKUP(Sales_Data[[#This Row],[Category]],Assumptions_Model!A:A, Assumptions_Model!B:B)</f>
        <v>0.6</v>
      </c>
      <c r="W3771">
        <f>Sales_Data[[#This Row],[Sales]]*Sales_Data[[#This Row],[Cost_%]]</f>
        <v>1.1903999999999999</v>
      </c>
      <c r="X3771">
        <f>Sales_Data[[#This Row],[Sales]]-Sales_Data[[#This Row],[Cost]]</f>
        <v>0.79360000000000008</v>
      </c>
      <c r="Y3771" s="3">
        <f>Sales_Data[[#This Row],[Gross_Profit_Recalc]]/Sales_Data[[#This Row],[Sales]]</f>
        <v>0.4</v>
      </c>
      <c r="Z3771">
        <f>YEAR(Sales_Data[[#This Row],[Order Date]])</f>
        <v>2014</v>
      </c>
    </row>
    <row r="3772" spans="1:26" x14ac:dyDescent="0.2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>_xlfn.XLOOKUP(Sales_Data[[#This Row],[Category]],Assumptions_Model!A:A, Assumptions_Model!B:B)</f>
        <v>0.65</v>
      </c>
      <c r="W3772">
        <f>Sales_Data[[#This Row],[Sales]]*Sales_Data[[#This Row],[Cost_%]]</f>
        <v>1302.288</v>
      </c>
      <c r="X3772">
        <f>Sales_Data[[#This Row],[Sales]]-Sales_Data[[#This Row],[Cost]]</f>
        <v>701.23199999999997</v>
      </c>
      <c r="Y3772" s="3">
        <f>Sales_Data[[#This Row],[Gross_Profit_Recalc]]/Sales_Data[[#This Row],[Sales]]</f>
        <v>0.35</v>
      </c>
      <c r="Z3772">
        <f>YEAR(Sales_Data[[#This Row],[Order Date]])</f>
        <v>2016</v>
      </c>
    </row>
    <row r="3773" spans="1:26" x14ac:dyDescent="0.2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>_xlfn.XLOOKUP(Sales_Data[[#This Row],[Category]],Assumptions_Model!A:A, Assumptions_Model!B:B)</f>
        <v>0.6</v>
      </c>
      <c r="W3773">
        <f>Sales_Data[[#This Row],[Sales]]*Sales_Data[[#This Row],[Cost_%]]</f>
        <v>49.420799999999993</v>
      </c>
      <c r="X3773">
        <f>Sales_Data[[#This Row],[Sales]]-Sales_Data[[#This Row],[Cost]]</f>
        <v>32.947200000000002</v>
      </c>
      <c r="Y3773" s="3">
        <f>Sales_Data[[#This Row],[Gross_Profit_Recalc]]/Sales_Data[[#This Row],[Sales]]</f>
        <v>0.40000000000000008</v>
      </c>
      <c r="Z3773">
        <f>YEAR(Sales_Data[[#This Row],[Order Date]])</f>
        <v>2016</v>
      </c>
    </row>
    <row r="3774" spans="1:26" x14ac:dyDescent="0.2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>_xlfn.XLOOKUP(Sales_Data[[#This Row],[Category]],Assumptions_Model!A:A, Assumptions_Model!B:B)</f>
        <v>0.55000000000000004</v>
      </c>
      <c r="W3774">
        <f>Sales_Data[[#This Row],[Sales]]*Sales_Data[[#This Row],[Cost_%]]</f>
        <v>34.600500000000004</v>
      </c>
      <c r="X3774">
        <f>Sales_Data[[#This Row],[Sales]]-Sales_Data[[#This Row],[Cost]]</f>
        <v>28.309499999999993</v>
      </c>
      <c r="Y3774" s="3">
        <f>Sales_Data[[#This Row],[Gross_Profit_Recalc]]/Sales_Data[[#This Row],[Sales]]</f>
        <v>0.4499999999999999</v>
      </c>
      <c r="Z3774">
        <f>YEAR(Sales_Data[[#This Row],[Order Date]])</f>
        <v>2014</v>
      </c>
    </row>
    <row r="3775" spans="1:26" x14ac:dyDescent="0.2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>_xlfn.XLOOKUP(Sales_Data[[#This Row],[Category]],Assumptions_Model!A:A, Assumptions_Model!B:B)</f>
        <v>0.6</v>
      </c>
      <c r="W3775">
        <f>Sales_Data[[#This Row],[Sales]]*Sales_Data[[#This Row],[Cost_%]]</f>
        <v>4.1471999999999998</v>
      </c>
      <c r="X3775">
        <f>Sales_Data[[#This Row],[Sales]]-Sales_Data[[#This Row],[Cost]]</f>
        <v>2.7648000000000001</v>
      </c>
      <c r="Y3775" s="3">
        <f>Sales_Data[[#This Row],[Gross_Profit_Recalc]]/Sales_Data[[#This Row],[Sales]]</f>
        <v>0.4</v>
      </c>
      <c r="Z3775">
        <f>YEAR(Sales_Data[[#This Row],[Order Date]])</f>
        <v>2014</v>
      </c>
    </row>
    <row r="3776" spans="1:26" x14ac:dyDescent="0.2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>_xlfn.XLOOKUP(Sales_Data[[#This Row],[Category]],Assumptions_Model!A:A, Assumptions_Model!B:B)</f>
        <v>0.55000000000000004</v>
      </c>
      <c r="W3776">
        <f>Sales_Data[[#This Row],[Sales]]*Sales_Data[[#This Row],[Cost_%]]</f>
        <v>211.18680000000001</v>
      </c>
      <c r="X3776">
        <f>Sales_Data[[#This Row],[Sales]]-Sales_Data[[#This Row],[Cost]]</f>
        <v>172.78919999999999</v>
      </c>
      <c r="Y3776" s="3">
        <f>Sales_Data[[#This Row],[Gross_Profit_Recalc]]/Sales_Data[[#This Row],[Sales]]</f>
        <v>0.45</v>
      </c>
      <c r="Z3776">
        <f>YEAR(Sales_Data[[#This Row],[Order Date]])</f>
        <v>2014</v>
      </c>
    </row>
    <row r="3777" spans="1:26" x14ac:dyDescent="0.2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>_xlfn.XLOOKUP(Sales_Data[[#This Row],[Category]],Assumptions_Model!A:A, Assumptions_Model!B:B)</f>
        <v>0.6</v>
      </c>
      <c r="W3777">
        <f>Sales_Data[[#This Row],[Sales]]*Sales_Data[[#This Row],[Cost_%]]</f>
        <v>6.2207999999999997</v>
      </c>
      <c r="X3777">
        <f>Sales_Data[[#This Row],[Sales]]-Sales_Data[[#This Row],[Cost]]</f>
        <v>4.1472000000000007</v>
      </c>
      <c r="Y3777" s="3">
        <f>Sales_Data[[#This Row],[Gross_Profit_Recalc]]/Sales_Data[[#This Row],[Sales]]</f>
        <v>0.40000000000000008</v>
      </c>
      <c r="Z3777">
        <f>YEAR(Sales_Data[[#This Row],[Order Date]])</f>
        <v>2014</v>
      </c>
    </row>
    <row r="3778" spans="1:26" x14ac:dyDescent="0.2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>_xlfn.XLOOKUP(Sales_Data[[#This Row],[Category]],Assumptions_Model!A:A, Assumptions_Model!B:B)</f>
        <v>0.55000000000000004</v>
      </c>
      <c r="W3778">
        <f>Sales_Data[[#This Row],[Sales]]*Sales_Data[[#This Row],[Cost_%]]</f>
        <v>184.76920000000001</v>
      </c>
      <c r="X3778">
        <f>Sales_Data[[#This Row],[Sales]]-Sales_Data[[#This Row],[Cost]]</f>
        <v>151.1748</v>
      </c>
      <c r="Y3778" s="3">
        <f>Sales_Data[[#This Row],[Gross_Profit_Recalc]]/Sales_Data[[#This Row],[Sales]]</f>
        <v>0.45</v>
      </c>
      <c r="Z3778">
        <f>YEAR(Sales_Data[[#This Row],[Order Date]])</f>
        <v>2014</v>
      </c>
    </row>
    <row r="3779" spans="1:26" x14ac:dyDescent="0.2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>_xlfn.XLOOKUP(Sales_Data[[#This Row],[Category]],Assumptions_Model!A:A, Assumptions_Model!B:B)</f>
        <v>0.65</v>
      </c>
      <c r="W3779">
        <f>Sales_Data[[#This Row],[Sales]]*Sales_Data[[#This Row],[Cost_%]]</f>
        <v>432.822</v>
      </c>
      <c r="X3779">
        <f>Sales_Data[[#This Row],[Sales]]-Sales_Data[[#This Row],[Cost]]</f>
        <v>233.05799999999999</v>
      </c>
      <c r="Y3779" s="3">
        <f>Sales_Data[[#This Row],[Gross_Profit_Recalc]]/Sales_Data[[#This Row],[Sales]]</f>
        <v>0.35</v>
      </c>
      <c r="Z3779">
        <f>YEAR(Sales_Data[[#This Row],[Order Date]])</f>
        <v>2015</v>
      </c>
    </row>
    <row r="3780" spans="1:26" x14ac:dyDescent="0.2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>_xlfn.XLOOKUP(Sales_Data[[#This Row],[Category]],Assumptions_Model!A:A, Assumptions_Model!B:B)</f>
        <v>0.55000000000000004</v>
      </c>
      <c r="W3780">
        <f>Sales_Data[[#This Row],[Sales]]*Sales_Data[[#This Row],[Cost_%]]</f>
        <v>39.586800000000004</v>
      </c>
      <c r="X3780">
        <f>Sales_Data[[#This Row],[Sales]]-Sales_Data[[#This Row],[Cost]]</f>
        <v>32.389199999999995</v>
      </c>
      <c r="Y3780" s="3">
        <f>Sales_Data[[#This Row],[Gross_Profit_Recalc]]/Sales_Data[[#This Row],[Sales]]</f>
        <v>0.44999999999999996</v>
      </c>
      <c r="Z3780">
        <f>YEAR(Sales_Data[[#This Row],[Order Date]])</f>
        <v>2017</v>
      </c>
    </row>
    <row r="3781" spans="1:26" x14ac:dyDescent="0.2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>_xlfn.XLOOKUP(Sales_Data[[#This Row],[Category]],Assumptions_Model!A:A, Assumptions_Model!B:B)</f>
        <v>0.6</v>
      </c>
      <c r="W3781">
        <f>Sales_Data[[#This Row],[Sales]]*Sales_Data[[#This Row],[Cost_%]]</f>
        <v>22.763999999999999</v>
      </c>
      <c r="X3781">
        <f>Sales_Data[[#This Row],[Sales]]-Sales_Data[[#This Row],[Cost]]</f>
        <v>15.175999999999998</v>
      </c>
      <c r="Y3781" s="3">
        <f>Sales_Data[[#This Row],[Gross_Profit_Recalc]]/Sales_Data[[#This Row],[Sales]]</f>
        <v>0.39999999999999997</v>
      </c>
      <c r="Z3781">
        <f>YEAR(Sales_Data[[#This Row],[Order Date]])</f>
        <v>2017</v>
      </c>
    </row>
    <row r="3782" spans="1:26" x14ac:dyDescent="0.2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>_xlfn.XLOOKUP(Sales_Data[[#This Row],[Category]],Assumptions_Model!A:A, Assumptions_Model!B:B)</f>
        <v>0.55000000000000004</v>
      </c>
      <c r="W3782">
        <f>Sales_Data[[#This Row],[Sales]]*Sales_Data[[#This Row],[Cost_%]]</f>
        <v>150.678</v>
      </c>
      <c r="X3782">
        <f>Sales_Data[[#This Row],[Sales]]-Sales_Data[[#This Row],[Cost]]</f>
        <v>123.28199999999998</v>
      </c>
      <c r="Y3782" s="3">
        <f>Sales_Data[[#This Row],[Gross_Profit_Recalc]]/Sales_Data[[#This Row],[Sales]]</f>
        <v>0.44999999999999996</v>
      </c>
      <c r="Z3782">
        <f>YEAR(Sales_Data[[#This Row],[Order Date]])</f>
        <v>2014</v>
      </c>
    </row>
    <row r="3783" spans="1:26" x14ac:dyDescent="0.2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>_xlfn.XLOOKUP(Sales_Data[[#This Row],[Category]],Assumptions_Model!A:A, Assumptions_Model!B:B)</f>
        <v>0.55000000000000004</v>
      </c>
      <c r="W3783">
        <f>Sales_Data[[#This Row],[Sales]]*Sales_Data[[#This Row],[Cost_%]]</f>
        <v>148.49010000000004</v>
      </c>
      <c r="X3783">
        <f>Sales_Data[[#This Row],[Sales]]-Sales_Data[[#This Row],[Cost]]</f>
        <v>121.49189999999999</v>
      </c>
      <c r="Y3783" s="3">
        <f>Sales_Data[[#This Row],[Gross_Profit_Recalc]]/Sales_Data[[#This Row],[Sales]]</f>
        <v>0.4499999999999999</v>
      </c>
      <c r="Z3783">
        <f>YEAR(Sales_Data[[#This Row],[Order Date]])</f>
        <v>2015</v>
      </c>
    </row>
    <row r="3784" spans="1:26" x14ac:dyDescent="0.2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>_xlfn.XLOOKUP(Sales_Data[[#This Row],[Category]],Assumptions_Model!A:A, Assumptions_Model!B:B)</f>
        <v>0.6</v>
      </c>
      <c r="W3784">
        <f>Sales_Data[[#This Row],[Sales]]*Sales_Data[[#This Row],[Cost_%]]</f>
        <v>5.3423999999999996</v>
      </c>
      <c r="X3784">
        <f>Sales_Data[[#This Row],[Sales]]-Sales_Data[[#This Row],[Cost]]</f>
        <v>3.5616000000000003</v>
      </c>
      <c r="Y3784" s="3">
        <f>Sales_Data[[#This Row],[Gross_Profit_Recalc]]/Sales_Data[[#This Row],[Sales]]</f>
        <v>0.4</v>
      </c>
      <c r="Z3784">
        <f>YEAR(Sales_Data[[#This Row],[Order Date]])</f>
        <v>2017</v>
      </c>
    </row>
    <row r="3785" spans="1:26" x14ac:dyDescent="0.2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>_xlfn.XLOOKUP(Sales_Data[[#This Row],[Category]],Assumptions_Model!A:A, Assumptions_Model!B:B)</f>
        <v>0.6</v>
      </c>
      <c r="W3785">
        <f>Sales_Data[[#This Row],[Sales]]*Sales_Data[[#This Row],[Cost_%]]</f>
        <v>432.03839999999997</v>
      </c>
      <c r="X3785">
        <f>Sales_Data[[#This Row],[Sales]]-Sales_Data[[#This Row],[Cost]]</f>
        <v>288.0256</v>
      </c>
      <c r="Y3785" s="3">
        <f>Sales_Data[[#This Row],[Gross_Profit_Recalc]]/Sales_Data[[#This Row],[Sales]]</f>
        <v>0.4</v>
      </c>
      <c r="Z3785">
        <f>YEAR(Sales_Data[[#This Row],[Order Date]])</f>
        <v>2017</v>
      </c>
    </row>
    <row r="3786" spans="1:26" x14ac:dyDescent="0.2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>_xlfn.XLOOKUP(Sales_Data[[#This Row],[Category]],Assumptions_Model!A:A, Assumptions_Model!B:B)</f>
        <v>0.55000000000000004</v>
      </c>
      <c r="W3786">
        <f>Sales_Data[[#This Row],[Sales]]*Sales_Data[[#This Row],[Cost_%]]</f>
        <v>22.783200000000001</v>
      </c>
      <c r="X3786">
        <f>Sales_Data[[#This Row],[Sales]]-Sales_Data[[#This Row],[Cost]]</f>
        <v>18.640799999999999</v>
      </c>
      <c r="Y3786" s="3">
        <f>Sales_Data[[#This Row],[Gross_Profit_Recalc]]/Sales_Data[[#This Row],[Sales]]</f>
        <v>0.44999999999999996</v>
      </c>
      <c r="Z3786">
        <f>YEAR(Sales_Data[[#This Row],[Order Date]])</f>
        <v>2017</v>
      </c>
    </row>
    <row r="3787" spans="1:26" x14ac:dyDescent="0.2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f>_xlfn.XLOOKUP(Sales_Data[[#This Row],[Category]],Assumptions_Model!A:A, Assumptions_Model!B:B)</f>
        <v>0.6</v>
      </c>
      <c r="W3787">
        <f>Sales_Data[[#This Row],[Sales]]*Sales_Data[[#This Row],[Cost_%]]</f>
        <v>1.8792</v>
      </c>
      <c r="X3787">
        <f>Sales_Data[[#This Row],[Sales]]-Sales_Data[[#This Row],[Cost]]</f>
        <v>1.2528000000000001</v>
      </c>
      <c r="Y3787" s="3">
        <f>Sales_Data[[#This Row],[Gross_Profit_Recalc]]/Sales_Data[[#This Row],[Sales]]</f>
        <v>0.4</v>
      </c>
      <c r="Z3787">
        <f>YEAR(Sales_Data[[#This Row],[Order Date]])</f>
        <v>2017</v>
      </c>
    </row>
    <row r="3788" spans="1:26" x14ac:dyDescent="0.2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f>_xlfn.XLOOKUP(Sales_Data[[#This Row],[Category]],Assumptions_Model!A:A, Assumptions_Model!B:B)</f>
        <v>0.6</v>
      </c>
      <c r="W3788">
        <f>Sales_Data[[#This Row],[Sales]]*Sales_Data[[#This Row],[Cost_%]]</f>
        <v>651.25200000000007</v>
      </c>
      <c r="X3788">
        <f>Sales_Data[[#This Row],[Sales]]-Sales_Data[[#This Row],[Cost]]</f>
        <v>434.16800000000001</v>
      </c>
      <c r="Y3788" s="3">
        <f>Sales_Data[[#This Row],[Gross_Profit_Recalc]]/Sales_Data[[#This Row],[Sales]]</f>
        <v>0.39999999999999997</v>
      </c>
      <c r="Z3788">
        <f>YEAR(Sales_Data[[#This Row],[Order Date]])</f>
        <v>2016</v>
      </c>
    </row>
    <row r="3789" spans="1:26" x14ac:dyDescent="0.2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>_xlfn.XLOOKUP(Sales_Data[[#This Row],[Category]],Assumptions_Model!A:A, Assumptions_Model!B:B)</f>
        <v>0.6</v>
      </c>
      <c r="W3789">
        <f>Sales_Data[[#This Row],[Sales]]*Sales_Data[[#This Row],[Cost_%]]</f>
        <v>2.3472</v>
      </c>
      <c r="X3789">
        <f>Sales_Data[[#This Row],[Sales]]-Sales_Data[[#This Row],[Cost]]</f>
        <v>1.5648</v>
      </c>
      <c r="Y3789" s="3">
        <f>Sales_Data[[#This Row],[Gross_Profit_Recalc]]/Sales_Data[[#This Row],[Sales]]</f>
        <v>0.4</v>
      </c>
      <c r="Z3789">
        <f>YEAR(Sales_Data[[#This Row],[Order Date]])</f>
        <v>2016</v>
      </c>
    </row>
    <row r="3790" spans="1:26" x14ac:dyDescent="0.2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>_xlfn.XLOOKUP(Sales_Data[[#This Row],[Category]],Assumptions_Model!A:A, Assumptions_Model!B:B)</f>
        <v>0.6</v>
      </c>
      <c r="W3790">
        <f>Sales_Data[[#This Row],[Sales]]*Sales_Data[[#This Row],[Cost_%]]</f>
        <v>37.425599999999996</v>
      </c>
      <c r="X3790">
        <f>Sales_Data[[#This Row],[Sales]]-Sales_Data[[#This Row],[Cost]]</f>
        <v>24.950400000000002</v>
      </c>
      <c r="Y3790" s="3">
        <f>Sales_Data[[#This Row],[Gross_Profit_Recalc]]/Sales_Data[[#This Row],[Sales]]</f>
        <v>0.4</v>
      </c>
      <c r="Z3790">
        <f>YEAR(Sales_Data[[#This Row],[Order Date]])</f>
        <v>2016</v>
      </c>
    </row>
    <row r="3791" spans="1:26" x14ac:dyDescent="0.2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>_xlfn.XLOOKUP(Sales_Data[[#This Row],[Category]],Assumptions_Model!A:A, Assumptions_Model!B:B)</f>
        <v>0.6</v>
      </c>
      <c r="W3791">
        <f>Sales_Data[[#This Row],[Sales]]*Sales_Data[[#This Row],[Cost_%]]</f>
        <v>17.43</v>
      </c>
      <c r="X3791">
        <f>Sales_Data[[#This Row],[Sales]]-Sales_Data[[#This Row],[Cost]]</f>
        <v>11.620000000000001</v>
      </c>
      <c r="Y3791" s="3">
        <f>Sales_Data[[#This Row],[Gross_Profit_Recalc]]/Sales_Data[[#This Row],[Sales]]</f>
        <v>0.4</v>
      </c>
      <c r="Z3791">
        <f>YEAR(Sales_Data[[#This Row],[Order Date]])</f>
        <v>2016</v>
      </c>
    </row>
    <row r="3792" spans="1:26" x14ac:dyDescent="0.2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>_xlfn.XLOOKUP(Sales_Data[[#This Row],[Category]],Assumptions_Model!A:A, Assumptions_Model!B:B)</f>
        <v>0.6</v>
      </c>
      <c r="W3792">
        <f>Sales_Data[[#This Row],[Sales]]*Sales_Data[[#This Row],[Cost_%]]</f>
        <v>108.57600000000001</v>
      </c>
      <c r="X3792">
        <f>Sales_Data[[#This Row],[Sales]]-Sales_Data[[#This Row],[Cost]]</f>
        <v>72.384</v>
      </c>
      <c r="Y3792" s="3">
        <f>Sales_Data[[#This Row],[Gross_Profit_Recalc]]/Sales_Data[[#This Row],[Sales]]</f>
        <v>0.39999999999999997</v>
      </c>
      <c r="Z3792">
        <f>YEAR(Sales_Data[[#This Row],[Order Date]])</f>
        <v>2014</v>
      </c>
    </row>
    <row r="3793" spans="1:26" x14ac:dyDescent="0.2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>_xlfn.XLOOKUP(Sales_Data[[#This Row],[Category]],Assumptions_Model!A:A, Assumptions_Model!B:B)</f>
        <v>0.6</v>
      </c>
      <c r="W3793">
        <f>Sales_Data[[#This Row],[Sales]]*Sales_Data[[#This Row],[Cost_%]]</f>
        <v>2.6513999999999998</v>
      </c>
      <c r="X3793">
        <f>Sales_Data[[#This Row],[Sales]]-Sales_Data[[#This Row],[Cost]]</f>
        <v>1.7675999999999998</v>
      </c>
      <c r="Y3793" s="3">
        <f>Sales_Data[[#This Row],[Gross_Profit_Recalc]]/Sales_Data[[#This Row],[Sales]]</f>
        <v>0.4</v>
      </c>
      <c r="Z3793">
        <f>YEAR(Sales_Data[[#This Row],[Order Date]])</f>
        <v>2015</v>
      </c>
    </row>
    <row r="3794" spans="1:26" x14ac:dyDescent="0.2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>_xlfn.XLOOKUP(Sales_Data[[#This Row],[Category]],Assumptions_Model!A:A, Assumptions_Model!B:B)</f>
        <v>0.6</v>
      </c>
      <c r="W3794">
        <f>Sales_Data[[#This Row],[Sales]]*Sales_Data[[#This Row],[Cost_%]]</f>
        <v>9.6191999999999993</v>
      </c>
      <c r="X3794">
        <f>Sales_Data[[#This Row],[Sales]]-Sales_Data[[#This Row],[Cost]]</f>
        <v>6.4128000000000007</v>
      </c>
      <c r="Y3794" s="3">
        <f>Sales_Data[[#This Row],[Gross_Profit_Recalc]]/Sales_Data[[#This Row],[Sales]]</f>
        <v>0.4</v>
      </c>
      <c r="Z3794">
        <f>YEAR(Sales_Data[[#This Row],[Order Date]])</f>
        <v>2015</v>
      </c>
    </row>
    <row r="3795" spans="1:26" x14ac:dyDescent="0.2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>_xlfn.XLOOKUP(Sales_Data[[#This Row],[Category]],Assumptions_Model!A:A, Assumptions_Model!B:B)</f>
        <v>0.6</v>
      </c>
      <c r="W3795">
        <f>Sales_Data[[#This Row],[Sales]]*Sales_Data[[#This Row],[Cost_%]]</f>
        <v>17.873999999999999</v>
      </c>
      <c r="X3795">
        <f>Sales_Data[[#This Row],[Sales]]-Sales_Data[[#This Row],[Cost]]</f>
        <v>11.916</v>
      </c>
      <c r="Y3795" s="3">
        <f>Sales_Data[[#This Row],[Gross_Profit_Recalc]]/Sales_Data[[#This Row],[Sales]]</f>
        <v>0.4</v>
      </c>
      <c r="Z3795">
        <f>YEAR(Sales_Data[[#This Row],[Order Date]])</f>
        <v>2015</v>
      </c>
    </row>
    <row r="3796" spans="1:26" x14ac:dyDescent="0.2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>_xlfn.XLOOKUP(Sales_Data[[#This Row],[Category]],Assumptions_Model!A:A, Assumptions_Model!B:B)</f>
        <v>0.6</v>
      </c>
      <c r="W3796">
        <f>Sales_Data[[#This Row],[Sales]]*Sales_Data[[#This Row],[Cost_%]]</f>
        <v>34.337999999999994</v>
      </c>
      <c r="X3796">
        <f>Sales_Data[[#This Row],[Sales]]-Sales_Data[[#This Row],[Cost]]</f>
        <v>22.892000000000003</v>
      </c>
      <c r="Y3796" s="3">
        <f>Sales_Data[[#This Row],[Gross_Profit_Recalc]]/Sales_Data[[#This Row],[Sales]]</f>
        <v>0.40000000000000008</v>
      </c>
      <c r="Z3796">
        <f>YEAR(Sales_Data[[#This Row],[Order Date]])</f>
        <v>2014</v>
      </c>
    </row>
    <row r="3797" spans="1:26" x14ac:dyDescent="0.2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>_xlfn.XLOOKUP(Sales_Data[[#This Row],[Category]],Assumptions_Model!A:A, Assumptions_Model!B:B)</f>
        <v>0.65</v>
      </c>
      <c r="W3797">
        <f>Sales_Data[[#This Row],[Sales]]*Sales_Data[[#This Row],[Cost_%]]</f>
        <v>216.45000000000002</v>
      </c>
      <c r="X3797">
        <f>Sales_Data[[#This Row],[Sales]]-Sales_Data[[#This Row],[Cost]]</f>
        <v>116.54999999999998</v>
      </c>
      <c r="Y3797" s="3">
        <f>Sales_Data[[#This Row],[Gross_Profit_Recalc]]/Sales_Data[[#This Row],[Sales]]</f>
        <v>0.34999999999999992</v>
      </c>
      <c r="Z3797">
        <f>YEAR(Sales_Data[[#This Row],[Order Date]])</f>
        <v>2014</v>
      </c>
    </row>
    <row r="3798" spans="1:26" x14ac:dyDescent="0.2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f>_xlfn.XLOOKUP(Sales_Data[[#This Row],[Category]],Assumptions_Model!A:A, Assumptions_Model!B:B)</f>
        <v>0.6</v>
      </c>
      <c r="W3798">
        <f>Sales_Data[[#This Row],[Sales]]*Sales_Data[[#This Row],[Cost_%]]</f>
        <v>21.863999999999997</v>
      </c>
      <c r="X3798">
        <f>Sales_Data[[#This Row],[Sales]]-Sales_Data[[#This Row],[Cost]]</f>
        <v>14.576000000000001</v>
      </c>
      <c r="Y3798" s="3">
        <f>Sales_Data[[#This Row],[Gross_Profit_Recalc]]/Sales_Data[[#This Row],[Sales]]</f>
        <v>0.4</v>
      </c>
      <c r="Z3798">
        <f>YEAR(Sales_Data[[#This Row],[Order Date]])</f>
        <v>2014</v>
      </c>
    </row>
    <row r="3799" spans="1:26" x14ac:dyDescent="0.2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>_xlfn.XLOOKUP(Sales_Data[[#This Row],[Category]],Assumptions_Model!A:A, Assumptions_Model!B:B)</f>
        <v>0.6</v>
      </c>
      <c r="W3799">
        <f>Sales_Data[[#This Row],[Sales]]*Sales_Data[[#This Row],[Cost_%]]</f>
        <v>150.98399999999998</v>
      </c>
      <c r="X3799">
        <f>Sales_Data[[#This Row],[Sales]]-Sales_Data[[#This Row],[Cost]]</f>
        <v>100.65600000000001</v>
      </c>
      <c r="Y3799" s="3">
        <f>Sales_Data[[#This Row],[Gross_Profit_Recalc]]/Sales_Data[[#This Row],[Sales]]</f>
        <v>0.4</v>
      </c>
      <c r="Z3799">
        <f>YEAR(Sales_Data[[#This Row],[Order Date]])</f>
        <v>2017</v>
      </c>
    </row>
    <row r="3800" spans="1:26" x14ac:dyDescent="0.2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>_xlfn.XLOOKUP(Sales_Data[[#This Row],[Category]],Assumptions_Model!A:A, Assumptions_Model!B:B)</f>
        <v>0.65</v>
      </c>
      <c r="W3800">
        <f>Sales_Data[[#This Row],[Sales]]*Sales_Data[[#This Row],[Cost_%]]</f>
        <v>340.44660000000005</v>
      </c>
      <c r="X3800">
        <f>Sales_Data[[#This Row],[Sales]]-Sales_Data[[#This Row],[Cost]]</f>
        <v>183.31739999999996</v>
      </c>
      <c r="Y3800" s="3">
        <f>Sales_Data[[#This Row],[Gross_Profit_Recalc]]/Sales_Data[[#This Row],[Sales]]</f>
        <v>0.34999999999999992</v>
      </c>
      <c r="Z3800">
        <f>YEAR(Sales_Data[[#This Row],[Order Date]])</f>
        <v>2017</v>
      </c>
    </row>
    <row r="3801" spans="1:26" x14ac:dyDescent="0.2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>_xlfn.XLOOKUP(Sales_Data[[#This Row],[Category]],Assumptions_Model!A:A, Assumptions_Model!B:B)</f>
        <v>0.55000000000000004</v>
      </c>
      <c r="W3801">
        <f>Sales_Data[[#This Row],[Sales]]*Sales_Data[[#This Row],[Cost_%]]</f>
        <v>747.97800000000007</v>
      </c>
      <c r="X3801">
        <f>Sales_Data[[#This Row],[Sales]]-Sales_Data[[#This Row],[Cost]]</f>
        <v>611.98199999999997</v>
      </c>
      <c r="Y3801" s="3">
        <f>Sales_Data[[#This Row],[Gross_Profit_Recalc]]/Sales_Data[[#This Row],[Sales]]</f>
        <v>0.44999999999999996</v>
      </c>
      <c r="Z3801">
        <f>YEAR(Sales_Data[[#This Row],[Order Date]])</f>
        <v>2017</v>
      </c>
    </row>
    <row r="3802" spans="1:26" x14ac:dyDescent="0.2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f>_xlfn.XLOOKUP(Sales_Data[[#This Row],[Category]],Assumptions_Model!A:A, Assumptions_Model!B:B)</f>
        <v>0.65</v>
      </c>
      <c r="W3802">
        <f>Sales_Data[[#This Row],[Sales]]*Sales_Data[[#This Row],[Cost_%]]</f>
        <v>66.684799999999996</v>
      </c>
      <c r="X3802">
        <f>Sales_Data[[#This Row],[Sales]]-Sales_Data[[#This Row],[Cost]]</f>
        <v>35.907200000000003</v>
      </c>
      <c r="Y3802" s="3">
        <f>Sales_Data[[#This Row],[Gross_Profit_Recalc]]/Sales_Data[[#This Row],[Sales]]</f>
        <v>0.35000000000000003</v>
      </c>
      <c r="Z3802">
        <f>YEAR(Sales_Data[[#This Row],[Order Date]])</f>
        <v>2016</v>
      </c>
    </row>
    <row r="3803" spans="1:26" x14ac:dyDescent="0.2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>_xlfn.XLOOKUP(Sales_Data[[#This Row],[Category]],Assumptions_Model!A:A, Assumptions_Model!B:B)</f>
        <v>0.55000000000000004</v>
      </c>
      <c r="W3803">
        <f>Sales_Data[[#This Row],[Sales]]*Sales_Data[[#This Row],[Cost_%]]</f>
        <v>12.487200000000001</v>
      </c>
      <c r="X3803">
        <f>Sales_Data[[#This Row],[Sales]]-Sales_Data[[#This Row],[Cost]]</f>
        <v>10.216799999999999</v>
      </c>
      <c r="Y3803" s="3">
        <f>Sales_Data[[#This Row],[Gross_Profit_Recalc]]/Sales_Data[[#This Row],[Sales]]</f>
        <v>0.44999999999999996</v>
      </c>
      <c r="Z3803">
        <f>YEAR(Sales_Data[[#This Row],[Order Date]])</f>
        <v>2016</v>
      </c>
    </row>
    <row r="3804" spans="1:26" x14ac:dyDescent="0.2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f>_xlfn.XLOOKUP(Sales_Data[[#This Row],[Category]],Assumptions_Model!A:A, Assumptions_Model!B:B)</f>
        <v>0.6</v>
      </c>
      <c r="W3804">
        <f>Sales_Data[[#This Row],[Sales]]*Sales_Data[[#This Row],[Cost_%]]</f>
        <v>55.814399999999999</v>
      </c>
      <c r="X3804">
        <f>Sales_Data[[#This Row],[Sales]]-Sales_Data[[#This Row],[Cost]]</f>
        <v>37.209600000000002</v>
      </c>
      <c r="Y3804" s="3">
        <f>Sales_Data[[#This Row],[Gross_Profit_Recalc]]/Sales_Data[[#This Row],[Sales]]</f>
        <v>0.4</v>
      </c>
      <c r="Z3804">
        <f>YEAR(Sales_Data[[#This Row],[Order Date]])</f>
        <v>2016</v>
      </c>
    </row>
    <row r="3805" spans="1:26" x14ac:dyDescent="0.2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>_xlfn.XLOOKUP(Sales_Data[[#This Row],[Category]],Assumptions_Model!A:A, Assumptions_Model!B:B)</f>
        <v>0.6</v>
      </c>
      <c r="W3805">
        <f>Sales_Data[[#This Row],[Sales]]*Sales_Data[[#This Row],[Cost_%]]</f>
        <v>7.6608000000000001</v>
      </c>
      <c r="X3805">
        <f>Sales_Data[[#This Row],[Sales]]-Sales_Data[[#This Row],[Cost]]</f>
        <v>5.1072000000000006</v>
      </c>
      <c r="Y3805" s="3">
        <f>Sales_Data[[#This Row],[Gross_Profit_Recalc]]/Sales_Data[[#This Row],[Sales]]</f>
        <v>0.4</v>
      </c>
      <c r="Z3805">
        <f>YEAR(Sales_Data[[#This Row],[Order Date]])</f>
        <v>2016</v>
      </c>
    </row>
    <row r="3806" spans="1:26" x14ac:dyDescent="0.2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>_xlfn.XLOOKUP(Sales_Data[[#This Row],[Category]],Assumptions_Model!A:A, Assumptions_Model!B:B)</f>
        <v>0.6</v>
      </c>
      <c r="W3806">
        <f>Sales_Data[[#This Row],[Sales]]*Sales_Data[[#This Row],[Cost_%]]</f>
        <v>21.004799999999999</v>
      </c>
      <c r="X3806">
        <f>Sales_Data[[#This Row],[Sales]]-Sales_Data[[#This Row],[Cost]]</f>
        <v>14.003200000000003</v>
      </c>
      <c r="Y3806" s="3">
        <f>Sales_Data[[#This Row],[Gross_Profit_Recalc]]/Sales_Data[[#This Row],[Sales]]</f>
        <v>0.40000000000000008</v>
      </c>
      <c r="Z3806">
        <f>YEAR(Sales_Data[[#This Row],[Order Date]])</f>
        <v>2016</v>
      </c>
    </row>
    <row r="3807" spans="1:26" x14ac:dyDescent="0.2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>_xlfn.XLOOKUP(Sales_Data[[#This Row],[Category]],Assumptions_Model!A:A, Assumptions_Model!B:B)</f>
        <v>0.6</v>
      </c>
      <c r="W3807">
        <f>Sales_Data[[#This Row],[Sales]]*Sales_Data[[#This Row],[Cost_%]]</f>
        <v>23.491199999999999</v>
      </c>
      <c r="X3807">
        <f>Sales_Data[[#This Row],[Sales]]-Sales_Data[[#This Row],[Cost]]</f>
        <v>15.660800000000002</v>
      </c>
      <c r="Y3807" s="3">
        <f>Sales_Data[[#This Row],[Gross_Profit_Recalc]]/Sales_Data[[#This Row],[Sales]]</f>
        <v>0.4</v>
      </c>
      <c r="Z3807">
        <f>YEAR(Sales_Data[[#This Row],[Order Date]])</f>
        <v>2016</v>
      </c>
    </row>
    <row r="3808" spans="1:26" x14ac:dyDescent="0.2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>_xlfn.XLOOKUP(Sales_Data[[#This Row],[Category]],Assumptions_Model!A:A, Assumptions_Model!B:B)</f>
        <v>0.6</v>
      </c>
      <c r="W3808">
        <f>Sales_Data[[#This Row],[Sales]]*Sales_Data[[#This Row],[Cost_%]]</f>
        <v>7.056</v>
      </c>
      <c r="X3808">
        <f>Sales_Data[[#This Row],[Sales]]-Sales_Data[[#This Row],[Cost]]</f>
        <v>4.7039999999999997</v>
      </c>
      <c r="Y3808" s="3">
        <f>Sales_Data[[#This Row],[Gross_Profit_Recalc]]/Sales_Data[[#This Row],[Sales]]</f>
        <v>0.39999999999999997</v>
      </c>
      <c r="Z3808">
        <f>YEAR(Sales_Data[[#This Row],[Order Date]])</f>
        <v>2015</v>
      </c>
    </row>
    <row r="3809" spans="1:26" x14ac:dyDescent="0.2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>_xlfn.XLOOKUP(Sales_Data[[#This Row],[Category]],Assumptions_Model!A:A, Assumptions_Model!B:B)</f>
        <v>0.6</v>
      </c>
      <c r="W3809">
        <f>Sales_Data[[#This Row],[Sales]]*Sales_Data[[#This Row],[Cost_%]]</f>
        <v>3.1428000000000003</v>
      </c>
      <c r="X3809">
        <f>Sales_Data[[#This Row],[Sales]]-Sales_Data[[#This Row],[Cost]]</f>
        <v>2.0952000000000002</v>
      </c>
      <c r="Y3809" s="3">
        <f>Sales_Data[[#This Row],[Gross_Profit_Recalc]]/Sales_Data[[#This Row],[Sales]]</f>
        <v>0.4</v>
      </c>
      <c r="Z3809">
        <f>YEAR(Sales_Data[[#This Row],[Order Date]])</f>
        <v>2015</v>
      </c>
    </row>
    <row r="3810" spans="1:26" x14ac:dyDescent="0.2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>_xlfn.XLOOKUP(Sales_Data[[#This Row],[Category]],Assumptions_Model!A:A, Assumptions_Model!B:B)</f>
        <v>0.6</v>
      </c>
      <c r="W3810">
        <f>Sales_Data[[#This Row],[Sales]]*Sales_Data[[#This Row],[Cost_%]]</f>
        <v>2.7971999999999997</v>
      </c>
      <c r="X3810">
        <f>Sales_Data[[#This Row],[Sales]]-Sales_Data[[#This Row],[Cost]]</f>
        <v>1.8648000000000002</v>
      </c>
      <c r="Y3810" s="3">
        <f>Sales_Data[[#This Row],[Gross_Profit_Recalc]]/Sales_Data[[#This Row],[Sales]]</f>
        <v>0.40000000000000008</v>
      </c>
      <c r="Z3810">
        <f>YEAR(Sales_Data[[#This Row],[Order Date]])</f>
        <v>2015</v>
      </c>
    </row>
    <row r="3811" spans="1:26" x14ac:dyDescent="0.2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>_xlfn.XLOOKUP(Sales_Data[[#This Row],[Category]],Assumptions_Model!A:A, Assumptions_Model!B:B)</f>
        <v>0.65</v>
      </c>
      <c r="W3811">
        <f>Sales_Data[[#This Row],[Sales]]*Sales_Data[[#This Row],[Cost_%]]</f>
        <v>340.548</v>
      </c>
      <c r="X3811">
        <f>Sales_Data[[#This Row],[Sales]]-Sales_Data[[#This Row],[Cost]]</f>
        <v>183.37199999999996</v>
      </c>
      <c r="Y3811" s="3">
        <f>Sales_Data[[#This Row],[Gross_Profit_Recalc]]/Sales_Data[[#This Row],[Sales]]</f>
        <v>0.34999999999999992</v>
      </c>
      <c r="Z3811">
        <f>YEAR(Sales_Data[[#This Row],[Order Date]])</f>
        <v>2015</v>
      </c>
    </row>
    <row r="3812" spans="1:26" x14ac:dyDescent="0.2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>_xlfn.XLOOKUP(Sales_Data[[#This Row],[Category]],Assumptions_Model!A:A, Assumptions_Model!B:B)</f>
        <v>0.55000000000000004</v>
      </c>
      <c r="W3812">
        <f>Sales_Data[[#This Row],[Sales]]*Sales_Data[[#This Row],[Cost_%]]</f>
        <v>55.435600000000008</v>
      </c>
      <c r="X3812">
        <f>Sales_Data[[#This Row],[Sales]]-Sales_Data[[#This Row],[Cost]]</f>
        <v>45.356399999999994</v>
      </c>
      <c r="Y3812" s="3">
        <f>Sales_Data[[#This Row],[Gross_Profit_Recalc]]/Sales_Data[[#This Row],[Sales]]</f>
        <v>0.44999999999999996</v>
      </c>
      <c r="Z3812">
        <f>YEAR(Sales_Data[[#This Row],[Order Date]])</f>
        <v>2015</v>
      </c>
    </row>
    <row r="3813" spans="1:26" x14ac:dyDescent="0.2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>_xlfn.XLOOKUP(Sales_Data[[#This Row],[Category]],Assumptions_Model!A:A, Assumptions_Model!B:B)</f>
        <v>0.65</v>
      </c>
      <c r="W3813">
        <f>Sales_Data[[#This Row],[Sales]]*Sales_Data[[#This Row],[Cost_%]]</f>
        <v>94.988399999999999</v>
      </c>
      <c r="X3813">
        <f>Sales_Data[[#This Row],[Sales]]-Sales_Data[[#This Row],[Cost]]</f>
        <v>51.147599999999997</v>
      </c>
      <c r="Y3813" s="3">
        <f>Sales_Data[[#This Row],[Gross_Profit_Recalc]]/Sales_Data[[#This Row],[Sales]]</f>
        <v>0.35</v>
      </c>
      <c r="Z3813">
        <f>YEAR(Sales_Data[[#This Row],[Order Date]])</f>
        <v>2015</v>
      </c>
    </row>
    <row r="3814" spans="1:26" x14ac:dyDescent="0.2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>_xlfn.XLOOKUP(Sales_Data[[#This Row],[Category]],Assumptions_Model!A:A, Assumptions_Model!B:B)</f>
        <v>0.6</v>
      </c>
      <c r="W3814">
        <f>Sales_Data[[#This Row],[Sales]]*Sales_Data[[#This Row],[Cost_%]]</f>
        <v>15.035999999999998</v>
      </c>
      <c r="X3814">
        <f>Sales_Data[[#This Row],[Sales]]-Sales_Data[[#This Row],[Cost]]</f>
        <v>10.024000000000001</v>
      </c>
      <c r="Y3814" s="3">
        <f>Sales_Data[[#This Row],[Gross_Profit_Recalc]]/Sales_Data[[#This Row],[Sales]]</f>
        <v>0.40000000000000008</v>
      </c>
      <c r="Z3814">
        <f>YEAR(Sales_Data[[#This Row],[Order Date]])</f>
        <v>2017</v>
      </c>
    </row>
    <row r="3815" spans="1:26" x14ac:dyDescent="0.2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>_xlfn.XLOOKUP(Sales_Data[[#This Row],[Category]],Assumptions_Model!A:A, Assumptions_Model!B:B)</f>
        <v>0.6</v>
      </c>
      <c r="W3815">
        <f>Sales_Data[[#This Row],[Sales]]*Sales_Data[[#This Row],[Cost_%]]</f>
        <v>11.894400000000001</v>
      </c>
      <c r="X3815">
        <f>Sales_Data[[#This Row],[Sales]]-Sales_Data[[#This Row],[Cost]]</f>
        <v>7.9296000000000006</v>
      </c>
      <c r="Y3815" s="3">
        <f>Sales_Data[[#This Row],[Gross_Profit_Recalc]]/Sales_Data[[#This Row],[Sales]]</f>
        <v>0.4</v>
      </c>
      <c r="Z3815">
        <f>YEAR(Sales_Data[[#This Row],[Order Date]])</f>
        <v>2015</v>
      </c>
    </row>
    <row r="3816" spans="1:26" x14ac:dyDescent="0.2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>_xlfn.XLOOKUP(Sales_Data[[#This Row],[Category]],Assumptions_Model!A:A, Assumptions_Model!B:B)</f>
        <v>0.55000000000000004</v>
      </c>
      <c r="W3816">
        <f>Sales_Data[[#This Row],[Sales]]*Sales_Data[[#This Row],[Cost_%]]</f>
        <v>453.17800000000005</v>
      </c>
      <c r="X3816">
        <f>Sales_Data[[#This Row],[Sales]]-Sales_Data[[#This Row],[Cost]]</f>
        <v>370.78199999999998</v>
      </c>
      <c r="Y3816" s="3">
        <f>Sales_Data[[#This Row],[Gross_Profit_Recalc]]/Sales_Data[[#This Row],[Sales]]</f>
        <v>0.44999999999999996</v>
      </c>
      <c r="Z3816">
        <f>YEAR(Sales_Data[[#This Row],[Order Date]])</f>
        <v>2016</v>
      </c>
    </row>
    <row r="3817" spans="1:26" x14ac:dyDescent="0.2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>_xlfn.XLOOKUP(Sales_Data[[#This Row],[Category]],Assumptions_Model!A:A, Assumptions_Model!B:B)</f>
        <v>0.6</v>
      </c>
      <c r="W3817">
        <f>Sales_Data[[#This Row],[Sales]]*Sales_Data[[#This Row],[Cost_%]]</f>
        <v>9.5903999999999989</v>
      </c>
      <c r="X3817">
        <f>Sales_Data[[#This Row],[Sales]]-Sales_Data[[#This Row],[Cost]]</f>
        <v>6.3936000000000011</v>
      </c>
      <c r="Y3817" s="3">
        <f>Sales_Data[[#This Row],[Gross_Profit_Recalc]]/Sales_Data[[#This Row],[Sales]]</f>
        <v>0.40000000000000008</v>
      </c>
      <c r="Z3817">
        <f>YEAR(Sales_Data[[#This Row],[Order Date]])</f>
        <v>2016</v>
      </c>
    </row>
    <row r="3818" spans="1:26" x14ac:dyDescent="0.2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>_xlfn.XLOOKUP(Sales_Data[[#This Row],[Category]],Assumptions_Model!A:A, Assumptions_Model!B:B)</f>
        <v>0.65</v>
      </c>
      <c r="W3818">
        <f>Sales_Data[[#This Row],[Sales]]*Sales_Data[[#This Row],[Cost_%]]</f>
        <v>521.274</v>
      </c>
      <c r="X3818">
        <f>Sales_Data[[#This Row],[Sales]]-Sales_Data[[#This Row],[Cost]]</f>
        <v>280.68600000000004</v>
      </c>
      <c r="Y3818" s="3">
        <f>Sales_Data[[#This Row],[Gross_Profit_Recalc]]/Sales_Data[[#This Row],[Sales]]</f>
        <v>0.35000000000000003</v>
      </c>
      <c r="Z3818">
        <f>YEAR(Sales_Data[[#This Row],[Order Date]])</f>
        <v>2015</v>
      </c>
    </row>
    <row r="3819" spans="1:26" x14ac:dyDescent="0.2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>_xlfn.XLOOKUP(Sales_Data[[#This Row],[Category]],Assumptions_Model!A:A, Assumptions_Model!B:B)</f>
        <v>0.55000000000000004</v>
      </c>
      <c r="W3819">
        <f>Sales_Data[[#This Row],[Sales]]*Sales_Data[[#This Row],[Cost_%]]</f>
        <v>32.983499999999999</v>
      </c>
      <c r="X3819">
        <f>Sales_Data[[#This Row],[Sales]]-Sales_Data[[#This Row],[Cost]]</f>
        <v>26.986499999999999</v>
      </c>
      <c r="Y3819" s="3">
        <f>Sales_Data[[#This Row],[Gross_Profit_Recalc]]/Sales_Data[[#This Row],[Sales]]</f>
        <v>0.45</v>
      </c>
      <c r="Z3819">
        <f>YEAR(Sales_Data[[#This Row],[Order Date]])</f>
        <v>2015</v>
      </c>
    </row>
    <row r="3820" spans="1:26" x14ac:dyDescent="0.2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>_xlfn.XLOOKUP(Sales_Data[[#This Row],[Category]],Assumptions_Model!A:A, Assumptions_Model!B:B)</f>
        <v>0.65</v>
      </c>
      <c r="W3820">
        <f>Sales_Data[[#This Row],[Sales]]*Sales_Data[[#This Row],[Cost_%]]</f>
        <v>686.95899999999995</v>
      </c>
      <c r="X3820">
        <f>Sales_Data[[#This Row],[Sales]]-Sales_Data[[#This Row],[Cost]]</f>
        <v>369.90099999999995</v>
      </c>
      <c r="Y3820" s="3">
        <f>Sales_Data[[#This Row],[Gross_Profit_Recalc]]/Sales_Data[[#This Row],[Sales]]</f>
        <v>0.35</v>
      </c>
      <c r="Z3820">
        <f>YEAR(Sales_Data[[#This Row],[Order Date]])</f>
        <v>2015</v>
      </c>
    </row>
    <row r="3821" spans="1:26" x14ac:dyDescent="0.2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>_xlfn.XLOOKUP(Sales_Data[[#This Row],[Category]],Assumptions_Model!A:A, Assumptions_Model!B:B)</f>
        <v>0.6</v>
      </c>
      <c r="W3821">
        <f>Sales_Data[[#This Row],[Sales]]*Sales_Data[[#This Row],[Cost_%]]</f>
        <v>7.6896000000000004</v>
      </c>
      <c r="X3821">
        <f>Sales_Data[[#This Row],[Sales]]-Sales_Data[[#This Row],[Cost]]</f>
        <v>5.1264000000000003</v>
      </c>
      <c r="Y3821" s="3">
        <f>Sales_Data[[#This Row],[Gross_Profit_Recalc]]/Sales_Data[[#This Row],[Sales]]</f>
        <v>0.4</v>
      </c>
      <c r="Z3821">
        <f>YEAR(Sales_Data[[#This Row],[Order Date]])</f>
        <v>2017</v>
      </c>
    </row>
    <row r="3822" spans="1:26" x14ac:dyDescent="0.2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>_xlfn.XLOOKUP(Sales_Data[[#This Row],[Category]],Assumptions_Model!A:A, Assumptions_Model!B:B)</f>
        <v>0.65</v>
      </c>
      <c r="W3822">
        <f>Sales_Data[[#This Row],[Sales]]*Sales_Data[[#This Row],[Cost_%]]</f>
        <v>204.3288</v>
      </c>
      <c r="X3822">
        <f>Sales_Data[[#This Row],[Sales]]-Sales_Data[[#This Row],[Cost]]</f>
        <v>110.02319999999997</v>
      </c>
      <c r="Y3822" s="3">
        <f>Sales_Data[[#This Row],[Gross_Profit_Recalc]]/Sales_Data[[#This Row],[Sales]]</f>
        <v>0.34999999999999992</v>
      </c>
      <c r="Z3822">
        <f>YEAR(Sales_Data[[#This Row],[Order Date]])</f>
        <v>2017</v>
      </c>
    </row>
    <row r="3823" spans="1:26" x14ac:dyDescent="0.2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>_xlfn.XLOOKUP(Sales_Data[[#This Row],[Category]],Assumptions_Model!A:A, Assumptions_Model!B:B)</f>
        <v>0.6</v>
      </c>
      <c r="W3823">
        <f>Sales_Data[[#This Row],[Sales]]*Sales_Data[[#This Row],[Cost_%]]</f>
        <v>11.388</v>
      </c>
      <c r="X3823">
        <f>Sales_Data[[#This Row],[Sales]]-Sales_Data[[#This Row],[Cost]]</f>
        <v>7.5920000000000005</v>
      </c>
      <c r="Y3823" s="3">
        <f>Sales_Data[[#This Row],[Gross_Profit_Recalc]]/Sales_Data[[#This Row],[Sales]]</f>
        <v>0.4</v>
      </c>
      <c r="Z3823">
        <f>YEAR(Sales_Data[[#This Row],[Order Date]])</f>
        <v>2017</v>
      </c>
    </row>
    <row r="3824" spans="1:26" x14ac:dyDescent="0.2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>_xlfn.XLOOKUP(Sales_Data[[#This Row],[Category]],Assumptions_Model!A:A, Assumptions_Model!B:B)</f>
        <v>0.6</v>
      </c>
      <c r="W3824">
        <f>Sales_Data[[#This Row],[Sales]]*Sales_Data[[#This Row],[Cost_%]]</f>
        <v>10.943999999999999</v>
      </c>
      <c r="X3824">
        <f>Sales_Data[[#This Row],[Sales]]-Sales_Data[[#This Row],[Cost]]</f>
        <v>7.2959999999999994</v>
      </c>
      <c r="Y3824" s="3">
        <f>Sales_Data[[#This Row],[Gross_Profit_Recalc]]/Sales_Data[[#This Row],[Sales]]</f>
        <v>0.4</v>
      </c>
      <c r="Z3824">
        <f>YEAR(Sales_Data[[#This Row],[Order Date]])</f>
        <v>2017</v>
      </c>
    </row>
    <row r="3825" spans="1:26" x14ac:dyDescent="0.2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>_xlfn.XLOOKUP(Sales_Data[[#This Row],[Category]],Assumptions_Model!A:A, Assumptions_Model!B:B)</f>
        <v>0.6</v>
      </c>
      <c r="W3825">
        <f>Sales_Data[[#This Row],[Sales]]*Sales_Data[[#This Row],[Cost_%]]</f>
        <v>594.72</v>
      </c>
      <c r="X3825">
        <f>Sales_Data[[#This Row],[Sales]]-Sales_Data[[#This Row],[Cost]]</f>
        <v>396.48</v>
      </c>
      <c r="Y3825" s="3">
        <f>Sales_Data[[#This Row],[Gross_Profit_Recalc]]/Sales_Data[[#This Row],[Sales]]</f>
        <v>0.4</v>
      </c>
      <c r="Z3825">
        <f>YEAR(Sales_Data[[#This Row],[Order Date]])</f>
        <v>2015</v>
      </c>
    </row>
    <row r="3826" spans="1:26" x14ac:dyDescent="0.2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f>_xlfn.XLOOKUP(Sales_Data[[#This Row],[Category]],Assumptions_Model!A:A, Assumptions_Model!B:B)</f>
        <v>0.55000000000000004</v>
      </c>
      <c r="W3826">
        <f>Sales_Data[[#This Row],[Sales]]*Sales_Data[[#This Row],[Cost_%]]</f>
        <v>483.99120000000005</v>
      </c>
      <c r="X3826">
        <f>Sales_Data[[#This Row],[Sales]]-Sales_Data[[#This Row],[Cost]]</f>
        <v>395.99279999999999</v>
      </c>
      <c r="Y3826" s="3">
        <f>Sales_Data[[#This Row],[Gross_Profit_Recalc]]/Sales_Data[[#This Row],[Sales]]</f>
        <v>0.44999999999999996</v>
      </c>
      <c r="Z3826">
        <f>YEAR(Sales_Data[[#This Row],[Order Date]])</f>
        <v>2015</v>
      </c>
    </row>
    <row r="3827" spans="1:26" x14ac:dyDescent="0.2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>_xlfn.XLOOKUP(Sales_Data[[#This Row],[Category]],Assumptions_Model!A:A, Assumptions_Model!B:B)</f>
        <v>0.6</v>
      </c>
      <c r="W3827">
        <f>Sales_Data[[#This Row],[Sales]]*Sales_Data[[#This Row],[Cost_%]]</f>
        <v>7.7759999999999998</v>
      </c>
      <c r="X3827">
        <f>Sales_Data[[#This Row],[Sales]]-Sales_Data[[#This Row],[Cost]]</f>
        <v>5.1840000000000011</v>
      </c>
      <c r="Y3827" s="3">
        <f>Sales_Data[[#This Row],[Gross_Profit_Recalc]]/Sales_Data[[#This Row],[Sales]]</f>
        <v>0.40000000000000008</v>
      </c>
      <c r="Z3827">
        <f>YEAR(Sales_Data[[#This Row],[Order Date]])</f>
        <v>2015</v>
      </c>
    </row>
    <row r="3828" spans="1:26" x14ac:dyDescent="0.2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>_xlfn.XLOOKUP(Sales_Data[[#This Row],[Category]],Assumptions_Model!A:A, Assumptions_Model!B:B)</f>
        <v>0.6</v>
      </c>
      <c r="W3828">
        <f>Sales_Data[[#This Row],[Sales]]*Sales_Data[[#This Row],[Cost_%]]</f>
        <v>64.463999999999999</v>
      </c>
      <c r="X3828">
        <f>Sales_Data[[#This Row],[Sales]]-Sales_Data[[#This Row],[Cost]]</f>
        <v>42.975999999999999</v>
      </c>
      <c r="Y3828" s="3">
        <f>Sales_Data[[#This Row],[Gross_Profit_Recalc]]/Sales_Data[[#This Row],[Sales]]</f>
        <v>0.4</v>
      </c>
      <c r="Z3828">
        <f>YEAR(Sales_Data[[#This Row],[Order Date]])</f>
        <v>2014</v>
      </c>
    </row>
    <row r="3829" spans="1:26" x14ac:dyDescent="0.2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>_xlfn.XLOOKUP(Sales_Data[[#This Row],[Category]],Assumptions_Model!A:A, Assumptions_Model!B:B)</f>
        <v>0.65</v>
      </c>
      <c r="W3829">
        <f>Sales_Data[[#This Row],[Sales]]*Sales_Data[[#This Row],[Cost_%]]</f>
        <v>948.12250000000006</v>
      </c>
      <c r="X3829">
        <f>Sales_Data[[#This Row],[Sales]]-Sales_Data[[#This Row],[Cost]]</f>
        <v>510.52750000000003</v>
      </c>
      <c r="Y3829" s="3">
        <f>Sales_Data[[#This Row],[Gross_Profit_Recalc]]/Sales_Data[[#This Row],[Sales]]</f>
        <v>0.35</v>
      </c>
      <c r="Z3829">
        <f>YEAR(Sales_Data[[#This Row],[Order Date]])</f>
        <v>2017</v>
      </c>
    </row>
    <row r="3830" spans="1:26" x14ac:dyDescent="0.2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>_xlfn.XLOOKUP(Sales_Data[[#This Row],[Category]],Assumptions_Model!A:A, Assumptions_Model!B:B)</f>
        <v>0.65</v>
      </c>
      <c r="W3830">
        <f>Sales_Data[[#This Row],[Sales]]*Sales_Data[[#This Row],[Cost_%]]</f>
        <v>17.316000000000003</v>
      </c>
      <c r="X3830">
        <f>Sales_Data[[#This Row],[Sales]]-Sales_Data[[#This Row],[Cost]]</f>
        <v>9.3239999999999981</v>
      </c>
      <c r="Y3830" s="3">
        <f>Sales_Data[[#This Row],[Gross_Profit_Recalc]]/Sales_Data[[#This Row],[Sales]]</f>
        <v>0.34999999999999992</v>
      </c>
      <c r="Z3830">
        <f>YEAR(Sales_Data[[#This Row],[Order Date]])</f>
        <v>2017</v>
      </c>
    </row>
    <row r="3831" spans="1:26" x14ac:dyDescent="0.2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>_xlfn.XLOOKUP(Sales_Data[[#This Row],[Category]],Assumptions_Model!A:A, Assumptions_Model!B:B)</f>
        <v>0.65</v>
      </c>
      <c r="W3831">
        <f>Sales_Data[[#This Row],[Sales]]*Sales_Data[[#This Row],[Cost_%]]</f>
        <v>309.92</v>
      </c>
      <c r="X3831">
        <f>Sales_Data[[#This Row],[Sales]]-Sales_Data[[#This Row],[Cost]]</f>
        <v>166.88</v>
      </c>
      <c r="Y3831" s="3">
        <f>Sales_Data[[#This Row],[Gross_Profit_Recalc]]/Sales_Data[[#This Row],[Sales]]</f>
        <v>0.35</v>
      </c>
      <c r="Z3831">
        <f>YEAR(Sales_Data[[#This Row],[Order Date]])</f>
        <v>2017</v>
      </c>
    </row>
    <row r="3832" spans="1:26" x14ac:dyDescent="0.2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>_xlfn.XLOOKUP(Sales_Data[[#This Row],[Category]],Assumptions_Model!A:A, Assumptions_Model!B:B)</f>
        <v>0.6</v>
      </c>
      <c r="W3832">
        <f>Sales_Data[[#This Row],[Sales]]*Sales_Data[[#This Row],[Cost_%]]</f>
        <v>52.4664</v>
      </c>
      <c r="X3832">
        <f>Sales_Data[[#This Row],[Sales]]-Sales_Data[[#This Row],[Cost]]</f>
        <v>34.977600000000002</v>
      </c>
      <c r="Y3832" s="3">
        <f>Sales_Data[[#This Row],[Gross_Profit_Recalc]]/Sales_Data[[#This Row],[Sales]]</f>
        <v>0.4</v>
      </c>
      <c r="Z3832">
        <f>YEAR(Sales_Data[[#This Row],[Order Date]])</f>
        <v>2017</v>
      </c>
    </row>
    <row r="3833" spans="1:26" x14ac:dyDescent="0.2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f>_xlfn.XLOOKUP(Sales_Data[[#This Row],[Category]],Assumptions_Model!A:A, Assumptions_Model!B:B)</f>
        <v>0.65</v>
      </c>
      <c r="W3833">
        <f>Sales_Data[[#This Row],[Sales]]*Sales_Data[[#This Row],[Cost_%]]</f>
        <v>49.491</v>
      </c>
      <c r="X3833">
        <f>Sales_Data[[#This Row],[Sales]]-Sales_Data[[#This Row],[Cost]]</f>
        <v>26.649000000000001</v>
      </c>
      <c r="Y3833" s="3">
        <f>Sales_Data[[#This Row],[Gross_Profit_Recalc]]/Sales_Data[[#This Row],[Sales]]</f>
        <v>0.35000000000000003</v>
      </c>
      <c r="Z3833">
        <f>YEAR(Sales_Data[[#This Row],[Order Date]])</f>
        <v>2015</v>
      </c>
    </row>
    <row r="3834" spans="1:26" x14ac:dyDescent="0.2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>_xlfn.XLOOKUP(Sales_Data[[#This Row],[Category]],Assumptions_Model!A:A, Assumptions_Model!B:B)</f>
        <v>0.6</v>
      </c>
      <c r="W3834">
        <f>Sales_Data[[#This Row],[Sales]]*Sales_Data[[#This Row],[Cost_%]]</f>
        <v>11.976000000000001</v>
      </c>
      <c r="X3834">
        <f>Sales_Data[[#This Row],[Sales]]-Sales_Data[[#This Row],[Cost]]</f>
        <v>7.984</v>
      </c>
      <c r="Y3834" s="3">
        <f>Sales_Data[[#This Row],[Gross_Profit_Recalc]]/Sales_Data[[#This Row],[Sales]]</f>
        <v>0.39999999999999997</v>
      </c>
      <c r="Z3834">
        <f>YEAR(Sales_Data[[#This Row],[Order Date]])</f>
        <v>2015</v>
      </c>
    </row>
    <row r="3835" spans="1:26" x14ac:dyDescent="0.2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>_xlfn.XLOOKUP(Sales_Data[[#This Row],[Category]],Assumptions_Model!A:A, Assumptions_Model!B:B)</f>
        <v>0.55000000000000004</v>
      </c>
      <c r="W3835">
        <f>Sales_Data[[#This Row],[Sales]]*Sales_Data[[#This Row],[Cost_%]]</f>
        <v>577.48350000000005</v>
      </c>
      <c r="X3835">
        <f>Sales_Data[[#This Row],[Sales]]-Sales_Data[[#This Row],[Cost]]</f>
        <v>472.48649999999998</v>
      </c>
      <c r="Y3835" s="3">
        <f>Sales_Data[[#This Row],[Gross_Profit_Recalc]]/Sales_Data[[#This Row],[Sales]]</f>
        <v>0.44999999999999996</v>
      </c>
      <c r="Z3835">
        <f>YEAR(Sales_Data[[#This Row],[Order Date]])</f>
        <v>2014</v>
      </c>
    </row>
    <row r="3836" spans="1:26" x14ac:dyDescent="0.2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>_xlfn.XLOOKUP(Sales_Data[[#This Row],[Category]],Assumptions_Model!A:A, Assumptions_Model!B:B)</f>
        <v>0.65</v>
      </c>
      <c r="W3836">
        <f>Sales_Data[[#This Row],[Sales]]*Sales_Data[[#This Row],[Cost_%]]</f>
        <v>397.18770000000001</v>
      </c>
      <c r="X3836">
        <f>Sales_Data[[#This Row],[Sales]]-Sales_Data[[#This Row],[Cost]]</f>
        <v>213.87029999999999</v>
      </c>
      <c r="Y3836" s="3">
        <f>Sales_Data[[#This Row],[Gross_Profit_Recalc]]/Sales_Data[[#This Row],[Sales]]</f>
        <v>0.35</v>
      </c>
      <c r="Z3836">
        <f>YEAR(Sales_Data[[#This Row],[Order Date]])</f>
        <v>2014</v>
      </c>
    </row>
    <row r="3837" spans="1:26" x14ac:dyDescent="0.2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>_xlfn.XLOOKUP(Sales_Data[[#This Row],[Category]],Assumptions_Model!A:A, Assumptions_Model!B:B)</f>
        <v>0.6</v>
      </c>
      <c r="W3837">
        <f>Sales_Data[[#This Row],[Sales]]*Sales_Data[[#This Row],[Cost_%]]</f>
        <v>1.4207999999999998</v>
      </c>
      <c r="X3837">
        <f>Sales_Data[[#This Row],[Sales]]-Sales_Data[[#This Row],[Cost]]</f>
        <v>0.94720000000000004</v>
      </c>
      <c r="Y3837" s="3">
        <f>Sales_Data[[#This Row],[Gross_Profit_Recalc]]/Sales_Data[[#This Row],[Sales]]</f>
        <v>0.4</v>
      </c>
      <c r="Z3837">
        <f>YEAR(Sales_Data[[#This Row],[Order Date]])</f>
        <v>2014</v>
      </c>
    </row>
    <row r="3838" spans="1:26" x14ac:dyDescent="0.2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>_xlfn.XLOOKUP(Sales_Data[[#This Row],[Category]],Assumptions_Model!A:A, Assumptions_Model!B:B)</f>
        <v>0.6</v>
      </c>
      <c r="W3838">
        <f>Sales_Data[[#This Row],[Sales]]*Sales_Data[[#This Row],[Cost_%]]</f>
        <v>11.4048</v>
      </c>
      <c r="X3838">
        <f>Sales_Data[[#This Row],[Sales]]-Sales_Data[[#This Row],[Cost]]</f>
        <v>7.6031999999999993</v>
      </c>
      <c r="Y3838" s="3">
        <f>Sales_Data[[#This Row],[Gross_Profit_Recalc]]/Sales_Data[[#This Row],[Sales]]</f>
        <v>0.39999999999999997</v>
      </c>
      <c r="Z3838">
        <f>YEAR(Sales_Data[[#This Row],[Order Date]])</f>
        <v>2014</v>
      </c>
    </row>
    <row r="3839" spans="1:26" x14ac:dyDescent="0.2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>_xlfn.XLOOKUP(Sales_Data[[#This Row],[Category]],Assumptions_Model!A:A, Assumptions_Model!B:B)</f>
        <v>0.55000000000000004</v>
      </c>
      <c r="W3839">
        <f>Sales_Data[[#This Row],[Sales]]*Sales_Data[[#This Row],[Cost_%]]</f>
        <v>501.59120000000007</v>
      </c>
      <c r="X3839">
        <f>Sales_Data[[#This Row],[Sales]]-Sales_Data[[#This Row],[Cost]]</f>
        <v>410.39279999999997</v>
      </c>
      <c r="Y3839" s="3">
        <f>Sales_Data[[#This Row],[Gross_Profit_Recalc]]/Sales_Data[[#This Row],[Sales]]</f>
        <v>0.44999999999999996</v>
      </c>
      <c r="Z3839">
        <f>YEAR(Sales_Data[[#This Row],[Order Date]])</f>
        <v>2014</v>
      </c>
    </row>
    <row r="3840" spans="1:26" x14ac:dyDescent="0.2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>_xlfn.XLOOKUP(Sales_Data[[#This Row],[Category]],Assumptions_Model!A:A, Assumptions_Model!B:B)</f>
        <v>0.65</v>
      </c>
      <c r="W3840">
        <f>Sales_Data[[#This Row],[Sales]]*Sales_Data[[#This Row],[Cost_%]]</f>
        <v>438.3288</v>
      </c>
      <c r="X3840">
        <f>Sales_Data[[#This Row],[Sales]]-Sales_Data[[#This Row],[Cost]]</f>
        <v>236.02319999999997</v>
      </c>
      <c r="Y3840" s="3">
        <f>Sales_Data[[#This Row],[Gross_Profit_Recalc]]/Sales_Data[[#This Row],[Sales]]</f>
        <v>0.35</v>
      </c>
      <c r="Z3840">
        <f>YEAR(Sales_Data[[#This Row],[Order Date]])</f>
        <v>2014</v>
      </c>
    </row>
    <row r="3841" spans="1:26" x14ac:dyDescent="0.2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>_xlfn.XLOOKUP(Sales_Data[[#This Row],[Category]],Assumptions_Model!A:A, Assumptions_Model!B:B)</f>
        <v>0.65</v>
      </c>
      <c r="W3841">
        <f>Sales_Data[[#This Row],[Sales]]*Sales_Data[[#This Row],[Cost_%]]</f>
        <v>87.106499999999997</v>
      </c>
      <c r="X3841">
        <f>Sales_Data[[#This Row],[Sales]]-Sales_Data[[#This Row],[Cost]]</f>
        <v>46.903499999999994</v>
      </c>
      <c r="Y3841" s="3">
        <f>Sales_Data[[#This Row],[Gross_Profit_Recalc]]/Sales_Data[[#This Row],[Sales]]</f>
        <v>0.35</v>
      </c>
      <c r="Z3841">
        <f>YEAR(Sales_Data[[#This Row],[Order Date]])</f>
        <v>2014</v>
      </c>
    </row>
    <row r="3842" spans="1:26" x14ac:dyDescent="0.2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f>_xlfn.XLOOKUP(Sales_Data[[#This Row],[Category]],Assumptions_Model!A:A, Assumptions_Model!B:B)</f>
        <v>0.55000000000000004</v>
      </c>
      <c r="W3842">
        <f>Sales_Data[[#This Row],[Sales]]*Sales_Data[[#This Row],[Cost_%]]</f>
        <v>94.033500000000004</v>
      </c>
      <c r="X3842">
        <f>Sales_Data[[#This Row],[Sales]]-Sales_Data[[#This Row],[Cost]]</f>
        <v>76.936499999999995</v>
      </c>
      <c r="Y3842" s="3">
        <f>Sales_Data[[#This Row],[Gross_Profit_Recalc]]/Sales_Data[[#This Row],[Sales]]</f>
        <v>0.44999999999999996</v>
      </c>
      <c r="Z3842">
        <f>YEAR(Sales_Data[[#This Row],[Order Date]])</f>
        <v>2014</v>
      </c>
    </row>
    <row r="3843" spans="1:26" x14ac:dyDescent="0.2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>_xlfn.XLOOKUP(Sales_Data[[#This Row],[Category]],Assumptions_Model!A:A, Assumptions_Model!B:B)</f>
        <v>0.65</v>
      </c>
      <c r="W3843">
        <f>Sales_Data[[#This Row],[Sales]]*Sales_Data[[#This Row],[Cost_%]]</f>
        <v>110.72880000000001</v>
      </c>
      <c r="X3843">
        <f>Sales_Data[[#This Row],[Sales]]-Sales_Data[[#This Row],[Cost]]</f>
        <v>59.623199999999997</v>
      </c>
      <c r="Y3843" s="3">
        <f>Sales_Data[[#This Row],[Gross_Profit_Recalc]]/Sales_Data[[#This Row],[Sales]]</f>
        <v>0.35</v>
      </c>
      <c r="Z3843">
        <f>YEAR(Sales_Data[[#This Row],[Order Date]])</f>
        <v>2014</v>
      </c>
    </row>
    <row r="3844" spans="1:26" x14ac:dyDescent="0.2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>_xlfn.XLOOKUP(Sales_Data[[#This Row],[Category]],Assumptions_Model!A:A, Assumptions_Model!B:B)</f>
        <v>0.6</v>
      </c>
      <c r="W3844">
        <f>Sales_Data[[#This Row],[Sales]]*Sales_Data[[#This Row],[Cost_%]]</f>
        <v>4.3103999999999996</v>
      </c>
      <c r="X3844">
        <f>Sales_Data[[#This Row],[Sales]]-Sales_Data[[#This Row],[Cost]]</f>
        <v>2.8736000000000006</v>
      </c>
      <c r="Y3844" s="3">
        <f>Sales_Data[[#This Row],[Gross_Profit_Recalc]]/Sales_Data[[#This Row],[Sales]]</f>
        <v>0.40000000000000008</v>
      </c>
      <c r="Z3844">
        <f>YEAR(Sales_Data[[#This Row],[Order Date]])</f>
        <v>2014</v>
      </c>
    </row>
    <row r="3845" spans="1:26" x14ac:dyDescent="0.2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f>_xlfn.XLOOKUP(Sales_Data[[#This Row],[Category]],Assumptions_Model!A:A, Assumptions_Model!B:B)</f>
        <v>0.6</v>
      </c>
      <c r="W3845">
        <f>Sales_Data[[#This Row],[Sales]]*Sales_Data[[#This Row],[Cost_%]]</f>
        <v>3.7679999999999998</v>
      </c>
      <c r="X3845">
        <f>Sales_Data[[#This Row],[Sales]]-Sales_Data[[#This Row],[Cost]]</f>
        <v>2.5120000000000005</v>
      </c>
      <c r="Y3845" s="3">
        <f>Sales_Data[[#This Row],[Gross_Profit_Recalc]]/Sales_Data[[#This Row],[Sales]]</f>
        <v>0.40000000000000008</v>
      </c>
      <c r="Z3845">
        <f>YEAR(Sales_Data[[#This Row],[Order Date]])</f>
        <v>2014</v>
      </c>
    </row>
    <row r="3846" spans="1:26" x14ac:dyDescent="0.2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>_xlfn.XLOOKUP(Sales_Data[[#This Row],[Category]],Assumptions_Model!A:A, Assumptions_Model!B:B)</f>
        <v>0.6</v>
      </c>
      <c r="W3846">
        <f>Sales_Data[[#This Row],[Sales]]*Sales_Data[[#This Row],[Cost_%]]</f>
        <v>288.44400000000002</v>
      </c>
      <c r="X3846">
        <f>Sales_Data[[#This Row],[Sales]]-Sales_Data[[#This Row],[Cost]]</f>
        <v>192.29599999999999</v>
      </c>
      <c r="Y3846" s="3">
        <f>Sales_Data[[#This Row],[Gross_Profit_Recalc]]/Sales_Data[[#This Row],[Sales]]</f>
        <v>0.39999999999999997</v>
      </c>
      <c r="Z3846">
        <f>YEAR(Sales_Data[[#This Row],[Order Date]])</f>
        <v>2014</v>
      </c>
    </row>
    <row r="3847" spans="1:26" x14ac:dyDescent="0.2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>_xlfn.XLOOKUP(Sales_Data[[#This Row],[Category]],Assumptions_Model!A:A, Assumptions_Model!B:B)</f>
        <v>0.65</v>
      </c>
      <c r="W3847">
        <f>Sales_Data[[#This Row],[Sales]]*Sales_Data[[#This Row],[Cost_%]]</f>
        <v>401.04870000000005</v>
      </c>
      <c r="X3847">
        <f>Sales_Data[[#This Row],[Sales]]-Sales_Data[[#This Row],[Cost]]</f>
        <v>215.94929999999999</v>
      </c>
      <c r="Y3847" s="3">
        <f>Sales_Data[[#This Row],[Gross_Profit_Recalc]]/Sales_Data[[#This Row],[Sales]]</f>
        <v>0.35</v>
      </c>
      <c r="Z3847">
        <f>YEAR(Sales_Data[[#This Row],[Order Date]])</f>
        <v>2014</v>
      </c>
    </row>
    <row r="3848" spans="1:26" x14ac:dyDescent="0.2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>_xlfn.XLOOKUP(Sales_Data[[#This Row],[Category]],Assumptions_Model!A:A, Assumptions_Model!B:B)</f>
        <v>0.6</v>
      </c>
      <c r="W3848">
        <f>Sales_Data[[#This Row],[Sales]]*Sales_Data[[#This Row],[Cost_%]]</f>
        <v>84.84</v>
      </c>
      <c r="X3848">
        <f>Sales_Data[[#This Row],[Sales]]-Sales_Data[[#This Row],[Cost]]</f>
        <v>56.56</v>
      </c>
      <c r="Y3848" s="3">
        <f>Sales_Data[[#This Row],[Gross_Profit_Recalc]]/Sales_Data[[#This Row],[Sales]]</f>
        <v>0.4</v>
      </c>
      <c r="Z3848">
        <f>YEAR(Sales_Data[[#This Row],[Order Date]])</f>
        <v>2014</v>
      </c>
    </row>
    <row r="3849" spans="1:26" x14ac:dyDescent="0.2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>_xlfn.XLOOKUP(Sales_Data[[#This Row],[Category]],Assumptions_Model!A:A, Assumptions_Model!B:B)</f>
        <v>0.6</v>
      </c>
      <c r="W3849">
        <f>Sales_Data[[#This Row],[Sales]]*Sales_Data[[#This Row],[Cost_%]]</f>
        <v>301.08600000000001</v>
      </c>
      <c r="X3849">
        <f>Sales_Data[[#This Row],[Sales]]-Sales_Data[[#This Row],[Cost]]</f>
        <v>200.72399999999999</v>
      </c>
      <c r="Y3849" s="3">
        <f>Sales_Data[[#This Row],[Gross_Profit_Recalc]]/Sales_Data[[#This Row],[Sales]]</f>
        <v>0.39999999999999997</v>
      </c>
      <c r="Z3849">
        <f>YEAR(Sales_Data[[#This Row],[Order Date]])</f>
        <v>2017</v>
      </c>
    </row>
    <row r="3850" spans="1:26" x14ac:dyDescent="0.2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f>_xlfn.XLOOKUP(Sales_Data[[#This Row],[Category]],Assumptions_Model!A:A, Assumptions_Model!B:B)</f>
        <v>0.6</v>
      </c>
      <c r="W3850">
        <f>Sales_Data[[#This Row],[Sales]]*Sales_Data[[#This Row],[Cost_%]]</f>
        <v>415.17599999999999</v>
      </c>
      <c r="X3850">
        <f>Sales_Data[[#This Row],[Sales]]-Sales_Data[[#This Row],[Cost]]</f>
        <v>276.78400000000005</v>
      </c>
      <c r="Y3850" s="3">
        <f>Sales_Data[[#This Row],[Gross_Profit_Recalc]]/Sales_Data[[#This Row],[Sales]]</f>
        <v>0.4</v>
      </c>
      <c r="Z3850">
        <f>YEAR(Sales_Data[[#This Row],[Order Date]])</f>
        <v>2017</v>
      </c>
    </row>
    <row r="3851" spans="1:26" x14ac:dyDescent="0.2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>_xlfn.XLOOKUP(Sales_Data[[#This Row],[Category]],Assumptions_Model!A:A, Assumptions_Model!B:B)</f>
        <v>0.55000000000000004</v>
      </c>
      <c r="W3851">
        <f>Sales_Data[[#This Row],[Sales]]*Sales_Data[[#This Row],[Cost_%]]</f>
        <v>19.222500000000004</v>
      </c>
      <c r="X3851">
        <f>Sales_Data[[#This Row],[Sales]]-Sales_Data[[#This Row],[Cost]]</f>
        <v>15.727499999999999</v>
      </c>
      <c r="Y3851" s="3">
        <f>Sales_Data[[#This Row],[Gross_Profit_Recalc]]/Sales_Data[[#This Row],[Sales]]</f>
        <v>0.44999999999999996</v>
      </c>
      <c r="Z3851">
        <f>YEAR(Sales_Data[[#This Row],[Order Date]])</f>
        <v>2017</v>
      </c>
    </row>
    <row r="3852" spans="1:26" x14ac:dyDescent="0.2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>_xlfn.XLOOKUP(Sales_Data[[#This Row],[Category]],Assumptions_Model!A:A, Assumptions_Model!B:B)</f>
        <v>0.6</v>
      </c>
      <c r="W3852">
        <f>Sales_Data[[#This Row],[Sales]]*Sales_Data[[#This Row],[Cost_%]]</f>
        <v>51.575999999999993</v>
      </c>
      <c r="X3852">
        <f>Sales_Data[[#This Row],[Sales]]-Sales_Data[[#This Row],[Cost]]</f>
        <v>34.384</v>
      </c>
      <c r="Y3852" s="3">
        <f>Sales_Data[[#This Row],[Gross_Profit_Recalc]]/Sales_Data[[#This Row],[Sales]]</f>
        <v>0.4</v>
      </c>
      <c r="Z3852">
        <f>YEAR(Sales_Data[[#This Row],[Order Date]])</f>
        <v>2015</v>
      </c>
    </row>
    <row r="3853" spans="1:26" x14ac:dyDescent="0.2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>_xlfn.XLOOKUP(Sales_Data[[#This Row],[Category]],Assumptions_Model!A:A, Assumptions_Model!B:B)</f>
        <v>0.65</v>
      </c>
      <c r="W3853">
        <f>Sales_Data[[#This Row],[Sales]]*Sales_Data[[#This Row],[Cost_%]]</f>
        <v>55.445</v>
      </c>
      <c r="X3853">
        <f>Sales_Data[[#This Row],[Sales]]-Sales_Data[[#This Row],[Cost]]</f>
        <v>29.854999999999997</v>
      </c>
      <c r="Y3853" s="3">
        <f>Sales_Data[[#This Row],[Gross_Profit_Recalc]]/Sales_Data[[#This Row],[Sales]]</f>
        <v>0.35</v>
      </c>
      <c r="Z3853">
        <f>YEAR(Sales_Data[[#This Row],[Order Date]])</f>
        <v>2015</v>
      </c>
    </row>
    <row r="3854" spans="1:26" x14ac:dyDescent="0.2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>_xlfn.XLOOKUP(Sales_Data[[#This Row],[Category]],Assumptions_Model!A:A, Assumptions_Model!B:B)</f>
        <v>0.6</v>
      </c>
      <c r="W3854">
        <f>Sales_Data[[#This Row],[Sales]]*Sales_Data[[#This Row],[Cost_%]]</f>
        <v>20.140799999999999</v>
      </c>
      <c r="X3854">
        <f>Sales_Data[[#This Row],[Sales]]-Sales_Data[[#This Row],[Cost]]</f>
        <v>13.427199999999999</v>
      </c>
      <c r="Y3854" s="3">
        <f>Sales_Data[[#This Row],[Gross_Profit_Recalc]]/Sales_Data[[#This Row],[Sales]]</f>
        <v>0.4</v>
      </c>
      <c r="Z3854">
        <f>YEAR(Sales_Data[[#This Row],[Order Date]])</f>
        <v>2017</v>
      </c>
    </row>
    <row r="3855" spans="1:26" x14ac:dyDescent="0.2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>_xlfn.XLOOKUP(Sales_Data[[#This Row],[Category]],Assumptions_Model!A:A, Assumptions_Model!B:B)</f>
        <v>0.65</v>
      </c>
      <c r="W3855">
        <f>Sales_Data[[#This Row],[Sales]]*Sales_Data[[#This Row],[Cost_%]]</f>
        <v>3.2175000000000002</v>
      </c>
      <c r="X3855">
        <f>Sales_Data[[#This Row],[Sales]]-Sales_Data[[#This Row],[Cost]]</f>
        <v>1.7324999999999999</v>
      </c>
      <c r="Y3855" s="3">
        <f>Sales_Data[[#This Row],[Gross_Profit_Recalc]]/Sales_Data[[#This Row],[Sales]]</f>
        <v>0.35</v>
      </c>
      <c r="Z3855">
        <f>YEAR(Sales_Data[[#This Row],[Order Date]])</f>
        <v>2017</v>
      </c>
    </row>
    <row r="3856" spans="1:26" x14ac:dyDescent="0.2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>_xlfn.XLOOKUP(Sales_Data[[#This Row],[Category]],Assumptions_Model!A:A, Assumptions_Model!B:B)</f>
        <v>0.6</v>
      </c>
      <c r="W3856">
        <f>Sales_Data[[#This Row],[Sales]]*Sales_Data[[#This Row],[Cost_%]]</f>
        <v>15.839999999999998</v>
      </c>
      <c r="X3856">
        <f>Sales_Data[[#This Row],[Sales]]-Sales_Data[[#This Row],[Cost]]</f>
        <v>10.56</v>
      </c>
      <c r="Y3856" s="3">
        <f>Sales_Data[[#This Row],[Gross_Profit_Recalc]]/Sales_Data[[#This Row],[Sales]]</f>
        <v>0.4</v>
      </c>
      <c r="Z3856">
        <f>YEAR(Sales_Data[[#This Row],[Order Date]])</f>
        <v>2017</v>
      </c>
    </row>
    <row r="3857" spans="1:26" x14ac:dyDescent="0.2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>_xlfn.XLOOKUP(Sales_Data[[#This Row],[Category]],Assumptions_Model!A:A, Assumptions_Model!B:B)</f>
        <v>0.6</v>
      </c>
      <c r="W3857">
        <f>Sales_Data[[#This Row],[Sales]]*Sales_Data[[#This Row],[Cost_%]]</f>
        <v>2.1383999999999999</v>
      </c>
      <c r="X3857">
        <f>Sales_Data[[#This Row],[Sales]]-Sales_Data[[#This Row],[Cost]]</f>
        <v>1.4256000000000002</v>
      </c>
      <c r="Y3857" s="3">
        <f>Sales_Data[[#This Row],[Gross_Profit_Recalc]]/Sales_Data[[#This Row],[Sales]]</f>
        <v>0.4</v>
      </c>
      <c r="Z3857">
        <f>YEAR(Sales_Data[[#This Row],[Order Date]])</f>
        <v>2017</v>
      </c>
    </row>
    <row r="3858" spans="1:26" x14ac:dyDescent="0.2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>_xlfn.XLOOKUP(Sales_Data[[#This Row],[Category]],Assumptions_Model!A:A, Assumptions_Model!B:B)</f>
        <v>0.55000000000000004</v>
      </c>
      <c r="W3858">
        <f>Sales_Data[[#This Row],[Sales]]*Sales_Data[[#This Row],[Cost_%]]</f>
        <v>453.17800000000005</v>
      </c>
      <c r="X3858">
        <f>Sales_Data[[#This Row],[Sales]]-Sales_Data[[#This Row],[Cost]]</f>
        <v>370.78199999999998</v>
      </c>
      <c r="Y3858" s="3">
        <f>Sales_Data[[#This Row],[Gross_Profit_Recalc]]/Sales_Data[[#This Row],[Sales]]</f>
        <v>0.44999999999999996</v>
      </c>
      <c r="Z3858">
        <f>YEAR(Sales_Data[[#This Row],[Order Date]])</f>
        <v>2017</v>
      </c>
    </row>
    <row r="3859" spans="1:26" x14ac:dyDescent="0.2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>_xlfn.XLOOKUP(Sales_Data[[#This Row],[Category]],Assumptions_Model!A:A, Assumptions_Model!B:B)</f>
        <v>0.6</v>
      </c>
      <c r="W3859">
        <f>Sales_Data[[#This Row],[Sales]]*Sales_Data[[#This Row],[Cost_%]]</f>
        <v>6.1631999999999998</v>
      </c>
      <c r="X3859">
        <f>Sales_Data[[#This Row],[Sales]]-Sales_Data[[#This Row],[Cost]]</f>
        <v>4.1088000000000005</v>
      </c>
      <c r="Y3859" s="3">
        <f>Sales_Data[[#This Row],[Gross_Profit_Recalc]]/Sales_Data[[#This Row],[Sales]]</f>
        <v>0.4</v>
      </c>
      <c r="Z3859">
        <f>YEAR(Sales_Data[[#This Row],[Order Date]])</f>
        <v>2017</v>
      </c>
    </row>
    <row r="3860" spans="1:26" x14ac:dyDescent="0.2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f>_xlfn.XLOOKUP(Sales_Data[[#This Row],[Category]],Assumptions_Model!A:A, Assumptions_Model!B:B)</f>
        <v>0.55000000000000004</v>
      </c>
      <c r="W3860">
        <f>Sales_Data[[#This Row],[Sales]]*Sales_Data[[#This Row],[Cost_%]]</f>
        <v>246.36920000000003</v>
      </c>
      <c r="X3860">
        <f>Sales_Data[[#This Row],[Sales]]-Sales_Data[[#This Row],[Cost]]</f>
        <v>201.57479999999998</v>
      </c>
      <c r="Y3860" s="3">
        <f>Sales_Data[[#This Row],[Gross_Profit_Recalc]]/Sales_Data[[#This Row],[Sales]]</f>
        <v>0.44999999999999996</v>
      </c>
      <c r="Z3860">
        <f>YEAR(Sales_Data[[#This Row],[Order Date]])</f>
        <v>2014</v>
      </c>
    </row>
    <row r="3861" spans="1:26" x14ac:dyDescent="0.2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>_xlfn.XLOOKUP(Sales_Data[[#This Row],[Category]],Assumptions_Model!A:A, Assumptions_Model!B:B)</f>
        <v>0.65</v>
      </c>
      <c r="W3861">
        <f>Sales_Data[[#This Row],[Sales]]*Sales_Data[[#This Row],[Cost_%]]</f>
        <v>312.62400000000002</v>
      </c>
      <c r="X3861">
        <f>Sales_Data[[#This Row],[Sales]]-Sales_Data[[#This Row],[Cost]]</f>
        <v>168.33599999999996</v>
      </c>
      <c r="Y3861" s="3">
        <f>Sales_Data[[#This Row],[Gross_Profit_Recalc]]/Sales_Data[[#This Row],[Sales]]</f>
        <v>0.34999999999999992</v>
      </c>
      <c r="Z3861">
        <f>YEAR(Sales_Data[[#This Row],[Order Date]])</f>
        <v>2017</v>
      </c>
    </row>
    <row r="3862" spans="1:26" x14ac:dyDescent="0.2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f>_xlfn.XLOOKUP(Sales_Data[[#This Row],[Category]],Assumptions_Model!A:A, Assumptions_Model!B:B)</f>
        <v>0.55000000000000004</v>
      </c>
      <c r="W3862">
        <f>Sales_Data[[#This Row],[Sales]]*Sales_Data[[#This Row],[Cost_%]]</f>
        <v>68.635600000000011</v>
      </c>
      <c r="X3862">
        <f>Sales_Data[[#This Row],[Sales]]-Sales_Data[[#This Row],[Cost]]</f>
        <v>56.156399999999991</v>
      </c>
      <c r="Y3862" s="3">
        <f>Sales_Data[[#This Row],[Gross_Profit_Recalc]]/Sales_Data[[#This Row],[Sales]]</f>
        <v>0.4499999999999999</v>
      </c>
      <c r="Z3862">
        <f>YEAR(Sales_Data[[#This Row],[Order Date]])</f>
        <v>2017</v>
      </c>
    </row>
    <row r="3863" spans="1:26" x14ac:dyDescent="0.2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>_xlfn.XLOOKUP(Sales_Data[[#This Row],[Category]],Assumptions_Model!A:A, Assumptions_Model!B:B)</f>
        <v>0.6</v>
      </c>
      <c r="W3863">
        <f>Sales_Data[[#This Row],[Sales]]*Sales_Data[[#This Row],[Cost_%]]</f>
        <v>24.105599999999999</v>
      </c>
      <c r="X3863">
        <f>Sales_Data[[#This Row],[Sales]]-Sales_Data[[#This Row],[Cost]]</f>
        <v>16.070400000000003</v>
      </c>
      <c r="Y3863" s="3">
        <f>Sales_Data[[#This Row],[Gross_Profit_Recalc]]/Sales_Data[[#This Row],[Sales]]</f>
        <v>0.40000000000000008</v>
      </c>
      <c r="Z3863">
        <f>YEAR(Sales_Data[[#This Row],[Order Date]])</f>
        <v>2014</v>
      </c>
    </row>
    <row r="3864" spans="1:26" x14ac:dyDescent="0.2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>_xlfn.XLOOKUP(Sales_Data[[#This Row],[Category]],Assumptions_Model!A:A, Assumptions_Model!B:B)</f>
        <v>0.6</v>
      </c>
      <c r="W3864">
        <f>Sales_Data[[#This Row],[Sales]]*Sales_Data[[#This Row],[Cost_%]]</f>
        <v>6.5376000000000003</v>
      </c>
      <c r="X3864">
        <f>Sales_Data[[#This Row],[Sales]]-Sales_Data[[#This Row],[Cost]]</f>
        <v>4.3584000000000005</v>
      </c>
      <c r="Y3864" s="3">
        <f>Sales_Data[[#This Row],[Gross_Profit_Recalc]]/Sales_Data[[#This Row],[Sales]]</f>
        <v>0.4</v>
      </c>
      <c r="Z3864">
        <f>YEAR(Sales_Data[[#This Row],[Order Date]])</f>
        <v>2014</v>
      </c>
    </row>
    <row r="3865" spans="1:26" x14ac:dyDescent="0.2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f>_xlfn.XLOOKUP(Sales_Data[[#This Row],[Category]],Assumptions_Model!A:A, Assumptions_Model!B:B)</f>
        <v>0.6</v>
      </c>
      <c r="W3865">
        <f>Sales_Data[[#This Row],[Sales]]*Sales_Data[[#This Row],[Cost_%]]</f>
        <v>6.3840000000000003</v>
      </c>
      <c r="X3865">
        <f>Sales_Data[[#This Row],[Sales]]-Sales_Data[[#This Row],[Cost]]</f>
        <v>4.2560000000000002</v>
      </c>
      <c r="Y3865" s="3">
        <f>Sales_Data[[#This Row],[Gross_Profit_Recalc]]/Sales_Data[[#This Row],[Sales]]</f>
        <v>0.4</v>
      </c>
      <c r="Z3865">
        <f>YEAR(Sales_Data[[#This Row],[Order Date]])</f>
        <v>2017</v>
      </c>
    </row>
    <row r="3866" spans="1:26" x14ac:dyDescent="0.2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f>_xlfn.XLOOKUP(Sales_Data[[#This Row],[Category]],Assumptions_Model!A:A, Assumptions_Model!B:B)</f>
        <v>0.65</v>
      </c>
      <c r="W3866">
        <f>Sales_Data[[#This Row],[Sales]]*Sales_Data[[#This Row],[Cost_%]]</f>
        <v>98.774000000000015</v>
      </c>
      <c r="X3866">
        <f>Sales_Data[[#This Row],[Sales]]-Sales_Data[[#This Row],[Cost]]</f>
        <v>53.185999999999993</v>
      </c>
      <c r="Y3866" s="3">
        <f>Sales_Data[[#This Row],[Gross_Profit_Recalc]]/Sales_Data[[#This Row],[Sales]]</f>
        <v>0.34999999999999992</v>
      </c>
      <c r="Z3866">
        <f>YEAR(Sales_Data[[#This Row],[Order Date]])</f>
        <v>2015</v>
      </c>
    </row>
    <row r="3867" spans="1:26" x14ac:dyDescent="0.2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>_xlfn.XLOOKUP(Sales_Data[[#This Row],[Category]],Assumptions_Model!A:A, Assumptions_Model!B:B)</f>
        <v>0.55000000000000004</v>
      </c>
      <c r="W3867">
        <f>Sales_Data[[#This Row],[Sales]]*Sales_Data[[#This Row],[Cost_%]]</f>
        <v>130.9</v>
      </c>
      <c r="X3867">
        <f>Sales_Data[[#This Row],[Sales]]-Sales_Data[[#This Row],[Cost]]</f>
        <v>107.1</v>
      </c>
      <c r="Y3867" s="3">
        <f>Sales_Data[[#This Row],[Gross_Profit_Recalc]]/Sales_Data[[#This Row],[Sales]]</f>
        <v>0.44999999999999996</v>
      </c>
      <c r="Z3867">
        <f>YEAR(Sales_Data[[#This Row],[Order Date]])</f>
        <v>2014</v>
      </c>
    </row>
    <row r="3868" spans="1:26" x14ac:dyDescent="0.2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>_xlfn.XLOOKUP(Sales_Data[[#This Row],[Category]],Assumptions_Model!A:A, Assumptions_Model!B:B)</f>
        <v>0.55000000000000004</v>
      </c>
      <c r="W3868">
        <f>Sales_Data[[#This Row],[Sales]]*Sales_Data[[#This Row],[Cost_%]]</f>
        <v>85.437000000000012</v>
      </c>
      <c r="X3868">
        <f>Sales_Data[[#This Row],[Sales]]-Sales_Data[[#This Row],[Cost]]</f>
        <v>69.902999999999992</v>
      </c>
      <c r="Y3868" s="3">
        <f>Sales_Data[[#This Row],[Gross_Profit_Recalc]]/Sales_Data[[#This Row],[Sales]]</f>
        <v>0.44999999999999996</v>
      </c>
      <c r="Z3868">
        <f>YEAR(Sales_Data[[#This Row],[Order Date]])</f>
        <v>2017</v>
      </c>
    </row>
    <row r="3869" spans="1:26" x14ac:dyDescent="0.2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>_xlfn.XLOOKUP(Sales_Data[[#This Row],[Category]],Assumptions_Model!A:A, Assumptions_Model!B:B)</f>
        <v>0.55000000000000004</v>
      </c>
      <c r="W3869">
        <f>Sales_Data[[#This Row],[Sales]]*Sales_Data[[#This Row],[Cost_%]]</f>
        <v>81.576000000000008</v>
      </c>
      <c r="X3869">
        <f>Sales_Data[[#This Row],[Sales]]-Sales_Data[[#This Row],[Cost]]</f>
        <v>66.743999999999986</v>
      </c>
      <c r="Y3869" s="3">
        <f>Sales_Data[[#This Row],[Gross_Profit_Recalc]]/Sales_Data[[#This Row],[Sales]]</f>
        <v>0.4499999999999999</v>
      </c>
      <c r="Z3869">
        <f>YEAR(Sales_Data[[#This Row],[Order Date]])</f>
        <v>2015</v>
      </c>
    </row>
    <row r="3870" spans="1:26" x14ac:dyDescent="0.2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f>_xlfn.XLOOKUP(Sales_Data[[#This Row],[Category]],Assumptions_Model!A:A, Assumptions_Model!B:B)</f>
        <v>0.65</v>
      </c>
      <c r="W3870">
        <f>Sales_Data[[#This Row],[Sales]]*Sales_Data[[#This Row],[Cost_%]]</f>
        <v>156.50960000000001</v>
      </c>
      <c r="X3870">
        <f>Sales_Data[[#This Row],[Sales]]-Sales_Data[[#This Row],[Cost]]</f>
        <v>84.274399999999986</v>
      </c>
      <c r="Y3870" s="3">
        <f>Sales_Data[[#This Row],[Gross_Profit_Recalc]]/Sales_Data[[#This Row],[Sales]]</f>
        <v>0.35</v>
      </c>
      <c r="Z3870">
        <f>YEAR(Sales_Data[[#This Row],[Order Date]])</f>
        <v>2015</v>
      </c>
    </row>
    <row r="3871" spans="1:26" x14ac:dyDescent="0.2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>_xlfn.XLOOKUP(Sales_Data[[#This Row],[Category]],Assumptions_Model!A:A, Assumptions_Model!B:B)</f>
        <v>0.65</v>
      </c>
      <c r="W3871">
        <f>Sales_Data[[#This Row],[Sales]]*Sales_Data[[#This Row],[Cost_%]]</f>
        <v>124.7792</v>
      </c>
      <c r="X3871">
        <f>Sales_Data[[#This Row],[Sales]]-Sales_Data[[#This Row],[Cost]]</f>
        <v>67.188799999999986</v>
      </c>
      <c r="Y3871" s="3">
        <f>Sales_Data[[#This Row],[Gross_Profit_Recalc]]/Sales_Data[[#This Row],[Sales]]</f>
        <v>0.34999999999999992</v>
      </c>
      <c r="Z3871">
        <f>YEAR(Sales_Data[[#This Row],[Order Date]])</f>
        <v>2015</v>
      </c>
    </row>
    <row r="3872" spans="1:26" x14ac:dyDescent="0.2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>_xlfn.XLOOKUP(Sales_Data[[#This Row],[Category]],Assumptions_Model!A:A, Assumptions_Model!B:B)</f>
        <v>0.6</v>
      </c>
      <c r="W3872">
        <f>Sales_Data[[#This Row],[Sales]]*Sales_Data[[#This Row],[Cost_%]]</f>
        <v>6.9359999999999999</v>
      </c>
      <c r="X3872">
        <f>Sales_Data[[#This Row],[Sales]]-Sales_Data[[#This Row],[Cost]]</f>
        <v>4.6240000000000006</v>
      </c>
      <c r="Y3872" s="3">
        <f>Sales_Data[[#This Row],[Gross_Profit_Recalc]]/Sales_Data[[#This Row],[Sales]]</f>
        <v>0.4</v>
      </c>
      <c r="Z3872">
        <f>YEAR(Sales_Data[[#This Row],[Order Date]])</f>
        <v>2015</v>
      </c>
    </row>
    <row r="3873" spans="1:26" x14ac:dyDescent="0.2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>_xlfn.XLOOKUP(Sales_Data[[#This Row],[Category]],Assumptions_Model!A:A, Assumptions_Model!B:B)</f>
        <v>0.6</v>
      </c>
      <c r="W3873">
        <f>Sales_Data[[#This Row],[Sales]]*Sales_Data[[#This Row],[Cost_%]]</f>
        <v>7.08</v>
      </c>
      <c r="X3873">
        <f>Sales_Data[[#This Row],[Sales]]-Sales_Data[[#This Row],[Cost]]</f>
        <v>4.7200000000000006</v>
      </c>
      <c r="Y3873" s="3">
        <f>Sales_Data[[#This Row],[Gross_Profit_Recalc]]/Sales_Data[[#This Row],[Sales]]</f>
        <v>0.4</v>
      </c>
      <c r="Z3873">
        <f>YEAR(Sales_Data[[#This Row],[Order Date]])</f>
        <v>2015</v>
      </c>
    </row>
    <row r="3874" spans="1:26" x14ac:dyDescent="0.2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>_xlfn.XLOOKUP(Sales_Data[[#This Row],[Category]],Assumptions_Model!A:A, Assumptions_Model!B:B)</f>
        <v>0.65</v>
      </c>
      <c r="W3874">
        <f>Sales_Data[[#This Row],[Sales]]*Sales_Data[[#This Row],[Cost_%]]</f>
        <v>547.52880000000005</v>
      </c>
      <c r="X3874">
        <f>Sales_Data[[#This Row],[Sales]]-Sales_Data[[#This Row],[Cost]]</f>
        <v>294.82319999999993</v>
      </c>
      <c r="Y3874" s="3">
        <f>Sales_Data[[#This Row],[Gross_Profit_Recalc]]/Sales_Data[[#This Row],[Sales]]</f>
        <v>0.34999999999999992</v>
      </c>
      <c r="Z3874">
        <f>YEAR(Sales_Data[[#This Row],[Order Date]])</f>
        <v>2015</v>
      </c>
    </row>
    <row r="3875" spans="1:26" x14ac:dyDescent="0.2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>_xlfn.XLOOKUP(Sales_Data[[#This Row],[Category]],Assumptions_Model!A:A, Assumptions_Model!B:B)</f>
        <v>0.6</v>
      </c>
      <c r="W3875">
        <f>Sales_Data[[#This Row],[Sales]]*Sales_Data[[#This Row],[Cost_%]]</f>
        <v>14.0832</v>
      </c>
      <c r="X3875">
        <f>Sales_Data[[#This Row],[Sales]]-Sales_Data[[#This Row],[Cost]]</f>
        <v>9.3888000000000016</v>
      </c>
      <c r="Y3875" s="3">
        <f>Sales_Data[[#This Row],[Gross_Profit_Recalc]]/Sales_Data[[#This Row],[Sales]]</f>
        <v>0.4</v>
      </c>
      <c r="Z3875">
        <f>YEAR(Sales_Data[[#This Row],[Order Date]])</f>
        <v>2016</v>
      </c>
    </row>
    <row r="3876" spans="1:26" x14ac:dyDescent="0.2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>_xlfn.XLOOKUP(Sales_Data[[#This Row],[Category]],Assumptions_Model!A:A, Assumptions_Model!B:B)</f>
        <v>0.6</v>
      </c>
      <c r="W3876">
        <f>Sales_Data[[#This Row],[Sales]]*Sales_Data[[#This Row],[Cost_%]]</f>
        <v>51.634800000000006</v>
      </c>
      <c r="X3876">
        <f>Sales_Data[[#This Row],[Sales]]-Sales_Data[[#This Row],[Cost]]</f>
        <v>34.423200000000001</v>
      </c>
      <c r="Y3876" s="3">
        <f>Sales_Data[[#This Row],[Gross_Profit_Recalc]]/Sales_Data[[#This Row],[Sales]]</f>
        <v>0.39999999999999997</v>
      </c>
      <c r="Z3876">
        <f>YEAR(Sales_Data[[#This Row],[Order Date]])</f>
        <v>2016</v>
      </c>
    </row>
    <row r="3877" spans="1:26" x14ac:dyDescent="0.2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>_xlfn.XLOOKUP(Sales_Data[[#This Row],[Category]],Assumptions_Model!A:A, Assumptions_Model!B:B)</f>
        <v>0.55000000000000004</v>
      </c>
      <c r="W3877">
        <f>Sales_Data[[#This Row],[Sales]]*Sales_Data[[#This Row],[Cost_%]]</f>
        <v>59.83120000000001</v>
      </c>
      <c r="X3877">
        <f>Sales_Data[[#This Row],[Sales]]-Sales_Data[[#This Row],[Cost]]</f>
        <v>48.952799999999996</v>
      </c>
      <c r="Y3877" s="3">
        <f>Sales_Data[[#This Row],[Gross_Profit_Recalc]]/Sales_Data[[#This Row],[Sales]]</f>
        <v>0.44999999999999996</v>
      </c>
      <c r="Z3877">
        <f>YEAR(Sales_Data[[#This Row],[Order Date]])</f>
        <v>2016</v>
      </c>
    </row>
    <row r="3878" spans="1:26" x14ac:dyDescent="0.2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>_xlfn.XLOOKUP(Sales_Data[[#This Row],[Category]],Assumptions_Model!A:A, Assumptions_Model!B:B)</f>
        <v>0.6</v>
      </c>
      <c r="W3878">
        <f>Sales_Data[[#This Row],[Sales]]*Sales_Data[[#This Row],[Cost_%]]</f>
        <v>6.1631999999999998</v>
      </c>
      <c r="X3878">
        <f>Sales_Data[[#This Row],[Sales]]-Sales_Data[[#This Row],[Cost]]</f>
        <v>4.1088000000000005</v>
      </c>
      <c r="Y3878" s="3">
        <f>Sales_Data[[#This Row],[Gross_Profit_Recalc]]/Sales_Data[[#This Row],[Sales]]</f>
        <v>0.4</v>
      </c>
      <c r="Z3878">
        <f>YEAR(Sales_Data[[#This Row],[Order Date]])</f>
        <v>2016</v>
      </c>
    </row>
    <row r="3879" spans="1:26" x14ac:dyDescent="0.2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>_xlfn.XLOOKUP(Sales_Data[[#This Row],[Category]],Assumptions_Model!A:A, Assumptions_Model!B:B)</f>
        <v>0.6</v>
      </c>
      <c r="W3879">
        <f>Sales_Data[[#This Row],[Sales]]*Sales_Data[[#This Row],[Cost_%]]</f>
        <v>22.913999999999998</v>
      </c>
      <c r="X3879">
        <f>Sales_Data[[#This Row],[Sales]]-Sales_Data[[#This Row],[Cost]]</f>
        <v>15.276</v>
      </c>
      <c r="Y3879" s="3">
        <f>Sales_Data[[#This Row],[Gross_Profit_Recalc]]/Sales_Data[[#This Row],[Sales]]</f>
        <v>0.4</v>
      </c>
      <c r="Z3879">
        <f>YEAR(Sales_Data[[#This Row],[Order Date]])</f>
        <v>2016</v>
      </c>
    </row>
    <row r="3880" spans="1:26" x14ac:dyDescent="0.2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>_xlfn.XLOOKUP(Sales_Data[[#This Row],[Category]],Assumptions_Model!A:A, Assumptions_Model!B:B)</f>
        <v>0.6</v>
      </c>
      <c r="W3880">
        <f>Sales_Data[[#This Row],[Sales]]*Sales_Data[[#This Row],[Cost_%]]</f>
        <v>29.779199999999996</v>
      </c>
      <c r="X3880">
        <f>Sales_Data[[#This Row],[Sales]]-Sales_Data[[#This Row],[Cost]]</f>
        <v>19.852800000000002</v>
      </c>
      <c r="Y3880" s="3">
        <f>Sales_Data[[#This Row],[Gross_Profit_Recalc]]/Sales_Data[[#This Row],[Sales]]</f>
        <v>0.40000000000000008</v>
      </c>
      <c r="Z3880">
        <f>YEAR(Sales_Data[[#This Row],[Order Date]])</f>
        <v>2014</v>
      </c>
    </row>
    <row r="3881" spans="1:26" x14ac:dyDescent="0.2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>_xlfn.XLOOKUP(Sales_Data[[#This Row],[Category]],Assumptions_Model!A:A, Assumptions_Model!B:B)</f>
        <v>0.6</v>
      </c>
      <c r="W3881">
        <f>Sales_Data[[#This Row],[Sales]]*Sales_Data[[#This Row],[Cost_%]]</f>
        <v>31.257599999999996</v>
      </c>
      <c r="X3881">
        <f>Sales_Data[[#This Row],[Sales]]-Sales_Data[[#This Row],[Cost]]</f>
        <v>20.8384</v>
      </c>
      <c r="Y3881" s="3">
        <f>Sales_Data[[#This Row],[Gross_Profit_Recalc]]/Sales_Data[[#This Row],[Sales]]</f>
        <v>0.4</v>
      </c>
      <c r="Z3881">
        <f>YEAR(Sales_Data[[#This Row],[Order Date]])</f>
        <v>2014</v>
      </c>
    </row>
    <row r="3882" spans="1:26" x14ac:dyDescent="0.2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f>_xlfn.XLOOKUP(Sales_Data[[#This Row],[Category]],Assumptions_Model!A:A, Assumptions_Model!B:B)</f>
        <v>0.6</v>
      </c>
      <c r="W3882">
        <f>Sales_Data[[#This Row],[Sales]]*Sales_Data[[#This Row],[Cost_%]]</f>
        <v>5.7407999999999992</v>
      </c>
      <c r="X3882">
        <f>Sales_Data[[#This Row],[Sales]]-Sales_Data[[#This Row],[Cost]]</f>
        <v>3.8272000000000004</v>
      </c>
      <c r="Y3882" s="3">
        <f>Sales_Data[[#This Row],[Gross_Profit_Recalc]]/Sales_Data[[#This Row],[Sales]]</f>
        <v>0.40000000000000008</v>
      </c>
      <c r="Z3882">
        <f>YEAR(Sales_Data[[#This Row],[Order Date]])</f>
        <v>2015</v>
      </c>
    </row>
    <row r="3883" spans="1:26" x14ac:dyDescent="0.2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>_xlfn.XLOOKUP(Sales_Data[[#This Row],[Category]],Assumptions_Model!A:A, Assumptions_Model!B:B)</f>
        <v>0.6</v>
      </c>
      <c r="W3883">
        <f>Sales_Data[[#This Row],[Sales]]*Sales_Data[[#This Row],[Cost_%]]</f>
        <v>49.420799999999993</v>
      </c>
      <c r="X3883">
        <f>Sales_Data[[#This Row],[Sales]]-Sales_Data[[#This Row],[Cost]]</f>
        <v>32.947200000000002</v>
      </c>
      <c r="Y3883" s="3">
        <f>Sales_Data[[#This Row],[Gross_Profit_Recalc]]/Sales_Data[[#This Row],[Sales]]</f>
        <v>0.40000000000000008</v>
      </c>
      <c r="Z3883">
        <f>YEAR(Sales_Data[[#This Row],[Order Date]])</f>
        <v>2015</v>
      </c>
    </row>
    <row r="3884" spans="1:26" x14ac:dyDescent="0.2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f>_xlfn.XLOOKUP(Sales_Data[[#This Row],[Category]],Assumptions_Model!A:A, Assumptions_Model!B:B)</f>
        <v>0.65</v>
      </c>
      <c r="W3884">
        <f>Sales_Data[[#This Row],[Sales]]*Sales_Data[[#This Row],[Cost_%]]</f>
        <v>237.05760000000001</v>
      </c>
      <c r="X3884">
        <f>Sales_Data[[#This Row],[Sales]]-Sales_Data[[#This Row],[Cost]]</f>
        <v>127.6464</v>
      </c>
      <c r="Y3884" s="3">
        <f>Sales_Data[[#This Row],[Gross_Profit_Recalc]]/Sales_Data[[#This Row],[Sales]]</f>
        <v>0.35</v>
      </c>
      <c r="Z3884">
        <f>YEAR(Sales_Data[[#This Row],[Order Date]])</f>
        <v>2015</v>
      </c>
    </row>
    <row r="3885" spans="1:26" x14ac:dyDescent="0.2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f>_xlfn.XLOOKUP(Sales_Data[[#This Row],[Category]],Assumptions_Model!A:A, Assumptions_Model!B:B)</f>
        <v>0.65</v>
      </c>
      <c r="W3885">
        <f>Sales_Data[[#This Row],[Sales]]*Sales_Data[[#This Row],[Cost_%]]</f>
        <v>26.166399999999999</v>
      </c>
      <c r="X3885">
        <f>Sales_Data[[#This Row],[Sales]]-Sales_Data[[#This Row],[Cost]]</f>
        <v>14.089600000000001</v>
      </c>
      <c r="Y3885" s="3">
        <f>Sales_Data[[#This Row],[Gross_Profit_Recalc]]/Sales_Data[[#This Row],[Sales]]</f>
        <v>0.35000000000000003</v>
      </c>
      <c r="Z3885">
        <f>YEAR(Sales_Data[[#This Row],[Order Date]])</f>
        <v>2015</v>
      </c>
    </row>
    <row r="3886" spans="1:26" x14ac:dyDescent="0.2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>_xlfn.XLOOKUP(Sales_Data[[#This Row],[Category]],Assumptions_Model!A:A, Assumptions_Model!B:B)</f>
        <v>0.6</v>
      </c>
      <c r="W3886">
        <f>Sales_Data[[#This Row],[Sales]]*Sales_Data[[#This Row],[Cost_%]]</f>
        <v>2.6208</v>
      </c>
      <c r="X3886">
        <f>Sales_Data[[#This Row],[Sales]]-Sales_Data[[#This Row],[Cost]]</f>
        <v>1.7472000000000003</v>
      </c>
      <c r="Y3886" s="3">
        <f>Sales_Data[[#This Row],[Gross_Profit_Recalc]]/Sales_Data[[#This Row],[Sales]]</f>
        <v>0.4</v>
      </c>
      <c r="Z3886">
        <f>YEAR(Sales_Data[[#This Row],[Order Date]])</f>
        <v>2014</v>
      </c>
    </row>
    <row r="3887" spans="1:26" x14ac:dyDescent="0.2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>_xlfn.XLOOKUP(Sales_Data[[#This Row],[Category]],Assumptions_Model!A:A, Assumptions_Model!B:B)</f>
        <v>0.6</v>
      </c>
      <c r="W3887">
        <f>Sales_Data[[#This Row],[Sales]]*Sales_Data[[#This Row],[Cost_%]]</f>
        <v>7.2767999999999997</v>
      </c>
      <c r="X3887">
        <f>Sales_Data[[#This Row],[Sales]]-Sales_Data[[#This Row],[Cost]]</f>
        <v>4.8512000000000004</v>
      </c>
      <c r="Y3887" s="3">
        <f>Sales_Data[[#This Row],[Gross_Profit_Recalc]]/Sales_Data[[#This Row],[Sales]]</f>
        <v>0.4</v>
      </c>
      <c r="Z3887">
        <f>YEAR(Sales_Data[[#This Row],[Order Date]])</f>
        <v>2017</v>
      </c>
    </row>
    <row r="3888" spans="1:26" x14ac:dyDescent="0.2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>_xlfn.XLOOKUP(Sales_Data[[#This Row],[Category]],Assumptions_Model!A:A, Assumptions_Model!B:B)</f>
        <v>0.55000000000000004</v>
      </c>
      <c r="W3888">
        <f>Sales_Data[[#This Row],[Sales]]*Sales_Data[[#This Row],[Cost_%]]</f>
        <v>74.167500000000004</v>
      </c>
      <c r="X3888">
        <f>Sales_Data[[#This Row],[Sales]]-Sales_Data[[#This Row],[Cost]]</f>
        <v>60.68249999999999</v>
      </c>
      <c r="Y3888" s="3">
        <f>Sales_Data[[#This Row],[Gross_Profit_Recalc]]/Sales_Data[[#This Row],[Sales]]</f>
        <v>0.44999999999999996</v>
      </c>
      <c r="Z3888">
        <f>YEAR(Sales_Data[[#This Row],[Order Date]])</f>
        <v>2016</v>
      </c>
    </row>
    <row r="3889" spans="1:26" x14ac:dyDescent="0.2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>_xlfn.XLOOKUP(Sales_Data[[#This Row],[Category]],Assumptions_Model!A:A, Assumptions_Model!B:B)</f>
        <v>0.6</v>
      </c>
      <c r="W3889">
        <f>Sales_Data[[#This Row],[Sales]]*Sales_Data[[#This Row],[Cost_%]]</f>
        <v>5.1360000000000001</v>
      </c>
      <c r="X3889">
        <f>Sales_Data[[#This Row],[Sales]]-Sales_Data[[#This Row],[Cost]]</f>
        <v>3.4240000000000004</v>
      </c>
      <c r="Y3889" s="3">
        <f>Sales_Data[[#This Row],[Gross_Profit_Recalc]]/Sales_Data[[#This Row],[Sales]]</f>
        <v>0.4</v>
      </c>
      <c r="Z3889">
        <f>YEAR(Sales_Data[[#This Row],[Order Date]])</f>
        <v>2014</v>
      </c>
    </row>
    <row r="3890" spans="1:26" x14ac:dyDescent="0.2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>_xlfn.XLOOKUP(Sales_Data[[#This Row],[Category]],Assumptions_Model!A:A, Assumptions_Model!B:B)</f>
        <v>0.55000000000000004</v>
      </c>
      <c r="W3890">
        <f>Sales_Data[[#This Row],[Sales]]*Sales_Data[[#This Row],[Cost_%]]</f>
        <v>131.98350000000002</v>
      </c>
      <c r="X3890">
        <f>Sales_Data[[#This Row],[Sales]]-Sales_Data[[#This Row],[Cost]]</f>
        <v>107.98649999999998</v>
      </c>
      <c r="Y3890" s="3">
        <f>Sales_Data[[#This Row],[Gross_Profit_Recalc]]/Sales_Data[[#This Row],[Sales]]</f>
        <v>0.4499999999999999</v>
      </c>
      <c r="Z3890">
        <f>YEAR(Sales_Data[[#This Row],[Order Date]])</f>
        <v>2014</v>
      </c>
    </row>
    <row r="3891" spans="1:26" x14ac:dyDescent="0.2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>_xlfn.XLOOKUP(Sales_Data[[#This Row],[Category]],Assumptions_Model!A:A, Assumptions_Model!B:B)</f>
        <v>0.6</v>
      </c>
      <c r="W3891">
        <f>Sales_Data[[#This Row],[Sales]]*Sales_Data[[#This Row],[Cost_%]]</f>
        <v>214.16399999999999</v>
      </c>
      <c r="X3891">
        <f>Sales_Data[[#This Row],[Sales]]-Sales_Data[[#This Row],[Cost]]</f>
        <v>142.77600000000001</v>
      </c>
      <c r="Y3891" s="3">
        <f>Sales_Data[[#This Row],[Gross_Profit_Recalc]]/Sales_Data[[#This Row],[Sales]]</f>
        <v>0.4</v>
      </c>
      <c r="Z3891">
        <f>YEAR(Sales_Data[[#This Row],[Order Date]])</f>
        <v>2014</v>
      </c>
    </row>
    <row r="3892" spans="1:26" x14ac:dyDescent="0.2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>_xlfn.XLOOKUP(Sales_Data[[#This Row],[Category]],Assumptions_Model!A:A, Assumptions_Model!B:B)</f>
        <v>0.55000000000000004</v>
      </c>
      <c r="W3892">
        <f>Sales_Data[[#This Row],[Sales]]*Sales_Data[[#This Row],[Cost_%]]</f>
        <v>362.94499999999999</v>
      </c>
      <c r="X3892">
        <f>Sales_Data[[#This Row],[Sales]]-Sales_Data[[#This Row],[Cost]]</f>
        <v>296.95499999999998</v>
      </c>
      <c r="Y3892" s="3">
        <f>Sales_Data[[#This Row],[Gross_Profit_Recalc]]/Sales_Data[[#This Row],[Sales]]</f>
        <v>0.45</v>
      </c>
      <c r="Z3892">
        <f>YEAR(Sales_Data[[#This Row],[Order Date]])</f>
        <v>2016</v>
      </c>
    </row>
    <row r="3893" spans="1:26" x14ac:dyDescent="0.2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>_xlfn.XLOOKUP(Sales_Data[[#This Row],[Category]],Assumptions_Model!A:A, Assumptions_Model!B:B)</f>
        <v>0.65</v>
      </c>
      <c r="W3893">
        <f>Sales_Data[[#This Row],[Sales]]*Sales_Data[[#This Row],[Cost_%]]</f>
        <v>1095.0888</v>
      </c>
      <c r="X3893">
        <f>Sales_Data[[#This Row],[Sales]]-Sales_Data[[#This Row],[Cost]]</f>
        <v>589.66319999999996</v>
      </c>
      <c r="Y3893" s="3">
        <f>Sales_Data[[#This Row],[Gross_Profit_Recalc]]/Sales_Data[[#This Row],[Sales]]</f>
        <v>0.35</v>
      </c>
      <c r="Z3893">
        <f>YEAR(Sales_Data[[#This Row],[Order Date]])</f>
        <v>2016</v>
      </c>
    </row>
    <row r="3894" spans="1:26" x14ac:dyDescent="0.2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f>_xlfn.XLOOKUP(Sales_Data[[#This Row],[Category]],Assumptions_Model!A:A, Assumptions_Model!B:B)</f>
        <v>0.55000000000000004</v>
      </c>
      <c r="W3894">
        <f>Sales_Data[[#This Row],[Sales]]*Sales_Data[[#This Row],[Cost_%]]</f>
        <v>307.95600000000002</v>
      </c>
      <c r="X3894">
        <f>Sales_Data[[#This Row],[Sales]]-Sales_Data[[#This Row],[Cost]]</f>
        <v>251.96399999999994</v>
      </c>
      <c r="Y3894" s="3">
        <f>Sales_Data[[#This Row],[Gross_Profit_Recalc]]/Sales_Data[[#This Row],[Sales]]</f>
        <v>0.44999999999999996</v>
      </c>
      <c r="Z3894">
        <f>YEAR(Sales_Data[[#This Row],[Order Date]])</f>
        <v>2016</v>
      </c>
    </row>
    <row r="3895" spans="1:26" x14ac:dyDescent="0.2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>_xlfn.XLOOKUP(Sales_Data[[#This Row],[Category]],Assumptions_Model!A:A, Assumptions_Model!B:B)</f>
        <v>0.55000000000000004</v>
      </c>
      <c r="W3895">
        <f>Sales_Data[[#This Row],[Sales]]*Sales_Data[[#This Row],[Cost_%]]</f>
        <v>153.96920000000003</v>
      </c>
      <c r="X3895">
        <f>Sales_Data[[#This Row],[Sales]]-Sales_Data[[#This Row],[Cost]]</f>
        <v>125.97479999999999</v>
      </c>
      <c r="Y3895" s="3">
        <f>Sales_Data[[#This Row],[Gross_Profit_Recalc]]/Sales_Data[[#This Row],[Sales]]</f>
        <v>0.44999999999999996</v>
      </c>
      <c r="Z3895">
        <f>YEAR(Sales_Data[[#This Row],[Order Date]])</f>
        <v>2016</v>
      </c>
    </row>
    <row r="3896" spans="1:26" x14ac:dyDescent="0.2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>_xlfn.XLOOKUP(Sales_Data[[#This Row],[Category]],Assumptions_Model!A:A, Assumptions_Model!B:B)</f>
        <v>0.6</v>
      </c>
      <c r="W3896">
        <f>Sales_Data[[#This Row],[Sales]]*Sales_Data[[#This Row],[Cost_%]]</f>
        <v>5.9880000000000004</v>
      </c>
      <c r="X3896">
        <f>Sales_Data[[#This Row],[Sales]]-Sales_Data[[#This Row],[Cost]]</f>
        <v>3.992</v>
      </c>
      <c r="Y3896" s="3">
        <f>Sales_Data[[#This Row],[Gross_Profit_Recalc]]/Sales_Data[[#This Row],[Sales]]</f>
        <v>0.39999999999999997</v>
      </c>
      <c r="Z3896">
        <f>YEAR(Sales_Data[[#This Row],[Order Date]])</f>
        <v>2014</v>
      </c>
    </row>
    <row r="3897" spans="1:26" x14ac:dyDescent="0.2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>_xlfn.XLOOKUP(Sales_Data[[#This Row],[Category]],Assumptions_Model!A:A, Assumptions_Model!B:B)</f>
        <v>0.55000000000000004</v>
      </c>
      <c r="W3897">
        <f>Sales_Data[[#This Row],[Sales]]*Sales_Data[[#This Row],[Cost_%]]</f>
        <v>26.895000000000003</v>
      </c>
      <c r="X3897">
        <f>Sales_Data[[#This Row],[Sales]]-Sales_Data[[#This Row],[Cost]]</f>
        <v>22.004999999999995</v>
      </c>
      <c r="Y3897" s="3">
        <f>Sales_Data[[#This Row],[Gross_Profit_Recalc]]/Sales_Data[[#This Row],[Sales]]</f>
        <v>0.4499999999999999</v>
      </c>
      <c r="Z3897">
        <f>YEAR(Sales_Data[[#This Row],[Order Date]])</f>
        <v>2017</v>
      </c>
    </row>
    <row r="3898" spans="1:26" x14ac:dyDescent="0.2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>_xlfn.XLOOKUP(Sales_Data[[#This Row],[Category]],Assumptions_Model!A:A, Assumptions_Model!B:B)</f>
        <v>0.6</v>
      </c>
      <c r="W3898">
        <f>Sales_Data[[#This Row],[Sales]]*Sales_Data[[#This Row],[Cost_%]]</f>
        <v>2.1311999999999998</v>
      </c>
      <c r="X3898">
        <f>Sales_Data[[#This Row],[Sales]]-Sales_Data[[#This Row],[Cost]]</f>
        <v>1.4208000000000003</v>
      </c>
      <c r="Y3898" s="3">
        <f>Sales_Data[[#This Row],[Gross_Profit_Recalc]]/Sales_Data[[#This Row],[Sales]]</f>
        <v>0.40000000000000008</v>
      </c>
      <c r="Z3898">
        <f>YEAR(Sales_Data[[#This Row],[Order Date]])</f>
        <v>2017</v>
      </c>
    </row>
    <row r="3899" spans="1:26" x14ac:dyDescent="0.2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>_xlfn.XLOOKUP(Sales_Data[[#This Row],[Category]],Assumptions_Model!A:A, Assumptions_Model!B:B)</f>
        <v>0.6</v>
      </c>
      <c r="W3899">
        <f>Sales_Data[[#This Row],[Sales]]*Sales_Data[[#This Row],[Cost_%]]</f>
        <v>9.3311999999999991</v>
      </c>
      <c r="X3899">
        <f>Sales_Data[[#This Row],[Sales]]-Sales_Data[[#This Row],[Cost]]</f>
        <v>6.2208000000000006</v>
      </c>
      <c r="Y3899" s="3">
        <f>Sales_Data[[#This Row],[Gross_Profit_Recalc]]/Sales_Data[[#This Row],[Sales]]</f>
        <v>0.4</v>
      </c>
      <c r="Z3899">
        <f>YEAR(Sales_Data[[#This Row],[Order Date]])</f>
        <v>2017</v>
      </c>
    </row>
    <row r="3900" spans="1:26" x14ac:dyDescent="0.2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>_xlfn.XLOOKUP(Sales_Data[[#This Row],[Category]],Assumptions_Model!A:A, Assumptions_Model!B:B)</f>
        <v>0.6</v>
      </c>
      <c r="W3900">
        <f>Sales_Data[[#This Row],[Sales]]*Sales_Data[[#This Row],[Cost_%]]</f>
        <v>1.4207999999999998</v>
      </c>
      <c r="X3900">
        <f>Sales_Data[[#This Row],[Sales]]-Sales_Data[[#This Row],[Cost]]</f>
        <v>0.94720000000000004</v>
      </c>
      <c r="Y3900" s="3">
        <f>Sales_Data[[#This Row],[Gross_Profit_Recalc]]/Sales_Data[[#This Row],[Sales]]</f>
        <v>0.4</v>
      </c>
      <c r="Z3900">
        <f>YEAR(Sales_Data[[#This Row],[Order Date]])</f>
        <v>2017</v>
      </c>
    </row>
    <row r="3901" spans="1:26" x14ac:dyDescent="0.2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>_xlfn.XLOOKUP(Sales_Data[[#This Row],[Category]],Assumptions_Model!A:A, Assumptions_Model!B:B)</f>
        <v>0.55000000000000004</v>
      </c>
      <c r="W3901">
        <f>Sales_Data[[#This Row],[Sales]]*Sales_Data[[#This Row],[Cost_%]]</f>
        <v>70.391199999999998</v>
      </c>
      <c r="X3901">
        <f>Sales_Data[[#This Row],[Sales]]-Sales_Data[[#This Row],[Cost]]</f>
        <v>57.592799999999997</v>
      </c>
      <c r="Y3901" s="3">
        <f>Sales_Data[[#This Row],[Gross_Profit_Recalc]]/Sales_Data[[#This Row],[Sales]]</f>
        <v>0.45</v>
      </c>
      <c r="Z3901">
        <f>YEAR(Sales_Data[[#This Row],[Order Date]])</f>
        <v>2017</v>
      </c>
    </row>
    <row r="3902" spans="1:26" x14ac:dyDescent="0.2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>_xlfn.XLOOKUP(Sales_Data[[#This Row],[Category]],Assumptions_Model!A:A, Assumptions_Model!B:B)</f>
        <v>0.6</v>
      </c>
      <c r="W3902">
        <f>Sales_Data[[#This Row],[Sales]]*Sales_Data[[#This Row],[Cost_%]]</f>
        <v>6.2207999999999997</v>
      </c>
      <c r="X3902">
        <f>Sales_Data[[#This Row],[Sales]]-Sales_Data[[#This Row],[Cost]]</f>
        <v>4.1472000000000007</v>
      </c>
      <c r="Y3902" s="3">
        <f>Sales_Data[[#This Row],[Gross_Profit_Recalc]]/Sales_Data[[#This Row],[Sales]]</f>
        <v>0.40000000000000008</v>
      </c>
      <c r="Z3902">
        <f>YEAR(Sales_Data[[#This Row],[Order Date]])</f>
        <v>2015</v>
      </c>
    </row>
    <row r="3903" spans="1:26" x14ac:dyDescent="0.2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f>_xlfn.XLOOKUP(Sales_Data[[#This Row],[Category]],Assumptions_Model!A:A, Assumptions_Model!B:B)</f>
        <v>0.55000000000000004</v>
      </c>
      <c r="W3903">
        <f>Sales_Data[[#This Row],[Sales]]*Sales_Data[[#This Row],[Cost_%]]</f>
        <v>26.391200000000001</v>
      </c>
      <c r="X3903">
        <f>Sales_Data[[#This Row],[Sales]]-Sales_Data[[#This Row],[Cost]]</f>
        <v>21.5928</v>
      </c>
      <c r="Y3903" s="3">
        <f>Sales_Data[[#This Row],[Gross_Profit_Recalc]]/Sales_Data[[#This Row],[Sales]]</f>
        <v>0.45</v>
      </c>
      <c r="Z3903">
        <f>YEAR(Sales_Data[[#This Row],[Order Date]])</f>
        <v>2015</v>
      </c>
    </row>
    <row r="3904" spans="1:26" x14ac:dyDescent="0.2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>_xlfn.XLOOKUP(Sales_Data[[#This Row],[Category]],Assumptions_Model!A:A, Assumptions_Model!B:B)</f>
        <v>0.6</v>
      </c>
      <c r="W3904">
        <f>Sales_Data[[#This Row],[Sales]]*Sales_Data[[#This Row],[Cost_%]]</f>
        <v>162.20399999999998</v>
      </c>
      <c r="X3904">
        <f>Sales_Data[[#This Row],[Sales]]-Sales_Data[[#This Row],[Cost]]</f>
        <v>108.136</v>
      </c>
      <c r="Y3904" s="3">
        <f>Sales_Data[[#This Row],[Gross_Profit_Recalc]]/Sales_Data[[#This Row],[Sales]]</f>
        <v>0.4</v>
      </c>
      <c r="Z3904">
        <f>YEAR(Sales_Data[[#This Row],[Order Date]])</f>
        <v>2015</v>
      </c>
    </row>
    <row r="3905" spans="1:26" x14ac:dyDescent="0.2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>_xlfn.XLOOKUP(Sales_Data[[#This Row],[Category]],Assumptions_Model!A:A, Assumptions_Model!B:B)</f>
        <v>0.6</v>
      </c>
      <c r="W3905">
        <f>Sales_Data[[#This Row],[Sales]]*Sales_Data[[#This Row],[Cost_%]]</f>
        <v>58.867199999999997</v>
      </c>
      <c r="X3905">
        <f>Sales_Data[[#This Row],[Sales]]-Sales_Data[[#This Row],[Cost]]</f>
        <v>39.244799999999998</v>
      </c>
      <c r="Y3905" s="3">
        <f>Sales_Data[[#This Row],[Gross_Profit_Recalc]]/Sales_Data[[#This Row],[Sales]]</f>
        <v>0.4</v>
      </c>
      <c r="Z3905">
        <f>YEAR(Sales_Data[[#This Row],[Order Date]])</f>
        <v>2015</v>
      </c>
    </row>
    <row r="3906" spans="1:26" x14ac:dyDescent="0.2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>_xlfn.XLOOKUP(Sales_Data[[#This Row],[Category]],Assumptions_Model!A:A, Assumptions_Model!B:B)</f>
        <v>0.6</v>
      </c>
      <c r="W3906">
        <f>Sales_Data[[#This Row],[Sales]]*Sales_Data[[#This Row],[Cost_%]]</f>
        <v>338.28479999999996</v>
      </c>
      <c r="X3906">
        <f>Sales_Data[[#This Row],[Sales]]-Sales_Data[[#This Row],[Cost]]</f>
        <v>225.52320000000003</v>
      </c>
      <c r="Y3906" s="3">
        <f>Sales_Data[[#This Row],[Gross_Profit_Recalc]]/Sales_Data[[#This Row],[Sales]]</f>
        <v>0.40000000000000008</v>
      </c>
      <c r="Z3906">
        <f>YEAR(Sales_Data[[#This Row],[Order Date]])</f>
        <v>2015</v>
      </c>
    </row>
    <row r="3907" spans="1:26" x14ac:dyDescent="0.2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>_xlfn.XLOOKUP(Sales_Data[[#This Row],[Category]],Assumptions_Model!A:A, Assumptions_Model!B:B)</f>
        <v>0.6</v>
      </c>
      <c r="W3907">
        <f>Sales_Data[[#This Row],[Sales]]*Sales_Data[[#This Row],[Cost_%]]</f>
        <v>6.2568000000000001</v>
      </c>
      <c r="X3907">
        <f>Sales_Data[[#This Row],[Sales]]-Sales_Data[[#This Row],[Cost]]</f>
        <v>4.1712000000000007</v>
      </c>
      <c r="Y3907" s="3">
        <f>Sales_Data[[#This Row],[Gross_Profit_Recalc]]/Sales_Data[[#This Row],[Sales]]</f>
        <v>0.4</v>
      </c>
      <c r="Z3907">
        <f>YEAR(Sales_Data[[#This Row],[Order Date]])</f>
        <v>2015</v>
      </c>
    </row>
    <row r="3908" spans="1:26" x14ac:dyDescent="0.2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>_xlfn.XLOOKUP(Sales_Data[[#This Row],[Category]],Assumptions_Model!A:A, Assumptions_Model!B:B)</f>
        <v>0.65</v>
      </c>
      <c r="W3908">
        <f>Sales_Data[[#This Row],[Sales]]*Sales_Data[[#This Row],[Cost_%]]</f>
        <v>355.63839999999999</v>
      </c>
      <c r="X3908">
        <f>Sales_Data[[#This Row],[Sales]]-Sales_Data[[#This Row],[Cost]]</f>
        <v>191.49759999999998</v>
      </c>
      <c r="Y3908" s="3">
        <f>Sales_Data[[#This Row],[Gross_Profit_Recalc]]/Sales_Data[[#This Row],[Sales]]</f>
        <v>0.35</v>
      </c>
      <c r="Z3908">
        <f>YEAR(Sales_Data[[#This Row],[Order Date]])</f>
        <v>2015</v>
      </c>
    </row>
    <row r="3909" spans="1:26" x14ac:dyDescent="0.2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>_xlfn.XLOOKUP(Sales_Data[[#This Row],[Category]],Assumptions_Model!A:A, Assumptions_Model!B:B)</f>
        <v>0.55000000000000004</v>
      </c>
      <c r="W3909">
        <f>Sales_Data[[#This Row],[Sales]]*Sales_Data[[#This Row],[Cost_%]]</f>
        <v>8.1675000000000004</v>
      </c>
      <c r="X3909">
        <f>Sales_Data[[#This Row],[Sales]]-Sales_Data[[#This Row],[Cost]]</f>
        <v>6.6824999999999992</v>
      </c>
      <c r="Y3909" s="3">
        <f>Sales_Data[[#This Row],[Gross_Profit_Recalc]]/Sales_Data[[#This Row],[Sales]]</f>
        <v>0.44999999999999996</v>
      </c>
      <c r="Z3909">
        <f>YEAR(Sales_Data[[#This Row],[Order Date]])</f>
        <v>2015</v>
      </c>
    </row>
    <row r="3910" spans="1:26" x14ac:dyDescent="0.2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>_xlfn.XLOOKUP(Sales_Data[[#This Row],[Category]],Assumptions_Model!A:A, Assumptions_Model!B:B)</f>
        <v>0.55000000000000004</v>
      </c>
      <c r="W3910">
        <f>Sales_Data[[#This Row],[Sales]]*Sales_Data[[#This Row],[Cost_%]]</f>
        <v>23.093400000000003</v>
      </c>
      <c r="X3910">
        <f>Sales_Data[[#This Row],[Sales]]-Sales_Data[[#This Row],[Cost]]</f>
        <v>18.894599999999997</v>
      </c>
      <c r="Y3910" s="3">
        <f>Sales_Data[[#This Row],[Gross_Profit_Recalc]]/Sales_Data[[#This Row],[Sales]]</f>
        <v>0.44999999999999996</v>
      </c>
      <c r="Z3910">
        <f>YEAR(Sales_Data[[#This Row],[Order Date]])</f>
        <v>2015</v>
      </c>
    </row>
    <row r="3911" spans="1:26" x14ac:dyDescent="0.2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>_xlfn.XLOOKUP(Sales_Data[[#This Row],[Category]],Assumptions_Model!A:A, Assumptions_Model!B:B)</f>
        <v>0.65</v>
      </c>
      <c r="W3911">
        <f>Sales_Data[[#This Row],[Sales]]*Sales_Data[[#This Row],[Cost_%]]</f>
        <v>4.9295999999999998</v>
      </c>
      <c r="X3911">
        <f>Sales_Data[[#This Row],[Sales]]-Sales_Data[[#This Row],[Cost]]</f>
        <v>2.6543999999999999</v>
      </c>
      <c r="Y3911" s="3">
        <f>Sales_Data[[#This Row],[Gross_Profit_Recalc]]/Sales_Data[[#This Row],[Sales]]</f>
        <v>0.35</v>
      </c>
      <c r="Z3911">
        <f>YEAR(Sales_Data[[#This Row],[Order Date]])</f>
        <v>2015</v>
      </c>
    </row>
    <row r="3912" spans="1:26" x14ac:dyDescent="0.2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>_xlfn.XLOOKUP(Sales_Data[[#This Row],[Category]],Assumptions_Model!A:A, Assumptions_Model!B:B)</f>
        <v>0.65</v>
      </c>
      <c r="W3912">
        <f>Sales_Data[[#This Row],[Sales]]*Sales_Data[[#This Row],[Cost_%]]</f>
        <v>229.0925</v>
      </c>
      <c r="X3912">
        <f>Sales_Data[[#This Row],[Sales]]-Sales_Data[[#This Row],[Cost]]</f>
        <v>123.35749999999999</v>
      </c>
      <c r="Y3912" s="3">
        <f>Sales_Data[[#This Row],[Gross_Profit_Recalc]]/Sales_Data[[#This Row],[Sales]]</f>
        <v>0.35</v>
      </c>
      <c r="Z3912">
        <f>YEAR(Sales_Data[[#This Row],[Order Date]])</f>
        <v>2015</v>
      </c>
    </row>
    <row r="3913" spans="1:26" x14ac:dyDescent="0.2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>_xlfn.XLOOKUP(Sales_Data[[#This Row],[Category]],Assumptions_Model!A:A, Assumptions_Model!B:B)</f>
        <v>0.55000000000000004</v>
      </c>
      <c r="W3913">
        <f>Sales_Data[[#This Row],[Sales]]*Sales_Data[[#This Row],[Cost_%]]</f>
        <v>258.70679999999999</v>
      </c>
      <c r="X3913">
        <f>Sales_Data[[#This Row],[Sales]]-Sales_Data[[#This Row],[Cost]]</f>
        <v>211.66919999999999</v>
      </c>
      <c r="Y3913" s="3">
        <f>Sales_Data[[#This Row],[Gross_Profit_Recalc]]/Sales_Data[[#This Row],[Sales]]</f>
        <v>0.45</v>
      </c>
      <c r="Z3913">
        <f>YEAR(Sales_Data[[#This Row],[Order Date]])</f>
        <v>2017</v>
      </c>
    </row>
    <row r="3914" spans="1:26" x14ac:dyDescent="0.2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>_xlfn.XLOOKUP(Sales_Data[[#This Row],[Category]],Assumptions_Model!A:A, Assumptions_Model!B:B)</f>
        <v>0.6</v>
      </c>
      <c r="W3914">
        <f>Sales_Data[[#This Row],[Sales]]*Sales_Data[[#This Row],[Cost_%]]</f>
        <v>11.664</v>
      </c>
      <c r="X3914">
        <f>Sales_Data[[#This Row],[Sales]]-Sales_Data[[#This Row],[Cost]]</f>
        <v>7.7760000000000016</v>
      </c>
      <c r="Y3914" s="3">
        <f>Sales_Data[[#This Row],[Gross_Profit_Recalc]]/Sales_Data[[#This Row],[Sales]]</f>
        <v>0.40000000000000008</v>
      </c>
      <c r="Z3914">
        <f>YEAR(Sales_Data[[#This Row],[Order Date]])</f>
        <v>2017</v>
      </c>
    </row>
    <row r="3915" spans="1:26" x14ac:dyDescent="0.2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>_xlfn.XLOOKUP(Sales_Data[[#This Row],[Category]],Assumptions_Model!A:A, Assumptions_Model!B:B)</f>
        <v>0.65</v>
      </c>
      <c r="W3915">
        <f>Sales_Data[[#This Row],[Sales]]*Sales_Data[[#This Row],[Cost_%]]</f>
        <v>6.383</v>
      </c>
      <c r="X3915">
        <f>Sales_Data[[#This Row],[Sales]]-Sales_Data[[#This Row],[Cost]]</f>
        <v>3.4370000000000003</v>
      </c>
      <c r="Y3915" s="3">
        <f>Sales_Data[[#This Row],[Gross_Profit_Recalc]]/Sales_Data[[#This Row],[Sales]]</f>
        <v>0.35000000000000003</v>
      </c>
      <c r="Z3915">
        <f>YEAR(Sales_Data[[#This Row],[Order Date]])</f>
        <v>2017</v>
      </c>
    </row>
    <row r="3916" spans="1:26" x14ac:dyDescent="0.2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>_xlfn.XLOOKUP(Sales_Data[[#This Row],[Category]],Assumptions_Model!A:A, Assumptions_Model!B:B)</f>
        <v>0.65</v>
      </c>
      <c r="W3916">
        <f>Sales_Data[[#This Row],[Sales]]*Sales_Data[[#This Row],[Cost_%]]</f>
        <v>521.04000000000008</v>
      </c>
      <c r="X3916">
        <f>Sales_Data[[#This Row],[Sales]]-Sales_Data[[#This Row],[Cost]]</f>
        <v>280.55999999999995</v>
      </c>
      <c r="Y3916" s="3">
        <f>Sales_Data[[#This Row],[Gross_Profit_Recalc]]/Sales_Data[[#This Row],[Sales]]</f>
        <v>0.34999999999999992</v>
      </c>
      <c r="Z3916">
        <f>YEAR(Sales_Data[[#This Row],[Order Date]])</f>
        <v>2017</v>
      </c>
    </row>
    <row r="3917" spans="1:26" x14ac:dyDescent="0.2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>_xlfn.XLOOKUP(Sales_Data[[#This Row],[Category]],Assumptions_Model!A:A, Assumptions_Model!B:B)</f>
        <v>0.65</v>
      </c>
      <c r="W3917">
        <f>Sales_Data[[#This Row],[Sales]]*Sales_Data[[#This Row],[Cost_%]]</f>
        <v>105.01920000000001</v>
      </c>
      <c r="X3917">
        <f>Sales_Data[[#This Row],[Sales]]-Sales_Data[[#This Row],[Cost]]</f>
        <v>56.5488</v>
      </c>
      <c r="Y3917" s="3">
        <f>Sales_Data[[#This Row],[Gross_Profit_Recalc]]/Sales_Data[[#This Row],[Sales]]</f>
        <v>0.35</v>
      </c>
      <c r="Z3917">
        <f>YEAR(Sales_Data[[#This Row],[Order Date]])</f>
        <v>2017</v>
      </c>
    </row>
    <row r="3918" spans="1:26" x14ac:dyDescent="0.2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f>_xlfn.XLOOKUP(Sales_Data[[#This Row],[Category]],Assumptions_Model!A:A, Assumptions_Model!B:B)</f>
        <v>0.6</v>
      </c>
      <c r="W3918">
        <f>Sales_Data[[#This Row],[Sales]]*Sales_Data[[#This Row],[Cost_%]]</f>
        <v>9.6576000000000004</v>
      </c>
      <c r="X3918">
        <f>Sales_Data[[#This Row],[Sales]]-Sales_Data[[#This Row],[Cost]]</f>
        <v>6.4383999999999997</v>
      </c>
      <c r="Y3918" s="3">
        <f>Sales_Data[[#This Row],[Gross_Profit_Recalc]]/Sales_Data[[#This Row],[Sales]]</f>
        <v>0.39999999999999997</v>
      </c>
      <c r="Z3918">
        <f>YEAR(Sales_Data[[#This Row],[Order Date]])</f>
        <v>2017</v>
      </c>
    </row>
    <row r="3919" spans="1:26" x14ac:dyDescent="0.2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>_xlfn.XLOOKUP(Sales_Data[[#This Row],[Category]],Assumptions_Model!A:A, Assumptions_Model!B:B)</f>
        <v>0.6</v>
      </c>
      <c r="W3919">
        <f>Sales_Data[[#This Row],[Sales]]*Sales_Data[[#This Row],[Cost_%]]</f>
        <v>4.5935999999999995</v>
      </c>
      <c r="X3919">
        <f>Sales_Data[[#This Row],[Sales]]-Sales_Data[[#This Row],[Cost]]</f>
        <v>3.0624000000000002</v>
      </c>
      <c r="Y3919" s="3">
        <f>Sales_Data[[#This Row],[Gross_Profit_Recalc]]/Sales_Data[[#This Row],[Sales]]</f>
        <v>0.4</v>
      </c>
      <c r="Z3919">
        <f>YEAR(Sales_Data[[#This Row],[Order Date]])</f>
        <v>2017</v>
      </c>
    </row>
    <row r="3920" spans="1:26" x14ac:dyDescent="0.2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>_xlfn.XLOOKUP(Sales_Data[[#This Row],[Category]],Assumptions_Model!A:A, Assumptions_Model!B:B)</f>
        <v>0.65</v>
      </c>
      <c r="W3920">
        <f>Sales_Data[[#This Row],[Sales]]*Sales_Data[[#This Row],[Cost_%]]</f>
        <v>202.78440000000001</v>
      </c>
      <c r="X3920">
        <f>Sales_Data[[#This Row],[Sales]]-Sales_Data[[#This Row],[Cost]]</f>
        <v>109.19159999999999</v>
      </c>
      <c r="Y3920" s="3">
        <f>Sales_Data[[#This Row],[Gross_Profit_Recalc]]/Sales_Data[[#This Row],[Sales]]</f>
        <v>0.35</v>
      </c>
      <c r="Z3920">
        <f>YEAR(Sales_Data[[#This Row],[Order Date]])</f>
        <v>2017</v>
      </c>
    </row>
    <row r="3921" spans="1:26" x14ac:dyDescent="0.2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>_xlfn.XLOOKUP(Sales_Data[[#This Row],[Category]],Assumptions_Model!A:A, Assumptions_Model!B:B)</f>
        <v>0.6</v>
      </c>
      <c r="W3921">
        <f>Sales_Data[[#This Row],[Sales]]*Sales_Data[[#This Row],[Cost_%]]</f>
        <v>37.007999999999996</v>
      </c>
      <c r="X3921">
        <f>Sales_Data[[#This Row],[Sales]]-Sales_Data[[#This Row],[Cost]]</f>
        <v>24.672000000000004</v>
      </c>
      <c r="Y3921" s="3">
        <f>Sales_Data[[#This Row],[Gross_Profit_Recalc]]/Sales_Data[[#This Row],[Sales]]</f>
        <v>0.40000000000000008</v>
      </c>
      <c r="Z3921">
        <f>YEAR(Sales_Data[[#This Row],[Order Date]])</f>
        <v>2015</v>
      </c>
    </row>
    <row r="3922" spans="1:26" x14ac:dyDescent="0.2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>_xlfn.XLOOKUP(Sales_Data[[#This Row],[Category]],Assumptions_Model!A:A, Assumptions_Model!B:B)</f>
        <v>0.6</v>
      </c>
      <c r="W3922">
        <f>Sales_Data[[#This Row],[Sales]]*Sales_Data[[#This Row],[Cost_%]]</f>
        <v>38.375999999999998</v>
      </c>
      <c r="X3922">
        <f>Sales_Data[[#This Row],[Sales]]-Sales_Data[[#This Row],[Cost]]</f>
        <v>25.584000000000003</v>
      </c>
      <c r="Y3922" s="3">
        <f>Sales_Data[[#This Row],[Gross_Profit_Recalc]]/Sales_Data[[#This Row],[Sales]]</f>
        <v>0.4</v>
      </c>
      <c r="Z3922">
        <f>YEAR(Sales_Data[[#This Row],[Order Date]])</f>
        <v>2015</v>
      </c>
    </row>
    <row r="3923" spans="1:26" x14ac:dyDescent="0.2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f>_xlfn.XLOOKUP(Sales_Data[[#This Row],[Category]],Assumptions_Model!A:A, Assumptions_Model!B:B)</f>
        <v>0.55000000000000004</v>
      </c>
      <c r="W3923">
        <f>Sales_Data[[#This Row],[Sales]]*Sales_Data[[#This Row],[Cost_%]]</f>
        <v>197.98680000000002</v>
      </c>
      <c r="X3923">
        <f>Sales_Data[[#This Row],[Sales]]-Sales_Data[[#This Row],[Cost]]</f>
        <v>161.98919999999998</v>
      </c>
      <c r="Y3923" s="3">
        <f>Sales_Data[[#This Row],[Gross_Profit_Recalc]]/Sales_Data[[#This Row],[Sales]]</f>
        <v>0.44999999999999996</v>
      </c>
      <c r="Z3923">
        <f>YEAR(Sales_Data[[#This Row],[Order Date]])</f>
        <v>2016</v>
      </c>
    </row>
    <row r="3924" spans="1:26" x14ac:dyDescent="0.2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>_xlfn.XLOOKUP(Sales_Data[[#This Row],[Category]],Assumptions_Model!A:A, Assumptions_Model!B:B)</f>
        <v>0.6</v>
      </c>
      <c r="W3924">
        <f>Sales_Data[[#This Row],[Sales]]*Sales_Data[[#This Row],[Cost_%]]</f>
        <v>15.2064</v>
      </c>
      <c r="X3924">
        <f>Sales_Data[[#This Row],[Sales]]-Sales_Data[[#This Row],[Cost]]</f>
        <v>10.137600000000001</v>
      </c>
      <c r="Y3924" s="3">
        <f>Sales_Data[[#This Row],[Gross_Profit_Recalc]]/Sales_Data[[#This Row],[Sales]]</f>
        <v>0.4</v>
      </c>
      <c r="Z3924">
        <f>YEAR(Sales_Data[[#This Row],[Order Date]])</f>
        <v>2017</v>
      </c>
    </row>
    <row r="3925" spans="1:26" x14ac:dyDescent="0.2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f>_xlfn.XLOOKUP(Sales_Data[[#This Row],[Category]],Assumptions_Model!A:A, Assumptions_Model!B:B)</f>
        <v>0.6</v>
      </c>
      <c r="W3925">
        <f>Sales_Data[[#This Row],[Sales]]*Sales_Data[[#This Row],[Cost_%]]</f>
        <v>16.032</v>
      </c>
      <c r="X3925">
        <f>Sales_Data[[#This Row],[Sales]]-Sales_Data[[#This Row],[Cost]]</f>
        <v>10.687999999999999</v>
      </c>
      <c r="Y3925" s="3">
        <f>Sales_Data[[#This Row],[Gross_Profit_Recalc]]/Sales_Data[[#This Row],[Sales]]</f>
        <v>0.39999999999999997</v>
      </c>
      <c r="Z3925">
        <f>YEAR(Sales_Data[[#This Row],[Order Date]])</f>
        <v>2017</v>
      </c>
    </row>
    <row r="3926" spans="1:26" x14ac:dyDescent="0.2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>_xlfn.XLOOKUP(Sales_Data[[#This Row],[Category]],Assumptions_Model!A:A, Assumptions_Model!B:B)</f>
        <v>0.6</v>
      </c>
      <c r="W3926">
        <f>Sales_Data[[#This Row],[Sales]]*Sales_Data[[#This Row],[Cost_%]]</f>
        <v>18.167999999999999</v>
      </c>
      <c r="X3926">
        <f>Sales_Data[[#This Row],[Sales]]-Sales_Data[[#This Row],[Cost]]</f>
        <v>12.112000000000002</v>
      </c>
      <c r="Y3926" s="3">
        <f>Sales_Data[[#This Row],[Gross_Profit_Recalc]]/Sales_Data[[#This Row],[Sales]]</f>
        <v>0.4</v>
      </c>
      <c r="Z3926">
        <f>YEAR(Sales_Data[[#This Row],[Order Date]])</f>
        <v>2014</v>
      </c>
    </row>
    <row r="3927" spans="1:26" x14ac:dyDescent="0.2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>_xlfn.XLOOKUP(Sales_Data[[#This Row],[Category]],Assumptions_Model!A:A, Assumptions_Model!B:B)</f>
        <v>0.6</v>
      </c>
      <c r="W3927">
        <f>Sales_Data[[#This Row],[Sales]]*Sales_Data[[#This Row],[Cost_%]]</f>
        <v>34.757999999999996</v>
      </c>
      <c r="X3927">
        <f>Sales_Data[[#This Row],[Sales]]-Sales_Data[[#This Row],[Cost]]</f>
        <v>23.172000000000004</v>
      </c>
      <c r="Y3927" s="3">
        <f>Sales_Data[[#This Row],[Gross_Profit_Recalc]]/Sales_Data[[#This Row],[Sales]]</f>
        <v>0.40000000000000008</v>
      </c>
      <c r="Z3927">
        <f>YEAR(Sales_Data[[#This Row],[Order Date]])</f>
        <v>2014</v>
      </c>
    </row>
    <row r="3928" spans="1:26" x14ac:dyDescent="0.2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f>_xlfn.XLOOKUP(Sales_Data[[#This Row],[Category]],Assumptions_Model!A:A, Assumptions_Model!B:B)</f>
        <v>0.65</v>
      </c>
      <c r="W3928">
        <f>Sales_Data[[#This Row],[Sales]]*Sales_Data[[#This Row],[Cost_%]]</f>
        <v>22.971000000000004</v>
      </c>
      <c r="X3928">
        <f>Sales_Data[[#This Row],[Sales]]-Sales_Data[[#This Row],[Cost]]</f>
        <v>12.369</v>
      </c>
      <c r="Y3928" s="3">
        <f>Sales_Data[[#This Row],[Gross_Profit_Recalc]]/Sales_Data[[#This Row],[Sales]]</f>
        <v>0.35</v>
      </c>
      <c r="Z3928">
        <f>YEAR(Sales_Data[[#This Row],[Order Date]])</f>
        <v>2014</v>
      </c>
    </row>
    <row r="3929" spans="1:26" x14ac:dyDescent="0.2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>_xlfn.XLOOKUP(Sales_Data[[#This Row],[Category]],Assumptions_Model!A:A, Assumptions_Model!B:B)</f>
        <v>0.6</v>
      </c>
      <c r="W3929">
        <f>Sales_Data[[#This Row],[Sales]]*Sales_Data[[#This Row],[Cost_%]]</f>
        <v>82.344000000000008</v>
      </c>
      <c r="X3929">
        <f>Sales_Data[[#This Row],[Sales]]-Sales_Data[[#This Row],[Cost]]</f>
        <v>54.896000000000001</v>
      </c>
      <c r="Y3929" s="3">
        <f>Sales_Data[[#This Row],[Gross_Profit_Recalc]]/Sales_Data[[#This Row],[Sales]]</f>
        <v>0.39999999999999997</v>
      </c>
      <c r="Z3929">
        <f>YEAR(Sales_Data[[#This Row],[Order Date]])</f>
        <v>2014</v>
      </c>
    </row>
    <row r="3930" spans="1:26" x14ac:dyDescent="0.2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>_xlfn.XLOOKUP(Sales_Data[[#This Row],[Category]],Assumptions_Model!A:A, Assumptions_Model!B:B)</f>
        <v>0.65</v>
      </c>
      <c r="W3930">
        <f>Sales_Data[[#This Row],[Sales]]*Sales_Data[[#This Row],[Cost_%]]</f>
        <v>156.86580000000001</v>
      </c>
      <c r="X3930">
        <f>Sales_Data[[#This Row],[Sales]]-Sales_Data[[#This Row],[Cost]]</f>
        <v>84.466199999999986</v>
      </c>
      <c r="Y3930" s="3">
        <f>Sales_Data[[#This Row],[Gross_Profit_Recalc]]/Sales_Data[[#This Row],[Sales]]</f>
        <v>0.35</v>
      </c>
      <c r="Z3930">
        <f>YEAR(Sales_Data[[#This Row],[Order Date]])</f>
        <v>2016</v>
      </c>
    </row>
    <row r="3931" spans="1:26" x14ac:dyDescent="0.2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>_xlfn.XLOOKUP(Sales_Data[[#This Row],[Category]],Assumptions_Model!A:A, Assumptions_Model!B:B)</f>
        <v>0.6</v>
      </c>
      <c r="W3931">
        <f>Sales_Data[[#This Row],[Sales]]*Sales_Data[[#This Row],[Cost_%]]</f>
        <v>3.1103999999999998</v>
      </c>
      <c r="X3931">
        <f>Sales_Data[[#This Row],[Sales]]-Sales_Data[[#This Row],[Cost]]</f>
        <v>2.0736000000000003</v>
      </c>
      <c r="Y3931" s="3">
        <f>Sales_Data[[#This Row],[Gross_Profit_Recalc]]/Sales_Data[[#This Row],[Sales]]</f>
        <v>0.40000000000000008</v>
      </c>
      <c r="Z3931">
        <f>YEAR(Sales_Data[[#This Row],[Order Date]])</f>
        <v>2016</v>
      </c>
    </row>
    <row r="3932" spans="1:26" x14ac:dyDescent="0.2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>_xlfn.XLOOKUP(Sales_Data[[#This Row],[Category]],Assumptions_Model!A:A, Assumptions_Model!B:B)</f>
        <v>0.6</v>
      </c>
      <c r="W3932">
        <f>Sales_Data[[#This Row],[Sales]]*Sales_Data[[#This Row],[Cost_%]]</f>
        <v>87.326400000000007</v>
      </c>
      <c r="X3932">
        <f>Sales_Data[[#This Row],[Sales]]-Sales_Data[[#This Row],[Cost]]</f>
        <v>58.217600000000004</v>
      </c>
      <c r="Y3932" s="3">
        <f>Sales_Data[[#This Row],[Gross_Profit_Recalc]]/Sales_Data[[#This Row],[Sales]]</f>
        <v>0.4</v>
      </c>
      <c r="Z3932">
        <f>YEAR(Sales_Data[[#This Row],[Order Date]])</f>
        <v>2016</v>
      </c>
    </row>
    <row r="3933" spans="1:26" x14ac:dyDescent="0.2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f>_xlfn.XLOOKUP(Sales_Data[[#This Row],[Category]],Assumptions_Model!A:A, Assumptions_Model!B:B)</f>
        <v>0.6</v>
      </c>
      <c r="W3933">
        <f>Sales_Data[[#This Row],[Sales]]*Sales_Data[[#This Row],[Cost_%]]</f>
        <v>3.2832000000000003</v>
      </c>
      <c r="X3933">
        <f>Sales_Data[[#This Row],[Sales]]-Sales_Data[[#This Row],[Cost]]</f>
        <v>2.1888000000000001</v>
      </c>
      <c r="Y3933" s="3">
        <f>Sales_Data[[#This Row],[Gross_Profit_Recalc]]/Sales_Data[[#This Row],[Sales]]</f>
        <v>0.39999999999999997</v>
      </c>
      <c r="Z3933">
        <f>YEAR(Sales_Data[[#This Row],[Order Date]])</f>
        <v>2016</v>
      </c>
    </row>
    <row r="3934" spans="1:26" x14ac:dyDescent="0.2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>_xlfn.XLOOKUP(Sales_Data[[#This Row],[Category]],Assumptions_Model!A:A, Assumptions_Model!B:B)</f>
        <v>0.55000000000000004</v>
      </c>
      <c r="W3934">
        <f>Sales_Data[[#This Row],[Sales]]*Sales_Data[[#This Row],[Cost_%]]</f>
        <v>26.391200000000001</v>
      </c>
      <c r="X3934">
        <f>Sales_Data[[#This Row],[Sales]]-Sales_Data[[#This Row],[Cost]]</f>
        <v>21.5928</v>
      </c>
      <c r="Y3934" s="3">
        <f>Sales_Data[[#This Row],[Gross_Profit_Recalc]]/Sales_Data[[#This Row],[Sales]]</f>
        <v>0.45</v>
      </c>
      <c r="Z3934">
        <f>YEAR(Sales_Data[[#This Row],[Order Date]])</f>
        <v>2016</v>
      </c>
    </row>
    <row r="3935" spans="1:26" x14ac:dyDescent="0.2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>_xlfn.XLOOKUP(Sales_Data[[#This Row],[Category]],Assumptions_Model!A:A, Assumptions_Model!B:B)</f>
        <v>0.6</v>
      </c>
      <c r="W3935">
        <f>Sales_Data[[#This Row],[Sales]]*Sales_Data[[#This Row],[Cost_%]]</f>
        <v>5.64</v>
      </c>
      <c r="X3935">
        <f>Sales_Data[[#This Row],[Sales]]-Sales_Data[[#This Row],[Cost]]</f>
        <v>3.7600000000000007</v>
      </c>
      <c r="Y3935" s="3">
        <f>Sales_Data[[#This Row],[Gross_Profit_Recalc]]/Sales_Data[[#This Row],[Sales]]</f>
        <v>0.40000000000000008</v>
      </c>
      <c r="Z3935">
        <f>YEAR(Sales_Data[[#This Row],[Order Date]])</f>
        <v>2017</v>
      </c>
    </row>
    <row r="3936" spans="1:26" x14ac:dyDescent="0.2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>_xlfn.XLOOKUP(Sales_Data[[#This Row],[Category]],Assumptions_Model!A:A, Assumptions_Model!B:B)</f>
        <v>0.6</v>
      </c>
      <c r="W3936">
        <f>Sales_Data[[#This Row],[Sales]]*Sales_Data[[#This Row],[Cost_%]]</f>
        <v>44.4</v>
      </c>
      <c r="X3936">
        <f>Sales_Data[[#This Row],[Sales]]-Sales_Data[[#This Row],[Cost]]</f>
        <v>29.6</v>
      </c>
      <c r="Y3936" s="3">
        <f>Sales_Data[[#This Row],[Gross_Profit_Recalc]]/Sales_Data[[#This Row],[Sales]]</f>
        <v>0.4</v>
      </c>
      <c r="Z3936">
        <f>YEAR(Sales_Data[[#This Row],[Order Date]])</f>
        <v>2017</v>
      </c>
    </row>
    <row r="3937" spans="1:26" x14ac:dyDescent="0.2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>_xlfn.XLOOKUP(Sales_Data[[#This Row],[Category]],Assumptions_Model!A:A, Assumptions_Model!B:B)</f>
        <v>0.55000000000000004</v>
      </c>
      <c r="W3937">
        <f>Sales_Data[[#This Row],[Sales]]*Sales_Data[[#This Row],[Cost_%]]</f>
        <v>110.87120000000002</v>
      </c>
      <c r="X3937">
        <f>Sales_Data[[#This Row],[Sales]]-Sales_Data[[#This Row],[Cost]]</f>
        <v>90.712799999999987</v>
      </c>
      <c r="Y3937" s="3">
        <f>Sales_Data[[#This Row],[Gross_Profit_Recalc]]/Sales_Data[[#This Row],[Sales]]</f>
        <v>0.44999999999999996</v>
      </c>
      <c r="Z3937">
        <f>YEAR(Sales_Data[[#This Row],[Order Date]])</f>
        <v>2017</v>
      </c>
    </row>
    <row r="3938" spans="1:26" x14ac:dyDescent="0.2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>_xlfn.XLOOKUP(Sales_Data[[#This Row],[Category]],Assumptions_Model!A:A, Assumptions_Model!B:B)</f>
        <v>0.6</v>
      </c>
      <c r="W3938">
        <f>Sales_Data[[#This Row],[Sales]]*Sales_Data[[#This Row],[Cost_%]]</f>
        <v>17.251199999999997</v>
      </c>
      <c r="X3938">
        <f>Sales_Data[[#This Row],[Sales]]-Sales_Data[[#This Row],[Cost]]</f>
        <v>11.500800000000002</v>
      </c>
      <c r="Y3938" s="3">
        <f>Sales_Data[[#This Row],[Gross_Profit_Recalc]]/Sales_Data[[#This Row],[Sales]]</f>
        <v>0.40000000000000008</v>
      </c>
      <c r="Z3938">
        <f>YEAR(Sales_Data[[#This Row],[Order Date]])</f>
        <v>2015</v>
      </c>
    </row>
    <row r="3939" spans="1:26" x14ac:dyDescent="0.2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>_xlfn.XLOOKUP(Sales_Data[[#This Row],[Category]],Assumptions_Model!A:A, Assumptions_Model!B:B)</f>
        <v>0.6</v>
      </c>
      <c r="W3939">
        <f>Sales_Data[[#This Row],[Sales]]*Sales_Data[[#This Row],[Cost_%]]</f>
        <v>16.329599999999999</v>
      </c>
      <c r="X3939">
        <f>Sales_Data[[#This Row],[Sales]]-Sales_Data[[#This Row],[Cost]]</f>
        <v>10.886400000000002</v>
      </c>
      <c r="Y3939" s="3">
        <f>Sales_Data[[#This Row],[Gross_Profit_Recalc]]/Sales_Data[[#This Row],[Sales]]</f>
        <v>0.40000000000000008</v>
      </c>
      <c r="Z3939">
        <f>YEAR(Sales_Data[[#This Row],[Order Date]])</f>
        <v>2015</v>
      </c>
    </row>
    <row r="3940" spans="1:26" x14ac:dyDescent="0.2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>_xlfn.XLOOKUP(Sales_Data[[#This Row],[Category]],Assumptions_Model!A:A, Assumptions_Model!B:B)</f>
        <v>0.65</v>
      </c>
      <c r="W3940">
        <f>Sales_Data[[#This Row],[Sales]]*Sales_Data[[#This Row],[Cost_%]]</f>
        <v>128.29180000000002</v>
      </c>
      <c r="X3940">
        <f>Sales_Data[[#This Row],[Sales]]-Sales_Data[[#This Row],[Cost]]</f>
        <v>69.080199999999991</v>
      </c>
      <c r="Y3940" s="3">
        <f>Sales_Data[[#This Row],[Gross_Profit_Recalc]]/Sales_Data[[#This Row],[Sales]]</f>
        <v>0.34999999999999992</v>
      </c>
      <c r="Z3940">
        <f>YEAR(Sales_Data[[#This Row],[Order Date]])</f>
        <v>2015</v>
      </c>
    </row>
    <row r="3941" spans="1:26" x14ac:dyDescent="0.2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>_xlfn.XLOOKUP(Sales_Data[[#This Row],[Category]],Assumptions_Model!A:A, Assumptions_Model!B:B)</f>
        <v>0.65</v>
      </c>
      <c r="W3941">
        <f>Sales_Data[[#This Row],[Sales]]*Sales_Data[[#This Row],[Cost_%]]</f>
        <v>926.18500000000006</v>
      </c>
      <c r="X3941">
        <f>Sales_Data[[#This Row],[Sales]]-Sales_Data[[#This Row],[Cost]]</f>
        <v>498.71500000000003</v>
      </c>
      <c r="Y3941" s="3">
        <f>Sales_Data[[#This Row],[Gross_Profit_Recalc]]/Sales_Data[[#This Row],[Sales]]</f>
        <v>0.35</v>
      </c>
      <c r="Z3941">
        <f>YEAR(Sales_Data[[#This Row],[Order Date]])</f>
        <v>2016</v>
      </c>
    </row>
    <row r="3942" spans="1:26" x14ac:dyDescent="0.2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>_xlfn.XLOOKUP(Sales_Data[[#This Row],[Category]],Assumptions_Model!A:A, Assumptions_Model!B:B)</f>
        <v>0.65</v>
      </c>
      <c r="W3942">
        <f>Sales_Data[[#This Row],[Sales]]*Sales_Data[[#This Row],[Cost_%]]</f>
        <v>9.4640000000000004</v>
      </c>
      <c r="X3942">
        <f>Sales_Data[[#This Row],[Sales]]-Sales_Data[[#This Row],[Cost]]</f>
        <v>5.0960000000000001</v>
      </c>
      <c r="Y3942" s="3">
        <f>Sales_Data[[#This Row],[Gross_Profit_Recalc]]/Sales_Data[[#This Row],[Sales]]</f>
        <v>0.35</v>
      </c>
      <c r="Z3942">
        <f>YEAR(Sales_Data[[#This Row],[Order Date]])</f>
        <v>2017</v>
      </c>
    </row>
    <row r="3943" spans="1:26" x14ac:dyDescent="0.2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>_xlfn.XLOOKUP(Sales_Data[[#This Row],[Category]],Assumptions_Model!A:A, Assumptions_Model!B:B)</f>
        <v>0.6</v>
      </c>
      <c r="W3943">
        <f>Sales_Data[[#This Row],[Sales]]*Sales_Data[[#This Row],[Cost_%]]</f>
        <v>1.8288</v>
      </c>
      <c r="X3943">
        <f>Sales_Data[[#This Row],[Sales]]-Sales_Data[[#This Row],[Cost]]</f>
        <v>1.2192000000000001</v>
      </c>
      <c r="Y3943" s="3">
        <f>Sales_Data[[#This Row],[Gross_Profit_Recalc]]/Sales_Data[[#This Row],[Sales]]</f>
        <v>0.4</v>
      </c>
      <c r="Z3943">
        <f>YEAR(Sales_Data[[#This Row],[Order Date]])</f>
        <v>2017</v>
      </c>
    </row>
    <row r="3944" spans="1:26" x14ac:dyDescent="0.2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>_xlfn.XLOOKUP(Sales_Data[[#This Row],[Category]],Assumptions_Model!A:A, Assumptions_Model!B:B)</f>
        <v>0.6</v>
      </c>
      <c r="W3944">
        <f>Sales_Data[[#This Row],[Sales]]*Sales_Data[[#This Row],[Cost_%]]</f>
        <v>15.552</v>
      </c>
      <c r="X3944">
        <f>Sales_Data[[#This Row],[Sales]]-Sales_Data[[#This Row],[Cost]]</f>
        <v>10.368000000000002</v>
      </c>
      <c r="Y3944" s="3">
        <f>Sales_Data[[#This Row],[Gross_Profit_Recalc]]/Sales_Data[[#This Row],[Sales]]</f>
        <v>0.40000000000000008</v>
      </c>
      <c r="Z3944">
        <f>YEAR(Sales_Data[[#This Row],[Order Date]])</f>
        <v>2017</v>
      </c>
    </row>
    <row r="3945" spans="1:26" x14ac:dyDescent="0.2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f>_xlfn.XLOOKUP(Sales_Data[[#This Row],[Category]],Assumptions_Model!A:A, Assumptions_Model!B:B)</f>
        <v>0.6</v>
      </c>
      <c r="W3945">
        <f>Sales_Data[[#This Row],[Sales]]*Sales_Data[[#This Row],[Cost_%]]</f>
        <v>501.10199999999998</v>
      </c>
      <c r="X3945">
        <f>Sales_Data[[#This Row],[Sales]]-Sales_Data[[#This Row],[Cost]]</f>
        <v>334.06799999999998</v>
      </c>
      <c r="Y3945" s="3">
        <f>Sales_Data[[#This Row],[Gross_Profit_Recalc]]/Sales_Data[[#This Row],[Sales]]</f>
        <v>0.4</v>
      </c>
      <c r="Z3945">
        <f>YEAR(Sales_Data[[#This Row],[Order Date]])</f>
        <v>2016</v>
      </c>
    </row>
    <row r="3946" spans="1:26" x14ac:dyDescent="0.2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>_xlfn.XLOOKUP(Sales_Data[[#This Row],[Category]],Assumptions_Model!A:A, Assumptions_Model!B:B)</f>
        <v>0.6</v>
      </c>
      <c r="W3946">
        <f>Sales_Data[[#This Row],[Sales]]*Sales_Data[[#This Row],[Cost_%]]</f>
        <v>10.404</v>
      </c>
      <c r="X3946">
        <f>Sales_Data[[#This Row],[Sales]]-Sales_Data[[#This Row],[Cost]]</f>
        <v>6.9359999999999999</v>
      </c>
      <c r="Y3946" s="3">
        <f>Sales_Data[[#This Row],[Gross_Profit_Recalc]]/Sales_Data[[#This Row],[Sales]]</f>
        <v>0.4</v>
      </c>
      <c r="Z3946">
        <f>YEAR(Sales_Data[[#This Row],[Order Date]])</f>
        <v>2016</v>
      </c>
    </row>
    <row r="3947" spans="1:26" x14ac:dyDescent="0.2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f>_xlfn.XLOOKUP(Sales_Data[[#This Row],[Category]],Assumptions_Model!A:A, Assumptions_Model!B:B)</f>
        <v>0.6</v>
      </c>
      <c r="W3947">
        <f>Sales_Data[[#This Row],[Sales]]*Sales_Data[[#This Row],[Cost_%]]</f>
        <v>26.630399999999998</v>
      </c>
      <c r="X3947">
        <f>Sales_Data[[#This Row],[Sales]]-Sales_Data[[#This Row],[Cost]]</f>
        <v>17.753600000000002</v>
      </c>
      <c r="Y3947" s="3">
        <f>Sales_Data[[#This Row],[Gross_Profit_Recalc]]/Sales_Data[[#This Row],[Sales]]</f>
        <v>0.4</v>
      </c>
      <c r="Z3947">
        <f>YEAR(Sales_Data[[#This Row],[Order Date]])</f>
        <v>2017</v>
      </c>
    </row>
    <row r="3948" spans="1:26" x14ac:dyDescent="0.2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>_xlfn.XLOOKUP(Sales_Data[[#This Row],[Category]],Assumptions_Model!A:A, Assumptions_Model!B:B)</f>
        <v>0.6</v>
      </c>
      <c r="W3948">
        <f>Sales_Data[[#This Row],[Sales]]*Sales_Data[[#This Row],[Cost_%]]</f>
        <v>1.7664</v>
      </c>
      <c r="X3948">
        <f>Sales_Data[[#This Row],[Sales]]-Sales_Data[[#This Row],[Cost]]</f>
        <v>1.1776</v>
      </c>
      <c r="Y3948" s="3">
        <f>Sales_Data[[#This Row],[Gross_Profit_Recalc]]/Sales_Data[[#This Row],[Sales]]</f>
        <v>0.4</v>
      </c>
      <c r="Z3948">
        <f>YEAR(Sales_Data[[#This Row],[Order Date]])</f>
        <v>2017</v>
      </c>
    </row>
    <row r="3949" spans="1:26" x14ac:dyDescent="0.2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>_xlfn.XLOOKUP(Sales_Data[[#This Row],[Category]],Assumptions_Model!A:A, Assumptions_Model!B:B)</f>
        <v>0.6</v>
      </c>
      <c r="W3949">
        <f>Sales_Data[[#This Row],[Sales]]*Sales_Data[[#This Row],[Cost_%]]</f>
        <v>3.8208000000000002</v>
      </c>
      <c r="X3949">
        <f>Sales_Data[[#This Row],[Sales]]-Sales_Data[[#This Row],[Cost]]</f>
        <v>2.5472000000000001</v>
      </c>
      <c r="Y3949" s="3">
        <f>Sales_Data[[#This Row],[Gross_Profit_Recalc]]/Sales_Data[[#This Row],[Sales]]</f>
        <v>0.4</v>
      </c>
      <c r="Z3949">
        <f>YEAR(Sales_Data[[#This Row],[Order Date]])</f>
        <v>2016</v>
      </c>
    </row>
    <row r="3950" spans="1:26" x14ac:dyDescent="0.2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>_xlfn.XLOOKUP(Sales_Data[[#This Row],[Category]],Assumptions_Model!A:A, Assumptions_Model!B:B)</f>
        <v>0.6</v>
      </c>
      <c r="W3950">
        <f>Sales_Data[[#This Row],[Sales]]*Sales_Data[[#This Row],[Cost_%]]</f>
        <v>29.308799999999998</v>
      </c>
      <c r="X3950">
        <f>Sales_Data[[#This Row],[Sales]]-Sales_Data[[#This Row],[Cost]]</f>
        <v>19.539200000000001</v>
      </c>
      <c r="Y3950" s="3">
        <f>Sales_Data[[#This Row],[Gross_Profit_Recalc]]/Sales_Data[[#This Row],[Sales]]</f>
        <v>0.4</v>
      </c>
      <c r="Z3950">
        <f>YEAR(Sales_Data[[#This Row],[Order Date]])</f>
        <v>2016</v>
      </c>
    </row>
    <row r="3951" spans="1:26" x14ac:dyDescent="0.2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>_xlfn.XLOOKUP(Sales_Data[[#This Row],[Category]],Assumptions_Model!A:A, Assumptions_Model!B:B)</f>
        <v>0.6</v>
      </c>
      <c r="W3951">
        <f>Sales_Data[[#This Row],[Sales]]*Sales_Data[[#This Row],[Cost_%]]</f>
        <v>11.7888</v>
      </c>
      <c r="X3951">
        <f>Sales_Data[[#This Row],[Sales]]-Sales_Data[[#This Row],[Cost]]</f>
        <v>7.8591999999999995</v>
      </c>
      <c r="Y3951" s="3">
        <f>Sales_Data[[#This Row],[Gross_Profit_Recalc]]/Sales_Data[[#This Row],[Sales]]</f>
        <v>0.39999999999999997</v>
      </c>
      <c r="Z3951">
        <f>YEAR(Sales_Data[[#This Row],[Order Date]])</f>
        <v>2016</v>
      </c>
    </row>
    <row r="3952" spans="1:26" x14ac:dyDescent="0.2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>_xlfn.XLOOKUP(Sales_Data[[#This Row],[Category]],Assumptions_Model!A:A, Assumptions_Model!B:B)</f>
        <v>0.65</v>
      </c>
      <c r="W3952">
        <f>Sales_Data[[#This Row],[Sales]]*Sales_Data[[#This Row],[Cost_%]]</f>
        <v>165.8202</v>
      </c>
      <c r="X3952">
        <f>Sales_Data[[#This Row],[Sales]]-Sales_Data[[#This Row],[Cost]]</f>
        <v>89.287800000000004</v>
      </c>
      <c r="Y3952" s="3">
        <f>Sales_Data[[#This Row],[Gross_Profit_Recalc]]/Sales_Data[[#This Row],[Sales]]</f>
        <v>0.35000000000000003</v>
      </c>
      <c r="Z3952">
        <f>YEAR(Sales_Data[[#This Row],[Order Date]])</f>
        <v>2016</v>
      </c>
    </row>
    <row r="3953" spans="1:26" x14ac:dyDescent="0.2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>_xlfn.XLOOKUP(Sales_Data[[#This Row],[Category]],Assumptions_Model!A:A, Assumptions_Model!B:B)</f>
        <v>0.6</v>
      </c>
      <c r="W3953">
        <f>Sales_Data[[#This Row],[Sales]]*Sales_Data[[#This Row],[Cost_%]]</f>
        <v>10.348800000000001</v>
      </c>
      <c r="X3953">
        <f>Sales_Data[[#This Row],[Sales]]-Sales_Data[[#This Row],[Cost]]</f>
        <v>6.8992000000000004</v>
      </c>
      <c r="Y3953" s="3">
        <f>Sales_Data[[#This Row],[Gross_Profit_Recalc]]/Sales_Data[[#This Row],[Sales]]</f>
        <v>0.4</v>
      </c>
      <c r="Z3953">
        <f>YEAR(Sales_Data[[#This Row],[Order Date]])</f>
        <v>2014</v>
      </c>
    </row>
    <row r="3954" spans="1:26" x14ac:dyDescent="0.2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>_xlfn.XLOOKUP(Sales_Data[[#This Row],[Category]],Assumptions_Model!A:A, Assumptions_Model!B:B)</f>
        <v>0.55000000000000004</v>
      </c>
      <c r="W3954">
        <f>Sales_Data[[#This Row],[Sales]]*Sales_Data[[#This Row],[Cost_%]]</f>
        <v>87.991200000000006</v>
      </c>
      <c r="X3954">
        <f>Sales_Data[[#This Row],[Sales]]-Sales_Data[[#This Row],[Cost]]</f>
        <v>71.992800000000003</v>
      </c>
      <c r="Y3954" s="3">
        <f>Sales_Data[[#This Row],[Gross_Profit_Recalc]]/Sales_Data[[#This Row],[Sales]]</f>
        <v>0.45</v>
      </c>
      <c r="Z3954">
        <f>YEAR(Sales_Data[[#This Row],[Order Date]])</f>
        <v>2016</v>
      </c>
    </row>
    <row r="3955" spans="1:26" x14ac:dyDescent="0.2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>_xlfn.XLOOKUP(Sales_Data[[#This Row],[Category]],Assumptions_Model!A:A, Assumptions_Model!B:B)</f>
        <v>0.6</v>
      </c>
      <c r="W3955">
        <f>Sales_Data[[#This Row],[Sales]]*Sales_Data[[#This Row],[Cost_%]]</f>
        <v>7.6199999999999992</v>
      </c>
      <c r="X3955">
        <f>Sales_Data[[#This Row],[Sales]]-Sales_Data[[#This Row],[Cost]]</f>
        <v>5.08</v>
      </c>
      <c r="Y3955" s="3">
        <f>Sales_Data[[#This Row],[Gross_Profit_Recalc]]/Sales_Data[[#This Row],[Sales]]</f>
        <v>0.4</v>
      </c>
      <c r="Z3955">
        <f>YEAR(Sales_Data[[#This Row],[Order Date]])</f>
        <v>2017</v>
      </c>
    </row>
    <row r="3956" spans="1:26" x14ac:dyDescent="0.2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>_xlfn.XLOOKUP(Sales_Data[[#This Row],[Category]],Assumptions_Model!A:A, Assumptions_Model!B:B)</f>
        <v>0.65</v>
      </c>
      <c r="W3956">
        <f>Sales_Data[[#This Row],[Sales]]*Sales_Data[[#This Row],[Cost_%]]</f>
        <v>3.5554999999999999</v>
      </c>
      <c r="X3956">
        <f>Sales_Data[[#This Row],[Sales]]-Sales_Data[[#This Row],[Cost]]</f>
        <v>1.9144999999999999</v>
      </c>
      <c r="Y3956" s="3">
        <f>Sales_Data[[#This Row],[Gross_Profit_Recalc]]/Sales_Data[[#This Row],[Sales]]</f>
        <v>0.35</v>
      </c>
      <c r="Z3956">
        <f>YEAR(Sales_Data[[#This Row],[Order Date]])</f>
        <v>2014</v>
      </c>
    </row>
    <row r="3957" spans="1:26" x14ac:dyDescent="0.2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>_xlfn.XLOOKUP(Sales_Data[[#This Row],[Category]],Assumptions_Model!A:A, Assumptions_Model!B:B)</f>
        <v>0.6</v>
      </c>
      <c r="W3957">
        <f>Sales_Data[[#This Row],[Sales]]*Sales_Data[[#This Row],[Cost_%]]</f>
        <v>47.616</v>
      </c>
      <c r="X3957">
        <f>Sales_Data[[#This Row],[Sales]]-Sales_Data[[#This Row],[Cost]]</f>
        <v>31.744</v>
      </c>
      <c r="Y3957" s="3">
        <f>Sales_Data[[#This Row],[Gross_Profit_Recalc]]/Sales_Data[[#This Row],[Sales]]</f>
        <v>0.4</v>
      </c>
      <c r="Z3957">
        <f>YEAR(Sales_Data[[#This Row],[Order Date]])</f>
        <v>2014</v>
      </c>
    </row>
    <row r="3958" spans="1:26" x14ac:dyDescent="0.2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>_xlfn.XLOOKUP(Sales_Data[[#This Row],[Category]],Assumptions_Model!A:A, Assumptions_Model!B:B)</f>
        <v>0.65</v>
      </c>
      <c r="W3958">
        <f>Sales_Data[[#This Row],[Sales]]*Sales_Data[[#This Row],[Cost_%]]</f>
        <v>14.391</v>
      </c>
      <c r="X3958">
        <f>Sales_Data[[#This Row],[Sales]]-Sales_Data[[#This Row],[Cost]]</f>
        <v>7.7490000000000006</v>
      </c>
      <c r="Y3958" s="3">
        <f>Sales_Data[[#This Row],[Gross_Profit_Recalc]]/Sales_Data[[#This Row],[Sales]]</f>
        <v>0.35000000000000003</v>
      </c>
      <c r="Z3958">
        <f>YEAR(Sales_Data[[#This Row],[Order Date]])</f>
        <v>2016</v>
      </c>
    </row>
    <row r="3959" spans="1:26" x14ac:dyDescent="0.2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>_xlfn.XLOOKUP(Sales_Data[[#This Row],[Category]],Assumptions_Model!A:A, Assumptions_Model!B:B)</f>
        <v>0.6</v>
      </c>
      <c r="W3959">
        <f>Sales_Data[[#This Row],[Sales]]*Sales_Data[[#This Row],[Cost_%]]</f>
        <v>6.7661999999999995</v>
      </c>
      <c r="X3959">
        <f>Sales_Data[[#This Row],[Sales]]-Sales_Data[[#This Row],[Cost]]</f>
        <v>4.5107999999999997</v>
      </c>
      <c r="Y3959" s="3">
        <f>Sales_Data[[#This Row],[Gross_Profit_Recalc]]/Sales_Data[[#This Row],[Sales]]</f>
        <v>0.4</v>
      </c>
      <c r="Z3959">
        <f>YEAR(Sales_Data[[#This Row],[Order Date]])</f>
        <v>2016</v>
      </c>
    </row>
    <row r="3960" spans="1:26" x14ac:dyDescent="0.2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>_xlfn.XLOOKUP(Sales_Data[[#This Row],[Category]],Assumptions_Model!A:A, Assumptions_Model!B:B)</f>
        <v>0.6</v>
      </c>
      <c r="W3960">
        <f>Sales_Data[[#This Row],[Sales]]*Sales_Data[[#This Row],[Cost_%]]</f>
        <v>2.6688000000000001</v>
      </c>
      <c r="X3960">
        <f>Sales_Data[[#This Row],[Sales]]-Sales_Data[[#This Row],[Cost]]</f>
        <v>1.7792000000000003</v>
      </c>
      <c r="Y3960" s="3">
        <f>Sales_Data[[#This Row],[Gross_Profit_Recalc]]/Sales_Data[[#This Row],[Sales]]</f>
        <v>0.4</v>
      </c>
      <c r="Z3960">
        <f>YEAR(Sales_Data[[#This Row],[Order Date]])</f>
        <v>2016</v>
      </c>
    </row>
    <row r="3961" spans="1:26" x14ac:dyDescent="0.2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f>_xlfn.XLOOKUP(Sales_Data[[#This Row],[Category]],Assumptions_Model!A:A, Assumptions_Model!B:B)</f>
        <v>0.65</v>
      </c>
      <c r="W3961">
        <f>Sales_Data[[#This Row],[Sales]]*Sales_Data[[#This Row],[Cost_%]]</f>
        <v>29.094000000000001</v>
      </c>
      <c r="X3961">
        <f>Sales_Data[[#This Row],[Sales]]-Sales_Data[[#This Row],[Cost]]</f>
        <v>15.665999999999997</v>
      </c>
      <c r="Y3961" s="3">
        <f>Sales_Data[[#This Row],[Gross_Profit_Recalc]]/Sales_Data[[#This Row],[Sales]]</f>
        <v>0.34999999999999992</v>
      </c>
      <c r="Z3961">
        <f>YEAR(Sales_Data[[#This Row],[Order Date]])</f>
        <v>2016</v>
      </c>
    </row>
    <row r="3962" spans="1:26" x14ac:dyDescent="0.2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>_xlfn.XLOOKUP(Sales_Data[[#This Row],[Category]],Assumptions_Model!A:A, Assumptions_Model!B:B)</f>
        <v>0.6</v>
      </c>
      <c r="W3962">
        <f>Sales_Data[[#This Row],[Sales]]*Sales_Data[[#This Row],[Cost_%]]</f>
        <v>22.968</v>
      </c>
      <c r="X3962">
        <f>Sales_Data[[#This Row],[Sales]]-Sales_Data[[#This Row],[Cost]]</f>
        <v>15.312000000000001</v>
      </c>
      <c r="Y3962" s="3">
        <f>Sales_Data[[#This Row],[Gross_Profit_Recalc]]/Sales_Data[[#This Row],[Sales]]</f>
        <v>0.4</v>
      </c>
      <c r="Z3962">
        <f>YEAR(Sales_Data[[#This Row],[Order Date]])</f>
        <v>2015</v>
      </c>
    </row>
    <row r="3963" spans="1:26" x14ac:dyDescent="0.2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>_xlfn.XLOOKUP(Sales_Data[[#This Row],[Category]],Assumptions_Model!A:A, Assumptions_Model!B:B)</f>
        <v>0.55000000000000004</v>
      </c>
      <c r="W3963">
        <f>Sales_Data[[#This Row],[Sales]]*Sales_Data[[#This Row],[Cost_%]]</f>
        <v>82.472499999999997</v>
      </c>
      <c r="X3963">
        <f>Sales_Data[[#This Row],[Sales]]-Sales_Data[[#This Row],[Cost]]</f>
        <v>67.477499999999992</v>
      </c>
      <c r="Y3963" s="3">
        <f>Sales_Data[[#This Row],[Gross_Profit_Recalc]]/Sales_Data[[#This Row],[Sales]]</f>
        <v>0.44999999999999996</v>
      </c>
      <c r="Z3963">
        <f>YEAR(Sales_Data[[#This Row],[Order Date]])</f>
        <v>2015</v>
      </c>
    </row>
    <row r="3964" spans="1:26" x14ac:dyDescent="0.2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>_xlfn.XLOOKUP(Sales_Data[[#This Row],[Category]],Assumptions_Model!A:A, Assumptions_Model!B:B)</f>
        <v>0.6</v>
      </c>
      <c r="W3964">
        <f>Sales_Data[[#This Row],[Sales]]*Sales_Data[[#This Row],[Cost_%]]</f>
        <v>7.7039999999999997</v>
      </c>
      <c r="X3964">
        <f>Sales_Data[[#This Row],[Sales]]-Sales_Data[[#This Row],[Cost]]</f>
        <v>5.1360000000000001</v>
      </c>
      <c r="Y3964" s="3">
        <f>Sales_Data[[#This Row],[Gross_Profit_Recalc]]/Sales_Data[[#This Row],[Sales]]</f>
        <v>0.4</v>
      </c>
      <c r="Z3964">
        <f>YEAR(Sales_Data[[#This Row],[Order Date]])</f>
        <v>2017</v>
      </c>
    </row>
    <row r="3965" spans="1:26" x14ac:dyDescent="0.2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>_xlfn.XLOOKUP(Sales_Data[[#This Row],[Category]],Assumptions_Model!A:A, Assumptions_Model!B:B)</f>
        <v>0.65</v>
      </c>
      <c r="W3965">
        <f>Sales_Data[[#This Row],[Sales]]*Sales_Data[[#This Row],[Cost_%]]</f>
        <v>29.035500000000003</v>
      </c>
      <c r="X3965">
        <f>Sales_Data[[#This Row],[Sales]]-Sales_Data[[#This Row],[Cost]]</f>
        <v>15.634499999999999</v>
      </c>
      <c r="Y3965" s="3">
        <f>Sales_Data[[#This Row],[Gross_Profit_Recalc]]/Sales_Data[[#This Row],[Sales]]</f>
        <v>0.35</v>
      </c>
      <c r="Z3965">
        <f>YEAR(Sales_Data[[#This Row],[Order Date]])</f>
        <v>2017</v>
      </c>
    </row>
    <row r="3966" spans="1:26" x14ac:dyDescent="0.2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f>_xlfn.XLOOKUP(Sales_Data[[#This Row],[Category]],Assumptions_Model!A:A, Assumptions_Model!B:B)</f>
        <v>0.6</v>
      </c>
      <c r="W3966">
        <f>Sales_Data[[#This Row],[Sales]]*Sales_Data[[#This Row],[Cost_%]]</f>
        <v>4.7231999999999994</v>
      </c>
      <c r="X3966">
        <f>Sales_Data[[#This Row],[Sales]]-Sales_Data[[#This Row],[Cost]]</f>
        <v>3.1488000000000005</v>
      </c>
      <c r="Y3966" s="3">
        <f>Sales_Data[[#This Row],[Gross_Profit_Recalc]]/Sales_Data[[#This Row],[Sales]]</f>
        <v>0.40000000000000008</v>
      </c>
      <c r="Z3966">
        <f>YEAR(Sales_Data[[#This Row],[Order Date]])</f>
        <v>2016</v>
      </c>
    </row>
    <row r="3967" spans="1:26" x14ac:dyDescent="0.2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>_xlfn.XLOOKUP(Sales_Data[[#This Row],[Category]],Assumptions_Model!A:A, Assumptions_Model!B:B)</f>
        <v>0.6</v>
      </c>
      <c r="W3967">
        <f>Sales_Data[[#This Row],[Sales]]*Sales_Data[[#This Row],[Cost_%]]</f>
        <v>4.7231999999999994</v>
      </c>
      <c r="X3967">
        <f>Sales_Data[[#This Row],[Sales]]-Sales_Data[[#This Row],[Cost]]</f>
        <v>3.1488000000000005</v>
      </c>
      <c r="Y3967" s="3">
        <f>Sales_Data[[#This Row],[Gross_Profit_Recalc]]/Sales_Data[[#This Row],[Sales]]</f>
        <v>0.40000000000000008</v>
      </c>
      <c r="Z3967">
        <f>YEAR(Sales_Data[[#This Row],[Order Date]])</f>
        <v>2014</v>
      </c>
    </row>
    <row r="3968" spans="1:26" x14ac:dyDescent="0.2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>_xlfn.XLOOKUP(Sales_Data[[#This Row],[Category]],Assumptions_Model!A:A, Assumptions_Model!B:B)</f>
        <v>0.6</v>
      </c>
      <c r="W3968">
        <f>Sales_Data[[#This Row],[Sales]]*Sales_Data[[#This Row],[Cost_%]]</f>
        <v>52.824000000000005</v>
      </c>
      <c r="X3968">
        <f>Sales_Data[[#This Row],[Sales]]-Sales_Data[[#This Row],[Cost]]</f>
        <v>35.216000000000001</v>
      </c>
      <c r="Y3968" s="3">
        <f>Sales_Data[[#This Row],[Gross_Profit_Recalc]]/Sales_Data[[#This Row],[Sales]]</f>
        <v>0.39999999999999997</v>
      </c>
      <c r="Z3968">
        <f>YEAR(Sales_Data[[#This Row],[Order Date]])</f>
        <v>2016</v>
      </c>
    </row>
    <row r="3969" spans="1:26" x14ac:dyDescent="0.2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>_xlfn.XLOOKUP(Sales_Data[[#This Row],[Category]],Assumptions_Model!A:A, Assumptions_Model!B:B)</f>
        <v>0.6</v>
      </c>
      <c r="W3969">
        <f>Sales_Data[[#This Row],[Sales]]*Sales_Data[[#This Row],[Cost_%]]</f>
        <v>24.380999999999997</v>
      </c>
      <c r="X3969">
        <f>Sales_Data[[#This Row],[Sales]]-Sales_Data[[#This Row],[Cost]]</f>
        <v>16.254000000000001</v>
      </c>
      <c r="Y3969" s="3">
        <f>Sales_Data[[#This Row],[Gross_Profit_Recalc]]/Sales_Data[[#This Row],[Sales]]</f>
        <v>0.40000000000000008</v>
      </c>
      <c r="Z3969">
        <f>YEAR(Sales_Data[[#This Row],[Order Date]])</f>
        <v>2016</v>
      </c>
    </row>
    <row r="3970" spans="1:26" x14ac:dyDescent="0.2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>_xlfn.XLOOKUP(Sales_Data[[#This Row],[Category]],Assumptions_Model!A:A, Assumptions_Model!B:B)</f>
        <v>0.6</v>
      </c>
      <c r="W3970">
        <f>Sales_Data[[#This Row],[Sales]]*Sales_Data[[#This Row],[Cost_%]]</f>
        <v>3.4367999999999999</v>
      </c>
      <c r="X3970">
        <f>Sales_Data[[#This Row],[Sales]]-Sales_Data[[#This Row],[Cost]]</f>
        <v>2.2911999999999999</v>
      </c>
      <c r="Y3970" s="3">
        <f>Sales_Data[[#This Row],[Gross_Profit_Recalc]]/Sales_Data[[#This Row],[Sales]]</f>
        <v>0.4</v>
      </c>
      <c r="Z3970">
        <f>YEAR(Sales_Data[[#This Row],[Order Date]])</f>
        <v>2015</v>
      </c>
    </row>
    <row r="3971" spans="1:26" x14ac:dyDescent="0.2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>_xlfn.XLOOKUP(Sales_Data[[#This Row],[Category]],Assumptions_Model!A:A, Assumptions_Model!B:B)</f>
        <v>0.6</v>
      </c>
      <c r="W3971">
        <f>Sales_Data[[#This Row],[Sales]]*Sales_Data[[#This Row],[Cost_%]]</f>
        <v>25.344000000000001</v>
      </c>
      <c r="X3971">
        <f>Sales_Data[[#This Row],[Sales]]-Sales_Data[[#This Row],[Cost]]</f>
        <v>16.896000000000001</v>
      </c>
      <c r="Y3971" s="3">
        <f>Sales_Data[[#This Row],[Gross_Profit_Recalc]]/Sales_Data[[#This Row],[Sales]]</f>
        <v>0.4</v>
      </c>
      <c r="Z3971">
        <f>YEAR(Sales_Data[[#This Row],[Order Date]])</f>
        <v>2015</v>
      </c>
    </row>
    <row r="3972" spans="1:26" x14ac:dyDescent="0.2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f>_xlfn.XLOOKUP(Sales_Data[[#This Row],[Category]],Assumptions_Model!A:A, Assumptions_Model!B:B)</f>
        <v>0.6</v>
      </c>
      <c r="W3972">
        <f>Sales_Data[[#This Row],[Sales]]*Sales_Data[[#This Row],[Cost_%]]</f>
        <v>32.292000000000002</v>
      </c>
      <c r="X3972">
        <f>Sales_Data[[#This Row],[Sales]]-Sales_Data[[#This Row],[Cost]]</f>
        <v>21.527999999999999</v>
      </c>
      <c r="Y3972" s="3">
        <f>Sales_Data[[#This Row],[Gross_Profit_Recalc]]/Sales_Data[[#This Row],[Sales]]</f>
        <v>0.39999999999999997</v>
      </c>
      <c r="Z3972">
        <f>YEAR(Sales_Data[[#This Row],[Order Date]])</f>
        <v>2014</v>
      </c>
    </row>
    <row r="3973" spans="1:26" x14ac:dyDescent="0.2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f>_xlfn.XLOOKUP(Sales_Data[[#This Row],[Category]],Assumptions_Model!A:A, Assumptions_Model!B:B)</f>
        <v>0.6</v>
      </c>
      <c r="W3973">
        <f>Sales_Data[[#This Row],[Sales]]*Sales_Data[[#This Row],[Cost_%]]</f>
        <v>47.616</v>
      </c>
      <c r="X3973">
        <f>Sales_Data[[#This Row],[Sales]]-Sales_Data[[#This Row],[Cost]]</f>
        <v>31.744</v>
      </c>
      <c r="Y3973" s="3">
        <f>Sales_Data[[#This Row],[Gross_Profit_Recalc]]/Sales_Data[[#This Row],[Sales]]</f>
        <v>0.4</v>
      </c>
      <c r="Z3973">
        <f>YEAR(Sales_Data[[#This Row],[Order Date]])</f>
        <v>2015</v>
      </c>
    </row>
    <row r="3974" spans="1:26" x14ac:dyDescent="0.2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>_xlfn.XLOOKUP(Sales_Data[[#This Row],[Category]],Assumptions_Model!A:A, Assumptions_Model!B:B)</f>
        <v>0.6</v>
      </c>
      <c r="W3974">
        <f>Sales_Data[[#This Row],[Sales]]*Sales_Data[[#This Row],[Cost_%]]</f>
        <v>8.0879999999999992</v>
      </c>
      <c r="X3974">
        <f>Sales_Data[[#This Row],[Sales]]-Sales_Data[[#This Row],[Cost]]</f>
        <v>5.3920000000000012</v>
      </c>
      <c r="Y3974" s="3">
        <f>Sales_Data[[#This Row],[Gross_Profit_Recalc]]/Sales_Data[[#This Row],[Sales]]</f>
        <v>0.40000000000000008</v>
      </c>
      <c r="Z3974">
        <f>YEAR(Sales_Data[[#This Row],[Order Date]])</f>
        <v>2016</v>
      </c>
    </row>
    <row r="3975" spans="1:26" x14ac:dyDescent="0.2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>_xlfn.XLOOKUP(Sales_Data[[#This Row],[Category]],Assumptions_Model!A:A, Assumptions_Model!B:B)</f>
        <v>0.6</v>
      </c>
      <c r="W3975">
        <f>Sales_Data[[#This Row],[Sales]]*Sales_Data[[#This Row],[Cost_%]]</f>
        <v>17.88</v>
      </c>
      <c r="X3975">
        <f>Sales_Data[[#This Row],[Sales]]-Sales_Data[[#This Row],[Cost]]</f>
        <v>11.920000000000002</v>
      </c>
      <c r="Y3975" s="3">
        <f>Sales_Data[[#This Row],[Gross_Profit_Recalc]]/Sales_Data[[#This Row],[Sales]]</f>
        <v>0.4</v>
      </c>
      <c r="Z3975">
        <f>YEAR(Sales_Data[[#This Row],[Order Date]])</f>
        <v>2016</v>
      </c>
    </row>
    <row r="3976" spans="1:26" x14ac:dyDescent="0.2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>_xlfn.XLOOKUP(Sales_Data[[#This Row],[Category]],Assumptions_Model!A:A, Assumptions_Model!B:B)</f>
        <v>0.65</v>
      </c>
      <c r="W3976">
        <f>Sales_Data[[#This Row],[Sales]]*Sales_Data[[#This Row],[Cost_%]]</f>
        <v>269.10000000000002</v>
      </c>
      <c r="X3976">
        <f>Sales_Data[[#This Row],[Sales]]-Sales_Data[[#This Row],[Cost]]</f>
        <v>144.89999999999998</v>
      </c>
      <c r="Y3976" s="3">
        <f>Sales_Data[[#This Row],[Gross_Profit_Recalc]]/Sales_Data[[#This Row],[Sales]]</f>
        <v>0.34999999999999992</v>
      </c>
      <c r="Z3976">
        <f>YEAR(Sales_Data[[#This Row],[Order Date]])</f>
        <v>2016</v>
      </c>
    </row>
    <row r="3977" spans="1:26" x14ac:dyDescent="0.2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>_xlfn.XLOOKUP(Sales_Data[[#This Row],[Category]],Assumptions_Model!A:A, Assumptions_Model!B:B)</f>
        <v>0.6</v>
      </c>
      <c r="W3977">
        <f>Sales_Data[[#This Row],[Sales]]*Sales_Data[[#This Row],[Cost_%]]</f>
        <v>24.796800000000001</v>
      </c>
      <c r="X3977">
        <f>Sales_Data[[#This Row],[Sales]]-Sales_Data[[#This Row],[Cost]]</f>
        <v>16.531200000000002</v>
      </c>
      <c r="Y3977" s="3">
        <f>Sales_Data[[#This Row],[Gross_Profit_Recalc]]/Sales_Data[[#This Row],[Sales]]</f>
        <v>0.4</v>
      </c>
      <c r="Z3977">
        <f>YEAR(Sales_Data[[#This Row],[Order Date]])</f>
        <v>2016</v>
      </c>
    </row>
    <row r="3978" spans="1:26" x14ac:dyDescent="0.2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f>_xlfn.XLOOKUP(Sales_Data[[#This Row],[Category]],Assumptions_Model!A:A, Assumptions_Model!B:B)</f>
        <v>0.65</v>
      </c>
      <c r="W3978">
        <f>Sales_Data[[#This Row],[Sales]]*Sales_Data[[#This Row],[Cost_%]]</f>
        <v>25.948</v>
      </c>
      <c r="X3978">
        <f>Sales_Data[[#This Row],[Sales]]-Sales_Data[[#This Row],[Cost]]</f>
        <v>13.972000000000001</v>
      </c>
      <c r="Y3978" s="3">
        <f>Sales_Data[[#This Row],[Gross_Profit_Recalc]]/Sales_Data[[#This Row],[Sales]]</f>
        <v>0.35000000000000003</v>
      </c>
      <c r="Z3978">
        <f>YEAR(Sales_Data[[#This Row],[Order Date]])</f>
        <v>2016</v>
      </c>
    </row>
    <row r="3979" spans="1:26" x14ac:dyDescent="0.2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>_xlfn.XLOOKUP(Sales_Data[[#This Row],[Category]],Assumptions_Model!A:A, Assumptions_Model!B:B)</f>
        <v>0.6</v>
      </c>
      <c r="W3979">
        <f>Sales_Data[[#This Row],[Sales]]*Sales_Data[[#This Row],[Cost_%]]</f>
        <v>5.3639999999999999</v>
      </c>
      <c r="X3979">
        <f>Sales_Data[[#This Row],[Sales]]-Sales_Data[[#This Row],[Cost]]</f>
        <v>3.5759999999999996</v>
      </c>
      <c r="Y3979" s="3">
        <f>Sales_Data[[#This Row],[Gross_Profit_Recalc]]/Sales_Data[[#This Row],[Sales]]</f>
        <v>0.39999999999999997</v>
      </c>
      <c r="Z3979">
        <f>YEAR(Sales_Data[[#This Row],[Order Date]])</f>
        <v>2017</v>
      </c>
    </row>
    <row r="3980" spans="1:26" x14ac:dyDescent="0.2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>_xlfn.XLOOKUP(Sales_Data[[#This Row],[Category]],Assumptions_Model!A:A, Assumptions_Model!B:B)</f>
        <v>0.55000000000000004</v>
      </c>
      <c r="W3980">
        <f>Sales_Data[[#This Row],[Sales]]*Sales_Data[[#This Row],[Cost_%]]</f>
        <v>46.631200000000007</v>
      </c>
      <c r="X3980">
        <f>Sales_Data[[#This Row],[Sales]]-Sales_Data[[#This Row],[Cost]]</f>
        <v>38.152799999999999</v>
      </c>
      <c r="Y3980" s="3">
        <f>Sales_Data[[#This Row],[Gross_Profit_Recalc]]/Sales_Data[[#This Row],[Sales]]</f>
        <v>0.44999999999999996</v>
      </c>
      <c r="Z3980">
        <f>YEAR(Sales_Data[[#This Row],[Order Date]])</f>
        <v>2017</v>
      </c>
    </row>
    <row r="3981" spans="1:26" x14ac:dyDescent="0.2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>_xlfn.XLOOKUP(Sales_Data[[#This Row],[Category]],Assumptions_Model!A:A, Assumptions_Model!B:B)</f>
        <v>0.65</v>
      </c>
      <c r="W3981">
        <f>Sales_Data[[#This Row],[Sales]]*Sales_Data[[#This Row],[Cost_%]]</f>
        <v>34.6554</v>
      </c>
      <c r="X3981">
        <f>Sales_Data[[#This Row],[Sales]]-Sales_Data[[#This Row],[Cost]]</f>
        <v>18.660600000000002</v>
      </c>
      <c r="Y3981" s="3">
        <f>Sales_Data[[#This Row],[Gross_Profit_Recalc]]/Sales_Data[[#This Row],[Sales]]</f>
        <v>0.35000000000000003</v>
      </c>
      <c r="Z3981">
        <f>YEAR(Sales_Data[[#This Row],[Order Date]])</f>
        <v>2014</v>
      </c>
    </row>
    <row r="3982" spans="1:26" x14ac:dyDescent="0.2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>_xlfn.XLOOKUP(Sales_Data[[#This Row],[Category]],Assumptions_Model!A:A, Assumptions_Model!B:B)</f>
        <v>0.6</v>
      </c>
      <c r="W3982">
        <f>Sales_Data[[#This Row],[Sales]]*Sales_Data[[#This Row],[Cost_%]]</f>
        <v>33.911999999999999</v>
      </c>
      <c r="X3982">
        <f>Sales_Data[[#This Row],[Sales]]-Sales_Data[[#This Row],[Cost]]</f>
        <v>22.608000000000004</v>
      </c>
      <c r="Y3982" s="3">
        <f>Sales_Data[[#This Row],[Gross_Profit_Recalc]]/Sales_Data[[#This Row],[Sales]]</f>
        <v>0.40000000000000008</v>
      </c>
      <c r="Z3982">
        <f>YEAR(Sales_Data[[#This Row],[Order Date]])</f>
        <v>2014</v>
      </c>
    </row>
    <row r="3983" spans="1:26" x14ac:dyDescent="0.2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>_xlfn.XLOOKUP(Sales_Data[[#This Row],[Category]],Assumptions_Model!A:A, Assumptions_Model!B:B)</f>
        <v>0.65</v>
      </c>
      <c r="W3983">
        <f>Sales_Data[[#This Row],[Sales]]*Sales_Data[[#This Row],[Cost_%]]</f>
        <v>14.8005</v>
      </c>
      <c r="X3983">
        <f>Sales_Data[[#This Row],[Sales]]-Sales_Data[[#This Row],[Cost]]</f>
        <v>7.9695</v>
      </c>
      <c r="Y3983" s="3">
        <f>Sales_Data[[#This Row],[Gross_Profit_Recalc]]/Sales_Data[[#This Row],[Sales]]</f>
        <v>0.35000000000000003</v>
      </c>
      <c r="Z3983">
        <f>YEAR(Sales_Data[[#This Row],[Order Date]])</f>
        <v>2017</v>
      </c>
    </row>
    <row r="3984" spans="1:26" x14ac:dyDescent="0.2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>_xlfn.XLOOKUP(Sales_Data[[#This Row],[Category]],Assumptions_Model!A:A, Assumptions_Model!B:B)</f>
        <v>0.65</v>
      </c>
      <c r="W3984">
        <f>Sales_Data[[#This Row],[Sales]]*Sales_Data[[#This Row],[Cost_%]]</f>
        <v>187.17920000000001</v>
      </c>
      <c r="X3984">
        <f>Sales_Data[[#This Row],[Sales]]-Sales_Data[[#This Row],[Cost]]</f>
        <v>100.78880000000001</v>
      </c>
      <c r="Y3984" s="3">
        <f>Sales_Data[[#This Row],[Gross_Profit_Recalc]]/Sales_Data[[#This Row],[Sales]]</f>
        <v>0.35000000000000003</v>
      </c>
      <c r="Z3984">
        <f>YEAR(Sales_Data[[#This Row],[Order Date]])</f>
        <v>2016</v>
      </c>
    </row>
    <row r="3985" spans="1:26" x14ac:dyDescent="0.2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>_xlfn.XLOOKUP(Sales_Data[[#This Row],[Category]],Assumptions_Model!A:A, Assumptions_Model!B:B)</f>
        <v>0.55000000000000004</v>
      </c>
      <c r="W3985">
        <f>Sales_Data[[#This Row],[Sales]]*Sales_Data[[#This Row],[Cost_%]]</f>
        <v>1539.9780000000001</v>
      </c>
      <c r="X3985">
        <f>Sales_Data[[#This Row],[Sales]]-Sales_Data[[#This Row],[Cost]]</f>
        <v>1259.982</v>
      </c>
      <c r="Y3985" s="3">
        <f>Sales_Data[[#This Row],[Gross_Profit_Recalc]]/Sales_Data[[#This Row],[Sales]]</f>
        <v>0.45</v>
      </c>
      <c r="Z3985">
        <f>YEAR(Sales_Data[[#This Row],[Order Date]])</f>
        <v>2016</v>
      </c>
    </row>
    <row r="3986" spans="1:26" x14ac:dyDescent="0.2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>_xlfn.XLOOKUP(Sales_Data[[#This Row],[Category]],Assumptions_Model!A:A, Assumptions_Model!B:B)</f>
        <v>0.6</v>
      </c>
      <c r="W3986">
        <f>Sales_Data[[#This Row],[Sales]]*Sales_Data[[#This Row],[Cost_%]]</f>
        <v>29.363999999999997</v>
      </c>
      <c r="X3986">
        <f>Sales_Data[[#This Row],[Sales]]-Sales_Data[[#This Row],[Cost]]</f>
        <v>19.576000000000001</v>
      </c>
      <c r="Y3986" s="3">
        <f>Sales_Data[[#This Row],[Gross_Profit_Recalc]]/Sales_Data[[#This Row],[Sales]]</f>
        <v>0.4</v>
      </c>
      <c r="Z3986">
        <f>YEAR(Sales_Data[[#This Row],[Order Date]])</f>
        <v>2016</v>
      </c>
    </row>
    <row r="3987" spans="1:26" x14ac:dyDescent="0.2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>_xlfn.XLOOKUP(Sales_Data[[#This Row],[Category]],Assumptions_Model!A:A, Assumptions_Model!B:B)</f>
        <v>0.65</v>
      </c>
      <c r="W3987">
        <f>Sales_Data[[#This Row],[Sales]]*Sales_Data[[#This Row],[Cost_%]]</f>
        <v>167.37435000000002</v>
      </c>
      <c r="X3987">
        <f>Sales_Data[[#This Row],[Sales]]-Sales_Data[[#This Row],[Cost]]</f>
        <v>90.124650000000003</v>
      </c>
      <c r="Y3987" s="3">
        <f>Sales_Data[[#This Row],[Gross_Profit_Recalc]]/Sales_Data[[#This Row],[Sales]]</f>
        <v>0.35</v>
      </c>
      <c r="Z3987">
        <f>YEAR(Sales_Data[[#This Row],[Order Date]])</f>
        <v>2016</v>
      </c>
    </row>
    <row r="3988" spans="1:26" x14ac:dyDescent="0.2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>_xlfn.XLOOKUP(Sales_Data[[#This Row],[Category]],Assumptions_Model!A:A, Assumptions_Model!B:B)</f>
        <v>0.6</v>
      </c>
      <c r="W3988">
        <f>Sales_Data[[#This Row],[Sales]]*Sales_Data[[#This Row],[Cost_%]]</f>
        <v>1554.9359999999999</v>
      </c>
      <c r="X3988">
        <f>Sales_Data[[#This Row],[Sales]]-Sales_Data[[#This Row],[Cost]]</f>
        <v>1036.624</v>
      </c>
      <c r="Y3988" s="3">
        <f>Sales_Data[[#This Row],[Gross_Profit_Recalc]]/Sales_Data[[#This Row],[Sales]]</f>
        <v>0.4</v>
      </c>
      <c r="Z3988">
        <f>YEAR(Sales_Data[[#This Row],[Order Date]])</f>
        <v>2017</v>
      </c>
    </row>
    <row r="3989" spans="1:26" x14ac:dyDescent="0.2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>_xlfn.XLOOKUP(Sales_Data[[#This Row],[Category]],Assumptions_Model!A:A, Assumptions_Model!B:B)</f>
        <v>0.6</v>
      </c>
      <c r="W3989">
        <f>Sales_Data[[#This Row],[Sales]]*Sales_Data[[#This Row],[Cost_%]]</f>
        <v>25.17</v>
      </c>
      <c r="X3989">
        <f>Sales_Data[[#This Row],[Sales]]-Sales_Data[[#This Row],[Cost]]</f>
        <v>16.78</v>
      </c>
      <c r="Y3989" s="3">
        <f>Sales_Data[[#This Row],[Gross_Profit_Recalc]]/Sales_Data[[#This Row],[Sales]]</f>
        <v>0.4</v>
      </c>
      <c r="Z3989">
        <f>YEAR(Sales_Data[[#This Row],[Order Date]])</f>
        <v>2017</v>
      </c>
    </row>
    <row r="3990" spans="1:26" x14ac:dyDescent="0.2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f>_xlfn.XLOOKUP(Sales_Data[[#This Row],[Category]],Assumptions_Model!A:A, Assumptions_Model!B:B)</f>
        <v>0.65</v>
      </c>
      <c r="W3990">
        <f>Sales_Data[[#This Row],[Sales]]*Sales_Data[[#This Row],[Cost_%]]</f>
        <v>51.428000000000004</v>
      </c>
      <c r="X3990">
        <f>Sales_Data[[#This Row],[Sales]]-Sales_Data[[#This Row],[Cost]]</f>
        <v>27.692</v>
      </c>
      <c r="Y3990" s="3">
        <f>Sales_Data[[#This Row],[Gross_Profit_Recalc]]/Sales_Data[[#This Row],[Sales]]</f>
        <v>0.35</v>
      </c>
      <c r="Z3990">
        <f>YEAR(Sales_Data[[#This Row],[Order Date]])</f>
        <v>2016</v>
      </c>
    </row>
    <row r="3991" spans="1:26" x14ac:dyDescent="0.2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>_xlfn.XLOOKUP(Sales_Data[[#This Row],[Category]],Assumptions_Model!A:A, Assumptions_Model!B:B)</f>
        <v>0.65</v>
      </c>
      <c r="W3991">
        <f>Sales_Data[[#This Row],[Sales]]*Sales_Data[[#This Row],[Cost_%]]</f>
        <v>34.423999999999999</v>
      </c>
      <c r="X3991">
        <f>Sales_Data[[#This Row],[Sales]]-Sales_Data[[#This Row],[Cost]]</f>
        <v>18.536000000000001</v>
      </c>
      <c r="Y3991" s="3">
        <f>Sales_Data[[#This Row],[Gross_Profit_Recalc]]/Sales_Data[[#This Row],[Sales]]</f>
        <v>0.35000000000000003</v>
      </c>
      <c r="Z3991">
        <f>YEAR(Sales_Data[[#This Row],[Order Date]])</f>
        <v>2014</v>
      </c>
    </row>
    <row r="3992" spans="1:26" x14ac:dyDescent="0.2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>_xlfn.XLOOKUP(Sales_Data[[#This Row],[Category]],Assumptions_Model!A:A, Assumptions_Model!B:B)</f>
        <v>0.6</v>
      </c>
      <c r="W3992">
        <f>Sales_Data[[#This Row],[Sales]]*Sales_Data[[#This Row],[Cost_%]]</f>
        <v>171.8064</v>
      </c>
      <c r="X3992">
        <f>Sales_Data[[#This Row],[Sales]]-Sales_Data[[#This Row],[Cost]]</f>
        <v>114.5376</v>
      </c>
      <c r="Y3992" s="3">
        <f>Sales_Data[[#This Row],[Gross_Profit_Recalc]]/Sales_Data[[#This Row],[Sales]]</f>
        <v>0.4</v>
      </c>
      <c r="Z3992">
        <f>YEAR(Sales_Data[[#This Row],[Order Date]])</f>
        <v>2014</v>
      </c>
    </row>
    <row r="3993" spans="1:26" x14ac:dyDescent="0.2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>_xlfn.XLOOKUP(Sales_Data[[#This Row],[Category]],Assumptions_Model!A:A, Assumptions_Model!B:B)</f>
        <v>0.65</v>
      </c>
      <c r="W3993">
        <f>Sales_Data[[#This Row],[Sales]]*Sales_Data[[#This Row],[Cost_%]]</f>
        <v>41.308799999999998</v>
      </c>
      <c r="X3993">
        <f>Sales_Data[[#This Row],[Sales]]-Sales_Data[[#This Row],[Cost]]</f>
        <v>22.243200000000002</v>
      </c>
      <c r="Y3993" s="3">
        <f>Sales_Data[[#This Row],[Gross_Profit_Recalc]]/Sales_Data[[#This Row],[Sales]]</f>
        <v>0.35000000000000003</v>
      </c>
      <c r="Z3993">
        <f>YEAR(Sales_Data[[#This Row],[Order Date]])</f>
        <v>2015</v>
      </c>
    </row>
    <row r="3994" spans="1:26" x14ac:dyDescent="0.2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>_xlfn.XLOOKUP(Sales_Data[[#This Row],[Category]],Assumptions_Model!A:A, Assumptions_Model!B:B)</f>
        <v>0.6</v>
      </c>
      <c r="W3994">
        <f>Sales_Data[[#This Row],[Sales]]*Sales_Data[[#This Row],[Cost_%]]</f>
        <v>24.825599999999998</v>
      </c>
      <c r="X3994">
        <f>Sales_Data[[#This Row],[Sales]]-Sales_Data[[#This Row],[Cost]]</f>
        <v>16.5504</v>
      </c>
      <c r="Y3994" s="3">
        <f>Sales_Data[[#This Row],[Gross_Profit_Recalc]]/Sales_Data[[#This Row],[Sales]]</f>
        <v>0.4</v>
      </c>
      <c r="Z3994">
        <f>YEAR(Sales_Data[[#This Row],[Order Date]])</f>
        <v>2015</v>
      </c>
    </row>
    <row r="3995" spans="1:26" x14ac:dyDescent="0.2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>_xlfn.XLOOKUP(Sales_Data[[#This Row],[Category]],Assumptions_Model!A:A, Assumptions_Model!B:B)</f>
        <v>0.6</v>
      </c>
      <c r="W3995">
        <f>Sales_Data[[#This Row],[Sales]]*Sales_Data[[#This Row],[Cost_%]]</f>
        <v>103.6224</v>
      </c>
      <c r="X3995">
        <f>Sales_Data[[#This Row],[Sales]]-Sales_Data[[#This Row],[Cost]]</f>
        <v>69.081600000000009</v>
      </c>
      <c r="Y3995" s="3">
        <f>Sales_Data[[#This Row],[Gross_Profit_Recalc]]/Sales_Data[[#This Row],[Sales]]</f>
        <v>0.4</v>
      </c>
      <c r="Z3995">
        <f>YEAR(Sales_Data[[#This Row],[Order Date]])</f>
        <v>2015</v>
      </c>
    </row>
    <row r="3996" spans="1:26" x14ac:dyDescent="0.2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>_xlfn.XLOOKUP(Sales_Data[[#This Row],[Category]],Assumptions_Model!A:A, Assumptions_Model!B:B)</f>
        <v>0.65</v>
      </c>
      <c r="W3996">
        <f>Sales_Data[[#This Row],[Sales]]*Sales_Data[[#This Row],[Cost_%]]</f>
        <v>333.41100000000006</v>
      </c>
      <c r="X3996">
        <f>Sales_Data[[#This Row],[Sales]]-Sales_Data[[#This Row],[Cost]]</f>
        <v>179.529</v>
      </c>
      <c r="Y3996" s="3">
        <f>Sales_Data[[#This Row],[Gross_Profit_Recalc]]/Sales_Data[[#This Row],[Sales]]</f>
        <v>0.35</v>
      </c>
      <c r="Z3996">
        <f>YEAR(Sales_Data[[#This Row],[Order Date]])</f>
        <v>2015</v>
      </c>
    </row>
    <row r="3997" spans="1:26" x14ac:dyDescent="0.2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>_xlfn.XLOOKUP(Sales_Data[[#This Row],[Category]],Assumptions_Model!A:A, Assumptions_Model!B:B)</f>
        <v>0.65</v>
      </c>
      <c r="W3997">
        <f>Sales_Data[[#This Row],[Sales]]*Sales_Data[[#This Row],[Cost_%]]</f>
        <v>559.60450000000003</v>
      </c>
      <c r="X3997">
        <f>Sales_Data[[#This Row],[Sales]]-Sales_Data[[#This Row],[Cost]]</f>
        <v>301.32549999999992</v>
      </c>
      <c r="Y3997" s="3">
        <f>Sales_Data[[#This Row],[Gross_Profit_Recalc]]/Sales_Data[[#This Row],[Sales]]</f>
        <v>0.34999999999999992</v>
      </c>
      <c r="Z3997">
        <f>YEAR(Sales_Data[[#This Row],[Order Date]])</f>
        <v>2015</v>
      </c>
    </row>
    <row r="3998" spans="1:26" x14ac:dyDescent="0.2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>_xlfn.XLOOKUP(Sales_Data[[#This Row],[Category]],Assumptions_Model!A:A, Assumptions_Model!B:B)</f>
        <v>0.55000000000000004</v>
      </c>
      <c r="W3998">
        <f>Sales_Data[[#This Row],[Sales]]*Sales_Data[[#This Row],[Cost_%]]</f>
        <v>423.47250000000008</v>
      </c>
      <c r="X3998">
        <f>Sales_Data[[#This Row],[Sales]]-Sales_Data[[#This Row],[Cost]]</f>
        <v>346.47749999999996</v>
      </c>
      <c r="Y3998" s="3">
        <f>Sales_Data[[#This Row],[Gross_Profit_Recalc]]/Sales_Data[[#This Row],[Sales]]</f>
        <v>0.4499999999999999</v>
      </c>
      <c r="Z3998">
        <f>YEAR(Sales_Data[[#This Row],[Order Date]])</f>
        <v>2015</v>
      </c>
    </row>
    <row r="3999" spans="1:26" x14ac:dyDescent="0.2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>_xlfn.XLOOKUP(Sales_Data[[#This Row],[Category]],Assumptions_Model!A:A, Assumptions_Model!B:B)</f>
        <v>0.6</v>
      </c>
      <c r="W3999">
        <f>Sales_Data[[#This Row],[Sales]]*Sales_Data[[#This Row],[Cost_%]]</f>
        <v>8.9879999999999995</v>
      </c>
      <c r="X3999">
        <f>Sales_Data[[#This Row],[Sales]]-Sales_Data[[#This Row],[Cost]]</f>
        <v>5.9920000000000009</v>
      </c>
      <c r="Y3999" s="3">
        <f>Sales_Data[[#This Row],[Gross_Profit_Recalc]]/Sales_Data[[#This Row],[Sales]]</f>
        <v>0.4</v>
      </c>
      <c r="Z3999">
        <f>YEAR(Sales_Data[[#This Row],[Order Date]])</f>
        <v>2015</v>
      </c>
    </row>
    <row r="4000" spans="1:26" x14ac:dyDescent="0.2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>_xlfn.XLOOKUP(Sales_Data[[#This Row],[Category]],Assumptions_Model!A:A, Assumptions_Model!B:B)</f>
        <v>0.65</v>
      </c>
      <c r="W4000">
        <f>Sales_Data[[#This Row],[Sales]]*Sales_Data[[#This Row],[Cost_%]]</f>
        <v>242.50200000000001</v>
      </c>
      <c r="X4000">
        <f>Sales_Data[[#This Row],[Sales]]-Sales_Data[[#This Row],[Cost]]</f>
        <v>130.57799999999997</v>
      </c>
      <c r="Y4000" s="3">
        <f>Sales_Data[[#This Row],[Gross_Profit_Recalc]]/Sales_Data[[#This Row],[Sales]]</f>
        <v>0.34999999999999992</v>
      </c>
      <c r="Z4000">
        <f>YEAR(Sales_Data[[#This Row],[Order Date]])</f>
        <v>2015</v>
      </c>
    </row>
    <row r="4001" spans="1:26" x14ac:dyDescent="0.2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>_xlfn.XLOOKUP(Sales_Data[[#This Row],[Category]],Assumptions_Model!A:A, Assumptions_Model!B:B)</f>
        <v>0.65</v>
      </c>
      <c r="W4001">
        <f>Sales_Data[[#This Row],[Sales]]*Sales_Data[[#This Row],[Cost_%]]</f>
        <v>150.74799999999999</v>
      </c>
      <c r="X4001">
        <f>Sales_Data[[#This Row],[Sales]]-Sales_Data[[#This Row],[Cost]]</f>
        <v>81.171999999999997</v>
      </c>
      <c r="Y4001" s="3">
        <f>Sales_Data[[#This Row],[Gross_Profit_Recalc]]/Sales_Data[[#This Row],[Sales]]</f>
        <v>0.35000000000000003</v>
      </c>
      <c r="Z4001">
        <f>YEAR(Sales_Data[[#This Row],[Order Date]])</f>
        <v>2015</v>
      </c>
    </row>
    <row r="4002" spans="1:26" x14ac:dyDescent="0.2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>_xlfn.XLOOKUP(Sales_Data[[#This Row],[Category]],Assumptions_Model!A:A, Assumptions_Model!B:B)</f>
        <v>0.65</v>
      </c>
      <c r="W4002">
        <f>Sales_Data[[#This Row],[Sales]]*Sales_Data[[#This Row],[Cost_%]]</f>
        <v>41.255499999999998</v>
      </c>
      <c r="X4002">
        <f>Sales_Data[[#This Row],[Sales]]-Sales_Data[[#This Row],[Cost]]</f>
        <v>22.214500000000001</v>
      </c>
      <c r="Y4002" s="3">
        <f>Sales_Data[[#This Row],[Gross_Profit_Recalc]]/Sales_Data[[#This Row],[Sales]]</f>
        <v>0.35000000000000003</v>
      </c>
      <c r="Z4002">
        <f>YEAR(Sales_Data[[#This Row],[Order Date]])</f>
        <v>2014</v>
      </c>
    </row>
    <row r="4003" spans="1:26" x14ac:dyDescent="0.2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>_xlfn.XLOOKUP(Sales_Data[[#This Row],[Category]],Assumptions_Model!A:A, Assumptions_Model!B:B)</f>
        <v>0.55000000000000004</v>
      </c>
      <c r="W4003">
        <f>Sales_Data[[#This Row],[Sales]]*Sales_Data[[#This Row],[Cost_%]]</f>
        <v>189.75000000000003</v>
      </c>
      <c r="X4003">
        <f>Sales_Data[[#This Row],[Sales]]-Sales_Data[[#This Row],[Cost]]</f>
        <v>155.24999999999997</v>
      </c>
      <c r="Y4003" s="3">
        <f>Sales_Data[[#This Row],[Gross_Profit_Recalc]]/Sales_Data[[#This Row],[Sales]]</f>
        <v>0.4499999999999999</v>
      </c>
      <c r="Z4003">
        <f>YEAR(Sales_Data[[#This Row],[Order Date]])</f>
        <v>2014</v>
      </c>
    </row>
    <row r="4004" spans="1:26" x14ac:dyDescent="0.2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>_xlfn.XLOOKUP(Sales_Data[[#This Row],[Category]],Assumptions_Model!A:A, Assumptions_Model!B:B)</f>
        <v>0.65</v>
      </c>
      <c r="W4004">
        <f>Sales_Data[[#This Row],[Sales]]*Sales_Data[[#This Row],[Cost_%]]</f>
        <v>414.63239999999996</v>
      </c>
      <c r="X4004">
        <f>Sales_Data[[#This Row],[Sales]]-Sales_Data[[#This Row],[Cost]]</f>
        <v>223.2636</v>
      </c>
      <c r="Y4004" s="3">
        <f>Sales_Data[[#This Row],[Gross_Profit_Recalc]]/Sales_Data[[#This Row],[Sales]]</f>
        <v>0.35000000000000003</v>
      </c>
      <c r="Z4004">
        <f>YEAR(Sales_Data[[#This Row],[Order Date]])</f>
        <v>2016</v>
      </c>
    </row>
    <row r="4005" spans="1:26" x14ac:dyDescent="0.2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>_xlfn.XLOOKUP(Sales_Data[[#This Row],[Category]],Assumptions_Model!A:A, Assumptions_Model!B:B)</f>
        <v>0.55000000000000004</v>
      </c>
      <c r="W4005">
        <f>Sales_Data[[#This Row],[Sales]]*Sales_Data[[#This Row],[Cost_%]]</f>
        <v>158.35050000000004</v>
      </c>
      <c r="X4005">
        <f>Sales_Data[[#This Row],[Sales]]-Sales_Data[[#This Row],[Cost]]</f>
        <v>129.55949999999999</v>
      </c>
      <c r="Y4005" s="3">
        <f>Sales_Data[[#This Row],[Gross_Profit_Recalc]]/Sales_Data[[#This Row],[Sales]]</f>
        <v>0.4499999999999999</v>
      </c>
      <c r="Z4005">
        <f>YEAR(Sales_Data[[#This Row],[Order Date]])</f>
        <v>2016</v>
      </c>
    </row>
    <row r="4006" spans="1:26" x14ac:dyDescent="0.2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>_xlfn.XLOOKUP(Sales_Data[[#This Row],[Category]],Assumptions_Model!A:A, Assumptions_Model!B:B)</f>
        <v>0.6</v>
      </c>
      <c r="W4006">
        <f>Sales_Data[[#This Row],[Sales]]*Sales_Data[[#This Row],[Cost_%]]</f>
        <v>21.96</v>
      </c>
      <c r="X4006">
        <f>Sales_Data[[#This Row],[Sales]]-Sales_Data[[#This Row],[Cost]]</f>
        <v>14.64</v>
      </c>
      <c r="Y4006" s="3">
        <f>Sales_Data[[#This Row],[Gross_Profit_Recalc]]/Sales_Data[[#This Row],[Sales]]</f>
        <v>0.4</v>
      </c>
      <c r="Z4006">
        <f>YEAR(Sales_Data[[#This Row],[Order Date]])</f>
        <v>2016</v>
      </c>
    </row>
    <row r="4007" spans="1:26" x14ac:dyDescent="0.2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>_xlfn.XLOOKUP(Sales_Data[[#This Row],[Category]],Assumptions_Model!A:A, Assumptions_Model!B:B)</f>
        <v>0.6</v>
      </c>
      <c r="W4007">
        <f>Sales_Data[[#This Row],[Sales]]*Sales_Data[[#This Row],[Cost_%]]</f>
        <v>1.0680000000000001</v>
      </c>
      <c r="X4007">
        <f>Sales_Data[[#This Row],[Sales]]-Sales_Data[[#This Row],[Cost]]</f>
        <v>0.71199999999999997</v>
      </c>
      <c r="Y4007" s="3">
        <f>Sales_Data[[#This Row],[Gross_Profit_Recalc]]/Sales_Data[[#This Row],[Sales]]</f>
        <v>0.39999999999999997</v>
      </c>
      <c r="Z4007">
        <f>YEAR(Sales_Data[[#This Row],[Order Date]])</f>
        <v>2015</v>
      </c>
    </row>
    <row r="4008" spans="1:26" x14ac:dyDescent="0.2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>_xlfn.XLOOKUP(Sales_Data[[#This Row],[Category]],Assumptions_Model!A:A, Assumptions_Model!B:B)</f>
        <v>0.6</v>
      </c>
      <c r="W4008">
        <f>Sales_Data[[#This Row],[Sales]]*Sales_Data[[#This Row],[Cost_%]]</f>
        <v>15.552</v>
      </c>
      <c r="X4008">
        <f>Sales_Data[[#This Row],[Sales]]-Sales_Data[[#This Row],[Cost]]</f>
        <v>10.368000000000002</v>
      </c>
      <c r="Y4008" s="3">
        <f>Sales_Data[[#This Row],[Gross_Profit_Recalc]]/Sales_Data[[#This Row],[Sales]]</f>
        <v>0.40000000000000008</v>
      </c>
      <c r="Z4008">
        <f>YEAR(Sales_Data[[#This Row],[Order Date]])</f>
        <v>2015</v>
      </c>
    </row>
    <row r="4009" spans="1:26" x14ac:dyDescent="0.2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>_xlfn.XLOOKUP(Sales_Data[[#This Row],[Category]],Assumptions_Model!A:A, Assumptions_Model!B:B)</f>
        <v>0.55000000000000004</v>
      </c>
      <c r="W4009">
        <f>Sales_Data[[#This Row],[Sales]]*Sales_Data[[#This Row],[Cost_%]]</f>
        <v>56.067</v>
      </c>
      <c r="X4009">
        <f>Sales_Data[[#This Row],[Sales]]-Sales_Data[[#This Row],[Cost]]</f>
        <v>45.872999999999998</v>
      </c>
      <c r="Y4009" s="3">
        <f>Sales_Data[[#This Row],[Gross_Profit_Recalc]]/Sales_Data[[#This Row],[Sales]]</f>
        <v>0.45</v>
      </c>
      <c r="Z4009">
        <f>YEAR(Sales_Data[[#This Row],[Order Date]])</f>
        <v>2015</v>
      </c>
    </row>
    <row r="4010" spans="1:26" x14ac:dyDescent="0.2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>_xlfn.XLOOKUP(Sales_Data[[#This Row],[Category]],Assumptions_Model!A:A, Assumptions_Model!B:B)</f>
        <v>0.6</v>
      </c>
      <c r="W4010">
        <f>Sales_Data[[#This Row],[Sales]]*Sales_Data[[#This Row],[Cost_%]]</f>
        <v>4.1087999999999996</v>
      </c>
      <c r="X4010">
        <f>Sales_Data[[#This Row],[Sales]]-Sales_Data[[#This Row],[Cost]]</f>
        <v>2.7392000000000003</v>
      </c>
      <c r="Y4010" s="3">
        <f>Sales_Data[[#This Row],[Gross_Profit_Recalc]]/Sales_Data[[#This Row],[Sales]]</f>
        <v>0.40000000000000008</v>
      </c>
      <c r="Z4010">
        <f>YEAR(Sales_Data[[#This Row],[Order Date]])</f>
        <v>2015</v>
      </c>
    </row>
    <row r="4011" spans="1:26" x14ac:dyDescent="0.2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>_xlfn.XLOOKUP(Sales_Data[[#This Row],[Category]],Assumptions_Model!A:A, Assumptions_Model!B:B)</f>
        <v>0.65</v>
      </c>
      <c r="W4011">
        <f>Sales_Data[[#This Row],[Sales]]*Sales_Data[[#This Row],[Cost_%]]</f>
        <v>308.37950000000001</v>
      </c>
      <c r="X4011">
        <f>Sales_Data[[#This Row],[Sales]]-Sales_Data[[#This Row],[Cost]]</f>
        <v>166.0505</v>
      </c>
      <c r="Y4011" s="3">
        <f>Sales_Data[[#This Row],[Gross_Profit_Recalc]]/Sales_Data[[#This Row],[Sales]]</f>
        <v>0.35</v>
      </c>
      <c r="Z4011">
        <f>YEAR(Sales_Data[[#This Row],[Order Date]])</f>
        <v>2017</v>
      </c>
    </row>
    <row r="4012" spans="1:26" x14ac:dyDescent="0.2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>_xlfn.XLOOKUP(Sales_Data[[#This Row],[Category]],Assumptions_Model!A:A, Assumptions_Model!B:B)</f>
        <v>0.6</v>
      </c>
      <c r="W4012">
        <f>Sales_Data[[#This Row],[Sales]]*Sales_Data[[#This Row],[Cost_%]]</f>
        <v>5.0688000000000004</v>
      </c>
      <c r="X4012">
        <f>Sales_Data[[#This Row],[Sales]]-Sales_Data[[#This Row],[Cost]]</f>
        <v>3.3792</v>
      </c>
      <c r="Y4012" s="3">
        <f>Sales_Data[[#This Row],[Gross_Profit_Recalc]]/Sales_Data[[#This Row],[Sales]]</f>
        <v>0.39999999999999997</v>
      </c>
      <c r="Z4012">
        <f>YEAR(Sales_Data[[#This Row],[Order Date]])</f>
        <v>2017</v>
      </c>
    </row>
    <row r="4013" spans="1:26" x14ac:dyDescent="0.2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>_xlfn.XLOOKUP(Sales_Data[[#This Row],[Category]],Assumptions_Model!A:A, Assumptions_Model!B:B)</f>
        <v>0.6</v>
      </c>
      <c r="W4013">
        <f>Sales_Data[[#This Row],[Sales]]*Sales_Data[[#This Row],[Cost_%]]</f>
        <v>23.5776</v>
      </c>
      <c r="X4013">
        <f>Sales_Data[[#This Row],[Sales]]-Sales_Data[[#This Row],[Cost]]</f>
        <v>15.718399999999999</v>
      </c>
      <c r="Y4013" s="3">
        <f>Sales_Data[[#This Row],[Gross_Profit_Recalc]]/Sales_Data[[#This Row],[Sales]]</f>
        <v>0.39999999999999997</v>
      </c>
      <c r="Z4013">
        <f>YEAR(Sales_Data[[#This Row],[Order Date]])</f>
        <v>2017</v>
      </c>
    </row>
    <row r="4014" spans="1:26" x14ac:dyDescent="0.2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>_xlfn.XLOOKUP(Sales_Data[[#This Row],[Category]],Assumptions_Model!A:A, Assumptions_Model!B:B)</f>
        <v>0.6</v>
      </c>
      <c r="W4014">
        <f>Sales_Data[[#This Row],[Sales]]*Sales_Data[[#This Row],[Cost_%]]</f>
        <v>10.272</v>
      </c>
      <c r="X4014">
        <f>Sales_Data[[#This Row],[Sales]]-Sales_Data[[#This Row],[Cost]]</f>
        <v>6.8480000000000008</v>
      </c>
      <c r="Y4014" s="3">
        <f>Sales_Data[[#This Row],[Gross_Profit_Recalc]]/Sales_Data[[#This Row],[Sales]]</f>
        <v>0.4</v>
      </c>
      <c r="Z4014">
        <f>YEAR(Sales_Data[[#This Row],[Order Date]])</f>
        <v>2015</v>
      </c>
    </row>
    <row r="4015" spans="1:26" x14ac:dyDescent="0.2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>_xlfn.XLOOKUP(Sales_Data[[#This Row],[Category]],Assumptions_Model!A:A, Assumptions_Model!B:B)</f>
        <v>0.6</v>
      </c>
      <c r="W4015">
        <f>Sales_Data[[#This Row],[Sales]]*Sales_Data[[#This Row],[Cost_%]]</f>
        <v>325.76400000000001</v>
      </c>
      <c r="X4015">
        <f>Sales_Data[[#This Row],[Sales]]-Sales_Data[[#This Row],[Cost]]</f>
        <v>217.17600000000004</v>
      </c>
      <c r="Y4015" s="3">
        <f>Sales_Data[[#This Row],[Gross_Profit_Recalc]]/Sales_Data[[#This Row],[Sales]]</f>
        <v>0.4</v>
      </c>
      <c r="Z4015">
        <f>YEAR(Sales_Data[[#This Row],[Order Date]])</f>
        <v>2015</v>
      </c>
    </row>
    <row r="4016" spans="1:26" x14ac:dyDescent="0.2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>_xlfn.XLOOKUP(Sales_Data[[#This Row],[Category]],Assumptions_Model!A:A, Assumptions_Model!B:B)</f>
        <v>0.6</v>
      </c>
      <c r="W4016">
        <f>Sales_Data[[#This Row],[Sales]]*Sales_Data[[#This Row],[Cost_%]]</f>
        <v>5.1840000000000002</v>
      </c>
      <c r="X4016">
        <f>Sales_Data[[#This Row],[Sales]]-Sales_Data[[#This Row],[Cost]]</f>
        <v>3.4560000000000004</v>
      </c>
      <c r="Y4016" s="3">
        <f>Sales_Data[[#This Row],[Gross_Profit_Recalc]]/Sales_Data[[#This Row],[Sales]]</f>
        <v>0.4</v>
      </c>
      <c r="Z4016">
        <f>YEAR(Sales_Data[[#This Row],[Order Date]])</f>
        <v>2015</v>
      </c>
    </row>
    <row r="4017" spans="1:26" x14ac:dyDescent="0.2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f>_xlfn.XLOOKUP(Sales_Data[[#This Row],[Category]],Assumptions_Model!A:A, Assumptions_Model!B:B)</f>
        <v>0.6</v>
      </c>
      <c r="W4017">
        <f>Sales_Data[[#This Row],[Sales]]*Sales_Data[[#This Row],[Cost_%]]</f>
        <v>116.28</v>
      </c>
      <c r="X4017">
        <f>Sales_Data[[#This Row],[Sales]]-Sales_Data[[#This Row],[Cost]]</f>
        <v>77.52000000000001</v>
      </c>
      <c r="Y4017" s="3">
        <f>Sales_Data[[#This Row],[Gross_Profit_Recalc]]/Sales_Data[[#This Row],[Sales]]</f>
        <v>0.4</v>
      </c>
      <c r="Z4017">
        <f>YEAR(Sales_Data[[#This Row],[Order Date]])</f>
        <v>2015</v>
      </c>
    </row>
    <row r="4018" spans="1:26" x14ac:dyDescent="0.2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>_xlfn.XLOOKUP(Sales_Data[[#This Row],[Category]],Assumptions_Model!A:A, Assumptions_Model!B:B)</f>
        <v>0.6</v>
      </c>
      <c r="W4018">
        <f>Sales_Data[[#This Row],[Sales]]*Sales_Data[[#This Row],[Cost_%]]</f>
        <v>12.839999999999998</v>
      </c>
      <c r="X4018">
        <f>Sales_Data[[#This Row],[Sales]]-Sales_Data[[#This Row],[Cost]]</f>
        <v>8.56</v>
      </c>
      <c r="Y4018" s="3">
        <f>Sales_Data[[#This Row],[Gross_Profit_Recalc]]/Sales_Data[[#This Row],[Sales]]</f>
        <v>0.4</v>
      </c>
      <c r="Z4018">
        <f>YEAR(Sales_Data[[#This Row],[Order Date]])</f>
        <v>2015</v>
      </c>
    </row>
    <row r="4019" spans="1:26" x14ac:dyDescent="0.2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>_xlfn.XLOOKUP(Sales_Data[[#This Row],[Category]],Assumptions_Model!A:A, Assumptions_Model!B:B)</f>
        <v>0.6</v>
      </c>
      <c r="W4019">
        <f>Sales_Data[[#This Row],[Sales]]*Sales_Data[[#This Row],[Cost_%]]</f>
        <v>58.727999999999994</v>
      </c>
      <c r="X4019">
        <f>Sales_Data[[#This Row],[Sales]]-Sales_Data[[#This Row],[Cost]]</f>
        <v>39.152000000000001</v>
      </c>
      <c r="Y4019" s="3">
        <f>Sales_Data[[#This Row],[Gross_Profit_Recalc]]/Sales_Data[[#This Row],[Sales]]</f>
        <v>0.4</v>
      </c>
      <c r="Z4019">
        <f>YEAR(Sales_Data[[#This Row],[Order Date]])</f>
        <v>2015</v>
      </c>
    </row>
    <row r="4020" spans="1:26" x14ac:dyDescent="0.2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>_xlfn.XLOOKUP(Sales_Data[[#This Row],[Category]],Assumptions_Model!A:A, Assumptions_Model!B:B)</f>
        <v>0.55000000000000004</v>
      </c>
      <c r="W4020">
        <f>Sales_Data[[#This Row],[Sales]]*Sales_Data[[#This Row],[Cost_%]]</f>
        <v>138.5505</v>
      </c>
      <c r="X4020">
        <f>Sales_Data[[#This Row],[Sales]]-Sales_Data[[#This Row],[Cost]]</f>
        <v>113.3595</v>
      </c>
      <c r="Y4020" s="3">
        <f>Sales_Data[[#This Row],[Gross_Profit_Recalc]]/Sales_Data[[#This Row],[Sales]]</f>
        <v>0.45</v>
      </c>
      <c r="Z4020">
        <f>YEAR(Sales_Data[[#This Row],[Order Date]])</f>
        <v>2015</v>
      </c>
    </row>
    <row r="4021" spans="1:26" x14ac:dyDescent="0.2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>_xlfn.XLOOKUP(Sales_Data[[#This Row],[Category]],Assumptions_Model!A:A, Assumptions_Model!B:B)</f>
        <v>0.6</v>
      </c>
      <c r="W4021">
        <f>Sales_Data[[#This Row],[Sales]]*Sales_Data[[#This Row],[Cost_%]]</f>
        <v>15.515999999999998</v>
      </c>
      <c r="X4021">
        <f>Sales_Data[[#This Row],[Sales]]-Sales_Data[[#This Row],[Cost]]</f>
        <v>10.344000000000001</v>
      </c>
      <c r="Y4021" s="3">
        <f>Sales_Data[[#This Row],[Gross_Profit_Recalc]]/Sales_Data[[#This Row],[Sales]]</f>
        <v>0.40000000000000008</v>
      </c>
      <c r="Z4021">
        <f>YEAR(Sales_Data[[#This Row],[Order Date]])</f>
        <v>2015</v>
      </c>
    </row>
    <row r="4022" spans="1:26" x14ac:dyDescent="0.2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>_xlfn.XLOOKUP(Sales_Data[[#This Row],[Category]],Assumptions_Model!A:A, Assumptions_Model!B:B)</f>
        <v>0.65</v>
      </c>
      <c r="W4022">
        <f>Sales_Data[[#This Row],[Sales]]*Sales_Data[[#This Row],[Cost_%]]</f>
        <v>110.5377</v>
      </c>
      <c r="X4022">
        <f>Sales_Data[[#This Row],[Sales]]-Sales_Data[[#This Row],[Cost]]</f>
        <v>59.520299999999992</v>
      </c>
      <c r="Y4022" s="3">
        <f>Sales_Data[[#This Row],[Gross_Profit_Recalc]]/Sales_Data[[#This Row],[Sales]]</f>
        <v>0.35</v>
      </c>
      <c r="Z4022">
        <f>YEAR(Sales_Data[[#This Row],[Order Date]])</f>
        <v>2014</v>
      </c>
    </row>
    <row r="4023" spans="1:26" x14ac:dyDescent="0.2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>_xlfn.XLOOKUP(Sales_Data[[#This Row],[Category]],Assumptions_Model!A:A, Assumptions_Model!B:B)</f>
        <v>0.55000000000000004</v>
      </c>
      <c r="W4023">
        <f>Sales_Data[[#This Row],[Sales]]*Sales_Data[[#This Row],[Cost_%]]</f>
        <v>45.530100000000004</v>
      </c>
      <c r="X4023">
        <f>Sales_Data[[#This Row],[Sales]]-Sales_Data[[#This Row],[Cost]]</f>
        <v>37.251899999999992</v>
      </c>
      <c r="Y4023" s="3">
        <f>Sales_Data[[#This Row],[Gross_Profit_Recalc]]/Sales_Data[[#This Row],[Sales]]</f>
        <v>0.4499999999999999</v>
      </c>
      <c r="Z4023">
        <f>YEAR(Sales_Data[[#This Row],[Order Date]])</f>
        <v>2014</v>
      </c>
    </row>
    <row r="4024" spans="1:26" x14ac:dyDescent="0.2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>_xlfn.XLOOKUP(Sales_Data[[#This Row],[Category]],Assumptions_Model!A:A, Assumptions_Model!B:B)</f>
        <v>0.65</v>
      </c>
      <c r="W4024">
        <f>Sales_Data[[#This Row],[Sales]]*Sales_Data[[#This Row],[Cost_%]]</f>
        <v>555.05449999999996</v>
      </c>
      <c r="X4024">
        <f>Sales_Data[[#This Row],[Sales]]-Sales_Data[[#This Row],[Cost]]</f>
        <v>298.87549999999999</v>
      </c>
      <c r="Y4024" s="3">
        <f>Sales_Data[[#This Row],[Gross_Profit_Recalc]]/Sales_Data[[#This Row],[Sales]]</f>
        <v>0.35000000000000003</v>
      </c>
      <c r="Z4024">
        <f>YEAR(Sales_Data[[#This Row],[Order Date]])</f>
        <v>2014</v>
      </c>
    </row>
    <row r="4025" spans="1:26" x14ac:dyDescent="0.2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>_xlfn.XLOOKUP(Sales_Data[[#This Row],[Category]],Assumptions_Model!A:A, Assumptions_Model!B:B)</f>
        <v>0.65</v>
      </c>
      <c r="W4025">
        <f>Sales_Data[[#This Row],[Sales]]*Sales_Data[[#This Row],[Cost_%]]</f>
        <v>361.83224999999999</v>
      </c>
      <c r="X4025">
        <f>Sales_Data[[#This Row],[Sales]]-Sales_Data[[#This Row],[Cost]]</f>
        <v>194.83274999999998</v>
      </c>
      <c r="Y4025" s="3">
        <f>Sales_Data[[#This Row],[Gross_Profit_Recalc]]/Sales_Data[[#This Row],[Sales]]</f>
        <v>0.35</v>
      </c>
      <c r="Z4025">
        <f>YEAR(Sales_Data[[#This Row],[Order Date]])</f>
        <v>2017</v>
      </c>
    </row>
    <row r="4026" spans="1:26" x14ac:dyDescent="0.2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f>_xlfn.XLOOKUP(Sales_Data[[#This Row],[Category]],Assumptions_Model!A:A, Assumptions_Model!B:B)</f>
        <v>0.55000000000000004</v>
      </c>
      <c r="W4026">
        <f>Sales_Data[[#This Row],[Sales]]*Sales_Data[[#This Row],[Cost_%]]</f>
        <v>52.712000000000003</v>
      </c>
      <c r="X4026">
        <f>Sales_Data[[#This Row],[Sales]]-Sales_Data[[#This Row],[Cost]]</f>
        <v>43.128</v>
      </c>
      <c r="Y4026" s="3">
        <f>Sales_Data[[#This Row],[Gross_Profit_Recalc]]/Sales_Data[[#This Row],[Sales]]</f>
        <v>0.45</v>
      </c>
      <c r="Z4026">
        <f>YEAR(Sales_Data[[#This Row],[Order Date]])</f>
        <v>2017</v>
      </c>
    </row>
    <row r="4027" spans="1:26" x14ac:dyDescent="0.2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>_xlfn.XLOOKUP(Sales_Data[[#This Row],[Category]],Assumptions_Model!A:A, Assumptions_Model!B:B)</f>
        <v>0.6</v>
      </c>
      <c r="W4027">
        <f>Sales_Data[[#This Row],[Sales]]*Sales_Data[[#This Row],[Cost_%]]</f>
        <v>17.798400000000001</v>
      </c>
      <c r="X4027">
        <f>Sales_Data[[#This Row],[Sales]]-Sales_Data[[#This Row],[Cost]]</f>
        <v>11.865600000000001</v>
      </c>
      <c r="Y4027" s="3">
        <f>Sales_Data[[#This Row],[Gross_Profit_Recalc]]/Sales_Data[[#This Row],[Sales]]</f>
        <v>0.4</v>
      </c>
      <c r="Z4027">
        <f>YEAR(Sales_Data[[#This Row],[Order Date]])</f>
        <v>2017</v>
      </c>
    </row>
    <row r="4028" spans="1:26" x14ac:dyDescent="0.2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>_xlfn.XLOOKUP(Sales_Data[[#This Row],[Category]],Assumptions_Model!A:A, Assumptions_Model!B:B)</f>
        <v>0.6</v>
      </c>
      <c r="W4028">
        <f>Sales_Data[[#This Row],[Sales]]*Sales_Data[[#This Row],[Cost_%]]</f>
        <v>5.5103999999999997</v>
      </c>
      <c r="X4028">
        <f>Sales_Data[[#This Row],[Sales]]-Sales_Data[[#This Row],[Cost]]</f>
        <v>3.6735999999999995</v>
      </c>
      <c r="Y4028" s="3">
        <f>Sales_Data[[#This Row],[Gross_Profit_Recalc]]/Sales_Data[[#This Row],[Sales]]</f>
        <v>0.39999999999999997</v>
      </c>
      <c r="Z4028">
        <f>YEAR(Sales_Data[[#This Row],[Order Date]])</f>
        <v>2017</v>
      </c>
    </row>
    <row r="4029" spans="1:26" x14ac:dyDescent="0.2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>_xlfn.XLOOKUP(Sales_Data[[#This Row],[Category]],Assumptions_Model!A:A, Assumptions_Model!B:B)</f>
        <v>0.55000000000000004</v>
      </c>
      <c r="W4029">
        <f>Sales_Data[[#This Row],[Sales]]*Sales_Data[[#This Row],[Cost_%]]</f>
        <v>84.47120000000001</v>
      </c>
      <c r="X4029">
        <f>Sales_Data[[#This Row],[Sales]]-Sales_Data[[#This Row],[Cost]]</f>
        <v>69.112799999999993</v>
      </c>
      <c r="Y4029" s="3">
        <f>Sales_Data[[#This Row],[Gross_Profit_Recalc]]/Sales_Data[[#This Row],[Sales]]</f>
        <v>0.44999999999999996</v>
      </c>
      <c r="Z4029">
        <f>YEAR(Sales_Data[[#This Row],[Order Date]])</f>
        <v>2017</v>
      </c>
    </row>
    <row r="4030" spans="1:26" x14ac:dyDescent="0.2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>_xlfn.XLOOKUP(Sales_Data[[#This Row],[Category]],Assumptions_Model!A:A, Assumptions_Model!B:B)</f>
        <v>0.6</v>
      </c>
      <c r="W4030">
        <f>Sales_Data[[#This Row],[Sales]]*Sales_Data[[#This Row],[Cost_%]]</f>
        <v>7.7183999999999999</v>
      </c>
      <c r="X4030">
        <f>Sales_Data[[#This Row],[Sales]]-Sales_Data[[#This Row],[Cost]]</f>
        <v>5.1456000000000008</v>
      </c>
      <c r="Y4030" s="3">
        <f>Sales_Data[[#This Row],[Gross_Profit_Recalc]]/Sales_Data[[#This Row],[Sales]]</f>
        <v>0.4</v>
      </c>
      <c r="Z4030">
        <f>YEAR(Sales_Data[[#This Row],[Order Date]])</f>
        <v>2017</v>
      </c>
    </row>
    <row r="4031" spans="1:26" x14ac:dyDescent="0.2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>_xlfn.XLOOKUP(Sales_Data[[#This Row],[Category]],Assumptions_Model!A:A, Assumptions_Model!B:B)</f>
        <v>0.55000000000000004</v>
      </c>
      <c r="W4031">
        <f>Sales_Data[[#This Row],[Sales]]*Sales_Data[[#This Row],[Cost_%]]</f>
        <v>263.98350000000005</v>
      </c>
      <c r="X4031">
        <f>Sales_Data[[#This Row],[Sales]]-Sales_Data[[#This Row],[Cost]]</f>
        <v>215.98649999999998</v>
      </c>
      <c r="Y4031" s="3">
        <f>Sales_Data[[#This Row],[Gross_Profit_Recalc]]/Sales_Data[[#This Row],[Sales]]</f>
        <v>0.44999999999999996</v>
      </c>
      <c r="Z4031">
        <f>YEAR(Sales_Data[[#This Row],[Order Date]])</f>
        <v>2017</v>
      </c>
    </row>
    <row r="4032" spans="1:26" x14ac:dyDescent="0.2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f>_xlfn.XLOOKUP(Sales_Data[[#This Row],[Category]],Assumptions_Model!A:A, Assumptions_Model!B:B)</f>
        <v>0.65</v>
      </c>
      <c r="W4032">
        <f>Sales_Data[[#This Row],[Sales]]*Sales_Data[[#This Row],[Cost_%]]</f>
        <v>151.37200000000001</v>
      </c>
      <c r="X4032">
        <f>Sales_Data[[#This Row],[Sales]]-Sales_Data[[#This Row],[Cost]]</f>
        <v>81.507999999999981</v>
      </c>
      <c r="Y4032" s="3">
        <f>Sales_Data[[#This Row],[Gross_Profit_Recalc]]/Sales_Data[[#This Row],[Sales]]</f>
        <v>0.34999999999999992</v>
      </c>
      <c r="Z4032">
        <f>YEAR(Sales_Data[[#This Row],[Order Date]])</f>
        <v>2017</v>
      </c>
    </row>
    <row r="4033" spans="1:26" x14ac:dyDescent="0.2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>_xlfn.XLOOKUP(Sales_Data[[#This Row],[Category]],Assumptions_Model!A:A, Assumptions_Model!B:B)</f>
        <v>0.6</v>
      </c>
      <c r="W4033">
        <f>Sales_Data[[#This Row],[Sales]]*Sales_Data[[#This Row],[Cost_%]]</f>
        <v>142.12799999999999</v>
      </c>
      <c r="X4033">
        <f>Sales_Data[[#This Row],[Sales]]-Sales_Data[[#This Row],[Cost]]</f>
        <v>94.75200000000001</v>
      </c>
      <c r="Y4033" s="3">
        <f>Sales_Data[[#This Row],[Gross_Profit_Recalc]]/Sales_Data[[#This Row],[Sales]]</f>
        <v>0.4</v>
      </c>
      <c r="Z4033">
        <f>YEAR(Sales_Data[[#This Row],[Order Date]])</f>
        <v>2016</v>
      </c>
    </row>
    <row r="4034" spans="1:26" x14ac:dyDescent="0.2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>_xlfn.XLOOKUP(Sales_Data[[#This Row],[Category]],Assumptions_Model!A:A, Assumptions_Model!B:B)</f>
        <v>0.6</v>
      </c>
      <c r="W4034">
        <f>Sales_Data[[#This Row],[Sales]]*Sales_Data[[#This Row],[Cost_%]]</f>
        <v>17.939999999999998</v>
      </c>
      <c r="X4034">
        <f>Sales_Data[[#This Row],[Sales]]-Sales_Data[[#This Row],[Cost]]</f>
        <v>11.96</v>
      </c>
      <c r="Y4034" s="3">
        <f>Sales_Data[[#This Row],[Gross_Profit_Recalc]]/Sales_Data[[#This Row],[Sales]]</f>
        <v>0.4</v>
      </c>
      <c r="Z4034">
        <f>YEAR(Sales_Data[[#This Row],[Order Date]])</f>
        <v>2016</v>
      </c>
    </row>
    <row r="4035" spans="1:26" x14ac:dyDescent="0.2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>_xlfn.XLOOKUP(Sales_Data[[#This Row],[Category]],Assumptions_Model!A:A, Assumptions_Model!B:B)</f>
        <v>0.55000000000000004</v>
      </c>
      <c r="W4035">
        <f>Sales_Data[[#This Row],[Sales]]*Sales_Data[[#This Row],[Cost_%]]</f>
        <v>55.000000000000007</v>
      </c>
      <c r="X4035">
        <f>Sales_Data[[#This Row],[Sales]]-Sales_Data[[#This Row],[Cost]]</f>
        <v>44.999999999999993</v>
      </c>
      <c r="Y4035" s="3">
        <f>Sales_Data[[#This Row],[Gross_Profit_Recalc]]/Sales_Data[[#This Row],[Sales]]</f>
        <v>0.44999999999999996</v>
      </c>
      <c r="Z4035">
        <f>YEAR(Sales_Data[[#This Row],[Order Date]])</f>
        <v>2016</v>
      </c>
    </row>
    <row r="4036" spans="1:26" x14ac:dyDescent="0.2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>_xlfn.XLOOKUP(Sales_Data[[#This Row],[Category]],Assumptions_Model!A:A, Assumptions_Model!B:B)</f>
        <v>0.6</v>
      </c>
      <c r="W4036">
        <f>Sales_Data[[#This Row],[Sales]]*Sales_Data[[#This Row],[Cost_%]]</f>
        <v>11.2158</v>
      </c>
      <c r="X4036">
        <f>Sales_Data[[#This Row],[Sales]]-Sales_Data[[#This Row],[Cost]]</f>
        <v>7.4772000000000016</v>
      </c>
      <c r="Y4036" s="3">
        <f>Sales_Data[[#This Row],[Gross_Profit_Recalc]]/Sales_Data[[#This Row],[Sales]]</f>
        <v>0.40000000000000008</v>
      </c>
      <c r="Z4036">
        <f>YEAR(Sales_Data[[#This Row],[Order Date]])</f>
        <v>2016</v>
      </c>
    </row>
    <row r="4037" spans="1:26" x14ac:dyDescent="0.2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>_xlfn.XLOOKUP(Sales_Data[[#This Row],[Category]],Assumptions_Model!A:A, Assumptions_Model!B:B)</f>
        <v>0.55000000000000004</v>
      </c>
      <c r="W4037">
        <f>Sales_Data[[#This Row],[Sales]]*Sales_Data[[#This Row],[Cost_%]]</f>
        <v>211.17360000000002</v>
      </c>
      <c r="X4037">
        <f>Sales_Data[[#This Row],[Sales]]-Sales_Data[[#This Row],[Cost]]</f>
        <v>172.77839999999998</v>
      </c>
      <c r="Y4037" s="3">
        <f>Sales_Data[[#This Row],[Gross_Profit_Recalc]]/Sales_Data[[#This Row],[Sales]]</f>
        <v>0.44999999999999996</v>
      </c>
      <c r="Z4037">
        <f>YEAR(Sales_Data[[#This Row],[Order Date]])</f>
        <v>2016</v>
      </c>
    </row>
    <row r="4038" spans="1:26" x14ac:dyDescent="0.2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f>_xlfn.XLOOKUP(Sales_Data[[#This Row],[Category]],Assumptions_Model!A:A, Assumptions_Model!B:B)</f>
        <v>0.6</v>
      </c>
      <c r="W4038">
        <f>Sales_Data[[#This Row],[Sales]]*Sales_Data[[#This Row],[Cost_%]]</f>
        <v>14.889599999999998</v>
      </c>
      <c r="X4038">
        <f>Sales_Data[[#This Row],[Sales]]-Sales_Data[[#This Row],[Cost]]</f>
        <v>9.926400000000001</v>
      </c>
      <c r="Y4038" s="3">
        <f>Sales_Data[[#This Row],[Gross_Profit_Recalc]]/Sales_Data[[#This Row],[Sales]]</f>
        <v>0.40000000000000008</v>
      </c>
      <c r="Z4038">
        <f>YEAR(Sales_Data[[#This Row],[Order Date]])</f>
        <v>2015</v>
      </c>
    </row>
    <row r="4039" spans="1:26" x14ac:dyDescent="0.2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f>_xlfn.XLOOKUP(Sales_Data[[#This Row],[Category]],Assumptions_Model!A:A, Assumptions_Model!B:B)</f>
        <v>0.65</v>
      </c>
      <c r="W4039">
        <f>Sales_Data[[#This Row],[Sales]]*Sales_Data[[#This Row],[Cost_%]]</f>
        <v>16.184999999999999</v>
      </c>
      <c r="X4039">
        <f>Sales_Data[[#This Row],[Sales]]-Sales_Data[[#This Row],[Cost]]</f>
        <v>8.7149999999999999</v>
      </c>
      <c r="Y4039" s="3">
        <f>Sales_Data[[#This Row],[Gross_Profit_Recalc]]/Sales_Data[[#This Row],[Sales]]</f>
        <v>0.35000000000000003</v>
      </c>
      <c r="Z4039">
        <f>YEAR(Sales_Data[[#This Row],[Order Date]])</f>
        <v>2014</v>
      </c>
    </row>
    <row r="4040" spans="1:26" x14ac:dyDescent="0.2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>_xlfn.XLOOKUP(Sales_Data[[#This Row],[Category]],Assumptions_Model!A:A, Assumptions_Model!B:B)</f>
        <v>0.6</v>
      </c>
      <c r="W4040">
        <f>Sales_Data[[#This Row],[Sales]]*Sales_Data[[#This Row],[Cost_%]]</f>
        <v>12.672000000000001</v>
      </c>
      <c r="X4040">
        <f>Sales_Data[[#This Row],[Sales]]-Sales_Data[[#This Row],[Cost]]</f>
        <v>8.4480000000000004</v>
      </c>
      <c r="Y4040" s="3">
        <f>Sales_Data[[#This Row],[Gross_Profit_Recalc]]/Sales_Data[[#This Row],[Sales]]</f>
        <v>0.4</v>
      </c>
      <c r="Z4040">
        <f>YEAR(Sales_Data[[#This Row],[Order Date]])</f>
        <v>2014</v>
      </c>
    </row>
    <row r="4041" spans="1:26" x14ac:dyDescent="0.2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>_xlfn.XLOOKUP(Sales_Data[[#This Row],[Category]],Assumptions_Model!A:A, Assumptions_Model!B:B)</f>
        <v>0.55000000000000004</v>
      </c>
      <c r="W4041">
        <f>Sales_Data[[#This Row],[Sales]]*Sales_Data[[#This Row],[Cost_%]]</f>
        <v>422.37360000000001</v>
      </c>
      <c r="X4041">
        <f>Sales_Data[[#This Row],[Sales]]-Sales_Data[[#This Row],[Cost]]</f>
        <v>345.57839999999999</v>
      </c>
      <c r="Y4041" s="3">
        <f>Sales_Data[[#This Row],[Gross_Profit_Recalc]]/Sales_Data[[#This Row],[Sales]]</f>
        <v>0.45</v>
      </c>
      <c r="Z4041">
        <f>YEAR(Sales_Data[[#This Row],[Order Date]])</f>
        <v>2014</v>
      </c>
    </row>
    <row r="4042" spans="1:26" x14ac:dyDescent="0.2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>_xlfn.XLOOKUP(Sales_Data[[#This Row],[Category]],Assumptions_Model!A:A, Assumptions_Model!B:B)</f>
        <v>0.6</v>
      </c>
      <c r="W4042">
        <f>Sales_Data[[#This Row],[Sales]]*Sales_Data[[#This Row],[Cost_%]]</f>
        <v>8.6112000000000002</v>
      </c>
      <c r="X4042">
        <f>Sales_Data[[#This Row],[Sales]]-Sales_Data[[#This Row],[Cost]]</f>
        <v>5.7408000000000001</v>
      </c>
      <c r="Y4042" s="3">
        <f>Sales_Data[[#This Row],[Gross_Profit_Recalc]]/Sales_Data[[#This Row],[Sales]]</f>
        <v>0.4</v>
      </c>
      <c r="Z4042">
        <f>YEAR(Sales_Data[[#This Row],[Order Date]])</f>
        <v>2014</v>
      </c>
    </row>
    <row r="4043" spans="1:26" x14ac:dyDescent="0.2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>_xlfn.XLOOKUP(Sales_Data[[#This Row],[Category]],Assumptions_Model!A:A, Assumptions_Model!B:B)</f>
        <v>0.55000000000000004</v>
      </c>
      <c r="W4043">
        <f>Sales_Data[[#This Row],[Sales]]*Sales_Data[[#This Row],[Cost_%]]</f>
        <v>105.58680000000001</v>
      </c>
      <c r="X4043">
        <f>Sales_Data[[#This Row],[Sales]]-Sales_Data[[#This Row],[Cost]]</f>
        <v>86.389199999999988</v>
      </c>
      <c r="Y4043" s="3">
        <f>Sales_Data[[#This Row],[Gross_Profit_Recalc]]/Sales_Data[[#This Row],[Sales]]</f>
        <v>0.44999999999999996</v>
      </c>
      <c r="Z4043">
        <f>YEAR(Sales_Data[[#This Row],[Order Date]])</f>
        <v>2014</v>
      </c>
    </row>
    <row r="4044" spans="1:26" x14ac:dyDescent="0.2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>_xlfn.XLOOKUP(Sales_Data[[#This Row],[Category]],Assumptions_Model!A:A, Assumptions_Model!B:B)</f>
        <v>0.6</v>
      </c>
      <c r="W4044">
        <f>Sales_Data[[#This Row],[Sales]]*Sales_Data[[#This Row],[Cost_%]]</f>
        <v>164.86199999999999</v>
      </c>
      <c r="X4044">
        <f>Sales_Data[[#This Row],[Sales]]-Sales_Data[[#This Row],[Cost]]</f>
        <v>109.90799999999999</v>
      </c>
      <c r="Y4044" s="3">
        <f>Sales_Data[[#This Row],[Gross_Profit_Recalc]]/Sales_Data[[#This Row],[Sales]]</f>
        <v>0.39999999999999997</v>
      </c>
      <c r="Z4044">
        <f>YEAR(Sales_Data[[#This Row],[Order Date]])</f>
        <v>2014</v>
      </c>
    </row>
    <row r="4045" spans="1:26" x14ac:dyDescent="0.2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f>_xlfn.XLOOKUP(Sales_Data[[#This Row],[Category]],Assumptions_Model!A:A, Assumptions_Model!B:B)</f>
        <v>0.65</v>
      </c>
      <c r="W4045">
        <f>Sales_Data[[#This Row],[Sales]]*Sales_Data[[#This Row],[Cost_%]]</f>
        <v>45.864000000000004</v>
      </c>
      <c r="X4045">
        <f>Sales_Data[[#This Row],[Sales]]-Sales_Data[[#This Row],[Cost]]</f>
        <v>24.695999999999998</v>
      </c>
      <c r="Y4045" s="3">
        <f>Sales_Data[[#This Row],[Gross_Profit_Recalc]]/Sales_Data[[#This Row],[Sales]]</f>
        <v>0.35</v>
      </c>
      <c r="Z4045">
        <f>YEAR(Sales_Data[[#This Row],[Order Date]])</f>
        <v>2014</v>
      </c>
    </row>
    <row r="4046" spans="1:26" x14ac:dyDescent="0.2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>_xlfn.XLOOKUP(Sales_Data[[#This Row],[Category]],Assumptions_Model!A:A, Assumptions_Model!B:B)</f>
        <v>0.65</v>
      </c>
      <c r="W4046">
        <f>Sales_Data[[#This Row],[Sales]]*Sales_Data[[#This Row],[Cost_%]]</f>
        <v>133.1525</v>
      </c>
      <c r="X4046">
        <f>Sales_Data[[#This Row],[Sales]]-Sales_Data[[#This Row],[Cost]]</f>
        <v>71.697499999999991</v>
      </c>
      <c r="Y4046" s="3">
        <f>Sales_Data[[#This Row],[Gross_Profit_Recalc]]/Sales_Data[[#This Row],[Sales]]</f>
        <v>0.35</v>
      </c>
      <c r="Z4046">
        <f>YEAR(Sales_Data[[#This Row],[Order Date]])</f>
        <v>2015</v>
      </c>
    </row>
    <row r="4047" spans="1:26" x14ac:dyDescent="0.2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>_xlfn.XLOOKUP(Sales_Data[[#This Row],[Category]],Assumptions_Model!A:A, Assumptions_Model!B:B)</f>
        <v>0.6</v>
      </c>
      <c r="W4047">
        <f>Sales_Data[[#This Row],[Sales]]*Sales_Data[[#This Row],[Cost_%]]</f>
        <v>5.4935999999999998</v>
      </c>
      <c r="X4047">
        <f>Sales_Data[[#This Row],[Sales]]-Sales_Data[[#This Row],[Cost]]</f>
        <v>3.6624000000000008</v>
      </c>
      <c r="Y4047" s="3">
        <f>Sales_Data[[#This Row],[Gross_Profit_Recalc]]/Sales_Data[[#This Row],[Sales]]</f>
        <v>0.40000000000000008</v>
      </c>
      <c r="Z4047">
        <f>YEAR(Sales_Data[[#This Row],[Order Date]])</f>
        <v>2015</v>
      </c>
    </row>
    <row r="4048" spans="1:26" x14ac:dyDescent="0.2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>_xlfn.XLOOKUP(Sales_Data[[#This Row],[Category]],Assumptions_Model!A:A, Assumptions_Model!B:B)</f>
        <v>0.6</v>
      </c>
      <c r="W4048">
        <f>Sales_Data[[#This Row],[Sales]]*Sales_Data[[#This Row],[Cost_%]]</f>
        <v>14.395200000000001</v>
      </c>
      <c r="X4048">
        <f>Sales_Data[[#This Row],[Sales]]-Sales_Data[[#This Row],[Cost]]</f>
        <v>9.5968</v>
      </c>
      <c r="Y4048" s="3">
        <f>Sales_Data[[#This Row],[Gross_Profit_Recalc]]/Sales_Data[[#This Row],[Sales]]</f>
        <v>0.39999999999999997</v>
      </c>
      <c r="Z4048">
        <f>YEAR(Sales_Data[[#This Row],[Order Date]])</f>
        <v>2017</v>
      </c>
    </row>
    <row r="4049" spans="1:26" x14ac:dyDescent="0.2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>_xlfn.XLOOKUP(Sales_Data[[#This Row],[Category]],Assumptions_Model!A:A, Assumptions_Model!B:B)</f>
        <v>0.6</v>
      </c>
      <c r="W4049">
        <f>Sales_Data[[#This Row],[Sales]]*Sales_Data[[#This Row],[Cost_%]]</f>
        <v>48.527999999999999</v>
      </c>
      <c r="X4049">
        <f>Sales_Data[[#This Row],[Sales]]-Sales_Data[[#This Row],[Cost]]</f>
        <v>32.351999999999997</v>
      </c>
      <c r="Y4049" s="3">
        <f>Sales_Data[[#This Row],[Gross_Profit_Recalc]]/Sales_Data[[#This Row],[Sales]]</f>
        <v>0.39999999999999997</v>
      </c>
      <c r="Z4049">
        <f>YEAR(Sales_Data[[#This Row],[Order Date]])</f>
        <v>2015</v>
      </c>
    </row>
    <row r="4050" spans="1:26" x14ac:dyDescent="0.2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>_xlfn.XLOOKUP(Sales_Data[[#This Row],[Category]],Assumptions_Model!A:A, Assumptions_Model!B:B)</f>
        <v>0.55000000000000004</v>
      </c>
      <c r="W4050">
        <f>Sales_Data[[#This Row],[Sales]]*Sales_Data[[#This Row],[Cost_%]]</f>
        <v>329.94499999999999</v>
      </c>
      <c r="X4050">
        <f>Sales_Data[[#This Row],[Sales]]-Sales_Data[[#This Row],[Cost]]</f>
        <v>269.95499999999998</v>
      </c>
      <c r="Y4050" s="3">
        <f>Sales_Data[[#This Row],[Gross_Profit_Recalc]]/Sales_Data[[#This Row],[Sales]]</f>
        <v>0.45</v>
      </c>
      <c r="Z4050">
        <f>YEAR(Sales_Data[[#This Row],[Order Date]])</f>
        <v>2015</v>
      </c>
    </row>
    <row r="4051" spans="1:26" x14ac:dyDescent="0.2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>_xlfn.XLOOKUP(Sales_Data[[#This Row],[Category]],Assumptions_Model!A:A, Assumptions_Model!B:B)</f>
        <v>0.65</v>
      </c>
      <c r="W4051">
        <f>Sales_Data[[#This Row],[Sales]]*Sales_Data[[#This Row],[Cost_%]]</f>
        <v>179.8485</v>
      </c>
      <c r="X4051">
        <f>Sales_Data[[#This Row],[Sales]]-Sales_Data[[#This Row],[Cost]]</f>
        <v>96.841499999999996</v>
      </c>
      <c r="Y4051" s="3">
        <f>Sales_Data[[#This Row],[Gross_Profit_Recalc]]/Sales_Data[[#This Row],[Sales]]</f>
        <v>0.35</v>
      </c>
      <c r="Z4051">
        <f>YEAR(Sales_Data[[#This Row],[Order Date]])</f>
        <v>2017</v>
      </c>
    </row>
    <row r="4052" spans="1:26" x14ac:dyDescent="0.2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>_xlfn.XLOOKUP(Sales_Data[[#This Row],[Category]],Assumptions_Model!A:A, Assumptions_Model!B:B)</f>
        <v>0.65</v>
      </c>
      <c r="W4052">
        <f>Sales_Data[[#This Row],[Sales]]*Sales_Data[[#This Row],[Cost_%]]</f>
        <v>112.29660000000001</v>
      </c>
      <c r="X4052">
        <f>Sales_Data[[#This Row],[Sales]]-Sales_Data[[#This Row],[Cost]]</f>
        <v>60.467399999999998</v>
      </c>
      <c r="Y4052" s="3">
        <f>Sales_Data[[#This Row],[Gross_Profit_Recalc]]/Sales_Data[[#This Row],[Sales]]</f>
        <v>0.35</v>
      </c>
      <c r="Z4052">
        <f>YEAR(Sales_Data[[#This Row],[Order Date]])</f>
        <v>2017</v>
      </c>
    </row>
    <row r="4053" spans="1:26" x14ac:dyDescent="0.2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>_xlfn.XLOOKUP(Sales_Data[[#This Row],[Category]],Assumptions_Model!A:A, Assumptions_Model!B:B)</f>
        <v>0.6</v>
      </c>
      <c r="W4053">
        <f>Sales_Data[[#This Row],[Sales]]*Sales_Data[[#This Row],[Cost_%]]</f>
        <v>2.5344000000000002</v>
      </c>
      <c r="X4053">
        <f>Sales_Data[[#This Row],[Sales]]-Sales_Data[[#This Row],[Cost]]</f>
        <v>1.6896</v>
      </c>
      <c r="Y4053" s="3">
        <f>Sales_Data[[#This Row],[Gross_Profit_Recalc]]/Sales_Data[[#This Row],[Sales]]</f>
        <v>0.39999999999999997</v>
      </c>
      <c r="Z4053">
        <f>YEAR(Sales_Data[[#This Row],[Order Date]])</f>
        <v>2014</v>
      </c>
    </row>
    <row r="4054" spans="1:26" x14ac:dyDescent="0.2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>_xlfn.XLOOKUP(Sales_Data[[#This Row],[Category]],Assumptions_Model!A:A, Assumptions_Model!B:B)</f>
        <v>0.65</v>
      </c>
      <c r="W4054">
        <f>Sales_Data[[#This Row],[Sales]]*Sales_Data[[#This Row],[Cost_%]]</f>
        <v>266.02679999999998</v>
      </c>
      <c r="X4054">
        <f>Sales_Data[[#This Row],[Sales]]-Sales_Data[[#This Row],[Cost]]</f>
        <v>143.24520000000001</v>
      </c>
      <c r="Y4054" s="3">
        <f>Sales_Data[[#This Row],[Gross_Profit_Recalc]]/Sales_Data[[#This Row],[Sales]]</f>
        <v>0.35000000000000003</v>
      </c>
      <c r="Z4054">
        <f>YEAR(Sales_Data[[#This Row],[Order Date]])</f>
        <v>2014</v>
      </c>
    </row>
    <row r="4055" spans="1:26" x14ac:dyDescent="0.2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f>_xlfn.XLOOKUP(Sales_Data[[#This Row],[Category]],Assumptions_Model!A:A, Assumptions_Model!B:B)</f>
        <v>0.6</v>
      </c>
      <c r="W4055">
        <f>Sales_Data[[#This Row],[Sales]]*Sales_Data[[#This Row],[Cost_%]]</f>
        <v>33.263999999999996</v>
      </c>
      <c r="X4055">
        <f>Sales_Data[[#This Row],[Sales]]-Sales_Data[[#This Row],[Cost]]</f>
        <v>22.176000000000002</v>
      </c>
      <c r="Y4055" s="3">
        <f>Sales_Data[[#This Row],[Gross_Profit_Recalc]]/Sales_Data[[#This Row],[Sales]]</f>
        <v>0.40000000000000008</v>
      </c>
      <c r="Z4055">
        <f>YEAR(Sales_Data[[#This Row],[Order Date]])</f>
        <v>2014</v>
      </c>
    </row>
    <row r="4056" spans="1:26" x14ac:dyDescent="0.2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>_xlfn.XLOOKUP(Sales_Data[[#This Row],[Category]],Assumptions_Model!A:A, Assumptions_Model!B:B)</f>
        <v>0.6</v>
      </c>
      <c r="W4056">
        <f>Sales_Data[[#This Row],[Sales]]*Sales_Data[[#This Row],[Cost_%]]</f>
        <v>12.556800000000001</v>
      </c>
      <c r="X4056">
        <f>Sales_Data[[#This Row],[Sales]]-Sales_Data[[#This Row],[Cost]]</f>
        <v>8.3712</v>
      </c>
      <c r="Y4056" s="3">
        <f>Sales_Data[[#This Row],[Gross_Profit_Recalc]]/Sales_Data[[#This Row],[Sales]]</f>
        <v>0.39999999999999997</v>
      </c>
      <c r="Z4056">
        <f>YEAR(Sales_Data[[#This Row],[Order Date]])</f>
        <v>2014</v>
      </c>
    </row>
    <row r="4057" spans="1:26" x14ac:dyDescent="0.2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>_xlfn.XLOOKUP(Sales_Data[[#This Row],[Category]],Assumptions_Model!A:A, Assumptions_Model!B:B)</f>
        <v>0.6</v>
      </c>
      <c r="W4057">
        <f>Sales_Data[[#This Row],[Sales]]*Sales_Data[[#This Row],[Cost_%]]</f>
        <v>1080.9792</v>
      </c>
      <c r="X4057">
        <f>Sales_Data[[#This Row],[Sales]]-Sales_Data[[#This Row],[Cost]]</f>
        <v>720.65280000000007</v>
      </c>
      <c r="Y4057" s="3">
        <f>Sales_Data[[#This Row],[Gross_Profit_Recalc]]/Sales_Data[[#This Row],[Sales]]</f>
        <v>0.4</v>
      </c>
      <c r="Z4057">
        <f>YEAR(Sales_Data[[#This Row],[Order Date]])</f>
        <v>2014</v>
      </c>
    </row>
    <row r="4058" spans="1:26" x14ac:dyDescent="0.2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>_xlfn.XLOOKUP(Sales_Data[[#This Row],[Category]],Assumptions_Model!A:A, Assumptions_Model!B:B)</f>
        <v>0.65</v>
      </c>
      <c r="W4058">
        <f>Sales_Data[[#This Row],[Sales]]*Sales_Data[[#This Row],[Cost_%]]</f>
        <v>43.664400000000001</v>
      </c>
      <c r="X4058">
        <f>Sales_Data[[#This Row],[Sales]]-Sales_Data[[#This Row],[Cost]]</f>
        <v>23.511600000000001</v>
      </c>
      <c r="Y4058" s="3">
        <f>Sales_Data[[#This Row],[Gross_Profit_Recalc]]/Sales_Data[[#This Row],[Sales]]</f>
        <v>0.35000000000000003</v>
      </c>
      <c r="Z4058">
        <f>YEAR(Sales_Data[[#This Row],[Order Date]])</f>
        <v>2014</v>
      </c>
    </row>
    <row r="4059" spans="1:26" x14ac:dyDescent="0.2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>_xlfn.XLOOKUP(Sales_Data[[#This Row],[Category]],Assumptions_Model!A:A, Assumptions_Model!B:B)</f>
        <v>0.6</v>
      </c>
      <c r="W4059">
        <f>Sales_Data[[#This Row],[Sales]]*Sales_Data[[#This Row],[Cost_%]]</f>
        <v>387.72</v>
      </c>
      <c r="X4059">
        <f>Sales_Data[[#This Row],[Sales]]-Sales_Data[[#This Row],[Cost]]</f>
        <v>258.48</v>
      </c>
      <c r="Y4059" s="3">
        <f>Sales_Data[[#This Row],[Gross_Profit_Recalc]]/Sales_Data[[#This Row],[Sales]]</f>
        <v>0.4</v>
      </c>
      <c r="Z4059">
        <f>YEAR(Sales_Data[[#This Row],[Order Date]])</f>
        <v>2014</v>
      </c>
    </row>
    <row r="4060" spans="1:26" x14ac:dyDescent="0.2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>_xlfn.XLOOKUP(Sales_Data[[#This Row],[Category]],Assumptions_Model!A:A, Assumptions_Model!B:B)</f>
        <v>0.55000000000000004</v>
      </c>
      <c r="W4060">
        <f>Sales_Data[[#This Row],[Sales]]*Sales_Data[[#This Row],[Cost_%]]</f>
        <v>40.0092</v>
      </c>
      <c r="X4060">
        <f>Sales_Data[[#This Row],[Sales]]-Sales_Data[[#This Row],[Cost]]</f>
        <v>32.7348</v>
      </c>
      <c r="Y4060" s="3">
        <f>Sales_Data[[#This Row],[Gross_Profit_Recalc]]/Sales_Data[[#This Row],[Sales]]</f>
        <v>0.45</v>
      </c>
      <c r="Z4060">
        <f>YEAR(Sales_Data[[#This Row],[Order Date]])</f>
        <v>2015</v>
      </c>
    </row>
    <row r="4061" spans="1:26" x14ac:dyDescent="0.2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>_xlfn.XLOOKUP(Sales_Data[[#This Row],[Category]],Assumptions_Model!A:A, Assumptions_Model!B:B)</f>
        <v>0.65</v>
      </c>
      <c r="W4061">
        <f>Sales_Data[[#This Row],[Sales]]*Sales_Data[[#This Row],[Cost_%]]</f>
        <v>371.904</v>
      </c>
      <c r="X4061">
        <f>Sales_Data[[#This Row],[Sales]]-Sales_Data[[#This Row],[Cost]]</f>
        <v>200.25599999999997</v>
      </c>
      <c r="Y4061" s="3">
        <f>Sales_Data[[#This Row],[Gross_Profit_Recalc]]/Sales_Data[[#This Row],[Sales]]</f>
        <v>0.35</v>
      </c>
      <c r="Z4061">
        <f>YEAR(Sales_Data[[#This Row],[Order Date]])</f>
        <v>2015</v>
      </c>
    </row>
    <row r="4062" spans="1:26" x14ac:dyDescent="0.2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>_xlfn.XLOOKUP(Sales_Data[[#This Row],[Category]],Assumptions_Model!A:A, Assumptions_Model!B:B)</f>
        <v>0.55000000000000004</v>
      </c>
      <c r="W4062">
        <f>Sales_Data[[#This Row],[Sales]]*Sales_Data[[#This Row],[Cost_%]]</f>
        <v>37.461599999999997</v>
      </c>
      <c r="X4062">
        <f>Sales_Data[[#This Row],[Sales]]-Sales_Data[[#This Row],[Cost]]</f>
        <v>30.650399999999998</v>
      </c>
      <c r="Y4062" s="3">
        <f>Sales_Data[[#This Row],[Gross_Profit_Recalc]]/Sales_Data[[#This Row],[Sales]]</f>
        <v>0.45</v>
      </c>
      <c r="Z4062">
        <f>YEAR(Sales_Data[[#This Row],[Order Date]])</f>
        <v>2016</v>
      </c>
    </row>
    <row r="4063" spans="1:26" x14ac:dyDescent="0.2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>_xlfn.XLOOKUP(Sales_Data[[#This Row],[Category]],Assumptions_Model!A:A, Assumptions_Model!B:B)</f>
        <v>0.6</v>
      </c>
      <c r="W4063">
        <f>Sales_Data[[#This Row],[Sales]]*Sales_Data[[#This Row],[Cost_%]]</f>
        <v>15.0192</v>
      </c>
      <c r="X4063">
        <f>Sales_Data[[#This Row],[Sales]]-Sales_Data[[#This Row],[Cost]]</f>
        <v>10.0128</v>
      </c>
      <c r="Y4063" s="3">
        <f>Sales_Data[[#This Row],[Gross_Profit_Recalc]]/Sales_Data[[#This Row],[Sales]]</f>
        <v>0.4</v>
      </c>
      <c r="Z4063">
        <f>YEAR(Sales_Data[[#This Row],[Order Date]])</f>
        <v>2015</v>
      </c>
    </row>
    <row r="4064" spans="1:26" x14ac:dyDescent="0.2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>_xlfn.XLOOKUP(Sales_Data[[#This Row],[Category]],Assumptions_Model!A:A, Assumptions_Model!B:B)</f>
        <v>0.55000000000000004</v>
      </c>
      <c r="W4064">
        <f>Sales_Data[[#This Row],[Sales]]*Sales_Data[[#This Row],[Cost_%]]</f>
        <v>21.9956</v>
      </c>
      <c r="X4064">
        <f>Sales_Data[[#This Row],[Sales]]-Sales_Data[[#This Row],[Cost]]</f>
        <v>17.996399999999998</v>
      </c>
      <c r="Y4064" s="3">
        <f>Sales_Data[[#This Row],[Gross_Profit_Recalc]]/Sales_Data[[#This Row],[Sales]]</f>
        <v>0.44999999999999996</v>
      </c>
      <c r="Z4064">
        <f>YEAR(Sales_Data[[#This Row],[Order Date]])</f>
        <v>2016</v>
      </c>
    </row>
    <row r="4065" spans="1:26" x14ac:dyDescent="0.2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>_xlfn.XLOOKUP(Sales_Data[[#This Row],[Category]],Assumptions_Model!A:A, Assumptions_Model!B:B)</f>
        <v>0.6</v>
      </c>
      <c r="W4065">
        <f>Sales_Data[[#This Row],[Sales]]*Sales_Data[[#This Row],[Cost_%]]</f>
        <v>12.009599999999999</v>
      </c>
      <c r="X4065">
        <f>Sales_Data[[#This Row],[Sales]]-Sales_Data[[#This Row],[Cost]]</f>
        <v>8.0063999999999993</v>
      </c>
      <c r="Y4065" s="3">
        <f>Sales_Data[[#This Row],[Gross_Profit_Recalc]]/Sales_Data[[#This Row],[Sales]]</f>
        <v>0.4</v>
      </c>
      <c r="Z4065">
        <f>YEAR(Sales_Data[[#This Row],[Order Date]])</f>
        <v>2014</v>
      </c>
    </row>
    <row r="4066" spans="1:26" x14ac:dyDescent="0.2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f>_xlfn.XLOOKUP(Sales_Data[[#This Row],[Category]],Assumptions_Model!A:A, Assumptions_Model!B:B)</f>
        <v>0.6</v>
      </c>
      <c r="W4066">
        <f>Sales_Data[[#This Row],[Sales]]*Sales_Data[[#This Row],[Cost_%]]</f>
        <v>1.8624000000000001</v>
      </c>
      <c r="X4066">
        <f>Sales_Data[[#This Row],[Sales]]-Sales_Data[[#This Row],[Cost]]</f>
        <v>1.2416</v>
      </c>
      <c r="Y4066" s="3">
        <f>Sales_Data[[#This Row],[Gross_Profit_Recalc]]/Sales_Data[[#This Row],[Sales]]</f>
        <v>0.4</v>
      </c>
      <c r="Z4066">
        <f>YEAR(Sales_Data[[#This Row],[Order Date]])</f>
        <v>2014</v>
      </c>
    </row>
    <row r="4067" spans="1:26" x14ac:dyDescent="0.2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>_xlfn.XLOOKUP(Sales_Data[[#This Row],[Category]],Assumptions_Model!A:A, Assumptions_Model!B:B)</f>
        <v>0.6</v>
      </c>
      <c r="W4067">
        <f>Sales_Data[[#This Row],[Sales]]*Sales_Data[[#This Row],[Cost_%]]</f>
        <v>4.5119999999999996</v>
      </c>
      <c r="X4067">
        <f>Sales_Data[[#This Row],[Sales]]-Sales_Data[[#This Row],[Cost]]</f>
        <v>3.008</v>
      </c>
      <c r="Y4067" s="3">
        <f>Sales_Data[[#This Row],[Gross_Profit_Recalc]]/Sales_Data[[#This Row],[Sales]]</f>
        <v>0.4</v>
      </c>
      <c r="Z4067">
        <f>YEAR(Sales_Data[[#This Row],[Order Date]])</f>
        <v>2014</v>
      </c>
    </row>
    <row r="4068" spans="1:26" x14ac:dyDescent="0.2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>_xlfn.XLOOKUP(Sales_Data[[#This Row],[Category]],Assumptions_Model!A:A, Assumptions_Model!B:B)</f>
        <v>0.6</v>
      </c>
      <c r="W4068">
        <f>Sales_Data[[#This Row],[Sales]]*Sales_Data[[#This Row],[Cost_%]]</f>
        <v>6.1631999999999998</v>
      </c>
      <c r="X4068">
        <f>Sales_Data[[#This Row],[Sales]]-Sales_Data[[#This Row],[Cost]]</f>
        <v>4.1088000000000005</v>
      </c>
      <c r="Y4068" s="3">
        <f>Sales_Data[[#This Row],[Gross_Profit_Recalc]]/Sales_Data[[#This Row],[Sales]]</f>
        <v>0.4</v>
      </c>
      <c r="Z4068">
        <f>YEAR(Sales_Data[[#This Row],[Order Date]])</f>
        <v>2014</v>
      </c>
    </row>
    <row r="4069" spans="1:26" x14ac:dyDescent="0.2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>_xlfn.XLOOKUP(Sales_Data[[#This Row],[Category]],Assumptions_Model!A:A, Assumptions_Model!B:B)</f>
        <v>0.6</v>
      </c>
      <c r="W4069">
        <f>Sales_Data[[#This Row],[Sales]]*Sales_Data[[#This Row],[Cost_%]]</f>
        <v>28.684799999999999</v>
      </c>
      <c r="X4069">
        <f>Sales_Data[[#This Row],[Sales]]-Sales_Data[[#This Row],[Cost]]</f>
        <v>19.123200000000001</v>
      </c>
      <c r="Y4069" s="3">
        <f>Sales_Data[[#This Row],[Gross_Profit_Recalc]]/Sales_Data[[#This Row],[Sales]]</f>
        <v>0.4</v>
      </c>
      <c r="Z4069">
        <f>YEAR(Sales_Data[[#This Row],[Order Date]])</f>
        <v>2014</v>
      </c>
    </row>
    <row r="4070" spans="1:26" x14ac:dyDescent="0.2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>_xlfn.XLOOKUP(Sales_Data[[#This Row],[Category]],Assumptions_Model!A:A, Assumptions_Model!B:B)</f>
        <v>0.55000000000000004</v>
      </c>
      <c r="W4070">
        <f>Sales_Data[[#This Row],[Sales]]*Sales_Data[[#This Row],[Cost_%]]</f>
        <v>538.36200000000008</v>
      </c>
      <c r="X4070">
        <f>Sales_Data[[#This Row],[Sales]]-Sales_Data[[#This Row],[Cost]]</f>
        <v>440.47799999999995</v>
      </c>
      <c r="Y4070" s="3">
        <f>Sales_Data[[#This Row],[Gross_Profit_Recalc]]/Sales_Data[[#This Row],[Sales]]</f>
        <v>0.44999999999999996</v>
      </c>
      <c r="Z4070">
        <f>YEAR(Sales_Data[[#This Row],[Order Date]])</f>
        <v>2014</v>
      </c>
    </row>
    <row r="4071" spans="1:26" x14ac:dyDescent="0.2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>_xlfn.XLOOKUP(Sales_Data[[#This Row],[Category]],Assumptions_Model!A:A, Assumptions_Model!B:B)</f>
        <v>0.6</v>
      </c>
      <c r="W4071">
        <f>Sales_Data[[#This Row],[Sales]]*Sales_Data[[#This Row],[Cost_%]]</f>
        <v>7.8840000000000003</v>
      </c>
      <c r="X4071">
        <f>Sales_Data[[#This Row],[Sales]]-Sales_Data[[#This Row],[Cost]]</f>
        <v>5.2560000000000002</v>
      </c>
      <c r="Y4071" s="3">
        <f>Sales_Data[[#This Row],[Gross_Profit_Recalc]]/Sales_Data[[#This Row],[Sales]]</f>
        <v>0.4</v>
      </c>
      <c r="Z4071">
        <f>YEAR(Sales_Data[[#This Row],[Order Date]])</f>
        <v>2016</v>
      </c>
    </row>
    <row r="4072" spans="1:26" x14ac:dyDescent="0.2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>_xlfn.XLOOKUP(Sales_Data[[#This Row],[Category]],Assumptions_Model!A:A, Assumptions_Model!B:B)</f>
        <v>0.6</v>
      </c>
      <c r="W4072">
        <f>Sales_Data[[#This Row],[Sales]]*Sales_Data[[#This Row],[Cost_%]]</f>
        <v>6.0143999999999993</v>
      </c>
      <c r="X4072">
        <f>Sales_Data[[#This Row],[Sales]]-Sales_Data[[#This Row],[Cost]]</f>
        <v>4.0095999999999998</v>
      </c>
      <c r="Y4072" s="3">
        <f>Sales_Data[[#This Row],[Gross_Profit_Recalc]]/Sales_Data[[#This Row],[Sales]]</f>
        <v>0.4</v>
      </c>
      <c r="Z4072">
        <f>YEAR(Sales_Data[[#This Row],[Order Date]])</f>
        <v>2016</v>
      </c>
    </row>
    <row r="4073" spans="1:26" x14ac:dyDescent="0.2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>_xlfn.XLOOKUP(Sales_Data[[#This Row],[Category]],Assumptions_Model!A:A, Assumptions_Model!B:B)</f>
        <v>0.65</v>
      </c>
      <c r="W4073">
        <f>Sales_Data[[#This Row],[Sales]]*Sales_Data[[#This Row],[Cost_%]]</f>
        <v>101.64232000000001</v>
      </c>
      <c r="X4073">
        <f>Sales_Data[[#This Row],[Sales]]-Sales_Data[[#This Row],[Cost]]</f>
        <v>54.73048</v>
      </c>
      <c r="Y4073" s="3">
        <f>Sales_Data[[#This Row],[Gross_Profit_Recalc]]/Sales_Data[[#This Row],[Sales]]</f>
        <v>0.35</v>
      </c>
      <c r="Z4073">
        <f>YEAR(Sales_Data[[#This Row],[Order Date]])</f>
        <v>2016</v>
      </c>
    </row>
    <row r="4074" spans="1:26" x14ac:dyDescent="0.2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>_xlfn.XLOOKUP(Sales_Data[[#This Row],[Category]],Assumptions_Model!A:A, Assumptions_Model!B:B)</f>
        <v>0.55000000000000004</v>
      </c>
      <c r="W4074">
        <f>Sales_Data[[#This Row],[Sales]]*Sales_Data[[#This Row],[Cost_%]]</f>
        <v>549.98900000000003</v>
      </c>
      <c r="X4074">
        <f>Sales_Data[[#This Row],[Sales]]-Sales_Data[[#This Row],[Cost]]</f>
        <v>449.99099999999999</v>
      </c>
      <c r="Y4074" s="3">
        <f>Sales_Data[[#This Row],[Gross_Profit_Recalc]]/Sales_Data[[#This Row],[Sales]]</f>
        <v>0.44999999999999996</v>
      </c>
      <c r="Z4074">
        <f>YEAR(Sales_Data[[#This Row],[Order Date]])</f>
        <v>2015</v>
      </c>
    </row>
    <row r="4075" spans="1:26" x14ac:dyDescent="0.2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f>_xlfn.XLOOKUP(Sales_Data[[#This Row],[Category]],Assumptions_Model!A:A, Assumptions_Model!B:B)</f>
        <v>0.55000000000000004</v>
      </c>
      <c r="W4075">
        <f>Sales_Data[[#This Row],[Sales]]*Sales_Data[[#This Row],[Cost_%]]</f>
        <v>452.06700000000006</v>
      </c>
      <c r="X4075">
        <f>Sales_Data[[#This Row],[Sales]]-Sales_Data[[#This Row],[Cost]]</f>
        <v>369.87299999999999</v>
      </c>
      <c r="Y4075" s="3">
        <f>Sales_Data[[#This Row],[Gross_Profit_Recalc]]/Sales_Data[[#This Row],[Sales]]</f>
        <v>0.44999999999999996</v>
      </c>
      <c r="Z4075">
        <f>YEAR(Sales_Data[[#This Row],[Order Date]])</f>
        <v>2015</v>
      </c>
    </row>
    <row r="4076" spans="1:26" x14ac:dyDescent="0.2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>_xlfn.XLOOKUP(Sales_Data[[#This Row],[Category]],Assumptions_Model!A:A, Assumptions_Model!B:B)</f>
        <v>0.65</v>
      </c>
      <c r="W4076">
        <f>Sales_Data[[#This Row],[Sales]]*Sales_Data[[#This Row],[Cost_%]]</f>
        <v>143.04159999999999</v>
      </c>
      <c r="X4076">
        <f>Sales_Data[[#This Row],[Sales]]-Sales_Data[[#This Row],[Cost]]</f>
        <v>77.022400000000005</v>
      </c>
      <c r="Y4076" s="3">
        <f>Sales_Data[[#This Row],[Gross_Profit_Recalc]]/Sales_Data[[#This Row],[Sales]]</f>
        <v>0.35000000000000003</v>
      </c>
      <c r="Z4076">
        <f>YEAR(Sales_Data[[#This Row],[Order Date]])</f>
        <v>2017</v>
      </c>
    </row>
    <row r="4077" spans="1:26" x14ac:dyDescent="0.2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>_xlfn.XLOOKUP(Sales_Data[[#This Row],[Category]],Assumptions_Model!A:A, Assumptions_Model!B:B)</f>
        <v>0.65</v>
      </c>
      <c r="W4077">
        <f>Sales_Data[[#This Row],[Sales]]*Sales_Data[[#This Row],[Cost_%]]</f>
        <v>220.43840000000003</v>
      </c>
      <c r="X4077">
        <f>Sales_Data[[#This Row],[Sales]]-Sales_Data[[#This Row],[Cost]]</f>
        <v>118.69759999999999</v>
      </c>
      <c r="Y4077" s="3">
        <f>Sales_Data[[#This Row],[Gross_Profit_Recalc]]/Sales_Data[[#This Row],[Sales]]</f>
        <v>0.35</v>
      </c>
      <c r="Z4077">
        <f>YEAR(Sales_Data[[#This Row],[Order Date]])</f>
        <v>2017</v>
      </c>
    </row>
    <row r="4078" spans="1:26" x14ac:dyDescent="0.2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>_xlfn.XLOOKUP(Sales_Data[[#This Row],[Category]],Assumptions_Model!A:A, Assumptions_Model!B:B)</f>
        <v>0.6</v>
      </c>
      <c r="W4078">
        <f>Sales_Data[[#This Row],[Sales]]*Sales_Data[[#This Row],[Cost_%]]</f>
        <v>4.2240000000000002</v>
      </c>
      <c r="X4078">
        <f>Sales_Data[[#This Row],[Sales]]-Sales_Data[[#This Row],[Cost]]</f>
        <v>2.8159999999999998</v>
      </c>
      <c r="Y4078" s="3">
        <f>Sales_Data[[#This Row],[Gross_Profit_Recalc]]/Sales_Data[[#This Row],[Sales]]</f>
        <v>0.39999999999999997</v>
      </c>
      <c r="Z4078">
        <f>YEAR(Sales_Data[[#This Row],[Order Date]])</f>
        <v>2015</v>
      </c>
    </row>
    <row r="4079" spans="1:26" x14ac:dyDescent="0.2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>_xlfn.XLOOKUP(Sales_Data[[#This Row],[Category]],Assumptions_Model!A:A, Assumptions_Model!B:B)</f>
        <v>0.6</v>
      </c>
      <c r="W4079">
        <f>Sales_Data[[#This Row],[Sales]]*Sales_Data[[#This Row],[Cost_%]]</f>
        <v>3.024</v>
      </c>
      <c r="X4079">
        <f>Sales_Data[[#This Row],[Sales]]-Sales_Data[[#This Row],[Cost]]</f>
        <v>2.016</v>
      </c>
      <c r="Y4079" s="3">
        <f>Sales_Data[[#This Row],[Gross_Profit_Recalc]]/Sales_Data[[#This Row],[Sales]]</f>
        <v>0.4</v>
      </c>
      <c r="Z4079">
        <f>YEAR(Sales_Data[[#This Row],[Order Date]])</f>
        <v>2015</v>
      </c>
    </row>
    <row r="4080" spans="1:26" x14ac:dyDescent="0.2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>_xlfn.XLOOKUP(Sales_Data[[#This Row],[Category]],Assumptions_Model!A:A, Assumptions_Model!B:B)</f>
        <v>0.6</v>
      </c>
      <c r="W4080">
        <f>Sales_Data[[#This Row],[Sales]]*Sales_Data[[#This Row],[Cost_%]]</f>
        <v>69.768000000000001</v>
      </c>
      <c r="X4080">
        <f>Sales_Data[[#This Row],[Sales]]-Sales_Data[[#This Row],[Cost]]</f>
        <v>46.512</v>
      </c>
      <c r="Y4080" s="3">
        <f>Sales_Data[[#This Row],[Gross_Profit_Recalc]]/Sales_Data[[#This Row],[Sales]]</f>
        <v>0.4</v>
      </c>
      <c r="Z4080">
        <f>YEAR(Sales_Data[[#This Row],[Order Date]])</f>
        <v>2015</v>
      </c>
    </row>
    <row r="4081" spans="1:26" x14ac:dyDescent="0.2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>_xlfn.XLOOKUP(Sales_Data[[#This Row],[Category]],Assumptions_Model!A:A, Assumptions_Model!B:B)</f>
        <v>0.55000000000000004</v>
      </c>
      <c r="W4081">
        <f>Sales_Data[[#This Row],[Sales]]*Sales_Data[[#This Row],[Cost_%]]</f>
        <v>26.386800000000001</v>
      </c>
      <c r="X4081">
        <f>Sales_Data[[#This Row],[Sales]]-Sales_Data[[#This Row],[Cost]]</f>
        <v>21.589199999999998</v>
      </c>
      <c r="Y4081" s="3">
        <f>Sales_Data[[#This Row],[Gross_Profit_Recalc]]/Sales_Data[[#This Row],[Sales]]</f>
        <v>0.44999999999999996</v>
      </c>
      <c r="Z4081">
        <f>YEAR(Sales_Data[[#This Row],[Order Date]])</f>
        <v>2015</v>
      </c>
    </row>
    <row r="4082" spans="1:26" x14ac:dyDescent="0.2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f>_xlfn.XLOOKUP(Sales_Data[[#This Row],[Category]],Assumptions_Model!A:A, Assumptions_Model!B:B)</f>
        <v>0.6</v>
      </c>
      <c r="W4082">
        <f>Sales_Data[[#This Row],[Sales]]*Sales_Data[[#This Row],[Cost_%]]</f>
        <v>36.028799999999997</v>
      </c>
      <c r="X4082">
        <f>Sales_Data[[#This Row],[Sales]]-Sales_Data[[#This Row],[Cost]]</f>
        <v>24.019200000000005</v>
      </c>
      <c r="Y4082" s="3">
        <f>Sales_Data[[#This Row],[Gross_Profit_Recalc]]/Sales_Data[[#This Row],[Sales]]</f>
        <v>0.40000000000000008</v>
      </c>
      <c r="Z4082">
        <f>YEAR(Sales_Data[[#This Row],[Order Date]])</f>
        <v>2016</v>
      </c>
    </row>
    <row r="4083" spans="1:26" x14ac:dyDescent="0.2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f>_xlfn.XLOOKUP(Sales_Data[[#This Row],[Category]],Assumptions_Model!A:A, Assumptions_Model!B:B)</f>
        <v>0.6</v>
      </c>
      <c r="W4083">
        <f>Sales_Data[[#This Row],[Sales]]*Sales_Data[[#This Row],[Cost_%]]</f>
        <v>3.0131999999999999</v>
      </c>
      <c r="X4083">
        <f>Sales_Data[[#This Row],[Sales]]-Sales_Data[[#This Row],[Cost]]</f>
        <v>2.0088000000000004</v>
      </c>
      <c r="Y4083" s="3">
        <f>Sales_Data[[#This Row],[Gross_Profit_Recalc]]/Sales_Data[[#This Row],[Sales]]</f>
        <v>0.40000000000000008</v>
      </c>
      <c r="Z4083">
        <f>YEAR(Sales_Data[[#This Row],[Order Date]])</f>
        <v>2016</v>
      </c>
    </row>
    <row r="4084" spans="1:26" x14ac:dyDescent="0.2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>_xlfn.XLOOKUP(Sales_Data[[#This Row],[Category]],Assumptions_Model!A:A, Assumptions_Model!B:B)</f>
        <v>0.6</v>
      </c>
      <c r="W4084">
        <f>Sales_Data[[#This Row],[Sales]]*Sales_Data[[#This Row],[Cost_%]]</f>
        <v>109.79639999999999</v>
      </c>
      <c r="X4084">
        <f>Sales_Data[[#This Row],[Sales]]-Sales_Data[[#This Row],[Cost]]</f>
        <v>73.197600000000008</v>
      </c>
      <c r="Y4084" s="3">
        <f>Sales_Data[[#This Row],[Gross_Profit_Recalc]]/Sales_Data[[#This Row],[Sales]]</f>
        <v>0.4</v>
      </c>
      <c r="Z4084">
        <f>YEAR(Sales_Data[[#This Row],[Order Date]])</f>
        <v>2017</v>
      </c>
    </row>
    <row r="4085" spans="1:26" x14ac:dyDescent="0.2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f>_xlfn.XLOOKUP(Sales_Data[[#This Row],[Category]],Assumptions_Model!A:A, Assumptions_Model!B:B)</f>
        <v>0.6</v>
      </c>
      <c r="W4085">
        <f>Sales_Data[[#This Row],[Sales]]*Sales_Data[[#This Row],[Cost_%]]</f>
        <v>6.1631999999999998</v>
      </c>
      <c r="X4085">
        <f>Sales_Data[[#This Row],[Sales]]-Sales_Data[[#This Row],[Cost]]</f>
        <v>4.1088000000000005</v>
      </c>
      <c r="Y4085" s="3">
        <f>Sales_Data[[#This Row],[Gross_Profit_Recalc]]/Sales_Data[[#This Row],[Sales]]</f>
        <v>0.4</v>
      </c>
      <c r="Z4085">
        <f>YEAR(Sales_Data[[#This Row],[Order Date]])</f>
        <v>2017</v>
      </c>
    </row>
    <row r="4086" spans="1:26" x14ac:dyDescent="0.2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>_xlfn.XLOOKUP(Sales_Data[[#This Row],[Category]],Assumptions_Model!A:A, Assumptions_Model!B:B)</f>
        <v>0.6</v>
      </c>
      <c r="W4086">
        <f>Sales_Data[[#This Row],[Sales]]*Sales_Data[[#This Row],[Cost_%]]</f>
        <v>4.7141999999999999</v>
      </c>
      <c r="X4086">
        <f>Sales_Data[[#This Row],[Sales]]-Sales_Data[[#This Row],[Cost]]</f>
        <v>3.1428000000000003</v>
      </c>
      <c r="Y4086" s="3">
        <f>Sales_Data[[#This Row],[Gross_Profit_Recalc]]/Sales_Data[[#This Row],[Sales]]</f>
        <v>0.4</v>
      </c>
      <c r="Z4086">
        <f>YEAR(Sales_Data[[#This Row],[Order Date]])</f>
        <v>2017</v>
      </c>
    </row>
    <row r="4087" spans="1:26" x14ac:dyDescent="0.2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>_xlfn.XLOOKUP(Sales_Data[[#This Row],[Category]],Assumptions_Model!A:A, Assumptions_Model!B:B)</f>
        <v>0.55000000000000004</v>
      </c>
      <c r="W4087">
        <f>Sales_Data[[#This Row],[Sales]]*Sales_Data[[#This Row],[Cost_%]]</f>
        <v>166.31120000000001</v>
      </c>
      <c r="X4087">
        <f>Sales_Data[[#This Row],[Sales]]-Sales_Data[[#This Row],[Cost]]</f>
        <v>136.0728</v>
      </c>
      <c r="Y4087" s="3">
        <f>Sales_Data[[#This Row],[Gross_Profit_Recalc]]/Sales_Data[[#This Row],[Sales]]</f>
        <v>0.44999999999999996</v>
      </c>
      <c r="Z4087">
        <f>YEAR(Sales_Data[[#This Row],[Order Date]])</f>
        <v>2016</v>
      </c>
    </row>
    <row r="4088" spans="1:26" x14ac:dyDescent="0.2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>_xlfn.XLOOKUP(Sales_Data[[#This Row],[Category]],Assumptions_Model!A:A, Assumptions_Model!B:B)</f>
        <v>0.6</v>
      </c>
      <c r="W4088">
        <f>Sales_Data[[#This Row],[Sales]]*Sales_Data[[#This Row],[Cost_%]]</f>
        <v>12.571200000000001</v>
      </c>
      <c r="X4088">
        <f>Sales_Data[[#This Row],[Sales]]-Sales_Data[[#This Row],[Cost]]</f>
        <v>8.3808000000000007</v>
      </c>
      <c r="Y4088" s="3">
        <f>Sales_Data[[#This Row],[Gross_Profit_Recalc]]/Sales_Data[[#This Row],[Sales]]</f>
        <v>0.4</v>
      </c>
      <c r="Z4088">
        <f>YEAR(Sales_Data[[#This Row],[Order Date]])</f>
        <v>2016</v>
      </c>
    </row>
    <row r="4089" spans="1:26" x14ac:dyDescent="0.2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>_xlfn.XLOOKUP(Sales_Data[[#This Row],[Category]],Assumptions_Model!A:A, Assumptions_Model!B:B)</f>
        <v>0.6</v>
      </c>
      <c r="W4089">
        <f>Sales_Data[[#This Row],[Sales]]*Sales_Data[[#This Row],[Cost_%]]</f>
        <v>7.0704000000000002</v>
      </c>
      <c r="X4089">
        <f>Sales_Data[[#This Row],[Sales]]-Sales_Data[[#This Row],[Cost]]</f>
        <v>4.7136000000000005</v>
      </c>
      <c r="Y4089" s="3">
        <f>Sales_Data[[#This Row],[Gross_Profit_Recalc]]/Sales_Data[[#This Row],[Sales]]</f>
        <v>0.4</v>
      </c>
      <c r="Z4089">
        <f>YEAR(Sales_Data[[#This Row],[Order Date]])</f>
        <v>2016</v>
      </c>
    </row>
    <row r="4090" spans="1:26" x14ac:dyDescent="0.2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f>_xlfn.XLOOKUP(Sales_Data[[#This Row],[Category]],Assumptions_Model!A:A, Assumptions_Model!B:B)</f>
        <v>0.65</v>
      </c>
      <c r="W4090">
        <f>Sales_Data[[#This Row],[Sales]]*Sales_Data[[#This Row],[Cost_%]]</f>
        <v>415.23300000000006</v>
      </c>
      <c r="X4090">
        <f>Sales_Data[[#This Row],[Sales]]-Sales_Data[[#This Row],[Cost]]</f>
        <v>223.58699999999999</v>
      </c>
      <c r="Y4090" s="3">
        <f>Sales_Data[[#This Row],[Gross_Profit_Recalc]]/Sales_Data[[#This Row],[Sales]]</f>
        <v>0.35</v>
      </c>
      <c r="Z4090">
        <f>YEAR(Sales_Data[[#This Row],[Order Date]])</f>
        <v>2014</v>
      </c>
    </row>
    <row r="4091" spans="1:26" x14ac:dyDescent="0.2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>_xlfn.XLOOKUP(Sales_Data[[#This Row],[Category]],Assumptions_Model!A:A, Assumptions_Model!B:B)</f>
        <v>0.6</v>
      </c>
      <c r="W4091">
        <f>Sales_Data[[#This Row],[Sales]]*Sales_Data[[#This Row],[Cost_%]]</f>
        <v>12.42</v>
      </c>
      <c r="X4091">
        <f>Sales_Data[[#This Row],[Sales]]-Sales_Data[[#This Row],[Cost]]</f>
        <v>8.2799999999999994</v>
      </c>
      <c r="Y4091" s="3">
        <f>Sales_Data[[#This Row],[Gross_Profit_Recalc]]/Sales_Data[[#This Row],[Sales]]</f>
        <v>0.39999999999999997</v>
      </c>
      <c r="Z4091">
        <f>YEAR(Sales_Data[[#This Row],[Order Date]])</f>
        <v>2016</v>
      </c>
    </row>
    <row r="4092" spans="1:26" x14ac:dyDescent="0.2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>_xlfn.XLOOKUP(Sales_Data[[#This Row],[Category]],Assumptions_Model!A:A, Assumptions_Model!B:B)</f>
        <v>0.6</v>
      </c>
      <c r="W4092">
        <f>Sales_Data[[#This Row],[Sales]]*Sales_Data[[#This Row],[Cost_%]]</f>
        <v>6.5699999999999994</v>
      </c>
      <c r="X4092">
        <f>Sales_Data[[#This Row],[Sales]]-Sales_Data[[#This Row],[Cost]]</f>
        <v>4.38</v>
      </c>
      <c r="Y4092" s="3">
        <f>Sales_Data[[#This Row],[Gross_Profit_Recalc]]/Sales_Data[[#This Row],[Sales]]</f>
        <v>0.4</v>
      </c>
      <c r="Z4092">
        <f>YEAR(Sales_Data[[#This Row],[Order Date]])</f>
        <v>2016</v>
      </c>
    </row>
    <row r="4093" spans="1:26" x14ac:dyDescent="0.2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>_xlfn.XLOOKUP(Sales_Data[[#This Row],[Category]],Assumptions_Model!A:A, Assumptions_Model!B:B)</f>
        <v>0.6</v>
      </c>
      <c r="W4093">
        <f>Sales_Data[[#This Row],[Sales]]*Sales_Data[[#This Row],[Cost_%]]</f>
        <v>8.6112000000000002</v>
      </c>
      <c r="X4093">
        <f>Sales_Data[[#This Row],[Sales]]-Sales_Data[[#This Row],[Cost]]</f>
        <v>5.7408000000000001</v>
      </c>
      <c r="Y4093" s="3">
        <f>Sales_Data[[#This Row],[Gross_Profit_Recalc]]/Sales_Data[[#This Row],[Sales]]</f>
        <v>0.4</v>
      </c>
      <c r="Z4093">
        <f>YEAR(Sales_Data[[#This Row],[Order Date]])</f>
        <v>2016</v>
      </c>
    </row>
    <row r="4094" spans="1:26" x14ac:dyDescent="0.2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>_xlfn.XLOOKUP(Sales_Data[[#This Row],[Category]],Assumptions_Model!A:A, Assumptions_Model!B:B)</f>
        <v>0.6</v>
      </c>
      <c r="W4094">
        <f>Sales_Data[[#This Row],[Sales]]*Sales_Data[[#This Row],[Cost_%]]</f>
        <v>132.61439999999999</v>
      </c>
      <c r="X4094">
        <f>Sales_Data[[#This Row],[Sales]]-Sales_Data[[#This Row],[Cost]]</f>
        <v>88.409600000000012</v>
      </c>
      <c r="Y4094" s="3">
        <f>Sales_Data[[#This Row],[Gross_Profit_Recalc]]/Sales_Data[[#This Row],[Sales]]</f>
        <v>0.40000000000000008</v>
      </c>
      <c r="Z4094">
        <f>YEAR(Sales_Data[[#This Row],[Order Date]])</f>
        <v>2017</v>
      </c>
    </row>
    <row r="4095" spans="1:26" x14ac:dyDescent="0.2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>_xlfn.XLOOKUP(Sales_Data[[#This Row],[Category]],Assumptions_Model!A:A, Assumptions_Model!B:B)</f>
        <v>0.55000000000000004</v>
      </c>
      <c r="W4095">
        <f>Sales_Data[[#This Row],[Sales]]*Sales_Data[[#This Row],[Cost_%]]</f>
        <v>1694.0000000000002</v>
      </c>
      <c r="X4095">
        <f>Sales_Data[[#This Row],[Sales]]-Sales_Data[[#This Row],[Cost]]</f>
        <v>1385.9999999999998</v>
      </c>
      <c r="Y4095" s="3">
        <f>Sales_Data[[#This Row],[Gross_Profit_Recalc]]/Sales_Data[[#This Row],[Sales]]</f>
        <v>0.4499999999999999</v>
      </c>
      <c r="Z4095">
        <f>YEAR(Sales_Data[[#This Row],[Order Date]])</f>
        <v>2015</v>
      </c>
    </row>
    <row r="4096" spans="1:26" x14ac:dyDescent="0.2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>_xlfn.XLOOKUP(Sales_Data[[#This Row],[Category]],Assumptions_Model!A:A, Assumptions_Model!B:B)</f>
        <v>0.55000000000000004</v>
      </c>
      <c r="W4096">
        <f>Sales_Data[[#This Row],[Sales]]*Sales_Data[[#This Row],[Cost_%]]</f>
        <v>43.978000000000002</v>
      </c>
      <c r="X4096">
        <f>Sales_Data[[#This Row],[Sales]]-Sales_Data[[#This Row],[Cost]]</f>
        <v>35.981999999999992</v>
      </c>
      <c r="Y4096" s="3">
        <f>Sales_Data[[#This Row],[Gross_Profit_Recalc]]/Sales_Data[[#This Row],[Sales]]</f>
        <v>0.44999999999999996</v>
      </c>
      <c r="Z4096">
        <f>YEAR(Sales_Data[[#This Row],[Order Date]])</f>
        <v>2015</v>
      </c>
    </row>
    <row r="4097" spans="1:26" x14ac:dyDescent="0.2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f>_xlfn.XLOOKUP(Sales_Data[[#This Row],[Category]],Assumptions_Model!A:A, Assumptions_Model!B:B)</f>
        <v>0.55000000000000004</v>
      </c>
      <c r="W4097">
        <f>Sales_Data[[#This Row],[Sales]]*Sales_Data[[#This Row],[Cost_%]]</f>
        <v>323.38350000000003</v>
      </c>
      <c r="X4097">
        <f>Sales_Data[[#This Row],[Sales]]-Sales_Data[[#This Row],[Cost]]</f>
        <v>264.5865</v>
      </c>
      <c r="Y4097" s="3">
        <f>Sales_Data[[#This Row],[Gross_Profit_Recalc]]/Sales_Data[[#This Row],[Sales]]</f>
        <v>0.44999999999999996</v>
      </c>
      <c r="Z4097">
        <f>YEAR(Sales_Data[[#This Row],[Order Date]])</f>
        <v>2015</v>
      </c>
    </row>
    <row r="4098" spans="1:26" x14ac:dyDescent="0.2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>_xlfn.XLOOKUP(Sales_Data[[#This Row],[Category]],Assumptions_Model!A:A, Assumptions_Model!B:B)</f>
        <v>0.6</v>
      </c>
      <c r="W4098">
        <f>Sales_Data[[#This Row],[Sales]]*Sales_Data[[#This Row],[Cost_%]]</f>
        <v>19.439999999999998</v>
      </c>
      <c r="X4098">
        <f>Sales_Data[[#This Row],[Sales]]-Sales_Data[[#This Row],[Cost]]</f>
        <v>12.96</v>
      </c>
      <c r="Y4098" s="3">
        <f>Sales_Data[[#This Row],[Gross_Profit_Recalc]]/Sales_Data[[#This Row],[Sales]]</f>
        <v>0.4</v>
      </c>
      <c r="Z4098">
        <f>YEAR(Sales_Data[[#This Row],[Order Date]])</f>
        <v>2014</v>
      </c>
    </row>
    <row r="4099" spans="1:26" x14ac:dyDescent="0.2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>_xlfn.XLOOKUP(Sales_Data[[#This Row],[Category]],Assumptions_Model!A:A, Assumptions_Model!B:B)</f>
        <v>0.6</v>
      </c>
      <c r="W4099">
        <f>Sales_Data[[#This Row],[Sales]]*Sales_Data[[#This Row],[Cost_%]]</f>
        <v>242.93999999999997</v>
      </c>
      <c r="X4099">
        <f>Sales_Data[[#This Row],[Sales]]-Sales_Data[[#This Row],[Cost]]</f>
        <v>161.96</v>
      </c>
      <c r="Y4099" s="3">
        <f>Sales_Data[[#This Row],[Gross_Profit_Recalc]]/Sales_Data[[#This Row],[Sales]]</f>
        <v>0.4</v>
      </c>
      <c r="Z4099">
        <f>YEAR(Sales_Data[[#This Row],[Order Date]])</f>
        <v>2014</v>
      </c>
    </row>
    <row r="4100" spans="1:26" x14ac:dyDescent="0.2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f>_xlfn.XLOOKUP(Sales_Data[[#This Row],[Category]],Assumptions_Model!A:A, Assumptions_Model!B:B)</f>
        <v>0.6</v>
      </c>
      <c r="W4100">
        <f>Sales_Data[[#This Row],[Sales]]*Sales_Data[[#This Row],[Cost_%]]</f>
        <v>5669.97</v>
      </c>
      <c r="X4100">
        <f>Sales_Data[[#This Row],[Sales]]-Sales_Data[[#This Row],[Cost]]</f>
        <v>3779.9800000000005</v>
      </c>
      <c r="Y4100" s="3">
        <f>Sales_Data[[#This Row],[Gross_Profit_Recalc]]/Sales_Data[[#This Row],[Sales]]</f>
        <v>0.4</v>
      </c>
      <c r="Z4100">
        <f>YEAR(Sales_Data[[#This Row],[Order Date]])</f>
        <v>2014</v>
      </c>
    </row>
    <row r="4101" spans="1:26" x14ac:dyDescent="0.2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>_xlfn.XLOOKUP(Sales_Data[[#This Row],[Category]],Assumptions_Model!A:A, Assumptions_Model!B:B)</f>
        <v>0.6</v>
      </c>
      <c r="W4101">
        <f>Sales_Data[[#This Row],[Sales]]*Sales_Data[[#This Row],[Cost_%]]</f>
        <v>7.7639999999999993</v>
      </c>
      <c r="X4101">
        <f>Sales_Data[[#This Row],[Sales]]-Sales_Data[[#This Row],[Cost]]</f>
        <v>5.1760000000000002</v>
      </c>
      <c r="Y4101" s="3">
        <f>Sales_Data[[#This Row],[Gross_Profit_Recalc]]/Sales_Data[[#This Row],[Sales]]</f>
        <v>0.4</v>
      </c>
      <c r="Z4101">
        <f>YEAR(Sales_Data[[#This Row],[Order Date]])</f>
        <v>2014</v>
      </c>
    </row>
    <row r="4102" spans="1:26" x14ac:dyDescent="0.2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f>_xlfn.XLOOKUP(Sales_Data[[#This Row],[Category]],Assumptions_Model!A:A, Assumptions_Model!B:B)</f>
        <v>0.6</v>
      </c>
      <c r="W4102">
        <f>Sales_Data[[#This Row],[Sales]]*Sales_Data[[#This Row],[Cost_%]]</f>
        <v>1.3583999999999998</v>
      </c>
      <c r="X4102">
        <f>Sales_Data[[#This Row],[Sales]]-Sales_Data[[#This Row],[Cost]]</f>
        <v>0.90559999999999996</v>
      </c>
      <c r="Y4102" s="3">
        <f>Sales_Data[[#This Row],[Gross_Profit_Recalc]]/Sales_Data[[#This Row],[Sales]]</f>
        <v>0.4</v>
      </c>
      <c r="Z4102">
        <f>YEAR(Sales_Data[[#This Row],[Order Date]])</f>
        <v>2017</v>
      </c>
    </row>
    <row r="4103" spans="1:26" x14ac:dyDescent="0.2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>_xlfn.XLOOKUP(Sales_Data[[#This Row],[Category]],Assumptions_Model!A:A, Assumptions_Model!B:B)</f>
        <v>0.6</v>
      </c>
      <c r="W4103">
        <f>Sales_Data[[#This Row],[Sales]]*Sales_Data[[#This Row],[Cost_%]]</f>
        <v>0.26639999999999997</v>
      </c>
      <c r="X4103">
        <f>Sales_Data[[#This Row],[Sales]]-Sales_Data[[#This Row],[Cost]]</f>
        <v>0.17760000000000004</v>
      </c>
      <c r="Y4103" s="3">
        <f>Sales_Data[[#This Row],[Gross_Profit_Recalc]]/Sales_Data[[#This Row],[Sales]]</f>
        <v>0.40000000000000008</v>
      </c>
      <c r="Z4103">
        <f>YEAR(Sales_Data[[#This Row],[Order Date]])</f>
        <v>2017</v>
      </c>
    </row>
    <row r="4104" spans="1:26" x14ac:dyDescent="0.2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>_xlfn.XLOOKUP(Sales_Data[[#This Row],[Category]],Assumptions_Model!A:A, Assumptions_Model!B:B)</f>
        <v>0.6</v>
      </c>
      <c r="W4104">
        <f>Sales_Data[[#This Row],[Sales]]*Sales_Data[[#This Row],[Cost_%]]</f>
        <v>87.70559999999999</v>
      </c>
      <c r="X4104">
        <f>Sales_Data[[#This Row],[Sales]]-Sales_Data[[#This Row],[Cost]]</f>
        <v>58.470399999999998</v>
      </c>
      <c r="Y4104" s="3">
        <f>Sales_Data[[#This Row],[Gross_Profit_Recalc]]/Sales_Data[[#This Row],[Sales]]</f>
        <v>0.4</v>
      </c>
      <c r="Z4104">
        <f>YEAR(Sales_Data[[#This Row],[Order Date]])</f>
        <v>2017</v>
      </c>
    </row>
    <row r="4105" spans="1:26" x14ac:dyDescent="0.2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>_xlfn.XLOOKUP(Sales_Data[[#This Row],[Category]],Assumptions_Model!A:A, Assumptions_Model!B:B)</f>
        <v>0.65</v>
      </c>
      <c r="W4105">
        <f>Sales_Data[[#This Row],[Sales]]*Sales_Data[[#This Row],[Cost_%]]</f>
        <v>10.348000000000001</v>
      </c>
      <c r="X4105">
        <f>Sales_Data[[#This Row],[Sales]]-Sales_Data[[#This Row],[Cost]]</f>
        <v>5.5719999999999992</v>
      </c>
      <c r="Y4105" s="3">
        <f>Sales_Data[[#This Row],[Gross_Profit_Recalc]]/Sales_Data[[#This Row],[Sales]]</f>
        <v>0.34999999999999992</v>
      </c>
      <c r="Z4105">
        <f>YEAR(Sales_Data[[#This Row],[Order Date]])</f>
        <v>2017</v>
      </c>
    </row>
    <row r="4106" spans="1:26" x14ac:dyDescent="0.2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>_xlfn.XLOOKUP(Sales_Data[[#This Row],[Category]],Assumptions_Model!A:A, Assumptions_Model!B:B)</f>
        <v>0.55000000000000004</v>
      </c>
      <c r="W4106">
        <f>Sales_Data[[#This Row],[Sales]]*Sales_Data[[#This Row],[Cost_%]]</f>
        <v>87.978000000000009</v>
      </c>
      <c r="X4106">
        <f>Sales_Data[[#This Row],[Sales]]-Sales_Data[[#This Row],[Cost]]</f>
        <v>71.981999999999999</v>
      </c>
      <c r="Y4106" s="3">
        <f>Sales_Data[[#This Row],[Gross_Profit_Recalc]]/Sales_Data[[#This Row],[Sales]]</f>
        <v>0.44999999999999996</v>
      </c>
      <c r="Z4106">
        <f>YEAR(Sales_Data[[#This Row],[Order Date]])</f>
        <v>2017</v>
      </c>
    </row>
    <row r="4107" spans="1:26" x14ac:dyDescent="0.2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>_xlfn.XLOOKUP(Sales_Data[[#This Row],[Category]],Assumptions_Model!A:A, Assumptions_Model!B:B)</f>
        <v>0.6</v>
      </c>
      <c r="W4107">
        <f>Sales_Data[[#This Row],[Sales]]*Sales_Data[[#This Row],[Cost_%]]</f>
        <v>8.2560000000000002</v>
      </c>
      <c r="X4107">
        <f>Sales_Data[[#This Row],[Sales]]-Sales_Data[[#This Row],[Cost]]</f>
        <v>5.5039999999999996</v>
      </c>
      <c r="Y4107" s="3">
        <f>Sales_Data[[#This Row],[Gross_Profit_Recalc]]/Sales_Data[[#This Row],[Sales]]</f>
        <v>0.39999999999999997</v>
      </c>
      <c r="Z4107">
        <f>YEAR(Sales_Data[[#This Row],[Order Date]])</f>
        <v>2017</v>
      </c>
    </row>
    <row r="4108" spans="1:26" x14ac:dyDescent="0.2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>_xlfn.XLOOKUP(Sales_Data[[#This Row],[Category]],Assumptions_Model!A:A, Assumptions_Model!B:B)</f>
        <v>0.6</v>
      </c>
      <c r="W4108">
        <f>Sales_Data[[#This Row],[Sales]]*Sales_Data[[#This Row],[Cost_%]]</f>
        <v>2.5872000000000002</v>
      </c>
      <c r="X4108">
        <f>Sales_Data[[#This Row],[Sales]]-Sales_Data[[#This Row],[Cost]]</f>
        <v>1.7248000000000001</v>
      </c>
      <c r="Y4108" s="3">
        <f>Sales_Data[[#This Row],[Gross_Profit_Recalc]]/Sales_Data[[#This Row],[Sales]]</f>
        <v>0.4</v>
      </c>
      <c r="Z4108">
        <f>YEAR(Sales_Data[[#This Row],[Order Date]])</f>
        <v>2016</v>
      </c>
    </row>
    <row r="4109" spans="1:26" x14ac:dyDescent="0.2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>_xlfn.XLOOKUP(Sales_Data[[#This Row],[Category]],Assumptions_Model!A:A, Assumptions_Model!B:B)</f>
        <v>0.6</v>
      </c>
      <c r="W4109">
        <f>Sales_Data[[#This Row],[Sales]]*Sales_Data[[#This Row],[Cost_%]]</f>
        <v>8.3759999999999994</v>
      </c>
      <c r="X4109">
        <f>Sales_Data[[#This Row],[Sales]]-Sales_Data[[#This Row],[Cost]]</f>
        <v>5.5840000000000014</v>
      </c>
      <c r="Y4109" s="3">
        <f>Sales_Data[[#This Row],[Gross_Profit_Recalc]]/Sales_Data[[#This Row],[Sales]]</f>
        <v>0.40000000000000008</v>
      </c>
      <c r="Z4109">
        <f>YEAR(Sales_Data[[#This Row],[Order Date]])</f>
        <v>2015</v>
      </c>
    </row>
    <row r="4110" spans="1:26" x14ac:dyDescent="0.2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>_xlfn.XLOOKUP(Sales_Data[[#This Row],[Category]],Assumptions_Model!A:A, Assumptions_Model!B:B)</f>
        <v>0.65</v>
      </c>
      <c r="W4110">
        <f>Sales_Data[[#This Row],[Sales]]*Sales_Data[[#This Row],[Cost_%]]</f>
        <v>17.819100000000002</v>
      </c>
      <c r="X4110">
        <f>Sales_Data[[#This Row],[Sales]]-Sales_Data[[#This Row],[Cost]]</f>
        <v>9.5948999999999991</v>
      </c>
      <c r="Y4110" s="3">
        <f>Sales_Data[[#This Row],[Gross_Profit_Recalc]]/Sales_Data[[#This Row],[Sales]]</f>
        <v>0.34999999999999992</v>
      </c>
      <c r="Z4110">
        <f>YEAR(Sales_Data[[#This Row],[Order Date]])</f>
        <v>2015</v>
      </c>
    </row>
    <row r="4111" spans="1:26" x14ac:dyDescent="0.2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>_xlfn.XLOOKUP(Sales_Data[[#This Row],[Category]],Assumptions_Model!A:A, Assumptions_Model!B:B)</f>
        <v>0.55000000000000004</v>
      </c>
      <c r="W4111">
        <f>Sales_Data[[#This Row],[Sales]]*Sales_Data[[#This Row],[Cost_%]]</f>
        <v>40.689000000000007</v>
      </c>
      <c r="X4111">
        <f>Sales_Data[[#This Row],[Sales]]-Sales_Data[[#This Row],[Cost]]</f>
        <v>33.290999999999997</v>
      </c>
      <c r="Y4111" s="3">
        <f>Sales_Data[[#This Row],[Gross_Profit_Recalc]]/Sales_Data[[#This Row],[Sales]]</f>
        <v>0.44999999999999996</v>
      </c>
      <c r="Z4111">
        <f>YEAR(Sales_Data[[#This Row],[Order Date]])</f>
        <v>2015</v>
      </c>
    </row>
    <row r="4112" spans="1:26" x14ac:dyDescent="0.2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f>_xlfn.XLOOKUP(Sales_Data[[#This Row],[Category]],Assumptions_Model!A:A, Assumptions_Model!B:B)</f>
        <v>0.65</v>
      </c>
      <c r="W4112">
        <f>Sales_Data[[#This Row],[Sales]]*Sales_Data[[#This Row],[Cost_%]]</f>
        <v>104.637</v>
      </c>
      <c r="X4112">
        <f>Sales_Data[[#This Row],[Sales]]-Sales_Data[[#This Row],[Cost]]</f>
        <v>56.342999999999989</v>
      </c>
      <c r="Y4112" s="3">
        <f>Sales_Data[[#This Row],[Gross_Profit_Recalc]]/Sales_Data[[#This Row],[Sales]]</f>
        <v>0.35</v>
      </c>
      <c r="Z4112">
        <f>YEAR(Sales_Data[[#This Row],[Order Date]])</f>
        <v>2015</v>
      </c>
    </row>
    <row r="4113" spans="1:26" x14ac:dyDescent="0.2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>_xlfn.XLOOKUP(Sales_Data[[#This Row],[Category]],Assumptions_Model!A:A, Assumptions_Model!B:B)</f>
        <v>0.6</v>
      </c>
      <c r="W4113">
        <f>Sales_Data[[#This Row],[Sales]]*Sales_Data[[#This Row],[Cost_%]]</f>
        <v>10.404</v>
      </c>
      <c r="X4113">
        <f>Sales_Data[[#This Row],[Sales]]-Sales_Data[[#This Row],[Cost]]</f>
        <v>6.9359999999999999</v>
      </c>
      <c r="Y4113" s="3">
        <f>Sales_Data[[#This Row],[Gross_Profit_Recalc]]/Sales_Data[[#This Row],[Sales]]</f>
        <v>0.4</v>
      </c>
      <c r="Z4113">
        <f>YEAR(Sales_Data[[#This Row],[Order Date]])</f>
        <v>2015</v>
      </c>
    </row>
    <row r="4114" spans="1:26" x14ac:dyDescent="0.2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>_xlfn.XLOOKUP(Sales_Data[[#This Row],[Category]],Assumptions_Model!A:A, Assumptions_Model!B:B)</f>
        <v>0.6</v>
      </c>
      <c r="W4114">
        <f>Sales_Data[[#This Row],[Sales]]*Sales_Data[[#This Row],[Cost_%]]</f>
        <v>1.9679999999999997</v>
      </c>
      <c r="X4114">
        <f>Sales_Data[[#This Row],[Sales]]-Sales_Data[[#This Row],[Cost]]</f>
        <v>1.3120000000000001</v>
      </c>
      <c r="Y4114" s="3">
        <f>Sales_Data[[#This Row],[Gross_Profit_Recalc]]/Sales_Data[[#This Row],[Sales]]</f>
        <v>0.4</v>
      </c>
      <c r="Z4114">
        <f>YEAR(Sales_Data[[#This Row],[Order Date]])</f>
        <v>2015</v>
      </c>
    </row>
    <row r="4115" spans="1:26" x14ac:dyDescent="0.2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>_xlfn.XLOOKUP(Sales_Data[[#This Row],[Category]],Assumptions_Model!A:A, Assumptions_Model!B:B)</f>
        <v>0.6</v>
      </c>
      <c r="W4115">
        <f>Sales_Data[[#This Row],[Sales]]*Sales_Data[[#This Row],[Cost_%]]</f>
        <v>5.3136000000000001</v>
      </c>
      <c r="X4115">
        <f>Sales_Data[[#This Row],[Sales]]-Sales_Data[[#This Row],[Cost]]</f>
        <v>3.5423999999999998</v>
      </c>
      <c r="Y4115" s="3">
        <f>Sales_Data[[#This Row],[Gross_Profit_Recalc]]/Sales_Data[[#This Row],[Sales]]</f>
        <v>0.39999999999999997</v>
      </c>
      <c r="Z4115">
        <f>YEAR(Sales_Data[[#This Row],[Order Date]])</f>
        <v>2015</v>
      </c>
    </row>
    <row r="4116" spans="1:26" x14ac:dyDescent="0.2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>_xlfn.XLOOKUP(Sales_Data[[#This Row],[Category]],Assumptions_Model!A:A, Assumptions_Model!B:B)</f>
        <v>0.55000000000000004</v>
      </c>
      <c r="W4116">
        <f>Sales_Data[[#This Row],[Sales]]*Sales_Data[[#This Row],[Cost_%]]</f>
        <v>87.106800000000007</v>
      </c>
      <c r="X4116">
        <f>Sales_Data[[#This Row],[Sales]]-Sales_Data[[#This Row],[Cost]]</f>
        <v>71.269199999999998</v>
      </c>
      <c r="Y4116" s="3">
        <f>Sales_Data[[#This Row],[Gross_Profit_Recalc]]/Sales_Data[[#This Row],[Sales]]</f>
        <v>0.44999999999999996</v>
      </c>
      <c r="Z4116">
        <f>YEAR(Sales_Data[[#This Row],[Order Date]])</f>
        <v>2015</v>
      </c>
    </row>
    <row r="4117" spans="1:26" x14ac:dyDescent="0.2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>_xlfn.XLOOKUP(Sales_Data[[#This Row],[Category]],Assumptions_Model!A:A, Assumptions_Model!B:B)</f>
        <v>0.6</v>
      </c>
      <c r="W4117">
        <f>Sales_Data[[#This Row],[Sales]]*Sales_Data[[#This Row],[Cost_%]]</f>
        <v>731.976</v>
      </c>
      <c r="X4117">
        <f>Sales_Data[[#This Row],[Sales]]-Sales_Data[[#This Row],[Cost]]</f>
        <v>487.98400000000004</v>
      </c>
      <c r="Y4117" s="3">
        <f>Sales_Data[[#This Row],[Gross_Profit_Recalc]]/Sales_Data[[#This Row],[Sales]]</f>
        <v>0.4</v>
      </c>
      <c r="Z4117">
        <f>YEAR(Sales_Data[[#This Row],[Order Date]])</f>
        <v>2016</v>
      </c>
    </row>
    <row r="4118" spans="1:26" x14ac:dyDescent="0.2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>_xlfn.XLOOKUP(Sales_Data[[#This Row],[Category]],Assumptions_Model!A:A, Assumptions_Model!B:B)</f>
        <v>0.6</v>
      </c>
      <c r="W4118">
        <f>Sales_Data[[#This Row],[Sales]]*Sales_Data[[#This Row],[Cost_%]]</f>
        <v>1.9008</v>
      </c>
      <c r="X4118">
        <f>Sales_Data[[#This Row],[Sales]]-Sales_Data[[#This Row],[Cost]]</f>
        <v>1.2672000000000001</v>
      </c>
      <c r="Y4118" s="3">
        <f>Sales_Data[[#This Row],[Gross_Profit_Recalc]]/Sales_Data[[#This Row],[Sales]]</f>
        <v>0.4</v>
      </c>
      <c r="Z4118">
        <f>YEAR(Sales_Data[[#This Row],[Order Date]])</f>
        <v>2015</v>
      </c>
    </row>
    <row r="4119" spans="1:26" x14ac:dyDescent="0.2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>_xlfn.XLOOKUP(Sales_Data[[#This Row],[Category]],Assumptions_Model!A:A, Assumptions_Model!B:B)</f>
        <v>0.6</v>
      </c>
      <c r="W4119">
        <f>Sales_Data[[#This Row],[Sales]]*Sales_Data[[#This Row],[Cost_%]]</f>
        <v>11.664</v>
      </c>
      <c r="X4119">
        <f>Sales_Data[[#This Row],[Sales]]-Sales_Data[[#This Row],[Cost]]</f>
        <v>7.7760000000000016</v>
      </c>
      <c r="Y4119" s="3">
        <f>Sales_Data[[#This Row],[Gross_Profit_Recalc]]/Sales_Data[[#This Row],[Sales]]</f>
        <v>0.40000000000000008</v>
      </c>
      <c r="Z4119">
        <f>YEAR(Sales_Data[[#This Row],[Order Date]])</f>
        <v>2015</v>
      </c>
    </row>
    <row r="4120" spans="1:26" x14ac:dyDescent="0.2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>_xlfn.XLOOKUP(Sales_Data[[#This Row],[Category]],Assumptions_Model!A:A, Assumptions_Model!B:B)</f>
        <v>0.6</v>
      </c>
      <c r="W4120">
        <f>Sales_Data[[#This Row],[Sales]]*Sales_Data[[#This Row],[Cost_%]]</f>
        <v>272.916</v>
      </c>
      <c r="X4120">
        <f>Sales_Data[[#This Row],[Sales]]-Sales_Data[[#This Row],[Cost]]</f>
        <v>181.94400000000002</v>
      </c>
      <c r="Y4120" s="3">
        <f>Sales_Data[[#This Row],[Gross_Profit_Recalc]]/Sales_Data[[#This Row],[Sales]]</f>
        <v>0.4</v>
      </c>
      <c r="Z4120">
        <f>YEAR(Sales_Data[[#This Row],[Order Date]])</f>
        <v>2015</v>
      </c>
    </row>
    <row r="4121" spans="1:26" x14ac:dyDescent="0.2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>_xlfn.XLOOKUP(Sales_Data[[#This Row],[Category]],Assumptions_Model!A:A, Assumptions_Model!B:B)</f>
        <v>0.6</v>
      </c>
      <c r="W4121">
        <f>Sales_Data[[#This Row],[Sales]]*Sales_Data[[#This Row],[Cost_%]]</f>
        <v>54.835199999999993</v>
      </c>
      <c r="X4121">
        <f>Sales_Data[[#This Row],[Sales]]-Sales_Data[[#This Row],[Cost]]</f>
        <v>36.556800000000003</v>
      </c>
      <c r="Y4121" s="3">
        <f>Sales_Data[[#This Row],[Gross_Profit_Recalc]]/Sales_Data[[#This Row],[Sales]]</f>
        <v>0.4</v>
      </c>
      <c r="Z4121">
        <f>YEAR(Sales_Data[[#This Row],[Order Date]])</f>
        <v>2015</v>
      </c>
    </row>
    <row r="4122" spans="1:26" x14ac:dyDescent="0.2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>_xlfn.XLOOKUP(Sales_Data[[#This Row],[Category]],Assumptions_Model!A:A, Assumptions_Model!B:B)</f>
        <v>0.55000000000000004</v>
      </c>
      <c r="W4122">
        <f>Sales_Data[[#This Row],[Sales]]*Sales_Data[[#This Row],[Cost_%]]</f>
        <v>10.472</v>
      </c>
      <c r="X4122">
        <f>Sales_Data[[#This Row],[Sales]]-Sales_Data[[#This Row],[Cost]]</f>
        <v>8.5679999999999996</v>
      </c>
      <c r="Y4122" s="3">
        <f>Sales_Data[[#This Row],[Gross_Profit_Recalc]]/Sales_Data[[#This Row],[Sales]]</f>
        <v>0.45</v>
      </c>
      <c r="Z4122">
        <f>YEAR(Sales_Data[[#This Row],[Order Date]])</f>
        <v>2017</v>
      </c>
    </row>
    <row r="4123" spans="1:26" x14ac:dyDescent="0.2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>_xlfn.XLOOKUP(Sales_Data[[#This Row],[Category]],Assumptions_Model!A:A, Assumptions_Model!B:B)</f>
        <v>0.6</v>
      </c>
      <c r="W4123">
        <f>Sales_Data[[#This Row],[Sales]]*Sales_Data[[#This Row],[Cost_%]]</f>
        <v>22.463999999999999</v>
      </c>
      <c r="X4123">
        <f>Sales_Data[[#This Row],[Sales]]-Sales_Data[[#This Row],[Cost]]</f>
        <v>14.975999999999999</v>
      </c>
      <c r="Y4123" s="3">
        <f>Sales_Data[[#This Row],[Gross_Profit_Recalc]]/Sales_Data[[#This Row],[Sales]]</f>
        <v>0.4</v>
      </c>
      <c r="Z4123">
        <f>YEAR(Sales_Data[[#This Row],[Order Date]])</f>
        <v>2017</v>
      </c>
    </row>
    <row r="4124" spans="1:26" x14ac:dyDescent="0.2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>_xlfn.XLOOKUP(Sales_Data[[#This Row],[Category]],Assumptions_Model!A:A, Assumptions_Model!B:B)</f>
        <v>0.6</v>
      </c>
      <c r="W4124">
        <f>Sales_Data[[#This Row],[Sales]]*Sales_Data[[#This Row],[Cost_%]]</f>
        <v>22.554000000000002</v>
      </c>
      <c r="X4124">
        <f>Sales_Data[[#This Row],[Sales]]-Sales_Data[[#This Row],[Cost]]</f>
        <v>15.036000000000001</v>
      </c>
      <c r="Y4124" s="3">
        <f>Sales_Data[[#This Row],[Gross_Profit_Recalc]]/Sales_Data[[#This Row],[Sales]]</f>
        <v>0.4</v>
      </c>
      <c r="Z4124">
        <f>YEAR(Sales_Data[[#This Row],[Order Date]])</f>
        <v>2017</v>
      </c>
    </row>
    <row r="4125" spans="1:26" x14ac:dyDescent="0.2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>_xlfn.XLOOKUP(Sales_Data[[#This Row],[Category]],Assumptions_Model!A:A, Assumptions_Model!B:B)</f>
        <v>0.6</v>
      </c>
      <c r="W4125">
        <f>Sales_Data[[#This Row],[Sales]]*Sales_Data[[#This Row],[Cost_%]]</f>
        <v>15.619199999999999</v>
      </c>
      <c r="X4125">
        <f>Sales_Data[[#This Row],[Sales]]-Sales_Data[[#This Row],[Cost]]</f>
        <v>10.412800000000001</v>
      </c>
      <c r="Y4125" s="3">
        <f>Sales_Data[[#This Row],[Gross_Profit_Recalc]]/Sales_Data[[#This Row],[Sales]]</f>
        <v>0.4</v>
      </c>
      <c r="Z4125">
        <f>YEAR(Sales_Data[[#This Row],[Order Date]])</f>
        <v>2017</v>
      </c>
    </row>
    <row r="4126" spans="1:26" x14ac:dyDescent="0.2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>_xlfn.XLOOKUP(Sales_Data[[#This Row],[Category]],Assumptions_Model!A:A, Assumptions_Model!B:B)</f>
        <v>0.6</v>
      </c>
      <c r="W4126">
        <f>Sales_Data[[#This Row],[Sales]]*Sales_Data[[#This Row],[Cost_%]]</f>
        <v>21.545999999999996</v>
      </c>
      <c r="X4126">
        <f>Sales_Data[[#This Row],[Sales]]-Sales_Data[[#This Row],[Cost]]</f>
        <v>14.364000000000001</v>
      </c>
      <c r="Y4126" s="3">
        <f>Sales_Data[[#This Row],[Gross_Profit_Recalc]]/Sales_Data[[#This Row],[Sales]]</f>
        <v>0.40000000000000008</v>
      </c>
      <c r="Z4126">
        <f>YEAR(Sales_Data[[#This Row],[Order Date]])</f>
        <v>2014</v>
      </c>
    </row>
    <row r="4127" spans="1:26" x14ac:dyDescent="0.2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>_xlfn.XLOOKUP(Sales_Data[[#This Row],[Category]],Assumptions_Model!A:A, Assumptions_Model!B:B)</f>
        <v>0.65</v>
      </c>
      <c r="W4127">
        <f>Sales_Data[[#This Row],[Sales]]*Sales_Data[[#This Row],[Cost_%]]</f>
        <v>59.1708</v>
      </c>
      <c r="X4127">
        <f>Sales_Data[[#This Row],[Sales]]-Sales_Data[[#This Row],[Cost]]</f>
        <v>31.861199999999997</v>
      </c>
      <c r="Y4127" s="3">
        <f>Sales_Data[[#This Row],[Gross_Profit_Recalc]]/Sales_Data[[#This Row],[Sales]]</f>
        <v>0.35</v>
      </c>
      <c r="Z4127">
        <f>YEAR(Sales_Data[[#This Row],[Order Date]])</f>
        <v>2017</v>
      </c>
    </row>
    <row r="4128" spans="1:26" x14ac:dyDescent="0.2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>_xlfn.XLOOKUP(Sales_Data[[#This Row],[Category]],Assumptions_Model!A:A, Assumptions_Model!B:B)</f>
        <v>0.6</v>
      </c>
      <c r="W4128">
        <f>Sales_Data[[#This Row],[Sales]]*Sales_Data[[#This Row],[Cost_%]]</f>
        <v>32.795999999999999</v>
      </c>
      <c r="X4128">
        <f>Sales_Data[[#This Row],[Sales]]-Sales_Data[[#This Row],[Cost]]</f>
        <v>21.863999999999997</v>
      </c>
      <c r="Y4128" s="3">
        <f>Sales_Data[[#This Row],[Gross_Profit_Recalc]]/Sales_Data[[#This Row],[Sales]]</f>
        <v>0.39999999999999997</v>
      </c>
      <c r="Z4128">
        <f>YEAR(Sales_Data[[#This Row],[Order Date]])</f>
        <v>2017</v>
      </c>
    </row>
    <row r="4129" spans="1:26" x14ac:dyDescent="0.2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>_xlfn.XLOOKUP(Sales_Data[[#This Row],[Category]],Assumptions_Model!A:A, Assumptions_Model!B:B)</f>
        <v>0.6</v>
      </c>
      <c r="W4129">
        <f>Sales_Data[[#This Row],[Sales]]*Sales_Data[[#This Row],[Cost_%]]</f>
        <v>40.406399999999998</v>
      </c>
      <c r="X4129">
        <f>Sales_Data[[#This Row],[Sales]]-Sales_Data[[#This Row],[Cost]]</f>
        <v>26.937599999999996</v>
      </c>
      <c r="Y4129" s="3">
        <f>Sales_Data[[#This Row],[Gross_Profit_Recalc]]/Sales_Data[[#This Row],[Sales]]</f>
        <v>0.39999999999999997</v>
      </c>
      <c r="Z4129">
        <f>YEAR(Sales_Data[[#This Row],[Order Date]])</f>
        <v>2014</v>
      </c>
    </row>
    <row r="4130" spans="1:26" x14ac:dyDescent="0.2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f>_xlfn.XLOOKUP(Sales_Data[[#This Row],[Category]],Assumptions_Model!A:A, Assumptions_Model!B:B)</f>
        <v>0.55000000000000004</v>
      </c>
      <c r="W4130">
        <f>Sales_Data[[#This Row],[Sales]]*Sales_Data[[#This Row],[Cost_%]]</f>
        <v>1443.7417500000001</v>
      </c>
      <c r="X4130">
        <f>Sales_Data[[#This Row],[Sales]]-Sales_Data[[#This Row],[Cost]]</f>
        <v>1181.24325</v>
      </c>
      <c r="Y4130" s="3">
        <f>Sales_Data[[#This Row],[Gross_Profit_Recalc]]/Sales_Data[[#This Row],[Sales]]</f>
        <v>0.44999999999999996</v>
      </c>
      <c r="Z4130">
        <f>YEAR(Sales_Data[[#This Row],[Order Date]])</f>
        <v>2014</v>
      </c>
    </row>
    <row r="4131" spans="1:26" x14ac:dyDescent="0.2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f>_xlfn.XLOOKUP(Sales_Data[[#This Row],[Category]],Assumptions_Model!A:A, Assumptions_Model!B:B)</f>
        <v>0.6</v>
      </c>
      <c r="W4131">
        <f>Sales_Data[[#This Row],[Sales]]*Sales_Data[[#This Row],[Cost_%]]</f>
        <v>43.967999999999996</v>
      </c>
      <c r="X4131">
        <f>Sales_Data[[#This Row],[Sales]]-Sales_Data[[#This Row],[Cost]]</f>
        <v>29.312000000000005</v>
      </c>
      <c r="Y4131" s="3">
        <f>Sales_Data[[#This Row],[Gross_Profit_Recalc]]/Sales_Data[[#This Row],[Sales]]</f>
        <v>0.40000000000000008</v>
      </c>
      <c r="Z4131">
        <f>YEAR(Sales_Data[[#This Row],[Order Date]])</f>
        <v>2015</v>
      </c>
    </row>
    <row r="4132" spans="1:26" x14ac:dyDescent="0.2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>_xlfn.XLOOKUP(Sales_Data[[#This Row],[Category]],Assumptions_Model!A:A, Assumptions_Model!B:B)</f>
        <v>0.6</v>
      </c>
      <c r="W4132">
        <f>Sales_Data[[#This Row],[Sales]]*Sales_Data[[#This Row],[Cost_%]]</f>
        <v>8.6880000000000006</v>
      </c>
      <c r="X4132">
        <f>Sales_Data[[#This Row],[Sales]]-Sales_Data[[#This Row],[Cost]]</f>
        <v>5.7919999999999998</v>
      </c>
      <c r="Y4132" s="3">
        <f>Sales_Data[[#This Row],[Gross_Profit_Recalc]]/Sales_Data[[#This Row],[Sales]]</f>
        <v>0.39999999999999997</v>
      </c>
      <c r="Z4132">
        <f>YEAR(Sales_Data[[#This Row],[Order Date]])</f>
        <v>2014</v>
      </c>
    </row>
    <row r="4133" spans="1:26" x14ac:dyDescent="0.2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>_xlfn.XLOOKUP(Sales_Data[[#This Row],[Category]],Assumptions_Model!A:A, Assumptions_Model!B:B)</f>
        <v>0.6</v>
      </c>
      <c r="W4133">
        <f>Sales_Data[[#This Row],[Sales]]*Sales_Data[[#This Row],[Cost_%]]</f>
        <v>7.1711999999999998</v>
      </c>
      <c r="X4133">
        <f>Sales_Data[[#This Row],[Sales]]-Sales_Data[[#This Row],[Cost]]</f>
        <v>4.7808000000000002</v>
      </c>
      <c r="Y4133" s="3">
        <f>Sales_Data[[#This Row],[Gross_Profit_Recalc]]/Sales_Data[[#This Row],[Sales]]</f>
        <v>0.4</v>
      </c>
      <c r="Z4133">
        <f>YEAR(Sales_Data[[#This Row],[Order Date]])</f>
        <v>2015</v>
      </c>
    </row>
    <row r="4134" spans="1:26" x14ac:dyDescent="0.2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>_xlfn.XLOOKUP(Sales_Data[[#This Row],[Category]],Assumptions_Model!A:A, Assumptions_Model!B:B)</f>
        <v>0.6</v>
      </c>
      <c r="W4134">
        <f>Sales_Data[[#This Row],[Sales]]*Sales_Data[[#This Row],[Cost_%]]</f>
        <v>9.3311999999999991</v>
      </c>
      <c r="X4134">
        <f>Sales_Data[[#This Row],[Sales]]-Sales_Data[[#This Row],[Cost]]</f>
        <v>6.2208000000000006</v>
      </c>
      <c r="Y4134" s="3">
        <f>Sales_Data[[#This Row],[Gross_Profit_Recalc]]/Sales_Data[[#This Row],[Sales]]</f>
        <v>0.4</v>
      </c>
      <c r="Z4134">
        <f>YEAR(Sales_Data[[#This Row],[Order Date]])</f>
        <v>2015</v>
      </c>
    </row>
    <row r="4135" spans="1:26" x14ac:dyDescent="0.2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>_xlfn.XLOOKUP(Sales_Data[[#This Row],[Category]],Assumptions_Model!A:A, Assumptions_Model!B:B)</f>
        <v>0.6</v>
      </c>
      <c r="W4135">
        <f>Sales_Data[[#This Row],[Sales]]*Sales_Data[[#This Row],[Cost_%]]</f>
        <v>27</v>
      </c>
      <c r="X4135">
        <f>Sales_Data[[#This Row],[Sales]]-Sales_Data[[#This Row],[Cost]]</f>
        <v>18</v>
      </c>
      <c r="Y4135" s="3">
        <f>Sales_Data[[#This Row],[Gross_Profit_Recalc]]/Sales_Data[[#This Row],[Sales]]</f>
        <v>0.4</v>
      </c>
      <c r="Z4135">
        <f>YEAR(Sales_Data[[#This Row],[Order Date]])</f>
        <v>2014</v>
      </c>
    </row>
    <row r="4136" spans="1:26" x14ac:dyDescent="0.2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>_xlfn.XLOOKUP(Sales_Data[[#This Row],[Category]],Assumptions_Model!A:A, Assumptions_Model!B:B)</f>
        <v>0.55000000000000004</v>
      </c>
      <c r="W4136">
        <f>Sales_Data[[#This Row],[Sales]]*Sales_Data[[#This Row],[Cost_%]]</f>
        <v>115.48350000000001</v>
      </c>
      <c r="X4136">
        <f>Sales_Data[[#This Row],[Sales]]-Sales_Data[[#This Row],[Cost]]</f>
        <v>94.486499999999992</v>
      </c>
      <c r="Y4136" s="3">
        <f>Sales_Data[[#This Row],[Gross_Profit_Recalc]]/Sales_Data[[#This Row],[Sales]]</f>
        <v>0.44999999999999996</v>
      </c>
      <c r="Z4136">
        <f>YEAR(Sales_Data[[#This Row],[Order Date]])</f>
        <v>2014</v>
      </c>
    </row>
    <row r="4137" spans="1:26" x14ac:dyDescent="0.2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>_xlfn.XLOOKUP(Sales_Data[[#This Row],[Category]],Assumptions_Model!A:A, Assumptions_Model!B:B)</f>
        <v>0.6</v>
      </c>
      <c r="W4137">
        <f>Sales_Data[[#This Row],[Sales]]*Sales_Data[[#This Row],[Cost_%]]</f>
        <v>67.272000000000006</v>
      </c>
      <c r="X4137">
        <f>Sales_Data[[#This Row],[Sales]]-Sales_Data[[#This Row],[Cost]]</f>
        <v>44.847999999999999</v>
      </c>
      <c r="Y4137" s="3">
        <f>Sales_Data[[#This Row],[Gross_Profit_Recalc]]/Sales_Data[[#This Row],[Sales]]</f>
        <v>0.39999999999999997</v>
      </c>
      <c r="Z4137">
        <f>YEAR(Sales_Data[[#This Row],[Order Date]])</f>
        <v>2017</v>
      </c>
    </row>
    <row r="4138" spans="1:26" x14ac:dyDescent="0.2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>_xlfn.XLOOKUP(Sales_Data[[#This Row],[Category]],Assumptions_Model!A:A, Assumptions_Model!B:B)</f>
        <v>0.6</v>
      </c>
      <c r="W4138">
        <f>Sales_Data[[#This Row],[Sales]]*Sales_Data[[#This Row],[Cost_%]]</f>
        <v>945.08400000000006</v>
      </c>
      <c r="X4138">
        <f>Sales_Data[[#This Row],[Sales]]-Sales_Data[[#This Row],[Cost]]</f>
        <v>630.05600000000004</v>
      </c>
      <c r="Y4138" s="3">
        <f>Sales_Data[[#This Row],[Gross_Profit_Recalc]]/Sales_Data[[#This Row],[Sales]]</f>
        <v>0.4</v>
      </c>
      <c r="Z4138">
        <f>YEAR(Sales_Data[[#This Row],[Order Date]])</f>
        <v>2017</v>
      </c>
    </row>
    <row r="4139" spans="1:26" x14ac:dyDescent="0.2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>_xlfn.XLOOKUP(Sales_Data[[#This Row],[Category]],Assumptions_Model!A:A, Assumptions_Model!B:B)</f>
        <v>0.6</v>
      </c>
      <c r="W4139">
        <f>Sales_Data[[#This Row],[Sales]]*Sales_Data[[#This Row],[Cost_%]]</f>
        <v>15.035999999999998</v>
      </c>
      <c r="X4139">
        <f>Sales_Data[[#This Row],[Sales]]-Sales_Data[[#This Row],[Cost]]</f>
        <v>10.024000000000001</v>
      </c>
      <c r="Y4139" s="3">
        <f>Sales_Data[[#This Row],[Gross_Profit_Recalc]]/Sales_Data[[#This Row],[Sales]]</f>
        <v>0.40000000000000008</v>
      </c>
      <c r="Z4139">
        <f>YEAR(Sales_Data[[#This Row],[Order Date]])</f>
        <v>2017</v>
      </c>
    </row>
    <row r="4140" spans="1:26" x14ac:dyDescent="0.2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>_xlfn.XLOOKUP(Sales_Data[[#This Row],[Category]],Assumptions_Model!A:A, Assumptions_Model!B:B)</f>
        <v>0.6</v>
      </c>
      <c r="W4140">
        <f>Sales_Data[[#This Row],[Sales]]*Sales_Data[[#This Row],[Cost_%]]</f>
        <v>4.1543999999999999</v>
      </c>
      <c r="X4140">
        <f>Sales_Data[[#This Row],[Sales]]-Sales_Data[[#This Row],[Cost]]</f>
        <v>2.7696000000000005</v>
      </c>
      <c r="Y4140" s="3">
        <f>Sales_Data[[#This Row],[Gross_Profit_Recalc]]/Sales_Data[[#This Row],[Sales]]</f>
        <v>0.40000000000000008</v>
      </c>
      <c r="Z4140">
        <f>YEAR(Sales_Data[[#This Row],[Order Date]])</f>
        <v>2016</v>
      </c>
    </row>
    <row r="4141" spans="1:26" x14ac:dyDescent="0.2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>_xlfn.XLOOKUP(Sales_Data[[#This Row],[Category]],Assumptions_Model!A:A, Assumptions_Model!B:B)</f>
        <v>0.6</v>
      </c>
      <c r="W4141">
        <f>Sales_Data[[#This Row],[Sales]]*Sales_Data[[#This Row],[Cost_%]]</f>
        <v>22.435200000000002</v>
      </c>
      <c r="X4141">
        <f>Sales_Data[[#This Row],[Sales]]-Sales_Data[[#This Row],[Cost]]</f>
        <v>14.956800000000001</v>
      </c>
      <c r="Y4141" s="3">
        <f>Sales_Data[[#This Row],[Gross_Profit_Recalc]]/Sales_Data[[#This Row],[Sales]]</f>
        <v>0.4</v>
      </c>
      <c r="Z4141">
        <f>YEAR(Sales_Data[[#This Row],[Order Date]])</f>
        <v>2017</v>
      </c>
    </row>
    <row r="4142" spans="1:26" x14ac:dyDescent="0.2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>_xlfn.XLOOKUP(Sales_Data[[#This Row],[Category]],Assumptions_Model!A:A, Assumptions_Model!B:B)</f>
        <v>0.65</v>
      </c>
      <c r="W4142">
        <f>Sales_Data[[#This Row],[Sales]]*Sales_Data[[#This Row],[Cost_%]]</f>
        <v>51.428000000000004</v>
      </c>
      <c r="X4142">
        <f>Sales_Data[[#This Row],[Sales]]-Sales_Data[[#This Row],[Cost]]</f>
        <v>27.692</v>
      </c>
      <c r="Y4142" s="3">
        <f>Sales_Data[[#This Row],[Gross_Profit_Recalc]]/Sales_Data[[#This Row],[Sales]]</f>
        <v>0.35</v>
      </c>
      <c r="Z4142">
        <f>YEAR(Sales_Data[[#This Row],[Order Date]])</f>
        <v>2017</v>
      </c>
    </row>
    <row r="4143" spans="1:26" x14ac:dyDescent="0.2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>_xlfn.XLOOKUP(Sales_Data[[#This Row],[Category]],Assumptions_Model!A:A, Assumptions_Model!B:B)</f>
        <v>0.6</v>
      </c>
      <c r="W4143">
        <f>Sales_Data[[#This Row],[Sales]]*Sales_Data[[#This Row],[Cost_%]]</f>
        <v>11.339999999999998</v>
      </c>
      <c r="X4143">
        <f>Sales_Data[[#This Row],[Sales]]-Sales_Data[[#This Row],[Cost]]</f>
        <v>7.5600000000000005</v>
      </c>
      <c r="Y4143" s="3">
        <f>Sales_Data[[#This Row],[Gross_Profit_Recalc]]/Sales_Data[[#This Row],[Sales]]</f>
        <v>0.40000000000000008</v>
      </c>
      <c r="Z4143">
        <f>YEAR(Sales_Data[[#This Row],[Order Date]])</f>
        <v>2016</v>
      </c>
    </row>
    <row r="4144" spans="1:26" x14ac:dyDescent="0.2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>_xlfn.XLOOKUP(Sales_Data[[#This Row],[Category]],Assumptions_Model!A:A, Assumptions_Model!B:B)</f>
        <v>0.6</v>
      </c>
      <c r="W4144">
        <f>Sales_Data[[#This Row],[Sales]]*Sales_Data[[#This Row],[Cost_%]]</f>
        <v>34.451999999999998</v>
      </c>
      <c r="X4144">
        <f>Sales_Data[[#This Row],[Sales]]-Sales_Data[[#This Row],[Cost]]</f>
        <v>22.968000000000004</v>
      </c>
      <c r="Y4144" s="3">
        <f>Sales_Data[[#This Row],[Gross_Profit_Recalc]]/Sales_Data[[#This Row],[Sales]]</f>
        <v>0.4</v>
      </c>
      <c r="Z4144">
        <f>YEAR(Sales_Data[[#This Row],[Order Date]])</f>
        <v>2014</v>
      </c>
    </row>
    <row r="4145" spans="1:26" x14ac:dyDescent="0.2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>_xlfn.XLOOKUP(Sales_Data[[#This Row],[Category]],Assumptions_Model!A:A, Assumptions_Model!B:B)</f>
        <v>0.6</v>
      </c>
      <c r="W4145">
        <f>Sales_Data[[#This Row],[Sales]]*Sales_Data[[#This Row],[Cost_%]]</f>
        <v>7.6440000000000001</v>
      </c>
      <c r="X4145">
        <f>Sales_Data[[#This Row],[Sales]]-Sales_Data[[#This Row],[Cost]]</f>
        <v>5.0960000000000001</v>
      </c>
      <c r="Y4145" s="3">
        <f>Sales_Data[[#This Row],[Gross_Profit_Recalc]]/Sales_Data[[#This Row],[Sales]]</f>
        <v>0.4</v>
      </c>
      <c r="Z4145">
        <f>YEAR(Sales_Data[[#This Row],[Order Date]])</f>
        <v>2017</v>
      </c>
    </row>
    <row r="4146" spans="1:26" x14ac:dyDescent="0.2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f>_xlfn.XLOOKUP(Sales_Data[[#This Row],[Category]],Assumptions_Model!A:A, Assumptions_Model!B:B)</f>
        <v>0.6</v>
      </c>
      <c r="W4146">
        <f>Sales_Data[[#This Row],[Sales]]*Sales_Data[[#This Row],[Cost_%]]</f>
        <v>5.2919999999999998</v>
      </c>
      <c r="X4146">
        <f>Sales_Data[[#This Row],[Sales]]-Sales_Data[[#This Row],[Cost]]</f>
        <v>3.5280000000000005</v>
      </c>
      <c r="Y4146" s="3">
        <f>Sales_Data[[#This Row],[Gross_Profit_Recalc]]/Sales_Data[[#This Row],[Sales]]</f>
        <v>0.4</v>
      </c>
      <c r="Z4146">
        <f>YEAR(Sales_Data[[#This Row],[Order Date]])</f>
        <v>2017</v>
      </c>
    </row>
    <row r="4147" spans="1:26" x14ac:dyDescent="0.2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>_xlfn.XLOOKUP(Sales_Data[[#This Row],[Category]],Assumptions_Model!A:A, Assumptions_Model!B:B)</f>
        <v>0.65</v>
      </c>
      <c r="W4147">
        <f>Sales_Data[[#This Row],[Sales]]*Sales_Data[[#This Row],[Cost_%]]</f>
        <v>78.509600000000006</v>
      </c>
      <c r="X4147">
        <f>Sales_Data[[#This Row],[Sales]]-Sales_Data[[#This Row],[Cost]]</f>
        <v>42.2744</v>
      </c>
      <c r="Y4147" s="3">
        <f>Sales_Data[[#This Row],[Gross_Profit_Recalc]]/Sales_Data[[#This Row],[Sales]]</f>
        <v>0.35</v>
      </c>
      <c r="Z4147">
        <f>YEAR(Sales_Data[[#This Row],[Order Date]])</f>
        <v>2017</v>
      </c>
    </row>
    <row r="4148" spans="1:26" x14ac:dyDescent="0.2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>_xlfn.XLOOKUP(Sales_Data[[#This Row],[Category]],Assumptions_Model!A:A, Assumptions_Model!B:B)</f>
        <v>0.65</v>
      </c>
      <c r="W4148">
        <f>Sales_Data[[#This Row],[Sales]]*Sales_Data[[#This Row],[Cost_%]]</f>
        <v>209.68349999999998</v>
      </c>
      <c r="X4148">
        <f>Sales_Data[[#This Row],[Sales]]-Sales_Data[[#This Row],[Cost]]</f>
        <v>112.90649999999999</v>
      </c>
      <c r="Y4148" s="3">
        <f>Sales_Data[[#This Row],[Gross_Profit_Recalc]]/Sales_Data[[#This Row],[Sales]]</f>
        <v>0.35000000000000003</v>
      </c>
      <c r="Z4148">
        <f>YEAR(Sales_Data[[#This Row],[Order Date]])</f>
        <v>2015</v>
      </c>
    </row>
    <row r="4149" spans="1:26" x14ac:dyDescent="0.2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f>_xlfn.XLOOKUP(Sales_Data[[#This Row],[Category]],Assumptions_Model!A:A, Assumptions_Model!B:B)</f>
        <v>0.6</v>
      </c>
      <c r="W4149">
        <f>Sales_Data[[#This Row],[Sales]]*Sales_Data[[#This Row],[Cost_%]]</f>
        <v>5.8571999999999997</v>
      </c>
      <c r="X4149">
        <f>Sales_Data[[#This Row],[Sales]]-Sales_Data[[#This Row],[Cost]]</f>
        <v>3.9048000000000007</v>
      </c>
      <c r="Y4149" s="3">
        <f>Sales_Data[[#This Row],[Gross_Profit_Recalc]]/Sales_Data[[#This Row],[Sales]]</f>
        <v>0.40000000000000008</v>
      </c>
      <c r="Z4149">
        <f>YEAR(Sales_Data[[#This Row],[Order Date]])</f>
        <v>2017</v>
      </c>
    </row>
    <row r="4150" spans="1:26" x14ac:dyDescent="0.2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>_xlfn.XLOOKUP(Sales_Data[[#This Row],[Category]],Assumptions_Model!A:A, Assumptions_Model!B:B)</f>
        <v>0.6</v>
      </c>
      <c r="W4150">
        <f>Sales_Data[[#This Row],[Sales]]*Sales_Data[[#This Row],[Cost_%]]</f>
        <v>8.2319999999999993</v>
      </c>
      <c r="X4150">
        <f>Sales_Data[[#This Row],[Sales]]-Sales_Data[[#This Row],[Cost]]</f>
        <v>5.4880000000000013</v>
      </c>
      <c r="Y4150" s="3">
        <f>Sales_Data[[#This Row],[Gross_Profit_Recalc]]/Sales_Data[[#This Row],[Sales]]</f>
        <v>0.40000000000000008</v>
      </c>
      <c r="Z4150">
        <f>YEAR(Sales_Data[[#This Row],[Order Date]])</f>
        <v>2017</v>
      </c>
    </row>
    <row r="4151" spans="1:26" x14ac:dyDescent="0.2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>_xlfn.XLOOKUP(Sales_Data[[#This Row],[Category]],Assumptions_Model!A:A, Assumptions_Model!B:B)</f>
        <v>0.55000000000000004</v>
      </c>
      <c r="W4151">
        <f>Sales_Data[[#This Row],[Sales]]*Sales_Data[[#This Row],[Cost_%]]</f>
        <v>30.360000000000003</v>
      </c>
      <c r="X4151">
        <f>Sales_Data[[#This Row],[Sales]]-Sales_Data[[#This Row],[Cost]]</f>
        <v>24.84</v>
      </c>
      <c r="Y4151" s="3">
        <f>Sales_Data[[#This Row],[Gross_Profit_Recalc]]/Sales_Data[[#This Row],[Sales]]</f>
        <v>0.44999999999999996</v>
      </c>
      <c r="Z4151">
        <f>YEAR(Sales_Data[[#This Row],[Order Date]])</f>
        <v>2017</v>
      </c>
    </row>
    <row r="4152" spans="1:26" x14ac:dyDescent="0.2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>_xlfn.XLOOKUP(Sales_Data[[#This Row],[Category]],Assumptions_Model!A:A, Assumptions_Model!B:B)</f>
        <v>0.6</v>
      </c>
      <c r="W4152">
        <f>Sales_Data[[#This Row],[Sales]]*Sales_Data[[#This Row],[Cost_%]]</f>
        <v>155.48160000000001</v>
      </c>
      <c r="X4152">
        <f>Sales_Data[[#This Row],[Sales]]-Sales_Data[[#This Row],[Cost]]</f>
        <v>103.65440000000001</v>
      </c>
      <c r="Y4152" s="3">
        <f>Sales_Data[[#This Row],[Gross_Profit_Recalc]]/Sales_Data[[#This Row],[Sales]]</f>
        <v>0.4</v>
      </c>
      <c r="Z4152">
        <f>YEAR(Sales_Data[[#This Row],[Order Date]])</f>
        <v>2017</v>
      </c>
    </row>
    <row r="4153" spans="1:26" x14ac:dyDescent="0.2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>_xlfn.XLOOKUP(Sales_Data[[#This Row],[Category]],Assumptions_Model!A:A, Assumptions_Model!B:B)</f>
        <v>0.6</v>
      </c>
      <c r="W4153">
        <f>Sales_Data[[#This Row],[Sales]]*Sales_Data[[#This Row],[Cost_%]]</f>
        <v>17.543999999999997</v>
      </c>
      <c r="X4153">
        <f>Sales_Data[[#This Row],[Sales]]-Sales_Data[[#This Row],[Cost]]</f>
        <v>11.696000000000002</v>
      </c>
      <c r="Y4153" s="3">
        <f>Sales_Data[[#This Row],[Gross_Profit_Recalc]]/Sales_Data[[#This Row],[Sales]]</f>
        <v>0.40000000000000008</v>
      </c>
      <c r="Z4153">
        <f>YEAR(Sales_Data[[#This Row],[Order Date]])</f>
        <v>2017</v>
      </c>
    </row>
    <row r="4154" spans="1:26" x14ac:dyDescent="0.2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>_xlfn.XLOOKUP(Sales_Data[[#This Row],[Category]],Assumptions_Model!A:A, Assumptions_Model!B:B)</f>
        <v>0.6</v>
      </c>
      <c r="W4154">
        <f>Sales_Data[[#This Row],[Sales]]*Sales_Data[[#This Row],[Cost_%]]</f>
        <v>9.3311999999999991</v>
      </c>
      <c r="X4154">
        <f>Sales_Data[[#This Row],[Sales]]-Sales_Data[[#This Row],[Cost]]</f>
        <v>6.2208000000000006</v>
      </c>
      <c r="Y4154" s="3">
        <f>Sales_Data[[#This Row],[Gross_Profit_Recalc]]/Sales_Data[[#This Row],[Sales]]</f>
        <v>0.4</v>
      </c>
      <c r="Z4154">
        <f>YEAR(Sales_Data[[#This Row],[Order Date]])</f>
        <v>2017</v>
      </c>
    </row>
    <row r="4155" spans="1:26" x14ac:dyDescent="0.2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>_xlfn.XLOOKUP(Sales_Data[[#This Row],[Category]],Assumptions_Model!A:A, Assumptions_Model!B:B)</f>
        <v>0.6</v>
      </c>
      <c r="W4155">
        <f>Sales_Data[[#This Row],[Sales]]*Sales_Data[[#This Row],[Cost_%]]</f>
        <v>2.9375999999999998</v>
      </c>
      <c r="X4155">
        <f>Sales_Data[[#This Row],[Sales]]-Sales_Data[[#This Row],[Cost]]</f>
        <v>1.9584000000000001</v>
      </c>
      <c r="Y4155" s="3">
        <f>Sales_Data[[#This Row],[Gross_Profit_Recalc]]/Sales_Data[[#This Row],[Sales]]</f>
        <v>0.4</v>
      </c>
      <c r="Z4155">
        <f>YEAR(Sales_Data[[#This Row],[Order Date]])</f>
        <v>2017</v>
      </c>
    </row>
    <row r="4156" spans="1:26" x14ac:dyDescent="0.2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>_xlfn.XLOOKUP(Sales_Data[[#This Row],[Category]],Assumptions_Model!A:A, Assumptions_Model!B:B)</f>
        <v>0.6</v>
      </c>
      <c r="W4156">
        <f>Sales_Data[[#This Row],[Sales]]*Sales_Data[[#This Row],[Cost_%]]</f>
        <v>22.852799999999998</v>
      </c>
      <c r="X4156">
        <f>Sales_Data[[#This Row],[Sales]]-Sales_Data[[#This Row],[Cost]]</f>
        <v>15.235200000000003</v>
      </c>
      <c r="Y4156" s="3">
        <f>Sales_Data[[#This Row],[Gross_Profit_Recalc]]/Sales_Data[[#This Row],[Sales]]</f>
        <v>0.40000000000000008</v>
      </c>
      <c r="Z4156">
        <f>YEAR(Sales_Data[[#This Row],[Order Date]])</f>
        <v>2016</v>
      </c>
    </row>
    <row r="4157" spans="1:26" x14ac:dyDescent="0.2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>_xlfn.XLOOKUP(Sales_Data[[#This Row],[Category]],Assumptions_Model!A:A, Assumptions_Model!B:B)</f>
        <v>0.6</v>
      </c>
      <c r="W4157">
        <f>Sales_Data[[#This Row],[Sales]]*Sales_Data[[#This Row],[Cost_%]]</f>
        <v>1.6847999999999999</v>
      </c>
      <c r="X4157">
        <f>Sales_Data[[#This Row],[Sales]]-Sales_Data[[#This Row],[Cost]]</f>
        <v>1.1232</v>
      </c>
      <c r="Y4157" s="3">
        <f>Sales_Data[[#This Row],[Gross_Profit_Recalc]]/Sales_Data[[#This Row],[Sales]]</f>
        <v>0.4</v>
      </c>
      <c r="Z4157">
        <f>YEAR(Sales_Data[[#This Row],[Order Date]])</f>
        <v>2016</v>
      </c>
    </row>
    <row r="4158" spans="1:26" x14ac:dyDescent="0.2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>_xlfn.XLOOKUP(Sales_Data[[#This Row],[Category]],Assumptions_Model!A:A, Assumptions_Model!B:B)</f>
        <v>0.55000000000000004</v>
      </c>
      <c r="W4158">
        <f>Sales_Data[[#This Row],[Sales]]*Sales_Data[[#This Row],[Cost_%]]</f>
        <v>26.391200000000001</v>
      </c>
      <c r="X4158">
        <f>Sales_Data[[#This Row],[Sales]]-Sales_Data[[#This Row],[Cost]]</f>
        <v>21.5928</v>
      </c>
      <c r="Y4158" s="3">
        <f>Sales_Data[[#This Row],[Gross_Profit_Recalc]]/Sales_Data[[#This Row],[Sales]]</f>
        <v>0.45</v>
      </c>
      <c r="Z4158">
        <f>YEAR(Sales_Data[[#This Row],[Order Date]])</f>
        <v>2015</v>
      </c>
    </row>
    <row r="4159" spans="1:26" x14ac:dyDescent="0.2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>_xlfn.XLOOKUP(Sales_Data[[#This Row],[Category]],Assumptions_Model!A:A, Assumptions_Model!B:B)</f>
        <v>0.6</v>
      </c>
      <c r="W4159">
        <f>Sales_Data[[#This Row],[Sales]]*Sales_Data[[#This Row],[Cost_%]]</f>
        <v>15.638399999999999</v>
      </c>
      <c r="X4159">
        <f>Sales_Data[[#This Row],[Sales]]-Sales_Data[[#This Row],[Cost]]</f>
        <v>10.425600000000001</v>
      </c>
      <c r="Y4159" s="3">
        <f>Sales_Data[[#This Row],[Gross_Profit_Recalc]]/Sales_Data[[#This Row],[Sales]]</f>
        <v>0.4</v>
      </c>
      <c r="Z4159">
        <f>YEAR(Sales_Data[[#This Row],[Order Date]])</f>
        <v>2015</v>
      </c>
    </row>
    <row r="4160" spans="1:26" x14ac:dyDescent="0.2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>_xlfn.XLOOKUP(Sales_Data[[#This Row],[Category]],Assumptions_Model!A:A, Assumptions_Model!B:B)</f>
        <v>0.6</v>
      </c>
      <c r="W4160">
        <f>Sales_Data[[#This Row],[Sales]]*Sales_Data[[#This Row],[Cost_%]]</f>
        <v>9.4176000000000002</v>
      </c>
      <c r="X4160">
        <f>Sales_Data[[#This Row],[Sales]]-Sales_Data[[#This Row],[Cost]]</f>
        <v>6.2783999999999995</v>
      </c>
      <c r="Y4160" s="3">
        <f>Sales_Data[[#This Row],[Gross_Profit_Recalc]]/Sales_Data[[#This Row],[Sales]]</f>
        <v>0.39999999999999997</v>
      </c>
      <c r="Z4160">
        <f>YEAR(Sales_Data[[#This Row],[Order Date]])</f>
        <v>2014</v>
      </c>
    </row>
    <row r="4161" spans="1:26" x14ac:dyDescent="0.2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>_xlfn.XLOOKUP(Sales_Data[[#This Row],[Category]],Assumptions_Model!A:A, Assumptions_Model!B:B)</f>
        <v>0.6</v>
      </c>
      <c r="W4161">
        <f>Sales_Data[[#This Row],[Sales]]*Sales_Data[[#This Row],[Cost_%]]</f>
        <v>7.7039999999999997</v>
      </c>
      <c r="X4161">
        <f>Sales_Data[[#This Row],[Sales]]-Sales_Data[[#This Row],[Cost]]</f>
        <v>5.1360000000000001</v>
      </c>
      <c r="Y4161" s="3">
        <f>Sales_Data[[#This Row],[Gross_Profit_Recalc]]/Sales_Data[[#This Row],[Sales]]</f>
        <v>0.4</v>
      </c>
      <c r="Z4161">
        <f>YEAR(Sales_Data[[#This Row],[Order Date]])</f>
        <v>2016</v>
      </c>
    </row>
    <row r="4162" spans="1:26" x14ac:dyDescent="0.2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f>_xlfn.XLOOKUP(Sales_Data[[#This Row],[Category]],Assumptions_Model!A:A, Assumptions_Model!B:B)</f>
        <v>0.55000000000000004</v>
      </c>
      <c r="W4162">
        <f>Sales_Data[[#This Row],[Sales]]*Sales_Data[[#This Row],[Cost_%]]</f>
        <v>296.98350000000005</v>
      </c>
      <c r="X4162">
        <f>Sales_Data[[#This Row],[Sales]]-Sales_Data[[#This Row],[Cost]]</f>
        <v>242.98649999999998</v>
      </c>
      <c r="Y4162" s="3">
        <f>Sales_Data[[#This Row],[Gross_Profit_Recalc]]/Sales_Data[[#This Row],[Sales]]</f>
        <v>0.44999999999999996</v>
      </c>
      <c r="Z4162">
        <f>YEAR(Sales_Data[[#This Row],[Order Date]])</f>
        <v>2017</v>
      </c>
    </row>
    <row r="4163" spans="1:26" x14ac:dyDescent="0.2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>_xlfn.XLOOKUP(Sales_Data[[#This Row],[Category]],Assumptions_Model!A:A, Assumptions_Model!B:B)</f>
        <v>0.6</v>
      </c>
      <c r="W4163">
        <f>Sales_Data[[#This Row],[Sales]]*Sales_Data[[#This Row],[Cost_%]]</f>
        <v>13.547999999999998</v>
      </c>
      <c r="X4163">
        <f>Sales_Data[[#This Row],[Sales]]-Sales_Data[[#This Row],[Cost]]</f>
        <v>9.032</v>
      </c>
      <c r="Y4163" s="3">
        <f>Sales_Data[[#This Row],[Gross_Profit_Recalc]]/Sales_Data[[#This Row],[Sales]]</f>
        <v>0.4</v>
      </c>
      <c r="Z4163">
        <f>YEAR(Sales_Data[[#This Row],[Order Date]])</f>
        <v>2017</v>
      </c>
    </row>
    <row r="4164" spans="1:26" x14ac:dyDescent="0.2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>_xlfn.XLOOKUP(Sales_Data[[#This Row],[Category]],Assumptions_Model!A:A, Assumptions_Model!B:B)</f>
        <v>0.6</v>
      </c>
      <c r="W4164">
        <f>Sales_Data[[#This Row],[Sales]]*Sales_Data[[#This Row],[Cost_%]]</f>
        <v>9.911999999999999</v>
      </c>
      <c r="X4164">
        <f>Sales_Data[[#This Row],[Sales]]-Sales_Data[[#This Row],[Cost]]</f>
        <v>6.6080000000000005</v>
      </c>
      <c r="Y4164" s="3">
        <f>Sales_Data[[#This Row],[Gross_Profit_Recalc]]/Sales_Data[[#This Row],[Sales]]</f>
        <v>0.4</v>
      </c>
      <c r="Z4164">
        <f>YEAR(Sales_Data[[#This Row],[Order Date]])</f>
        <v>2015</v>
      </c>
    </row>
    <row r="4165" spans="1:26" x14ac:dyDescent="0.2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>_xlfn.XLOOKUP(Sales_Data[[#This Row],[Category]],Assumptions_Model!A:A, Assumptions_Model!B:B)</f>
        <v>0.6</v>
      </c>
      <c r="W4165">
        <f>Sales_Data[[#This Row],[Sales]]*Sales_Data[[#This Row],[Cost_%]]</f>
        <v>403.16400000000004</v>
      </c>
      <c r="X4165">
        <f>Sales_Data[[#This Row],[Sales]]-Sales_Data[[#This Row],[Cost]]</f>
        <v>268.77600000000001</v>
      </c>
      <c r="Y4165" s="3">
        <f>Sales_Data[[#This Row],[Gross_Profit_Recalc]]/Sales_Data[[#This Row],[Sales]]</f>
        <v>0.39999999999999997</v>
      </c>
      <c r="Z4165">
        <f>YEAR(Sales_Data[[#This Row],[Order Date]])</f>
        <v>2015</v>
      </c>
    </row>
    <row r="4166" spans="1:26" x14ac:dyDescent="0.2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>_xlfn.XLOOKUP(Sales_Data[[#This Row],[Category]],Assumptions_Model!A:A, Assumptions_Model!B:B)</f>
        <v>0.55000000000000004</v>
      </c>
      <c r="W4166">
        <f>Sales_Data[[#This Row],[Sales]]*Sales_Data[[#This Row],[Cost_%]]</f>
        <v>92.985200000000006</v>
      </c>
      <c r="X4166">
        <f>Sales_Data[[#This Row],[Sales]]-Sales_Data[[#This Row],[Cost]]</f>
        <v>76.078799999999987</v>
      </c>
      <c r="Y4166" s="3">
        <f>Sales_Data[[#This Row],[Gross_Profit_Recalc]]/Sales_Data[[#This Row],[Sales]]</f>
        <v>0.44999999999999996</v>
      </c>
      <c r="Z4166">
        <f>YEAR(Sales_Data[[#This Row],[Order Date]])</f>
        <v>2017</v>
      </c>
    </row>
    <row r="4167" spans="1:26" x14ac:dyDescent="0.2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>_xlfn.XLOOKUP(Sales_Data[[#This Row],[Category]],Assumptions_Model!A:A, Assumptions_Model!B:B)</f>
        <v>0.6</v>
      </c>
      <c r="W4167">
        <f>Sales_Data[[#This Row],[Sales]]*Sales_Data[[#This Row],[Cost_%]]</f>
        <v>101.17439999999999</v>
      </c>
      <c r="X4167">
        <f>Sales_Data[[#This Row],[Sales]]-Sales_Data[[#This Row],[Cost]]</f>
        <v>67.449600000000004</v>
      </c>
      <c r="Y4167" s="3">
        <f>Sales_Data[[#This Row],[Gross_Profit_Recalc]]/Sales_Data[[#This Row],[Sales]]</f>
        <v>0.4</v>
      </c>
      <c r="Z4167">
        <f>YEAR(Sales_Data[[#This Row],[Order Date]])</f>
        <v>2017</v>
      </c>
    </row>
    <row r="4168" spans="1:26" x14ac:dyDescent="0.2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>_xlfn.XLOOKUP(Sales_Data[[#This Row],[Category]],Assumptions_Model!A:A, Assumptions_Model!B:B)</f>
        <v>0.6</v>
      </c>
      <c r="W4168">
        <f>Sales_Data[[#This Row],[Sales]]*Sales_Data[[#This Row],[Cost_%]]</f>
        <v>11.664</v>
      </c>
      <c r="X4168">
        <f>Sales_Data[[#This Row],[Sales]]-Sales_Data[[#This Row],[Cost]]</f>
        <v>7.7760000000000016</v>
      </c>
      <c r="Y4168" s="3">
        <f>Sales_Data[[#This Row],[Gross_Profit_Recalc]]/Sales_Data[[#This Row],[Sales]]</f>
        <v>0.40000000000000008</v>
      </c>
      <c r="Z4168">
        <f>YEAR(Sales_Data[[#This Row],[Order Date]])</f>
        <v>2015</v>
      </c>
    </row>
    <row r="4169" spans="1:26" x14ac:dyDescent="0.2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>_xlfn.XLOOKUP(Sales_Data[[#This Row],[Category]],Assumptions_Model!A:A, Assumptions_Model!B:B)</f>
        <v>0.6</v>
      </c>
      <c r="W4169">
        <f>Sales_Data[[#This Row],[Sales]]*Sales_Data[[#This Row],[Cost_%]]</f>
        <v>19.152000000000001</v>
      </c>
      <c r="X4169">
        <f>Sales_Data[[#This Row],[Sales]]-Sales_Data[[#This Row],[Cost]]</f>
        <v>12.768000000000001</v>
      </c>
      <c r="Y4169" s="3">
        <f>Sales_Data[[#This Row],[Gross_Profit_Recalc]]/Sales_Data[[#This Row],[Sales]]</f>
        <v>0.4</v>
      </c>
      <c r="Z4169">
        <f>YEAR(Sales_Data[[#This Row],[Order Date]])</f>
        <v>2014</v>
      </c>
    </row>
    <row r="4170" spans="1:26" x14ac:dyDescent="0.2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>_xlfn.XLOOKUP(Sales_Data[[#This Row],[Category]],Assumptions_Model!A:A, Assumptions_Model!B:B)</f>
        <v>0.65</v>
      </c>
      <c r="W4170">
        <f>Sales_Data[[#This Row],[Sales]]*Sales_Data[[#This Row],[Cost_%]]</f>
        <v>281.81920000000002</v>
      </c>
      <c r="X4170">
        <f>Sales_Data[[#This Row],[Sales]]-Sales_Data[[#This Row],[Cost]]</f>
        <v>151.74879999999996</v>
      </c>
      <c r="Y4170" s="3">
        <f>Sales_Data[[#This Row],[Gross_Profit_Recalc]]/Sales_Data[[#This Row],[Sales]]</f>
        <v>0.34999999999999992</v>
      </c>
      <c r="Z4170">
        <f>YEAR(Sales_Data[[#This Row],[Order Date]])</f>
        <v>2014</v>
      </c>
    </row>
    <row r="4171" spans="1:26" x14ac:dyDescent="0.2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>_xlfn.XLOOKUP(Sales_Data[[#This Row],[Category]],Assumptions_Model!A:A, Assumptions_Model!B:B)</f>
        <v>0.6</v>
      </c>
      <c r="W4171">
        <f>Sales_Data[[#This Row],[Sales]]*Sales_Data[[#This Row],[Cost_%]]</f>
        <v>18.662399999999998</v>
      </c>
      <c r="X4171">
        <f>Sales_Data[[#This Row],[Sales]]-Sales_Data[[#This Row],[Cost]]</f>
        <v>12.441600000000001</v>
      </c>
      <c r="Y4171" s="3">
        <f>Sales_Data[[#This Row],[Gross_Profit_Recalc]]/Sales_Data[[#This Row],[Sales]]</f>
        <v>0.4</v>
      </c>
      <c r="Z4171">
        <f>YEAR(Sales_Data[[#This Row],[Order Date]])</f>
        <v>2015</v>
      </c>
    </row>
    <row r="4172" spans="1:26" x14ac:dyDescent="0.2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>_xlfn.XLOOKUP(Sales_Data[[#This Row],[Category]],Assumptions_Model!A:A, Assumptions_Model!B:B)</f>
        <v>0.6</v>
      </c>
      <c r="W4172">
        <f>Sales_Data[[#This Row],[Sales]]*Sales_Data[[#This Row],[Cost_%]]</f>
        <v>32.889600000000002</v>
      </c>
      <c r="X4172">
        <f>Sales_Data[[#This Row],[Sales]]-Sales_Data[[#This Row],[Cost]]</f>
        <v>21.926400000000001</v>
      </c>
      <c r="Y4172" s="3">
        <f>Sales_Data[[#This Row],[Gross_Profit_Recalc]]/Sales_Data[[#This Row],[Sales]]</f>
        <v>0.4</v>
      </c>
      <c r="Z4172">
        <f>YEAR(Sales_Data[[#This Row],[Order Date]])</f>
        <v>2015</v>
      </c>
    </row>
    <row r="4173" spans="1:26" x14ac:dyDescent="0.2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>_xlfn.XLOOKUP(Sales_Data[[#This Row],[Category]],Assumptions_Model!A:A, Assumptions_Model!B:B)</f>
        <v>0.6</v>
      </c>
      <c r="W4173">
        <f>Sales_Data[[#This Row],[Sales]]*Sales_Data[[#This Row],[Cost_%]]</f>
        <v>29.315999999999999</v>
      </c>
      <c r="X4173">
        <f>Sales_Data[[#This Row],[Sales]]-Sales_Data[[#This Row],[Cost]]</f>
        <v>19.544</v>
      </c>
      <c r="Y4173" s="3">
        <f>Sales_Data[[#This Row],[Gross_Profit_Recalc]]/Sales_Data[[#This Row],[Sales]]</f>
        <v>0.4</v>
      </c>
      <c r="Z4173">
        <f>YEAR(Sales_Data[[#This Row],[Order Date]])</f>
        <v>2017</v>
      </c>
    </row>
    <row r="4174" spans="1:26" x14ac:dyDescent="0.2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>_xlfn.XLOOKUP(Sales_Data[[#This Row],[Category]],Assumptions_Model!A:A, Assumptions_Model!B:B)</f>
        <v>0.6</v>
      </c>
      <c r="W4174">
        <f>Sales_Data[[#This Row],[Sales]]*Sales_Data[[#This Row],[Cost_%]]</f>
        <v>8.52</v>
      </c>
      <c r="X4174">
        <f>Sales_Data[[#This Row],[Sales]]-Sales_Data[[#This Row],[Cost]]</f>
        <v>5.68</v>
      </c>
      <c r="Y4174" s="3">
        <f>Sales_Data[[#This Row],[Gross_Profit_Recalc]]/Sales_Data[[#This Row],[Sales]]</f>
        <v>0.4</v>
      </c>
      <c r="Z4174">
        <f>YEAR(Sales_Data[[#This Row],[Order Date]])</f>
        <v>2016</v>
      </c>
    </row>
    <row r="4175" spans="1:26" x14ac:dyDescent="0.2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>_xlfn.XLOOKUP(Sales_Data[[#This Row],[Category]],Assumptions_Model!A:A, Assumptions_Model!B:B)</f>
        <v>0.6</v>
      </c>
      <c r="W4175">
        <f>Sales_Data[[#This Row],[Sales]]*Sales_Data[[#This Row],[Cost_%]]</f>
        <v>7.7759999999999998</v>
      </c>
      <c r="X4175">
        <f>Sales_Data[[#This Row],[Sales]]-Sales_Data[[#This Row],[Cost]]</f>
        <v>5.1840000000000011</v>
      </c>
      <c r="Y4175" s="3">
        <f>Sales_Data[[#This Row],[Gross_Profit_Recalc]]/Sales_Data[[#This Row],[Sales]]</f>
        <v>0.40000000000000008</v>
      </c>
      <c r="Z4175">
        <f>YEAR(Sales_Data[[#This Row],[Order Date]])</f>
        <v>2016</v>
      </c>
    </row>
    <row r="4176" spans="1:26" x14ac:dyDescent="0.2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>_xlfn.XLOOKUP(Sales_Data[[#This Row],[Category]],Assumptions_Model!A:A, Assumptions_Model!B:B)</f>
        <v>0.6</v>
      </c>
      <c r="W4176">
        <f>Sales_Data[[#This Row],[Sales]]*Sales_Data[[#This Row],[Cost_%]]</f>
        <v>35.003999999999998</v>
      </c>
      <c r="X4176">
        <f>Sales_Data[[#This Row],[Sales]]-Sales_Data[[#This Row],[Cost]]</f>
        <v>23.336000000000006</v>
      </c>
      <c r="Y4176" s="3">
        <f>Sales_Data[[#This Row],[Gross_Profit_Recalc]]/Sales_Data[[#This Row],[Sales]]</f>
        <v>0.40000000000000008</v>
      </c>
      <c r="Z4176">
        <f>YEAR(Sales_Data[[#This Row],[Order Date]])</f>
        <v>2016</v>
      </c>
    </row>
    <row r="4177" spans="1:26" x14ac:dyDescent="0.2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f>_xlfn.XLOOKUP(Sales_Data[[#This Row],[Category]],Assumptions_Model!A:A, Assumptions_Model!B:B)</f>
        <v>0.6</v>
      </c>
      <c r="W4177">
        <f>Sales_Data[[#This Row],[Sales]]*Sales_Data[[#This Row],[Cost_%]]</f>
        <v>33.779999999999994</v>
      </c>
      <c r="X4177">
        <f>Sales_Data[[#This Row],[Sales]]-Sales_Data[[#This Row],[Cost]]</f>
        <v>22.520000000000003</v>
      </c>
      <c r="Y4177" s="3">
        <f>Sales_Data[[#This Row],[Gross_Profit_Recalc]]/Sales_Data[[#This Row],[Sales]]</f>
        <v>0.40000000000000008</v>
      </c>
      <c r="Z4177">
        <f>YEAR(Sales_Data[[#This Row],[Order Date]])</f>
        <v>2015</v>
      </c>
    </row>
    <row r="4178" spans="1:26" x14ac:dyDescent="0.2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>_xlfn.XLOOKUP(Sales_Data[[#This Row],[Category]],Assumptions_Model!A:A, Assumptions_Model!B:B)</f>
        <v>0.55000000000000004</v>
      </c>
      <c r="W4178">
        <f>Sales_Data[[#This Row],[Sales]]*Sales_Data[[#This Row],[Cost_%]]</f>
        <v>346.47250000000003</v>
      </c>
      <c r="X4178">
        <f>Sales_Data[[#This Row],[Sales]]-Sales_Data[[#This Row],[Cost]]</f>
        <v>283.47750000000002</v>
      </c>
      <c r="Y4178" s="3">
        <f>Sales_Data[[#This Row],[Gross_Profit_Recalc]]/Sales_Data[[#This Row],[Sales]]</f>
        <v>0.45</v>
      </c>
      <c r="Z4178">
        <f>YEAR(Sales_Data[[#This Row],[Order Date]])</f>
        <v>2014</v>
      </c>
    </row>
    <row r="4179" spans="1:26" x14ac:dyDescent="0.2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>_xlfn.XLOOKUP(Sales_Data[[#This Row],[Category]],Assumptions_Model!A:A, Assumptions_Model!B:B)</f>
        <v>0.6</v>
      </c>
      <c r="W4179">
        <f>Sales_Data[[#This Row],[Sales]]*Sales_Data[[#This Row],[Cost_%]]</f>
        <v>73.781999999999996</v>
      </c>
      <c r="X4179">
        <f>Sales_Data[[#This Row],[Sales]]-Sales_Data[[#This Row],[Cost]]</f>
        <v>49.188000000000002</v>
      </c>
      <c r="Y4179" s="3">
        <f>Sales_Data[[#This Row],[Gross_Profit_Recalc]]/Sales_Data[[#This Row],[Sales]]</f>
        <v>0.4</v>
      </c>
      <c r="Z4179">
        <f>YEAR(Sales_Data[[#This Row],[Order Date]])</f>
        <v>2014</v>
      </c>
    </row>
    <row r="4180" spans="1:26" x14ac:dyDescent="0.2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f>_xlfn.XLOOKUP(Sales_Data[[#This Row],[Category]],Assumptions_Model!A:A, Assumptions_Model!B:B)</f>
        <v>0.6</v>
      </c>
      <c r="W4180">
        <f>Sales_Data[[#This Row],[Sales]]*Sales_Data[[#This Row],[Cost_%]]</f>
        <v>27.81</v>
      </c>
      <c r="X4180">
        <f>Sales_Data[[#This Row],[Sales]]-Sales_Data[[#This Row],[Cost]]</f>
        <v>18.540000000000003</v>
      </c>
      <c r="Y4180" s="3">
        <f>Sales_Data[[#This Row],[Gross_Profit_Recalc]]/Sales_Data[[#This Row],[Sales]]</f>
        <v>0.4</v>
      </c>
      <c r="Z4180">
        <f>YEAR(Sales_Data[[#This Row],[Order Date]])</f>
        <v>2016</v>
      </c>
    </row>
    <row r="4181" spans="1:26" x14ac:dyDescent="0.2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>_xlfn.XLOOKUP(Sales_Data[[#This Row],[Category]],Assumptions_Model!A:A, Assumptions_Model!B:B)</f>
        <v>0.6</v>
      </c>
      <c r="W4181">
        <f>Sales_Data[[#This Row],[Sales]]*Sales_Data[[#This Row],[Cost_%]]</f>
        <v>8.9855999999999998</v>
      </c>
      <c r="X4181">
        <f>Sales_Data[[#This Row],[Sales]]-Sales_Data[[#This Row],[Cost]]</f>
        <v>5.9904000000000011</v>
      </c>
      <c r="Y4181" s="3">
        <f>Sales_Data[[#This Row],[Gross_Profit_Recalc]]/Sales_Data[[#This Row],[Sales]]</f>
        <v>0.4</v>
      </c>
      <c r="Z4181">
        <f>YEAR(Sales_Data[[#This Row],[Order Date]])</f>
        <v>2017</v>
      </c>
    </row>
    <row r="4182" spans="1:26" x14ac:dyDescent="0.2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>_xlfn.XLOOKUP(Sales_Data[[#This Row],[Category]],Assumptions_Model!A:A, Assumptions_Model!B:B)</f>
        <v>0.6</v>
      </c>
      <c r="W4182">
        <f>Sales_Data[[#This Row],[Sales]]*Sales_Data[[#This Row],[Cost_%]]</f>
        <v>2.544</v>
      </c>
      <c r="X4182">
        <f>Sales_Data[[#This Row],[Sales]]-Sales_Data[[#This Row],[Cost]]</f>
        <v>1.6960000000000002</v>
      </c>
      <c r="Y4182" s="3">
        <f>Sales_Data[[#This Row],[Gross_Profit_Recalc]]/Sales_Data[[#This Row],[Sales]]</f>
        <v>0.4</v>
      </c>
      <c r="Z4182">
        <f>YEAR(Sales_Data[[#This Row],[Order Date]])</f>
        <v>2017</v>
      </c>
    </row>
    <row r="4183" spans="1:26" x14ac:dyDescent="0.2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>_xlfn.XLOOKUP(Sales_Data[[#This Row],[Category]],Assumptions_Model!A:A, Assumptions_Model!B:B)</f>
        <v>0.55000000000000004</v>
      </c>
      <c r="W4183">
        <f>Sales_Data[[#This Row],[Sales]]*Sales_Data[[#This Row],[Cost_%]]</f>
        <v>175.97800000000001</v>
      </c>
      <c r="X4183">
        <f>Sales_Data[[#This Row],[Sales]]-Sales_Data[[#This Row],[Cost]]</f>
        <v>143.98199999999997</v>
      </c>
      <c r="Y4183" s="3">
        <f>Sales_Data[[#This Row],[Gross_Profit_Recalc]]/Sales_Data[[#This Row],[Sales]]</f>
        <v>0.44999999999999996</v>
      </c>
      <c r="Z4183">
        <f>YEAR(Sales_Data[[#This Row],[Order Date]])</f>
        <v>2017</v>
      </c>
    </row>
    <row r="4184" spans="1:26" x14ac:dyDescent="0.2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>_xlfn.XLOOKUP(Sales_Data[[#This Row],[Category]],Assumptions_Model!A:A, Assumptions_Model!B:B)</f>
        <v>0.6</v>
      </c>
      <c r="W4184">
        <f>Sales_Data[[#This Row],[Sales]]*Sales_Data[[#This Row],[Cost_%]]</f>
        <v>10.223999999999998</v>
      </c>
      <c r="X4184">
        <f>Sales_Data[[#This Row],[Sales]]-Sales_Data[[#This Row],[Cost]]</f>
        <v>6.8160000000000007</v>
      </c>
      <c r="Y4184" s="3">
        <f>Sales_Data[[#This Row],[Gross_Profit_Recalc]]/Sales_Data[[#This Row],[Sales]]</f>
        <v>0.40000000000000008</v>
      </c>
      <c r="Z4184">
        <f>YEAR(Sales_Data[[#This Row],[Order Date]])</f>
        <v>2017</v>
      </c>
    </row>
    <row r="4185" spans="1:26" x14ac:dyDescent="0.2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>_xlfn.XLOOKUP(Sales_Data[[#This Row],[Category]],Assumptions_Model!A:A, Assumptions_Model!B:B)</f>
        <v>0.6</v>
      </c>
      <c r="W4185">
        <f>Sales_Data[[#This Row],[Sales]]*Sales_Data[[#This Row],[Cost_%]]</f>
        <v>206.946</v>
      </c>
      <c r="X4185">
        <f>Sales_Data[[#This Row],[Sales]]-Sales_Data[[#This Row],[Cost]]</f>
        <v>137.96400000000003</v>
      </c>
      <c r="Y4185" s="3">
        <f>Sales_Data[[#This Row],[Gross_Profit_Recalc]]/Sales_Data[[#This Row],[Sales]]</f>
        <v>0.4</v>
      </c>
      <c r="Z4185">
        <f>YEAR(Sales_Data[[#This Row],[Order Date]])</f>
        <v>2017</v>
      </c>
    </row>
    <row r="4186" spans="1:26" x14ac:dyDescent="0.2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>_xlfn.XLOOKUP(Sales_Data[[#This Row],[Category]],Assumptions_Model!A:A, Assumptions_Model!B:B)</f>
        <v>0.65</v>
      </c>
      <c r="W4186">
        <f>Sales_Data[[#This Row],[Sales]]*Sales_Data[[#This Row],[Cost_%]]</f>
        <v>53.261000000000003</v>
      </c>
      <c r="X4186">
        <f>Sales_Data[[#This Row],[Sales]]-Sales_Data[[#This Row],[Cost]]</f>
        <v>28.678999999999995</v>
      </c>
      <c r="Y4186" s="3">
        <f>Sales_Data[[#This Row],[Gross_Profit_Recalc]]/Sales_Data[[#This Row],[Sales]]</f>
        <v>0.34999999999999992</v>
      </c>
      <c r="Z4186">
        <f>YEAR(Sales_Data[[#This Row],[Order Date]])</f>
        <v>2016</v>
      </c>
    </row>
    <row r="4187" spans="1:26" x14ac:dyDescent="0.2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>_xlfn.XLOOKUP(Sales_Data[[#This Row],[Category]],Assumptions_Model!A:A, Assumptions_Model!B:B)</f>
        <v>0.55000000000000004</v>
      </c>
      <c r="W4187">
        <f>Sales_Data[[#This Row],[Sales]]*Sales_Data[[#This Row],[Cost_%]]</f>
        <v>53.988</v>
      </c>
      <c r="X4187">
        <f>Sales_Data[[#This Row],[Sales]]-Sales_Data[[#This Row],[Cost]]</f>
        <v>44.171999999999997</v>
      </c>
      <c r="Y4187" s="3">
        <f>Sales_Data[[#This Row],[Gross_Profit_Recalc]]/Sales_Data[[#This Row],[Sales]]</f>
        <v>0.45</v>
      </c>
      <c r="Z4187">
        <f>YEAR(Sales_Data[[#This Row],[Order Date]])</f>
        <v>2016</v>
      </c>
    </row>
    <row r="4188" spans="1:26" x14ac:dyDescent="0.2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>_xlfn.XLOOKUP(Sales_Data[[#This Row],[Category]],Assumptions_Model!A:A, Assumptions_Model!B:B)</f>
        <v>0.6</v>
      </c>
      <c r="W4188">
        <f>Sales_Data[[#This Row],[Sales]]*Sales_Data[[#This Row],[Cost_%]]</f>
        <v>4.1243999999999996</v>
      </c>
      <c r="X4188">
        <f>Sales_Data[[#This Row],[Sales]]-Sales_Data[[#This Row],[Cost]]</f>
        <v>2.7496</v>
      </c>
      <c r="Y4188" s="3">
        <f>Sales_Data[[#This Row],[Gross_Profit_Recalc]]/Sales_Data[[#This Row],[Sales]]</f>
        <v>0.4</v>
      </c>
      <c r="Z4188">
        <f>YEAR(Sales_Data[[#This Row],[Order Date]])</f>
        <v>2017</v>
      </c>
    </row>
    <row r="4189" spans="1:26" x14ac:dyDescent="0.2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>_xlfn.XLOOKUP(Sales_Data[[#This Row],[Category]],Assumptions_Model!A:A, Assumptions_Model!B:B)</f>
        <v>0.6</v>
      </c>
      <c r="W4189">
        <f>Sales_Data[[#This Row],[Sales]]*Sales_Data[[#This Row],[Cost_%]]</f>
        <v>1.1976</v>
      </c>
      <c r="X4189">
        <f>Sales_Data[[#This Row],[Sales]]-Sales_Data[[#This Row],[Cost]]</f>
        <v>0.7984</v>
      </c>
      <c r="Y4189" s="3">
        <f>Sales_Data[[#This Row],[Gross_Profit_Recalc]]/Sales_Data[[#This Row],[Sales]]</f>
        <v>0.4</v>
      </c>
      <c r="Z4189">
        <f>YEAR(Sales_Data[[#This Row],[Order Date]])</f>
        <v>2017</v>
      </c>
    </row>
    <row r="4190" spans="1:26" x14ac:dyDescent="0.2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f>_xlfn.XLOOKUP(Sales_Data[[#This Row],[Category]],Assumptions_Model!A:A, Assumptions_Model!B:B)</f>
        <v>0.6</v>
      </c>
      <c r="W4190">
        <f>Sales_Data[[#This Row],[Sales]]*Sales_Data[[#This Row],[Cost_%]]</f>
        <v>5.3568000000000007</v>
      </c>
      <c r="X4190">
        <f>Sales_Data[[#This Row],[Sales]]-Sales_Data[[#This Row],[Cost]]</f>
        <v>3.5712000000000002</v>
      </c>
      <c r="Y4190" s="3">
        <f>Sales_Data[[#This Row],[Gross_Profit_Recalc]]/Sales_Data[[#This Row],[Sales]]</f>
        <v>0.39999999999999997</v>
      </c>
      <c r="Z4190">
        <f>YEAR(Sales_Data[[#This Row],[Order Date]])</f>
        <v>2017</v>
      </c>
    </row>
    <row r="4191" spans="1:26" x14ac:dyDescent="0.2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f>_xlfn.XLOOKUP(Sales_Data[[#This Row],[Category]],Assumptions_Model!A:A, Assumptions_Model!B:B)</f>
        <v>0.6</v>
      </c>
      <c r="W4191">
        <f>Sales_Data[[#This Row],[Sales]]*Sales_Data[[#This Row],[Cost_%]]</f>
        <v>5.9939999999999998</v>
      </c>
      <c r="X4191">
        <f>Sales_Data[[#This Row],[Sales]]-Sales_Data[[#This Row],[Cost]]</f>
        <v>3.9960000000000004</v>
      </c>
      <c r="Y4191" s="3">
        <f>Sales_Data[[#This Row],[Gross_Profit_Recalc]]/Sales_Data[[#This Row],[Sales]]</f>
        <v>0.4</v>
      </c>
      <c r="Z4191">
        <f>YEAR(Sales_Data[[#This Row],[Order Date]])</f>
        <v>2016</v>
      </c>
    </row>
    <row r="4192" spans="1:26" x14ac:dyDescent="0.2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f>_xlfn.XLOOKUP(Sales_Data[[#This Row],[Category]],Assumptions_Model!A:A, Assumptions_Model!B:B)</f>
        <v>0.55000000000000004</v>
      </c>
      <c r="W4192">
        <f>Sales_Data[[#This Row],[Sales]]*Sales_Data[[#This Row],[Cost_%]]</f>
        <v>5774.9835000000003</v>
      </c>
      <c r="X4192">
        <f>Sales_Data[[#This Row],[Sales]]-Sales_Data[[#This Row],[Cost]]</f>
        <v>4724.9864999999991</v>
      </c>
      <c r="Y4192" s="3">
        <f>Sales_Data[[#This Row],[Gross_Profit_Recalc]]/Sales_Data[[#This Row],[Sales]]</f>
        <v>0.44999999999999996</v>
      </c>
      <c r="Z4192">
        <f>YEAR(Sales_Data[[#This Row],[Order Date]])</f>
        <v>2017</v>
      </c>
    </row>
    <row r="4193" spans="1:26" x14ac:dyDescent="0.2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>_xlfn.XLOOKUP(Sales_Data[[#This Row],[Category]],Assumptions_Model!A:A, Assumptions_Model!B:B)</f>
        <v>0.6</v>
      </c>
      <c r="W4193">
        <f>Sales_Data[[#This Row],[Sales]]*Sales_Data[[#This Row],[Cost_%]]</f>
        <v>12.672000000000001</v>
      </c>
      <c r="X4193">
        <f>Sales_Data[[#This Row],[Sales]]-Sales_Data[[#This Row],[Cost]]</f>
        <v>8.4480000000000004</v>
      </c>
      <c r="Y4193" s="3">
        <f>Sales_Data[[#This Row],[Gross_Profit_Recalc]]/Sales_Data[[#This Row],[Sales]]</f>
        <v>0.4</v>
      </c>
      <c r="Z4193">
        <f>YEAR(Sales_Data[[#This Row],[Order Date]])</f>
        <v>2015</v>
      </c>
    </row>
    <row r="4194" spans="1:26" x14ac:dyDescent="0.2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>_xlfn.XLOOKUP(Sales_Data[[#This Row],[Category]],Assumptions_Model!A:A, Assumptions_Model!B:B)</f>
        <v>0.65</v>
      </c>
      <c r="W4194">
        <f>Sales_Data[[#This Row],[Sales]]*Sales_Data[[#This Row],[Cost_%]]</f>
        <v>452.673</v>
      </c>
      <c r="X4194">
        <f>Sales_Data[[#This Row],[Sales]]-Sales_Data[[#This Row],[Cost]]</f>
        <v>243.74699999999996</v>
      </c>
      <c r="Y4194" s="3">
        <f>Sales_Data[[#This Row],[Gross_Profit_Recalc]]/Sales_Data[[#This Row],[Sales]]</f>
        <v>0.35</v>
      </c>
      <c r="Z4194">
        <f>YEAR(Sales_Data[[#This Row],[Order Date]])</f>
        <v>2015</v>
      </c>
    </row>
    <row r="4195" spans="1:26" x14ac:dyDescent="0.2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>_xlfn.XLOOKUP(Sales_Data[[#This Row],[Category]],Assumptions_Model!A:A, Assumptions_Model!B:B)</f>
        <v>0.55000000000000004</v>
      </c>
      <c r="W4195">
        <f>Sales_Data[[#This Row],[Sales]]*Sales_Data[[#This Row],[Cost_%]]</f>
        <v>167.62680000000003</v>
      </c>
      <c r="X4195">
        <f>Sales_Data[[#This Row],[Sales]]-Sales_Data[[#This Row],[Cost]]</f>
        <v>137.14919999999998</v>
      </c>
      <c r="Y4195" s="3">
        <f>Sales_Data[[#This Row],[Gross_Profit_Recalc]]/Sales_Data[[#This Row],[Sales]]</f>
        <v>0.4499999999999999</v>
      </c>
      <c r="Z4195">
        <f>YEAR(Sales_Data[[#This Row],[Order Date]])</f>
        <v>2015</v>
      </c>
    </row>
    <row r="4196" spans="1:26" x14ac:dyDescent="0.2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>_xlfn.XLOOKUP(Sales_Data[[#This Row],[Category]],Assumptions_Model!A:A, Assumptions_Model!B:B)</f>
        <v>0.6</v>
      </c>
      <c r="W4196">
        <f>Sales_Data[[#This Row],[Sales]]*Sales_Data[[#This Row],[Cost_%]]</f>
        <v>31.187999999999995</v>
      </c>
      <c r="X4196">
        <f>Sales_Data[[#This Row],[Sales]]-Sales_Data[[#This Row],[Cost]]</f>
        <v>20.792000000000002</v>
      </c>
      <c r="Y4196" s="3">
        <f>Sales_Data[[#This Row],[Gross_Profit_Recalc]]/Sales_Data[[#This Row],[Sales]]</f>
        <v>0.40000000000000008</v>
      </c>
      <c r="Z4196">
        <f>YEAR(Sales_Data[[#This Row],[Order Date]])</f>
        <v>2015</v>
      </c>
    </row>
    <row r="4197" spans="1:26" x14ac:dyDescent="0.2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>_xlfn.XLOOKUP(Sales_Data[[#This Row],[Category]],Assumptions_Model!A:A, Assumptions_Model!B:B)</f>
        <v>0.65</v>
      </c>
      <c r="W4197">
        <f>Sales_Data[[#This Row],[Sales]]*Sales_Data[[#This Row],[Cost_%]]</f>
        <v>16.055</v>
      </c>
      <c r="X4197">
        <f>Sales_Data[[#This Row],[Sales]]-Sales_Data[[#This Row],[Cost]]</f>
        <v>8.6449999999999996</v>
      </c>
      <c r="Y4197" s="3">
        <f>Sales_Data[[#This Row],[Gross_Profit_Recalc]]/Sales_Data[[#This Row],[Sales]]</f>
        <v>0.35</v>
      </c>
      <c r="Z4197">
        <f>YEAR(Sales_Data[[#This Row],[Order Date]])</f>
        <v>2016</v>
      </c>
    </row>
    <row r="4198" spans="1:26" x14ac:dyDescent="0.2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>_xlfn.XLOOKUP(Sales_Data[[#This Row],[Category]],Assumptions_Model!A:A, Assumptions_Model!B:B)</f>
        <v>0.6</v>
      </c>
      <c r="W4198">
        <f>Sales_Data[[#This Row],[Sales]]*Sales_Data[[#This Row],[Cost_%]]</f>
        <v>13.157999999999999</v>
      </c>
      <c r="X4198">
        <f>Sales_Data[[#This Row],[Sales]]-Sales_Data[[#This Row],[Cost]]</f>
        <v>8.7720000000000002</v>
      </c>
      <c r="Y4198" s="3">
        <f>Sales_Data[[#This Row],[Gross_Profit_Recalc]]/Sales_Data[[#This Row],[Sales]]</f>
        <v>0.4</v>
      </c>
      <c r="Z4198">
        <f>YEAR(Sales_Data[[#This Row],[Order Date]])</f>
        <v>2015</v>
      </c>
    </row>
    <row r="4199" spans="1:26" x14ac:dyDescent="0.2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>_xlfn.XLOOKUP(Sales_Data[[#This Row],[Category]],Assumptions_Model!A:A, Assumptions_Model!B:B)</f>
        <v>0.6</v>
      </c>
      <c r="W4199">
        <f>Sales_Data[[#This Row],[Sales]]*Sales_Data[[#This Row],[Cost_%]]</f>
        <v>236.88959999999997</v>
      </c>
      <c r="X4199">
        <f>Sales_Data[[#This Row],[Sales]]-Sales_Data[[#This Row],[Cost]]</f>
        <v>157.9264</v>
      </c>
      <c r="Y4199" s="3">
        <f>Sales_Data[[#This Row],[Gross_Profit_Recalc]]/Sales_Data[[#This Row],[Sales]]</f>
        <v>0.4</v>
      </c>
      <c r="Z4199">
        <f>YEAR(Sales_Data[[#This Row],[Order Date]])</f>
        <v>2016</v>
      </c>
    </row>
    <row r="4200" spans="1:26" x14ac:dyDescent="0.2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>_xlfn.XLOOKUP(Sales_Data[[#This Row],[Category]],Assumptions_Model!A:A, Assumptions_Model!B:B)</f>
        <v>0.6</v>
      </c>
      <c r="W4200">
        <f>Sales_Data[[#This Row],[Sales]]*Sales_Data[[#This Row],[Cost_%]]</f>
        <v>10.9152</v>
      </c>
      <c r="X4200">
        <f>Sales_Data[[#This Row],[Sales]]-Sales_Data[[#This Row],[Cost]]</f>
        <v>7.2767999999999997</v>
      </c>
      <c r="Y4200" s="3">
        <f>Sales_Data[[#This Row],[Gross_Profit_Recalc]]/Sales_Data[[#This Row],[Sales]]</f>
        <v>0.39999999999999997</v>
      </c>
      <c r="Z4200">
        <f>YEAR(Sales_Data[[#This Row],[Order Date]])</f>
        <v>2016</v>
      </c>
    </row>
    <row r="4201" spans="1:26" x14ac:dyDescent="0.2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>_xlfn.XLOOKUP(Sales_Data[[#This Row],[Category]],Assumptions_Model!A:A, Assumptions_Model!B:B)</f>
        <v>0.6</v>
      </c>
      <c r="W4201">
        <f>Sales_Data[[#This Row],[Sales]]*Sales_Data[[#This Row],[Cost_%]]</f>
        <v>4.3859999999999992</v>
      </c>
      <c r="X4201">
        <f>Sales_Data[[#This Row],[Sales]]-Sales_Data[[#This Row],[Cost]]</f>
        <v>2.9240000000000004</v>
      </c>
      <c r="Y4201" s="3">
        <f>Sales_Data[[#This Row],[Gross_Profit_Recalc]]/Sales_Data[[#This Row],[Sales]]</f>
        <v>0.40000000000000008</v>
      </c>
      <c r="Z4201">
        <f>YEAR(Sales_Data[[#This Row],[Order Date]])</f>
        <v>2015</v>
      </c>
    </row>
    <row r="4202" spans="1:26" x14ac:dyDescent="0.2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>_xlfn.XLOOKUP(Sales_Data[[#This Row],[Category]],Assumptions_Model!A:A, Assumptions_Model!B:B)</f>
        <v>0.55000000000000004</v>
      </c>
      <c r="W4202">
        <f>Sales_Data[[#This Row],[Sales]]*Sales_Data[[#This Row],[Cost_%]]</f>
        <v>439.99120000000005</v>
      </c>
      <c r="X4202">
        <f>Sales_Data[[#This Row],[Sales]]-Sales_Data[[#This Row],[Cost]]</f>
        <v>359.99279999999999</v>
      </c>
      <c r="Y4202" s="3">
        <f>Sales_Data[[#This Row],[Gross_Profit_Recalc]]/Sales_Data[[#This Row],[Sales]]</f>
        <v>0.44999999999999996</v>
      </c>
      <c r="Z4202">
        <f>YEAR(Sales_Data[[#This Row],[Order Date]])</f>
        <v>2015</v>
      </c>
    </row>
    <row r="4203" spans="1:26" x14ac:dyDescent="0.2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>_xlfn.XLOOKUP(Sales_Data[[#This Row],[Category]],Assumptions_Model!A:A, Assumptions_Model!B:B)</f>
        <v>0.6</v>
      </c>
      <c r="W4203">
        <f>Sales_Data[[#This Row],[Sales]]*Sales_Data[[#This Row],[Cost_%]]</f>
        <v>24.768000000000001</v>
      </c>
      <c r="X4203">
        <f>Sales_Data[[#This Row],[Sales]]-Sales_Data[[#This Row],[Cost]]</f>
        <v>16.512</v>
      </c>
      <c r="Y4203" s="3">
        <f>Sales_Data[[#This Row],[Gross_Profit_Recalc]]/Sales_Data[[#This Row],[Sales]]</f>
        <v>0.4</v>
      </c>
      <c r="Z4203">
        <f>YEAR(Sales_Data[[#This Row],[Order Date]])</f>
        <v>2015</v>
      </c>
    </row>
    <row r="4204" spans="1:26" x14ac:dyDescent="0.2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>_xlfn.XLOOKUP(Sales_Data[[#This Row],[Category]],Assumptions_Model!A:A, Assumptions_Model!B:B)</f>
        <v>0.6</v>
      </c>
      <c r="W4204">
        <f>Sales_Data[[#This Row],[Sales]]*Sales_Data[[#This Row],[Cost_%]]</f>
        <v>110.79599999999999</v>
      </c>
      <c r="X4204">
        <f>Sales_Data[[#This Row],[Sales]]-Sales_Data[[#This Row],[Cost]]</f>
        <v>73.864000000000004</v>
      </c>
      <c r="Y4204" s="3">
        <f>Sales_Data[[#This Row],[Gross_Profit_Recalc]]/Sales_Data[[#This Row],[Sales]]</f>
        <v>0.4</v>
      </c>
      <c r="Z4204">
        <f>YEAR(Sales_Data[[#This Row],[Order Date]])</f>
        <v>2015</v>
      </c>
    </row>
    <row r="4205" spans="1:26" x14ac:dyDescent="0.2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>_xlfn.XLOOKUP(Sales_Data[[#This Row],[Category]],Assumptions_Model!A:A, Assumptions_Model!B:B)</f>
        <v>0.6</v>
      </c>
      <c r="W4205">
        <f>Sales_Data[[#This Row],[Sales]]*Sales_Data[[#This Row],[Cost_%]]</f>
        <v>29.549999999999997</v>
      </c>
      <c r="X4205">
        <f>Sales_Data[[#This Row],[Sales]]-Sales_Data[[#This Row],[Cost]]</f>
        <v>19.700000000000003</v>
      </c>
      <c r="Y4205" s="3">
        <f>Sales_Data[[#This Row],[Gross_Profit_Recalc]]/Sales_Data[[#This Row],[Sales]]</f>
        <v>0.40000000000000008</v>
      </c>
      <c r="Z4205">
        <f>YEAR(Sales_Data[[#This Row],[Order Date]])</f>
        <v>2014</v>
      </c>
    </row>
    <row r="4206" spans="1:26" x14ac:dyDescent="0.2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>_xlfn.XLOOKUP(Sales_Data[[#This Row],[Category]],Assumptions_Model!A:A, Assumptions_Model!B:B)</f>
        <v>0.6</v>
      </c>
      <c r="W4206">
        <f>Sales_Data[[#This Row],[Sales]]*Sales_Data[[#This Row],[Cost_%]]</f>
        <v>6.0960000000000001</v>
      </c>
      <c r="X4206">
        <f>Sales_Data[[#This Row],[Sales]]-Sales_Data[[#This Row],[Cost]]</f>
        <v>4.0640000000000001</v>
      </c>
      <c r="Y4206" s="3">
        <f>Sales_Data[[#This Row],[Gross_Profit_Recalc]]/Sales_Data[[#This Row],[Sales]]</f>
        <v>0.4</v>
      </c>
      <c r="Z4206">
        <f>YEAR(Sales_Data[[#This Row],[Order Date]])</f>
        <v>2014</v>
      </c>
    </row>
    <row r="4207" spans="1:26" x14ac:dyDescent="0.2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>_xlfn.XLOOKUP(Sales_Data[[#This Row],[Category]],Assumptions_Model!A:A, Assumptions_Model!B:B)</f>
        <v>0.65</v>
      </c>
      <c r="W4207">
        <f>Sales_Data[[#This Row],[Sales]]*Sales_Data[[#This Row],[Cost_%]]</f>
        <v>9.5939999999999994</v>
      </c>
      <c r="X4207">
        <f>Sales_Data[[#This Row],[Sales]]-Sales_Data[[#This Row],[Cost]]</f>
        <v>5.1660000000000004</v>
      </c>
      <c r="Y4207" s="3">
        <f>Sales_Data[[#This Row],[Gross_Profit_Recalc]]/Sales_Data[[#This Row],[Sales]]</f>
        <v>0.35000000000000003</v>
      </c>
      <c r="Z4207">
        <f>YEAR(Sales_Data[[#This Row],[Order Date]])</f>
        <v>2014</v>
      </c>
    </row>
    <row r="4208" spans="1:26" x14ac:dyDescent="0.2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>_xlfn.XLOOKUP(Sales_Data[[#This Row],[Category]],Assumptions_Model!A:A, Assumptions_Model!B:B)</f>
        <v>0.6</v>
      </c>
      <c r="W4208">
        <f>Sales_Data[[#This Row],[Sales]]*Sales_Data[[#This Row],[Cost_%]]</f>
        <v>20.447999999999997</v>
      </c>
      <c r="X4208">
        <f>Sales_Data[[#This Row],[Sales]]-Sales_Data[[#This Row],[Cost]]</f>
        <v>13.632000000000001</v>
      </c>
      <c r="Y4208" s="3">
        <f>Sales_Data[[#This Row],[Gross_Profit_Recalc]]/Sales_Data[[#This Row],[Sales]]</f>
        <v>0.40000000000000008</v>
      </c>
      <c r="Z4208">
        <f>YEAR(Sales_Data[[#This Row],[Order Date]])</f>
        <v>2014</v>
      </c>
    </row>
    <row r="4209" spans="1:26" x14ac:dyDescent="0.2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>_xlfn.XLOOKUP(Sales_Data[[#This Row],[Category]],Assumptions_Model!A:A, Assumptions_Model!B:B)</f>
        <v>0.65</v>
      </c>
      <c r="W4209">
        <f>Sales_Data[[#This Row],[Sales]]*Sales_Data[[#This Row],[Cost_%]]</f>
        <v>11.485500000000002</v>
      </c>
      <c r="X4209">
        <f>Sales_Data[[#This Row],[Sales]]-Sales_Data[[#This Row],[Cost]]</f>
        <v>6.1844999999999999</v>
      </c>
      <c r="Y4209" s="3">
        <f>Sales_Data[[#This Row],[Gross_Profit_Recalc]]/Sales_Data[[#This Row],[Sales]]</f>
        <v>0.35</v>
      </c>
      <c r="Z4209">
        <f>YEAR(Sales_Data[[#This Row],[Order Date]])</f>
        <v>2014</v>
      </c>
    </row>
    <row r="4210" spans="1:26" x14ac:dyDescent="0.2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>_xlfn.XLOOKUP(Sales_Data[[#This Row],[Category]],Assumptions_Model!A:A, Assumptions_Model!B:B)</f>
        <v>0.65</v>
      </c>
      <c r="W4210">
        <f>Sales_Data[[#This Row],[Sales]]*Sales_Data[[#This Row],[Cost_%]]</f>
        <v>1043.1850000000002</v>
      </c>
      <c r="X4210">
        <f>Sales_Data[[#This Row],[Sales]]-Sales_Data[[#This Row],[Cost]]</f>
        <v>561.71499999999992</v>
      </c>
      <c r="Y4210" s="3">
        <f>Sales_Data[[#This Row],[Gross_Profit_Recalc]]/Sales_Data[[#This Row],[Sales]]</f>
        <v>0.34999999999999992</v>
      </c>
      <c r="Z4210">
        <f>YEAR(Sales_Data[[#This Row],[Order Date]])</f>
        <v>2014</v>
      </c>
    </row>
    <row r="4211" spans="1:26" x14ac:dyDescent="0.2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>_xlfn.XLOOKUP(Sales_Data[[#This Row],[Category]],Assumptions_Model!A:A, Assumptions_Model!B:B)</f>
        <v>0.65</v>
      </c>
      <c r="W4211">
        <f>Sales_Data[[#This Row],[Sales]]*Sales_Data[[#This Row],[Cost_%]]</f>
        <v>250.69589999999999</v>
      </c>
      <c r="X4211">
        <f>Sales_Data[[#This Row],[Sales]]-Sales_Data[[#This Row],[Cost]]</f>
        <v>134.99009999999998</v>
      </c>
      <c r="Y4211" s="3">
        <f>Sales_Data[[#This Row],[Gross_Profit_Recalc]]/Sales_Data[[#This Row],[Sales]]</f>
        <v>0.35</v>
      </c>
      <c r="Z4211">
        <f>YEAR(Sales_Data[[#This Row],[Order Date]])</f>
        <v>2014</v>
      </c>
    </row>
    <row r="4212" spans="1:26" x14ac:dyDescent="0.2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>_xlfn.XLOOKUP(Sales_Data[[#This Row],[Category]],Assumptions_Model!A:A, Assumptions_Model!B:B)</f>
        <v>0.6</v>
      </c>
      <c r="W4212">
        <f>Sales_Data[[#This Row],[Sales]]*Sales_Data[[#This Row],[Cost_%]]</f>
        <v>9.5903999999999989</v>
      </c>
      <c r="X4212">
        <f>Sales_Data[[#This Row],[Sales]]-Sales_Data[[#This Row],[Cost]]</f>
        <v>6.3936000000000011</v>
      </c>
      <c r="Y4212" s="3">
        <f>Sales_Data[[#This Row],[Gross_Profit_Recalc]]/Sales_Data[[#This Row],[Sales]]</f>
        <v>0.40000000000000008</v>
      </c>
      <c r="Z4212">
        <f>YEAR(Sales_Data[[#This Row],[Order Date]])</f>
        <v>2017</v>
      </c>
    </row>
    <row r="4213" spans="1:26" x14ac:dyDescent="0.2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>_xlfn.XLOOKUP(Sales_Data[[#This Row],[Category]],Assumptions_Model!A:A, Assumptions_Model!B:B)</f>
        <v>0.6</v>
      </c>
      <c r="W4213">
        <f>Sales_Data[[#This Row],[Sales]]*Sales_Data[[#This Row],[Cost_%]]</f>
        <v>5.6520000000000001</v>
      </c>
      <c r="X4213">
        <f>Sales_Data[[#This Row],[Sales]]-Sales_Data[[#This Row],[Cost]]</f>
        <v>3.7679999999999998</v>
      </c>
      <c r="Y4213" s="3">
        <f>Sales_Data[[#This Row],[Gross_Profit_Recalc]]/Sales_Data[[#This Row],[Sales]]</f>
        <v>0.39999999999999997</v>
      </c>
      <c r="Z4213">
        <f>YEAR(Sales_Data[[#This Row],[Order Date]])</f>
        <v>2014</v>
      </c>
    </row>
    <row r="4214" spans="1:26" x14ac:dyDescent="0.2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>_xlfn.XLOOKUP(Sales_Data[[#This Row],[Category]],Assumptions_Model!A:A, Assumptions_Model!B:B)</f>
        <v>0.6</v>
      </c>
      <c r="W4214">
        <f>Sales_Data[[#This Row],[Sales]]*Sales_Data[[#This Row],[Cost_%]]</f>
        <v>3.9359999999999995</v>
      </c>
      <c r="X4214">
        <f>Sales_Data[[#This Row],[Sales]]-Sales_Data[[#This Row],[Cost]]</f>
        <v>2.6240000000000001</v>
      </c>
      <c r="Y4214" s="3">
        <f>Sales_Data[[#This Row],[Gross_Profit_Recalc]]/Sales_Data[[#This Row],[Sales]]</f>
        <v>0.4</v>
      </c>
      <c r="Z4214">
        <f>YEAR(Sales_Data[[#This Row],[Order Date]])</f>
        <v>2014</v>
      </c>
    </row>
    <row r="4215" spans="1:26" x14ac:dyDescent="0.2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>_xlfn.XLOOKUP(Sales_Data[[#This Row],[Category]],Assumptions_Model!A:A, Assumptions_Model!B:B)</f>
        <v>0.6</v>
      </c>
      <c r="W4215">
        <f>Sales_Data[[#This Row],[Sales]]*Sales_Data[[#This Row],[Cost_%]]</f>
        <v>14.735999999999999</v>
      </c>
      <c r="X4215">
        <f>Sales_Data[[#This Row],[Sales]]-Sales_Data[[#This Row],[Cost]]</f>
        <v>9.8239999999999998</v>
      </c>
      <c r="Y4215" s="3">
        <f>Sales_Data[[#This Row],[Gross_Profit_Recalc]]/Sales_Data[[#This Row],[Sales]]</f>
        <v>0.4</v>
      </c>
      <c r="Z4215">
        <f>YEAR(Sales_Data[[#This Row],[Order Date]])</f>
        <v>2014</v>
      </c>
    </row>
    <row r="4216" spans="1:26" x14ac:dyDescent="0.2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>_xlfn.XLOOKUP(Sales_Data[[#This Row],[Category]],Assumptions_Model!A:A, Assumptions_Model!B:B)</f>
        <v>0.6</v>
      </c>
      <c r="W4216">
        <f>Sales_Data[[#This Row],[Sales]]*Sales_Data[[#This Row],[Cost_%]]</f>
        <v>77.040000000000006</v>
      </c>
      <c r="X4216">
        <f>Sales_Data[[#This Row],[Sales]]-Sales_Data[[#This Row],[Cost]]</f>
        <v>51.36</v>
      </c>
      <c r="Y4216" s="3">
        <f>Sales_Data[[#This Row],[Gross_Profit_Recalc]]/Sales_Data[[#This Row],[Sales]]</f>
        <v>0.39999999999999997</v>
      </c>
      <c r="Z4216">
        <f>YEAR(Sales_Data[[#This Row],[Order Date]])</f>
        <v>2016</v>
      </c>
    </row>
    <row r="4217" spans="1:26" x14ac:dyDescent="0.2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f>_xlfn.XLOOKUP(Sales_Data[[#This Row],[Category]],Assumptions_Model!A:A, Assumptions_Model!B:B)</f>
        <v>0.6</v>
      </c>
      <c r="W4217">
        <f>Sales_Data[[#This Row],[Sales]]*Sales_Data[[#This Row],[Cost_%]]</f>
        <v>37.368000000000002</v>
      </c>
      <c r="X4217">
        <f>Sales_Data[[#This Row],[Sales]]-Sales_Data[[#This Row],[Cost]]</f>
        <v>24.911999999999999</v>
      </c>
      <c r="Y4217" s="3">
        <f>Sales_Data[[#This Row],[Gross_Profit_Recalc]]/Sales_Data[[#This Row],[Sales]]</f>
        <v>0.39999999999999997</v>
      </c>
      <c r="Z4217">
        <f>YEAR(Sales_Data[[#This Row],[Order Date]])</f>
        <v>2014</v>
      </c>
    </row>
    <row r="4218" spans="1:26" x14ac:dyDescent="0.2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>_xlfn.XLOOKUP(Sales_Data[[#This Row],[Category]],Assumptions_Model!A:A, Assumptions_Model!B:B)</f>
        <v>0.6</v>
      </c>
      <c r="W4218">
        <f>Sales_Data[[#This Row],[Sales]]*Sales_Data[[#This Row],[Cost_%]]</f>
        <v>5.5439999999999996</v>
      </c>
      <c r="X4218">
        <f>Sales_Data[[#This Row],[Sales]]-Sales_Data[[#This Row],[Cost]]</f>
        <v>3.6960000000000006</v>
      </c>
      <c r="Y4218" s="3">
        <f>Sales_Data[[#This Row],[Gross_Profit_Recalc]]/Sales_Data[[#This Row],[Sales]]</f>
        <v>0.40000000000000008</v>
      </c>
      <c r="Z4218">
        <f>YEAR(Sales_Data[[#This Row],[Order Date]])</f>
        <v>2015</v>
      </c>
    </row>
    <row r="4219" spans="1:26" x14ac:dyDescent="0.2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>_xlfn.XLOOKUP(Sales_Data[[#This Row],[Category]],Assumptions_Model!A:A, Assumptions_Model!B:B)</f>
        <v>0.65</v>
      </c>
      <c r="W4219">
        <f>Sales_Data[[#This Row],[Sales]]*Sales_Data[[#This Row],[Cost_%]]</f>
        <v>313.73160000000001</v>
      </c>
      <c r="X4219">
        <f>Sales_Data[[#This Row],[Sales]]-Sales_Data[[#This Row],[Cost]]</f>
        <v>168.93239999999997</v>
      </c>
      <c r="Y4219" s="3">
        <f>Sales_Data[[#This Row],[Gross_Profit_Recalc]]/Sales_Data[[#This Row],[Sales]]</f>
        <v>0.35</v>
      </c>
      <c r="Z4219">
        <f>YEAR(Sales_Data[[#This Row],[Order Date]])</f>
        <v>2017</v>
      </c>
    </row>
    <row r="4220" spans="1:26" x14ac:dyDescent="0.2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>_xlfn.XLOOKUP(Sales_Data[[#This Row],[Category]],Assumptions_Model!A:A, Assumptions_Model!B:B)</f>
        <v>0.55000000000000004</v>
      </c>
      <c r="W4220">
        <f>Sales_Data[[#This Row],[Sales]]*Sales_Data[[#This Row],[Cost_%]]</f>
        <v>2639.9912000000004</v>
      </c>
      <c r="X4220">
        <f>Sales_Data[[#This Row],[Sales]]-Sales_Data[[#This Row],[Cost]]</f>
        <v>2159.9928</v>
      </c>
      <c r="Y4220" s="3">
        <f>Sales_Data[[#This Row],[Gross_Profit_Recalc]]/Sales_Data[[#This Row],[Sales]]</f>
        <v>0.44999999999999996</v>
      </c>
      <c r="Z4220">
        <f>YEAR(Sales_Data[[#This Row],[Order Date]])</f>
        <v>2017</v>
      </c>
    </row>
    <row r="4221" spans="1:26" x14ac:dyDescent="0.2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>_xlfn.XLOOKUP(Sales_Data[[#This Row],[Category]],Assumptions_Model!A:A, Assumptions_Model!B:B)</f>
        <v>0.6</v>
      </c>
      <c r="W4221">
        <f>Sales_Data[[#This Row],[Sales]]*Sales_Data[[#This Row],[Cost_%]]</f>
        <v>22.763999999999999</v>
      </c>
      <c r="X4221">
        <f>Sales_Data[[#This Row],[Sales]]-Sales_Data[[#This Row],[Cost]]</f>
        <v>15.175999999999998</v>
      </c>
      <c r="Y4221" s="3">
        <f>Sales_Data[[#This Row],[Gross_Profit_Recalc]]/Sales_Data[[#This Row],[Sales]]</f>
        <v>0.39999999999999997</v>
      </c>
      <c r="Z4221">
        <f>YEAR(Sales_Data[[#This Row],[Order Date]])</f>
        <v>2017</v>
      </c>
    </row>
    <row r="4222" spans="1:26" x14ac:dyDescent="0.2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>_xlfn.XLOOKUP(Sales_Data[[#This Row],[Category]],Assumptions_Model!A:A, Assumptions_Model!B:B)</f>
        <v>0.6</v>
      </c>
      <c r="W4222">
        <f>Sales_Data[[#This Row],[Sales]]*Sales_Data[[#This Row],[Cost_%]]</f>
        <v>10.972799999999999</v>
      </c>
      <c r="X4222">
        <f>Sales_Data[[#This Row],[Sales]]-Sales_Data[[#This Row],[Cost]]</f>
        <v>7.3152000000000008</v>
      </c>
      <c r="Y4222" s="3">
        <f>Sales_Data[[#This Row],[Gross_Profit_Recalc]]/Sales_Data[[#This Row],[Sales]]</f>
        <v>0.4</v>
      </c>
      <c r="Z4222">
        <f>YEAR(Sales_Data[[#This Row],[Order Date]])</f>
        <v>2017</v>
      </c>
    </row>
    <row r="4223" spans="1:26" x14ac:dyDescent="0.2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>_xlfn.XLOOKUP(Sales_Data[[#This Row],[Category]],Assumptions_Model!A:A, Assumptions_Model!B:B)</f>
        <v>0.55000000000000004</v>
      </c>
      <c r="W4223">
        <f>Sales_Data[[#This Row],[Sales]]*Sales_Data[[#This Row],[Cost_%]]</f>
        <v>212.19000000000003</v>
      </c>
      <c r="X4223">
        <f>Sales_Data[[#This Row],[Sales]]-Sales_Data[[#This Row],[Cost]]</f>
        <v>173.60999999999999</v>
      </c>
      <c r="Y4223" s="3">
        <f>Sales_Data[[#This Row],[Gross_Profit_Recalc]]/Sales_Data[[#This Row],[Sales]]</f>
        <v>0.44999999999999996</v>
      </c>
      <c r="Z4223">
        <f>YEAR(Sales_Data[[#This Row],[Order Date]])</f>
        <v>2017</v>
      </c>
    </row>
    <row r="4224" spans="1:26" x14ac:dyDescent="0.2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>_xlfn.XLOOKUP(Sales_Data[[#This Row],[Category]],Assumptions_Model!A:A, Assumptions_Model!B:B)</f>
        <v>0.6</v>
      </c>
      <c r="W4224">
        <f>Sales_Data[[#This Row],[Sales]]*Sales_Data[[#This Row],[Cost_%]]</f>
        <v>61.775999999999996</v>
      </c>
      <c r="X4224">
        <f>Sales_Data[[#This Row],[Sales]]-Sales_Data[[#This Row],[Cost]]</f>
        <v>41.183999999999997</v>
      </c>
      <c r="Y4224" s="3">
        <f>Sales_Data[[#This Row],[Gross_Profit_Recalc]]/Sales_Data[[#This Row],[Sales]]</f>
        <v>0.4</v>
      </c>
      <c r="Z4224">
        <f>YEAR(Sales_Data[[#This Row],[Order Date]])</f>
        <v>2017</v>
      </c>
    </row>
    <row r="4225" spans="1:26" x14ac:dyDescent="0.2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>_xlfn.XLOOKUP(Sales_Data[[#This Row],[Category]],Assumptions_Model!A:A, Assumptions_Model!B:B)</f>
        <v>0.65</v>
      </c>
      <c r="W4225">
        <f>Sales_Data[[#This Row],[Sales]]*Sales_Data[[#This Row],[Cost_%]]</f>
        <v>113.37299999999999</v>
      </c>
      <c r="X4225">
        <f>Sales_Data[[#This Row],[Sales]]-Sales_Data[[#This Row],[Cost]]</f>
        <v>61.046999999999997</v>
      </c>
      <c r="Y4225" s="3">
        <f>Sales_Data[[#This Row],[Gross_Profit_Recalc]]/Sales_Data[[#This Row],[Sales]]</f>
        <v>0.35000000000000003</v>
      </c>
      <c r="Z4225">
        <f>YEAR(Sales_Data[[#This Row],[Order Date]])</f>
        <v>2017</v>
      </c>
    </row>
    <row r="4226" spans="1:26" x14ac:dyDescent="0.2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>_xlfn.XLOOKUP(Sales_Data[[#This Row],[Category]],Assumptions_Model!A:A, Assumptions_Model!B:B)</f>
        <v>0.6</v>
      </c>
      <c r="W4226">
        <f>Sales_Data[[#This Row],[Sales]]*Sales_Data[[#This Row],[Cost_%]]</f>
        <v>1.1783999999999999</v>
      </c>
      <c r="X4226">
        <f>Sales_Data[[#This Row],[Sales]]-Sales_Data[[#This Row],[Cost]]</f>
        <v>0.78560000000000008</v>
      </c>
      <c r="Y4226" s="3">
        <f>Sales_Data[[#This Row],[Gross_Profit_Recalc]]/Sales_Data[[#This Row],[Sales]]</f>
        <v>0.4</v>
      </c>
      <c r="Z4226">
        <f>YEAR(Sales_Data[[#This Row],[Order Date]])</f>
        <v>2016</v>
      </c>
    </row>
    <row r="4227" spans="1:26" x14ac:dyDescent="0.2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f>_xlfn.XLOOKUP(Sales_Data[[#This Row],[Category]],Assumptions_Model!A:A, Assumptions_Model!B:B)</f>
        <v>0.65</v>
      </c>
      <c r="W4227">
        <f>Sales_Data[[#This Row],[Sales]]*Sales_Data[[#This Row],[Cost_%]]</f>
        <v>61.3782</v>
      </c>
      <c r="X4227">
        <f>Sales_Data[[#This Row],[Sales]]-Sales_Data[[#This Row],[Cost]]</f>
        <v>33.049799999999998</v>
      </c>
      <c r="Y4227" s="3">
        <f>Sales_Data[[#This Row],[Gross_Profit_Recalc]]/Sales_Data[[#This Row],[Sales]]</f>
        <v>0.35</v>
      </c>
      <c r="Z4227">
        <f>YEAR(Sales_Data[[#This Row],[Order Date]])</f>
        <v>2014</v>
      </c>
    </row>
    <row r="4228" spans="1:26" x14ac:dyDescent="0.2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>_xlfn.XLOOKUP(Sales_Data[[#This Row],[Category]],Assumptions_Model!A:A, Assumptions_Model!B:B)</f>
        <v>0.6</v>
      </c>
      <c r="W4228">
        <f>Sales_Data[[#This Row],[Sales]]*Sales_Data[[#This Row],[Cost_%]]</f>
        <v>27.552</v>
      </c>
      <c r="X4228">
        <f>Sales_Data[[#This Row],[Sales]]-Sales_Data[[#This Row],[Cost]]</f>
        <v>18.368000000000002</v>
      </c>
      <c r="Y4228" s="3">
        <f>Sales_Data[[#This Row],[Gross_Profit_Recalc]]/Sales_Data[[#This Row],[Sales]]</f>
        <v>0.4</v>
      </c>
      <c r="Z4228">
        <f>YEAR(Sales_Data[[#This Row],[Order Date]])</f>
        <v>2017</v>
      </c>
    </row>
    <row r="4229" spans="1:26" x14ac:dyDescent="0.2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>_xlfn.XLOOKUP(Sales_Data[[#This Row],[Category]],Assumptions_Model!A:A, Assumptions_Model!B:B)</f>
        <v>0.65</v>
      </c>
      <c r="W4229">
        <f>Sales_Data[[#This Row],[Sales]]*Sales_Data[[#This Row],[Cost_%]]</f>
        <v>40.029600000000002</v>
      </c>
      <c r="X4229">
        <f>Sales_Data[[#This Row],[Sales]]-Sales_Data[[#This Row],[Cost]]</f>
        <v>21.554400000000001</v>
      </c>
      <c r="Y4229" s="3">
        <f>Sales_Data[[#This Row],[Gross_Profit_Recalc]]/Sales_Data[[#This Row],[Sales]]</f>
        <v>0.35</v>
      </c>
      <c r="Z4229">
        <f>YEAR(Sales_Data[[#This Row],[Order Date]])</f>
        <v>2015</v>
      </c>
    </row>
    <row r="4230" spans="1:26" x14ac:dyDescent="0.2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>_xlfn.XLOOKUP(Sales_Data[[#This Row],[Category]],Assumptions_Model!A:A, Assumptions_Model!B:B)</f>
        <v>0.6</v>
      </c>
      <c r="W4230">
        <f>Sales_Data[[#This Row],[Sales]]*Sales_Data[[#This Row],[Cost_%]]</f>
        <v>13.488</v>
      </c>
      <c r="X4230">
        <f>Sales_Data[[#This Row],[Sales]]-Sales_Data[[#This Row],[Cost]]</f>
        <v>8.9920000000000009</v>
      </c>
      <c r="Y4230" s="3">
        <f>Sales_Data[[#This Row],[Gross_Profit_Recalc]]/Sales_Data[[#This Row],[Sales]]</f>
        <v>0.4</v>
      </c>
      <c r="Z4230">
        <f>YEAR(Sales_Data[[#This Row],[Order Date]])</f>
        <v>2016</v>
      </c>
    </row>
    <row r="4231" spans="1:26" x14ac:dyDescent="0.2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>_xlfn.XLOOKUP(Sales_Data[[#This Row],[Category]],Assumptions_Model!A:A, Assumptions_Model!B:B)</f>
        <v>0.65</v>
      </c>
      <c r="W4231">
        <f>Sales_Data[[#This Row],[Sales]]*Sales_Data[[#This Row],[Cost_%]]</f>
        <v>215.81820000000002</v>
      </c>
      <c r="X4231">
        <f>Sales_Data[[#This Row],[Sales]]-Sales_Data[[#This Row],[Cost]]</f>
        <v>116.2098</v>
      </c>
      <c r="Y4231" s="3">
        <f>Sales_Data[[#This Row],[Gross_Profit_Recalc]]/Sales_Data[[#This Row],[Sales]]</f>
        <v>0.35</v>
      </c>
      <c r="Z4231">
        <f>YEAR(Sales_Data[[#This Row],[Order Date]])</f>
        <v>2017</v>
      </c>
    </row>
    <row r="4232" spans="1:26" x14ac:dyDescent="0.2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>_xlfn.XLOOKUP(Sales_Data[[#This Row],[Category]],Assumptions_Model!A:A, Assumptions_Model!B:B)</f>
        <v>0.6</v>
      </c>
      <c r="W4232">
        <f>Sales_Data[[#This Row],[Sales]]*Sales_Data[[#This Row],[Cost_%]]</f>
        <v>6.8364000000000003</v>
      </c>
      <c r="X4232">
        <f>Sales_Data[[#This Row],[Sales]]-Sales_Data[[#This Row],[Cost]]</f>
        <v>4.5575999999999999</v>
      </c>
      <c r="Y4232" s="3">
        <f>Sales_Data[[#This Row],[Gross_Profit_Recalc]]/Sales_Data[[#This Row],[Sales]]</f>
        <v>0.39999999999999997</v>
      </c>
      <c r="Z4232">
        <f>YEAR(Sales_Data[[#This Row],[Order Date]])</f>
        <v>2017</v>
      </c>
    </row>
    <row r="4233" spans="1:26" x14ac:dyDescent="0.2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>_xlfn.XLOOKUP(Sales_Data[[#This Row],[Category]],Assumptions_Model!A:A, Assumptions_Model!B:B)</f>
        <v>0.6</v>
      </c>
      <c r="W4233">
        <f>Sales_Data[[#This Row],[Sales]]*Sales_Data[[#This Row],[Cost_%]]</f>
        <v>9.3311999999999991</v>
      </c>
      <c r="X4233">
        <f>Sales_Data[[#This Row],[Sales]]-Sales_Data[[#This Row],[Cost]]</f>
        <v>6.2208000000000006</v>
      </c>
      <c r="Y4233" s="3">
        <f>Sales_Data[[#This Row],[Gross_Profit_Recalc]]/Sales_Data[[#This Row],[Sales]]</f>
        <v>0.4</v>
      </c>
      <c r="Z4233">
        <f>YEAR(Sales_Data[[#This Row],[Order Date]])</f>
        <v>2017</v>
      </c>
    </row>
    <row r="4234" spans="1:26" x14ac:dyDescent="0.2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>_xlfn.XLOOKUP(Sales_Data[[#This Row],[Category]],Assumptions_Model!A:A, Assumptions_Model!B:B)</f>
        <v>0.6</v>
      </c>
      <c r="W4234">
        <f>Sales_Data[[#This Row],[Sales]]*Sales_Data[[#This Row],[Cost_%]]</f>
        <v>18.662399999999998</v>
      </c>
      <c r="X4234">
        <f>Sales_Data[[#This Row],[Sales]]-Sales_Data[[#This Row],[Cost]]</f>
        <v>12.441600000000001</v>
      </c>
      <c r="Y4234" s="3">
        <f>Sales_Data[[#This Row],[Gross_Profit_Recalc]]/Sales_Data[[#This Row],[Sales]]</f>
        <v>0.4</v>
      </c>
      <c r="Z4234">
        <f>YEAR(Sales_Data[[#This Row],[Order Date]])</f>
        <v>2017</v>
      </c>
    </row>
    <row r="4235" spans="1:26" x14ac:dyDescent="0.2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>_xlfn.XLOOKUP(Sales_Data[[#This Row],[Category]],Assumptions_Model!A:A, Assumptions_Model!B:B)</f>
        <v>0.6</v>
      </c>
      <c r="W4235">
        <f>Sales_Data[[#This Row],[Sales]]*Sales_Data[[#This Row],[Cost_%]]</f>
        <v>3.7895999999999996</v>
      </c>
      <c r="X4235">
        <f>Sales_Data[[#This Row],[Sales]]-Sales_Data[[#This Row],[Cost]]</f>
        <v>2.5264000000000002</v>
      </c>
      <c r="Y4235" s="3">
        <f>Sales_Data[[#This Row],[Gross_Profit_Recalc]]/Sales_Data[[#This Row],[Sales]]</f>
        <v>0.4</v>
      </c>
      <c r="Z4235">
        <f>YEAR(Sales_Data[[#This Row],[Order Date]])</f>
        <v>2017</v>
      </c>
    </row>
    <row r="4236" spans="1:26" x14ac:dyDescent="0.2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>_xlfn.XLOOKUP(Sales_Data[[#This Row],[Category]],Assumptions_Model!A:A, Assumptions_Model!B:B)</f>
        <v>0.6</v>
      </c>
      <c r="W4236">
        <f>Sales_Data[[#This Row],[Sales]]*Sales_Data[[#This Row],[Cost_%]]</f>
        <v>6.8112000000000004</v>
      </c>
      <c r="X4236">
        <f>Sales_Data[[#This Row],[Sales]]-Sales_Data[[#This Row],[Cost]]</f>
        <v>4.5407999999999999</v>
      </c>
      <c r="Y4236" s="3">
        <f>Sales_Data[[#This Row],[Gross_Profit_Recalc]]/Sales_Data[[#This Row],[Sales]]</f>
        <v>0.39999999999999997</v>
      </c>
      <c r="Z4236">
        <f>YEAR(Sales_Data[[#This Row],[Order Date]])</f>
        <v>2014</v>
      </c>
    </row>
    <row r="4237" spans="1:26" x14ac:dyDescent="0.2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>_xlfn.XLOOKUP(Sales_Data[[#This Row],[Category]],Assumptions_Model!A:A, Assumptions_Model!B:B)</f>
        <v>0.6</v>
      </c>
      <c r="W4237">
        <f>Sales_Data[[#This Row],[Sales]]*Sales_Data[[#This Row],[Cost_%]]</f>
        <v>12.4848</v>
      </c>
      <c r="X4237">
        <f>Sales_Data[[#This Row],[Sales]]-Sales_Data[[#This Row],[Cost]]</f>
        <v>8.3231999999999999</v>
      </c>
      <c r="Y4237" s="3">
        <f>Sales_Data[[#This Row],[Gross_Profit_Recalc]]/Sales_Data[[#This Row],[Sales]]</f>
        <v>0.4</v>
      </c>
      <c r="Z4237">
        <f>YEAR(Sales_Data[[#This Row],[Order Date]])</f>
        <v>2014</v>
      </c>
    </row>
    <row r="4238" spans="1:26" x14ac:dyDescent="0.2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f>_xlfn.XLOOKUP(Sales_Data[[#This Row],[Category]],Assumptions_Model!A:A, Assumptions_Model!B:B)</f>
        <v>0.6</v>
      </c>
      <c r="W4238">
        <f>Sales_Data[[#This Row],[Sales]]*Sales_Data[[#This Row],[Cost_%]]</f>
        <v>6.8495999999999997</v>
      </c>
      <c r="X4238">
        <f>Sales_Data[[#This Row],[Sales]]-Sales_Data[[#This Row],[Cost]]</f>
        <v>4.5664000000000007</v>
      </c>
      <c r="Y4238" s="3">
        <f>Sales_Data[[#This Row],[Gross_Profit_Recalc]]/Sales_Data[[#This Row],[Sales]]</f>
        <v>0.4</v>
      </c>
      <c r="Z4238">
        <f>YEAR(Sales_Data[[#This Row],[Order Date]])</f>
        <v>2016</v>
      </c>
    </row>
    <row r="4239" spans="1:26" x14ac:dyDescent="0.2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f>_xlfn.XLOOKUP(Sales_Data[[#This Row],[Category]],Assumptions_Model!A:A, Assumptions_Model!B:B)</f>
        <v>0.6</v>
      </c>
      <c r="W4239">
        <f>Sales_Data[[#This Row],[Sales]]*Sales_Data[[#This Row],[Cost_%]]</f>
        <v>5.6447999999999992</v>
      </c>
      <c r="X4239">
        <f>Sales_Data[[#This Row],[Sales]]-Sales_Data[[#This Row],[Cost]]</f>
        <v>3.7632000000000003</v>
      </c>
      <c r="Y4239" s="3">
        <f>Sales_Data[[#This Row],[Gross_Profit_Recalc]]/Sales_Data[[#This Row],[Sales]]</f>
        <v>0.40000000000000008</v>
      </c>
      <c r="Z4239">
        <f>YEAR(Sales_Data[[#This Row],[Order Date]])</f>
        <v>2017</v>
      </c>
    </row>
    <row r="4240" spans="1:26" x14ac:dyDescent="0.2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f>_xlfn.XLOOKUP(Sales_Data[[#This Row],[Category]],Assumptions_Model!A:A, Assumptions_Model!B:B)</f>
        <v>0.6</v>
      </c>
      <c r="W4240">
        <f>Sales_Data[[#This Row],[Sales]]*Sales_Data[[#This Row],[Cost_%]]</f>
        <v>11.897999999999998</v>
      </c>
      <c r="X4240">
        <f>Sales_Data[[#This Row],[Sales]]-Sales_Data[[#This Row],[Cost]]</f>
        <v>7.9320000000000004</v>
      </c>
      <c r="Y4240" s="3">
        <f>Sales_Data[[#This Row],[Gross_Profit_Recalc]]/Sales_Data[[#This Row],[Sales]]</f>
        <v>0.40000000000000008</v>
      </c>
      <c r="Z4240">
        <f>YEAR(Sales_Data[[#This Row],[Order Date]])</f>
        <v>2017</v>
      </c>
    </row>
    <row r="4241" spans="1:26" x14ac:dyDescent="0.2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>_xlfn.XLOOKUP(Sales_Data[[#This Row],[Category]],Assumptions_Model!A:A, Assumptions_Model!B:B)</f>
        <v>0.6</v>
      </c>
      <c r="W4241">
        <f>Sales_Data[[#This Row],[Sales]]*Sales_Data[[#This Row],[Cost_%]]</f>
        <v>125.82</v>
      </c>
      <c r="X4241">
        <f>Sales_Data[[#This Row],[Sales]]-Sales_Data[[#This Row],[Cost]]</f>
        <v>83.88</v>
      </c>
      <c r="Y4241" s="3">
        <f>Sales_Data[[#This Row],[Gross_Profit_Recalc]]/Sales_Data[[#This Row],[Sales]]</f>
        <v>0.4</v>
      </c>
      <c r="Z4241">
        <f>YEAR(Sales_Data[[#This Row],[Order Date]])</f>
        <v>2017</v>
      </c>
    </row>
    <row r="4242" spans="1:26" x14ac:dyDescent="0.2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>_xlfn.XLOOKUP(Sales_Data[[#This Row],[Category]],Assumptions_Model!A:A, Assumptions_Model!B:B)</f>
        <v>0.6</v>
      </c>
      <c r="W4242">
        <f>Sales_Data[[#This Row],[Sales]]*Sales_Data[[#This Row],[Cost_%]]</f>
        <v>26.352</v>
      </c>
      <c r="X4242">
        <f>Sales_Data[[#This Row],[Sales]]-Sales_Data[[#This Row],[Cost]]</f>
        <v>17.568000000000001</v>
      </c>
      <c r="Y4242" s="3">
        <f>Sales_Data[[#This Row],[Gross_Profit_Recalc]]/Sales_Data[[#This Row],[Sales]]</f>
        <v>0.4</v>
      </c>
      <c r="Z4242">
        <f>YEAR(Sales_Data[[#This Row],[Order Date]])</f>
        <v>2014</v>
      </c>
    </row>
    <row r="4243" spans="1:26" x14ac:dyDescent="0.2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>_xlfn.XLOOKUP(Sales_Data[[#This Row],[Category]],Assumptions_Model!A:A, Assumptions_Model!B:B)</f>
        <v>0.6</v>
      </c>
      <c r="W4243">
        <f>Sales_Data[[#This Row],[Sales]]*Sales_Data[[#This Row],[Cost_%]]</f>
        <v>12.139199999999999</v>
      </c>
      <c r="X4243">
        <f>Sales_Data[[#This Row],[Sales]]-Sales_Data[[#This Row],[Cost]]</f>
        <v>8.0928000000000004</v>
      </c>
      <c r="Y4243" s="3">
        <f>Sales_Data[[#This Row],[Gross_Profit_Recalc]]/Sales_Data[[#This Row],[Sales]]</f>
        <v>0.4</v>
      </c>
      <c r="Z4243">
        <f>YEAR(Sales_Data[[#This Row],[Order Date]])</f>
        <v>2014</v>
      </c>
    </row>
    <row r="4244" spans="1:26" x14ac:dyDescent="0.2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>_xlfn.XLOOKUP(Sales_Data[[#This Row],[Category]],Assumptions_Model!A:A, Assumptions_Model!B:B)</f>
        <v>0.55000000000000004</v>
      </c>
      <c r="W4244">
        <f>Sales_Data[[#This Row],[Sales]]*Sales_Data[[#This Row],[Cost_%]]</f>
        <v>82.483500000000006</v>
      </c>
      <c r="X4244">
        <f>Sales_Data[[#This Row],[Sales]]-Sales_Data[[#This Row],[Cost]]</f>
        <v>67.486499999999992</v>
      </c>
      <c r="Y4244" s="3">
        <f>Sales_Data[[#This Row],[Gross_Profit_Recalc]]/Sales_Data[[#This Row],[Sales]]</f>
        <v>0.44999999999999996</v>
      </c>
      <c r="Z4244">
        <f>YEAR(Sales_Data[[#This Row],[Order Date]])</f>
        <v>2016</v>
      </c>
    </row>
    <row r="4245" spans="1:26" x14ac:dyDescent="0.2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>_xlfn.XLOOKUP(Sales_Data[[#This Row],[Category]],Assumptions_Model!A:A, Assumptions_Model!B:B)</f>
        <v>0.6</v>
      </c>
      <c r="W4245">
        <f>Sales_Data[[#This Row],[Sales]]*Sales_Data[[#This Row],[Cost_%]]</f>
        <v>16.686</v>
      </c>
      <c r="X4245">
        <f>Sales_Data[[#This Row],[Sales]]-Sales_Data[[#This Row],[Cost]]</f>
        <v>11.123999999999999</v>
      </c>
      <c r="Y4245" s="3">
        <f>Sales_Data[[#This Row],[Gross_Profit_Recalc]]/Sales_Data[[#This Row],[Sales]]</f>
        <v>0.39999999999999997</v>
      </c>
      <c r="Z4245">
        <f>YEAR(Sales_Data[[#This Row],[Order Date]])</f>
        <v>2016</v>
      </c>
    </row>
    <row r="4246" spans="1:26" x14ac:dyDescent="0.2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>_xlfn.XLOOKUP(Sales_Data[[#This Row],[Category]],Assumptions_Model!A:A, Assumptions_Model!B:B)</f>
        <v>0.55000000000000004</v>
      </c>
      <c r="W4246">
        <f>Sales_Data[[#This Row],[Sales]]*Sales_Data[[#This Row],[Cost_%]]</f>
        <v>36.465000000000003</v>
      </c>
      <c r="X4246">
        <f>Sales_Data[[#This Row],[Sales]]-Sales_Data[[#This Row],[Cost]]</f>
        <v>29.834999999999994</v>
      </c>
      <c r="Y4246" s="3">
        <f>Sales_Data[[#This Row],[Gross_Profit_Recalc]]/Sales_Data[[#This Row],[Sales]]</f>
        <v>0.4499999999999999</v>
      </c>
      <c r="Z4246">
        <f>YEAR(Sales_Data[[#This Row],[Order Date]])</f>
        <v>2014</v>
      </c>
    </row>
    <row r="4247" spans="1:26" x14ac:dyDescent="0.2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>_xlfn.XLOOKUP(Sales_Data[[#This Row],[Category]],Assumptions_Model!A:A, Assumptions_Model!B:B)</f>
        <v>0.6</v>
      </c>
      <c r="W4247">
        <f>Sales_Data[[#This Row],[Sales]]*Sales_Data[[#This Row],[Cost_%]]</f>
        <v>0.98399999999999987</v>
      </c>
      <c r="X4247">
        <f>Sales_Data[[#This Row],[Sales]]-Sales_Data[[#This Row],[Cost]]</f>
        <v>0.65600000000000003</v>
      </c>
      <c r="Y4247" s="3">
        <f>Sales_Data[[#This Row],[Gross_Profit_Recalc]]/Sales_Data[[#This Row],[Sales]]</f>
        <v>0.4</v>
      </c>
      <c r="Z4247">
        <f>YEAR(Sales_Data[[#This Row],[Order Date]])</f>
        <v>2017</v>
      </c>
    </row>
    <row r="4248" spans="1:26" x14ac:dyDescent="0.2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>_xlfn.XLOOKUP(Sales_Data[[#This Row],[Category]],Assumptions_Model!A:A, Assumptions_Model!B:B)</f>
        <v>0.65</v>
      </c>
      <c r="W4248">
        <f>Sales_Data[[#This Row],[Sales]]*Sales_Data[[#This Row],[Cost_%]]</f>
        <v>681.98</v>
      </c>
      <c r="X4248">
        <f>Sales_Data[[#This Row],[Sales]]-Sales_Data[[#This Row],[Cost]]</f>
        <v>367.22</v>
      </c>
      <c r="Y4248" s="3">
        <f>Sales_Data[[#This Row],[Gross_Profit_Recalc]]/Sales_Data[[#This Row],[Sales]]</f>
        <v>0.35000000000000003</v>
      </c>
      <c r="Z4248">
        <f>YEAR(Sales_Data[[#This Row],[Order Date]])</f>
        <v>2017</v>
      </c>
    </row>
    <row r="4249" spans="1:26" x14ac:dyDescent="0.2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>_xlfn.XLOOKUP(Sales_Data[[#This Row],[Category]],Assumptions_Model!A:A, Assumptions_Model!B:B)</f>
        <v>0.65</v>
      </c>
      <c r="W4249">
        <f>Sales_Data[[#This Row],[Sales]]*Sales_Data[[#This Row],[Cost_%]]</f>
        <v>13.584999999999999</v>
      </c>
      <c r="X4249">
        <f>Sales_Data[[#This Row],[Sales]]-Sales_Data[[#This Row],[Cost]]</f>
        <v>7.3149999999999995</v>
      </c>
      <c r="Y4249" s="3">
        <f>Sales_Data[[#This Row],[Gross_Profit_Recalc]]/Sales_Data[[#This Row],[Sales]]</f>
        <v>0.35</v>
      </c>
      <c r="Z4249">
        <f>YEAR(Sales_Data[[#This Row],[Order Date]])</f>
        <v>2017</v>
      </c>
    </row>
    <row r="4250" spans="1:26" x14ac:dyDescent="0.2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>_xlfn.XLOOKUP(Sales_Data[[#This Row],[Category]],Assumptions_Model!A:A, Assumptions_Model!B:B)</f>
        <v>0.6</v>
      </c>
      <c r="W4250">
        <f>Sales_Data[[#This Row],[Sales]]*Sales_Data[[#This Row],[Cost_%]]</f>
        <v>52.847999999999999</v>
      </c>
      <c r="X4250">
        <f>Sales_Data[[#This Row],[Sales]]-Sales_Data[[#This Row],[Cost]]</f>
        <v>35.231999999999999</v>
      </c>
      <c r="Y4250" s="3">
        <f>Sales_Data[[#This Row],[Gross_Profit_Recalc]]/Sales_Data[[#This Row],[Sales]]</f>
        <v>0.4</v>
      </c>
      <c r="Z4250">
        <f>YEAR(Sales_Data[[#This Row],[Order Date]])</f>
        <v>2016</v>
      </c>
    </row>
    <row r="4251" spans="1:26" x14ac:dyDescent="0.2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>_xlfn.XLOOKUP(Sales_Data[[#This Row],[Category]],Assumptions_Model!A:A, Assumptions_Model!B:B)</f>
        <v>0.65</v>
      </c>
      <c r="W4251">
        <f>Sales_Data[[#This Row],[Sales]]*Sales_Data[[#This Row],[Cost_%]]</f>
        <v>488.74799999999999</v>
      </c>
      <c r="X4251">
        <f>Sales_Data[[#This Row],[Sales]]-Sales_Data[[#This Row],[Cost]]</f>
        <v>263.17199999999997</v>
      </c>
      <c r="Y4251" s="3">
        <f>Sales_Data[[#This Row],[Gross_Profit_Recalc]]/Sales_Data[[#This Row],[Sales]]</f>
        <v>0.35</v>
      </c>
      <c r="Z4251">
        <f>YEAR(Sales_Data[[#This Row],[Order Date]])</f>
        <v>2016</v>
      </c>
    </row>
    <row r="4252" spans="1:26" x14ac:dyDescent="0.2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>_xlfn.XLOOKUP(Sales_Data[[#This Row],[Category]],Assumptions_Model!A:A, Assumptions_Model!B:B)</f>
        <v>0.65</v>
      </c>
      <c r="W4252">
        <f>Sales_Data[[#This Row],[Sales]]*Sales_Data[[#This Row],[Cost_%]]</f>
        <v>576.61694999999997</v>
      </c>
      <c r="X4252">
        <f>Sales_Data[[#This Row],[Sales]]-Sales_Data[[#This Row],[Cost]]</f>
        <v>310.48604999999998</v>
      </c>
      <c r="Y4252" s="3">
        <f>Sales_Data[[#This Row],[Gross_Profit_Recalc]]/Sales_Data[[#This Row],[Sales]]</f>
        <v>0.35</v>
      </c>
      <c r="Z4252">
        <f>YEAR(Sales_Data[[#This Row],[Order Date]])</f>
        <v>2014</v>
      </c>
    </row>
    <row r="4253" spans="1:26" x14ac:dyDescent="0.2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>_xlfn.XLOOKUP(Sales_Data[[#This Row],[Category]],Assumptions_Model!A:A, Assumptions_Model!B:B)</f>
        <v>0.55000000000000004</v>
      </c>
      <c r="W4253">
        <f>Sales_Data[[#This Row],[Sales]]*Sales_Data[[#This Row],[Cost_%]]</f>
        <v>30.769200000000005</v>
      </c>
      <c r="X4253">
        <f>Sales_Data[[#This Row],[Sales]]-Sales_Data[[#This Row],[Cost]]</f>
        <v>25.174799999999998</v>
      </c>
      <c r="Y4253" s="3">
        <f>Sales_Data[[#This Row],[Gross_Profit_Recalc]]/Sales_Data[[#This Row],[Sales]]</f>
        <v>0.44999999999999996</v>
      </c>
      <c r="Z4253">
        <f>YEAR(Sales_Data[[#This Row],[Order Date]])</f>
        <v>2015</v>
      </c>
    </row>
    <row r="4254" spans="1:26" x14ac:dyDescent="0.2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>_xlfn.XLOOKUP(Sales_Data[[#This Row],[Category]],Assumptions_Model!A:A, Assumptions_Model!B:B)</f>
        <v>0.6</v>
      </c>
      <c r="W4254">
        <f>Sales_Data[[#This Row],[Sales]]*Sales_Data[[#This Row],[Cost_%]]</f>
        <v>6.4127999999999998</v>
      </c>
      <c r="X4254">
        <f>Sales_Data[[#This Row],[Sales]]-Sales_Data[[#This Row],[Cost]]</f>
        <v>4.2752000000000008</v>
      </c>
      <c r="Y4254" s="3">
        <f>Sales_Data[[#This Row],[Gross_Profit_Recalc]]/Sales_Data[[#This Row],[Sales]]</f>
        <v>0.4</v>
      </c>
      <c r="Z4254">
        <f>YEAR(Sales_Data[[#This Row],[Order Date]])</f>
        <v>2015</v>
      </c>
    </row>
    <row r="4255" spans="1:26" x14ac:dyDescent="0.2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>_xlfn.XLOOKUP(Sales_Data[[#This Row],[Category]],Assumptions_Model!A:A, Assumptions_Model!B:B)</f>
        <v>0.55000000000000004</v>
      </c>
      <c r="W4255">
        <f>Sales_Data[[#This Row],[Sales]]*Sales_Data[[#This Row],[Cost_%]]</f>
        <v>6.5032000000000005</v>
      </c>
      <c r="X4255">
        <f>Sales_Data[[#This Row],[Sales]]-Sales_Data[[#This Row],[Cost]]</f>
        <v>5.3207999999999993</v>
      </c>
      <c r="Y4255" s="3">
        <f>Sales_Data[[#This Row],[Gross_Profit_Recalc]]/Sales_Data[[#This Row],[Sales]]</f>
        <v>0.44999999999999996</v>
      </c>
      <c r="Z4255">
        <f>YEAR(Sales_Data[[#This Row],[Order Date]])</f>
        <v>2015</v>
      </c>
    </row>
    <row r="4256" spans="1:26" x14ac:dyDescent="0.2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>_xlfn.XLOOKUP(Sales_Data[[#This Row],[Category]],Assumptions_Model!A:A, Assumptions_Model!B:B)</f>
        <v>0.6</v>
      </c>
      <c r="W4256">
        <f>Sales_Data[[#This Row],[Sales]]*Sales_Data[[#This Row],[Cost_%]]</f>
        <v>37.987199999999994</v>
      </c>
      <c r="X4256">
        <f>Sales_Data[[#This Row],[Sales]]-Sales_Data[[#This Row],[Cost]]</f>
        <v>25.324800000000003</v>
      </c>
      <c r="Y4256" s="3">
        <f>Sales_Data[[#This Row],[Gross_Profit_Recalc]]/Sales_Data[[#This Row],[Sales]]</f>
        <v>0.40000000000000008</v>
      </c>
      <c r="Z4256">
        <f>YEAR(Sales_Data[[#This Row],[Order Date]])</f>
        <v>2017</v>
      </c>
    </row>
    <row r="4257" spans="1:26" x14ac:dyDescent="0.2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>_xlfn.XLOOKUP(Sales_Data[[#This Row],[Category]],Assumptions_Model!A:A, Assumptions_Model!B:B)</f>
        <v>0.6</v>
      </c>
      <c r="W4257">
        <f>Sales_Data[[#This Row],[Sales]]*Sales_Data[[#This Row],[Cost_%]]</f>
        <v>58.070399999999999</v>
      </c>
      <c r="X4257">
        <f>Sales_Data[[#This Row],[Sales]]-Sales_Data[[#This Row],[Cost]]</f>
        <v>38.713600000000007</v>
      </c>
      <c r="Y4257" s="3">
        <f>Sales_Data[[#This Row],[Gross_Profit_Recalc]]/Sales_Data[[#This Row],[Sales]]</f>
        <v>0.4</v>
      </c>
      <c r="Z4257">
        <f>YEAR(Sales_Data[[#This Row],[Order Date]])</f>
        <v>2017</v>
      </c>
    </row>
    <row r="4258" spans="1:26" x14ac:dyDescent="0.2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>_xlfn.XLOOKUP(Sales_Data[[#This Row],[Category]],Assumptions_Model!A:A, Assumptions_Model!B:B)</f>
        <v>0.65</v>
      </c>
      <c r="W4258">
        <f>Sales_Data[[#This Row],[Sales]]*Sales_Data[[#This Row],[Cost_%]]</f>
        <v>6.809400000000001</v>
      </c>
      <c r="X4258">
        <f>Sales_Data[[#This Row],[Sales]]-Sales_Data[[#This Row],[Cost]]</f>
        <v>3.6665999999999999</v>
      </c>
      <c r="Y4258" s="3">
        <f>Sales_Data[[#This Row],[Gross_Profit_Recalc]]/Sales_Data[[#This Row],[Sales]]</f>
        <v>0.35</v>
      </c>
      <c r="Z4258">
        <f>YEAR(Sales_Data[[#This Row],[Order Date]])</f>
        <v>2017</v>
      </c>
    </row>
    <row r="4259" spans="1:26" x14ac:dyDescent="0.2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>_xlfn.XLOOKUP(Sales_Data[[#This Row],[Category]],Assumptions_Model!A:A, Assumptions_Model!B:B)</f>
        <v>0.6</v>
      </c>
      <c r="W4259">
        <f>Sales_Data[[#This Row],[Sales]]*Sales_Data[[#This Row],[Cost_%]]</f>
        <v>5.8571999999999997</v>
      </c>
      <c r="X4259">
        <f>Sales_Data[[#This Row],[Sales]]-Sales_Data[[#This Row],[Cost]]</f>
        <v>3.9048000000000007</v>
      </c>
      <c r="Y4259" s="3">
        <f>Sales_Data[[#This Row],[Gross_Profit_Recalc]]/Sales_Data[[#This Row],[Sales]]</f>
        <v>0.40000000000000008</v>
      </c>
      <c r="Z4259">
        <f>YEAR(Sales_Data[[#This Row],[Order Date]])</f>
        <v>2015</v>
      </c>
    </row>
    <row r="4260" spans="1:26" x14ac:dyDescent="0.2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>_xlfn.XLOOKUP(Sales_Data[[#This Row],[Category]],Assumptions_Model!A:A, Assumptions_Model!B:B)</f>
        <v>0.65</v>
      </c>
      <c r="W4260">
        <f>Sales_Data[[#This Row],[Sales]]*Sales_Data[[#This Row],[Cost_%]]</f>
        <v>127.9096</v>
      </c>
      <c r="X4260">
        <f>Sales_Data[[#This Row],[Sales]]-Sales_Data[[#This Row],[Cost]]</f>
        <v>68.874399999999994</v>
      </c>
      <c r="Y4260" s="3">
        <f>Sales_Data[[#This Row],[Gross_Profit_Recalc]]/Sales_Data[[#This Row],[Sales]]</f>
        <v>0.35</v>
      </c>
      <c r="Z4260">
        <f>YEAR(Sales_Data[[#This Row],[Order Date]])</f>
        <v>2016</v>
      </c>
    </row>
    <row r="4261" spans="1:26" x14ac:dyDescent="0.2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>_xlfn.XLOOKUP(Sales_Data[[#This Row],[Category]],Assumptions_Model!A:A, Assumptions_Model!B:B)</f>
        <v>0.6</v>
      </c>
      <c r="W4261">
        <f>Sales_Data[[#This Row],[Sales]]*Sales_Data[[#This Row],[Cost_%]]</f>
        <v>28.787999999999997</v>
      </c>
      <c r="X4261">
        <f>Sales_Data[[#This Row],[Sales]]-Sales_Data[[#This Row],[Cost]]</f>
        <v>19.192</v>
      </c>
      <c r="Y4261" s="3">
        <f>Sales_Data[[#This Row],[Gross_Profit_Recalc]]/Sales_Data[[#This Row],[Sales]]</f>
        <v>0.4</v>
      </c>
      <c r="Z4261">
        <f>YEAR(Sales_Data[[#This Row],[Order Date]])</f>
        <v>2017</v>
      </c>
    </row>
    <row r="4262" spans="1:26" x14ac:dyDescent="0.2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>_xlfn.XLOOKUP(Sales_Data[[#This Row],[Category]],Assumptions_Model!A:A, Assumptions_Model!B:B)</f>
        <v>0.6</v>
      </c>
      <c r="W4262">
        <f>Sales_Data[[#This Row],[Sales]]*Sales_Data[[#This Row],[Cost_%]]</f>
        <v>7.83</v>
      </c>
      <c r="X4262">
        <f>Sales_Data[[#This Row],[Sales]]-Sales_Data[[#This Row],[Cost]]</f>
        <v>5.2200000000000006</v>
      </c>
      <c r="Y4262" s="3">
        <f>Sales_Data[[#This Row],[Gross_Profit_Recalc]]/Sales_Data[[#This Row],[Sales]]</f>
        <v>0.4</v>
      </c>
      <c r="Z4262">
        <f>YEAR(Sales_Data[[#This Row],[Order Date]])</f>
        <v>2017</v>
      </c>
    </row>
    <row r="4263" spans="1:26" x14ac:dyDescent="0.2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>_xlfn.XLOOKUP(Sales_Data[[#This Row],[Category]],Assumptions_Model!A:A, Assumptions_Model!B:B)</f>
        <v>0.55000000000000004</v>
      </c>
      <c r="W4263">
        <f>Sales_Data[[#This Row],[Sales]]*Sales_Data[[#This Row],[Cost_%]]</f>
        <v>35.178000000000004</v>
      </c>
      <c r="X4263">
        <f>Sales_Data[[#This Row],[Sales]]-Sales_Data[[#This Row],[Cost]]</f>
        <v>28.781999999999996</v>
      </c>
      <c r="Y4263" s="3">
        <f>Sales_Data[[#This Row],[Gross_Profit_Recalc]]/Sales_Data[[#This Row],[Sales]]</f>
        <v>0.44999999999999996</v>
      </c>
      <c r="Z4263">
        <f>YEAR(Sales_Data[[#This Row],[Order Date]])</f>
        <v>2017</v>
      </c>
    </row>
    <row r="4264" spans="1:26" x14ac:dyDescent="0.2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f>_xlfn.XLOOKUP(Sales_Data[[#This Row],[Category]],Assumptions_Model!A:A, Assumptions_Model!B:B)</f>
        <v>0.6</v>
      </c>
      <c r="W4264">
        <f>Sales_Data[[#This Row],[Sales]]*Sales_Data[[#This Row],[Cost_%]]</f>
        <v>48.288000000000004</v>
      </c>
      <c r="X4264">
        <f>Sales_Data[[#This Row],[Sales]]-Sales_Data[[#This Row],[Cost]]</f>
        <v>32.192</v>
      </c>
      <c r="Y4264" s="3">
        <f>Sales_Data[[#This Row],[Gross_Profit_Recalc]]/Sales_Data[[#This Row],[Sales]]</f>
        <v>0.39999999999999997</v>
      </c>
      <c r="Z4264">
        <f>YEAR(Sales_Data[[#This Row],[Order Date]])</f>
        <v>2017</v>
      </c>
    </row>
    <row r="4265" spans="1:26" x14ac:dyDescent="0.2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>_xlfn.XLOOKUP(Sales_Data[[#This Row],[Category]],Assumptions_Model!A:A, Assumptions_Model!B:B)</f>
        <v>0.6</v>
      </c>
      <c r="W4265">
        <f>Sales_Data[[#This Row],[Sales]]*Sales_Data[[#This Row],[Cost_%]]</f>
        <v>7.0038</v>
      </c>
      <c r="X4265">
        <f>Sales_Data[[#This Row],[Sales]]-Sales_Data[[#This Row],[Cost]]</f>
        <v>4.6692</v>
      </c>
      <c r="Y4265" s="3">
        <f>Sales_Data[[#This Row],[Gross_Profit_Recalc]]/Sales_Data[[#This Row],[Sales]]</f>
        <v>0.4</v>
      </c>
      <c r="Z4265">
        <f>YEAR(Sales_Data[[#This Row],[Order Date]])</f>
        <v>2017</v>
      </c>
    </row>
    <row r="4266" spans="1:26" x14ac:dyDescent="0.2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>_xlfn.XLOOKUP(Sales_Data[[#This Row],[Category]],Assumptions_Model!A:A, Assumptions_Model!B:B)</f>
        <v>0.65</v>
      </c>
      <c r="W4266">
        <f>Sales_Data[[#This Row],[Sales]]*Sales_Data[[#This Row],[Cost_%]]</f>
        <v>561.03320000000008</v>
      </c>
      <c r="X4266">
        <f>Sales_Data[[#This Row],[Sales]]-Sales_Data[[#This Row],[Cost]]</f>
        <v>302.09479999999996</v>
      </c>
      <c r="Y4266" s="3">
        <f>Sales_Data[[#This Row],[Gross_Profit_Recalc]]/Sales_Data[[#This Row],[Sales]]</f>
        <v>0.34999999999999992</v>
      </c>
      <c r="Z4266">
        <f>YEAR(Sales_Data[[#This Row],[Order Date]])</f>
        <v>2016</v>
      </c>
    </row>
    <row r="4267" spans="1:26" x14ac:dyDescent="0.2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>_xlfn.XLOOKUP(Sales_Data[[#This Row],[Category]],Assumptions_Model!A:A, Assumptions_Model!B:B)</f>
        <v>0.6</v>
      </c>
      <c r="W4267">
        <f>Sales_Data[[#This Row],[Sales]]*Sales_Data[[#This Row],[Cost_%]]</f>
        <v>2.1383999999999999</v>
      </c>
      <c r="X4267">
        <f>Sales_Data[[#This Row],[Sales]]-Sales_Data[[#This Row],[Cost]]</f>
        <v>1.4256000000000002</v>
      </c>
      <c r="Y4267" s="3">
        <f>Sales_Data[[#This Row],[Gross_Profit_Recalc]]/Sales_Data[[#This Row],[Sales]]</f>
        <v>0.4</v>
      </c>
      <c r="Z4267">
        <f>YEAR(Sales_Data[[#This Row],[Order Date]])</f>
        <v>2016</v>
      </c>
    </row>
    <row r="4268" spans="1:26" x14ac:dyDescent="0.2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>_xlfn.XLOOKUP(Sales_Data[[#This Row],[Category]],Assumptions_Model!A:A, Assumptions_Model!B:B)</f>
        <v>0.65</v>
      </c>
      <c r="W4268">
        <f>Sales_Data[[#This Row],[Sales]]*Sales_Data[[#This Row],[Cost_%]]</f>
        <v>621.83212000000003</v>
      </c>
      <c r="X4268">
        <f>Sales_Data[[#This Row],[Sales]]-Sales_Data[[#This Row],[Cost]]</f>
        <v>334.83267999999998</v>
      </c>
      <c r="Y4268" s="3">
        <f>Sales_Data[[#This Row],[Gross_Profit_Recalc]]/Sales_Data[[#This Row],[Sales]]</f>
        <v>0.35</v>
      </c>
      <c r="Z4268">
        <f>YEAR(Sales_Data[[#This Row],[Order Date]])</f>
        <v>2016</v>
      </c>
    </row>
    <row r="4269" spans="1:26" x14ac:dyDescent="0.2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>_xlfn.XLOOKUP(Sales_Data[[#This Row],[Category]],Assumptions_Model!A:A, Assumptions_Model!B:B)</f>
        <v>0.6</v>
      </c>
      <c r="W4269">
        <f>Sales_Data[[#This Row],[Sales]]*Sales_Data[[#This Row],[Cost_%]]</f>
        <v>7.5527999999999995</v>
      </c>
      <c r="X4269">
        <f>Sales_Data[[#This Row],[Sales]]-Sales_Data[[#This Row],[Cost]]</f>
        <v>5.0351999999999997</v>
      </c>
      <c r="Y4269" s="3">
        <f>Sales_Data[[#This Row],[Gross_Profit_Recalc]]/Sales_Data[[#This Row],[Sales]]</f>
        <v>0.4</v>
      </c>
      <c r="Z4269">
        <f>YEAR(Sales_Data[[#This Row],[Order Date]])</f>
        <v>2016</v>
      </c>
    </row>
    <row r="4270" spans="1:26" x14ac:dyDescent="0.2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>_xlfn.XLOOKUP(Sales_Data[[#This Row],[Category]],Assumptions_Model!A:A, Assumptions_Model!B:B)</f>
        <v>0.55000000000000004</v>
      </c>
      <c r="W4270">
        <f>Sales_Data[[#This Row],[Sales]]*Sales_Data[[#This Row],[Cost_%]]</f>
        <v>94.578000000000017</v>
      </c>
      <c r="X4270">
        <f>Sales_Data[[#This Row],[Sales]]-Sales_Data[[#This Row],[Cost]]</f>
        <v>77.381999999999991</v>
      </c>
      <c r="Y4270" s="3">
        <f>Sales_Data[[#This Row],[Gross_Profit_Recalc]]/Sales_Data[[#This Row],[Sales]]</f>
        <v>0.4499999999999999</v>
      </c>
      <c r="Z4270">
        <f>YEAR(Sales_Data[[#This Row],[Order Date]])</f>
        <v>2016</v>
      </c>
    </row>
    <row r="4271" spans="1:26" x14ac:dyDescent="0.2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>_xlfn.XLOOKUP(Sales_Data[[#This Row],[Category]],Assumptions_Model!A:A, Assumptions_Model!B:B)</f>
        <v>0.65</v>
      </c>
      <c r="W4271">
        <f>Sales_Data[[#This Row],[Sales]]*Sales_Data[[#This Row],[Cost_%]]</f>
        <v>566.41</v>
      </c>
      <c r="X4271">
        <f>Sales_Data[[#This Row],[Sales]]-Sales_Data[[#This Row],[Cost]]</f>
        <v>304.99</v>
      </c>
      <c r="Y4271" s="3">
        <f>Sales_Data[[#This Row],[Gross_Profit_Recalc]]/Sales_Data[[#This Row],[Sales]]</f>
        <v>0.35000000000000003</v>
      </c>
      <c r="Z4271">
        <f>YEAR(Sales_Data[[#This Row],[Order Date]])</f>
        <v>2017</v>
      </c>
    </row>
    <row r="4272" spans="1:26" x14ac:dyDescent="0.2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f>_xlfn.XLOOKUP(Sales_Data[[#This Row],[Category]],Assumptions_Model!A:A, Assumptions_Model!B:B)</f>
        <v>0.65</v>
      </c>
      <c r="W4272">
        <f>Sales_Data[[#This Row],[Sales]]*Sales_Data[[#This Row],[Cost_%]]</f>
        <v>450.10680000000002</v>
      </c>
      <c r="X4272">
        <f>Sales_Data[[#This Row],[Sales]]-Sales_Data[[#This Row],[Cost]]</f>
        <v>242.36519999999996</v>
      </c>
      <c r="Y4272" s="3">
        <f>Sales_Data[[#This Row],[Gross_Profit_Recalc]]/Sales_Data[[#This Row],[Sales]]</f>
        <v>0.35</v>
      </c>
      <c r="Z4272">
        <f>YEAR(Sales_Data[[#This Row],[Order Date]])</f>
        <v>2015</v>
      </c>
    </row>
    <row r="4273" spans="1:26" x14ac:dyDescent="0.2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>_xlfn.XLOOKUP(Sales_Data[[#This Row],[Category]],Assumptions_Model!A:A, Assumptions_Model!B:B)</f>
        <v>0.65</v>
      </c>
      <c r="W4273">
        <f>Sales_Data[[#This Row],[Sales]]*Sales_Data[[#This Row],[Cost_%]]</f>
        <v>135.04400000000001</v>
      </c>
      <c r="X4273">
        <f>Sales_Data[[#This Row],[Sales]]-Sales_Data[[#This Row],[Cost]]</f>
        <v>72.71599999999998</v>
      </c>
      <c r="Y4273" s="3">
        <f>Sales_Data[[#This Row],[Gross_Profit_Recalc]]/Sales_Data[[#This Row],[Sales]]</f>
        <v>0.34999999999999992</v>
      </c>
      <c r="Z4273">
        <f>YEAR(Sales_Data[[#This Row],[Order Date]])</f>
        <v>2016</v>
      </c>
    </row>
    <row r="4274" spans="1:26" x14ac:dyDescent="0.2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f>_xlfn.XLOOKUP(Sales_Data[[#This Row],[Category]],Assumptions_Model!A:A, Assumptions_Model!B:B)</f>
        <v>0.55000000000000004</v>
      </c>
      <c r="W4274">
        <f>Sales_Data[[#This Row],[Sales]]*Sales_Data[[#This Row],[Cost_%]]</f>
        <v>39.560400000000001</v>
      </c>
      <c r="X4274">
        <f>Sales_Data[[#This Row],[Sales]]-Sales_Data[[#This Row],[Cost]]</f>
        <v>32.367599999999996</v>
      </c>
      <c r="Y4274" s="3">
        <f>Sales_Data[[#This Row],[Gross_Profit_Recalc]]/Sales_Data[[#This Row],[Sales]]</f>
        <v>0.44999999999999996</v>
      </c>
      <c r="Z4274">
        <f>YEAR(Sales_Data[[#This Row],[Order Date]])</f>
        <v>2017</v>
      </c>
    </row>
    <row r="4275" spans="1:26" x14ac:dyDescent="0.2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>_xlfn.XLOOKUP(Sales_Data[[#This Row],[Category]],Assumptions_Model!A:A, Assumptions_Model!B:B)</f>
        <v>0.6</v>
      </c>
      <c r="W4275">
        <f>Sales_Data[[#This Row],[Sales]]*Sales_Data[[#This Row],[Cost_%]]</f>
        <v>15.593999999999998</v>
      </c>
      <c r="X4275">
        <f>Sales_Data[[#This Row],[Sales]]-Sales_Data[[#This Row],[Cost]]</f>
        <v>10.396000000000001</v>
      </c>
      <c r="Y4275" s="3">
        <f>Sales_Data[[#This Row],[Gross_Profit_Recalc]]/Sales_Data[[#This Row],[Sales]]</f>
        <v>0.40000000000000008</v>
      </c>
      <c r="Z4275">
        <f>YEAR(Sales_Data[[#This Row],[Order Date]])</f>
        <v>2017</v>
      </c>
    </row>
    <row r="4276" spans="1:26" x14ac:dyDescent="0.2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>_xlfn.XLOOKUP(Sales_Data[[#This Row],[Category]],Assumptions_Model!A:A, Assumptions_Model!B:B)</f>
        <v>0.6</v>
      </c>
      <c r="W4276">
        <f>Sales_Data[[#This Row],[Sales]]*Sales_Data[[#This Row],[Cost_%]]</f>
        <v>2.1551999999999998</v>
      </c>
      <c r="X4276">
        <f>Sales_Data[[#This Row],[Sales]]-Sales_Data[[#This Row],[Cost]]</f>
        <v>1.4368000000000003</v>
      </c>
      <c r="Y4276" s="3">
        <f>Sales_Data[[#This Row],[Gross_Profit_Recalc]]/Sales_Data[[#This Row],[Sales]]</f>
        <v>0.40000000000000008</v>
      </c>
      <c r="Z4276">
        <f>YEAR(Sales_Data[[#This Row],[Order Date]])</f>
        <v>2015</v>
      </c>
    </row>
    <row r="4277" spans="1:26" x14ac:dyDescent="0.2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>_xlfn.XLOOKUP(Sales_Data[[#This Row],[Category]],Assumptions_Model!A:A, Assumptions_Model!B:B)</f>
        <v>0.6</v>
      </c>
      <c r="W4277">
        <f>Sales_Data[[#This Row],[Sales]]*Sales_Data[[#This Row],[Cost_%]]</f>
        <v>29.179199999999998</v>
      </c>
      <c r="X4277">
        <f>Sales_Data[[#This Row],[Sales]]-Sales_Data[[#This Row],[Cost]]</f>
        <v>19.4528</v>
      </c>
      <c r="Y4277" s="3">
        <f>Sales_Data[[#This Row],[Gross_Profit_Recalc]]/Sales_Data[[#This Row],[Sales]]</f>
        <v>0.4</v>
      </c>
      <c r="Z4277">
        <f>YEAR(Sales_Data[[#This Row],[Order Date]])</f>
        <v>2015</v>
      </c>
    </row>
    <row r="4278" spans="1:26" x14ac:dyDescent="0.2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>_xlfn.XLOOKUP(Sales_Data[[#This Row],[Category]],Assumptions_Model!A:A, Assumptions_Model!B:B)</f>
        <v>0.6</v>
      </c>
      <c r="W4278">
        <f>Sales_Data[[#This Row],[Sales]]*Sales_Data[[#This Row],[Cost_%]]</f>
        <v>193.86</v>
      </c>
      <c r="X4278">
        <f>Sales_Data[[#This Row],[Sales]]-Sales_Data[[#This Row],[Cost]]</f>
        <v>129.24</v>
      </c>
      <c r="Y4278" s="3">
        <f>Sales_Data[[#This Row],[Gross_Profit_Recalc]]/Sales_Data[[#This Row],[Sales]]</f>
        <v>0.4</v>
      </c>
      <c r="Z4278">
        <f>YEAR(Sales_Data[[#This Row],[Order Date]])</f>
        <v>2017</v>
      </c>
    </row>
    <row r="4279" spans="1:26" x14ac:dyDescent="0.2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f>_xlfn.XLOOKUP(Sales_Data[[#This Row],[Category]],Assumptions_Model!A:A, Assumptions_Model!B:B)</f>
        <v>0.55000000000000004</v>
      </c>
      <c r="W4279">
        <f>Sales_Data[[#This Row],[Sales]]*Sales_Data[[#This Row],[Cost_%]]</f>
        <v>5004.9615000000003</v>
      </c>
      <c r="X4279">
        <f>Sales_Data[[#This Row],[Sales]]-Sales_Data[[#This Row],[Cost]]</f>
        <v>4094.9684999999999</v>
      </c>
      <c r="Y4279" s="3">
        <f>Sales_Data[[#This Row],[Gross_Profit_Recalc]]/Sales_Data[[#This Row],[Sales]]</f>
        <v>0.44999999999999996</v>
      </c>
      <c r="Z4279">
        <f>YEAR(Sales_Data[[#This Row],[Order Date]])</f>
        <v>2016</v>
      </c>
    </row>
    <row r="4280" spans="1:26" x14ac:dyDescent="0.2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f>_xlfn.XLOOKUP(Sales_Data[[#This Row],[Category]],Assumptions_Model!A:A, Assumptions_Model!B:B)</f>
        <v>0.65</v>
      </c>
      <c r="W4280">
        <f>Sales_Data[[#This Row],[Sales]]*Sales_Data[[#This Row],[Cost_%]]</f>
        <v>6.4740000000000011</v>
      </c>
      <c r="X4280">
        <f>Sales_Data[[#This Row],[Sales]]-Sales_Data[[#This Row],[Cost]]</f>
        <v>3.4859999999999998</v>
      </c>
      <c r="Y4280" s="3">
        <f>Sales_Data[[#This Row],[Gross_Profit_Recalc]]/Sales_Data[[#This Row],[Sales]]</f>
        <v>0.34999999999999992</v>
      </c>
      <c r="Z4280">
        <f>YEAR(Sales_Data[[#This Row],[Order Date]])</f>
        <v>2016</v>
      </c>
    </row>
    <row r="4281" spans="1:26" x14ac:dyDescent="0.2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>_xlfn.XLOOKUP(Sales_Data[[#This Row],[Category]],Assumptions_Model!A:A, Assumptions_Model!B:B)</f>
        <v>0.6</v>
      </c>
      <c r="W4281">
        <f>Sales_Data[[#This Row],[Sales]]*Sales_Data[[#This Row],[Cost_%]]</f>
        <v>15.18</v>
      </c>
      <c r="X4281">
        <f>Sales_Data[[#This Row],[Sales]]-Sales_Data[[#This Row],[Cost]]</f>
        <v>10.120000000000001</v>
      </c>
      <c r="Y4281" s="3">
        <f>Sales_Data[[#This Row],[Gross_Profit_Recalc]]/Sales_Data[[#This Row],[Sales]]</f>
        <v>0.4</v>
      </c>
      <c r="Z4281">
        <f>YEAR(Sales_Data[[#This Row],[Order Date]])</f>
        <v>2016</v>
      </c>
    </row>
    <row r="4282" spans="1:26" x14ac:dyDescent="0.2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>_xlfn.XLOOKUP(Sales_Data[[#This Row],[Category]],Assumptions_Model!A:A, Assumptions_Model!B:B)</f>
        <v>0.6</v>
      </c>
      <c r="W4282">
        <f>Sales_Data[[#This Row],[Sales]]*Sales_Data[[#This Row],[Cost_%]]</f>
        <v>6.8159999999999998</v>
      </c>
      <c r="X4282">
        <f>Sales_Data[[#This Row],[Sales]]-Sales_Data[[#This Row],[Cost]]</f>
        <v>4.5439999999999996</v>
      </c>
      <c r="Y4282" s="3">
        <f>Sales_Data[[#This Row],[Gross_Profit_Recalc]]/Sales_Data[[#This Row],[Sales]]</f>
        <v>0.39999999999999997</v>
      </c>
      <c r="Z4282">
        <f>YEAR(Sales_Data[[#This Row],[Order Date]])</f>
        <v>2014</v>
      </c>
    </row>
    <row r="4283" spans="1:26" x14ac:dyDescent="0.2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f>_xlfn.XLOOKUP(Sales_Data[[#This Row],[Category]],Assumptions_Model!A:A, Assumptions_Model!B:B)</f>
        <v>0.65</v>
      </c>
      <c r="W4283">
        <f>Sales_Data[[#This Row],[Sales]]*Sales_Data[[#This Row],[Cost_%]]</f>
        <v>45.021599999999999</v>
      </c>
      <c r="X4283">
        <f>Sales_Data[[#This Row],[Sales]]-Sales_Data[[#This Row],[Cost]]</f>
        <v>24.242399999999996</v>
      </c>
      <c r="Y4283" s="3">
        <f>Sales_Data[[#This Row],[Gross_Profit_Recalc]]/Sales_Data[[#This Row],[Sales]]</f>
        <v>0.35</v>
      </c>
      <c r="Z4283">
        <f>YEAR(Sales_Data[[#This Row],[Order Date]])</f>
        <v>2014</v>
      </c>
    </row>
    <row r="4284" spans="1:26" x14ac:dyDescent="0.2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f>_xlfn.XLOOKUP(Sales_Data[[#This Row],[Category]],Assumptions_Model!A:A, Assumptions_Model!B:B)</f>
        <v>0.6</v>
      </c>
      <c r="W4284">
        <f>Sales_Data[[#This Row],[Sales]]*Sales_Data[[#This Row],[Cost_%]]</f>
        <v>2.214</v>
      </c>
      <c r="X4284">
        <f>Sales_Data[[#This Row],[Sales]]-Sales_Data[[#This Row],[Cost]]</f>
        <v>1.476</v>
      </c>
      <c r="Y4284" s="3">
        <f>Sales_Data[[#This Row],[Gross_Profit_Recalc]]/Sales_Data[[#This Row],[Sales]]</f>
        <v>0.4</v>
      </c>
      <c r="Z4284">
        <f>YEAR(Sales_Data[[#This Row],[Order Date]])</f>
        <v>2014</v>
      </c>
    </row>
    <row r="4285" spans="1:26" x14ac:dyDescent="0.2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f>_xlfn.XLOOKUP(Sales_Data[[#This Row],[Category]],Assumptions_Model!A:A, Assumptions_Model!B:B)</f>
        <v>0.6</v>
      </c>
      <c r="W4285">
        <f>Sales_Data[[#This Row],[Sales]]*Sales_Data[[#This Row],[Cost_%]]</f>
        <v>662.38199999999995</v>
      </c>
      <c r="X4285">
        <f>Sales_Data[[#This Row],[Sales]]-Sales_Data[[#This Row],[Cost]]</f>
        <v>441.58800000000008</v>
      </c>
      <c r="Y4285" s="3">
        <f>Sales_Data[[#This Row],[Gross_Profit_Recalc]]/Sales_Data[[#This Row],[Sales]]</f>
        <v>0.40000000000000008</v>
      </c>
      <c r="Z4285">
        <f>YEAR(Sales_Data[[#This Row],[Order Date]])</f>
        <v>2014</v>
      </c>
    </row>
    <row r="4286" spans="1:26" x14ac:dyDescent="0.2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>_xlfn.XLOOKUP(Sales_Data[[#This Row],[Category]],Assumptions_Model!A:A, Assumptions_Model!B:B)</f>
        <v>0.65</v>
      </c>
      <c r="W4286">
        <f>Sales_Data[[#This Row],[Sales]]*Sales_Data[[#This Row],[Cost_%]]</f>
        <v>159.98632000000001</v>
      </c>
      <c r="X4286">
        <f>Sales_Data[[#This Row],[Sales]]-Sales_Data[[#This Row],[Cost]]</f>
        <v>86.146479999999997</v>
      </c>
      <c r="Y4286" s="3">
        <f>Sales_Data[[#This Row],[Gross_Profit_Recalc]]/Sales_Data[[#This Row],[Sales]]</f>
        <v>0.35</v>
      </c>
      <c r="Z4286">
        <f>YEAR(Sales_Data[[#This Row],[Order Date]])</f>
        <v>2015</v>
      </c>
    </row>
    <row r="4287" spans="1:26" x14ac:dyDescent="0.2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>_xlfn.XLOOKUP(Sales_Data[[#This Row],[Category]],Assumptions_Model!A:A, Assumptions_Model!B:B)</f>
        <v>0.6</v>
      </c>
      <c r="W4287">
        <f>Sales_Data[[#This Row],[Sales]]*Sales_Data[[#This Row],[Cost_%]]</f>
        <v>7.0175999999999998</v>
      </c>
      <c r="X4287">
        <f>Sales_Data[[#This Row],[Sales]]-Sales_Data[[#This Row],[Cost]]</f>
        <v>4.6783999999999999</v>
      </c>
      <c r="Y4287" s="3">
        <f>Sales_Data[[#This Row],[Gross_Profit_Recalc]]/Sales_Data[[#This Row],[Sales]]</f>
        <v>0.4</v>
      </c>
      <c r="Z4287">
        <f>YEAR(Sales_Data[[#This Row],[Order Date]])</f>
        <v>2015</v>
      </c>
    </row>
    <row r="4288" spans="1:26" x14ac:dyDescent="0.2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f>_xlfn.XLOOKUP(Sales_Data[[#This Row],[Category]],Assumptions_Model!A:A, Assumptions_Model!B:B)</f>
        <v>0.55000000000000004</v>
      </c>
      <c r="W4288">
        <f>Sales_Data[[#This Row],[Sales]]*Sales_Data[[#This Row],[Cost_%]]</f>
        <v>241.99560000000002</v>
      </c>
      <c r="X4288">
        <f>Sales_Data[[#This Row],[Sales]]-Sales_Data[[#This Row],[Cost]]</f>
        <v>197.99639999999999</v>
      </c>
      <c r="Y4288" s="3">
        <f>Sales_Data[[#This Row],[Gross_Profit_Recalc]]/Sales_Data[[#This Row],[Sales]]</f>
        <v>0.44999999999999996</v>
      </c>
      <c r="Z4288">
        <f>YEAR(Sales_Data[[#This Row],[Order Date]])</f>
        <v>2015</v>
      </c>
    </row>
    <row r="4289" spans="1:26" x14ac:dyDescent="0.2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>_xlfn.XLOOKUP(Sales_Data[[#This Row],[Category]],Assumptions_Model!A:A, Assumptions_Model!B:B)</f>
        <v>0.6</v>
      </c>
      <c r="W4289">
        <f>Sales_Data[[#This Row],[Sales]]*Sales_Data[[#This Row],[Cost_%]]</f>
        <v>38.870400000000004</v>
      </c>
      <c r="X4289">
        <f>Sales_Data[[#This Row],[Sales]]-Sales_Data[[#This Row],[Cost]]</f>
        <v>25.913600000000002</v>
      </c>
      <c r="Y4289" s="3">
        <f>Sales_Data[[#This Row],[Gross_Profit_Recalc]]/Sales_Data[[#This Row],[Sales]]</f>
        <v>0.4</v>
      </c>
      <c r="Z4289">
        <f>YEAR(Sales_Data[[#This Row],[Order Date]])</f>
        <v>2017</v>
      </c>
    </row>
    <row r="4290" spans="1:26" x14ac:dyDescent="0.2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>_xlfn.XLOOKUP(Sales_Data[[#This Row],[Category]],Assumptions_Model!A:A, Assumptions_Model!B:B)</f>
        <v>0.6</v>
      </c>
      <c r="W4290">
        <f>Sales_Data[[#This Row],[Sales]]*Sales_Data[[#This Row],[Cost_%]]</f>
        <v>19.968</v>
      </c>
      <c r="X4290">
        <f>Sales_Data[[#This Row],[Sales]]-Sales_Data[[#This Row],[Cost]]</f>
        <v>13.312000000000001</v>
      </c>
      <c r="Y4290" s="3">
        <f>Sales_Data[[#This Row],[Gross_Profit_Recalc]]/Sales_Data[[#This Row],[Sales]]</f>
        <v>0.4</v>
      </c>
      <c r="Z4290">
        <f>YEAR(Sales_Data[[#This Row],[Order Date]])</f>
        <v>2015</v>
      </c>
    </row>
    <row r="4291" spans="1:26" x14ac:dyDescent="0.2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>_xlfn.XLOOKUP(Sales_Data[[#This Row],[Category]],Assumptions_Model!A:A, Assumptions_Model!B:B)</f>
        <v>0.6</v>
      </c>
      <c r="W4291">
        <f>Sales_Data[[#This Row],[Sales]]*Sales_Data[[#This Row],[Cost_%]]</f>
        <v>8.4527999999999999</v>
      </c>
      <c r="X4291">
        <f>Sales_Data[[#This Row],[Sales]]-Sales_Data[[#This Row],[Cost]]</f>
        <v>5.6351999999999993</v>
      </c>
      <c r="Y4291" s="3">
        <f>Sales_Data[[#This Row],[Gross_Profit_Recalc]]/Sales_Data[[#This Row],[Sales]]</f>
        <v>0.39999999999999997</v>
      </c>
      <c r="Z4291">
        <f>YEAR(Sales_Data[[#This Row],[Order Date]])</f>
        <v>2015</v>
      </c>
    </row>
    <row r="4292" spans="1:26" x14ac:dyDescent="0.2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>_xlfn.XLOOKUP(Sales_Data[[#This Row],[Category]],Assumptions_Model!A:A, Assumptions_Model!B:B)</f>
        <v>0.6</v>
      </c>
      <c r="W4292">
        <f>Sales_Data[[#This Row],[Sales]]*Sales_Data[[#This Row],[Cost_%]]</f>
        <v>6.6959999999999997</v>
      </c>
      <c r="X4292">
        <f>Sales_Data[[#This Row],[Sales]]-Sales_Data[[#This Row],[Cost]]</f>
        <v>4.4640000000000004</v>
      </c>
      <c r="Y4292" s="3">
        <f>Sales_Data[[#This Row],[Gross_Profit_Recalc]]/Sales_Data[[#This Row],[Sales]]</f>
        <v>0.4</v>
      </c>
      <c r="Z4292">
        <f>YEAR(Sales_Data[[#This Row],[Order Date]])</f>
        <v>2017</v>
      </c>
    </row>
    <row r="4293" spans="1:26" x14ac:dyDescent="0.2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>_xlfn.XLOOKUP(Sales_Data[[#This Row],[Category]],Assumptions_Model!A:A, Assumptions_Model!B:B)</f>
        <v>0.65</v>
      </c>
      <c r="W4293">
        <f>Sales_Data[[#This Row],[Sales]]*Sales_Data[[#This Row],[Cost_%]]</f>
        <v>582.61320000000001</v>
      </c>
      <c r="X4293">
        <f>Sales_Data[[#This Row],[Sales]]-Sales_Data[[#This Row],[Cost]]</f>
        <v>313.71479999999997</v>
      </c>
      <c r="Y4293" s="3">
        <f>Sales_Data[[#This Row],[Gross_Profit_Recalc]]/Sales_Data[[#This Row],[Sales]]</f>
        <v>0.35</v>
      </c>
      <c r="Z4293">
        <f>YEAR(Sales_Data[[#This Row],[Order Date]])</f>
        <v>2017</v>
      </c>
    </row>
    <row r="4294" spans="1:26" x14ac:dyDescent="0.2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>_xlfn.XLOOKUP(Sales_Data[[#This Row],[Category]],Assumptions_Model!A:A, Assumptions_Model!B:B)</f>
        <v>0.6</v>
      </c>
      <c r="W4294">
        <f>Sales_Data[[#This Row],[Sales]]*Sales_Data[[#This Row],[Cost_%]]</f>
        <v>113.39999999999999</v>
      </c>
      <c r="X4294">
        <f>Sales_Data[[#This Row],[Sales]]-Sales_Data[[#This Row],[Cost]]</f>
        <v>75.600000000000009</v>
      </c>
      <c r="Y4294" s="3">
        <f>Sales_Data[[#This Row],[Gross_Profit_Recalc]]/Sales_Data[[#This Row],[Sales]]</f>
        <v>0.4</v>
      </c>
      <c r="Z4294">
        <f>YEAR(Sales_Data[[#This Row],[Order Date]])</f>
        <v>2017</v>
      </c>
    </row>
    <row r="4295" spans="1:26" x14ac:dyDescent="0.2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>_xlfn.XLOOKUP(Sales_Data[[#This Row],[Category]],Assumptions_Model!A:A, Assumptions_Model!B:B)</f>
        <v>0.55000000000000004</v>
      </c>
      <c r="W4295">
        <f>Sales_Data[[#This Row],[Sales]]*Sales_Data[[#This Row],[Cost_%]]</f>
        <v>29.690100000000001</v>
      </c>
      <c r="X4295">
        <f>Sales_Data[[#This Row],[Sales]]-Sales_Data[[#This Row],[Cost]]</f>
        <v>24.291899999999998</v>
      </c>
      <c r="Y4295" s="3">
        <f>Sales_Data[[#This Row],[Gross_Profit_Recalc]]/Sales_Data[[#This Row],[Sales]]</f>
        <v>0.44999999999999996</v>
      </c>
      <c r="Z4295">
        <f>YEAR(Sales_Data[[#This Row],[Order Date]])</f>
        <v>2017</v>
      </c>
    </row>
    <row r="4296" spans="1:26" x14ac:dyDescent="0.2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>_xlfn.XLOOKUP(Sales_Data[[#This Row],[Category]],Assumptions_Model!A:A, Assumptions_Model!B:B)</f>
        <v>0.65</v>
      </c>
      <c r="W4296">
        <f>Sales_Data[[#This Row],[Sales]]*Sales_Data[[#This Row],[Cost_%]]</f>
        <v>115.19625000000001</v>
      </c>
      <c r="X4296">
        <f>Sales_Data[[#This Row],[Sales]]-Sales_Data[[#This Row],[Cost]]</f>
        <v>62.028749999999988</v>
      </c>
      <c r="Y4296" s="3">
        <f>Sales_Data[[#This Row],[Gross_Profit_Recalc]]/Sales_Data[[#This Row],[Sales]]</f>
        <v>0.34999999999999992</v>
      </c>
      <c r="Z4296">
        <f>YEAR(Sales_Data[[#This Row],[Order Date]])</f>
        <v>2017</v>
      </c>
    </row>
    <row r="4297" spans="1:26" x14ac:dyDescent="0.2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>_xlfn.XLOOKUP(Sales_Data[[#This Row],[Category]],Assumptions_Model!A:A, Assumptions_Model!B:B)</f>
        <v>0.65</v>
      </c>
      <c r="W4297">
        <f>Sales_Data[[#This Row],[Sales]]*Sales_Data[[#This Row],[Cost_%]]</f>
        <v>84.103499999999997</v>
      </c>
      <c r="X4297">
        <f>Sales_Data[[#This Row],[Sales]]-Sales_Data[[#This Row],[Cost]]</f>
        <v>45.28649999999999</v>
      </c>
      <c r="Y4297" s="3">
        <f>Sales_Data[[#This Row],[Gross_Profit_Recalc]]/Sales_Data[[#This Row],[Sales]]</f>
        <v>0.35</v>
      </c>
      <c r="Z4297">
        <f>YEAR(Sales_Data[[#This Row],[Order Date]])</f>
        <v>2017</v>
      </c>
    </row>
    <row r="4298" spans="1:26" x14ac:dyDescent="0.2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>_xlfn.XLOOKUP(Sales_Data[[#This Row],[Category]],Assumptions_Model!A:A, Assumptions_Model!B:B)</f>
        <v>0.6</v>
      </c>
      <c r="W4298">
        <f>Sales_Data[[#This Row],[Sales]]*Sales_Data[[#This Row],[Cost_%]]</f>
        <v>32.591999999999999</v>
      </c>
      <c r="X4298">
        <f>Sales_Data[[#This Row],[Sales]]-Sales_Data[[#This Row],[Cost]]</f>
        <v>21.728000000000002</v>
      </c>
      <c r="Y4298" s="3">
        <f>Sales_Data[[#This Row],[Gross_Profit_Recalc]]/Sales_Data[[#This Row],[Sales]]</f>
        <v>0.4</v>
      </c>
      <c r="Z4298">
        <f>YEAR(Sales_Data[[#This Row],[Order Date]])</f>
        <v>2017</v>
      </c>
    </row>
    <row r="4299" spans="1:26" x14ac:dyDescent="0.2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f>_xlfn.XLOOKUP(Sales_Data[[#This Row],[Category]],Assumptions_Model!A:A, Assumptions_Model!B:B)</f>
        <v>0.55000000000000004</v>
      </c>
      <c r="W4299">
        <f>Sales_Data[[#This Row],[Sales]]*Sales_Data[[#This Row],[Cost_%]]</f>
        <v>2402.3427999999999</v>
      </c>
      <c r="X4299">
        <f>Sales_Data[[#This Row],[Sales]]-Sales_Data[[#This Row],[Cost]]</f>
        <v>1965.5531999999998</v>
      </c>
      <c r="Y4299" s="3">
        <f>Sales_Data[[#This Row],[Gross_Profit_Recalc]]/Sales_Data[[#This Row],[Sales]]</f>
        <v>0.45</v>
      </c>
      <c r="Z4299">
        <f>YEAR(Sales_Data[[#This Row],[Order Date]])</f>
        <v>2017</v>
      </c>
    </row>
    <row r="4300" spans="1:26" x14ac:dyDescent="0.2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>_xlfn.XLOOKUP(Sales_Data[[#This Row],[Category]],Assumptions_Model!A:A, Assumptions_Model!B:B)</f>
        <v>0.6</v>
      </c>
      <c r="W4300">
        <f>Sales_Data[[#This Row],[Sales]]*Sales_Data[[#This Row],[Cost_%]]</f>
        <v>29.740799999999997</v>
      </c>
      <c r="X4300">
        <f>Sales_Data[[#This Row],[Sales]]-Sales_Data[[#This Row],[Cost]]</f>
        <v>19.827200000000001</v>
      </c>
      <c r="Y4300" s="3">
        <f>Sales_Data[[#This Row],[Gross_Profit_Recalc]]/Sales_Data[[#This Row],[Sales]]</f>
        <v>0.4</v>
      </c>
      <c r="Z4300">
        <f>YEAR(Sales_Data[[#This Row],[Order Date]])</f>
        <v>2017</v>
      </c>
    </row>
    <row r="4301" spans="1:26" x14ac:dyDescent="0.2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>_xlfn.XLOOKUP(Sales_Data[[#This Row],[Category]],Assumptions_Model!A:A, Assumptions_Model!B:B)</f>
        <v>0.6</v>
      </c>
      <c r="W4301">
        <f>Sales_Data[[#This Row],[Sales]]*Sales_Data[[#This Row],[Cost_%]]</f>
        <v>96.825599999999994</v>
      </c>
      <c r="X4301">
        <f>Sales_Data[[#This Row],[Sales]]-Sales_Data[[#This Row],[Cost]]</f>
        <v>64.55040000000001</v>
      </c>
      <c r="Y4301" s="3">
        <f>Sales_Data[[#This Row],[Gross_Profit_Recalc]]/Sales_Data[[#This Row],[Sales]]</f>
        <v>0.40000000000000008</v>
      </c>
      <c r="Z4301">
        <f>YEAR(Sales_Data[[#This Row],[Order Date]])</f>
        <v>2017</v>
      </c>
    </row>
    <row r="4302" spans="1:26" x14ac:dyDescent="0.2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>_xlfn.XLOOKUP(Sales_Data[[#This Row],[Category]],Assumptions_Model!A:A, Assumptions_Model!B:B)</f>
        <v>0.65</v>
      </c>
      <c r="W4302">
        <f>Sales_Data[[#This Row],[Sales]]*Sales_Data[[#This Row],[Cost_%]]</f>
        <v>1.8095999999999999</v>
      </c>
      <c r="X4302">
        <f>Sales_Data[[#This Row],[Sales]]-Sales_Data[[#This Row],[Cost]]</f>
        <v>0.97439999999999993</v>
      </c>
      <c r="Y4302" s="3">
        <f>Sales_Data[[#This Row],[Gross_Profit_Recalc]]/Sales_Data[[#This Row],[Sales]]</f>
        <v>0.35</v>
      </c>
      <c r="Z4302">
        <f>YEAR(Sales_Data[[#This Row],[Order Date]])</f>
        <v>2017</v>
      </c>
    </row>
    <row r="4303" spans="1:26" x14ac:dyDescent="0.2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>_xlfn.XLOOKUP(Sales_Data[[#This Row],[Category]],Assumptions_Model!A:A, Assumptions_Model!B:B)</f>
        <v>0.6</v>
      </c>
      <c r="W4303">
        <f>Sales_Data[[#This Row],[Sales]]*Sales_Data[[#This Row],[Cost_%]]</f>
        <v>5.2320000000000002</v>
      </c>
      <c r="X4303">
        <f>Sales_Data[[#This Row],[Sales]]-Sales_Data[[#This Row],[Cost]]</f>
        <v>3.4880000000000004</v>
      </c>
      <c r="Y4303" s="3">
        <f>Sales_Data[[#This Row],[Gross_Profit_Recalc]]/Sales_Data[[#This Row],[Sales]]</f>
        <v>0.4</v>
      </c>
      <c r="Z4303">
        <f>YEAR(Sales_Data[[#This Row],[Order Date]])</f>
        <v>2017</v>
      </c>
    </row>
    <row r="4304" spans="1:26" x14ac:dyDescent="0.2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>_xlfn.XLOOKUP(Sales_Data[[#This Row],[Category]],Assumptions_Model!A:A, Assumptions_Model!B:B)</f>
        <v>0.6</v>
      </c>
      <c r="W4304">
        <f>Sales_Data[[#This Row],[Sales]]*Sales_Data[[#This Row],[Cost_%]]</f>
        <v>2.3472</v>
      </c>
      <c r="X4304">
        <f>Sales_Data[[#This Row],[Sales]]-Sales_Data[[#This Row],[Cost]]</f>
        <v>1.5648</v>
      </c>
      <c r="Y4304" s="3">
        <f>Sales_Data[[#This Row],[Gross_Profit_Recalc]]/Sales_Data[[#This Row],[Sales]]</f>
        <v>0.4</v>
      </c>
      <c r="Z4304">
        <f>YEAR(Sales_Data[[#This Row],[Order Date]])</f>
        <v>2014</v>
      </c>
    </row>
    <row r="4305" spans="1:26" x14ac:dyDescent="0.2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>_xlfn.XLOOKUP(Sales_Data[[#This Row],[Category]],Assumptions_Model!A:A, Assumptions_Model!B:B)</f>
        <v>0.6</v>
      </c>
      <c r="W4305">
        <f>Sales_Data[[#This Row],[Sales]]*Sales_Data[[#This Row],[Cost_%]]</f>
        <v>35.851199999999999</v>
      </c>
      <c r="X4305">
        <f>Sales_Data[[#This Row],[Sales]]-Sales_Data[[#This Row],[Cost]]</f>
        <v>23.900800000000004</v>
      </c>
      <c r="Y4305" s="3">
        <f>Sales_Data[[#This Row],[Gross_Profit_Recalc]]/Sales_Data[[#This Row],[Sales]]</f>
        <v>0.4</v>
      </c>
      <c r="Z4305">
        <f>YEAR(Sales_Data[[#This Row],[Order Date]])</f>
        <v>2016</v>
      </c>
    </row>
    <row r="4306" spans="1:26" x14ac:dyDescent="0.2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>_xlfn.XLOOKUP(Sales_Data[[#This Row],[Category]],Assumptions_Model!A:A, Assumptions_Model!B:B)</f>
        <v>0.65</v>
      </c>
      <c r="W4306">
        <f>Sales_Data[[#This Row],[Sales]]*Sales_Data[[#This Row],[Cost_%]]</f>
        <v>41.548000000000002</v>
      </c>
      <c r="X4306">
        <f>Sales_Data[[#This Row],[Sales]]-Sales_Data[[#This Row],[Cost]]</f>
        <v>22.372</v>
      </c>
      <c r="Y4306" s="3">
        <f>Sales_Data[[#This Row],[Gross_Profit_Recalc]]/Sales_Data[[#This Row],[Sales]]</f>
        <v>0.35</v>
      </c>
      <c r="Z4306">
        <f>YEAR(Sales_Data[[#This Row],[Order Date]])</f>
        <v>2014</v>
      </c>
    </row>
    <row r="4307" spans="1:26" x14ac:dyDescent="0.2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f>_xlfn.XLOOKUP(Sales_Data[[#This Row],[Category]],Assumptions_Model!A:A, Assumptions_Model!B:B)</f>
        <v>0.55000000000000004</v>
      </c>
      <c r="W4307">
        <f>Sales_Data[[#This Row],[Sales]]*Sales_Data[[#This Row],[Cost_%]]</f>
        <v>211.178</v>
      </c>
      <c r="X4307">
        <f>Sales_Data[[#This Row],[Sales]]-Sales_Data[[#This Row],[Cost]]</f>
        <v>172.78199999999998</v>
      </c>
      <c r="Y4307" s="3">
        <f>Sales_Data[[#This Row],[Gross_Profit_Recalc]]/Sales_Data[[#This Row],[Sales]]</f>
        <v>0.44999999999999996</v>
      </c>
      <c r="Z4307">
        <f>YEAR(Sales_Data[[#This Row],[Order Date]])</f>
        <v>2014</v>
      </c>
    </row>
    <row r="4308" spans="1:26" x14ac:dyDescent="0.2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>_xlfn.XLOOKUP(Sales_Data[[#This Row],[Category]],Assumptions_Model!A:A, Assumptions_Model!B:B)</f>
        <v>0.6</v>
      </c>
      <c r="W4308">
        <f>Sales_Data[[#This Row],[Sales]]*Sales_Data[[#This Row],[Cost_%]]</f>
        <v>4.6511999999999993</v>
      </c>
      <c r="X4308">
        <f>Sales_Data[[#This Row],[Sales]]-Sales_Data[[#This Row],[Cost]]</f>
        <v>3.1008000000000004</v>
      </c>
      <c r="Y4308" s="3">
        <f>Sales_Data[[#This Row],[Gross_Profit_Recalc]]/Sales_Data[[#This Row],[Sales]]</f>
        <v>0.40000000000000008</v>
      </c>
      <c r="Z4308">
        <f>YEAR(Sales_Data[[#This Row],[Order Date]])</f>
        <v>2016</v>
      </c>
    </row>
    <row r="4309" spans="1:26" x14ac:dyDescent="0.2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>_xlfn.XLOOKUP(Sales_Data[[#This Row],[Category]],Assumptions_Model!A:A, Assumptions_Model!B:B)</f>
        <v>0.6</v>
      </c>
      <c r="W4309">
        <f>Sales_Data[[#This Row],[Sales]]*Sales_Data[[#This Row],[Cost_%]]</f>
        <v>20.140799999999999</v>
      </c>
      <c r="X4309">
        <f>Sales_Data[[#This Row],[Sales]]-Sales_Data[[#This Row],[Cost]]</f>
        <v>13.427199999999999</v>
      </c>
      <c r="Y4309" s="3">
        <f>Sales_Data[[#This Row],[Gross_Profit_Recalc]]/Sales_Data[[#This Row],[Sales]]</f>
        <v>0.4</v>
      </c>
      <c r="Z4309">
        <f>YEAR(Sales_Data[[#This Row],[Order Date]])</f>
        <v>2016</v>
      </c>
    </row>
    <row r="4310" spans="1:26" x14ac:dyDescent="0.2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>_xlfn.XLOOKUP(Sales_Data[[#This Row],[Category]],Assumptions_Model!A:A, Assumptions_Model!B:B)</f>
        <v>0.55000000000000004</v>
      </c>
      <c r="W4310">
        <f>Sales_Data[[#This Row],[Sales]]*Sales_Data[[#This Row],[Cost_%]]</f>
        <v>366.48920000000004</v>
      </c>
      <c r="X4310">
        <f>Sales_Data[[#This Row],[Sales]]-Sales_Data[[#This Row],[Cost]]</f>
        <v>299.85480000000001</v>
      </c>
      <c r="Y4310" s="3">
        <f>Sales_Data[[#This Row],[Gross_Profit_Recalc]]/Sales_Data[[#This Row],[Sales]]</f>
        <v>0.44999999999999996</v>
      </c>
      <c r="Z4310">
        <f>YEAR(Sales_Data[[#This Row],[Order Date]])</f>
        <v>2014</v>
      </c>
    </row>
    <row r="4311" spans="1:26" x14ac:dyDescent="0.2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>_xlfn.XLOOKUP(Sales_Data[[#This Row],[Category]],Assumptions_Model!A:A, Assumptions_Model!B:B)</f>
        <v>0.65</v>
      </c>
      <c r="W4311">
        <f>Sales_Data[[#This Row],[Sales]]*Sales_Data[[#This Row],[Cost_%]]</f>
        <v>372.92320000000001</v>
      </c>
      <c r="X4311">
        <f>Sales_Data[[#This Row],[Sales]]-Sales_Data[[#This Row],[Cost]]</f>
        <v>200.80479999999994</v>
      </c>
      <c r="Y4311" s="3">
        <f>Sales_Data[[#This Row],[Gross_Profit_Recalc]]/Sales_Data[[#This Row],[Sales]]</f>
        <v>0.34999999999999992</v>
      </c>
      <c r="Z4311">
        <f>YEAR(Sales_Data[[#This Row],[Order Date]])</f>
        <v>2014</v>
      </c>
    </row>
    <row r="4312" spans="1:26" x14ac:dyDescent="0.2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>_xlfn.XLOOKUP(Sales_Data[[#This Row],[Category]],Assumptions_Model!A:A, Assumptions_Model!B:B)</f>
        <v>0.6</v>
      </c>
      <c r="W4312">
        <f>Sales_Data[[#This Row],[Sales]]*Sales_Data[[#This Row],[Cost_%]]</f>
        <v>13.1616</v>
      </c>
      <c r="X4312">
        <f>Sales_Data[[#This Row],[Sales]]-Sales_Data[[#This Row],[Cost]]</f>
        <v>8.7744</v>
      </c>
      <c r="Y4312" s="3">
        <f>Sales_Data[[#This Row],[Gross_Profit_Recalc]]/Sales_Data[[#This Row],[Sales]]</f>
        <v>0.4</v>
      </c>
      <c r="Z4312">
        <f>YEAR(Sales_Data[[#This Row],[Order Date]])</f>
        <v>2014</v>
      </c>
    </row>
    <row r="4313" spans="1:26" x14ac:dyDescent="0.2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>_xlfn.XLOOKUP(Sales_Data[[#This Row],[Category]],Assumptions_Model!A:A, Assumptions_Model!B:B)</f>
        <v>0.6</v>
      </c>
      <c r="W4313">
        <f>Sales_Data[[#This Row],[Sales]]*Sales_Data[[#This Row],[Cost_%]]</f>
        <v>11.664</v>
      </c>
      <c r="X4313">
        <f>Sales_Data[[#This Row],[Sales]]-Sales_Data[[#This Row],[Cost]]</f>
        <v>7.7760000000000016</v>
      </c>
      <c r="Y4313" s="3">
        <f>Sales_Data[[#This Row],[Gross_Profit_Recalc]]/Sales_Data[[#This Row],[Sales]]</f>
        <v>0.40000000000000008</v>
      </c>
      <c r="Z4313">
        <f>YEAR(Sales_Data[[#This Row],[Order Date]])</f>
        <v>2014</v>
      </c>
    </row>
    <row r="4314" spans="1:26" x14ac:dyDescent="0.2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>_xlfn.XLOOKUP(Sales_Data[[#This Row],[Category]],Assumptions_Model!A:A, Assumptions_Model!B:B)</f>
        <v>0.55000000000000004</v>
      </c>
      <c r="W4314">
        <f>Sales_Data[[#This Row],[Sales]]*Sales_Data[[#This Row],[Cost_%]]</f>
        <v>246.38240000000002</v>
      </c>
      <c r="X4314">
        <f>Sales_Data[[#This Row],[Sales]]-Sales_Data[[#This Row],[Cost]]</f>
        <v>201.5856</v>
      </c>
      <c r="Y4314" s="3">
        <f>Sales_Data[[#This Row],[Gross_Profit_Recalc]]/Sales_Data[[#This Row],[Sales]]</f>
        <v>0.44999999999999996</v>
      </c>
      <c r="Z4314">
        <f>YEAR(Sales_Data[[#This Row],[Order Date]])</f>
        <v>2014</v>
      </c>
    </row>
    <row r="4315" spans="1:26" x14ac:dyDescent="0.2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>_xlfn.XLOOKUP(Sales_Data[[#This Row],[Category]],Assumptions_Model!A:A, Assumptions_Model!B:B)</f>
        <v>0.6</v>
      </c>
      <c r="W4315">
        <f>Sales_Data[[#This Row],[Sales]]*Sales_Data[[#This Row],[Cost_%]]</f>
        <v>10.068</v>
      </c>
      <c r="X4315">
        <f>Sales_Data[[#This Row],[Sales]]-Sales_Data[[#This Row],[Cost]]</f>
        <v>6.7120000000000015</v>
      </c>
      <c r="Y4315" s="3">
        <f>Sales_Data[[#This Row],[Gross_Profit_Recalc]]/Sales_Data[[#This Row],[Sales]]</f>
        <v>0.40000000000000008</v>
      </c>
      <c r="Z4315">
        <f>YEAR(Sales_Data[[#This Row],[Order Date]])</f>
        <v>2014</v>
      </c>
    </row>
    <row r="4316" spans="1:26" x14ac:dyDescent="0.2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>_xlfn.XLOOKUP(Sales_Data[[#This Row],[Category]],Assumptions_Model!A:A, Assumptions_Model!B:B)</f>
        <v>0.6</v>
      </c>
      <c r="W4316">
        <f>Sales_Data[[#This Row],[Sales]]*Sales_Data[[#This Row],[Cost_%]]</f>
        <v>12.576000000000001</v>
      </c>
      <c r="X4316">
        <f>Sales_Data[[#This Row],[Sales]]-Sales_Data[[#This Row],[Cost]]</f>
        <v>8.3840000000000003</v>
      </c>
      <c r="Y4316" s="3">
        <f>Sales_Data[[#This Row],[Gross_Profit_Recalc]]/Sales_Data[[#This Row],[Sales]]</f>
        <v>0.4</v>
      </c>
      <c r="Z4316">
        <f>YEAR(Sales_Data[[#This Row],[Order Date]])</f>
        <v>2015</v>
      </c>
    </row>
    <row r="4317" spans="1:26" x14ac:dyDescent="0.2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>_xlfn.XLOOKUP(Sales_Data[[#This Row],[Category]],Assumptions_Model!A:A, Assumptions_Model!B:B)</f>
        <v>0.6</v>
      </c>
      <c r="W4317">
        <f>Sales_Data[[#This Row],[Sales]]*Sales_Data[[#This Row],[Cost_%]]</f>
        <v>53.251199999999997</v>
      </c>
      <c r="X4317">
        <f>Sales_Data[[#This Row],[Sales]]-Sales_Data[[#This Row],[Cost]]</f>
        <v>35.500799999999998</v>
      </c>
      <c r="Y4317" s="3">
        <f>Sales_Data[[#This Row],[Gross_Profit_Recalc]]/Sales_Data[[#This Row],[Sales]]</f>
        <v>0.4</v>
      </c>
      <c r="Z4317">
        <f>YEAR(Sales_Data[[#This Row],[Order Date]])</f>
        <v>2015</v>
      </c>
    </row>
    <row r="4318" spans="1:26" x14ac:dyDescent="0.2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>_xlfn.XLOOKUP(Sales_Data[[#This Row],[Category]],Assumptions_Model!A:A, Assumptions_Model!B:B)</f>
        <v>0.6</v>
      </c>
      <c r="W4318">
        <f>Sales_Data[[#This Row],[Sales]]*Sales_Data[[#This Row],[Cost_%]]</f>
        <v>182.53800000000001</v>
      </c>
      <c r="X4318">
        <f>Sales_Data[[#This Row],[Sales]]-Sales_Data[[#This Row],[Cost]]</f>
        <v>121.69200000000001</v>
      </c>
      <c r="Y4318" s="3">
        <f>Sales_Data[[#This Row],[Gross_Profit_Recalc]]/Sales_Data[[#This Row],[Sales]]</f>
        <v>0.4</v>
      </c>
      <c r="Z4318">
        <f>YEAR(Sales_Data[[#This Row],[Order Date]])</f>
        <v>2015</v>
      </c>
    </row>
    <row r="4319" spans="1:26" x14ac:dyDescent="0.2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>_xlfn.XLOOKUP(Sales_Data[[#This Row],[Category]],Assumptions_Model!A:A, Assumptions_Model!B:B)</f>
        <v>0.6</v>
      </c>
      <c r="W4319">
        <f>Sales_Data[[#This Row],[Sales]]*Sales_Data[[#This Row],[Cost_%]]</f>
        <v>100.71600000000001</v>
      </c>
      <c r="X4319">
        <f>Sales_Data[[#This Row],[Sales]]-Sales_Data[[#This Row],[Cost]]</f>
        <v>67.144000000000005</v>
      </c>
      <c r="Y4319" s="3">
        <f>Sales_Data[[#This Row],[Gross_Profit_Recalc]]/Sales_Data[[#This Row],[Sales]]</f>
        <v>0.4</v>
      </c>
      <c r="Z4319">
        <f>YEAR(Sales_Data[[#This Row],[Order Date]])</f>
        <v>2015</v>
      </c>
    </row>
    <row r="4320" spans="1:26" x14ac:dyDescent="0.2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>_xlfn.XLOOKUP(Sales_Data[[#This Row],[Category]],Assumptions_Model!A:A, Assumptions_Model!B:B)</f>
        <v>0.65</v>
      </c>
      <c r="W4320">
        <f>Sales_Data[[#This Row],[Sales]]*Sales_Data[[#This Row],[Cost_%]]</f>
        <v>53.546999999999997</v>
      </c>
      <c r="X4320">
        <f>Sales_Data[[#This Row],[Sales]]-Sales_Data[[#This Row],[Cost]]</f>
        <v>28.832999999999998</v>
      </c>
      <c r="Y4320" s="3">
        <f>Sales_Data[[#This Row],[Gross_Profit_Recalc]]/Sales_Data[[#This Row],[Sales]]</f>
        <v>0.35</v>
      </c>
      <c r="Z4320">
        <f>YEAR(Sales_Data[[#This Row],[Order Date]])</f>
        <v>2017</v>
      </c>
    </row>
    <row r="4321" spans="1:26" x14ac:dyDescent="0.2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>_xlfn.XLOOKUP(Sales_Data[[#This Row],[Category]],Assumptions_Model!A:A, Assumptions_Model!B:B)</f>
        <v>0.55000000000000004</v>
      </c>
      <c r="W4321">
        <f>Sales_Data[[#This Row],[Sales]]*Sales_Data[[#This Row],[Cost_%]]</f>
        <v>13.1868</v>
      </c>
      <c r="X4321">
        <f>Sales_Data[[#This Row],[Sales]]-Sales_Data[[#This Row],[Cost]]</f>
        <v>10.789199999999999</v>
      </c>
      <c r="Y4321" s="3">
        <f>Sales_Data[[#This Row],[Gross_Profit_Recalc]]/Sales_Data[[#This Row],[Sales]]</f>
        <v>0.45</v>
      </c>
      <c r="Z4321">
        <f>YEAR(Sales_Data[[#This Row],[Order Date]])</f>
        <v>2014</v>
      </c>
    </row>
    <row r="4322" spans="1:26" x14ac:dyDescent="0.2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f>_xlfn.XLOOKUP(Sales_Data[[#This Row],[Category]],Assumptions_Model!A:A, Assumptions_Model!B:B)</f>
        <v>0.6</v>
      </c>
      <c r="W4322">
        <f>Sales_Data[[#This Row],[Sales]]*Sales_Data[[#This Row],[Cost_%]]</f>
        <v>19.974</v>
      </c>
      <c r="X4322">
        <f>Sales_Data[[#This Row],[Sales]]-Sales_Data[[#This Row],[Cost]]</f>
        <v>13.315999999999999</v>
      </c>
      <c r="Y4322" s="3">
        <f>Sales_Data[[#This Row],[Gross_Profit_Recalc]]/Sales_Data[[#This Row],[Sales]]</f>
        <v>0.39999999999999997</v>
      </c>
      <c r="Z4322">
        <f>YEAR(Sales_Data[[#This Row],[Order Date]])</f>
        <v>2014</v>
      </c>
    </row>
    <row r="4323" spans="1:26" x14ac:dyDescent="0.2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>_xlfn.XLOOKUP(Sales_Data[[#This Row],[Category]],Assumptions_Model!A:A, Assumptions_Model!B:B)</f>
        <v>0.6</v>
      </c>
      <c r="W4323">
        <f>Sales_Data[[#This Row],[Sales]]*Sales_Data[[#This Row],[Cost_%]]</f>
        <v>8.9711999999999996</v>
      </c>
      <c r="X4323">
        <f>Sales_Data[[#This Row],[Sales]]-Sales_Data[[#This Row],[Cost]]</f>
        <v>5.9808000000000003</v>
      </c>
      <c r="Y4323" s="3">
        <f>Sales_Data[[#This Row],[Gross_Profit_Recalc]]/Sales_Data[[#This Row],[Sales]]</f>
        <v>0.4</v>
      </c>
      <c r="Z4323">
        <f>YEAR(Sales_Data[[#This Row],[Order Date]])</f>
        <v>2015</v>
      </c>
    </row>
    <row r="4324" spans="1:26" x14ac:dyDescent="0.2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f>_xlfn.XLOOKUP(Sales_Data[[#This Row],[Category]],Assumptions_Model!A:A, Assumptions_Model!B:B)</f>
        <v>0.55000000000000004</v>
      </c>
      <c r="W4324">
        <f>Sales_Data[[#This Row],[Sales]]*Sales_Data[[#This Row],[Cost_%]]</f>
        <v>178.19010000000003</v>
      </c>
      <c r="X4324">
        <f>Sales_Data[[#This Row],[Sales]]-Sales_Data[[#This Row],[Cost]]</f>
        <v>145.7919</v>
      </c>
      <c r="Y4324" s="3">
        <f>Sales_Data[[#This Row],[Gross_Profit_Recalc]]/Sales_Data[[#This Row],[Sales]]</f>
        <v>0.44999999999999996</v>
      </c>
      <c r="Z4324">
        <f>YEAR(Sales_Data[[#This Row],[Order Date]])</f>
        <v>2015</v>
      </c>
    </row>
    <row r="4325" spans="1:26" x14ac:dyDescent="0.2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>_xlfn.XLOOKUP(Sales_Data[[#This Row],[Category]],Assumptions_Model!A:A, Assumptions_Model!B:B)</f>
        <v>0.6</v>
      </c>
      <c r="W4325">
        <f>Sales_Data[[#This Row],[Sales]]*Sales_Data[[#This Row],[Cost_%]]</f>
        <v>1.3715999999999999</v>
      </c>
      <c r="X4325">
        <f>Sales_Data[[#This Row],[Sales]]-Sales_Data[[#This Row],[Cost]]</f>
        <v>0.9144000000000001</v>
      </c>
      <c r="Y4325" s="3">
        <f>Sales_Data[[#This Row],[Gross_Profit_Recalc]]/Sales_Data[[#This Row],[Sales]]</f>
        <v>0.4</v>
      </c>
      <c r="Z4325">
        <f>YEAR(Sales_Data[[#This Row],[Order Date]])</f>
        <v>2015</v>
      </c>
    </row>
    <row r="4326" spans="1:26" x14ac:dyDescent="0.2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>_xlfn.XLOOKUP(Sales_Data[[#This Row],[Category]],Assumptions_Model!A:A, Assumptions_Model!B:B)</f>
        <v>0.6</v>
      </c>
      <c r="W4326">
        <f>Sales_Data[[#This Row],[Sales]]*Sales_Data[[#This Row],[Cost_%]]</f>
        <v>8.6112000000000002</v>
      </c>
      <c r="X4326">
        <f>Sales_Data[[#This Row],[Sales]]-Sales_Data[[#This Row],[Cost]]</f>
        <v>5.7408000000000001</v>
      </c>
      <c r="Y4326" s="3">
        <f>Sales_Data[[#This Row],[Gross_Profit_Recalc]]/Sales_Data[[#This Row],[Sales]]</f>
        <v>0.4</v>
      </c>
      <c r="Z4326">
        <f>YEAR(Sales_Data[[#This Row],[Order Date]])</f>
        <v>2015</v>
      </c>
    </row>
    <row r="4327" spans="1:26" x14ac:dyDescent="0.2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>_xlfn.XLOOKUP(Sales_Data[[#This Row],[Category]],Assumptions_Model!A:A, Assumptions_Model!B:B)</f>
        <v>0.55000000000000004</v>
      </c>
      <c r="W4327">
        <f>Sales_Data[[#This Row],[Sales]]*Sales_Data[[#This Row],[Cost_%]]</f>
        <v>39.586800000000004</v>
      </c>
      <c r="X4327">
        <f>Sales_Data[[#This Row],[Sales]]-Sales_Data[[#This Row],[Cost]]</f>
        <v>32.389199999999995</v>
      </c>
      <c r="Y4327" s="3">
        <f>Sales_Data[[#This Row],[Gross_Profit_Recalc]]/Sales_Data[[#This Row],[Sales]]</f>
        <v>0.44999999999999996</v>
      </c>
      <c r="Z4327">
        <f>YEAR(Sales_Data[[#This Row],[Order Date]])</f>
        <v>2015</v>
      </c>
    </row>
    <row r="4328" spans="1:26" x14ac:dyDescent="0.2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f>_xlfn.XLOOKUP(Sales_Data[[#This Row],[Category]],Assumptions_Model!A:A, Assumptions_Model!B:B)</f>
        <v>0.6</v>
      </c>
      <c r="W4328">
        <f>Sales_Data[[#This Row],[Sales]]*Sales_Data[[#This Row],[Cost_%]]</f>
        <v>5.5260000000000007</v>
      </c>
      <c r="X4328">
        <f>Sales_Data[[#This Row],[Sales]]-Sales_Data[[#This Row],[Cost]]</f>
        <v>3.6840000000000002</v>
      </c>
      <c r="Y4328" s="3">
        <f>Sales_Data[[#This Row],[Gross_Profit_Recalc]]/Sales_Data[[#This Row],[Sales]]</f>
        <v>0.39999999999999997</v>
      </c>
      <c r="Z4328">
        <f>YEAR(Sales_Data[[#This Row],[Order Date]])</f>
        <v>2016</v>
      </c>
    </row>
    <row r="4329" spans="1:26" x14ac:dyDescent="0.2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>_xlfn.XLOOKUP(Sales_Data[[#This Row],[Category]],Assumptions_Model!A:A, Assumptions_Model!B:B)</f>
        <v>0.6</v>
      </c>
      <c r="W4329">
        <f>Sales_Data[[#This Row],[Sales]]*Sales_Data[[#This Row],[Cost_%]]</f>
        <v>10.799999999999999</v>
      </c>
      <c r="X4329">
        <f>Sales_Data[[#This Row],[Sales]]-Sales_Data[[#This Row],[Cost]]</f>
        <v>7.2000000000000011</v>
      </c>
      <c r="Y4329" s="3">
        <f>Sales_Data[[#This Row],[Gross_Profit_Recalc]]/Sales_Data[[#This Row],[Sales]]</f>
        <v>0.40000000000000008</v>
      </c>
      <c r="Z4329">
        <f>YEAR(Sales_Data[[#This Row],[Order Date]])</f>
        <v>2016</v>
      </c>
    </row>
    <row r="4330" spans="1:26" x14ac:dyDescent="0.2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>_xlfn.XLOOKUP(Sales_Data[[#This Row],[Category]],Assumptions_Model!A:A, Assumptions_Model!B:B)</f>
        <v>0.6</v>
      </c>
      <c r="W4330">
        <f>Sales_Data[[#This Row],[Sales]]*Sales_Data[[#This Row],[Cost_%]]</f>
        <v>25.757999999999999</v>
      </c>
      <c r="X4330">
        <f>Sales_Data[[#This Row],[Sales]]-Sales_Data[[#This Row],[Cost]]</f>
        <v>17.172000000000001</v>
      </c>
      <c r="Y4330" s="3">
        <f>Sales_Data[[#This Row],[Gross_Profit_Recalc]]/Sales_Data[[#This Row],[Sales]]</f>
        <v>0.4</v>
      </c>
      <c r="Z4330">
        <f>YEAR(Sales_Data[[#This Row],[Order Date]])</f>
        <v>2017</v>
      </c>
    </row>
    <row r="4331" spans="1:26" x14ac:dyDescent="0.2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>_xlfn.XLOOKUP(Sales_Data[[#This Row],[Category]],Assumptions_Model!A:A, Assumptions_Model!B:B)</f>
        <v>0.6</v>
      </c>
      <c r="W4331">
        <f>Sales_Data[[#This Row],[Sales]]*Sales_Data[[#This Row],[Cost_%]]</f>
        <v>9.3311999999999991</v>
      </c>
      <c r="X4331">
        <f>Sales_Data[[#This Row],[Sales]]-Sales_Data[[#This Row],[Cost]]</f>
        <v>6.2208000000000006</v>
      </c>
      <c r="Y4331" s="3">
        <f>Sales_Data[[#This Row],[Gross_Profit_Recalc]]/Sales_Data[[#This Row],[Sales]]</f>
        <v>0.4</v>
      </c>
      <c r="Z4331">
        <f>YEAR(Sales_Data[[#This Row],[Order Date]])</f>
        <v>2017</v>
      </c>
    </row>
    <row r="4332" spans="1:26" x14ac:dyDescent="0.2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>_xlfn.XLOOKUP(Sales_Data[[#This Row],[Category]],Assumptions_Model!A:A, Assumptions_Model!B:B)</f>
        <v>0.6</v>
      </c>
      <c r="W4332">
        <f>Sales_Data[[#This Row],[Sales]]*Sales_Data[[#This Row],[Cost_%]]</f>
        <v>10.752000000000001</v>
      </c>
      <c r="X4332">
        <f>Sales_Data[[#This Row],[Sales]]-Sales_Data[[#This Row],[Cost]]</f>
        <v>7.168000000000001</v>
      </c>
      <c r="Y4332" s="3">
        <f>Sales_Data[[#This Row],[Gross_Profit_Recalc]]/Sales_Data[[#This Row],[Sales]]</f>
        <v>0.4</v>
      </c>
      <c r="Z4332">
        <f>YEAR(Sales_Data[[#This Row],[Order Date]])</f>
        <v>2017</v>
      </c>
    </row>
    <row r="4333" spans="1:26" x14ac:dyDescent="0.2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>_xlfn.XLOOKUP(Sales_Data[[#This Row],[Category]],Assumptions_Model!A:A, Assumptions_Model!B:B)</f>
        <v>0.55000000000000004</v>
      </c>
      <c r="W4333">
        <f>Sales_Data[[#This Row],[Sales]]*Sales_Data[[#This Row],[Cost_%]]</f>
        <v>10.9945</v>
      </c>
      <c r="X4333">
        <f>Sales_Data[[#This Row],[Sales]]-Sales_Data[[#This Row],[Cost]]</f>
        <v>8.9954999999999981</v>
      </c>
      <c r="Y4333" s="3">
        <f>Sales_Data[[#This Row],[Gross_Profit_Recalc]]/Sales_Data[[#This Row],[Sales]]</f>
        <v>0.44999999999999996</v>
      </c>
      <c r="Z4333">
        <f>YEAR(Sales_Data[[#This Row],[Order Date]])</f>
        <v>2017</v>
      </c>
    </row>
    <row r="4334" spans="1:26" x14ac:dyDescent="0.2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>_xlfn.XLOOKUP(Sales_Data[[#This Row],[Category]],Assumptions_Model!A:A, Assumptions_Model!B:B)</f>
        <v>0.6</v>
      </c>
      <c r="W4334">
        <f>Sales_Data[[#This Row],[Sales]]*Sales_Data[[#This Row],[Cost_%]]</f>
        <v>13.752000000000001</v>
      </c>
      <c r="X4334">
        <f>Sales_Data[[#This Row],[Sales]]-Sales_Data[[#This Row],[Cost]]</f>
        <v>9.168000000000001</v>
      </c>
      <c r="Y4334" s="3">
        <f>Sales_Data[[#This Row],[Gross_Profit_Recalc]]/Sales_Data[[#This Row],[Sales]]</f>
        <v>0.4</v>
      </c>
      <c r="Z4334">
        <f>YEAR(Sales_Data[[#This Row],[Order Date]])</f>
        <v>2017</v>
      </c>
    </row>
    <row r="4335" spans="1:26" x14ac:dyDescent="0.2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f>_xlfn.XLOOKUP(Sales_Data[[#This Row],[Category]],Assumptions_Model!A:A, Assumptions_Model!B:B)</f>
        <v>0.55000000000000004</v>
      </c>
      <c r="W4335">
        <f>Sales_Data[[#This Row],[Sales]]*Sales_Data[[#This Row],[Cost_%]]</f>
        <v>27.984000000000005</v>
      </c>
      <c r="X4335">
        <f>Sales_Data[[#This Row],[Sales]]-Sales_Data[[#This Row],[Cost]]</f>
        <v>22.895999999999997</v>
      </c>
      <c r="Y4335" s="3">
        <f>Sales_Data[[#This Row],[Gross_Profit_Recalc]]/Sales_Data[[#This Row],[Sales]]</f>
        <v>0.4499999999999999</v>
      </c>
      <c r="Z4335">
        <f>YEAR(Sales_Data[[#This Row],[Order Date]])</f>
        <v>2015</v>
      </c>
    </row>
    <row r="4336" spans="1:26" x14ac:dyDescent="0.2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>_xlfn.XLOOKUP(Sales_Data[[#This Row],[Category]],Assumptions_Model!A:A, Assumptions_Model!B:B)</f>
        <v>0.6</v>
      </c>
      <c r="W4336">
        <f>Sales_Data[[#This Row],[Sales]]*Sales_Data[[#This Row],[Cost_%]]</f>
        <v>16.3872</v>
      </c>
      <c r="X4336">
        <f>Sales_Data[[#This Row],[Sales]]-Sales_Data[[#This Row],[Cost]]</f>
        <v>10.924800000000001</v>
      </c>
      <c r="Y4336" s="3">
        <f>Sales_Data[[#This Row],[Gross_Profit_Recalc]]/Sales_Data[[#This Row],[Sales]]</f>
        <v>0.4</v>
      </c>
      <c r="Z4336">
        <f>YEAR(Sales_Data[[#This Row],[Order Date]])</f>
        <v>2015</v>
      </c>
    </row>
    <row r="4337" spans="1:26" x14ac:dyDescent="0.2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f>_xlfn.XLOOKUP(Sales_Data[[#This Row],[Category]],Assumptions_Model!A:A, Assumptions_Model!B:B)</f>
        <v>0.6</v>
      </c>
      <c r="W4337">
        <f>Sales_Data[[#This Row],[Sales]]*Sales_Data[[#This Row],[Cost_%]]</f>
        <v>4.7519999999999998</v>
      </c>
      <c r="X4337">
        <f>Sales_Data[[#This Row],[Sales]]-Sales_Data[[#This Row],[Cost]]</f>
        <v>3.1680000000000001</v>
      </c>
      <c r="Y4337" s="3">
        <f>Sales_Data[[#This Row],[Gross_Profit_Recalc]]/Sales_Data[[#This Row],[Sales]]</f>
        <v>0.4</v>
      </c>
      <c r="Z4337">
        <f>YEAR(Sales_Data[[#This Row],[Order Date]])</f>
        <v>2015</v>
      </c>
    </row>
    <row r="4338" spans="1:26" x14ac:dyDescent="0.2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>_xlfn.XLOOKUP(Sales_Data[[#This Row],[Category]],Assumptions_Model!A:A, Assumptions_Model!B:B)</f>
        <v>0.65</v>
      </c>
      <c r="W4338">
        <f>Sales_Data[[#This Row],[Sales]]*Sales_Data[[#This Row],[Cost_%]]</f>
        <v>9.3391999999999999</v>
      </c>
      <c r="X4338">
        <f>Sales_Data[[#This Row],[Sales]]-Sales_Data[[#This Row],[Cost]]</f>
        <v>5.0288000000000004</v>
      </c>
      <c r="Y4338" s="3">
        <f>Sales_Data[[#This Row],[Gross_Profit_Recalc]]/Sales_Data[[#This Row],[Sales]]</f>
        <v>0.35000000000000003</v>
      </c>
      <c r="Z4338">
        <f>YEAR(Sales_Data[[#This Row],[Order Date]])</f>
        <v>2015</v>
      </c>
    </row>
    <row r="4339" spans="1:26" x14ac:dyDescent="0.2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>_xlfn.XLOOKUP(Sales_Data[[#This Row],[Category]],Assumptions_Model!A:A, Assumptions_Model!B:B)</f>
        <v>0.55000000000000004</v>
      </c>
      <c r="W4339">
        <f>Sales_Data[[#This Row],[Sales]]*Sales_Data[[#This Row],[Cost_%]]</f>
        <v>59.383500000000005</v>
      </c>
      <c r="X4339">
        <f>Sales_Data[[#This Row],[Sales]]-Sales_Data[[#This Row],[Cost]]</f>
        <v>48.586499999999994</v>
      </c>
      <c r="Y4339" s="3">
        <f>Sales_Data[[#This Row],[Gross_Profit_Recalc]]/Sales_Data[[#This Row],[Sales]]</f>
        <v>0.44999999999999996</v>
      </c>
      <c r="Z4339">
        <f>YEAR(Sales_Data[[#This Row],[Order Date]])</f>
        <v>2015</v>
      </c>
    </row>
    <row r="4340" spans="1:26" x14ac:dyDescent="0.2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>_xlfn.XLOOKUP(Sales_Data[[#This Row],[Category]],Assumptions_Model!A:A, Assumptions_Model!B:B)</f>
        <v>0.6</v>
      </c>
      <c r="W4340">
        <f>Sales_Data[[#This Row],[Sales]]*Sales_Data[[#This Row],[Cost_%]]</f>
        <v>68.291999999999987</v>
      </c>
      <c r="X4340">
        <f>Sales_Data[[#This Row],[Sales]]-Sales_Data[[#This Row],[Cost]]</f>
        <v>45.528000000000006</v>
      </c>
      <c r="Y4340" s="3">
        <f>Sales_Data[[#This Row],[Gross_Profit_Recalc]]/Sales_Data[[#This Row],[Sales]]</f>
        <v>0.40000000000000008</v>
      </c>
      <c r="Z4340">
        <f>YEAR(Sales_Data[[#This Row],[Order Date]])</f>
        <v>2015</v>
      </c>
    </row>
    <row r="4341" spans="1:26" x14ac:dyDescent="0.2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>_xlfn.XLOOKUP(Sales_Data[[#This Row],[Category]],Assumptions_Model!A:A, Assumptions_Model!B:B)</f>
        <v>0.6</v>
      </c>
      <c r="W4341">
        <f>Sales_Data[[#This Row],[Sales]]*Sales_Data[[#This Row],[Cost_%]]</f>
        <v>3.1103999999999998</v>
      </c>
      <c r="X4341">
        <f>Sales_Data[[#This Row],[Sales]]-Sales_Data[[#This Row],[Cost]]</f>
        <v>2.0736000000000003</v>
      </c>
      <c r="Y4341" s="3">
        <f>Sales_Data[[#This Row],[Gross_Profit_Recalc]]/Sales_Data[[#This Row],[Sales]]</f>
        <v>0.40000000000000008</v>
      </c>
      <c r="Z4341">
        <f>YEAR(Sales_Data[[#This Row],[Order Date]])</f>
        <v>2017</v>
      </c>
    </row>
    <row r="4342" spans="1:26" x14ac:dyDescent="0.2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>_xlfn.XLOOKUP(Sales_Data[[#This Row],[Category]],Assumptions_Model!A:A, Assumptions_Model!B:B)</f>
        <v>0.6</v>
      </c>
      <c r="W4342">
        <f>Sales_Data[[#This Row],[Sales]]*Sales_Data[[#This Row],[Cost_%]]</f>
        <v>9.7680000000000007</v>
      </c>
      <c r="X4342">
        <f>Sales_Data[[#This Row],[Sales]]-Sales_Data[[#This Row],[Cost]]</f>
        <v>6.5120000000000005</v>
      </c>
      <c r="Y4342" s="3">
        <f>Sales_Data[[#This Row],[Gross_Profit_Recalc]]/Sales_Data[[#This Row],[Sales]]</f>
        <v>0.4</v>
      </c>
      <c r="Z4342">
        <f>YEAR(Sales_Data[[#This Row],[Order Date]])</f>
        <v>2014</v>
      </c>
    </row>
    <row r="4343" spans="1:26" x14ac:dyDescent="0.2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>_xlfn.XLOOKUP(Sales_Data[[#This Row],[Category]],Assumptions_Model!A:A, Assumptions_Model!B:B)</f>
        <v>0.6</v>
      </c>
      <c r="W4343">
        <f>Sales_Data[[#This Row],[Sales]]*Sales_Data[[#This Row],[Cost_%]]</f>
        <v>326.62799999999999</v>
      </c>
      <c r="X4343">
        <f>Sales_Data[[#This Row],[Sales]]-Sales_Data[[#This Row],[Cost]]</f>
        <v>217.75200000000001</v>
      </c>
      <c r="Y4343" s="3">
        <f>Sales_Data[[#This Row],[Gross_Profit_Recalc]]/Sales_Data[[#This Row],[Sales]]</f>
        <v>0.4</v>
      </c>
      <c r="Z4343">
        <f>YEAR(Sales_Data[[#This Row],[Order Date]])</f>
        <v>2017</v>
      </c>
    </row>
    <row r="4344" spans="1:26" x14ac:dyDescent="0.2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>_xlfn.XLOOKUP(Sales_Data[[#This Row],[Category]],Assumptions_Model!A:A, Assumptions_Model!B:B)</f>
        <v>0.6</v>
      </c>
      <c r="W4344">
        <f>Sales_Data[[#This Row],[Sales]]*Sales_Data[[#This Row],[Cost_%]]</f>
        <v>11.894400000000001</v>
      </c>
      <c r="X4344">
        <f>Sales_Data[[#This Row],[Sales]]-Sales_Data[[#This Row],[Cost]]</f>
        <v>7.9296000000000006</v>
      </c>
      <c r="Y4344" s="3">
        <f>Sales_Data[[#This Row],[Gross_Profit_Recalc]]/Sales_Data[[#This Row],[Sales]]</f>
        <v>0.4</v>
      </c>
      <c r="Z4344">
        <f>YEAR(Sales_Data[[#This Row],[Order Date]])</f>
        <v>2017</v>
      </c>
    </row>
    <row r="4345" spans="1:26" x14ac:dyDescent="0.2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>_xlfn.XLOOKUP(Sales_Data[[#This Row],[Category]],Assumptions_Model!A:A, Assumptions_Model!B:B)</f>
        <v>0.55000000000000004</v>
      </c>
      <c r="W4345">
        <f>Sales_Data[[#This Row],[Sales]]*Sales_Data[[#This Row],[Cost_%]]</f>
        <v>361.62720000000002</v>
      </c>
      <c r="X4345">
        <f>Sales_Data[[#This Row],[Sales]]-Sales_Data[[#This Row],[Cost]]</f>
        <v>295.8768</v>
      </c>
      <c r="Y4345" s="3">
        <f>Sales_Data[[#This Row],[Gross_Profit_Recalc]]/Sales_Data[[#This Row],[Sales]]</f>
        <v>0.45</v>
      </c>
      <c r="Z4345">
        <f>YEAR(Sales_Data[[#This Row],[Order Date]])</f>
        <v>2017</v>
      </c>
    </row>
    <row r="4346" spans="1:26" x14ac:dyDescent="0.2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>_xlfn.XLOOKUP(Sales_Data[[#This Row],[Category]],Assumptions_Model!A:A, Assumptions_Model!B:B)</f>
        <v>0.55000000000000004</v>
      </c>
      <c r="W4346">
        <f>Sales_Data[[#This Row],[Sales]]*Sales_Data[[#This Row],[Cost_%]]</f>
        <v>54.747000000000007</v>
      </c>
      <c r="X4346">
        <f>Sales_Data[[#This Row],[Sales]]-Sales_Data[[#This Row],[Cost]]</f>
        <v>44.792999999999999</v>
      </c>
      <c r="Y4346" s="3">
        <f>Sales_Data[[#This Row],[Gross_Profit_Recalc]]/Sales_Data[[#This Row],[Sales]]</f>
        <v>0.44999999999999996</v>
      </c>
      <c r="Z4346">
        <f>YEAR(Sales_Data[[#This Row],[Order Date]])</f>
        <v>2017</v>
      </c>
    </row>
    <row r="4347" spans="1:26" x14ac:dyDescent="0.2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>_xlfn.XLOOKUP(Sales_Data[[#This Row],[Category]],Assumptions_Model!A:A, Assumptions_Model!B:B)</f>
        <v>0.55000000000000004</v>
      </c>
      <c r="W4347">
        <f>Sales_Data[[#This Row],[Sales]]*Sales_Data[[#This Row],[Cost_%]]</f>
        <v>109.97800000000001</v>
      </c>
      <c r="X4347">
        <f>Sales_Data[[#This Row],[Sales]]-Sales_Data[[#This Row],[Cost]]</f>
        <v>89.981999999999999</v>
      </c>
      <c r="Y4347" s="3">
        <f>Sales_Data[[#This Row],[Gross_Profit_Recalc]]/Sales_Data[[#This Row],[Sales]]</f>
        <v>0.44999999999999996</v>
      </c>
      <c r="Z4347">
        <f>YEAR(Sales_Data[[#This Row],[Order Date]])</f>
        <v>2017</v>
      </c>
    </row>
    <row r="4348" spans="1:26" x14ac:dyDescent="0.2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>_xlfn.XLOOKUP(Sales_Data[[#This Row],[Category]],Assumptions_Model!A:A, Assumptions_Model!B:B)</f>
        <v>0.65</v>
      </c>
      <c r="W4348">
        <f>Sales_Data[[#This Row],[Sales]]*Sales_Data[[#This Row],[Cost_%]]</f>
        <v>410.65830000000005</v>
      </c>
      <c r="X4348">
        <f>Sales_Data[[#This Row],[Sales]]-Sales_Data[[#This Row],[Cost]]</f>
        <v>221.12369999999999</v>
      </c>
      <c r="Y4348" s="3">
        <f>Sales_Data[[#This Row],[Gross_Profit_Recalc]]/Sales_Data[[#This Row],[Sales]]</f>
        <v>0.35</v>
      </c>
      <c r="Z4348">
        <f>YEAR(Sales_Data[[#This Row],[Order Date]])</f>
        <v>2016</v>
      </c>
    </row>
    <row r="4349" spans="1:26" x14ac:dyDescent="0.2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f>_xlfn.XLOOKUP(Sales_Data[[#This Row],[Category]],Assumptions_Model!A:A, Assumptions_Model!B:B)</f>
        <v>0.65</v>
      </c>
      <c r="W4349">
        <f>Sales_Data[[#This Row],[Sales]]*Sales_Data[[#This Row],[Cost_%]]</f>
        <v>39.468000000000004</v>
      </c>
      <c r="X4349">
        <f>Sales_Data[[#This Row],[Sales]]-Sales_Data[[#This Row],[Cost]]</f>
        <v>21.251999999999995</v>
      </c>
      <c r="Y4349" s="3">
        <f>Sales_Data[[#This Row],[Gross_Profit_Recalc]]/Sales_Data[[#This Row],[Sales]]</f>
        <v>0.34999999999999992</v>
      </c>
      <c r="Z4349">
        <f>YEAR(Sales_Data[[#This Row],[Order Date]])</f>
        <v>2016</v>
      </c>
    </row>
    <row r="4350" spans="1:26" x14ac:dyDescent="0.2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>_xlfn.XLOOKUP(Sales_Data[[#This Row],[Category]],Assumptions_Model!A:A, Assumptions_Model!B:B)</f>
        <v>0.6</v>
      </c>
      <c r="W4350">
        <f>Sales_Data[[#This Row],[Sales]]*Sales_Data[[#This Row],[Cost_%]]</f>
        <v>12.4344</v>
      </c>
      <c r="X4350">
        <f>Sales_Data[[#This Row],[Sales]]-Sales_Data[[#This Row],[Cost]]</f>
        <v>8.2896000000000001</v>
      </c>
      <c r="Y4350" s="3">
        <f>Sales_Data[[#This Row],[Gross_Profit_Recalc]]/Sales_Data[[#This Row],[Sales]]</f>
        <v>0.4</v>
      </c>
      <c r="Z4350">
        <f>YEAR(Sales_Data[[#This Row],[Order Date]])</f>
        <v>2017</v>
      </c>
    </row>
    <row r="4351" spans="1:26" x14ac:dyDescent="0.2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>_xlfn.XLOOKUP(Sales_Data[[#This Row],[Category]],Assumptions_Model!A:A, Assumptions_Model!B:B)</f>
        <v>0.6</v>
      </c>
      <c r="W4351">
        <f>Sales_Data[[#This Row],[Sales]]*Sales_Data[[#This Row],[Cost_%]]</f>
        <v>249.5232</v>
      </c>
      <c r="X4351">
        <f>Sales_Data[[#This Row],[Sales]]-Sales_Data[[#This Row],[Cost]]</f>
        <v>166.34880000000001</v>
      </c>
      <c r="Y4351" s="3">
        <f>Sales_Data[[#This Row],[Gross_Profit_Recalc]]/Sales_Data[[#This Row],[Sales]]</f>
        <v>0.4</v>
      </c>
      <c r="Z4351">
        <f>YEAR(Sales_Data[[#This Row],[Order Date]])</f>
        <v>2017</v>
      </c>
    </row>
    <row r="4352" spans="1:26" x14ac:dyDescent="0.2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>_xlfn.XLOOKUP(Sales_Data[[#This Row],[Category]],Assumptions_Model!A:A, Assumptions_Model!B:B)</f>
        <v>0.6</v>
      </c>
      <c r="W4352">
        <f>Sales_Data[[#This Row],[Sales]]*Sales_Data[[#This Row],[Cost_%]]</f>
        <v>10.0608</v>
      </c>
      <c r="X4352">
        <f>Sales_Data[[#This Row],[Sales]]-Sales_Data[[#This Row],[Cost]]</f>
        <v>6.7072000000000003</v>
      </c>
      <c r="Y4352" s="3">
        <f>Sales_Data[[#This Row],[Gross_Profit_Recalc]]/Sales_Data[[#This Row],[Sales]]</f>
        <v>0.4</v>
      </c>
      <c r="Z4352">
        <f>YEAR(Sales_Data[[#This Row],[Order Date]])</f>
        <v>2017</v>
      </c>
    </row>
    <row r="4353" spans="1:26" x14ac:dyDescent="0.2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>_xlfn.XLOOKUP(Sales_Data[[#This Row],[Category]],Assumptions_Model!A:A, Assumptions_Model!B:B)</f>
        <v>0.55000000000000004</v>
      </c>
      <c r="W4353">
        <f>Sales_Data[[#This Row],[Sales]]*Sales_Data[[#This Row],[Cost_%]]</f>
        <v>14.916000000000002</v>
      </c>
      <c r="X4353">
        <f>Sales_Data[[#This Row],[Sales]]-Sales_Data[[#This Row],[Cost]]</f>
        <v>12.203999999999999</v>
      </c>
      <c r="Y4353" s="3">
        <f>Sales_Data[[#This Row],[Gross_Profit_Recalc]]/Sales_Data[[#This Row],[Sales]]</f>
        <v>0.44999999999999996</v>
      </c>
      <c r="Z4353">
        <f>YEAR(Sales_Data[[#This Row],[Order Date]])</f>
        <v>2017</v>
      </c>
    </row>
    <row r="4354" spans="1:26" x14ac:dyDescent="0.2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>_xlfn.XLOOKUP(Sales_Data[[#This Row],[Category]],Assumptions_Model!A:A, Assumptions_Model!B:B)</f>
        <v>0.55000000000000004</v>
      </c>
      <c r="W4354">
        <f>Sales_Data[[#This Row],[Sales]]*Sales_Data[[#This Row],[Cost_%]]</f>
        <v>52.712000000000003</v>
      </c>
      <c r="X4354">
        <f>Sales_Data[[#This Row],[Sales]]-Sales_Data[[#This Row],[Cost]]</f>
        <v>43.128</v>
      </c>
      <c r="Y4354" s="3">
        <f>Sales_Data[[#This Row],[Gross_Profit_Recalc]]/Sales_Data[[#This Row],[Sales]]</f>
        <v>0.45</v>
      </c>
      <c r="Z4354">
        <f>YEAR(Sales_Data[[#This Row],[Order Date]])</f>
        <v>2017</v>
      </c>
    </row>
    <row r="4355" spans="1:26" x14ac:dyDescent="0.2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>_xlfn.XLOOKUP(Sales_Data[[#This Row],[Category]],Assumptions_Model!A:A, Assumptions_Model!B:B)</f>
        <v>0.6</v>
      </c>
      <c r="W4355">
        <f>Sales_Data[[#This Row],[Sales]]*Sales_Data[[#This Row],[Cost_%]]</f>
        <v>7.7759999999999998</v>
      </c>
      <c r="X4355">
        <f>Sales_Data[[#This Row],[Sales]]-Sales_Data[[#This Row],[Cost]]</f>
        <v>5.1840000000000011</v>
      </c>
      <c r="Y4355" s="3">
        <f>Sales_Data[[#This Row],[Gross_Profit_Recalc]]/Sales_Data[[#This Row],[Sales]]</f>
        <v>0.40000000000000008</v>
      </c>
      <c r="Z4355">
        <f>YEAR(Sales_Data[[#This Row],[Order Date]])</f>
        <v>2017</v>
      </c>
    </row>
    <row r="4356" spans="1:26" x14ac:dyDescent="0.2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>_xlfn.XLOOKUP(Sales_Data[[#This Row],[Category]],Assumptions_Model!A:A, Assumptions_Model!B:B)</f>
        <v>0.6</v>
      </c>
      <c r="W4356">
        <f>Sales_Data[[#This Row],[Sales]]*Sales_Data[[#This Row],[Cost_%]]</f>
        <v>11.4048</v>
      </c>
      <c r="X4356">
        <f>Sales_Data[[#This Row],[Sales]]-Sales_Data[[#This Row],[Cost]]</f>
        <v>7.6031999999999993</v>
      </c>
      <c r="Y4356" s="3">
        <f>Sales_Data[[#This Row],[Gross_Profit_Recalc]]/Sales_Data[[#This Row],[Sales]]</f>
        <v>0.39999999999999997</v>
      </c>
      <c r="Z4356">
        <f>YEAR(Sales_Data[[#This Row],[Order Date]])</f>
        <v>2017</v>
      </c>
    </row>
    <row r="4357" spans="1:26" x14ac:dyDescent="0.2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>_xlfn.XLOOKUP(Sales_Data[[#This Row],[Category]],Assumptions_Model!A:A, Assumptions_Model!B:B)</f>
        <v>0.6</v>
      </c>
      <c r="W4357">
        <f>Sales_Data[[#This Row],[Sales]]*Sales_Data[[#This Row],[Cost_%]]</f>
        <v>958.83479999999997</v>
      </c>
      <c r="X4357">
        <f>Sales_Data[[#This Row],[Sales]]-Sales_Data[[#This Row],[Cost]]</f>
        <v>639.22320000000002</v>
      </c>
      <c r="Y4357" s="3">
        <f>Sales_Data[[#This Row],[Gross_Profit_Recalc]]/Sales_Data[[#This Row],[Sales]]</f>
        <v>0.4</v>
      </c>
      <c r="Z4357">
        <f>YEAR(Sales_Data[[#This Row],[Order Date]])</f>
        <v>2015</v>
      </c>
    </row>
    <row r="4358" spans="1:26" x14ac:dyDescent="0.2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>_xlfn.XLOOKUP(Sales_Data[[#This Row],[Category]],Assumptions_Model!A:A, Assumptions_Model!B:B)</f>
        <v>0.6</v>
      </c>
      <c r="W4358">
        <f>Sales_Data[[#This Row],[Sales]]*Sales_Data[[#This Row],[Cost_%]]</f>
        <v>22.175999999999998</v>
      </c>
      <c r="X4358">
        <f>Sales_Data[[#This Row],[Sales]]-Sales_Data[[#This Row],[Cost]]</f>
        <v>14.784000000000002</v>
      </c>
      <c r="Y4358" s="3">
        <f>Sales_Data[[#This Row],[Gross_Profit_Recalc]]/Sales_Data[[#This Row],[Sales]]</f>
        <v>0.40000000000000008</v>
      </c>
      <c r="Z4358">
        <f>YEAR(Sales_Data[[#This Row],[Order Date]])</f>
        <v>2015</v>
      </c>
    </row>
    <row r="4359" spans="1:26" x14ac:dyDescent="0.2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>_xlfn.XLOOKUP(Sales_Data[[#This Row],[Category]],Assumptions_Model!A:A, Assumptions_Model!B:B)</f>
        <v>0.6</v>
      </c>
      <c r="W4359">
        <f>Sales_Data[[#This Row],[Sales]]*Sales_Data[[#This Row],[Cost_%]]</f>
        <v>6.2207999999999997</v>
      </c>
      <c r="X4359">
        <f>Sales_Data[[#This Row],[Sales]]-Sales_Data[[#This Row],[Cost]]</f>
        <v>4.1472000000000007</v>
      </c>
      <c r="Y4359" s="3">
        <f>Sales_Data[[#This Row],[Gross_Profit_Recalc]]/Sales_Data[[#This Row],[Sales]]</f>
        <v>0.40000000000000008</v>
      </c>
      <c r="Z4359">
        <f>YEAR(Sales_Data[[#This Row],[Order Date]])</f>
        <v>2017</v>
      </c>
    </row>
    <row r="4360" spans="1:26" x14ac:dyDescent="0.2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>_xlfn.XLOOKUP(Sales_Data[[#This Row],[Category]],Assumptions_Model!A:A, Assumptions_Model!B:B)</f>
        <v>0.65</v>
      </c>
      <c r="W4360">
        <f>Sales_Data[[#This Row],[Sales]]*Sales_Data[[#This Row],[Cost_%]]</f>
        <v>50.518000000000001</v>
      </c>
      <c r="X4360">
        <f>Sales_Data[[#This Row],[Sales]]-Sales_Data[[#This Row],[Cost]]</f>
        <v>27.201999999999998</v>
      </c>
      <c r="Y4360" s="3">
        <f>Sales_Data[[#This Row],[Gross_Profit_Recalc]]/Sales_Data[[#This Row],[Sales]]</f>
        <v>0.35</v>
      </c>
      <c r="Z4360">
        <f>YEAR(Sales_Data[[#This Row],[Order Date]])</f>
        <v>2017</v>
      </c>
    </row>
    <row r="4361" spans="1:26" x14ac:dyDescent="0.2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>_xlfn.XLOOKUP(Sales_Data[[#This Row],[Category]],Assumptions_Model!A:A, Assumptions_Model!B:B)</f>
        <v>0.65</v>
      </c>
      <c r="W4361">
        <f>Sales_Data[[#This Row],[Sales]]*Sales_Data[[#This Row],[Cost_%]]</f>
        <v>338.30160000000006</v>
      </c>
      <c r="X4361">
        <f>Sales_Data[[#This Row],[Sales]]-Sales_Data[[#This Row],[Cost]]</f>
        <v>182.16239999999999</v>
      </c>
      <c r="Y4361" s="3">
        <f>Sales_Data[[#This Row],[Gross_Profit_Recalc]]/Sales_Data[[#This Row],[Sales]]</f>
        <v>0.34999999999999992</v>
      </c>
      <c r="Z4361">
        <f>YEAR(Sales_Data[[#This Row],[Order Date]])</f>
        <v>2017</v>
      </c>
    </row>
    <row r="4362" spans="1:26" x14ac:dyDescent="0.2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>_xlfn.XLOOKUP(Sales_Data[[#This Row],[Category]],Assumptions_Model!A:A, Assumptions_Model!B:B)</f>
        <v>0.6</v>
      </c>
      <c r="W4362">
        <f>Sales_Data[[#This Row],[Sales]]*Sales_Data[[#This Row],[Cost_%]]</f>
        <v>67.175999999999988</v>
      </c>
      <c r="X4362">
        <f>Sales_Data[[#This Row],[Sales]]-Sales_Data[[#This Row],[Cost]]</f>
        <v>44.784000000000006</v>
      </c>
      <c r="Y4362" s="3">
        <f>Sales_Data[[#This Row],[Gross_Profit_Recalc]]/Sales_Data[[#This Row],[Sales]]</f>
        <v>0.40000000000000008</v>
      </c>
      <c r="Z4362">
        <f>YEAR(Sales_Data[[#This Row],[Order Date]])</f>
        <v>2016</v>
      </c>
    </row>
    <row r="4363" spans="1:26" x14ac:dyDescent="0.2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>_xlfn.XLOOKUP(Sales_Data[[#This Row],[Category]],Assumptions_Model!A:A, Assumptions_Model!B:B)</f>
        <v>0.55000000000000004</v>
      </c>
      <c r="W4363">
        <f>Sales_Data[[#This Row],[Sales]]*Sales_Data[[#This Row],[Cost_%]]</f>
        <v>16.038</v>
      </c>
      <c r="X4363">
        <f>Sales_Data[[#This Row],[Sales]]-Sales_Data[[#This Row],[Cost]]</f>
        <v>13.122</v>
      </c>
      <c r="Y4363" s="3">
        <f>Sales_Data[[#This Row],[Gross_Profit_Recalc]]/Sales_Data[[#This Row],[Sales]]</f>
        <v>0.45</v>
      </c>
      <c r="Z4363">
        <f>YEAR(Sales_Data[[#This Row],[Order Date]])</f>
        <v>2017</v>
      </c>
    </row>
    <row r="4364" spans="1:26" x14ac:dyDescent="0.2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>_xlfn.XLOOKUP(Sales_Data[[#This Row],[Category]],Assumptions_Model!A:A, Assumptions_Model!B:B)</f>
        <v>0.6</v>
      </c>
      <c r="W4364">
        <f>Sales_Data[[#This Row],[Sales]]*Sales_Data[[#This Row],[Cost_%]]</f>
        <v>79.164000000000001</v>
      </c>
      <c r="X4364">
        <f>Sales_Data[[#This Row],[Sales]]-Sales_Data[[#This Row],[Cost]]</f>
        <v>52.775999999999996</v>
      </c>
      <c r="Y4364" s="3">
        <f>Sales_Data[[#This Row],[Gross_Profit_Recalc]]/Sales_Data[[#This Row],[Sales]]</f>
        <v>0.39999999999999997</v>
      </c>
      <c r="Z4364">
        <f>YEAR(Sales_Data[[#This Row],[Order Date]])</f>
        <v>2017</v>
      </c>
    </row>
    <row r="4365" spans="1:26" x14ac:dyDescent="0.2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>_xlfn.XLOOKUP(Sales_Data[[#This Row],[Category]],Assumptions_Model!A:A, Assumptions_Model!B:B)</f>
        <v>0.6</v>
      </c>
      <c r="W4365">
        <f>Sales_Data[[#This Row],[Sales]]*Sales_Data[[#This Row],[Cost_%]]</f>
        <v>15.552</v>
      </c>
      <c r="X4365">
        <f>Sales_Data[[#This Row],[Sales]]-Sales_Data[[#This Row],[Cost]]</f>
        <v>10.368000000000002</v>
      </c>
      <c r="Y4365" s="3">
        <f>Sales_Data[[#This Row],[Gross_Profit_Recalc]]/Sales_Data[[#This Row],[Sales]]</f>
        <v>0.40000000000000008</v>
      </c>
      <c r="Z4365">
        <f>YEAR(Sales_Data[[#This Row],[Order Date]])</f>
        <v>2017</v>
      </c>
    </row>
    <row r="4366" spans="1:26" x14ac:dyDescent="0.2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>_xlfn.XLOOKUP(Sales_Data[[#This Row],[Category]],Assumptions_Model!A:A, Assumptions_Model!B:B)</f>
        <v>0.6</v>
      </c>
      <c r="W4366">
        <f>Sales_Data[[#This Row],[Sales]]*Sales_Data[[#This Row],[Cost_%]]</f>
        <v>422.85599999999999</v>
      </c>
      <c r="X4366">
        <f>Sales_Data[[#This Row],[Sales]]-Sales_Data[[#This Row],[Cost]]</f>
        <v>281.904</v>
      </c>
      <c r="Y4366" s="3">
        <f>Sales_Data[[#This Row],[Gross_Profit_Recalc]]/Sales_Data[[#This Row],[Sales]]</f>
        <v>0.4</v>
      </c>
      <c r="Z4366">
        <f>YEAR(Sales_Data[[#This Row],[Order Date]])</f>
        <v>2017</v>
      </c>
    </row>
    <row r="4367" spans="1:26" x14ac:dyDescent="0.2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>_xlfn.XLOOKUP(Sales_Data[[#This Row],[Category]],Assumptions_Model!A:A, Assumptions_Model!B:B)</f>
        <v>0.6</v>
      </c>
      <c r="W4367">
        <f>Sales_Data[[#This Row],[Sales]]*Sales_Data[[#This Row],[Cost_%]]</f>
        <v>4.4459999999999997</v>
      </c>
      <c r="X4367">
        <f>Sales_Data[[#This Row],[Sales]]-Sales_Data[[#This Row],[Cost]]</f>
        <v>2.9640000000000004</v>
      </c>
      <c r="Y4367" s="3">
        <f>Sales_Data[[#This Row],[Gross_Profit_Recalc]]/Sales_Data[[#This Row],[Sales]]</f>
        <v>0.4</v>
      </c>
      <c r="Z4367">
        <f>YEAR(Sales_Data[[#This Row],[Order Date]])</f>
        <v>2017</v>
      </c>
    </row>
    <row r="4368" spans="1:26" x14ac:dyDescent="0.2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f>_xlfn.XLOOKUP(Sales_Data[[#This Row],[Category]],Assumptions_Model!A:A, Assumptions_Model!B:B)</f>
        <v>0.6</v>
      </c>
      <c r="W4368">
        <f>Sales_Data[[#This Row],[Sales]]*Sales_Data[[#This Row],[Cost_%]]</f>
        <v>12.9</v>
      </c>
      <c r="X4368">
        <f>Sales_Data[[#This Row],[Sales]]-Sales_Data[[#This Row],[Cost]]</f>
        <v>8.6</v>
      </c>
      <c r="Y4368" s="3">
        <f>Sales_Data[[#This Row],[Gross_Profit_Recalc]]/Sales_Data[[#This Row],[Sales]]</f>
        <v>0.39999999999999997</v>
      </c>
      <c r="Z4368">
        <f>YEAR(Sales_Data[[#This Row],[Order Date]])</f>
        <v>2017</v>
      </c>
    </row>
    <row r="4369" spans="1:26" x14ac:dyDescent="0.2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>_xlfn.XLOOKUP(Sales_Data[[#This Row],[Category]],Assumptions_Model!A:A, Assumptions_Model!B:B)</f>
        <v>0.6</v>
      </c>
      <c r="W4369">
        <f>Sales_Data[[#This Row],[Sales]]*Sales_Data[[#This Row],[Cost_%]]</f>
        <v>6.3167999999999997</v>
      </c>
      <c r="X4369">
        <f>Sales_Data[[#This Row],[Sales]]-Sales_Data[[#This Row],[Cost]]</f>
        <v>4.2112000000000007</v>
      </c>
      <c r="Y4369" s="3">
        <f>Sales_Data[[#This Row],[Gross_Profit_Recalc]]/Sales_Data[[#This Row],[Sales]]</f>
        <v>0.40000000000000008</v>
      </c>
      <c r="Z4369">
        <f>YEAR(Sales_Data[[#This Row],[Order Date]])</f>
        <v>2017</v>
      </c>
    </row>
    <row r="4370" spans="1:26" x14ac:dyDescent="0.2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>_xlfn.XLOOKUP(Sales_Data[[#This Row],[Category]],Assumptions_Model!A:A, Assumptions_Model!B:B)</f>
        <v>0.6</v>
      </c>
      <c r="W4370">
        <f>Sales_Data[[#This Row],[Sales]]*Sales_Data[[#This Row],[Cost_%]]</f>
        <v>12.3264</v>
      </c>
      <c r="X4370">
        <f>Sales_Data[[#This Row],[Sales]]-Sales_Data[[#This Row],[Cost]]</f>
        <v>8.2176000000000009</v>
      </c>
      <c r="Y4370" s="3">
        <f>Sales_Data[[#This Row],[Gross_Profit_Recalc]]/Sales_Data[[#This Row],[Sales]]</f>
        <v>0.4</v>
      </c>
      <c r="Z4370">
        <f>YEAR(Sales_Data[[#This Row],[Order Date]])</f>
        <v>2017</v>
      </c>
    </row>
    <row r="4371" spans="1:26" x14ac:dyDescent="0.2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>_xlfn.XLOOKUP(Sales_Data[[#This Row],[Category]],Assumptions_Model!A:A, Assumptions_Model!B:B)</f>
        <v>0.6</v>
      </c>
      <c r="W4371">
        <f>Sales_Data[[#This Row],[Sales]]*Sales_Data[[#This Row],[Cost_%]]</f>
        <v>62.94</v>
      </c>
      <c r="X4371">
        <f>Sales_Data[[#This Row],[Sales]]-Sales_Data[[#This Row],[Cost]]</f>
        <v>41.960000000000008</v>
      </c>
      <c r="Y4371" s="3">
        <f>Sales_Data[[#This Row],[Gross_Profit_Recalc]]/Sales_Data[[#This Row],[Sales]]</f>
        <v>0.40000000000000008</v>
      </c>
      <c r="Z4371">
        <f>YEAR(Sales_Data[[#This Row],[Order Date]])</f>
        <v>2016</v>
      </c>
    </row>
    <row r="4372" spans="1:26" x14ac:dyDescent="0.2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>_xlfn.XLOOKUP(Sales_Data[[#This Row],[Category]],Assumptions_Model!A:A, Assumptions_Model!B:B)</f>
        <v>0.6</v>
      </c>
      <c r="W4372">
        <f>Sales_Data[[#This Row],[Sales]]*Sales_Data[[#This Row],[Cost_%]]</f>
        <v>23.808</v>
      </c>
      <c r="X4372">
        <f>Sales_Data[[#This Row],[Sales]]-Sales_Data[[#This Row],[Cost]]</f>
        <v>15.872</v>
      </c>
      <c r="Y4372" s="3">
        <f>Sales_Data[[#This Row],[Gross_Profit_Recalc]]/Sales_Data[[#This Row],[Sales]]</f>
        <v>0.4</v>
      </c>
      <c r="Z4372">
        <f>YEAR(Sales_Data[[#This Row],[Order Date]])</f>
        <v>2016</v>
      </c>
    </row>
    <row r="4373" spans="1:26" x14ac:dyDescent="0.2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>_xlfn.XLOOKUP(Sales_Data[[#This Row],[Category]],Assumptions_Model!A:A, Assumptions_Model!B:B)</f>
        <v>0.6</v>
      </c>
      <c r="W4373">
        <f>Sales_Data[[#This Row],[Sales]]*Sales_Data[[#This Row],[Cost_%]]</f>
        <v>31.049999999999997</v>
      </c>
      <c r="X4373">
        <f>Sales_Data[[#This Row],[Sales]]-Sales_Data[[#This Row],[Cost]]</f>
        <v>20.700000000000003</v>
      </c>
      <c r="Y4373" s="3">
        <f>Sales_Data[[#This Row],[Gross_Profit_Recalc]]/Sales_Data[[#This Row],[Sales]]</f>
        <v>0.40000000000000008</v>
      </c>
      <c r="Z4373">
        <f>YEAR(Sales_Data[[#This Row],[Order Date]])</f>
        <v>2016</v>
      </c>
    </row>
    <row r="4374" spans="1:26" x14ac:dyDescent="0.2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>_xlfn.XLOOKUP(Sales_Data[[#This Row],[Category]],Assumptions_Model!A:A, Assumptions_Model!B:B)</f>
        <v>0.6</v>
      </c>
      <c r="W4374">
        <f>Sales_Data[[#This Row],[Sales]]*Sales_Data[[#This Row],[Cost_%]]</f>
        <v>7.008</v>
      </c>
      <c r="X4374">
        <f>Sales_Data[[#This Row],[Sales]]-Sales_Data[[#This Row],[Cost]]</f>
        <v>4.6719999999999997</v>
      </c>
      <c r="Y4374" s="3">
        <f>Sales_Data[[#This Row],[Gross_Profit_Recalc]]/Sales_Data[[#This Row],[Sales]]</f>
        <v>0.39999999999999997</v>
      </c>
      <c r="Z4374">
        <f>YEAR(Sales_Data[[#This Row],[Order Date]])</f>
        <v>2017</v>
      </c>
    </row>
    <row r="4375" spans="1:26" x14ac:dyDescent="0.2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f>_xlfn.XLOOKUP(Sales_Data[[#This Row],[Category]],Assumptions_Model!A:A, Assumptions_Model!B:B)</f>
        <v>0.55000000000000004</v>
      </c>
      <c r="W4375">
        <f>Sales_Data[[#This Row],[Sales]]*Sales_Data[[#This Row],[Cost_%]]</f>
        <v>87.862500000000011</v>
      </c>
      <c r="X4375">
        <f>Sales_Data[[#This Row],[Sales]]-Sales_Data[[#This Row],[Cost]]</f>
        <v>71.887499999999989</v>
      </c>
      <c r="Y4375" s="3">
        <f>Sales_Data[[#This Row],[Gross_Profit_Recalc]]/Sales_Data[[#This Row],[Sales]]</f>
        <v>0.44999999999999996</v>
      </c>
      <c r="Z4375">
        <f>YEAR(Sales_Data[[#This Row],[Order Date]])</f>
        <v>2017</v>
      </c>
    </row>
    <row r="4376" spans="1:26" x14ac:dyDescent="0.2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f>_xlfn.XLOOKUP(Sales_Data[[#This Row],[Category]],Assumptions_Model!A:A, Assumptions_Model!B:B)</f>
        <v>0.6</v>
      </c>
      <c r="W4376">
        <f>Sales_Data[[#This Row],[Sales]]*Sales_Data[[#This Row],[Cost_%]]</f>
        <v>62.380800000000001</v>
      </c>
      <c r="X4376">
        <f>Sales_Data[[#This Row],[Sales]]-Sales_Data[[#This Row],[Cost]]</f>
        <v>41.587200000000003</v>
      </c>
      <c r="Y4376" s="3">
        <f>Sales_Data[[#This Row],[Gross_Profit_Recalc]]/Sales_Data[[#This Row],[Sales]]</f>
        <v>0.4</v>
      </c>
      <c r="Z4376">
        <f>YEAR(Sales_Data[[#This Row],[Order Date]])</f>
        <v>2016</v>
      </c>
    </row>
    <row r="4377" spans="1:26" x14ac:dyDescent="0.2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>_xlfn.XLOOKUP(Sales_Data[[#This Row],[Category]],Assumptions_Model!A:A, Assumptions_Model!B:B)</f>
        <v>0.65</v>
      </c>
      <c r="W4377">
        <f>Sales_Data[[#This Row],[Sales]]*Sales_Data[[#This Row],[Cost_%]]</f>
        <v>197.11250000000001</v>
      </c>
      <c r="X4377">
        <f>Sales_Data[[#This Row],[Sales]]-Sales_Data[[#This Row],[Cost]]</f>
        <v>106.13749999999999</v>
      </c>
      <c r="Y4377" s="3">
        <f>Sales_Data[[#This Row],[Gross_Profit_Recalc]]/Sales_Data[[#This Row],[Sales]]</f>
        <v>0.35</v>
      </c>
      <c r="Z4377">
        <f>YEAR(Sales_Data[[#This Row],[Order Date]])</f>
        <v>2014</v>
      </c>
    </row>
    <row r="4378" spans="1:26" x14ac:dyDescent="0.2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f>_xlfn.XLOOKUP(Sales_Data[[#This Row],[Category]],Assumptions_Model!A:A, Assumptions_Model!B:B)</f>
        <v>0.6</v>
      </c>
      <c r="W4378">
        <f>Sales_Data[[#This Row],[Sales]]*Sales_Data[[#This Row],[Cost_%]]</f>
        <v>162.43200000000002</v>
      </c>
      <c r="X4378">
        <f>Sales_Data[[#This Row],[Sales]]-Sales_Data[[#This Row],[Cost]]</f>
        <v>108.28800000000001</v>
      </c>
      <c r="Y4378" s="3">
        <f>Sales_Data[[#This Row],[Gross_Profit_Recalc]]/Sales_Data[[#This Row],[Sales]]</f>
        <v>0.4</v>
      </c>
      <c r="Z4378">
        <f>YEAR(Sales_Data[[#This Row],[Order Date]])</f>
        <v>2014</v>
      </c>
    </row>
    <row r="4379" spans="1:26" x14ac:dyDescent="0.2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>_xlfn.XLOOKUP(Sales_Data[[#This Row],[Category]],Assumptions_Model!A:A, Assumptions_Model!B:B)</f>
        <v>0.65</v>
      </c>
      <c r="W4379">
        <f>Sales_Data[[#This Row],[Sales]]*Sales_Data[[#This Row],[Cost_%]]</f>
        <v>966.57600000000002</v>
      </c>
      <c r="X4379">
        <f>Sales_Data[[#This Row],[Sales]]-Sales_Data[[#This Row],[Cost]]</f>
        <v>520.46399999999994</v>
      </c>
      <c r="Y4379" s="3">
        <f>Sales_Data[[#This Row],[Gross_Profit_Recalc]]/Sales_Data[[#This Row],[Sales]]</f>
        <v>0.35</v>
      </c>
      <c r="Z4379">
        <f>YEAR(Sales_Data[[#This Row],[Order Date]])</f>
        <v>2014</v>
      </c>
    </row>
    <row r="4380" spans="1:26" x14ac:dyDescent="0.2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>_xlfn.XLOOKUP(Sales_Data[[#This Row],[Category]],Assumptions_Model!A:A, Assumptions_Model!B:B)</f>
        <v>0.6</v>
      </c>
      <c r="W4380">
        <f>Sales_Data[[#This Row],[Sales]]*Sales_Data[[#This Row],[Cost_%]]</f>
        <v>10.488</v>
      </c>
      <c r="X4380">
        <f>Sales_Data[[#This Row],[Sales]]-Sales_Data[[#This Row],[Cost]]</f>
        <v>6.9920000000000009</v>
      </c>
      <c r="Y4380" s="3">
        <f>Sales_Data[[#This Row],[Gross_Profit_Recalc]]/Sales_Data[[#This Row],[Sales]]</f>
        <v>0.4</v>
      </c>
      <c r="Z4380">
        <f>YEAR(Sales_Data[[#This Row],[Order Date]])</f>
        <v>2015</v>
      </c>
    </row>
    <row r="4381" spans="1:26" x14ac:dyDescent="0.2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>_xlfn.XLOOKUP(Sales_Data[[#This Row],[Category]],Assumptions_Model!A:A, Assumptions_Model!B:B)</f>
        <v>0.6</v>
      </c>
      <c r="W4381">
        <f>Sales_Data[[#This Row],[Sales]]*Sales_Data[[#This Row],[Cost_%]]</f>
        <v>43.127999999999993</v>
      </c>
      <c r="X4381">
        <f>Sales_Data[[#This Row],[Sales]]-Sales_Data[[#This Row],[Cost]]</f>
        <v>28.752000000000002</v>
      </c>
      <c r="Y4381" s="3">
        <f>Sales_Data[[#This Row],[Gross_Profit_Recalc]]/Sales_Data[[#This Row],[Sales]]</f>
        <v>0.40000000000000008</v>
      </c>
      <c r="Z4381">
        <f>YEAR(Sales_Data[[#This Row],[Order Date]])</f>
        <v>2015</v>
      </c>
    </row>
    <row r="4382" spans="1:26" x14ac:dyDescent="0.2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>_xlfn.XLOOKUP(Sales_Data[[#This Row],[Category]],Assumptions_Model!A:A, Assumptions_Model!B:B)</f>
        <v>0.6</v>
      </c>
      <c r="W4382">
        <f>Sales_Data[[#This Row],[Sales]]*Sales_Data[[#This Row],[Cost_%]]</f>
        <v>36.270000000000003</v>
      </c>
      <c r="X4382">
        <f>Sales_Data[[#This Row],[Sales]]-Sales_Data[[#This Row],[Cost]]</f>
        <v>24.18</v>
      </c>
      <c r="Y4382" s="3">
        <f>Sales_Data[[#This Row],[Gross_Profit_Recalc]]/Sales_Data[[#This Row],[Sales]]</f>
        <v>0.39999999999999997</v>
      </c>
      <c r="Z4382">
        <f>YEAR(Sales_Data[[#This Row],[Order Date]])</f>
        <v>2015</v>
      </c>
    </row>
    <row r="4383" spans="1:26" x14ac:dyDescent="0.2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>_xlfn.XLOOKUP(Sales_Data[[#This Row],[Category]],Assumptions_Model!A:A, Assumptions_Model!B:B)</f>
        <v>0.65</v>
      </c>
      <c r="W4383">
        <f>Sales_Data[[#This Row],[Sales]]*Sales_Data[[#This Row],[Cost_%]]</f>
        <v>164.56440000000001</v>
      </c>
      <c r="X4383">
        <f>Sales_Data[[#This Row],[Sales]]-Sales_Data[[#This Row],[Cost]]</f>
        <v>88.611599999999981</v>
      </c>
      <c r="Y4383" s="3">
        <f>Sales_Data[[#This Row],[Gross_Profit_Recalc]]/Sales_Data[[#This Row],[Sales]]</f>
        <v>0.34999999999999992</v>
      </c>
      <c r="Z4383">
        <f>YEAR(Sales_Data[[#This Row],[Order Date]])</f>
        <v>2015</v>
      </c>
    </row>
    <row r="4384" spans="1:26" x14ac:dyDescent="0.2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>_xlfn.XLOOKUP(Sales_Data[[#This Row],[Category]],Assumptions_Model!A:A, Assumptions_Model!B:B)</f>
        <v>0.6</v>
      </c>
      <c r="W4384">
        <f>Sales_Data[[#This Row],[Sales]]*Sales_Data[[#This Row],[Cost_%]]</f>
        <v>1.728</v>
      </c>
      <c r="X4384">
        <f>Sales_Data[[#This Row],[Sales]]-Sales_Data[[#This Row],[Cost]]</f>
        <v>1.1519999999999999</v>
      </c>
      <c r="Y4384" s="3">
        <f>Sales_Data[[#This Row],[Gross_Profit_Recalc]]/Sales_Data[[#This Row],[Sales]]</f>
        <v>0.39999999999999997</v>
      </c>
      <c r="Z4384">
        <f>YEAR(Sales_Data[[#This Row],[Order Date]])</f>
        <v>2015</v>
      </c>
    </row>
    <row r="4385" spans="1:26" x14ac:dyDescent="0.2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f>_xlfn.XLOOKUP(Sales_Data[[#This Row],[Category]],Assumptions_Model!A:A, Assumptions_Model!B:B)</f>
        <v>0.65</v>
      </c>
      <c r="W4385">
        <f>Sales_Data[[#This Row],[Sales]]*Sales_Data[[#This Row],[Cost_%]]</f>
        <v>250.21360000000001</v>
      </c>
      <c r="X4385">
        <f>Sales_Data[[#This Row],[Sales]]-Sales_Data[[#This Row],[Cost]]</f>
        <v>134.7304</v>
      </c>
      <c r="Y4385" s="3">
        <f>Sales_Data[[#This Row],[Gross_Profit_Recalc]]/Sales_Data[[#This Row],[Sales]]</f>
        <v>0.35</v>
      </c>
      <c r="Z4385">
        <f>YEAR(Sales_Data[[#This Row],[Order Date]])</f>
        <v>2015</v>
      </c>
    </row>
    <row r="4386" spans="1:26" x14ac:dyDescent="0.2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>_xlfn.XLOOKUP(Sales_Data[[#This Row],[Category]],Assumptions_Model!A:A, Assumptions_Model!B:B)</f>
        <v>0.55000000000000004</v>
      </c>
      <c r="W4386">
        <f>Sales_Data[[#This Row],[Sales]]*Sales_Data[[#This Row],[Cost_%]]</f>
        <v>84.47120000000001</v>
      </c>
      <c r="X4386">
        <f>Sales_Data[[#This Row],[Sales]]-Sales_Data[[#This Row],[Cost]]</f>
        <v>69.112799999999993</v>
      </c>
      <c r="Y4386" s="3">
        <f>Sales_Data[[#This Row],[Gross_Profit_Recalc]]/Sales_Data[[#This Row],[Sales]]</f>
        <v>0.44999999999999996</v>
      </c>
      <c r="Z4386">
        <f>YEAR(Sales_Data[[#This Row],[Order Date]])</f>
        <v>2015</v>
      </c>
    </row>
    <row r="4387" spans="1:26" x14ac:dyDescent="0.2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>_xlfn.XLOOKUP(Sales_Data[[#This Row],[Category]],Assumptions_Model!A:A, Assumptions_Model!B:B)</f>
        <v>0.65</v>
      </c>
      <c r="W4387">
        <f>Sales_Data[[#This Row],[Sales]]*Sales_Data[[#This Row],[Cost_%]]</f>
        <v>593.72950000000003</v>
      </c>
      <c r="X4387">
        <f>Sales_Data[[#This Row],[Sales]]-Sales_Data[[#This Row],[Cost]]</f>
        <v>319.70049999999992</v>
      </c>
      <c r="Y4387" s="3">
        <f>Sales_Data[[#This Row],[Gross_Profit_Recalc]]/Sales_Data[[#This Row],[Sales]]</f>
        <v>0.34999999999999992</v>
      </c>
      <c r="Z4387">
        <f>YEAR(Sales_Data[[#This Row],[Order Date]])</f>
        <v>2015</v>
      </c>
    </row>
    <row r="4388" spans="1:26" x14ac:dyDescent="0.2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>_xlfn.XLOOKUP(Sales_Data[[#This Row],[Category]],Assumptions_Model!A:A, Assumptions_Model!B:B)</f>
        <v>0.6</v>
      </c>
      <c r="W4388">
        <f>Sales_Data[[#This Row],[Sales]]*Sales_Data[[#This Row],[Cost_%]]</f>
        <v>26.352</v>
      </c>
      <c r="X4388">
        <f>Sales_Data[[#This Row],[Sales]]-Sales_Data[[#This Row],[Cost]]</f>
        <v>17.568000000000001</v>
      </c>
      <c r="Y4388" s="3">
        <f>Sales_Data[[#This Row],[Gross_Profit_Recalc]]/Sales_Data[[#This Row],[Sales]]</f>
        <v>0.4</v>
      </c>
      <c r="Z4388">
        <f>YEAR(Sales_Data[[#This Row],[Order Date]])</f>
        <v>2016</v>
      </c>
    </row>
    <row r="4389" spans="1:26" x14ac:dyDescent="0.2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>_xlfn.XLOOKUP(Sales_Data[[#This Row],[Category]],Assumptions_Model!A:A, Assumptions_Model!B:B)</f>
        <v>0.6</v>
      </c>
      <c r="W4389">
        <f>Sales_Data[[#This Row],[Sales]]*Sales_Data[[#This Row],[Cost_%]]</f>
        <v>15.0192</v>
      </c>
      <c r="X4389">
        <f>Sales_Data[[#This Row],[Sales]]-Sales_Data[[#This Row],[Cost]]</f>
        <v>10.0128</v>
      </c>
      <c r="Y4389" s="3">
        <f>Sales_Data[[#This Row],[Gross_Profit_Recalc]]/Sales_Data[[#This Row],[Sales]]</f>
        <v>0.4</v>
      </c>
      <c r="Z4389">
        <f>YEAR(Sales_Data[[#This Row],[Order Date]])</f>
        <v>2016</v>
      </c>
    </row>
    <row r="4390" spans="1:26" x14ac:dyDescent="0.2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>_xlfn.XLOOKUP(Sales_Data[[#This Row],[Category]],Assumptions_Model!A:A, Assumptions_Model!B:B)</f>
        <v>0.6</v>
      </c>
      <c r="W4390">
        <f>Sales_Data[[#This Row],[Sales]]*Sales_Data[[#This Row],[Cost_%]]</f>
        <v>28.055999999999997</v>
      </c>
      <c r="X4390">
        <f>Sales_Data[[#This Row],[Sales]]-Sales_Data[[#This Row],[Cost]]</f>
        <v>18.704000000000001</v>
      </c>
      <c r="Y4390" s="3">
        <f>Sales_Data[[#This Row],[Gross_Profit_Recalc]]/Sales_Data[[#This Row],[Sales]]</f>
        <v>0.4</v>
      </c>
      <c r="Z4390">
        <f>YEAR(Sales_Data[[#This Row],[Order Date]])</f>
        <v>2017</v>
      </c>
    </row>
    <row r="4391" spans="1:26" x14ac:dyDescent="0.2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>_xlfn.XLOOKUP(Sales_Data[[#This Row],[Category]],Assumptions_Model!A:A, Assumptions_Model!B:B)</f>
        <v>0.65</v>
      </c>
      <c r="W4391">
        <f>Sales_Data[[#This Row],[Sales]]*Sales_Data[[#This Row],[Cost_%]]</f>
        <v>119.5792</v>
      </c>
      <c r="X4391">
        <f>Sales_Data[[#This Row],[Sales]]-Sales_Data[[#This Row],[Cost]]</f>
        <v>64.388799999999989</v>
      </c>
      <c r="Y4391" s="3">
        <f>Sales_Data[[#This Row],[Gross_Profit_Recalc]]/Sales_Data[[#This Row],[Sales]]</f>
        <v>0.35</v>
      </c>
      <c r="Z4391">
        <f>YEAR(Sales_Data[[#This Row],[Order Date]])</f>
        <v>2017</v>
      </c>
    </row>
    <row r="4392" spans="1:26" x14ac:dyDescent="0.2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f>_xlfn.XLOOKUP(Sales_Data[[#This Row],[Category]],Assumptions_Model!A:A, Assumptions_Model!B:B)</f>
        <v>0.55000000000000004</v>
      </c>
      <c r="W4392">
        <f>Sales_Data[[#This Row],[Sales]]*Sales_Data[[#This Row],[Cost_%]]</f>
        <v>692.98350000000005</v>
      </c>
      <c r="X4392">
        <f>Sales_Data[[#This Row],[Sales]]-Sales_Data[[#This Row],[Cost]]</f>
        <v>566.98649999999998</v>
      </c>
      <c r="Y4392" s="3">
        <f>Sales_Data[[#This Row],[Gross_Profit_Recalc]]/Sales_Data[[#This Row],[Sales]]</f>
        <v>0.44999999999999996</v>
      </c>
      <c r="Z4392">
        <f>YEAR(Sales_Data[[#This Row],[Order Date]])</f>
        <v>2017</v>
      </c>
    </row>
    <row r="4393" spans="1:26" x14ac:dyDescent="0.2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>_xlfn.XLOOKUP(Sales_Data[[#This Row],[Category]],Assumptions_Model!A:A, Assumptions_Model!B:B)</f>
        <v>0.6</v>
      </c>
      <c r="W4393">
        <f>Sales_Data[[#This Row],[Sales]]*Sales_Data[[#This Row],[Cost_%]]</f>
        <v>41.381999999999998</v>
      </c>
      <c r="X4393">
        <f>Sales_Data[[#This Row],[Sales]]-Sales_Data[[#This Row],[Cost]]</f>
        <v>27.588000000000001</v>
      </c>
      <c r="Y4393" s="3">
        <f>Sales_Data[[#This Row],[Gross_Profit_Recalc]]/Sales_Data[[#This Row],[Sales]]</f>
        <v>0.4</v>
      </c>
      <c r="Z4393">
        <f>YEAR(Sales_Data[[#This Row],[Order Date]])</f>
        <v>2017</v>
      </c>
    </row>
    <row r="4394" spans="1:26" x14ac:dyDescent="0.2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>_xlfn.XLOOKUP(Sales_Data[[#This Row],[Category]],Assumptions_Model!A:A, Assumptions_Model!B:B)</f>
        <v>0.6</v>
      </c>
      <c r="W4394">
        <f>Sales_Data[[#This Row],[Sales]]*Sales_Data[[#This Row],[Cost_%]]</f>
        <v>42.220799999999997</v>
      </c>
      <c r="X4394">
        <f>Sales_Data[[#This Row],[Sales]]-Sales_Data[[#This Row],[Cost]]</f>
        <v>28.147199999999998</v>
      </c>
      <c r="Y4394" s="3">
        <f>Sales_Data[[#This Row],[Gross_Profit_Recalc]]/Sales_Data[[#This Row],[Sales]]</f>
        <v>0.4</v>
      </c>
      <c r="Z4394">
        <f>YEAR(Sales_Data[[#This Row],[Order Date]])</f>
        <v>2016</v>
      </c>
    </row>
    <row r="4395" spans="1:26" x14ac:dyDescent="0.2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>_xlfn.XLOOKUP(Sales_Data[[#This Row],[Category]],Assumptions_Model!A:A, Assumptions_Model!B:B)</f>
        <v>0.55000000000000004</v>
      </c>
      <c r="W4395">
        <f>Sales_Data[[#This Row],[Sales]]*Sales_Data[[#This Row],[Cost_%]]</f>
        <v>32.978000000000002</v>
      </c>
      <c r="X4395">
        <f>Sales_Data[[#This Row],[Sales]]-Sales_Data[[#This Row],[Cost]]</f>
        <v>26.981999999999999</v>
      </c>
      <c r="Y4395" s="3">
        <f>Sales_Data[[#This Row],[Gross_Profit_Recalc]]/Sales_Data[[#This Row],[Sales]]</f>
        <v>0.44999999999999996</v>
      </c>
      <c r="Z4395">
        <f>YEAR(Sales_Data[[#This Row],[Order Date]])</f>
        <v>2016</v>
      </c>
    </row>
    <row r="4396" spans="1:26" x14ac:dyDescent="0.2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>_xlfn.XLOOKUP(Sales_Data[[#This Row],[Category]],Assumptions_Model!A:A, Assumptions_Model!B:B)</f>
        <v>0.6</v>
      </c>
      <c r="W4396">
        <f>Sales_Data[[#This Row],[Sales]]*Sales_Data[[#This Row],[Cost_%]]</f>
        <v>15.590400000000001</v>
      </c>
      <c r="X4396">
        <f>Sales_Data[[#This Row],[Sales]]-Sales_Data[[#This Row],[Cost]]</f>
        <v>10.393600000000001</v>
      </c>
      <c r="Y4396" s="3">
        <f>Sales_Data[[#This Row],[Gross_Profit_Recalc]]/Sales_Data[[#This Row],[Sales]]</f>
        <v>0.4</v>
      </c>
      <c r="Z4396">
        <f>YEAR(Sales_Data[[#This Row],[Order Date]])</f>
        <v>2014</v>
      </c>
    </row>
    <row r="4397" spans="1:26" x14ac:dyDescent="0.2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>_xlfn.XLOOKUP(Sales_Data[[#This Row],[Category]],Assumptions_Model!A:A, Assumptions_Model!B:B)</f>
        <v>0.6</v>
      </c>
      <c r="W4397">
        <f>Sales_Data[[#This Row],[Sales]]*Sales_Data[[#This Row],[Cost_%]]</f>
        <v>16.416</v>
      </c>
      <c r="X4397">
        <f>Sales_Data[[#This Row],[Sales]]-Sales_Data[[#This Row],[Cost]]</f>
        <v>10.943999999999999</v>
      </c>
      <c r="Y4397" s="3">
        <f>Sales_Data[[#This Row],[Gross_Profit_Recalc]]/Sales_Data[[#This Row],[Sales]]</f>
        <v>0.39999999999999997</v>
      </c>
      <c r="Z4397">
        <f>YEAR(Sales_Data[[#This Row],[Order Date]])</f>
        <v>2014</v>
      </c>
    </row>
    <row r="4398" spans="1:26" x14ac:dyDescent="0.2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>_xlfn.XLOOKUP(Sales_Data[[#This Row],[Category]],Assumptions_Model!A:A, Assumptions_Model!B:B)</f>
        <v>0.55000000000000004</v>
      </c>
      <c r="W4398">
        <f>Sales_Data[[#This Row],[Sales]]*Sales_Data[[#This Row],[Cost_%]]</f>
        <v>198.7568</v>
      </c>
      <c r="X4398">
        <f>Sales_Data[[#This Row],[Sales]]-Sales_Data[[#This Row],[Cost]]</f>
        <v>162.61919999999998</v>
      </c>
      <c r="Y4398" s="3">
        <f>Sales_Data[[#This Row],[Gross_Profit_Recalc]]/Sales_Data[[#This Row],[Sales]]</f>
        <v>0.44999999999999996</v>
      </c>
      <c r="Z4398">
        <f>YEAR(Sales_Data[[#This Row],[Order Date]])</f>
        <v>2016</v>
      </c>
    </row>
    <row r="4399" spans="1:26" x14ac:dyDescent="0.2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>_xlfn.XLOOKUP(Sales_Data[[#This Row],[Category]],Assumptions_Model!A:A, Assumptions_Model!B:B)</f>
        <v>0.65</v>
      </c>
      <c r="W4399">
        <f>Sales_Data[[#This Row],[Sales]]*Sales_Data[[#This Row],[Cost_%]]</f>
        <v>111.9209</v>
      </c>
      <c r="X4399">
        <f>Sales_Data[[#This Row],[Sales]]-Sales_Data[[#This Row],[Cost]]</f>
        <v>60.265100000000004</v>
      </c>
      <c r="Y4399" s="3">
        <f>Sales_Data[[#This Row],[Gross_Profit_Recalc]]/Sales_Data[[#This Row],[Sales]]</f>
        <v>0.35000000000000003</v>
      </c>
      <c r="Z4399">
        <f>YEAR(Sales_Data[[#This Row],[Order Date]])</f>
        <v>2014</v>
      </c>
    </row>
    <row r="4400" spans="1:26" x14ac:dyDescent="0.2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>_xlfn.XLOOKUP(Sales_Data[[#This Row],[Category]],Assumptions_Model!A:A, Assumptions_Model!B:B)</f>
        <v>0.65</v>
      </c>
      <c r="W4400">
        <f>Sales_Data[[#This Row],[Sales]]*Sales_Data[[#This Row],[Cost_%]]</f>
        <v>44.855199999999996</v>
      </c>
      <c r="X4400">
        <f>Sales_Data[[#This Row],[Sales]]-Sales_Data[[#This Row],[Cost]]</f>
        <v>24.152799999999999</v>
      </c>
      <c r="Y4400" s="3">
        <f>Sales_Data[[#This Row],[Gross_Profit_Recalc]]/Sales_Data[[#This Row],[Sales]]</f>
        <v>0.35000000000000003</v>
      </c>
      <c r="Z4400">
        <f>YEAR(Sales_Data[[#This Row],[Order Date]])</f>
        <v>2014</v>
      </c>
    </row>
    <row r="4401" spans="1:26" x14ac:dyDescent="0.2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>_xlfn.XLOOKUP(Sales_Data[[#This Row],[Category]],Assumptions_Model!A:A, Assumptions_Model!B:B)</f>
        <v>0.6</v>
      </c>
      <c r="W4401">
        <f>Sales_Data[[#This Row],[Sales]]*Sales_Data[[#This Row],[Cost_%]]</f>
        <v>119.94</v>
      </c>
      <c r="X4401">
        <f>Sales_Data[[#This Row],[Sales]]-Sales_Data[[#This Row],[Cost]]</f>
        <v>79.960000000000008</v>
      </c>
      <c r="Y4401" s="3">
        <f>Sales_Data[[#This Row],[Gross_Profit_Recalc]]/Sales_Data[[#This Row],[Sales]]</f>
        <v>0.4</v>
      </c>
      <c r="Z4401">
        <f>YEAR(Sales_Data[[#This Row],[Order Date]])</f>
        <v>2016</v>
      </c>
    </row>
    <row r="4402" spans="1:26" x14ac:dyDescent="0.2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>_xlfn.XLOOKUP(Sales_Data[[#This Row],[Category]],Assumptions_Model!A:A, Assumptions_Model!B:B)</f>
        <v>0.6</v>
      </c>
      <c r="W4402">
        <f>Sales_Data[[#This Row],[Sales]]*Sales_Data[[#This Row],[Cost_%]]</f>
        <v>541.16999999999996</v>
      </c>
      <c r="X4402">
        <f>Sales_Data[[#This Row],[Sales]]-Sales_Data[[#This Row],[Cost]]</f>
        <v>360.78000000000009</v>
      </c>
      <c r="Y4402" s="3">
        <f>Sales_Data[[#This Row],[Gross_Profit_Recalc]]/Sales_Data[[#This Row],[Sales]]</f>
        <v>0.40000000000000008</v>
      </c>
      <c r="Z4402">
        <f>YEAR(Sales_Data[[#This Row],[Order Date]])</f>
        <v>2016</v>
      </c>
    </row>
    <row r="4403" spans="1:26" x14ac:dyDescent="0.2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>_xlfn.XLOOKUP(Sales_Data[[#This Row],[Category]],Assumptions_Model!A:A, Assumptions_Model!B:B)</f>
        <v>0.65</v>
      </c>
      <c r="W4403">
        <f>Sales_Data[[#This Row],[Sales]]*Sales_Data[[#This Row],[Cost_%]]</f>
        <v>631.47500000000002</v>
      </c>
      <c r="X4403">
        <f>Sales_Data[[#This Row],[Sales]]-Sales_Data[[#This Row],[Cost]]</f>
        <v>340.02499999999998</v>
      </c>
      <c r="Y4403" s="3">
        <f>Sales_Data[[#This Row],[Gross_Profit_Recalc]]/Sales_Data[[#This Row],[Sales]]</f>
        <v>0.35</v>
      </c>
      <c r="Z4403">
        <f>YEAR(Sales_Data[[#This Row],[Order Date]])</f>
        <v>2016</v>
      </c>
    </row>
    <row r="4404" spans="1:26" x14ac:dyDescent="0.2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f>_xlfn.XLOOKUP(Sales_Data[[#This Row],[Category]],Assumptions_Model!A:A, Assumptions_Model!B:B)</f>
        <v>0.6</v>
      </c>
      <c r="W4404">
        <f>Sales_Data[[#This Row],[Sales]]*Sales_Data[[#This Row],[Cost_%]]</f>
        <v>6.7967999999999993</v>
      </c>
      <c r="X4404">
        <f>Sales_Data[[#This Row],[Sales]]-Sales_Data[[#This Row],[Cost]]</f>
        <v>4.5312000000000001</v>
      </c>
      <c r="Y4404" s="3">
        <f>Sales_Data[[#This Row],[Gross_Profit_Recalc]]/Sales_Data[[#This Row],[Sales]]</f>
        <v>0.4</v>
      </c>
      <c r="Z4404">
        <f>YEAR(Sales_Data[[#This Row],[Order Date]])</f>
        <v>2016</v>
      </c>
    </row>
    <row r="4405" spans="1:26" x14ac:dyDescent="0.2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>_xlfn.XLOOKUP(Sales_Data[[#This Row],[Category]],Assumptions_Model!A:A, Assumptions_Model!B:B)</f>
        <v>0.6</v>
      </c>
      <c r="W4405">
        <f>Sales_Data[[#This Row],[Sales]]*Sales_Data[[#This Row],[Cost_%]]</f>
        <v>12.743999999999998</v>
      </c>
      <c r="X4405">
        <f>Sales_Data[[#This Row],[Sales]]-Sales_Data[[#This Row],[Cost]]</f>
        <v>8.4960000000000004</v>
      </c>
      <c r="Y4405" s="3">
        <f>Sales_Data[[#This Row],[Gross_Profit_Recalc]]/Sales_Data[[#This Row],[Sales]]</f>
        <v>0.40000000000000008</v>
      </c>
      <c r="Z4405">
        <f>YEAR(Sales_Data[[#This Row],[Order Date]])</f>
        <v>2014</v>
      </c>
    </row>
    <row r="4406" spans="1:26" x14ac:dyDescent="0.2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>_xlfn.XLOOKUP(Sales_Data[[#This Row],[Category]],Assumptions_Model!A:A, Assumptions_Model!B:B)</f>
        <v>0.55000000000000004</v>
      </c>
      <c r="W4406">
        <f>Sales_Data[[#This Row],[Sales]]*Sales_Data[[#This Row],[Cost_%]]</f>
        <v>19.14</v>
      </c>
      <c r="X4406">
        <f>Sales_Data[[#This Row],[Sales]]-Sales_Data[[#This Row],[Cost]]</f>
        <v>15.659999999999997</v>
      </c>
      <c r="Y4406" s="3">
        <f>Sales_Data[[#This Row],[Gross_Profit_Recalc]]/Sales_Data[[#This Row],[Sales]]</f>
        <v>0.44999999999999996</v>
      </c>
      <c r="Z4406">
        <f>YEAR(Sales_Data[[#This Row],[Order Date]])</f>
        <v>2015</v>
      </c>
    </row>
    <row r="4407" spans="1:26" x14ac:dyDescent="0.2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>_xlfn.XLOOKUP(Sales_Data[[#This Row],[Category]],Assumptions_Model!A:A, Assumptions_Model!B:B)</f>
        <v>0.6</v>
      </c>
      <c r="W4407">
        <f>Sales_Data[[#This Row],[Sales]]*Sales_Data[[#This Row],[Cost_%]]</f>
        <v>23.3856</v>
      </c>
      <c r="X4407">
        <f>Sales_Data[[#This Row],[Sales]]-Sales_Data[[#This Row],[Cost]]</f>
        <v>15.590399999999999</v>
      </c>
      <c r="Y4407" s="3">
        <f>Sales_Data[[#This Row],[Gross_Profit_Recalc]]/Sales_Data[[#This Row],[Sales]]</f>
        <v>0.39999999999999997</v>
      </c>
      <c r="Z4407">
        <f>YEAR(Sales_Data[[#This Row],[Order Date]])</f>
        <v>2015</v>
      </c>
    </row>
    <row r="4408" spans="1:26" x14ac:dyDescent="0.2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>_xlfn.XLOOKUP(Sales_Data[[#This Row],[Category]],Assumptions_Model!A:A, Assumptions_Model!B:B)</f>
        <v>0.6</v>
      </c>
      <c r="W4408">
        <f>Sales_Data[[#This Row],[Sales]]*Sales_Data[[#This Row],[Cost_%]]</f>
        <v>5.4479999999999995</v>
      </c>
      <c r="X4408">
        <f>Sales_Data[[#This Row],[Sales]]-Sales_Data[[#This Row],[Cost]]</f>
        <v>3.6320000000000006</v>
      </c>
      <c r="Y4408" s="3">
        <f>Sales_Data[[#This Row],[Gross_Profit_Recalc]]/Sales_Data[[#This Row],[Sales]]</f>
        <v>0.40000000000000008</v>
      </c>
      <c r="Z4408">
        <f>YEAR(Sales_Data[[#This Row],[Order Date]])</f>
        <v>2016</v>
      </c>
    </row>
    <row r="4409" spans="1:26" x14ac:dyDescent="0.2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>_xlfn.XLOOKUP(Sales_Data[[#This Row],[Category]],Assumptions_Model!A:A, Assumptions_Model!B:B)</f>
        <v>0.6</v>
      </c>
      <c r="W4409">
        <f>Sales_Data[[#This Row],[Sales]]*Sales_Data[[#This Row],[Cost_%]]</f>
        <v>188.73</v>
      </c>
      <c r="X4409">
        <f>Sales_Data[[#This Row],[Sales]]-Sales_Data[[#This Row],[Cost]]</f>
        <v>125.82000000000002</v>
      </c>
      <c r="Y4409" s="3">
        <f>Sales_Data[[#This Row],[Gross_Profit_Recalc]]/Sales_Data[[#This Row],[Sales]]</f>
        <v>0.40000000000000008</v>
      </c>
      <c r="Z4409">
        <f>YEAR(Sales_Data[[#This Row],[Order Date]])</f>
        <v>2016</v>
      </c>
    </row>
    <row r="4410" spans="1:26" x14ac:dyDescent="0.2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>_xlfn.XLOOKUP(Sales_Data[[#This Row],[Category]],Assumptions_Model!A:A, Assumptions_Model!B:B)</f>
        <v>0.6</v>
      </c>
      <c r="W4410">
        <f>Sales_Data[[#This Row],[Sales]]*Sales_Data[[#This Row],[Cost_%]]</f>
        <v>2.9460000000000002</v>
      </c>
      <c r="X4410">
        <f>Sales_Data[[#This Row],[Sales]]-Sales_Data[[#This Row],[Cost]]</f>
        <v>1.964</v>
      </c>
      <c r="Y4410" s="3">
        <f>Sales_Data[[#This Row],[Gross_Profit_Recalc]]/Sales_Data[[#This Row],[Sales]]</f>
        <v>0.39999999999999997</v>
      </c>
      <c r="Z4410">
        <f>YEAR(Sales_Data[[#This Row],[Order Date]])</f>
        <v>2016</v>
      </c>
    </row>
    <row r="4411" spans="1:26" x14ac:dyDescent="0.2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>_xlfn.XLOOKUP(Sales_Data[[#This Row],[Category]],Assumptions_Model!A:A, Assumptions_Model!B:B)</f>
        <v>0.6</v>
      </c>
      <c r="W4411">
        <f>Sales_Data[[#This Row],[Sales]]*Sales_Data[[#This Row],[Cost_%]]</f>
        <v>3.468</v>
      </c>
      <c r="X4411">
        <f>Sales_Data[[#This Row],[Sales]]-Sales_Data[[#This Row],[Cost]]</f>
        <v>2.3120000000000003</v>
      </c>
      <c r="Y4411" s="3">
        <f>Sales_Data[[#This Row],[Gross_Profit_Recalc]]/Sales_Data[[#This Row],[Sales]]</f>
        <v>0.4</v>
      </c>
      <c r="Z4411">
        <f>YEAR(Sales_Data[[#This Row],[Order Date]])</f>
        <v>2014</v>
      </c>
    </row>
    <row r="4412" spans="1:26" x14ac:dyDescent="0.2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>_xlfn.XLOOKUP(Sales_Data[[#This Row],[Category]],Assumptions_Model!A:A, Assumptions_Model!B:B)</f>
        <v>0.6</v>
      </c>
      <c r="W4412">
        <f>Sales_Data[[#This Row],[Sales]]*Sales_Data[[#This Row],[Cost_%]]</f>
        <v>64.763999999999996</v>
      </c>
      <c r="X4412">
        <f>Sales_Data[[#This Row],[Sales]]-Sales_Data[[#This Row],[Cost]]</f>
        <v>43.176000000000002</v>
      </c>
      <c r="Y4412" s="3">
        <f>Sales_Data[[#This Row],[Gross_Profit_Recalc]]/Sales_Data[[#This Row],[Sales]]</f>
        <v>0.4</v>
      </c>
      <c r="Z4412">
        <f>YEAR(Sales_Data[[#This Row],[Order Date]])</f>
        <v>2014</v>
      </c>
    </row>
    <row r="4413" spans="1:26" x14ac:dyDescent="0.2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>_xlfn.XLOOKUP(Sales_Data[[#This Row],[Category]],Assumptions_Model!A:A, Assumptions_Model!B:B)</f>
        <v>0.6</v>
      </c>
      <c r="W4413">
        <f>Sales_Data[[#This Row],[Sales]]*Sales_Data[[#This Row],[Cost_%]]</f>
        <v>11.79</v>
      </c>
      <c r="X4413">
        <f>Sales_Data[[#This Row],[Sales]]-Sales_Data[[#This Row],[Cost]]</f>
        <v>7.8599999999999994</v>
      </c>
      <c r="Y4413" s="3">
        <f>Sales_Data[[#This Row],[Gross_Profit_Recalc]]/Sales_Data[[#This Row],[Sales]]</f>
        <v>0.4</v>
      </c>
      <c r="Z4413">
        <f>YEAR(Sales_Data[[#This Row],[Order Date]])</f>
        <v>2014</v>
      </c>
    </row>
    <row r="4414" spans="1:26" x14ac:dyDescent="0.2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>_xlfn.XLOOKUP(Sales_Data[[#This Row],[Category]],Assumptions_Model!A:A, Assumptions_Model!B:B)</f>
        <v>0.55000000000000004</v>
      </c>
      <c r="W4414">
        <f>Sales_Data[[#This Row],[Sales]]*Sales_Data[[#This Row],[Cost_%]]</f>
        <v>339.88350000000003</v>
      </c>
      <c r="X4414">
        <f>Sales_Data[[#This Row],[Sales]]-Sales_Data[[#This Row],[Cost]]</f>
        <v>278.0865</v>
      </c>
      <c r="Y4414" s="3">
        <f>Sales_Data[[#This Row],[Gross_Profit_Recalc]]/Sales_Data[[#This Row],[Sales]]</f>
        <v>0.44999999999999996</v>
      </c>
      <c r="Z4414">
        <f>YEAR(Sales_Data[[#This Row],[Order Date]])</f>
        <v>2014</v>
      </c>
    </row>
    <row r="4415" spans="1:26" x14ac:dyDescent="0.2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>_xlfn.XLOOKUP(Sales_Data[[#This Row],[Category]],Assumptions_Model!A:A, Assumptions_Model!B:B)</f>
        <v>0.6</v>
      </c>
      <c r="W4415">
        <f>Sales_Data[[#This Row],[Sales]]*Sales_Data[[#This Row],[Cost_%]]</f>
        <v>35.82</v>
      </c>
      <c r="X4415">
        <f>Sales_Data[[#This Row],[Sales]]-Sales_Data[[#This Row],[Cost]]</f>
        <v>23.880000000000003</v>
      </c>
      <c r="Y4415" s="3">
        <f>Sales_Data[[#This Row],[Gross_Profit_Recalc]]/Sales_Data[[#This Row],[Sales]]</f>
        <v>0.4</v>
      </c>
      <c r="Z4415">
        <f>YEAR(Sales_Data[[#This Row],[Order Date]])</f>
        <v>2014</v>
      </c>
    </row>
    <row r="4416" spans="1:26" x14ac:dyDescent="0.2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>_xlfn.XLOOKUP(Sales_Data[[#This Row],[Category]],Assumptions_Model!A:A, Assumptions_Model!B:B)</f>
        <v>0.6</v>
      </c>
      <c r="W4416">
        <f>Sales_Data[[#This Row],[Sales]]*Sales_Data[[#This Row],[Cost_%]]</f>
        <v>232.79399999999998</v>
      </c>
      <c r="X4416">
        <f>Sales_Data[[#This Row],[Sales]]-Sales_Data[[#This Row],[Cost]]</f>
        <v>155.19600000000003</v>
      </c>
      <c r="Y4416" s="3">
        <f>Sales_Data[[#This Row],[Gross_Profit_Recalc]]/Sales_Data[[#This Row],[Sales]]</f>
        <v>0.40000000000000008</v>
      </c>
      <c r="Z4416">
        <f>YEAR(Sales_Data[[#This Row],[Order Date]])</f>
        <v>2017</v>
      </c>
    </row>
    <row r="4417" spans="1:26" x14ac:dyDescent="0.2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>_xlfn.XLOOKUP(Sales_Data[[#This Row],[Category]],Assumptions_Model!A:A, Assumptions_Model!B:B)</f>
        <v>0.55000000000000004</v>
      </c>
      <c r="W4417">
        <f>Sales_Data[[#This Row],[Sales]]*Sales_Data[[#This Row],[Cost_%]]</f>
        <v>316.75600000000003</v>
      </c>
      <c r="X4417">
        <f>Sales_Data[[#This Row],[Sales]]-Sales_Data[[#This Row],[Cost]]</f>
        <v>259.16399999999993</v>
      </c>
      <c r="Y4417" s="3">
        <f>Sales_Data[[#This Row],[Gross_Profit_Recalc]]/Sales_Data[[#This Row],[Sales]]</f>
        <v>0.4499999999999999</v>
      </c>
      <c r="Z4417">
        <f>YEAR(Sales_Data[[#This Row],[Order Date]])</f>
        <v>2014</v>
      </c>
    </row>
    <row r="4418" spans="1:26" x14ac:dyDescent="0.2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>_xlfn.XLOOKUP(Sales_Data[[#This Row],[Category]],Assumptions_Model!A:A, Assumptions_Model!B:B)</f>
        <v>0.6</v>
      </c>
      <c r="W4418">
        <f>Sales_Data[[#This Row],[Sales]]*Sales_Data[[#This Row],[Cost_%]]</f>
        <v>18.239999999999998</v>
      </c>
      <c r="X4418">
        <f>Sales_Data[[#This Row],[Sales]]-Sales_Data[[#This Row],[Cost]]</f>
        <v>12.16</v>
      </c>
      <c r="Y4418" s="3">
        <f>Sales_Data[[#This Row],[Gross_Profit_Recalc]]/Sales_Data[[#This Row],[Sales]]</f>
        <v>0.4</v>
      </c>
      <c r="Z4418">
        <f>YEAR(Sales_Data[[#This Row],[Order Date]])</f>
        <v>2014</v>
      </c>
    </row>
    <row r="4419" spans="1:26" x14ac:dyDescent="0.2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>_xlfn.XLOOKUP(Sales_Data[[#This Row],[Category]],Assumptions_Model!A:A, Assumptions_Model!B:B)</f>
        <v>0.6</v>
      </c>
      <c r="W4419">
        <f>Sales_Data[[#This Row],[Sales]]*Sales_Data[[#This Row],[Cost_%]]</f>
        <v>286.94400000000002</v>
      </c>
      <c r="X4419">
        <f>Sales_Data[[#This Row],[Sales]]-Sales_Data[[#This Row],[Cost]]</f>
        <v>191.29599999999999</v>
      </c>
      <c r="Y4419" s="3">
        <f>Sales_Data[[#This Row],[Gross_Profit_Recalc]]/Sales_Data[[#This Row],[Sales]]</f>
        <v>0.39999999999999997</v>
      </c>
      <c r="Z4419">
        <f>YEAR(Sales_Data[[#This Row],[Order Date]])</f>
        <v>2017</v>
      </c>
    </row>
    <row r="4420" spans="1:26" x14ac:dyDescent="0.2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>_xlfn.XLOOKUP(Sales_Data[[#This Row],[Category]],Assumptions_Model!A:A, Assumptions_Model!B:B)</f>
        <v>0.65</v>
      </c>
      <c r="W4420">
        <f>Sales_Data[[#This Row],[Sales]]*Sales_Data[[#This Row],[Cost_%]]</f>
        <v>124.05120000000001</v>
      </c>
      <c r="X4420">
        <f>Sales_Data[[#This Row],[Sales]]-Sales_Data[[#This Row],[Cost]]</f>
        <v>66.796800000000005</v>
      </c>
      <c r="Y4420" s="3">
        <f>Sales_Data[[#This Row],[Gross_Profit_Recalc]]/Sales_Data[[#This Row],[Sales]]</f>
        <v>0.35</v>
      </c>
      <c r="Z4420">
        <f>YEAR(Sales_Data[[#This Row],[Order Date]])</f>
        <v>2014</v>
      </c>
    </row>
    <row r="4421" spans="1:26" x14ac:dyDescent="0.2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>_xlfn.XLOOKUP(Sales_Data[[#This Row],[Category]],Assumptions_Model!A:A, Assumptions_Model!B:B)</f>
        <v>0.6</v>
      </c>
      <c r="W4421">
        <f>Sales_Data[[#This Row],[Sales]]*Sales_Data[[#This Row],[Cost_%]]</f>
        <v>3.2904</v>
      </c>
      <c r="X4421">
        <f>Sales_Data[[#This Row],[Sales]]-Sales_Data[[#This Row],[Cost]]</f>
        <v>2.1936</v>
      </c>
      <c r="Y4421" s="3">
        <f>Sales_Data[[#This Row],[Gross_Profit_Recalc]]/Sales_Data[[#This Row],[Sales]]</f>
        <v>0.4</v>
      </c>
      <c r="Z4421">
        <f>YEAR(Sales_Data[[#This Row],[Order Date]])</f>
        <v>2014</v>
      </c>
    </row>
    <row r="4422" spans="1:26" x14ac:dyDescent="0.2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>_xlfn.XLOOKUP(Sales_Data[[#This Row],[Category]],Assumptions_Model!A:A, Assumptions_Model!B:B)</f>
        <v>0.6</v>
      </c>
      <c r="W4422">
        <f>Sales_Data[[#This Row],[Sales]]*Sales_Data[[#This Row],[Cost_%]]</f>
        <v>24.552</v>
      </c>
      <c r="X4422">
        <f>Sales_Data[[#This Row],[Sales]]-Sales_Data[[#This Row],[Cost]]</f>
        <v>16.368000000000002</v>
      </c>
      <c r="Y4422" s="3">
        <f>Sales_Data[[#This Row],[Gross_Profit_Recalc]]/Sales_Data[[#This Row],[Sales]]</f>
        <v>0.4</v>
      </c>
      <c r="Z4422">
        <f>YEAR(Sales_Data[[#This Row],[Order Date]])</f>
        <v>2015</v>
      </c>
    </row>
    <row r="4423" spans="1:26" x14ac:dyDescent="0.2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>_xlfn.XLOOKUP(Sales_Data[[#This Row],[Category]],Assumptions_Model!A:A, Assumptions_Model!B:B)</f>
        <v>0.6</v>
      </c>
      <c r="W4423">
        <f>Sales_Data[[#This Row],[Sales]]*Sales_Data[[#This Row],[Cost_%]]</f>
        <v>9.3311999999999991</v>
      </c>
      <c r="X4423">
        <f>Sales_Data[[#This Row],[Sales]]-Sales_Data[[#This Row],[Cost]]</f>
        <v>6.2208000000000006</v>
      </c>
      <c r="Y4423" s="3">
        <f>Sales_Data[[#This Row],[Gross_Profit_Recalc]]/Sales_Data[[#This Row],[Sales]]</f>
        <v>0.4</v>
      </c>
      <c r="Z4423">
        <f>YEAR(Sales_Data[[#This Row],[Order Date]])</f>
        <v>2014</v>
      </c>
    </row>
    <row r="4424" spans="1:26" x14ac:dyDescent="0.2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>_xlfn.XLOOKUP(Sales_Data[[#This Row],[Category]],Assumptions_Model!A:A, Assumptions_Model!B:B)</f>
        <v>0.6</v>
      </c>
      <c r="W4424">
        <f>Sales_Data[[#This Row],[Sales]]*Sales_Data[[#This Row],[Cost_%]]</f>
        <v>10.343999999999999</v>
      </c>
      <c r="X4424">
        <f>Sales_Data[[#This Row],[Sales]]-Sales_Data[[#This Row],[Cost]]</f>
        <v>6.895999999999999</v>
      </c>
      <c r="Y4424" s="3">
        <f>Sales_Data[[#This Row],[Gross_Profit_Recalc]]/Sales_Data[[#This Row],[Sales]]</f>
        <v>0.39999999999999997</v>
      </c>
      <c r="Z4424">
        <f>YEAR(Sales_Data[[#This Row],[Order Date]])</f>
        <v>2017</v>
      </c>
    </row>
    <row r="4425" spans="1:26" x14ac:dyDescent="0.2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f>_xlfn.XLOOKUP(Sales_Data[[#This Row],[Category]],Assumptions_Model!A:A, Assumptions_Model!B:B)</f>
        <v>0.65</v>
      </c>
      <c r="W4425">
        <f>Sales_Data[[#This Row],[Sales]]*Sales_Data[[#This Row],[Cost_%]]</f>
        <v>196.911</v>
      </c>
      <c r="X4425">
        <f>Sales_Data[[#This Row],[Sales]]-Sales_Data[[#This Row],[Cost]]</f>
        <v>106.029</v>
      </c>
      <c r="Y4425" s="3">
        <f>Sales_Data[[#This Row],[Gross_Profit_Recalc]]/Sales_Data[[#This Row],[Sales]]</f>
        <v>0.35</v>
      </c>
      <c r="Z4425">
        <f>YEAR(Sales_Data[[#This Row],[Order Date]])</f>
        <v>2017</v>
      </c>
    </row>
    <row r="4426" spans="1:26" x14ac:dyDescent="0.2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>_xlfn.XLOOKUP(Sales_Data[[#This Row],[Category]],Assumptions_Model!A:A, Assumptions_Model!B:B)</f>
        <v>0.55000000000000004</v>
      </c>
      <c r="W4426">
        <f>Sales_Data[[#This Row],[Sales]]*Sales_Data[[#This Row],[Cost_%]]</f>
        <v>19.112500000000001</v>
      </c>
      <c r="X4426">
        <f>Sales_Data[[#This Row],[Sales]]-Sales_Data[[#This Row],[Cost]]</f>
        <v>15.637499999999999</v>
      </c>
      <c r="Y4426" s="3">
        <f>Sales_Data[[#This Row],[Gross_Profit_Recalc]]/Sales_Data[[#This Row],[Sales]]</f>
        <v>0.44999999999999996</v>
      </c>
      <c r="Z4426">
        <f>YEAR(Sales_Data[[#This Row],[Order Date]])</f>
        <v>2017</v>
      </c>
    </row>
    <row r="4427" spans="1:26" x14ac:dyDescent="0.2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>_xlfn.XLOOKUP(Sales_Data[[#This Row],[Category]],Assumptions_Model!A:A, Assumptions_Model!B:B)</f>
        <v>0.6</v>
      </c>
      <c r="W4427">
        <f>Sales_Data[[#This Row],[Sales]]*Sales_Data[[#This Row],[Cost_%]]</f>
        <v>68.36399999999999</v>
      </c>
      <c r="X4427">
        <f>Sales_Data[[#This Row],[Sales]]-Sales_Data[[#This Row],[Cost]]</f>
        <v>45.576000000000008</v>
      </c>
      <c r="Y4427" s="3">
        <f>Sales_Data[[#This Row],[Gross_Profit_Recalc]]/Sales_Data[[#This Row],[Sales]]</f>
        <v>0.40000000000000008</v>
      </c>
      <c r="Z4427">
        <f>YEAR(Sales_Data[[#This Row],[Order Date]])</f>
        <v>2017</v>
      </c>
    </row>
    <row r="4428" spans="1:26" x14ac:dyDescent="0.2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f>_xlfn.XLOOKUP(Sales_Data[[#This Row],[Category]],Assumptions_Model!A:A, Assumptions_Model!B:B)</f>
        <v>0.55000000000000004</v>
      </c>
      <c r="W4428">
        <f>Sales_Data[[#This Row],[Sales]]*Sales_Data[[#This Row],[Cost_%]]</f>
        <v>30.789000000000001</v>
      </c>
      <c r="X4428">
        <f>Sales_Data[[#This Row],[Sales]]-Sales_Data[[#This Row],[Cost]]</f>
        <v>25.190999999999995</v>
      </c>
      <c r="Y4428" s="3">
        <f>Sales_Data[[#This Row],[Gross_Profit_Recalc]]/Sales_Data[[#This Row],[Sales]]</f>
        <v>0.44999999999999996</v>
      </c>
      <c r="Z4428">
        <f>YEAR(Sales_Data[[#This Row],[Order Date]])</f>
        <v>2017</v>
      </c>
    </row>
    <row r="4429" spans="1:26" x14ac:dyDescent="0.2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>_xlfn.XLOOKUP(Sales_Data[[#This Row],[Category]],Assumptions_Model!A:A, Assumptions_Model!B:B)</f>
        <v>0.6</v>
      </c>
      <c r="W4429">
        <f>Sales_Data[[#This Row],[Sales]]*Sales_Data[[#This Row],[Cost_%]]</f>
        <v>16.308</v>
      </c>
      <c r="X4429">
        <f>Sales_Data[[#This Row],[Sales]]-Sales_Data[[#This Row],[Cost]]</f>
        <v>10.872</v>
      </c>
      <c r="Y4429" s="3">
        <f>Sales_Data[[#This Row],[Gross_Profit_Recalc]]/Sales_Data[[#This Row],[Sales]]</f>
        <v>0.4</v>
      </c>
      <c r="Z4429">
        <f>YEAR(Sales_Data[[#This Row],[Order Date]])</f>
        <v>2017</v>
      </c>
    </row>
    <row r="4430" spans="1:26" x14ac:dyDescent="0.2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f>_xlfn.XLOOKUP(Sales_Data[[#This Row],[Category]],Assumptions_Model!A:A, Assumptions_Model!B:B)</f>
        <v>0.65</v>
      </c>
      <c r="W4430">
        <f>Sales_Data[[#This Row],[Sales]]*Sales_Data[[#This Row],[Cost_%]]</f>
        <v>1173.8220000000001</v>
      </c>
      <c r="X4430">
        <f>Sales_Data[[#This Row],[Sales]]-Sales_Data[[#This Row],[Cost]]</f>
        <v>632.05799999999999</v>
      </c>
      <c r="Y4430" s="3">
        <f>Sales_Data[[#This Row],[Gross_Profit_Recalc]]/Sales_Data[[#This Row],[Sales]]</f>
        <v>0.35</v>
      </c>
      <c r="Z4430">
        <f>YEAR(Sales_Data[[#This Row],[Order Date]])</f>
        <v>2017</v>
      </c>
    </row>
    <row r="4431" spans="1:26" x14ac:dyDescent="0.2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f>_xlfn.XLOOKUP(Sales_Data[[#This Row],[Category]],Assumptions_Model!A:A, Assumptions_Model!B:B)</f>
        <v>0.6</v>
      </c>
      <c r="W4431">
        <f>Sales_Data[[#This Row],[Sales]]*Sales_Data[[#This Row],[Cost_%]]</f>
        <v>42.57</v>
      </c>
      <c r="X4431">
        <f>Sales_Data[[#This Row],[Sales]]-Sales_Data[[#This Row],[Cost]]</f>
        <v>28.380000000000003</v>
      </c>
      <c r="Y4431" s="3">
        <f>Sales_Data[[#This Row],[Gross_Profit_Recalc]]/Sales_Data[[#This Row],[Sales]]</f>
        <v>0.4</v>
      </c>
      <c r="Z4431">
        <f>YEAR(Sales_Data[[#This Row],[Order Date]])</f>
        <v>2017</v>
      </c>
    </row>
    <row r="4432" spans="1:26" x14ac:dyDescent="0.2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>_xlfn.XLOOKUP(Sales_Data[[#This Row],[Category]],Assumptions_Model!A:A, Assumptions_Model!B:B)</f>
        <v>0.6</v>
      </c>
      <c r="W4432">
        <f>Sales_Data[[#This Row],[Sales]]*Sales_Data[[#This Row],[Cost_%]]</f>
        <v>12</v>
      </c>
      <c r="X4432">
        <f>Sales_Data[[#This Row],[Sales]]-Sales_Data[[#This Row],[Cost]]</f>
        <v>8</v>
      </c>
      <c r="Y4432" s="3">
        <f>Sales_Data[[#This Row],[Gross_Profit_Recalc]]/Sales_Data[[#This Row],[Sales]]</f>
        <v>0.4</v>
      </c>
      <c r="Z4432">
        <f>YEAR(Sales_Data[[#This Row],[Order Date]])</f>
        <v>2016</v>
      </c>
    </row>
    <row r="4433" spans="1:26" x14ac:dyDescent="0.2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>_xlfn.XLOOKUP(Sales_Data[[#This Row],[Category]],Assumptions_Model!A:A, Assumptions_Model!B:B)</f>
        <v>0.6</v>
      </c>
      <c r="W4433">
        <f>Sales_Data[[#This Row],[Sales]]*Sales_Data[[#This Row],[Cost_%]]</f>
        <v>4.7880000000000003</v>
      </c>
      <c r="X4433">
        <f>Sales_Data[[#This Row],[Sales]]-Sales_Data[[#This Row],[Cost]]</f>
        <v>3.1920000000000002</v>
      </c>
      <c r="Y4433" s="3">
        <f>Sales_Data[[#This Row],[Gross_Profit_Recalc]]/Sales_Data[[#This Row],[Sales]]</f>
        <v>0.4</v>
      </c>
      <c r="Z4433">
        <f>YEAR(Sales_Data[[#This Row],[Order Date]])</f>
        <v>2016</v>
      </c>
    </row>
    <row r="4434" spans="1:26" x14ac:dyDescent="0.2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>_xlfn.XLOOKUP(Sales_Data[[#This Row],[Category]],Assumptions_Model!A:A, Assumptions_Model!B:B)</f>
        <v>0.65</v>
      </c>
      <c r="W4434">
        <f>Sales_Data[[#This Row],[Sales]]*Sales_Data[[#This Row],[Cost_%]]</f>
        <v>15.665000000000001</v>
      </c>
      <c r="X4434">
        <f>Sales_Data[[#This Row],[Sales]]-Sales_Data[[#This Row],[Cost]]</f>
        <v>8.4350000000000005</v>
      </c>
      <c r="Y4434" s="3">
        <f>Sales_Data[[#This Row],[Gross_Profit_Recalc]]/Sales_Data[[#This Row],[Sales]]</f>
        <v>0.35</v>
      </c>
      <c r="Z4434">
        <f>YEAR(Sales_Data[[#This Row],[Order Date]])</f>
        <v>2016</v>
      </c>
    </row>
    <row r="4435" spans="1:26" x14ac:dyDescent="0.2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>_xlfn.XLOOKUP(Sales_Data[[#This Row],[Category]],Assumptions_Model!A:A, Assumptions_Model!B:B)</f>
        <v>0.6</v>
      </c>
      <c r="W4435">
        <f>Sales_Data[[#This Row],[Sales]]*Sales_Data[[#This Row],[Cost_%]]</f>
        <v>5.25</v>
      </c>
      <c r="X4435">
        <f>Sales_Data[[#This Row],[Sales]]-Sales_Data[[#This Row],[Cost]]</f>
        <v>3.5</v>
      </c>
      <c r="Y4435" s="3">
        <f>Sales_Data[[#This Row],[Gross_Profit_Recalc]]/Sales_Data[[#This Row],[Sales]]</f>
        <v>0.4</v>
      </c>
      <c r="Z4435">
        <f>YEAR(Sales_Data[[#This Row],[Order Date]])</f>
        <v>2016</v>
      </c>
    </row>
    <row r="4436" spans="1:26" x14ac:dyDescent="0.2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>_xlfn.XLOOKUP(Sales_Data[[#This Row],[Category]],Assumptions_Model!A:A, Assumptions_Model!B:B)</f>
        <v>0.65</v>
      </c>
      <c r="W4436">
        <f>Sales_Data[[#This Row],[Sales]]*Sales_Data[[#This Row],[Cost_%]]</f>
        <v>547.91100000000006</v>
      </c>
      <c r="X4436">
        <f>Sales_Data[[#This Row],[Sales]]-Sales_Data[[#This Row],[Cost]]</f>
        <v>295.029</v>
      </c>
      <c r="Y4436" s="3">
        <f>Sales_Data[[#This Row],[Gross_Profit_Recalc]]/Sales_Data[[#This Row],[Sales]]</f>
        <v>0.35</v>
      </c>
      <c r="Z4436">
        <f>YEAR(Sales_Data[[#This Row],[Order Date]])</f>
        <v>2016</v>
      </c>
    </row>
    <row r="4437" spans="1:26" x14ac:dyDescent="0.2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>_xlfn.XLOOKUP(Sales_Data[[#This Row],[Category]],Assumptions_Model!A:A, Assumptions_Model!B:B)</f>
        <v>0.6</v>
      </c>
      <c r="W4437">
        <f>Sales_Data[[#This Row],[Sales]]*Sales_Data[[#This Row],[Cost_%]]</f>
        <v>1.3091999999999999</v>
      </c>
      <c r="X4437">
        <f>Sales_Data[[#This Row],[Sales]]-Sales_Data[[#This Row],[Cost]]</f>
        <v>0.87280000000000002</v>
      </c>
      <c r="Y4437" s="3">
        <f>Sales_Data[[#This Row],[Gross_Profit_Recalc]]/Sales_Data[[#This Row],[Sales]]</f>
        <v>0.4</v>
      </c>
      <c r="Z4437">
        <f>YEAR(Sales_Data[[#This Row],[Order Date]])</f>
        <v>2016</v>
      </c>
    </row>
    <row r="4438" spans="1:26" x14ac:dyDescent="0.2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>_xlfn.XLOOKUP(Sales_Data[[#This Row],[Category]],Assumptions_Model!A:A, Assumptions_Model!B:B)</f>
        <v>0.6</v>
      </c>
      <c r="W4438">
        <f>Sales_Data[[#This Row],[Sales]]*Sales_Data[[#This Row],[Cost_%]]</f>
        <v>16.430399999999999</v>
      </c>
      <c r="X4438">
        <f>Sales_Data[[#This Row],[Sales]]-Sales_Data[[#This Row],[Cost]]</f>
        <v>10.953600000000002</v>
      </c>
      <c r="Y4438" s="3">
        <f>Sales_Data[[#This Row],[Gross_Profit_Recalc]]/Sales_Data[[#This Row],[Sales]]</f>
        <v>0.40000000000000008</v>
      </c>
      <c r="Z4438">
        <f>YEAR(Sales_Data[[#This Row],[Order Date]])</f>
        <v>2016</v>
      </c>
    </row>
    <row r="4439" spans="1:26" x14ac:dyDescent="0.2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>_xlfn.XLOOKUP(Sales_Data[[#This Row],[Category]],Assumptions_Model!A:A, Assumptions_Model!B:B)</f>
        <v>0.6</v>
      </c>
      <c r="W4439">
        <f>Sales_Data[[#This Row],[Sales]]*Sales_Data[[#This Row],[Cost_%]]</f>
        <v>15.843599999999999</v>
      </c>
      <c r="X4439">
        <f>Sales_Data[[#This Row],[Sales]]-Sales_Data[[#This Row],[Cost]]</f>
        <v>10.5624</v>
      </c>
      <c r="Y4439" s="3">
        <f>Sales_Data[[#This Row],[Gross_Profit_Recalc]]/Sales_Data[[#This Row],[Sales]]</f>
        <v>0.4</v>
      </c>
      <c r="Z4439">
        <f>YEAR(Sales_Data[[#This Row],[Order Date]])</f>
        <v>2016</v>
      </c>
    </row>
    <row r="4440" spans="1:26" x14ac:dyDescent="0.2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>_xlfn.XLOOKUP(Sales_Data[[#This Row],[Category]],Assumptions_Model!A:A, Assumptions_Model!B:B)</f>
        <v>0.6</v>
      </c>
      <c r="W4440">
        <f>Sales_Data[[#This Row],[Sales]]*Sales_Data[[#This Row],[Cost_%]]</f>
        <v>6.2207999999999997</v>
      </c>
      <c r="X4440">
        <f>Sales_Data[[#This Row],[Sales]]-Sales_Data[[#This Row],[Cost]]</f>
        <v>4.1472000000000007</v>
      </c>
      <c r="Y4440" s="3">
        <f>Sales_Data[[#This Row],[Gross_Profit_Recalc]]/Sales_Data[[#This Row],[Sales]]</f>
        <v>0.40000000000000008</v>
      </c>
      <c r="Z4440">
        <f>YEAR(Sales_Data[[#This Row],[Order Date]])</f>
        <v>2016</v>
      </c>
    </row>
    <row r="4441" spans="1:26" x14ac:dyDescent="0.2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>_xlfn.XLOOKUP(Sales_Data[[#This Row],[Category]],Assumptions_Model!A:A, Assumptions_Model!B:B)</f>
        <v>0.6</v>
      </c>
      <c r="W4441">
        <f>Sales_Data[[#This Row],[Sales]]*Sales_Data[[#This Row],[Cost_%]]</f>
        <v>14.208</v>
      </c>
      <c r="X4441">
        <f>Sales_Data[[#This Row],[Sales]]-Sales_Data[[#This Row],[Cost]]</f>
        <v>9.4719999999999995</v>
      </c>
      <c r="Y4441" s="3">
        <f>Sales_Data[[#This Row],[Gross_Profit_Recalc]]/Sales_Data[[#This Row],[Sales]]</f>
        <v>0.39999999999999997</v>
      </c>
      <c r="Z4441">
        <f>YEAR(Sales_Data[[#This Row],[Order Date]])</f>
        <v>2016</v>
      </c>
    </row>
    <row r="4442" spans="1:26" x14ac:dyDescent="0.2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>_xlfn.XLOOKUP(Sales_Data[[#This Row],[Category]],Assumptions_Model!A:A, Assumptions_Model!B:B)</f>
        <v>0.55000000000000004</v>
      </c>
      <c r="W4442">
        <f>Sales_Data[[#This Row],[Sales]]*Sales_Data[[#This Row],[Cost_%]]</f>
        <v>60.472500000000004</v>
      </c>
      <c r="X4442">
        <f>Sales_Data[[#This Row],[Sales]]-Sales_Data[[#This Row],[Cost]]</f>
        <v>49.477499999999999</v>
      </c>
      <c r="Y4442" s="3">
        <f>Sales_Data[[#This Row],[Gross_Profit_Recalc]]/Sales_Data[[#This Row],[Sales]]</f>
        <v>0.44999999999999996</v>
      </c>
      <c r="Z4442">
        <f>YEAR(Sales_Data[[#This Row],[Order Date]])</f>
        <v>2016</v>
      </c>
    </row>
    <row r="4443" spans="1:26" x14ac:dyDescent="0.2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f>_xlfn.XLOOKUP(Sales_Data[[#This Row],[Category]],Assumptions_Model!A:A, Assumptions_Model!B:B)</f>
        <v>0.6</v>
      </c>
      <c r="W4443">
        <f>Sales_Data[[#This Row],[Sales]]*Sales_Data[[#This Row],[Cost_%]]</f>
        <v>579.51</v>
      </c>
      <c r="X4443">
        <f>Sales_Data[[#This Row],[Sales]]-Sales_Data[[#This Row],[Cost]]</f>
        <v>386.34000000000003</v>
      </c>
      <c r="Y4443" s="3">
        <f>Sales_Data[[#This Row],[Gross_Profit_Recalc]]/Sales_Data[[#This Row],[Sales]]</f>
        <v>0.4</v>
      </c>
      <c r="Z4443">
        <f>YEAR(Sales_Data[[#This Row],[Order Date]])</f>
        <v>2016</v>
      </c>
    </row>
    <row r="4444" spans="1:26" x14ac:dyDescent="0.2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f>_xlfn.XLOOKUP(Sales_Data[[#This Row],[Category]],Assumptions_Model!A:A, Assumptions_Model!B:B)</f>
        <v>0.6</v>
      </c>
      <c r="W4444">
        <f>Sales_Data[[#This Row],[Sales]]*Sales_Data[[#This Row],[Cost_%]]</f>
        <v>17.52</v>
      </c>
      <c r="X4444">
        <f>Sales_Data[[#This Row],[Sales]]-Sales_Data[[#This Row],[Cost]]</f>
        <v>11.68</v>
      </c>
      <c r="Y4444" s="3">
        <f>Sales_Data[[#This Row],[Gross_Profit_Recalc]]/Sales_Data[[#This Row],[Sales]]</f>
        <v>0.4</v>
      </c>
      <c r="Z4444">
        <f>YEAR(Sales_Data[[#This Row],[Order Date]])</f>
        <v>2016</v>
      </c>
    </row>
    <row r="4445" spans="1:26" x14ac:dyDescent="0.2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>_xlfn.XLOOKUP(Sales_Data[[#This Row],[Category]],Assumptions_Model!A:A, Assumptions_Model!B:B)</f>
        <v>0.6</v>
      </c>
      <c r="W4445">
        <f>Sales_Data[[#This Row],[Sales]]*Sales_Data[[#This Row],[Cost_%]]</f>
        <v>19.439999999999998</v>
      </c>
      <c r="X4445">
        <f>Sales_Data[[#This Row],[Sales]]-Sales_Data[[#This Row],[Cost]]</f>
        <v>12.96</v>
      </c>
      <c r="Y4445" s="3">
        <f>Sales_Data[[#This Row],[Gross_Profit_Recalc]]/Sales_Data[[#This Row],[Sales]]</f>
        <v>0.4</v>
      </c>
      <c r="Z4445">
        <f>YEAR(Sales_Data[[#This Row],[Order Date]])</f>
        <v>2016</v>
      </c>
    </row>
    <row r="4446" spans="1:26" x14ac:dyDescent="0.2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f>_xlfn.XLOOKUP(Sales_Data[[#This Row],[Category]],Assumptions_Model!A:A, Assumptions_Model!B:B)</f>
        <v>0.6</v>
      </c>
      <c r="W4446">
        <f>Sales_Data[[#This Row],[Sales]]*Sales_Data[[#This Row],[Cost_%]]</f>
        <v>47.01</v>
      </c>
      <c r="X4446">
        <f>Sales_Data[[#This Row],[Sales]]-Sales_Data[[#This Row],[Cost]]</f>
        <v>31.339999999999996</v>
      </c>
      <c r="Y4446" s="3">
        <f>Sales_Data[[#This Row],[Gross_Profit_Recalc]]/Sales_Data[[#This Row],[Sales]]</f>
        <v>0.39999999999999997</v>
      </c>
      <c r="Z4446">
        <f>YEAR(Sales_Data[[#This Row],[Order Date]])</f>
        <v>2014</v>
      </c>
    </row>
    <row r="4447" spans="1:26" x14ac:dyDescent="0.2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f>_xlfn.XLOOKUP(Sales_Data[[#This Row],[Category]],Assumptions_Model!A:A, Assumptions_Model!B:B)</f>
        <v>0.6</v>
      </c>
      <c r="W4447">
        <f>Sales_Data[[#This Row],[Sales]]*Sales_Data[[#This Row],[Cost_%]]</f>
        <v>19.007999999999999</v>
      </c>
      <c r="X4447">
        <f>Sales_Data[[#This Row],[Sales]]-Sales_Data[[#This Row],[Cost]]</f>
        <v>12.672000000000001</v>
      </c>
      <c r="Y4447" s="3">
        <f>Sales_Data[[#This Row],[Gross_Profit_Recalc]]/Sales_Data[[#This Row],[Sales]]</f>
        <v>0.4</v>
      </c>
      <c r="Z4447">
        <f>YEAR(Sales_Data[[#This Row],[Order Date]])</f>
        <v>2014</v>
      </c>
    </row>
    <row r="4448" spans="1:26" x14ac:dyDescent="0.2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>_xlfn.XLOOKUP(Sales_Data[[#This Row],[Category]],Assumptions_Model!A:A, Assumptions_Model!B:B)</f>
        <v>0.6</v>
      </c>
      <c r="W4448">
        <f>Sales_Data[[#This Row],[Sales]]*Sales_Data[[#This Row],[Cost_%]]</f>
        <v>17.472000000000001</v>
      </c>
      <c r="X4448">
        <f>Sales_Data[[#This Row],[Sales]]-Sales_Data[[#This Row],[Cost]]</f>
        <v>11.648</v>
      </c>
      <c r="Y4448" s="3">
        <f>Sales_Data[[#This Row],[Gross_Profit_Recalc]]/Sales_Data[[#This Row],[Sales]]</f>
        <v>0.39999999999999997</v>
      </c>
      <c r="Z4448">
        <f>YEAR(Sales_Data[[#This Row],[Order Date]])</f>
        <v>2014</v>
      </c>
    </row>
    <row r="4449" spans="1:26" x14ac:dyDescent="0.2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>_xlfn.XLOOKUP(Sales_Data[[#This Row],[Category]],Assumptions_Model!A:A, Assumptions_Model!B:B)</f>
        <v>0.6</v>
      </c>
      <c r="W4449">
        <f>Sales_Data[[#This Row],[Sales]]*Sales_Data[[#This Row],[Cost_%]]</f>
        <v>101.66999999999999</v>
      </c>
      <c r="X4449">
        <f>Sales_Data[[#This Row],[Sales]]-Sales_Data[[#This Row],[Cost]]</f>
        <v>67.78</v>
      </c>
      <c r="Y4449" s="3">
        <f>Sales_Data[[#This Row],[Gross_Profit_Recalc]]/Sales_Data[[#This Row],[Sales]]</f>
        <v>0.4</v>
      </c>
      <c r="Z4449">
        <f>YEAR(Sales_Data[[#This Row],[Order Date]])</f>
        <v>2014</v>
      </c>
    </row>
    <row r="4450" spans="1:26" x14ac:dyDescent="0.2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>_xlfn.XLOOKUP(Sales_Data[[#This Row],[Category]],Assumptions_Model!A:A, Assumptions_Model!B:B)</f>
        <v>0.65</v>
      </c>
      <c r="W4450">
        <f>Sales_Data[[#This Row],[Sales]]*Sales_Data[[#This Row],[Cost_%]]</f>
        <v>8.1640000000000015</v>
      </c>
      <c r="X4450">
        <f>Sales_Data[[#This Row],[Sales]]-Sales_Data[[#This Row],[Cost]]</f>
        <v>4.395999999999999</v>
      </c>
      <c r="Y4450" s="3">
        <f>Sales_Data[[#This Row],[Gross_Profit_Recalc]]/Sales_Data[[#This Row],[Sales]]</f>
        <v>0.34999999999999992</v>
      </c>
      <c r="Z4450">
        <f>YEAR(Sales_Data[[#This Row],[Order Date]])</f>
        <v>2015</v>
      </c>
    </row>
    <row r="4451" spans="1:26" x14ac:dyDescent="0.2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>_xlfn.XLOOKUP(Sales_Data[[#This Row],[Category]],Assumptions_Model!A:A, Assumptions_Model!B:B)</f>
        <v>0.6</v>
      </c>
      <c r="W4451">
        <f>Sales_Data[[#This Row],[Sales]]*Sales_Data[[#This Row],[Cost_%]]</f>
        <v>3.8879999999999999</v>
      </c>
      <c r="X4451">
        <f>Sales_Data[[#This Row],[Sales]]-Sales_Data[[#This Row],[Cost]]</f>
        <v>2.5920000000000005</v>
      </c>
      <c r="Y4451" s="3">
        <f>Sales_Data[[#This Row],[Gross_Profit_Recalc]]/Sales_Data[[#This Row],[Sales]]</f>
        <v>0.40000000000000008</v>
      </c>
      <c r="Z4451">
        <f>YEAR(Sales_Data[[#This Row],[Order Date]])</f>
        <v>2015</v>
      </c>
    </row>
    <row r="4452" spans="1:26" x14ac:dyDescent="0.2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>_xlfn.XLOOKUP(Sales_Data[[#This Row],[Category]],Assumptions_Model!A:A, Assumptions_Model!B:B)</f>
        <v>0.6</v>
      </c>
      <c r="W4452">
        <f>Sales_Data[[#This Row],[Sales]]*Sales_Data[[#This Row],[Cost_%]]</f>
        <v>112.014</v>
      </c>
      <c r="X4452">
        <f>Sales_Data[[#This Row],[Sales]]-Sales_Data[[#This Row],[Cost]]</f>
        <v>74.676000000000002</v>
      </c>
      <c r="Y4452" s="3">
        <f>Sales_Data[[#This Row],[Gross_Profit_Recalc]]/Sales_Data[[#This Row],[Sales]]</f>
        <v>0.4</v>
      </c>
      <c r="Z4452">
        <f>YEAR(Sales_Data[[#This Row],[Order Date]])</f>
        <v>2015</v>
      </c>
    </row>
    <row r="4453" spans="1:26" x14ac:dyDescent="0.2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>_xlfn.XLOOKUP(Sales_Data[[#This Row],[Category]],Assumptions_Model!A:A, Assumptions_Model!B:B)</f>
        <v>0.65</v>
      </c>
      <c r="W4453">
        <f>Sales_Data[[#This Row],[Sales]]*Sales_Data[[#This Row],[Cost_%]]</f>
        <v>16.509999999999998</v>
      </c>
      <c r="X4453">
        <f>Sales_Data[[#This Row],[Sales]]-Sales_Data[[#This Row],[Cost]]</f>
        <v>8.89</v>
      </c>
      <c r="Y4453" s="3">
        <f>Sales_Data[[#This Row],[Gross_Profit_Recalc]]/Sales_Data[[#This Row],[Sales]]</f>
        <v>0.35000000000000003</v>
      </c>
      <c r="Z4453">
        <f>YEAR(Sales_Data[[#This Row],[Order Date]])</f>
        <v>2016</v>
      </c>
    </row>
    <row r="4454" spans="1:26" x14ac:dyDescent="0.2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>_xlfn.XLOOKUP(Sales_Data[[#This Row],[Category]],Assumptions_Model!A:A, Assumptions_Model!B:B)</f>
        <v>0.6</v>
      </c>
      <c r="W4454">
        <f>Sales_Data[[#This Row],[Sales]]*Sales_Data[[#This Row],[Cost_%]]</f>
        <v>26.376000000000001</v>
      </c>
      <c r="X4454">
        <f>Sales_Data[[#This Row],[Sales]]-Sales_Data[[#This Row],[Cost]]</f>
        <v>17.584</v>
      </c>
      <c r="Y4454" s="3">
        <f>Sales_Data[[#This Row],[Gross_Profit_Recalc]]/Sales_Data[[#This Row],[Sales]]</f>
        <v>0.39999999999999997</v>
      </c>
      <c r="Z4454">
        <f>YEAR(Sales_Data[[#This Row],[Order Date]])</f>
        <v>2016</v>
      </c>
    </row>
    <row r="4455" spans="1:26" x14ac:dyDescent="0.2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>_xlfn.XLOOKUP(Sales_Data[[#This Row],[Category]],Assumptions_Model!A:A, Assumptions_Model!B:B)</f>
        <v>0.65</v>
      </c>
      <c r="W4455">
        <f>Sales_Data[[#This Row],[Sales]]*Sales_Data[[#This Row],[Cost_%]]</f>
        <v>831.45725000000004</v>
      </c>
      <c r="X4455">
        <f>Sales_Data[[#This Row],[Sales]]-Sales_Data[[#This Row],[Cost]]</f>
        <v>447.70774999999992</v>
      </c>
      <c r="Y4455" s="3">
        <f>Sales_Data[[#This Row],[Gross_Profit_Recalc]]/Sales_Data[[#This Row],[Sales]]</f>
        <v>0.34999999999999992</v>
      </c>
      <c r="Z4455">
        <f>YEAR(Sales_Data[[#This Row],[Order Date]])</f>
        <v>2016</v>
      </c>
    </row>
    <row r="4456" spans="1:26" x14ac:dyDescent="0.2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>_xlfn.XLOOKUP(Sales_Data[[#This Row],[Category]],Assumptions_Model!A:A, Assumptions_Model!B:B)</f>
        <v>0.6</v>
      </c>
      <c r="W4456">
        <f>Sales_Data[[#This Row],[Sales]]*Sales_Data[[#This Row],[Cost_%]]</f>
        <v>16.751999999999999</v>
      </c>
      <c r="X4456">
        <f>Sales_Data[[#This Row],[Sales]]-Sales_Data[[#This Row],[Cost]]</f>
        <v>11.168000000000003</v>
      </c>
      <c r="Y4456" s="3">
        <f>Sales_Data[[#This Row],[Gross_Profit_Recalc]]/Sales_Data[[#This Row],[Sales]]</f>
        <v>0.40000000000000008</v>
      </c>
      <c r="Z4456">
        <f>YEAR(Sales_Data[[#This Row],[Order Date]])</f>
        <v>2016</v>
      </c>
    </row>
    <row r="4457" spans="1:26" x14ac:dyDescent="0.2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>_xlfn.XLOOKUP(Sales_Data[[#This Row],[Category]],Assumptions_Model!A:A, Assumptions_Model!B:B)</f>
        <v>0.65</v>
      </c>
      <c r="W4457">
        <f>Sales_Data[[#This Row],[Sales]]*Sales_Data[[#This Row],[Cost_%]]</f>
        <v>84.219200000000015</v>
      </c>
      <c r="X4457">
        <f>Sales_Data[[#This Row],[Sales]]-Sales_Data[[#This Row],[Cost]]</f>
        <v>45.348799999999997</v>
      </c>
      <c r="Y4457" s="3">
        <f>Sales_Data[[#This Row],[Gross_Profit_Recalc]]/Sales_Data[[#This Row],[Sales]]</f>
        <v>0.34999999999999992</v>
      </c>
      <c r="Z4457">
        <f>YEAR(Sales_Data[[#This Row],[Order Date]])</f>
        <v>2015</v>
      </c>
    </row>
    <row r="4458" spans="1:26" x14ac:dyDescent="0.2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>_xlfn.XLOOKUP(Sales_Data[[#This Row],[Category]],Assumptions_Model!A:A, Assumptions_Model!B:B)</f>
        <v>0.6</v>
      </c>
      <c r="W4458">
        <f>Sales_Data[[#This Row],[Sales]]*Sales_Data[[#This Row],[Cost_%]]</f>
        <v>3.8208000000000002</v>
      </c>
      <c r="X4458">
        <f>Sales_Data[[#This Row],[Sales]]-Sales_Data[[#This Row],[Cost]]</f>
        <v>2.5472000000000001</v>
      </c>
      <c r="Y4458" s="3">
        <f>Sales_Data[[#This Row],[Gross_Profit_Recalc]]/Sales_Data[[#This Row],[Sales]]</f>
        <v>0.4</v>
      </c>
      <c r="Z4458">
        <f>YEAR(Sales_Data[[#This Row],[Order Date]])</f>
        <v>2015</v>
      </c>
    </row>
    <row r="4459" spans="1:26" x14ac:dyDescent="0.2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>_xlfn.XLOOKUP(Sales_Data[[#This Row],[Category]],Assumptions_Model!A:A, Assumptions_Model!B:B)</f>
        <v>0.6</v>
      </c>
      <c r="W4459">
        <f>Sales_Data[[#This Row],[Sales]]*Sales_Data[[#This Row],[Cost_%]]</f>
        <v>146.72999999999999</v>
      </c>
      <c r="X4459">
        <f>Sales_Data[[#This Row],[Sales]]-Sales_Data[[#This Row],[Cost]]</f>
        <v>97.820000000000022</v>
      </c>
      <c r="Y4459" s="3">
        <f>Sales_Data[[#This Row],[Gross_Profit_Recalc]]/Sales_Data[[#This Row],[Sales]]</f>
        <v>0.40000000000000008</v>
      </c>
      <c r="Z4459">
        <f>YEAR(Sales_Data[[#This Row],[Order Date]])</f>
        <v>2017</v>
      </c>
    </row>
    <row r="4460" spans="1:26" x14ac:dyDescent="0.2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>_xlfn.XLOOKUP(Sales_Data[[#This Row],[Category]],Assumptions_Model!A:A, Assumptions_Model!B:B)</f>
        <v>0.6</v>
      </c>
      <c r="W4460">
        <f>Sales_Data[[#This Row],[Sales]]*Sales_Data[[#This Row],[Cost_%]]</f>
        <v>799.49760000000003</v>
      </c>
      <c r="X4460">
        <f>Sales_Data[[#This Row],[Sales]]-Sales_Data[[#This Row],[Cost]]</f>
        <v>532.99840000000006</v>
      </c>
      <c r="Y4460" s="3">
        <f>Sales_Data[[#This Row],[Gross_Profit_Recalc]]/Sales_Data[[#This Row],[Sales]]</f>
        <v>0.4</v>
      </c>
      <c r="Z4460">
        <f>YEAR(Sales_Data[[#This Row],[Order Date]])</f>
        <v>2017</v>
      </c>
    </row>
    <row r="4461" spans="1:26" x14ac:dyDescent="0.2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>_xlfn.XLOOKUP(Sales_Data[[#This Row],[Category]],Assumptions_Model!A:A, Assumptions_Model!B:B)</f>
        <v>0.65</v>
      </c>
      <c r="W4461">
        <f>Sales_Data[[#This Row],[Sales]]*Sales_Data[[#This Row],[Cost_%]]</f>
        <v>21.304400000000005</v>
      </c>
      <c r="X4461">
        <f>Sales_Data[[#This Row],[Sales]]-Sales_Data[[#This Row],[Cost]]</f>
        <v>11.471599999999999</v>
      </c>
      <c r="Y4461" s="3">
        <f>Sales_Data[[#This Row],[Gross_Profit_Recalc]]/Sales_Data[[#This Row],[Sales]]</f>
        <v>0.34999999999999992</v>
      </c>
      <c r="Z4461">
        <f>YEAR(Sales_Data[[#This Row],[Order Date]])</f>
        <v>2017</v>
      </c>
    </row>
    <row r="4462" spans="1:26" x14ac:dyDescent="0.2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>_xlfn.XLOOKUP(Sales_Data[[#This Row],[Category]],Assumptions_Model!A:A, Assumptions_Model!B:B)</f>
        <v>0.6</v>
      </c>
      <c r="W4462">
        <f>Sales_Data[[#This Row],[Sales]]*Sales_Data[[#This Row],[Cost_%]]</f>
        <v>88.310400000000001</v>
      </c>
      <c r="X4462">
        <f>Sales_Data[[#This Row],[Sales]]-Sales_Data[[#This Row],[Cost]]</f>
        <v>58.873599999999996</v>
      </c>
      <c r="Y4462" s="3">
        <f>Sales_Data[[#This Row],[Gross_Profit_Recalc]]/Sales_Data[[#This Row],[Sales]]</f>
        <v>0.39999999999999997</v>
      </c>
      <c r="Z4462">
        <f>YEAR(Sales_Data[[#This Row],[Order Date]])</f>
        <v>2017</v>
      </c>
    </row>
    <row r="4463" spans="1:26" x14ac:dyDescent="0.2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>_xlfn.XLOOKUP(Sales_Data[[#This Row],[Category]],Assumptions_Model!A:A, Assumptions_Model!B:B)</f>
        <v>0.55000000000000004</v>
      </c>
      <c r="W4463">
        <f>Sales_Data[[#This Row],[Sales]]*Sales_Data[[#This Row],[Cost_%]]</f>
        <v>29.911200000000001</v>
      </c>
      <c r="X4463">
        <f>Sales_Data[[#This Row],[Sales]]-Sales_Data[[#This Row],[Cost]]</f>
        <v>24.472799999999999</v>
      </c>
      <c r="Y4463" s="3">
        <f>Sales_Data[[#This Row],[Gross_Profit_Recalc]]/Sales_Data[[#This Row],[Sales]]</f>
        <v>0.45</v>
      </c>
      <c r="Z4463">
        <f>YEAR(Sales_Data[[#This Row],[Order Date]])</f>
        <v>2017</v>
      </c>
    </row>
    <row r="4464" spans="1:26" x14ac:dyDescent="0.2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>_xlfn.XLOOKUP(Sales_Data[[#This Row],[Category]],Assumptions_Model!A:A, Assumptions_Model!B:B)</f>
        <v>0.6</v>
      </c>
      <c r="W4464">
        <f>Sales_Data[[#This Row],[Sales]]*Sales_Data[[#This Row],[Cost_%]]</f>
        <v>46.065599999999996</v>
      </c>
      <c r="X4464">
        <f>Sales_Data[[#This Row],[Sales]]-Sales_Data[[#This Row],[Cost]]</f>
        <v>30.7104</v>
      </c>
      <c r="Y4464" s="3">
        <f>Sales_Data[[#This Row],[Gross_Profit_Recalc]]/Sales_Data[[#This Row],[Sales]]</f>
        <v>0.4</v>
      </c>
      <c r="Z4464">
        <f>YEAR(Sales_Data[[#This Row],[Order Date]])</f>
        <v>2017</v>
      </c>
    </row>
    <row r="4465" spans="1:26" x14ac:dyDescent="0.2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f>_xlfn.XLOOKUP(Sales_Data[[#This Row],[Category]],Assumptions_Model!A:A, Assumptions_Model!B:B)</f>
        <v>0.6</v>
      </c>
      <c r="W4465">
        <f>Sales_Data[[#This Row],[Sales]]*Sales_Data[[#This Row],[Cost_%]]</f>
        <v>8.6112000000000002</v>
      </c>
      <c r="X4465">
        <f>Sales_Data[[#This Row],[Sales]]-Sales_Data[[#This Row],[Cost]]</f>
        <v>5.7408000000000001</v>
      </c>
      <c r="Y4465" s="3">
        <f>Sales_Data[[#This Row],[Gross_Profit_Recalc]]/Sales_Data[[#This Row],[Sales]]</f>
        <v>0.4</v>
      </c>
      <c r="Z4465">
        <f>YEAR(Sales_Data[[#This Row],[Order Date]])</f>
        <v>2017</v>
      </c>
    </row>
    <row r="4466" spans="1:26" x14ac:dyDescent="0.2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>_xlfn.XLOOKUP(Sales_Data[[#This Row],[Category]],Assumptions_Model!A:A, Assumptions_Model!B:B)</f>
        <v>0.6</v>
      </c>
      <c r="W4466">
        <f>Sales_Data[[#This Row],[Sales]]*Sales_Data[[#This Row],[Cost_%]]</f>
        <v>125.87519999999999</v>
      </c>
      <c r="X4466">
        <f>Sales_Data[[#This Row],[Sales]]-Sales_Data[[#This Row],[Cost]]</f>
        <v>83.916800000000009</v>
      </c>
      <c r="Y4466" s="3">
        <f>Sales_Data[[#This Row],[Gross_Profit_Recalc]]/Sales_Data[[#This Row],[Sales]]</f>
        <v>0.4</v>
      </c>
      <c r="Z4466">
        <f>YEAR(Sales_Data[[#This Row],[Order Date]])</f>
        <v>2017</v>
      </c>
    </row>
    <row r="4467" spans="1:26" x14ac:dyDescent="0.2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>_xlfn.XLOOKUP(Sales_Data[[#This Row],[Category]],Assumptions_Model!A:A, Assumptions_Model!B:B)</f>
        <v>0.6</v>
      </c>
      <c r="W4467">
        <f>Sales_Data[[#This Row],[Sales]]*Sales_Data[[#This Row],[Cost_%]]</f>
        <v>1.9823999999999997</v>
      </c>
      <c r="X4467">
        <f>Sales_Data[[#This Row],[Sales]]-Sales_Data[[#This Row],[Cost]]</f>
        <v>1.3216000000000001</v>
      </c>
      <c r="Y4467" s="3">
        <f>Sales_Data[[#This Row],[Gross_Profit_Recalc]]/Sales_Data[[#This Row],[Sales]]</f>
        <v>0.40000000000000008</v>
      </c>
      <c r="Z4467">
        <f>YEAR(Sales_Data[[#This Row],[Order Date]])</f>
        <v>2015</v>
      </c>
    </row>
    <row r="4468" spans="1:26" x14ac:dyDescent="0.2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>_xlfn.XLOOKUP(Sales_Data[[#This Row],[Category]],Assumptions_Model!A:A, Assumptions_Model!B:B)</f>
        <v>0.6</v>
      </c>
      <c r="W4468">
        <f>Sales_Data[[#This Row],[Sales]]*Sales_Data[[#This Row],[Cost_%]]</f>
        <v>9.8279999999999994</v>
      </c>
      <c r="X4468">
        <f>Sales_Data[[#This Row],[Sales]]-Sales_Data[[#This Row],[Cost]]</f>
        <v>6.5519999999999996</v>
      </c>
      <c r="Y4468" s="3">
        <f>Sales_Data[[#This Row],[Gross_Profit_Recalc]]/Sales_Data[[#This Row],[Sales]]</f>
        <v>0.4</v>
      </c>
      <c r="Z4468">
        <f>YEAR(Sales_Data[[#This Row],[Order Date]])</f>
        <v>2017</v>
      </c>
    </row>
    <row r="4469" spans="1:26" x14ac:dyDescent="0.2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>_xlfn.XLOOKUP(Sales_Data[[#This Row],[Category]],Assumptions_Model!A:A, Assumptions_Model!B:B)</f>
        <v>0.6</v>
      </c>
      <c r="W4469">
        <f>Sales_Data[[#This Row],[Sales]]*Sales_Data[[#This Row],[Cost_%]]</f>
        <v>100.776</v>
      </c>
      <c r="X4469">
        <f>Sales_Data[[#This Row],[Sales]]-Sales_Data[[#This Row],[Cost]]</f>
        <v>67.184000000000012</v>
      </c>
      <c r="Y4469" s="3">
        <f>Sales_Data[[#This Row],[Gross_Profit_Recalc]]/Sales_Data[[#This Row],[Sales]]</f>
        <v>0.40000000000000008</v>
      </c>
      <c r="Z4469">
        <f>YEAR(Sales_Data[[#This Row],[Order Date]])</f>
        <v>2017</v>
      </c>
    </row>
    <row r="4470" spans="1:26" x14ac:dyDescent="0.2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f>_xlfn.XLOOKUP(Sales_Data[[#This Row],[Category]],Assumptions_Model!A:A, Assumptions_Model!B:B)</f>
        <v>0.65</v>
      </c>
      <c r="W4470">
        <f>Sales_Data[[#This Row],[Sales]]*Sales_Data[[#This Row],[Cost_%]]</f>
        <v>209.01919999999998</v>
      </c>
      <c r="X4470">
        <f>Sales_Data[[#This Row],[Sales]]-Sales_Data[[#This Row],[Cost]]</f>
        <v>112.5488</v>
      </c>
      <c r="Y4470" s="3">
        <f>Sales_Data[[#This Row],[Gross_Profit_Recalc]]/Sales_Data[[#This Row],[Sales]]</f>
        <v>0.35000000000000003</v>
      </c>
      <c r="Z4470">
        <f>YEAR(Sales_Data[[#This Row],[Order Date]])</f>
        <v>2017</v>
      </c>
    </row>
    <row r="4471" spans="1:26" x14ac:dyDescent="0.2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>_xlfn.XLOOKUP(Sales_Data[[#This Row],[Category]],Assumptions_Model!A:A, Assumptions_Model!B:B)</f>
        <v>0.6</v>
      </c>
      <c r="W4471">
        <f>Sales_Data[[#This Row],[Sales]]*Sales_Data[[#This Row],[Cost_%]]</f>
        <v>7.7759999999999998</v>
      </c>
      <c r="X4471">
        <f>Sales_Data[[#This Row],[Sales]]-Sales_Data[[#This Row],[Cost]]</f>
        <v>5.1840000000000011</v>
      </c>
      <c r="Y4471" s="3">
        <f>Sales_Data[[#This Row],[Gross_Profit_Recalc]]/Sales_Data[[#This Row],[Sales]]</f>
        <v>0.40000000000000008</v>
      </c>
      <c r="Z4471">
        <f>YEAR(Sales_Data[[#This Row],[Order Date]])</f>
        <v>2017</v>
      </c>
    </row>
    <row r="4472" spans="1:26" x14ac:dyDescent="0.2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>_xlfn.XLOOKUP(Sales_Data[[#This Row],[Category]],Assumptions_Model!A:A, Assumptions_Model!B:B)</f>
        <v>0.65</v>
      </c>
      <c r="W4472">
        <f>Sales_Data[[#This Row],[Sales]]*Sales_Data[[#This Row],[Cost_%]]</f>
        <v>83.237700000000004</v>
      </c>
      <c r="X4472">
        <f>Sales_Data[[#This Row],[Sales]]-Sales_Data[[#This Row],[Cost]]</f>
        <v>44.820299999999989</v>
      </c>
      <c r="Y4472" s="3">
        <f>Sales_Data[[#This Row],[Gross_Profit_Recalc]]/Sales_Data[[#This Row],[Sales]]</f>
        <v>0.34999999999999992</v>
      </c>
      <c r="Z4472">
        <f>YEAR(Sales_Data[[#This Row],[Order Date]])</f>
        <v>2017</v>
      </c>
    </row>
    <row r="4473" spans="1:26" x14ac:dyDescent="0.2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>_xlfn.XLOOKUP(Sales_Data[[#This Row],[Category]],Assumptions_Model!A:A, Assumptions_Model!B:B)</f>
        <v>0.65</v>
      </c>
      <c r="W4473">
        <f>Sales_Data[[#This Row],[Sales]]*Sales_Data[[#This Row],[Cost_%]]</f>
        <v>41.395900000000005</v>
      </c>
      <c r="X4473">
        <f>Sales_Data[[#This Row],[Sales]]-Sales_Data[[#This Row],[Cost]]</f>
        <v>22.290099999999995</v>
      </c>
      <c r="Y4473" s="3">
        <f>Sales_Data[[#This Row],[Gross_Profit_Recalc]]/Sales_Data[[#This Row],[Sales]]</f>
        <v>0.34999999999999992</v>
      </c>
      <c r="Z4473">
        <f>YEAR(Sales_Data[[#This Row],[Order Date]])</f>
        <v>2017</v>
      </c>
    </row>
    <row r="4474" spans="1:26" x14ac:dyDescent="0.2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>_xlfn.XLOOKUP(Sales_Data[[#This Row],[Category]],Assumptions_Model!A:A, Assumptions_Model!B:B)</f>
        <v>0.55000000000000004</v>
      </c>
      <c r="W4474">
        <f>Sales_Data[[#This Row],[Sales]]*Sales_Data[[#This Row],[Cost_%]]</f>
        <v>131.98680000000002</v>
      </c>
      <c r="X4474">
        <f>Sales_Data[[#This Row],[Sales]]-Sales_Data[[#This Row],[Cost]]</f>
        <v>107.98919999999998</v>
      </c>
      <c r="Y4474" s="3">
        <f>Sales_Data[[#This Row],[Gross_Profit_Recalc]]/Sales_Data[[#This Row],[Sales]]</f>
        <v>0.44999999999999996</v>
      </c>
      <c r="Z4474">
        <f>YEAR(Sales_Data[[#This Row],[Order Date]])</f>
        <v>2017</v>
      </c>
    </row>
    <row r="4475" spans="1:26" x14ac:dyDescent="0.2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f>_xlfn.XLOOKUP(Sales_Data[[#This Row],[Category]],Assumptions_Model!A:A, Assumptions_Model!B:B)</f>
        <v>0.65</v>
      </c>
      <c r="W4475">
        <f>Sales_Data[[#This Row],[Sales]]*Sales_Data[[#This Row],[Cost_%]]</f>
        <v>223.74300000000002</v>
      </c>
      <c r="X4475">
        <f>Sales_Data[[#This Row],[Sales]]-Sales_Data[[#This Row],[Cost]]</f>
        <v>120.477</v>
      </c>
      <c r="Y4475" s="3">
        <f>Sales_Data[[#This Row],[Gross_Profit_Recalc]]/Sales_Data[[#This Row],[Sales]]</f>
        <v>0.35</v>
      </c>
      <c r="Z4475">
        <f>YEAR(Sales_Data[[#This Row],[Order Date]])</f>
        <v>2017</v>
      </c>
    </row>
    <row r="4476" spans="1:26" x14ac:dyDescent="0.2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f>_xlfn.XLOOKUP(Sales_Data[[#This Row],[Category]],Assumptions_Model!A:A, Assumptions_Model!B:B)</f>
        <v>0.6</v>
      </c>
      <c r="W4476">
        <f>Sales_Data[[#This Row],[Sales]]*Sales_Data[[#This Row],[Cost_%]]</f>
        <v>9.3311999999999991</v>
      </c>
      <c r="X4476">
        <f>Sales_Data[[#This Row],[Sales]]-Sales_Data[[#This Row],[Cost]]</f>
        <v>6.2208000000000006</v>
      </c>
      <c r="Y4476" s="3">
        <f>Sales_Data[[#This Row],[Gross_Profit_Recalc]]/Sales_Data[[#This Row],[Sales]]</f>
        <v>0.4</v>
      </c>
      <c r="Z4476">
        <f>YEAR(Sales_Data[[#This Row],[Order Date]])</f>
        <v>2017</v>
      </c>
    </row>
    <row r="4477" spans="1:26" x14ac:dyDescent="0.2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f>_xlfn.XLOOKUP(Sales_Data[[#This Row],[Category]],Assumptions_Model!A:A, Assumptions_Model!B:B)</f>
        <v>0.65</v>
      </c>
      <c r="W4477">
        <f>Sales_Data[[#This Row],[Sales]]*Sales_Data[[#This Row],[Cost_%]]</f>
        <v>13.811200000000001</v>
      </c>
      <c r="X4477">
        <f>Sales_Data[[#This Row],[Sales]]-Sales_Data[[#This Row],[Cost]]</f>
        <v>7.4367999999999999</v>
      </c>
      <c r="Y4477" s="3">
        <f>Sales_Data[[#This Row],[Gross_Profit_Recalc]]/Sales_Data[[#This Row],[Sales]]</f>
        <v>0.35</v>
      </c>
      <c r="Z4477">
        <f>YEAR(Sales_Data[[#This Row],[Order Date]])</f>
        <v>2017</v>
      </c>
    </row>
    <row r="4478" spans="1:26" x14ac:dyDescent="0.2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f>_xlfn.XLOOKUP(Sales_Data[[#This Row],[Category]],Assumptions_Model!A:A, Assumptions_Model!B:B)</f>
        <v>0.6</v>
      </c>
      <c r="W4478">
        <f>Sales_Data[[#This Row],[Sales]]*Sales_Data[[#This Row],[Cost_%]]</f>
        <v>5.0688000000000004</v>
      </c>
      <c r="X4478">
        <f>Sales_Data[[#This Row],[Sales]]-Sales_Data[[#This Row],[Cost]]</f>
        <v>3.3792</v>
      </c>
      <c r="Y4478" s="3">
        <f>Sales_Data[[#This Row],[Gross_Profit_Recalc]]/Sales_Data[[#This Row],[Sales]]</f>
        <v>0.39999999999999997</v>
      </c>
      <c r="Z4478">
        <f>YEAR(Sales_Data[[#This Row],[Order Date]])</f>
        <v>2017</v>
      </c>
    </row>
    <row r="4479" spans="1:26" x14ac:dyDescent="0.2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f>_xlfn.XLOOKUP(Sales_Data[[#This Row],[Category]],Assumptions_Model!A:A, Assumptions_Model!B:B)</f>
        <v>0.6</v>
      </c>
      <c r="W4479">
        <f>Sales_Data[[#This Row],[Sales]]*Sales_Data[[#This Row],[Cost_%]]</f>
        <v>199.85399999999998</v>
      </c>
      <c r="X4479">
        <f>Sales_Data[[#This Row],[Sales]]-Sales_Data[[#This Row],[Cost]]</f>
        <v>133.23599999999999</v>
      </c>
      <c r="Y4479" s="3">
        <f>Sales_Data[[#This Row],[Gross_Profit_Recalc]]/Sales_Data[[#This Row],[Sales]]</f>
        <v>0.4</v>
      </c>
      <c r="Z4479">
        <f>YEAR(Sales_Data[[#This Row],[Order Date]])</f>
        <v>2017</v>
      </c>
    </row>
    <row r="4480" spans="1:26" x14ac:dyDescent="0.2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>_xlfn.XLOOKUP(Sales_Data[[#This Row],[Category]],Assumptions_Model!A:A, Assumptions_Model!B:B)</f>
        <v>0.65</v>
      </c>
      <c r="W4480">
        <f>Sales_Data[[#This Row],[Sales]]*Sales_Data[[#This Row],[Cost_%]]</f>
        <v>161.83699999999999</v>
      </c>
      <c r="X4480">
        <f>Sales_Data[[#This Row],[Sales]]-Sales_Data[[#This Row],[Cost]]</f>
        <v>87.143000000000001</v>
      </c>
      <c r="Y4480" s="3">
        <f>Sales_Data[[#This Row],[Gross_Profit_Recalc]]/Sales_Data[[#This Row],[Sales]]</f>
        <v>0.35000000000000003</v>
      </c>
      <c r="Z4480">
        <f>YEAR(Sales_Data[[#This Row],[Order Date]])</f>
        <v>2017</v>
      </c>
    </row>
    <row r="4481" spans="1:26" x14ac:dyDescent="0.2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f>_xlfn.XLOOKUP(Sales_Data[[#This Row],[Category]],Assumptions_Model!A:A, Assumptions_Model!B:B)</f>
        <v>0.6</v>
      </c>
      <c r="W4481">
        <f>Sales_Data[[#This Row],[Sales]]*Sales_Data[[#This Row],[Cost_%]]</f>
        <v>14.939999999999998</v>
      </c>
      <c r="X4481">
        <f>Sales_Data[[#This Row],[Sales]]-Sales_Data[[#This Row],[Cost]]</f>
        <v>9.9600000000000009</v>
      </c>
      <c r="Y4481" s="3">
        <f>Sales_Data[[#This Row],[Gross_Profit_Recalc]]/Sales_Data[[#This Row],[Sales]]</f>
        <v>0.40000000000000008</v>
      </c>
      <c r="Z4481">
        <f>YEAR(Sales_Data[[#This Row],[Order Date]])</f>
        <v>2014</v>
      </c>
    </row>
    <row r="4482" spans="1:26" x14ac:dyDescent="0.2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>_xlfn.XLOOKUP(Sales_Data[[#This Row],[Category]],Assumptions_Model!A:A, Assumptions_Model!B:B)</f>
        <v>0.6</v>
      </c>
      <c r="W4482">
        <f>Sales_Data[[#This Row],[Sales]]*Sales_Data[[#This Row],[Cost_%]]</f>
        <v>9.1559999999999988</v>
      </c>
      <c r="X4482">
        <f>Sales_Data[[#This Row],[Sales]]-Sales_Data[[#This Row],[Cost]]</f>
        <v>6.104000000000001</v>
      </c>
      <c r="Y4482" s="3">
        <f>Sales_Data[[#This Row],[Gross_Profit_Recalc]]/Sales_Data[[#This Row],[Sales]]</f>
        <v>0.40000000000000008</v>
      </c>
      <c r="Z4482">
        <f>YEAR(Sales_Data[[#This Row],[Order Date]])</f>
        <v>2016</v>
      </c>
    </row>
    <row r="4483" spans="1:26" x14ac:dyDescent="0.2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>_xlfn.XLOOKUP(Sales_Data[[#This Row],[Category]],Assumptions_Model!A:A, Assumptions_Model!B:B)</f>
        <v>0.6</v>
      </c>
      <c r="W4483">
        <f>Sales_Data[[#This Row],[Sales]]*Sales_Data[[#This Row],[Cost_%]]</f>
        <v>25.992000000000001</v>
      </c>
      <c r="X4483">
        <f>Sales_Data[[#This Row],[Sales]]-Sales_Data[[#This Row],[Cost]]</f>
        <v>17.327999999999999</v>
      </c>
      <c r="Y4483" s="3">
        <f>Sales_Data[[#This Row],[Gross_Profit_Recalc]]/Sales_Data[[#This Row],[Sales]]</f>
        <v>0.39999999999999997</v>
      </c>
      <c r="Z4483">
        <f>YEAR(Sales_Data[[#This Row],[Order Date]])</f>
        <v>2016</v>
      </c>
    </row>
    <row r="4484" spans="1:26" x14ac:dyDescent="0.2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>_xlfn.XLOOKUP(Sales_Data[[#This Row],[Category]],Assumptions_Model!A:A, Assumptions_Model!B:B)</f>
        <v>0.6</v>
      </c>
      <c r="W4484">
        <f>Sales_Data[[#This Row],[Sales]]*Sales_Data[[#This Row],[Cost_%]]</f>
        <v>26.150400000000001</v>
      </c>
      <c r="X4484">
        <f>Sales_Data[[#This Row],[Sales]]-Sales_Data[[#This Row],[Cost]]</f>
        <v>17.433600000000002</v>
      </c>
      <c r="Y4484" s="3">
        <f>Sales_Data[[#This Row],[Gross_Profit_Recalc]]/Sales_Data[[#This Row],[Sales]]</f>
        <v>0.4</v>
      </c>
      <c r="Z4484">
        <f>YEAR(Sales_Data[[#This Row],[Order Date]])</f>
        <v>2016</v>
      </c>
    </row>
    <row r="4485" spans="1:26" x14ac:dyDescent="0.2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>_xlfn.XLOOKUP(Sales_Data[[#This Row],[Category]],Assumptions_Model!A:A, Assumptions_Model!B:B)</f>
        <v>0.6</v>
      </c>
      <c r="W4485">
        <f>Sales_Data[[#This Row],[Sales]]*Sales_Data[[#This Row],[Cost_%]]</f>
        <v>69.768000000000001</v>
      </c>
      <c r="X4485">
        <f>Sales_Data[[#This Row],[Sales]]-Sales_Data[[#This Row],[Cost]]</f>
        <v>46.512</v>
      </c>
      <c r="Y4485" s="3">
        <f>Sales_Data[[#This Row],[Gross_Profit_Recalc]]/Sales_Data[[#This Row],[Sales]]</f>
        <v>0.4</v>
      </c>
      <c r="Z4485">
        <f>YEAR(Sales_Data[[#This Row],[Order Date]])</f>
        <v>2016</v>
      </c>
    </row>
    <row r="4486" spans="1:26" x14ac:dyDescent="0.2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>_xlfn.XLOOKUP(Sales_Data[[#This Row],[Category]],Assumptions_Model!A:A, Assumptions_Model!B:B)</f>
        <v>0.6</v>
      </c>
      <c r="W4486">
        <f>Sales_Data[[#This Row],[Sales]]*Sales_Data[[#This Row],[Cost_%]]</f>
        <v>5.5775999999999994</v>
      </c>
      <c r="X4486">
        <f>Sales_Data[[#This Row],[Sales]]-Sales_Data[[#This Row],[Cost]]</f>
        <v>3.7183999999999999</v>
      </c>
      <c r="Y4486" s="3">
        <f>Sales_Data[[#This Row],[Gross_Profit_Recalc]]/Sales_Data[[#This Row],[Sales]]</f>
        <v>0.4</v>
      </c>
      <c r="Z4486">
        <f>YEAR(Sales_Data[[#This Row],[Order Date]])</f>
        <v>2016</v>
      </c>
    </row>
    <row r="4487" spans="1:26" x14ac:dyDescent="0.2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>_xlfn.XLOOKUP(Sales_Data[[#This Row],[Category]],Assumptions_Model!A:A, Assumptions_Model!B:B)</f>
        <v>0.6</v>
      </c>
      <c r="W4487">
        <f>Sales_Data[[#This Row],[Sales]]*Sales_Data[[#This Row],[Cost_%]]</f>
        <v>11.664</v>
      </c>
      <c r="X4487">
        <f>Sales_Data[[#This Row],[Sales]]-Sales_Data[[#This Row],[Cost]]</f>
        <v>7.7760000000000016</v>
      </c>
      <c r="Y4487" s="3">
        <f>Sales_Data[[#This Row],[Gross_Profit_Recalc]]/Sales_Data[[#This Row],[Sales]]</f>
        <v>0.40000000000000008</v>
      </c>
      <c r="Z4487">
        <f>YEAR(Sales_Data[[#This Row],[Order Date]])</f>
        <v>2016</v>
      </c>
    </row>
    <row r="4488" spans="1:26" x14ac:dyDescent="0.2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>_xlfn.XLOOKUP(Sales_Data[[#This Row],[Category]],Assumptions_Model!A:A, Assumptions_Model!B:B)</f>
        <v>0.6</v>
      </c>
      <c r="W4488">
        <f>Sales_Data[[#This Row],[Sales]]*Sales_Data[[#This Row],[Cost_%]]</f>
        <v>188.73</v>
      </c>
      <c r="X4488">
        <f>Sales_Data[[#This Row],[Sales]]-Sales_Data[[#This Row],[Cost]]</f>
        <v>125.82000000000002</v>
      </c>
      <c r="Y4488" s="3">
        <f>Sales_Data[[#This Row],[Gross_Profit_Recalc]]/Sales_Data[[#This Row],[Sales]]</f>
        <v>0.40000000000000008</v>
      </c>
      <c r="Z4488">
        <f>YEAR(Sales_Data[[#This Row],[Order Date]])</f>
        <v>2016</v>
      </c>
    </row>
    <row r="4489" spans="1:26" x14ac:dyDescent="0.2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>_xlfn.XLOOKUP(Sales_Data[[#This Row],[Category]],Assumptions_Model!A:A, Assumptions_Model!B:B)</f>
        <v>0.6</v>
      </c>
      <c r="W4489">
        <f>Sales_Data[[#This Row],[Sales]]*Sales_Data[[#This Row],[Cost_%]]</f>
        <v>9.7619999999999987</v>
      </c>
      <c r="X4489">
        <f>Sales_Data[[#This Row],[Sales]]-Sales_Data[[#This Row],[Cost]]</f>
        <v>6.5080000000000009</v>
      </c>
      <c r="Y4489" s="3">
        <f>Sales_Data[[#This Row],[Gross_Profit_Recalc]]/Sales_Data[[#This Row],[Sales]]</f>
        <v>0.40000000000000008</v>
      </c>
      <c r="Z4489">
        <f>YEAR(Sales_Data[[#This Row],[Order Date]])</f>
        <v>2015</v>
      </c>
    </row>
    <row r="4490" spans="1:26" x14ac:dyDescent="0.2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>_xlfn.XLOOKUP(Sales_Data[[#This Row],[Category]],Assumptions_Model!A:A, Assumptions_Model!B:B)</f>
        <v>0.6</v>
      </c>
      <c r="W4490">
        <f>Sales_Data[[#This Row],[Sales]]*Sales_Data[[#This Row],[Cost_%]]</f>
        <v>41.472000000000001</v>
      </c>
      <c r="X4490">
        <f>Sales_Data[[#This Row],[Sales]]-Sales_Data[[#This Row],[Cost]]</f>
        <v>27.648000000000003</v>
      </c>
      <c r="Y4490" s="3">
        <f>Sales_Data[[#This Row],[Gross_Profit_Recalc]]/Sales_Data[[#This Row],[Sales]]</f>
        <v>0.4</v>
      </c>
      <c r="Z4490">
        <f>YEAR(Sales_Data[[#This Row],[Order Date]])</f>
        <v>2015</v>
      </c>
    </row>
    <row r="4491" spans="1:26" x14ac:dyDescent="0.2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>_xlfn.XLOOKUP(Sales_Data[[#This Row],[Category]],Assumptions_Model!A:A, Assumptions_Model!B:B)</f>
        <v>0.6</v>
      </c>
      <c r="W4491">
        <f>Sales_Data[[#This Row],[Sales]]*Sales_Data[[#This Row],[Cost_%]]</f>
        <v>2.6819999999999999</v>
      </c>
      <c r="X4491">
        <f>Sales_Data[[#This Row],[Sales]]-Sales_Data[[#This Row],[Cost]]</f>
        <v>1.7879999999999998</v>
      </c>
      <c r="Y4491" s="3">
        <f>Sales_Data[[#This Row],[Gross_Profit_Recalc]]/Sales_Data[[#This Row],[Sales]]</f>
        <v>0.39999999999999997</v>
      </c>
      <c r="Z4491">
        <f>YEAR(Sales_Data[[#This Row],[Order Date]])</f>
        <v>2015</v>
      </c>
    </row>
    <row r="4492" spans="1:26" x14ac:dyDescent="0.2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>_xlfn.XLOOKUP(Sales_Data[[#This Row],[Category]],Assumptions_Model!A:A, Assumptions_Model!B:B)</f>
        <v>0.65</v>
      </c>
      <c r="W4492">
        <f>Sales_Data[[#This Row],[Sales]]*Sales_Data[[#This Row],[Cost_%]]</f>
        <v>271.89240000000001</v>
      </c>
      <c r="X4492">
        <f>Sales_Data[[#This Row],[Sales]]-Sales_Data[[#This Row],[Cost]]</f>
        <v>146.40359999999998</v>
      </c>
      <c r="Y4492" s="3">
        <f>Sales_Data[[#This Row],[Gross_Profit_Recalc]]/Sales_Data[[#This Row],[Sales]]</f>
        <v>0.35</v>
      </c>
      <c r="Z4492">
        <f>YEAR(Sales_Data[[#This Row],[Order Date]])</f>
        <v>2017</v>
      </c>
    </row>
    <row r="4493" spans="1:26" x14ac:dyDescent="0.2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>_xlfn.XLOOKUP(Sales_Data[[#This Row],[Category]],Assumptions_Model!A:A, Assumptions_Model!B:B)</f>
        <v>0.55000000000000004</v>
      </c>
      <c r="W4493">
        <f>Sales_Data[[#This Row],[Sales]]*Sales_Data[[#This Row],[Cost_%]]</f>
        <v>362.99340000000007</v>
      </c>
      <c r="X4493">
        <f>Sales_Data[[#This Row],[Sales]]-Sales_Data[[#This Row],[Cost]]</f>
        <v>296.99459999999999</v>
      </c>
      <c r="Y4493" s="3">
        <f>Sales_Data[[#This Row],[Gross_Profit_Recalc]]/Sales_Data[[#This Row],[Sales]]</f>
        <v>0.44999999999999996</v>
      </c>
      <c r="Z4493">
        <f>YEAR(Sales_Data[[#This Row],[Order Date]])</f>
        <v>2014</v>
      </c>
    </row>
    <row r="4494" spans="1:26" x14ac:dyDescent="0.2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>_xlfn.XLOOKUP(Sales_Data[[#This Row],[Category]],Assumptions_Model!A:A, Assumptions_Model!B:B)</f>
        <v>0.65</v>
      </c>
      <c r="W4494">
        <f>Sales_Data[[#This Row],[Sales]]*Sales_Data[[#This Row],[Cost_%]]</f>
        <v>5.2831999999999999</v>
      </c>
      <c r="X4494">
        <f>Sales_Data[[#This Row],[Sales]]-Sales_Data[[#This Row],[Cost]]</f>
        <v>2.8448000000000002</v>
      </c>
      <c r="Y4494" s="3">
        <f>Sales_Data[[#This Row],[Gross_Profit_Recalc]]/Sales_Data[[#This Row],[Sales]]</f>
        <v>0.35000000000000003</v>
      </c>
      <c r="Z4494">
        <f>YEAR(Sales_Data[[#This Row],[Order Date]])</f>
        <v>2014</v>
      </c>
    </row>
    <row r="4495" spans="1:26" x14ac:dyDescent="0.2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>_xlfn.XLOOKUP(Sales_Data[[#This Row],[Category]],Assumptions_Model!A:A, Assumptions_Model!B:B)</f>
        <v>0.6</v>
      </c>
      <c r="W4495">
        <f>Sales_Data[[#This Row],[Sales]]*Sales_Data[[#This Row],[Cost_%]]</f>
        <v>21.772799999999997</v>
      </c>
      <c r="X4495">
        <f>Sales_Data[[#This Row],[Sales]]-Sales_Data[[#This Row],[Cost]]</f>
        <v>14.5152</v>
      </c>
      <c r="Y4495" s="3">
        <f>Sales_Data[[#This Row],[Gross_Profit_Recalc]]/Sales_Data[[#This Row],[Sales]]</f>
        <v>0.4</v>
      </c>
      <c r="Z4495">
        <f>YEAR(Sales_Data[[#This Row],[Order Date]])</f>
        <v>2014</v>
      </c>
    </row>
    <row r="4496" spans="1:26" x14ac:dyDescent="0.2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>_xlfn.XLOOKUP(Sales_Data[[#This Row],[Category]],Assumptions_Model!A:A, Assumptions_Model!B:B)</f>
        <v>0.65</v>
      </c>
      <c r="W4496">
        <f>Sales_Data[[#This Row],[Sales]]*Sales_Data[[#This Row],[Cost_%]]</f>
        <v>591.31799999999998</v>
      </c>
      <c r="X4496">
        <f>Sales_Data[[#This Row],[Sales]]-Sales_Data[[#This Row],[Cost]]</f>
        <v>318.40200000000004</v>
      </c>
      <c r="Y4496" s="3">
        <f>Sales_Data[[#This Row],[Gross_Profit_Recalc]]/Sales_Data[[#This Row],[Sales]]</f>
        <v>0.35000000000000003</v>
      </c>
      <c r="Z4496">
        <f>YEAR(Sales_Data[[#This Row],[Order Date]])</f>
        <v>2014</v>
      </c>
    </row>
    <row r="4497" spans="1:26" x14ac:dyDescent="0.2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>_xlfn.XLOOKUP(Sales_Data[[#This Row],[Category]],Assumptions_Model!A:A, Assumptions_Model!B:B)</f>
        <v>0.65</v>
      </c>
      <c r="W4497">
        <f>Sales_Data[[#This Row],[Sales]]*Sales_Data[[#This Row],[Cost_%]]</f>
        <v>596.65027499999997</v>
      </c>
      <c r="X4497">
        <f>Sales_Data[[#This Row],[Sales]]-Sales_Data[[#This Row],[Cost]]</f>
        <v>321.27322500000002</v>
      </c>
      <c r="Y4497" s="3">
        <f>Sales_Data[[#This Row],[Gross_Profit_Recalc]]/Sales_Data[[#This Row],[Sales]]</f>
        <v>0.35000000000000003</v>
      </c>
      <c r="Z4497">
        <f>YEAR(Sales_Data[[#This Row],[Order Date]])</f>
        <v>2017</v>
      </c>
    </row>
    <row r="4498" spans="1:26" x14ac:dyDescent="0.2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>_xlfn.XLOOKUP(Sales_Data[[#This Row],[Category]],Assumptions_Model!A:A, Assumptions_Model!B:B)</f>
        <v>0.6</v>
      </c>
      <c r="W4498">
        <f>Sales_Data[[#This Row],[Sales]]*Sales_Data[[#This Row],[Cost_%]]</f>
        <v>23.327999999999999</v>
      </c>
      <c r="X4498">
        <f>Sales_Data[[#This Row],[Sales]]-Sales_Data[[#This Row],[Cost]]</f>
        <v>15.552000000000003</v>
      </c>
      <c r="Y4498" s="3">
        <f>Sales_Data[[#This Row],[Gross_Profit_Recalc]]/Sales_Data[[#This Row],[Sales]]</f>
        <v>0.40000000000000008</v>
      </c>
      <c r="Z4498">
        <f>YEAR(Sales_Data[[#This Row],[Order Date]])</f>
        <v>2017</v>
      </c>
    </row>
    <row r="4499" spans="1:26" x14ac:dyDescent="0.2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>_xlfn.XLOOKUP(Sales_Data[[#This Row],[Category]],Assumptions_Model!A:A, Assumptions_Model!B:B)</f>
        <v>0.6</v>
      </c>
      <c r="W4499">
        <f>Sales_Data[[#This Row],[Sales]]*Sales_Data[[#This Row],[Cost_%]]</f>
        <v>378.7056</v>
      </c>
      <c r="X4499">
        <f>Sales_Data[[#This Row],[Sales]]-Sales_Data[[#This Row],[Cost]]</f>
        <v>252.47040000000004</v>
      </c>
      <c r="Y4499" s="3">
        <f>Sales_Data[[#This Row],[Gross_Profit_Recalc]]/Sales_Data[[#This Row],[Sales]]</f>
        <v>0.4</v>
      </c>
      <c r="Z4499">
        <f>YEAR(Sales_Data[[#This Row],[Order Date]])</f>
        <v>2017</v>
      </c>
    </row>
    <row r="4500" spans="1:26" x14ac:dyDescent="0.2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>_xlfn.XLOOKUP(Sales_Data[[#This Row],[Category]],Assumptions_Model!A:A, Assumptions_Model!B:B)</f>
        <v>0.6</v>
      </c>
      <c r="W4500">
        <f>Sales_Data[[#This Row],[Sales]]*Sales_Data[[#This Row],[Cost_%]]</f>
        <v>7.7759999999999998</v>
      </c>
      <c r="X4500">
        <f>Sales_Data[[#This Row],[Sales]]-Sales_Data[[#This Row],[Cost]]</f>
        <v>5.1840000000000011</v>
      </c>
      <c r="Y4500" s="3">
        <f>Sales_Data[[#This Row],[Gross_Profit_Recalc]]/Sales_Data[[#This Row],[Sales]]</f>
        <v>0.40000000000000008</v>
      </c>
      <c r="Z4500">
        <f>YEAR(Sales_Data[[#This Row],[Order Date]])</f>
        <v>2014</v>
      </c>
    </row>
    <row r="4501" spans="1:26" x14ac:dyDescent="0.2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>_xlfn.XLOOKUP(Sales_Data[[#This Row],[Category]],Assumptions_Model!A:A, Assumptions_Model!B:B)</f>
        <v>0.6</v>
      </c>
      <c r="W4501">
        <f>Sales_Data[[#This Row],[Sales]]*Sales_Data[[#This Row],[Cost_%]]</f>
        <v>7.7759999999999998</v>
      </c>
      <c r="X4501">
        <f>Sales_Data[[#This Row],[Sales]]-Sales_Data[[#This Row],[Cost]]</f>
        <v>5.1840000000000011</v>
      </c>
      <c r="Y4501" s="3">
        <f>Sales_Data[[#This Row],[Gross_Profit_Recalc]]/Sales_Data[[#This Row],[Sales]]</f>
        <v>0.40000000000000008</v>
      </c>
      <c r="Z4501">
        <f>YEAR(Sales_Data[[#This Row],[Order Date]])</f>
        <v>2016</v>
      </c>
    </row>
    <row r="4502" spans="1:26" x14ac:dyDescent="0.2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>_xlfn.XLOOKUP(Sales_Data[[#This Row],[Category]],Assumptions_Model!A:A, Assumptions_Model!B:B)</f>
        <v>0.6</v>
      </c>
      <c r="W4502">
        <f>Sales_Data[[#This Row],[Sales]]*Sales_Data[[#This Row],[Cost_%]]</f>
        <v>13.92</v>
      </c>
      <c r="X4502">
        <f>Sales_Data[[#This Row],[Sales]]-Sales_Data[[#This Row],[Cost]]</f>
        <v>9.2799999999999994</v>
      </c>
      <c r="Y4502" s="3">
        <f>Sales_Data[[#This Row],[Gross_Profit_Recalc]]/Sales_Data[[#This Row],[Sales]]</f>
        <v>0.39999999999999997</v>
      </c>
      <c r="Z4502">
        <f>YEAR(Sales_Data[[#This Row],[Order Date]])</f>
        <v>2016</v>
      </c>
    </row>
    <row r="4503" spans="1:26" x14ac:dyDescent="0.2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>_xlfn.XLOOKUP(Sales_Data[[#This Row],[Category]],Assumptions_Model!A:A, Assumptions_Model!B:B)</f>
        <v>0.6</v>
      </c>
      <c r="W4503">
        <f>Sales_Data[[#This Row],[Sales]]*Sales_Data[[#This Row],[Cost_%]]</f>
        <v>15.552</v>
      </c>
      <c r="X4503">
        <f>Sales_Data[[#This Row],[Sales]]-Sales_Data[[#This Row],[Cost]]</f>
        <v>10.368000000000002</v>
      </c>
      <c r="Y4503" s="3">
        <f>Sales_Data[[#This Row],[Gross_Profit_Recalc]]/Sales_Data[[#This Row],[Sales]]</f>
        <v>0.40000000000000008</v>
      </c>
      <c r="Z4503">
        <f>YEAR(Sales_Data[[#This Row],[Order Date]])</f>
        <v>2014</v>
      </c>
    </row>
    <row r="4504" spans="1:26" x14ac:dyDescent="0.2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>_xlfn.XLOOKUP(Sales_Data[[#This Row],[Category]],Assumptions_Model!A:A, Assumptions_Model!B:B)</f>
        <v>0.6</v>
      </c>
      <c r="W4504">
        <f>Sales_Data[[#This Row],[Sales]]*Sales_Data[[#This Row],[Cost_%]]</f>
        <v>12.7872</v>
      </c>
      <c r="X4504">
        <f>Sales_Data[[#This Row],[Sales]]-Sales_Data[[#This Row],[Cost]]</f>
        <v>8.5248000000000008</v>
      </c>
      <c r="Y4504" s="3">
        <f>Sales_Data[[#This Row],[Gross_Profit_Recalc]]/Sales_Data[[#This Row],[Sales]]</f>
        <v>0.4</v>
      </c>
      <c r="Z4504">
        <f>YEAR(Sales_Data[[#This Row],[Order Date]])</f>
        <v>2014</v>
      </c>
    </row>
    <row r="4505" spans="1:26" x14ac:dyDescent="0.2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f>_xlfn.XLOOKUP(Sales_Data[[#This Row],[Category]],Assumptions_Model!A:A, Assumptions_Model!B:B)</f>
        <v>0.55000000000000004</v>
      </c>
      <c r="W4505">
        <f>Sales_Data[[#This Row],[Sales]]*Sales_Data[[#This Row],[Cost_%]]</f>
        <v>95.510800000000017</v>
      </c>
      <c r="X4505">
        <f>Sales_Data[[#This Row],[Sales]]-Sales_Data[[#This Row],[Cost]]</f>
        <v>78.145199999999988</v>
      </c>
      <c r="Y4505" s="3">
        <f>Sales_Data[[#This Row],[Gross_Profit_Recalc]]/Sales_Data[[#This Row],[Sales]]</f>
        <v>0.4499999999999999</v>
      </c>
      <c r="Z4505">
        <f>YEAR(Sales_Data[[#This Row],[Order Date]])</f>
        <v>2014</v>
      </c>
    </row>
    <row r="4506" spans="1:26" x14ac:dyDescent="0.2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>_xlfn.XLOOKUP(Sales_Data[[#This Row],[Category]],Assumptions_Model!A:A, Assumptions_Model!B:B)</f>
        <v>0.6</v>
      </c>
      <c r="W4506">
        <f>Sales_Data[[#This Row],[Sales]]*Sales_Data[[#This Row],[Cost_%]]</f>
        <v>217.17599999999999</v>
      </c>
      <c r="X4506">
        <f>Sales_Data[[#This Row],[Sales]]-Sales_Data[[#This Row],[Cost]]</f>
        <v>144.78399999999999</v>
      </c>
      <c r="Y4506" s="3">
        <f>Sales_Data[[#This Row],[Gross_Profit_Recalc]]/Sales_Data[[#This Row],[Sales]]</f>
        <v>0.4</v>
      </c>
      <c r="Z4506">
        <f>YEAR(Sales_Data[[#This Row],[Order Date]])</f>
        <v>2014</v>
      </c>
    </row>
    <row r="4507" spans="1:26" x14ac:dyDescent="0.2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>_xlfn.XLOOKUP(Sales_Data[[#This Row],[Category]],Assumptions_Model!A:A, Assumptions_Model!B:B)</f>
        <v>0.55000000000000004</v>
      </c>
      <c r="W4507">
        <f>Sales_Data[[#This Row],[Sales]]*Sales_Data[[#This Row],[Cost_%]]</f>
        <v>34.567500000000003</v>
      </c>
      <c r="X4507">
        <f>Sales_Data[[#This Row],[Sales]]-Sales_Data[[#This Row],[Cost]]</f>
        <v>28.282499999999999</v>
      </c>
      <c r="Y4507" s="3">
        <f>Sales_Data[[#This Row],[Gross_Profit_Recalc]]/Sales_Data[[#This Row],[Sales]]</f>
        <v>0.44999999999999996</v>
      </c>
      <c r="Z4507">
        <f>YEAR(Sales_Data[[#This Row],[Order Date]])</f>
        <v>2014</v>
      </c>
    </row>
    <row r="4508" spans="1:26" x14ac:dyDescent="0.2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>_xlfn.XLOOKUP(Sales_Data[[#This Row],[Category]],Assumptions_Model!A:A, Assumptions_Model!B:B)</f>
        <v>0.55000000000000004</v>
      </c>
      <c r="W4508">
        <f>Sales_Data[[#This Row],[Sales]]*Sales_Data[[#This Row],[Cost_%]]</f>
        <v>450.10680000000002</v>
      </c>
      <c r="X4508">
        <f>Sales_Data[[#This Row],[Sales]]-Sales_Data[[#This Row],[Cost]]</f>
        <v>368.26919999999996</v>
      </c>
      <c r="Y4508" s="3">
        <f>Sales_Data[[#This Row],[Gross_Profit_Recalc]]/Sales_Data[[#This Row],[Sales]]</f>
        <v>0.44999999999999996</v>
      </c>
      <c r="Z4508">
        <f>YEAR(Sales_Data[[#This Row],[Order Date]])</f>
        <v>2014</v>
      </c>
    </row>
    <row r="4509" spans="1:26" x14ac:dyDescent="0.2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f>_xlfn.XLOOKUP(Sales_Data[[#This Row],[Category]],Assumptions_Model!A:A, Assumptions_Model!B:B)</f>
        <v>0.6</v>
      </c>
      <c r="W4509">
        <f>Sales_Data[[#This Row],[Sales]]*Sales_Data[[#This Row],[Cost_%]]</f>
        <v>12.203999999999999</v>
      </c>
      <c r="X4509">
        <f>Sales_Data[[#This Row],[Sales]]-Sales_Data[[#This Row],[Cost]]</f>
        <v>8.136000000000001</v>
      </c>
      <c r="Y4509" s="3">
        <f>Sales_Data[[#This Row],[Gross_Profit_Recalc]]/Sales_Data[[#This Row],[Sales]]</f>
        <v>0.40000000000000008</v>
      </c>
      <c r="Z4509">
        <f>YEAR(Sales_Data[[#This Row],[Order Date]])</f>
        <v>2014</v>
      </c>
    </row>
    <row r="4510" spans="1:26" x14ac:dyDescent="0.2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>_xlfn.XLOOKUP(Sales_Data[[#This Row],[Category]],Assumptions_Model!A:A, Assumptions_Model!B:B)</f>
        <v>0.65</v>
      </c>
      <c r="W4510">
        <f>Sales_Data[[#This Row],[Sales]]*Sales_Data[[#This Row],[Cost_%]]</f>
        <v>15.593499999999999</v>
      </c>
      <c r="X4510">
        <f>Sales_Data[[#This Row],[Sales]]-Sales_Data[[#This Row],[Cost]]</f>
        <v>8.3964999999999996</v>
      </c>
      <c r="Y4510" s="3">
        <f>Sales_Data[[#This Row],[Gross_Profit_Recalc]]/Sales_Data[[#This Row],[Sales]]</f>
        <v>0.35000000000000003</v>
      </c>
      <c r="Z4510">
        <f>YEAR(Sales_Data[[#This Row],[Order Date]])</f>
        <v>2014</v>
      </c>
    </row>
    <row r="4511" spans="1:26" x14ac:dyDescent="0.2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>_xlfn.XLOOKUP(Sales_Data[[#This Row],[Category]],Assumptions_Model!A:A, Assumptions_Model!B:B)</f>
        <v>0.65</v>
      </c>
      <c r="W4511">
        <f>Sales_Data[[#This Row],[Sales]]*Sales_Data[[#This Row],[Cost_%]]</f>
        <v>111.33720000000001</v>
      </c>
      <c r="X4511">
        <f>Sales_Data[[#This Row],[Sales]]-Sales_Data[[#This Row],[Cost]]</f>
        <v>59.950800000000001</v>
      </c>
      <c r="Y4511" s="3">
        <f>Sales_Data[[#This Row],[Gross_Profit_Recalc]]/Sales_Data[[#This Row],[Sales]]</f>
        <v>0.35</v>
      </c>
      <c r="Z4511">
        <f>YEAR(Sales_Data[[#This Row],[Order Date]])</f>
        <v>2017</v>
      </c>
    </row>
    <row r="4512" spans="1:26" x14ac:dyDescent="0.2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>_xlfn.XLOOKUP(Sales_Data[[#This Row],[Category]],Assumptions_Model!A:A, Assumptions_Model!B:B)</f>
        <v>0.65</v>
      </c>
      <c r="W4512">
        <f>Sales_Data[[#This Row],[Sales]]*Sales_Data[[#This Row],[Cost_%]]</f>
        <v>24.244999999999997</v>
      </c>
      <c r="X4512">
        <f>Sales_Data[[#This Row],[Sales]]-Sales_Data[[#This Row],[Cost]]</f>
        <v>13.055</v>
      </c>
      <c r="Y4512" s="3">
        <f>Sales_Data[[#This Row],[Gross_Profit_Recalc]]/Sales_Data[[#This Row],[Sales]]</f>
        <v>0.35000000000000003</v>
      </c>
      <c r="Z4512">
        <f>YEAR(Sales_Data[[#This Row],[Order Date]])</f>
        <v>2016</v>
      </c>
    </row>
    <row r="4513" spans="1:26" x14ac:dyDescent="0.2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>_xlfn.XLOOKUP(Sales_Data[[#This Row],[Category]],Assumptions_Model!A:A, Assumptions_Model!B:B)</f>
        <v>0.6</v>
      </c>
      <c r="W4513">
        <f>Sales_Data[[#This Row],[Sales]]*Sales_Data[[#This Row],[Cost_%]]</f>
        <v>49.175999999999995</v>
      </c>
      <c r="X4513">
        <f>Sales_Data[[#This Row],[Sales]]-Sales_Data[[#This Row],[Cost]]</f>
        <v>32.783999999999999</v>
      </c>
      <c r="Y4513" s="3">
        <f>Sales_Data[[#This Row],[Gross_Profit_Recalc]]/Sales_Data[[#This Row],[Sales]]</f>
        <v>0.4</v>
      </c>
      <c r="Z4513">
        <f>YEAR(Sales_Data[[#This Row],[Order Date]])</f>
        <v>2016</v>
      </c>
    </row>
    <row r="4514" spans="1:26" x14ac:dyDescent="0.2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>_xlfn.XLOOKUP(Sales_Data[[#This Row],[Category]],Assumptions_Model!A:A, Assumptions_Model!B:B)</f>
        <v>0.6</v>
      </c>
      <c r="W4514">
        <f>Sales_Data[[#This Row],[Sales]]*Sales_Data[[#This Row],[Cost_%]]</f>
        <v>32.8752</v>
      </c>
      <c r="X4514">
        <f>Sales_Data[[#This Row],[Sales]]-Sales_Data[[#This Row],[Cost]]</f>
        <v>21.916800000000002</v>
      </c>
      <c r="Y4514" s="3">
        <f>Sales_Data[[#This Row],[Gross_Profit_Recalc]]/Sales_Data[[#This Row],[Sales]]</f>
        <v>0.4</v>
      </c>
      <c r="Z4514">
        <f>YEAR(Sales_Data[[#This Row],[Order Date]])</f>
        <v>2016</v>
      </c>
    </row>
    <row r="4515" spans="1:26" x14ac:dyDescent="0.2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>_xlfn.XLOOKUP(Sales_Data[[#This Row],[Category]],Assumptions_Model!A:A, Assumptions_Model!B:B)</f>
        <v>0.6</v>
      </c>
      <c r="W4515">
        <f>Sales_Data[[#This Row],[Sales]]*Sales_Data[[#This Row],[Cost_%]]</f>
        <v>6.4704000000000006</v>
      </c>
      <c r="X4515">
        <f>Sales_Data[[#This Row],[Sales]]-Sales_Data[[#This Row],[Cost]]</f>
        <v>4.3136000000000001</v>
      </c>
      <c r="Y4515" s="3">
        <f>Sales_Data[[#This Row],[Gross_Profit_Recalc]]/Sales_Data[[#This Row],[Sales]]</f>
        <v>0.39999999999999997</v>
      </c>
      <c r="Z4515">
        <f>YEAR(Sales_Data[[#This Row],[Order Date]])</f>
        <v>2016</v>
      </c>
    </row>
    <row r="4516" spans="1:26" x14ac:dyDescent="0.2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>_xlfn.XLOOKUP(Sales_Data[[#This Row],[Category]],Assumptions_Model!A:A, Assumptions_Model!B:B)</f>
        <v>0.65</v>
      </c>
      <c r="W4516">
        <f>Sales_Data[[#This Row],[Sales]]*Sales_Data[[#This Row],[Cost_%]]</f>
        <v>189.13700000000003</v>
      </c>
      <c r="X4516">
        <f>Sales_Data[[#This Row],[Sales]]-Sales_Data[[#This Row],[Cost]]</f>
        <v>101.84299999999999</v>
      </c>
      <c r="Y4516" s="3">
        <f>Sales_Data[[#This Row],[Gross_Profit_Recalc]]/Sales_Data[[#This Row],[Sales]]</f>
        <v>0.34999999999999992</v>
      </c>
      <c r="Z4516">
        <f>YEAR(Sales_Data[[#This Row],[Order Date]])</f>
        <v>2016</v>
      </c>
    </row>
    <row r="4517" spans="1:26" x14ac:dyDescent="0.2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f>_xlfn.XLOOKUP(Sales_Data[[#This Row],[Category]],Assumptions_Model!A:A, Assumptions_Model!B:B)</f>
        <v>0.6</v>
      </c>
      <c r="W4517">
        <f>Sales_Data[[#This Row],[Sales]]*Sales_Data[[#This Row],[Cost_%]]</f>
        <v>21.863999999999997</v>
      </c>
      <c r="X4517">
        <f>Sales_Data[[#This Row],[Sales]]-Sales_Data[[#This Row],[Cost]]</f>
        <v>14.576000000000001</v>
      </c>
      <c r="Y4517" s="3">
        <f>Sales_Data[[#This Row],[Gross_Profit_Recalc]]/Sales_Data[[#This Row],[Sales]]</f>
        <v>0.4</v>
      </c>
      <c r="Z4517">
        <f>YEAR(Sales_Data[[#This Row],[Order Date]])</f>
        <v>2017</v>
      </c>
    </row>
    <row r="4518" spans="1:26" x14ac:dyDescent="0.2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f>_xlfn.XLOOKUP(Sales_Data[[#This Row],[Category]],Assumptions_Model!A:A, Assumptions_Model!B:B)</f>
        <v>0.6</v>
      </c>
      <c r="W4518">
        <f>Sales_Data[[#This Row],[Sales]]*Sales_Data[[#This Row],[Cost_%]]</f>
        <v>12.839999999999998</v>
      </c>
      <c r="X4518">
        <f>Sales_Data[[#This Row],[Sales]]-Sales_Data[[#This Row],[Cost]]</f>
        <v>8.56</v>
      </c>
      <c r="Y4518" s="3">
        <f>Sales_Data[[#This Row],[Gross_Profit_Recalc]]/Sales_Data[[#This Row],[Sales]]</f>
        <v>0.4</v>
      </c>
      <c r="Z4518">
        <f>YEAR(Sales_Data[[#This Row],[Order Date]])</f>
        <v>2016</v>
      </c>
    </row>
    <row r="4519" spans="1:26" x14ac:dyDescent="0.2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>_xlfn.XLOOKUP(Sales_Data[[#This Row],[Category]],Assumptions_Model!A:A, Assumptions_Model!B:B)</f>
        <v>0.6</v>
      </c>
      <c r="W4519">
        <f>Sales_Data[[#This Row],[Sales]]*Sales_Data[[#This Row],[Cost_%]]</f>
        <v>29.198399999999999</v>
      </c>
      <c r="X4519">
        <f>Sales_Data[[#This Row],[Sales]]-Sales_Data[[#This Row],[Cost]]</f>
        <v>19.465600000000002</v>
      </c>
      <c r="Y4519" s="3">
        <f>Sales_Data[[#This Row],[Gross_Profit_Recalc]]/Sales_Data[[#This Row],[Sales]]</f>
        <v>0.4</v>
      </c>
      <c r="Z4519">
        <f>YEAR(Sales_Data[[#This Row],[Order Date]])</f>
        <v>2016</v>
      </c>
    </row>
    <row r="4520" spans="1:26" x14ac:dyDescent="0.2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>_xlfn.XLOOKUP(Sales_Data[[#This Row],[Category]],Assumptions_Model!A:A, Assumptions_Model!B:B)</f>
        <v>0.6</v>
      </c>
      <c r="W4520">
        <f>Sales_Data[[#This Row],[Sales]]*Sales_Data[[#This Row],[Cost_%]]</f>
        <v>9.9359999999999982</v>
      </c>
      <c r="X4520">
        <f>Sales_Data[[#This Row],[Sales]]-Sales_Data[[#This Row],[Cost]]</f>
        <v>6.6240000000000006</v>
      </c>
      <c r="Y4520" s="3">
        <f>Sales_Data[[#This Row],[Gross_Profit_Recalc]]/Sales_Data[[#This Row],[Sales]]</f>
        <v>0.40000000000000008</v>
      </c>
      <c r="Z4520">
        <f>YEAR(Sales_Data[[#This Row],[Order Date]])</f>
        <v>2016</v>
      </c>
    </row>
    <row r="4521" spans="1:26" x14ac:dyDescent="0.2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>_xlfn.XLOOKUP(Sales_Data[[#This Row],[Category]],Assumptions_Model!A:A, Assumptions_Model!B:B)</f>
        <v>0.6</v>
      </c>
      <c r="W4521">
        <f>Sales_Data[[#This Row],[Sales]]*Sales_Data[[#This Row],[Cost_%]]</f>
        <v>808.51199999999994</v>
      </c>
      <c r="X4521">
        <f>Sales_Data[[#This Row],[Sales]]-Sales_Data[[#This Row],[Cost]]</f>
        <v>539.00800000000004</v>
      </c>
      <c r="Y4521" s="3">
        <f>Sales_Data[[#This Row],[Gross_Profit_Recalc]]/Sales_Data[[#This Row],[Sales]]</f>
        <v>0.4</v>
      </c>
      <c r="Z4521">
        <f>YEAR(Sales_Data[[#This Row],[Order Date]])</f>
        <v>2017</v>
      </c>
    </row>
    <row r="4522" spans="1:26" x14ac:dyDescent="0.2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>_xlfn.XLOOKUP(Sales_Data[[#This Row],[Category]],Assumptions_Model!A:A, Assumptions_Model!B:B)</f>
        <v>0.55000000000000004</v>
      </c>
      <c r="W4522">
        <f>Sales_Data[[#This Row],[Sales]]*Sales_Data[[#This Row],[Cost_%]]</f>
        <v>34.270500000000006</v>
      </c>
      <c r="X4522">
        <f>Sales_Data[[#This Row],[Sales]]-Sales_Data[[#This Row],[Cost]]</f>
        <v>28.039499999999997</v>
      </c>
      <c r="Y4522" s="3">
        <f>Sales_Data[[#This Row],[Gross_Profit_Recalc]]/Sales_Data[[#This Row],[Sales]]</f>
        <v>0.44999999999999996</v>
      </c>
      <c r="Z4522">
        <f>YEAR(Sales_Data[[#This Row],[Order Date]])</f>
        <v>2014</v>
      </c>
    </row>
    <row r="4523" spans="1:26" x14ac:dyDescent="0.2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>_xlfn.XLOOKUP(Sales_Data[[#This Row],[Category]],Assumptions_Model!A:A, Assumptions_Model!B:B)</f>
        <v>0.65</v>
      </c>
      <c r="W4523">
        <f>Sales_Data[[#This Row],[Sales]]*Sales_Data[[#This Row],[Cost_%]]</f>
        <v>13.208</v>
      </c>
      <c r="X4523">
        <f>Sales_Data[[#This Row],[Sales]]-Sales_Data[[#This Row],[Cost]]</f>
        <v>7.1120000000000001</v>
      </c>
      <c r="Y4523" s="3">
        <f>Sales_Data[[#This Row],[Gross_Profit_Recalc]]/Sales_Data[[#This Row],[Sales]]</f>
        <v>0.35</v>
      </c>
      <c r="Z4523">
        <f>YEAR(Sales_Data[[#This Row],[Order Date]])</f>
        <v>2014</v>
      </c>
    </row>
    <row r="4524" spans="1:26" x14ac:dyDescent="0.2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>_xlfn.XLOOKUP(Sales_Data[[#This Row],[Category]],Assumptions_Model!A:A, Assumptions_Model!B:B)</f>
        <v>0.6</v>
      </c>
      <c r="W4524">
        <f>Sales_Data[[#This Row],[Sales]]*Sales_Data[[#This Row],[Cost_%]]</f>
        <v>5.6592000000000002</v>
      </c>
      <c r="X4524">
        <f>Sales_Data[[#This Row],[Sales]]-Sales_Data[[#This Row],[Cost]]</f>
        <v>3.7728000000000002</v>
      </c>
      <c r="Y4524" s="3">
        <f>Sales_Data[[#This Row],[Gross_Profit_Recalc]]/Sales_Data[[#This Row],[Sales]]</f>
        <v>0.4</v>
      </c>
      <c r="Z4524">
        <f>YEAR(Sales_Data[[#This Row],[Order Date]])</f>
        <v>2017</v>
      </c>
    </row>
    <row r="4525" spans="1:26" x14ac:dyDescent="0.2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>_xlfn.XLOOKUP(Sales_Data[[#This Row],[Category]],Assumptions_Model!A:A, Assumptions_Model!B:B)</f>
        <v>0.6</v>
      </c>
      <c r="W4525">
        <f>Sales_Data[[#This Row],[Sales]]*Sales_Data[[#This Row],[Cost_%]]</f>
        <v>20.916</v>
      </c>
      <c r="X4525">
        <f>Sales_Data[[#This Row],[Sales]]-Sales_Data[[#This Row],[Cost]]</f>
        <v>13.943999999999999</v>
      </c>
      <c r="Y4525" s="3">
        <f>Sales_Data[[#This Row],[Gross_Profit_Recalc]]/Sales_Data[[#This Row],[Sales]]</f>
        <v>0.39999999999999997</v>
      </c>
      <c r="Z4525">
        <f>YEAR(Sales_Data[[#This Row],[Order Date]])</f>
        <v>2014</v>
      </c>
    </row>
    <row r="4526" spans="1:26" x14ac:dyDescent="0.2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>_xlfn.XLOOKUP(Sales_Data[[#This Row],[Category]],Assumptions_Model!A:A, Assumptions_Model!B:B)</f>
        <v>0.65</v>
      </c>
      <c r="W4526">
        <f>Sales_Data[[#This Row],[Sales]]*Sales_Data[[#This Row],[Cost_%]]</f>
        <v>58.071000000000005</v>
      </c>
      <c r="X4526">
        <f>Sales_Data[[#This Row],[Sales]]-Sales_Data[[#This Row],[Cost]]</f>
        <v>31.268999999999998</v>
      </c>
      <c r="Y4526" s="3">
        <f>Sales_Data[[#This Row],[Gross_Profit_Recalc]]/Sales_Data[[#This Row],[Sales]]</f>
        <v>0.35</v>
      </c>
      <c r="Z4526">
        <f>YEAR(Sales_Data[[#This Row],[Order Date]])</f>
        <v>2014</v>
      </c>
    </row>
    <row r="4527" spans="1:26" x14ac:dyDescent="0.2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>_xlfn.XLOOKUP(Sales_Data[[#This Row],[Category]],Assumptions_Model!A:A, Assumptions_Model!B:B)</f>
        <v>0.55000000000000004</v>
      </c>
      <c r="W4527">
        <f>Sales_Data[[#This Row],[Sales]]*Sales_Data[[#This Row],[Cost_%]]</f>
        <v>148.48900000000003</v>
      </c>
      <c r="X4527">
        <f>Sales_Data[[#This Row],[Sales]]-Sales_Data[[#This Row],[Cost]]</f>
        <v>121.49099999999999</v>
      </c>
      <c r="Y4527" s="3">
        <f>Sales_Data[[#This Row],[Gross_Profit_Recalc]]/Sales_Data[[#This Row],[Sales]]</f>
        <v>0.4499999999999999</v>
      </c>
      <c r="Z4527">
        <f>YEAR(Sales_Data[[#This Row],[Order Date]])</f>
        <v>2017</v>
      </c>
    </row>
    <row r="4528" spans="1:26" x14ac:dyDescent="0.2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f>_xlfn.XLOOKUP(Sales_Data[[#This Row],[Category]],Assumptions_Model!A:A, Assumptions_Model!B:B)</f>
        <v>0.6</v>
      </c>
      <c r="W4528">
        <f>Sales_Data[[#This Row],[Sales]]*Sales_Data[[#This Row],[Cost_%]]</f>
        <v>59.94</v>
      </c>
      <c r="X4528">
        <f>Sales_Data[[#This Row],[Sales]]-Sales_Data[[#This Row],[Cost]]</f>
        <v>39.960000000000008</v>
      </c>
      <c r="Y4528" s="3">
        <f>Sales_Data[[#This Row],[Gross_Profit_Recalc]]/Sales_Data[[#This Row],[Sales]]</f>
        <v>0.40000000000000008</v>
      </c>
      <c r="Z4528">
        <f>YEAR(Sales_Data[[#This Row],[Order Date]])</f>
        <v>2017</v>
      </c>
    </row>
    <row r="4529" spans="1:26" x14ac:dyDescent="0.2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f>_xlfn.XLOOKUP(Sales_Data[[#This Row],[Category]],Assumptions_Model!A:A, Assumptions_Model!B:B)</f>
        <v>0.65</v>
      </c>
      <c r="W4529">
        <f>Sales_Data[[#This Row],[Sales]]*Sales_Data[[#This Row],[Cost_%]]</f>
        <v>25.402000000000001</v>
      </c>
      <c r="X4529">
        <f>Sales_Data[[#This Row],[Sales]]-Sales_Data[[#This Row],[Cost]]</f>
        <v>13.677999999999997</v>
      </c>
      <c r="Y4529" s="3">
        <f>Sales_Data[[#This Row],[Gross_Profit_Recalc]]/Sales_Data[[#This Row],[Sales]]</f>
        <v>0.34999999999999992</v>
      </c>
      <c r="Z4529">
        <f>YEAR(Sales_Data[[#This Row],[Order Date]])</f>
        <v>2017</v>
      </c>
    </row>
    <row r="4530" spans="1:26" x14ac:dyDescent="0.2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>_xlfn.XLOOKUP(Sales_Data[[#This Row],[Category]],Assumptions_Model!A:A, Assumptions_Model!B:B)</f>
        <v>0.55000000000000004</v>
      </c>
      <c r="W4530">
        <f>Sales_Data[[#This Row],[Sales]]*Sales_Data[[#This Row],[Cost_%]]</f>
        <v>64.257599999999996</v>
      </c>
      <c r="X4530">
        <f>Sales_Data[[#This Row],[Sales]]-Sales_Data[[#This Row],[Cost]]</f>
        <v>52.574399999999997</v>
      </c>
      <c r="Y4530" s="3">
        <f>Sales_Data[[#This Row],[Gross_Profit_Recalc]]/Sales_Data[[#This Row],[Sales]]</f>
        <v>0.45</v>
      </c>
      <c r="Z4530">
        <f>YEAR(Sales_Data[[#This Row],[Order Date]])</f>
        <v>2017</v>
      </c>
    </row>
    <row r="4531" spans="1:26" x14ac:dyDescent="0.2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>_xlfn.XLOOKUP(Sales_Data[[#This Row],[Category]],Assumptions_Model!A:A, Assumptions_Model!B:B)</f>
        <v>0.6</v>
      </c>
      <c r="W4531">
        <f>Sales_Data[[#This Row],[Sales]]*Sales_Data[[#This Row],[Cost_%]]</f>
        <v>1.3775999999999999</v>
      </c>
      <c r="X4531">
        <f>Sales_Data[[#This Row],[Sales]]-Sales_Data[[#This Row],[Cost]]</f>
        <v>0.91839999999999988</v>
      </c>
      <c r="Y4531" s="3">
        <f>Sales_Data[[#This Row],[Gross_Profit_Recalc]]/Sales_Data[[#This Row],[Sales]]</f>
        <v>0.39999999999999997</v>
      </c>
      <c r="Z4531">
        <f>YEAR(Sales_Data[[#This Row],[Order Date]])</f>
        <v>2016</v>
      </c>
    </row>
    <row r="4532" spans="1:26" x14ac:dyDescent="0.2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>_xlfn.XLOOKUP(Sales_Data[[#This Row],[Category]],Assumptions_Model!A:A, Assumptions_Model!B:B)</f>
        <v>0.65</v>
      </c>
      <c r="W4532">
        <f>Sales_Data[[#This Row],[Sales]]*Sales_Data[[#This Row],[Cost_%]]</f>
        <v>265.20389999999998</v>
      </c>
      <c r="X4532">
        <f>Sales_Data[[#This Row],[Sales]]-Sales_Data[[#This Row],[Cost]]</f>
        <v>142.8021</v>
      </c>
      <c r="Y4532" s="3">
        <f>Sales_Data[[#This Row],[Gross_Profit_Recalc]]/Sales_Data[[#This Row],[Sales]]</f>
        <v>0.35000000000000003</v>
      </c>
      <c r="Z4532">
        <f>YEAR(Sales_Data[[#This Row],[Order Date]])</f>
        <v>2016</v>
      </c>
    </row>
    <row r="4533" spans="1:26" x14ac:dyDescent="0.2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>_xlfn.XLOOKUP(Sales_Data[[#This Row],[Category]],Assumptions_Model!A:A, Assumptions_Model!B:B)</f>
        <v>0.6</v>
      </c>
      <c r="W4533">
        <f>Sales_Data[[#This Row],[Sales]]*Sales_Data[[#This Row],[Cost_%]]</f>
        <v>24.263999999999999</v>
      </c>
      <c r="X4533">
        <f>Sales_Data[[#This Row],[Sales]]-Sales_Data[[#This Row],[Cost]]</f>
        <v>16.175999999999998</v>
      </c>
      <c r="Y4533" s="3">
        <f>Sales_Data[[#This Row],[Gross_Profit_Recalc]]/Sales_Data[[#This Row],[Sales]]</f>
        <v>0.39999999999999997</v>
      </c>
      <c r="Z4533">
        <f>YEAR(Sales_Data[[#This Row],[Order Date]])</f>
        <v>2016</v>
      </c>
    </row>
    <row r="4534" spans="1:26" x14ac:dyDescent="0.2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>_xlfn.XLOOKUP(Sales_Data[[#This Row],[Category]],Assumptions_Model!A:A, Assumptions_Model!B:B)</f>
        <v>0.65</v>
      </c>
      <c r="W4534">
        <f>Sales_Data[[#This Row],[Sales]]*Sales_Data[[#This Row],[Cost_%]]</f>
        <v>79.528800000000004</v>
      </c>
      <c r="X4534">
        <f>Sales_Data[[#This Row],[Sales]]-Sales_Data[[#This Row],[Cost]]</f>
        <v>42.8232</v>
      </c>
      <c r="Y4534" s="3">
        <f>Sales_Data[[#This Row],[Gross_Profit_Recalc]]/Sales_Data[[#This Row],[Sales]]</f>
        <v>0.35</v>
      </c>
      <c r="Z4534">
        <f>YEAR(Sales_Data[[#This Row],[Order Date]])</f>
        <v>2014</v>
      </c>
    </row>
    <row r="4535" spans="1:26" x14ac:dyDescent="0.2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>_xlfn.XLOOKUP(Sales_Data[[#This Row],[Category]],Assumptions_Model!A:A, Assumptions_Model!B:B)</f>
        <v>0.6</v>
      </c>
      <c r="W4535">
        <f>Sales_Data[[#This Row],[Sales]]*Sales_Data[[#This Row],[Cost_%]]</f>
        <v>9.1679999999999993</v>
      </c>
      <c r="X4535">
        <f>Sales_Data[[#This Row],[Sales]]-Sales_Data[[#This Row],[Cost]]</f>
        <v>6.1120000000000001</v>
      </c>
      <c r="Y4535" s="3">
        <f>Sales_Data[[#This Row],[Gross_Profit_Recalc]]/Sales_Data[[#This Row],[Sales]]</f>
        <v>0.4</v>
      </c>
      <c r="Z4535">
        <f>YEAR(Sales_Data[[#This Row],[Order Date]])</f>
        <v>2014</v>
      </c>
    </row>
    <row r="4536" spans="1:26" x14ac:dyDescent="0.2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>_xlfn.XLOOKUP(Sales_Data[[#This Row],[Category]],Assumptions_Model!A:A, Assumptions_Model!B:B)</f>
        <v>0.6</v>
      </c>
      <c r="W4536">
        <f>Sales_Data[[#This Row],[Sales]]*Sales_Data[[#This Row],[Cost_%]]</f>
        <v>7.1760000000000002</v>
      </c>
      <c r="X4536">
        <f>Sales_Data[[#This Row],[Sales]]-Sales_Data[[#This Row],[Cost]]</f>
        <v>4.7840000000000007</v>
      </c>
      <c r="Y4536" s="3">
        <f>Sales_Data[[#This Row],[Gross_Profit_Recalc]]/Sales_Data[[#This Row],[Sales]]</f>
        <v>0.4</v>
      </c>
      <c r="Z4536">
        <f>YEAR(Sales_Data[[#This Row],[Order Date]])</f>
        <v>2015</v>
      </c>
    </row>
    <row r="4537" spans="1:26" x14ac:dyDescent="0.2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>_xlfn.XLOOKUP(Sales_Data[[#This Row],[Category]],Assumptions_Model!A:A, Assumptions_Model!B:B)</f>
        <v>0.65</v>
      </c>
      <c r="W4537">
        <f>Sales_Data[[#This Row],[Sales]]*Sales_Data[[#This Row],[Cost_%]]</f>
        <v>10.295999999999999</v>
      </c>
      <c r="X4537">
        <f>Sales_Data[[#This Row],[Sales]]-Sales_Data[[#This Row],[Cost]]</f>
        <v>5.5440000000000005</v>
      </c>
      <c r="Y4537" s="3">
        <f>Sales_Data[[#This Row],[Gross_Profit_Recalc]]/Sales_Data[[#This Row],[Sales]]</f>
        <v>0.35000000000000003</v>
      </c>
      <c r="Z4537">
        <f>YEAR(Sales_Data[[#This Row],[Order Date]])</f>
        <v>2017</v>
      </c>
    </row>
    <row r="4538" spans="1:26" x14ac:dyDescent="0.2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>_xlfn.XLOOKUP(Sales_Data[[#This Row],[Category]],Assumptions_Model!A:A, Assumptions_Model!B:B)</f>
        <v>0.6</v>
      </c>
      <c r="W4538">
        <f>Sales_Data[[#This Row],[Sales]]*Sales_Data[[#This Row],[Cost_%]]</f>
        <v>51.825600000000001</v>
      </c>
      <c r="X4538">
        <f>Sales_Data[[#This Row],[Sales]]-Sales_Data[[#This Row],[Cost]]</f>
        <v>34.550400000000003</v>
      </c>
      <c r="Y4538" s="3">
        <f>Sales_Data[[#This Row],[Gross_Profit_Recalc]]/Sales_Data[[#This Row],[Sales]]</f>
        <v>0.4</v>
      </c>
      <c r="Z4538">
        <f>YEAR(Sales_Data[[#This Row],[Order Date]])</f>
        <v>2017</v>
      </c>
    </row>
    <row r="4539" spans="1:26" x14ac:dyDescent="0.2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>_xlfn.XLOOKUP(Sales_Data[[#This Row],[Category]],Assumptions_Model!A:A, Assumptions_Model!B:B)</f>
        <v>0.6</v>
      </c>
      <c r="W4539">
        <f>Sales_Data[[#This Row],[Sales]]*Sales_Data[[#This Row],[Cost_%]]</f>
        <v>10.943999999999999</v>
      </c>
      <c r="X4539">
        <f>Sales_Data[[#This Row],[Sales]]-Sales_Data[[#This Row],[Cost]]</f>
        <v>7.2959999999999994</v>
      </c>
      <c r="Y4539" s="3">
        <f>Sales_Data[[#This Row],[Gross_Profit_Recalc]]/Sales_Data[[#This Row],[Sales]]</f>
        <v>0.4</v>
      </c>
      <c r="Z4539">
        <f>YEAR(Sales_Data[[#This Row],[Order Date]])</f>
        <v>2017</v>
      </c>
    </row>
    <row r="4540" spans="1:26" x14ac:dyDescent="0.2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>_xlfn.XLOOKUP(Sales_Data[[#This Row],[Category]],Assumptions_Model!A:A, Assumptions_Model!B:B)</f>
        <v>0.6</v>
      </c>
      <c r="W4540">
        <f>Sales_Data[[#This Row],[Sales]]*Sales_Data[[#This Row],[Cost_%]]</f>
        <v>7.871999999999999</v>
      </c>
      <c r="X4540">
        <f>Sales_Data[[#This Row],[Sales]]-Sales_Data[[#This Row],[Cost]]</f>
        <v>5.2480000000000002</v>
      </c>
      <c r="Y4540" s="3">
        <f>Sales_Data[[#This Row],[Gross_Profit_Recalc]]/Sales_Data[[#This Row],[Sales]]</f>
        <v>0.4</v>
      </c>
      <c r="Z4540">
        <f>YEAR(Sales_Data[[#This Row],[Order Date]])</f>
        <v>2017</v>
      </c>
    </row>
    <row r="4541" spans="1:26" x14ac:dyDescent="0.2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>_xlfn.XLOOKUP(Sales_Data[[#This Row],[Category]],Assumptions_Model!A:A, Assumptions_Model!B:B)</f>
        <v>0.55000000000000004</v>
      </c>
      <c r="W4541">
        <f>Sales_Data[[#This Row],[Sales]]*Sales_Data[[#This Row],[Cost_%]]</f>
        <v>58.289000000000009</v>
      </c>
      <c r="X4541">
        <f>Sales_Data[[#This Row],[Sales]]-Sales_Data[[#This Row],[Cost]]</f>
        <v>47.690999999999995</v>
      </c>
      <c r="Y4541" s="3">
        <f>Sales_Data[[#This Row],[Gross_Profit_Recalc]]/Sales_Data[[#This Row],[Sales]]</f>
        <v>0.44999999999999996</v>
      </c>
      <c r="Z4541">
        <f>YEAR(Sales_Data[[#This Row],[Order Date]])</f>
        <v>2015</v>
      </c>
    </row>
    <row r="4542" spans="1:26" x14ac:dyDescent="0.2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f>_xlfn.XLOOKUP(Sales_Data[[#This Row],[Category]],Assumptions_Model!A:A, Assumptions_Model!B:B)</f>
        <v>0.65</v>
      </c>
      <c r="W4542">
        <f>Sales_Data[[#This Row],[Sales]]*Sales_Data[[#This Row],[Cost_%]]</f>
        <v>321.048</v>
      </c>
      <c r="X4542">
        <f>Sales_Data[[#This Row],[Sales]]-Sales_Data[[#This Row],[Cost]]</f>
        <v>172.87200000000001</v>
      </c>
      <c r="Y4542" s="3">
        <f>Sales_Data[[#This Row],[Gross_Profit_Recalc]]/Sales_Data[[#This Row],[Sales]]</f>
        <v>0.35000000000000003</v>
      </c>
      <c r="Z4542">
        <f>YEAR(Sales_Data[[#This Row],[Order Date]])</f>
        <v>2015</v>
      </c>
    </row>
    <row r="4543" spans="1:26" x14ac:dyDescent="0.2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>_xlfn.XLOOKUP(Sales_Data[[#This Row],[Category]],Assumptions_Model!A:A, Assumptions_Model!B:B)</f>
        <v>0.6</v>
      </c>
      <c r="W4543">
        <f>Sales_Data[[#This Row],[Sales]]*Sales_Data[[#This Row],[Cost_%]]</f>
        <v>3.5615999999999999</v>
      </c>
      <c r="X4543">
        <f>Sales_Data[[#This Row],[Sales]]-Sales_Data[[#This Row],[Cost]]</f>
        <v>2.3744000000000001</v>
      </c>
      <c r="Y4543" s="3">
        <f>Sales_Data[[#This Row],[Gross_Profit_Recalc]]/Sales_Data[[#This Row],[Sales]]</f>
        <v>0.4</v>
      </c>
      <c r="Z4543">
        <f>YEAR(Sales_Data[[#This Row],[Order Date]])</f>
        <v>2017</v>
      </c>
    </row>
    <row r="4544" spans="1:26" x14ac:dyDescent="0.2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f>_xlfn.XLOOKUP(Sales_Data[[#This Row],[Category]],Assumptions_Model!A:A, Assumptions_Model!B:B)</f>
        <v>0.6</v>
      </c>
      <c r="W4544">
        <f>Sales_Data[[#This Row],[Sales]]*Sales_Data[[#This Row],[Cost_%]]</f>
        <v>195.51599999999999</v>
      </c>
      <c r="X4544">
        <f>Sales_Data[[#This Row],[Sales]]-Sales_Data[[#This Row],[Cost]]</f>
        <v>130.34400000000002</v>
      </c>
      <c r="Y4544" s="3">
        <f>Sales_Data[[#This Row],[Gross_Profit_Recalc]]/Sales_Data[[#This Row],[Sales]]</f>
        <v>0.40000000000000008</v>
      </c>
      <c r="Z4544">
        <f>YEAR(Sales_Data[[#This Row],[Order Date]])</f>
        <v>2017</v>
      </c>
    </row>
    <row r="4545" spans="1:26" x14ac:dyDescent="0.2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>_xlfn.XLOOKUP(Sales_Data[[#This Row],[Category]],Assumptions_Model!A:A, Assumptions_Model!B:B)</f>
        <v>0.65</v>
      </c>
      <c r="W4545">
        <f>Sales_Data[[#This Row],[Sales]]*Sales_Data[[#This Row],[Cost_%]]</f>
        <v>249.34455000000003</v>
      </c>
      <c r="X4545">
        <f>Sales_Data[[#This Row],[Sales]]-Sales_Data[[#This Row],[Cost]]</f>
        <v>134.26245</v>
      </c>
      <c r="Y4545" s="3">
        <f>Sales_Data[[#This Row],[Gross_Profit_Recalc]]/Sales_Data[[#This Row],[Sales]]</f>
        <v>0.35</v>
      </c>
      <c r="Z4545">
        <f>YEAR(Sales_Data[[#This Row],[Order Date]])</f>
        <v>2015</v>
      </c>
    </row>
    <row r="4546" spans="1:26" x14ac:dyDescent="0.2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>_xlfn.XLOOKUP(Sales_Data[[#This Row],[Category]],Assumptions_Model!A:A, Assumptions_Model!B:B)</f>
        <v>0.55000000000000004</v>
      </c>
      <c r="W4546">
        <f>Sales_Data[[#This Row],[Sales]]*Sales_Data[[#This Row],[Cost_%]]</f>
        <v>81.664000000000001</v>
      </c>
      <c r="X4546">
        <f>Sales_Data[[#This Row],[Sales]]-Sales_Data[[#This Row],[Cost]]</f>
        <v>66.815999999999988</v>
      </c>
      <c r="Y4546" s="3">
        <f>Sales_Data[[#This Row],[Gross_Profit_Recalc]]/Sales_Data[[#This Row],[Sales]]</f>
        <v>0.44999999999999996</v>
      </c>
      <c r="Z4546">
        <f>YEAR(Sales_Data[[#This Row],[Order Date]])</f>
        <v>2015</v>
      </c>
    </row>
    <row r="4547" spans="1:26" x14ac:dyDescent="0.2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>_xlfn.XLOOKUP(Sales_Data[[#This Row],[Category]],Assumptions_Model!A:A, Assumptions_Model!B:B)</f>
        <v>0.55000000000000004</v>
      </c>
      <c r="W4547">
        <f>Sales_Data[[#This Row],[Sales]]*Sales_Data[[#This Row],[Cost_%]]</f>
        <v>295.64920000000001</v>
      </c>
      <c r="X4547">
        <f>Sales_Data[[#This Row],[Sales]]-Sales_Data[[#This Row],[Cost]]</f>
        <v>241.89479999999998</v>
      </c>
      <c r="Y4547" s="3">
        <f>Sales_Data[[#This Row],[Gross_Profit_Recalc]]/Sales_Data[[#This Row],[Sales]]</f>
        <v>0.44999999999999996</v>
      </c>
      <c r="Z4547">
        <f>YEAR(Sales_Data[[#This Row],[Order Date]])</f>
        <v>2015</v>
      </c>
    </row>
    <row r="4548" spans="1:26" x14ac:dyDescent="0.2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>_xlfn.XLOOKUP(Sales_Data[[#This Row],[Category]],Assumptions_Model!A:A, Assumptions_Model!B:B)</f>
        <v>0.6</v>
      </c>
      <c r="W4548">
        <f>Sales_Data[[#This Row],[Sales]]*Sales_Data[[#This Row],[Cost_%]]</f>
        <v>1.1567999999999998</v>
      </c>
      <c r="X4548">
        <f>Sales_Data[[#This Row],[Sales]]-Sales_Data[[#This Row],[Cost]]</f>
        <v>0.77120000000000011</v>
      </c>
      <c r="Y4548" s="3">
        <f>Sales_Data[[#This Row],[Gross_Profit_Recalc]]/Sales_Data[[#This Row],[Sales]]</f>
        <v>0.40000000000000008</v>
      </c>
      <c r="Z4548">
        <f>YEAR(Sales_Data[[#This Row],[Order Date]])</f>
        <v>2015</v>
      </c>
    </row>
    <row r="4549" spans="1:26" x14ac:dyDescent="0.2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>_xlfn.XLOOKUP(Sales_Data[[#This Row],[Category]],Assumptions_Model!A:A, Assumptions_Model!B:B)</f>
        <v>0.6</v>
      </c>
      <c r="W4549">
        <f>Sales_Data[[#This Row],[Sales]]*Sales_Data[[#This Row],[Cost_%]]</f>
        <v>4.1471999999999998</v>
      </c>
      <c r="X4549">
        <f>Sales_Data[[#This Row],[Sales]]-Sales_Data[[#This Row],[Cost]]</f>
        <v>2.7648000000000001</v>
      </c>
      <c r="Y4549" s="3">
        <f>Sales_Data[[#This Row],[Gross_Profit_Recalc]]/Sales_Data[[#This Row],[Sales]]</f>
        <v>0.4</v>
      </c>
      <c r="Z4549">
        <f>YEAR(Sales_Data[[#This Row],[Order Date]])</f>
        <v>2015</v>
      </c>
    </row>
    <row r="4550" spans="1:26" x14ac:dyDescent="0.2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>_xlfn.XLOOKUP(Sales_Data[[#This Row],[Category]],Assumptions_Model!A:A, Assumptions_Model!B:B)</f>
        <v>0.65</v>
      </c>
      <c r="W4550">
        <f>Sales_Data[[#This Row],[Sales]]*Sales_Data[[#This Row],[Cost_%]]</f>
        <v>5.0439999999999996</v>
      </c>
      <c r="X4550">
        <f>Sales_Data[[#This Row],[Sales]]-Sales_Data[[#This Row],[Cost]]</f>
        <v>2.7160000000000002</v>
      </c>
      <c r="Y4550" s="3">
        <f>Sales_Data[[#This Row],[Gross_Profit_Recalc]]/Sales_Data[[#This Row],[Sales]]</f>
        <v>0.35000000000000003</v>
      </c>
      <c r="Z4550">
        <f>YEAR(Sales_Data[[#This Row],[Order Date]])</f>
        <v>2015</v>
      </c>
    </row>
    <row r="4551" spans="1:26" x14ac:dyDescent="0.2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>_xlfn.XLOOKUP(Sales_Data[[#This Row],[Category]],Assumptions_Model!A:A, Assumptions_Model!B:B)</f>
        <v>0.55000000000000004</v>
      </c>
      <c r="W4551">
        <f>Sales_Data[[#This Row],[Sales]]*Sales_Data[[#This Row],[Cost_%]]</f>
        <v>362.54240000000004</v>
      </c>
      <c r="X4551">
        <f>Sales_Data[[#This Row],[Sales]]-Sales_Data[[#This Row],[Cost]]</f>
        <v>296.62559999999996</v>
      </c>
      <c r="Y4551" s="3">
        <f>Sales_Data[[#This Row],[Gross_Profit_Recalc]]/Sales_Data[[#This Row],[Sales]]</f>
        <v>0.44999999999999996</v>
      </c>
      <c r="Z4551">
        <f>YEAR(Sales_Data[[#This Row],[Order Date]])</f>
        <v>2015</v>
      </c>
    </row>
    <row r="4552" spans="1:26" x14ac:dyDescent="0.2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f>_xlfn.XLOOKUP(Sales_Data[[#This Row],[Category]],Assumptions_Model!A:A, Assumptions_Model!B:B)</f>
        <v>0.6</v>
      </c>
      <c r="W4552">
        <f>Sales_Data[[#This Row],[Sales]]*Sales_Data[[#This Row],[Cost_%]]</f>
        <v>3.456</v>
      </c>
      <c r="X4552">
        <f>Sales_Data[[#This Row],[Sales]]-Sales_Data[[#This Row],[Cost]]</f>
        <v>2.3039999999999998</v>
      </c>
      <c r="Y4552" s="3">
        <f>Sales_Data[[#This Row],[Gross_Profit_Recalc]]/Sales_Data[[#This Row],[Sales]]</f>
        <v>0.39999999999999997</v>
      </c>
      <c r="Z4552">
        <f>YEAR(Sales_Data[[#This Row],[Order Date]])</f>
        <v>2017</v>
      </c>
    </row>
    <row r="4553" spans="1:26" x14ac:dyDescent="0.2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>_xlfn.XLOOKUP(Sales_Data[[#This Row],[Category]],Assumptions_Model!A:A, Assumptions_Model!B:B)</f>
        <v>0.65</v>
      </c>
      <c r="W4553">
        <f>Sales_Data[[#This Row],[Sales]]*Sales_Data[[#This Row],[Cost_%]]</f>
        <v>228.29040000000001</v>
      </c>
      <c r="X4553">
        <f>Sales_Data[[#This Row],[Sales]]-Sales_Data[[#This Row],[Cost]]</f>
        <v>122.9256</v>
      </c>
      <c r="Y4553" s="3">
        <f>Sales_Data[[#This Row],[Gross_Profit_Recalc]]/Sales_Data[[#This Row],[Sales]]</f>
        <v>0.35</v>
      </c>
      <c r="Z4553">
        <f>YEAR(Sales_Data[[#This Row],[Order Date]])</f>
        <v>2014</v>
      </c>
    </row>
    <row r="4554" spans="1:26" x14ac:dyDescent="0.2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>_xlfn.XLOOKUP(Sales_Data[[#This Row],[Category]],Assumptions_Model!A:A, Assumptions_Model!B:B)</f>
        <v>0.65</v>
      </c>
      <c r="W4554">
        <f>Sales_Data[[#This Row],[Sales]]*Sales_Data[[#This Row],[Cost_%]]</f>
        <v>149.68200000000002</v>
      </c>
      <c r="X4554">
        <f>Sales_Data[[#This Row],[Sales]]-Sales_Data[[#This Row],[Cost]]</f>
        <v>80.597999999999985</v>
      </c>
      <c r="Y4554" s="3">
        <f>Sales_Data[[#This Row],[Gross_Profit_Recalc]]/Sales_Data[[#This Row],[Sales]]</f>
        <v>0.34999999999999992</v>
      </c>
      <c r="Z4554">
        <f>YEAR(Sales_Data[[#This Row],[Order Date]])</f>
        <v>2014</v>
      </c>
    </row>
    <row r="4555" spans="1:26" x14ac:dyDescent="0.2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>_xlfn.XLOOKUP(Sales_Data[[#This Row],[Category]],Assumptions_Model!A:A, Assumptions_Model!B:B)</f>
        <v>0.6</v>
      </c>
      <c r="W4555">
        <f>Sales_Data[[#This Row],[Sales]]*Sales_Data[[#This Row],[Cost_%]]</f>
        <v>7.7039999999999997</v>
      </c>
      <c r="X4555">
        <f>Sales_Data[[#This Row],[Sales]]-Sales_Data[[#This Row],[Cost]]</f>
        <v>5.1360000000000001</v>
      </c>
      <c r="Y4555" s="3">
        <f>Sales_Data[[#This Row],[Gross_Profit_Recalc]]/Sales_Data[[#This Row],[Sales]]</f>
        <v>0.4</v>
      </c>
      <c r="Z4555">
        <f>YEAR(Sales_Data[[#This Row],[Order Date]])</f>
        <v>2014</v>
      </c>
    </row>
    <row r="4556" spans="1:26" x14ac:dyDescent="0.2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>_xlfn.XLOOKUP(Sales_Data[[#This Row],[Category]],Assumptions_Model!A:A, Assumptions_Model!B:B)</f>
        <v>0.6</v>
      </c>
      <c r="W4556">
        <f>Sales_Data[[#This Row],[Sales]]*Sales_Data[[#This Row],[Cost_%]]</f>
        <v>34.091999999999999</v>
      </c>
      <c r="X4556">
        <f>Sales_Data[[#This Row],[Sales]]-Sales_Data[[#This Row],[Cost]]</f>
        <v>22.728000000000002</v>
      </c>
      <c r="Y4556" s="3">
        <f>Sales_Data[[#This Row],[Gross_Profit_Recalc]]/Sales_Data[[#This Row],[Sales]]</f>
        <v>0.4</v>
      </c>
      <c r="Z4556">
        <f>YEAR(Sales_Data[[#This Row],[Order Date]])</f>
        <v>2016</v>
      </c>
    </row>
    <row r="4557" spans="1:26" x14ac:dyDescent="0.2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>_xlfn.XLOOKUP(Sales_Data[[#This Row],[Category]],Assumptions_Model!A:A, Assumptions_Model!B:B)</f>
        <v>0.6</v>
      </c>
      <c r="W4557">
        <f>Sales_Data[[#This Row],[Sales]]*Sales_Data[[#This Row],[Cost_%]]</f>
        <v>18.936</v>
      </c>
      <c r="X4557">
        <f>Sales_Data[[#This Row],[Sales]]-Sales_Data[[#This Row],[Cost]]</f>
        <v>12.623999999999999</v>
      </c>
      <c r="Y4557" s="3">
        <f>Sales_Data[[#This Row],[Gross_Profit_Recalc]]/Sales_Data[[#This Row],[Sales]]</f>
        <v>0.39999999999999997</v>
      </c>
      <c r="Z4557">
        <f>YEAR(Sales_Data[[#This Row],[Order Date]])</f>
        <v>2015</v>
      </c>
    </row>
    <row r="4558" spans="1:26" x14ac:dyDescent="0.2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>_xlfn.XLOOKUP(Sales_Data[[#This Row],[Category]],Assumptions_Model!A:A, Assumptions_Model!B:B)</f>
        <v>0.6</v>
      </c>
      <c r="W4558">
        <f>Sales_Data[[#This Row],[Sales]]*Sales_Data[[#This Row],[Cost_%]]</f>
        <v>16.751999999999999</v>
      </c>
      <c r="X4558">
        <f>Sales_Data[[#This Row],[Sales]]-Sales_Data[[#This Row],[Cost]]</f>
        <v>11.168000000000003</v>
      </c>
      <c r="Y4558" s="3">
        <f>Sales_Data[[#This Row],[Gross_Profit_Recalc]]/Sales_Data[[#This Row],[Sales]]</f>
        <v>0.40000000000000008</v>
      </c>
      <c r="Z4558">
        <f>YEAR(Sales_Data[[#This Row],[Order Date]])</f>
        <v>2015</v>
      </c>
    </row>
    <row r="4559" spans="1:26" x14ac:dyDescent="0.2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>_xlfn.XLOOKUP(Sales_Data[[#This Row],[Category]],Assumptions_Model!A:A, Assumptions_Model!B:B)</f>
        <v>0.6</v>
      </c>
      <c r="W4559">
        <f>Sales_Data[[#This Row],[Sales]]*Sales_Data[[#This Row],[Cost_%]]</f>
        <v>5.1353999999999997</v>
      </c>
      <c r="X4559">
        <f>Sales_Data[[#This Row],[Sales]]-Sales_Data[[#This Row],[Cost]]</f>
        <v>3.4235999999999995</v>
      </c>
      <c r="Y4559" s="3">
        <f>Sales_Data[[#This Row],[Gross_Profit_Recalc]]/Sales_Data[[#This Row],[Sales]]</f>
        <v>0.39999999999999997</v>
      </c>
      <c r="Z4559">
        <f>YEAR(Sales_Data[[#This Row],[Order Date]])</f>
        <v>2017</v>
      </c>
    </row>
    <row r="4560" spans="1:26" x14ac:dyDescent="0.2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>_xlfn.XLOOKUP(Sales_Data[[#This Row],[Category]],Assumptions_Model!A:A, Assumptions_Model!B:B)</f>
        <v>0.6</v>
      </c>
      <c r="W4560">
        <f>Sales_Data[[#This Row],[Sales]]*Sales_Data[[#This Row],[Cost_%]]</f>
        <v>29.740799999999997</v>
      </c>
      <c r="X4560">
        <f>Sales_Data[[#This Row],[Sales]]-Sales_Data[[#This Row],[Cost]]</f>
        <v>19.827200000000001</v>
      </c>
      <c r="Y4560" s="3">
        <f>Sales_Data[[#This Row],[Gross_Profit_Recalc]]/Sales_Data[[#This Row],[Sales]]</f>
        <v>0.4</v>
      </c>
      <c r="Z4560">
        <f>YEAR(Sales_Data[[#This Row],[Order Date]])</f>
        <v>2014</v>
      </c>
    </row>
    <row r="4561" spans="1:26" x14ac:dyDescent="0.2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>_xlfn.XLOOKUP(Sales_Data[[#This Row],[Category]],Assumptions_Model!A:A, Assumptions_Model!B:B)</f>
        <v>0.65</v>
      </c>
      <c r="W4561">
        <f>Sales_Data[[#This Row],[Sales]]*Sales_Data[[#This Row],[Cost_%]]</f>
        <v>83.114850000000004</v>
      </c>
      <c r="X4561">
        <f>Sales_Data[[#This Row],[Sales]]-Sales_Data[[#This Row],[Cost]]</f>
        <v>44.754149999999996</v>
      </c>
      <c r="Y4561" s="3">
        <f>Sales_Data[[#This Row],[Gross_Profit_Recalc]]/Sales_Data[[#This Row],[Sales]]</f>
        <v>0.35</v>
      </c>
      <c r="Z4561">
        <f>YEAR(Sales_Data[[#This Row],[Order Date]])</f>
        <v>2014</v>
      </c>
    </row>
    <row r="4562" spans="1:26" x14ac:dyDescent="0.2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>_xlfn.XLOOKUP(Sales_Data[[#This Row],[Category]],Assumptions_Model!A:A, Assumptions_Model!B:B)</f>
        <v>0.6</v>
      </c>
      <c r="W4562">
        <f>Sales_Data[[#This Row],[Sales]]*Sales_Data[[#This Row],[Cost_%]]</f>
        <v>162.864</v>
      </c>
      <c r="X4562">
        <f>Sales_Data[[#This Row],[Sales]]-Sales_Data[[#This Row],[Cost]]</f>
        <v>108.57599999999999</v>
      </c>
      <c r="Y4562" s="3">
        <f>Sales_Data[[#This Row],[Gross_Profit_Recalc]]/Sales_Data[[#This Row],[Sales]]</f>
        <v>0.39999999999999997</v>
      </c>
      <c r="Z4562">
        <f>YEAR(Sales_Data[[#This Row],[Order Date]])</f>
        <v>2015</v>
      </c>
    </row>
    <row r="4563" spans="1:26" x14ac:dyDescent="0.2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>_xlfn.XLOOKUP(Sales_Data[[#This Row],[Category]],Assumptions_Model!A:A, Assumptions_Model!B:B)</f>
        <v>0.55000000000000004</v>
      </c>
      <c r="W4563">
        <f>Sales_Data[[#This Row],[Sales]]*Sales_Data[[#This Row],[Cost_%]]</f>
        <v>60.693600000000004</v>
      </c>
      <c r="X4563">
        <f>Sales_Data[[#This Row],[Sales]]-Sales_Data[[#This Row],[Cost]]</f>
        <v>49.6584</v>
      </c>
      <c r="Y4563" s="3">
        <f>Sales_Data[[#This Row],[Gross_Profit_Recalc]]/Sales_Data[[#This Row],[Sales]]</f>
        <v>0.45</v>
      </c>
      <c r="Z4563">
        <f>YEAR(Sales_Data[[#This Row],[Order Date]])</f>
        <v>2015</v>
      </c>
    </row>
    <row r="4564" spans="1:26" x14ac:dyDescent="0.2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>_xlfn.XLOOKUP(Sales_Data[[#This Row],[Category]],Assumptions_Model!A:A, Assumptions_Model!B:B)</f>
        <v>0.65</v>
      </c>
      <c r="W4564">
        <f>Sales_Data[[#This Row],[Sales]]*Sales_Data[[#This Row],[Cost_%]]</f>
        <v>23.66</v>
      </c>
      <c r="X4564">
        <f>Sales_Data[[#This Row],[Sales]]-Sales_Data[[#This Row],[Cost]]</f>
        <v>12.739999999999998</v>
      </c>
      <c r="Y4564" s="3">
        <f>Sales_Data[[#This Row],[Gross_Profit_Recalc]]/Sales_Data[[#This Row],[Sales]]</f>
        <v>0.35</v>
      </c>
      <c r="Z4564">
        <f>YEAR(Sales_Data[[#This Row],[Order Date]])</f>
        <v>2015</v>
      </c>
    </row>
    <row r="4565" spans="1:26" x14ac:dyDescent="0.2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f>_xlfn.XLOOKUP(Sales_Data[[#This Row],[Category]],Assumptions_Model!A:A, Assumptions_Model!B:B)</f>
        <v>0.65</v>
      </c>
      <c r="W4565">
        <f>Sales_Data[[#This Row],[Sales]]*Sales_Data[[#This Row],[Cost_%]]</f>
        <v>272.4384</v>
      </c>
      <c r="X4565">
        <f>Sales_Data[[#This Row],[Sales]]-Sales_Data[[#This Row],[Cost]]</f>
        <v>146.69760000000002</v>
      </c>
      <c r="Y4565" s="3">
        <f>Sales_Data[[#This Row],[Gross_Profit_Recalc]]/Sales_Data[[#This Row],[Sales]]</f>
        <v>0.35000000000000003</v>
      </c>
      <c r="Z4565">
        <f>YEAR(Sales_Data[[#This Row],[Order Date]])</f>
        <v>2017</v>
      </c>
    </row>
    <row r="4566" spans="1:26" x14ac:dyDescent="0.2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>_xlfn.XLOOKUP(Sales_Data[[#This Row],[Category]],Assumptions_Model!A:A, Assumptions_Model!B:B)</f>
        <v>0.6</v>
      </c>
      <c r="W4566">
        <f>Sales_Data[[#This Row],[Sales]]*Sales_Data[[#This Row],[Cost_%]]</f>
        <v>60.422399999999996</v>
      </c>
      <c r="X4566">
        <f>Sales_Data[[#This Row],[Sales]]-Sales_Data[[#This Row],[Cost]]</f>
        <v>40.281599999999997</v>
      </c>
      <c r="Y4566" s="3">
        <f>Sales_Data[[#This Row],[Gross_Profit_Recalc]]/Sales_Data[[#This Row],[Sales]]</f>
        <v>0.4</v>
      </c>
      <c r="Z4566">
        <f>YEAR(Sales_Data[[#This Row],[Order Date]])</f>
        <v>2014</v>
      </c>
    </row>
    <row r="4567" spans="1:26" x14ac:dyDescent="0.2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>_xlfn.XLOOKUP(Sales_Data[[#This Row],[Category]],Assumptions_Model!A:A, Assumptions_Model!B:B)</f>
        <v>0.6</v>
      </c>
      <c r="W4567">
        <f>Sales_Data[[#This Row],[Sales]]*Sales_Data[[#This Row],[Cost_%]]</f>
        <v>27.1296</v>
      </c>
      <c r="X4567">
        <f>Sales_Data[[#This Row],[Sales]]-Sales_Data[[#This Row],[Cost]]</f>
        <v>18.086400000000001</v>
      </c>
      <c r="Y4567" s="3">
        <f>Sales_Data[[#This Row],[Gross_Profit_Recalc]]/Sales_Data[[#This Row],[Sales]]</f>
        <v>0.4</v>
      </c>
      <c r="Z4567">
        <f>YEAR(Sales_Data[[#This Row],[Order Date]])</f>
        <v>2017</v>
      </c>
    </row>
    <row r="4568" spans="1:26" x14ac:dyDescent="0.2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>_xlfn.XLOOKUP(Sales_Data[[#This Row],[Category]],Assumptions_Model!A:A, Assumptions_Model!B:B)</f>
        <v>0.6</v>
      </c>
      <c r="W4568">
        <f>Sales_Data[[#This Row],[Sales]]*Sales_Data[[#This Row],[Cost_%]]</f>
        <v>17.269199999999998</v>
      </c>
      <c r="X4568">
        <f>Sales_Data[[#This Row],[Sales]]-Sales_Data[[#This Row],[Cost]]</f>
        <v>11.512800000000002</v>
      </c>
      <c r="Y4568" s="3">
        <f>Sales_Data[[#This Row],[Gross_Profit_Recalc]]/Sales_Data[[#This Row],[Sales]]</f>
        <v>0.40000000000000008</v>
      </c>
      <c r="Z4568">
        <f>YEAR(Sales_Data[[#This Row],[Order Date]])</f>
        <v>2017</v>
      </c>
    </row>
    <row r="4569" spans="1:26" x14ac:dyDescent="0.2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>_xlfn.XLOOKUP(Sales_Data[[#This Row],[Category]],Assumptions_Model!A:A, Assumptions_Model!B:B)</f>
        <v>0.6</v>
      </c>
      <c r="W4569">
        <f>Sales_Data[[#This Row],[Sales]]*Sales_Data[[#This Row],[Cost_%]]</f>
        <v>14.668799999999999</v>
      </c>
      <c r="X4569">
        <f>Sales_Data[[#This Row],[Sales]]-Sales_Data[[#This Row],[Cost]]</f>
        <v>9.7792000000000012</v>
      </c>
      <c r="Y4569" s="3">
        <f>Sales_Data[[#This Row],[Gross_Profit_Recalc]]/Sales_Data[[#This Row],[Sales]]</f>
        <v>0.4</v>
      </c>
      <c r="Z4569">
        <f>YEAR(Sales_Data[[#This Row],[Order Date]])</f>
        <v>2017</v>
      </c>
    </row>
    <row r="4570" spans="1:26" x14ac:dyDescent="0.2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>_xlfn.XLOOKUP(Sales_Data[[#This Row],[Category]],Assumptions_Model!A:A, Assumptions_Model!B:B)</f>
        <v>0.6</v>
      </c>
      <c r="W4570">
        <f>Sales_Data[[#This Row],[Sales]]*Sales_Data[[#This Row],[Cost_%]]</f>
        <v>6.2856000000000005</v>
      </c>
      <c r="X4570">
        <f>Sales_Data[[#This Row],[Sales]]-Sales_Data[[#This Row],[Cost]]</f>
        <v>4.1904000000000003</v>
      </c>
      <c r="Y4570" s="3">
        <f>Sales_Data[[#This Row],[Gross_Profit_Recalc]]/Sales_Data[[#This Row],[Sales]]</f>
        <v>0.4</v>
      </c>
      <c r="Z4570">
        <f>YEAR(Sales_Data[[#This Row],[Order Date]])</f>
        <v>2015</v>
      </c>
    </row>
    <row r="4571" spans="1:26" x14ac:dyDescent="0.2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f>_xlfn.XLOOKUP(Sales_Data[[#This Row],[Category]],Assumptions_Model!A:A, Assumptions_Model!B:B)</f>
        <v>0.65</v>
      </c>
      <c r="W4571">
        <f>Sales_Data[[#This Row],[Sales]]*Sales_Data[[#This Row],[Cost_%]]</f>
        <v>49.491</v>
      </c>
      <c r="X4571">
        <f>Sales_Data[[#This Row],[Sales]]-Sales_Data[[#This Row],[Cost]]</f>
        <v>26.649000000000001</v>
      </c>
      <c r="Y4571" s="3">
        <f>Sales_Data[[#This Row],[Gross_Profit_Recalc]]/Sales_Data[[#This Row],[Sales]]</f>
        <v>0.35000000000000003</v>
      </c>
      <c r="Z4571">
        <f>YEAR(Sales_Data[[#This Row],[Order Date]])</f>
        <v>2014</v>
      </c>
    </row>
    <row r="4572" spans="1:26" x14ac:dyDescent="0.2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f>_xlfn.XLOOKUP(Sales_Data[[#This Row],[Category]],Assumptions_Model!A:A, Assumptions_Model!B:B)</f>
        <v>0.6</v>
      </c>
      <c r="W4572">
        <f>Sales_Data[[#This Row],[Sales]]*Sales_Data[[#This Row],[Cost_%]]</f>
        <v>12.743999999999998</v>
      </c>
      <c r="X4572">
        <f>Sales_Data[[#This Row],[Sales]]-Sales_Data[[#This Row],[Cost]]</f>
        <v>8.4960000000000004</v>
      </c>
      <c r="Y4572" s="3">
        <f>Sales_Data[[#This Row],[Gross_Profit_Recalc]]/Sales_Data[[#This Row],[Sales]]</f>
        <v>0.40000000000000008</v>
      </c>
      <c r="Z4572">
        <f>YEAR(Sales_Data[[#This Row],[Order Date]])</f>
        <v>2015</v>
      </c>
    </row>
    <row r="4573" spans="1:26" x14ac:dyDescent="0.2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>_xlfn.XLOOKUP(Sales_Data[[#This Row],[Category]],Assumptions_Model!A:A, Assumptions_Model!B:B)</f>
        <v>0.6</v>
      </c>
      <c r="W4573">
        <f>Sales_Data[[#This Row],[Sales]]*Sales_Data[[#This Row],[Cost_%]]</f>
        <v>76.775999999999996</v>
      </c>
      <c r="X4573">
        <f>Sales_Data[[#This Row],[Sales]]-Sales_Data[[#This Row],[Cost]]</f>
        <v>51.183999999999997</v>
      </c>
      <c r="Y4573" s="3">
        <f>Sales_Data[[#This Row],[Gross_Profit_Recalc]]/Sales_Data[[#This Row],[Sales]]</f>
        <v>0.4</v>
      </c>
      <c r="Z4573">
        <f>YEAR(Sales_Data[[#This Row],[Order Date]])</f>
        <v>2015</v>
      </c>
    </row>
    <row r="4574" spans="1:26" x14ac:dyDescent="0.2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>_xlfn.XLOOKUP(Sales_Data[[#This Row],[Category]],Assumptions_Model!A:A, Assumptions_Model!B:B)</f>
        <v>0.55000000000000004</v>
      </c>
      <c r="W4574">
        <f>Sales_Data[[#This Row],[Sales]]*Sales_Data[[#This Row],[Cost_%]]</f>
        <v>263.99119999999999</v>
      </c>
      <c r="X4574">
        <f>Sales_Data[[#This Row],[Sales]]-Sales_Data[[#This Row],[Cost]]</f>
        <v>215.99279999999999</v>
      </c>
      <c r="Y4574" s="3">
        <f>Sales_Data[[#This Row],[Gross_Profit_Recalc]]/Sales_Data[[#This Row],[Sales]]</f>
        <v>0.45</v>
      </c>
      <c r="Z4574">
        <f>YEAR(Sales_Data[[#This Row],[Order Date]])</f>
        <v>2017</v>
      </c>
    </row>
    <row r="4575" spans="1:26" x14ac:dyDescent="0.2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>_xlfn.XLOOKUP(Sales_Data[[#This Row],[Category]],Assumptions_Model!A:A, Assumptions_Model!B:B)</f>
        <v>0.55000000000000004</v>
      </c>
      <c r="W4575">
        <f>Sales_Data[[#This Row],[Sales]]*Sales_Data[[#This Row],[Cost_%]]</f>
        <v>361.86149999999998</v>
      </c>
      <c r="X4575">
        <f>Sales_Data[[#This Row],[Sales]]-Sales_Data[[#This Row],[Cost]]</f>
        <v>296.06849999999997</v>
      </c>
      <c r="Y4575" s="3">
        <f>Sales_Data[[#This Row],[Gross_Profit_Recalc]]/Sales_Data[[#This Row],[Sales]]</f>
        <v>0.45</v>
      </c>
      <c r="Z4575">
        <f>YEAR(Sales_Data[[#This Row],[Order Date]])</f>
        <v>2016</v>
      </c>
    </row>
    <row r="4576" spans="1:26" x14ac:dyDescent="0.2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>_xlfn.XLOOKUP(Sales_Data[[#This Row],[Category]],Assumptions_Model!A:A, Assumptions_Model!B:B)</f>
        <v>0.65</v>
      </c>
      <c r="W4576">
        <f>Sales_Data[[#This Row],[Sales]]*Sales_Data[[#This Row],[Cost_%]]</f>
        <v>21.762</v>
      </c>
      <c r="X4576">
        <f>Sales_Data[[#This Row],[Sales]]-Sales_Data[[#This Row],[Cost]]</f>
        <v>11.717999999999996</v>
      </c>
      <c r="Y4576" s="3">
        <f>Sales_Data[[#This Row],[Gross_Profit_Recalc]]/Sales_Data[[#This Row],[Sales]]</f>
        <v>0.34999999999999992</v>
      </c>
      <c r="Z4576">
        <f>YEAR(Sales_Data[[#This Row],[Order Date]])</f>
        <v>2016</v>
      </c>
    </row>
    <row r="4577" spans="1:26" x14ac:dyDescent="0.2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>_xlfn.XLOOKUP(Sales_Data[[#This Row],[Category]],Assumptions_Model!A:A, Assumptions_Model!B:B)</f>
        <v>0.6</v>
      </c>
      <c r="W4577">
        <f>Sales_Data[[#This Row],[Sales]]*Sales_Data[[#This Row],[Cost_%]]</f>
        <v>8.34</v>
      </c>
      <c r="X4577">
        <f>Sales_Data[[#This Row],[Sales]]-Sales_Data[[#This Row],[Cost]]</f>
        <v>5.5600000000000005</v>
      </c>
      <c r="Y4577" s="3">
        <f>Sales_Data[[#This Row],[Gross_Profit_Recalc]]/Sales_Data[[#This Row],[Sales]]</f>
        <v>0.4</v>
      </c>
      <c r="Z4577">
        <f>YEAR(Sales_Data[[#This Row],[Order Date]])</f>
        <v>2016</v>
      </c>
    </row>
    <row r="4578" spans="1:26" x14ac:dyDescent="0.2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>_xlfn.XLOOKUP(Sales_Data[[#This Row],[Category]],Assumptions_Model!A:A, Assumptions_Model!B:B)</f>
        <v>0.6</v>
      </c>
      <c r="W4578">
        <f>Sales_Data[[#This Row],[Sales]]*Sales_Data[[#This Row],[Cost_%]]</f>
        <v>16.116</v>
      </c>
      <c r="X4578">
        <f>Sales_Data[[#This Row],[Sales]]-Sales_Data[[#This Row],[Cost]]</f>
        <v>10.744</v>
      </c>
      <c r="Y4578" s="3">
        <f>Sales_Data[[#This Row],[Gross_Profit_Recalc]]/Sales_Data[[#This Row],[Sales]]</f>
        <v>0.4</v>
      </c>
      <c r="Z4578">
        <f>YEAR(Sales_Data[[#This Row],[Order Date]])</f>
        <v>2016</v>
      </c>
    </row>
    <row r="4579" spans="1:26" x14ac:dyDescent="0.2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>_xlfn.XLOOKUP(Sales_Data[[#This Row],[Category]],Assumptions_Model!A:A, Assumptions_Model!B:B)</f>
        <v>0.6</v>
      </c>
      <c r="W4579">
        <f>Sales_Data[[#This Row],[Sales]]*Sales_Data[[#This Row],[Cost_%]]</f>
        <v>5.7504</v>
      </c>
      <c r="X4579">
        <f>Sales_Data[[#This Row],[Sales]]-Sales_Data[[#This Row],[Cost]]</f>
        <v>3.8335999999999997</v>
      </c>
      <c r="Y4579" s="3">
        <f>Sales_Data[[#This Row],[Gross_Profit_Recalc]]/Sales_Data[[#This Row],[Sales]]</f>
        <v>0.39999999999999997</v>
      </c>
      <c r="Z4579">
        <f>YEAR(Sales_Data[[#This Row],[Order Date]])</f>
        <v>2014</v>
      </c>
    </row>
    <row r="4580" spans="1:26" x14ac:dyDescent="0.2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>_xlfn.XLOOKUP(Sales_Data[[#This Row],[Category]],Assumptions_Model!A:A, Assumptions_Model!B:B)</f>
        <v>0.6</v>
      </c>
      <c r="W4580">
        <f>Sales_Data[[#This Row],[Sales]]*Sales_Data[[#This Row],[Cost_%]]</f>
        <v>67.86</v>
      </c>
      <c r="X4580">
        <f>Sales_Data[[#This Row],[Sales]]-Sales_Data[[#This Row],[Cost]]</f>
        <v>45.239999999999995</v>
      </c>
      <c r="Y4580" s="3">
        <f>Sales_Data[[#This Row],[Gross_Profit_Recalc]]/Sales_Data[[#This Row],[Sales]]</f>
        <v>0.39999999999999997</v>
      </c>
      <c r="Z4580">
        <f>YEAR(Sales_Data[[#This Row],[Order Date]])</f>
        <v>2015</v>
      </c>
    </row>
    <row r="4581" spans="1:26" x14ac:dyDescent="0.2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f>_xlfn.XLOOKUP(Sales_Data[[#This Row],[Category]],Assumptions_Model!A:A, Assumptions_Model!B:B)</f>
        <v>0.6</v>
      </c>
      <c r="W4581">
        <f>Sales_Data[[#This Row],[Sales]]*Sales_Data[[#This Row],[Cost_%]]</f>
        <v>39.467999999999996</v>
      </c>
      <c r="X4581">
        <f>Sales_Data[[#This Row],[Sales]]-Sales_Data[[#This Row],[Cost]]</f>
        <v>26.312000000000005</v>
      </c>
      <c r="Y4581" s="3">
        <f>Sales_Data[[#This Row],[Gross_Profit_Recalc]]/Sales_Data[[#This Row],[Sales]]</f>
        <v>0.40000000000000008</v>
      </c>
      <c r="Z4581">
        <f>YEAR(Sales_Data[[#This Row],[Order Date]])</f>
        <v>2014</v>
      </c>
    </row>
    <row r="4582" spans="1:26" x14ac:dyDescent="0.2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>_xlfn.XLOOKUP(Sales_Data[[#This Row],[Category]],Assumptions_Model!A:A, Assumptions_Model!B:B)</f>
        <v>0.55000000000000004</v>
      </c>
      <c r="W4582">
        <f>Sales_Data[[#This Row],[Sales]]*Sales_Data[[#This Row],[Cost_%]]</f>
        <v>131.83500000000001</v>
      </c>
      <c r="X4582">
        <f>Sales_Data[[#This Row],[Sales]]-Sales_Data[[#This Row],[Cost]]</f>
        <v>107.86499999999998</v>
      </c>
      <c r="Y4582" s="3">
        <f>Sales_Data[[#This Row],[Gross_Profit_Recalc]]/Sales_Data[[#This Row],[Sales]]</f>
        <v>0.44999999999999996</v>
      </c>
      <c r="Z4582">
        <f>YEAR(Sales_Data[[#This Row],[Order Date]])</f>
        <v>2015</v>
      </c>
    </row>
    <row r="4583" spans="1:26" x14ac:dyDescent="0.2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f>_xlfn.XLOOKUP(Sales_Data[[#This Row],[Category]],Assumptions_Model!A:A, Assumptions_Model!B:B)</f>
        <v>0.65</v>
      </c>
      <c r="W4583">
        <f>Sales_Data[[#This Row],[Sales]]*Sales_Data[[#This Row],[Cost_%]]</f>
        <v>16.660800000000002</v>
      </c>
      <c r="X4583">
        <f>Sales_Data[[#This Row],[Sales]]-Sales_Data[[#This Row],[Cost]]</f>
        <v>8.9711999999999996</v>
      </c>
      <c r="Y4583" s="3">
        <f>Sales_Data[[#This Row],[Gross_Profit_Recalc]]/Sales_Data[[#This Row],[Sales]]</f>
        <v>0.35</v>
      </c>
      <c r="Z4583">
        <f>YEAR(Sales_Data[[#This Row],[Order Date]])</f>
        <v>2016</v>
      </c>
    </row>
    <row r="4584" spans="1:26" x14ac:dyDescent="0.2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>_xlfn.XLOOKUP(Sales_Data[[#This Row],[Category]],Assumptions_Model!A:A, Assumptions_Model!B:B)</f>
        <v>0.6</v>
      </c>
      <c r="W4584">
        <f>Sales_Data[[#This Row],[Sales]]*Sales_Data[[#This Row],[Cost_%]]</f>
        <v>14.169599999999999</v>
      </c>
      <c r="X4584">
        <f>Sales_Data[[#This Row],[Sales]]-Sales_Data[[#This Row],[Cost]]</f>
        <v>9.4464000000000006</v>
      </c>
      <c r="Y4584" s="3">
        <f>Sales_Data[[#This Row],[Gross_Profit_Recalc]]/Sales_Data[[#This Row],[Sales]]</f>
        <v>0.4</v>
      </c>
      <c r="Z4584">
        <f>YEAR(Sales_Data[[#This Row],[Order Date]])</f>
        <v>2016</v>
      </c>
    </row>
    <row r="4585" spans="1:26" x14ac:dyDescent="0.2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>_xlfn.XLOOKUP(Sales_Data[[#This Row],[Category]],Assumptions_Model!A:A, Assumptions_Model!B:B)</f>
        <v>0.6</v>
      </c>
      <c r="W4585">
        <f>Sales_Data[[#This Row],[Sales]]*Sales_Data[[#This Row],[Cost_%]]</f>
        <v>4.9559999999999995</v>
      </c>
      <c r="X4585">
        <f>Sales_Data[[#This Row],[Sales]]-Sales_Data[[#This Row],[Cost]]</f>
        <v>3.3040000000000003</v>
      </c>
      <c r="Y4585" s="3">
        <f>Sales_Data[[#This Row],[Gross_Profit_Recalc]]/Sales_Data[[#This Row],[Sales]]</f>
        <v>0.4</v>
      </c>
      <c r="Z4585">
        <f>YEAR(Sales_Data[[#This Row],[Order Date]])</f>
        <v>2016</v>
      </c>
    </row>
    <row r="4586" spans="1:26" x14ac:dyDescent="0.2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>_xlfn.XLOOKUP(Sales_Data[[#This Row],[Category]],Assumptions_Model!A:A, Assumptions_Model!B:B)</f>
        <v>0.6</v>
      </c>
      <c r="W4586">
        <f>Sales_Data[[#This Row],[Sales]]*Sales_Data[[#This Row],[Cost_%]]</f>
        <v>45.948</v>
      </c>
      <c r="X4586">
        <f>Sales_Data[[#This Row],[Sales]]-Sales_Data[[#This Row],[Cost]]</f>
        <v>30.631999999999998</v>
      </c>
      <c r="Y4586" s="3">
        <f>Sales_Data[[#This Row],[Gross_Profit_Recalc]]/Sales_Data[[#This Row],[Sales]]</f>
        <v>0.39999999999999997</v>
      </c>
      <c r="Z4586">
        <f>YEAR(Sales_Data[[#This Row],[Order Date]])</f>
        <v>2017</v>
      </c>
    </row>
    <row r="4587" spans="1:26" x14ac:dyDescent="0.2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>_xlfn.XLOOKUP(Sales_Data[[#This Row],[Category]],Assumptions_Model!A:A, Assumptions_Model!B:B)</f>
        <v>0.6</v>
      </c>
      <c r="W4587">
        <f>Sales_Data[[#This Row],[Sales]]*Sales_Data[[#This Row],[Cost_%]]</f>
        <v>5.28</v>
      </c>
      <c r="X4587">
        <f>Sales_Data[[#This Row],[Sales]]-Sales_Data[[#This Row],[Cost]]</f>
        <v>3.5200000000000005</v>
      </c>
      <c r="Y4587" s="3">
        <f>Sales_Data[[#This Row],[Gross_Profit_Recalc]]/Sales_Data[[#This Row],[Sales]]</f>
        <v>0.4</v>
      </c>
      <c r="Z4587">
        <f>YEAR(Sales_Data[[#This Row],[Order Date]])</f>
        <v>2017</v>
      </c>
    </row>
    <row r="4588" spans="1:26" x14ac:dyDescent="0.2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>_xlfn.XLOOKUP(Sales_Data[[#This Row],[Category]],Assumptions_Model!A:A, Assumptions_Model!B:B)</f>
        <v>0.6</v>
      </c>
      <c r="W4588">
        <f>Sales_Data[[#This Row],[Sales]]*Sales_Data[[#This Row],[Cost_%]]</f>
        <v>354.21119999999996</v>
      </c>
      <c r="X4588">
        <f>Sales_Data[[#This Row],[Sales]]-Sales_Data[[#This Row],[Cost]]</f>
        <v>236.14080000000001</v>
      </c>
      <c r="Y4588" s="3">
        <f>Sales_Data[[#This Row],[Gross_Profit_Recalc]]/Sales_Data[[#This Row],[Sales]]</f>
        <v>0.4</v>
      </c>
      <c r="Z4588">
        <f>YEAR(Sales_Data[[#This Row],[Order Date]])</f>
        <v>2017</v>
      </c>
    </row>
    <row r="4589" spans="1:26" x14ac:dyDescent="0.2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>_xlfn.XLOOKUP(Sales_Data[[#This Row],[Category]],Assumptions_Model!A:A, Assumptions_Model!B:B)</f>
        <v>0.6</v>
      </c>
      <c r="W4589">
        <f>Sales_Data[[#This Row],[Sales]]*Sales_Data[[#This Row],[Cost_%]]</f>
        <v>3.3479999999999999</v>
      </c>
      <c r="X4589">
        <f>Sales_Data[[#This Row],[Sales]]-Sales_Data[[#This Row],[Cost]]</f>
        <v>2.2320000000000002</v>
      </c>
      <c r="Y4589" s="3">
        <f>Sales_Data[[#This Row],[Gross_Profit_Recalc]]/Sales_Data[[#This Row],[Sales]]</f>
        <v>0.4</v>
      </c>
      <c r="Z4589">
        <f>YEAR(Sales_Data[[#This Row],[Order Date]])</f>
        <v>2017</v>
      </c>
    </row>
    <row r="4590" spans="1:26" x14ac:dyDescent="0.2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>_xlfn.XLOOKUP(Sales_Data[[#This Row],[Category]],Assumptions_Model!A:A, Assumptions_Model!B:B)</f>
        <v>0.65</v>
      </c>
      <c r="W4590">
        <f>Sales_Data[[#This Row],[Sales]]*Sales_Data[[#This Row],[Cost_%]]</f>
        <v>16.263000000000002</v>
      </c>
      <c r="X4590">
        <f>Sales_Data[[#This Row],[Sales]]-Sales_Data[[#This Row],[Cost]]</f>
        <v>8.7569999999999979</v>
      </c>
      <c r="Y4590" s="3">
        <f>Sales_Data[[#This Row],[Gross_Profit_Recalc]]/Sales_Data[[#This Row],[Sales]]</f>
        <v>0.34999999999999992</v>
      </c>
      <c r="Z4590">
        <f>YEAR(Sales_Data[[#This Row],[Order Date]])</f>
        <v>2017</v>
      </c>
    </row>
    <row r="4591" spans="1:26" x14ac:dyDescent="0.2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>_xlfn.XLOOKUP(Sales_Data[[#This Row],[Category]],Assumptions_Model!A:A, Assumptions_Model!B:B)</f>
        <v>0.6</v>
      </c>
      <c r="W4591">
        <f>Sales_Data[[#This Row],[Sales]]*Sales_Data[[#This Row],[Cost_%]]</f>
        <v>271.52999999999997</v>
      </c>
      <c r="X4591">
        <f>Sales_Data[[#This Row],[Sales]]-Sales_Data[[#This Row],[Cost]]</f>
        <v>181.02000000000004</v>
      </c>
      <c r="Y4591" s="3">
        <f>Sales_Data[[#This Row],[Gross_Profit_Recalc]]/Sales_Data[[#This Row],[Sales]]</f>
        <v>0.40000000000000008</v>
      </c>
      <c r="Z4591">
        <f>YEAR(Sales_Data[[#This Row],[Order Date]])</f>
        <v>2017</v>
      </c>
    </row>
    <row r="4592" spans="1:26" x14ac:dyDescent="0.2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f>_xlfn.XLOOKUP(Sales_Data[[#This Row],[Category]],Assumptions_Model!A:A, Assumptions_Model!B:B)</f>
        <v>0.6</v>
      </c>
      <c r="W4592">
        <f>Sales_Data[[#This Row],[Sales]]*Sales_Data[[#This Row],[Cost_%]]</f>
        <v>10.656000000000001</v>
      </c>
      <c r="X4592">
        <f>Sales_Data[[#This Row],[Sales]]-Sales_Data[[#This Row],[Cost]]</f>
        <v>7.104000000000001</v>
      </c>
      <c r="Y4592" s="3">
        <f>Sales_Data[[#This Row],[Gross_Profit_Recalc]]/Sales_Data[[#This Row],[Sales]]</f>
        <v>0.4</v>
      </c>
      <c r="Z4592">
        <f>YEAR(Sales_Data[[#This Row],[Order Date]])</f>
        <v>2016</v>
      </c>
    </row>
    <row r="4593" spans="1:26" x14ac:dyDescent="0.2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>_xlfn.XLOOKUP(Sales_Data[[#This Row],[Category]],Assumptions_Model!A:A, Assumptions_Model!B:B)</f>
        <v>0.55000000000000004</v>
      </c>
      <c r="W4593">
        <f>Sales_Data[[#This Row],[Sales]]*Sales_Data[[#This Row],[Cost_%]]</f>
        <v>166.31120000000001</v>
      </c>
      <c r="X4593">
        <f>Sales_Data[[#This Row],[Sales]]-Sales_Data[[#This Row],[Cost]]</f>
        <v>136.0728</v>
      </c>
      <c r="Y4593" s="3">
        <f>Sales_Data[[#This Row],[Gross_Profit_Recalc]]/Sales_Data[[#This Row],[Sales]]</f>
        <v>0.44999999999999996</v>
      </c>
      <c r="Z4593">
        <f>YEAR(Sales_Data[[#This Row],[Order Date]])</f>
        <v>2016</v>
      </c>
    </row>
    <row r="4594" spans="1:26" x14ac:dyDescent="0.2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f>_xlfn.XLOOKUP(Sales_Data[[#This Row],[Category]],Assumptions_Model!A:A, Assumptions_Model!B:B)</f>
        <v>0.65</v>
      </c>
      <c r="W4594">
        <f>Sales_Data[[#This Row],[Sales]]*Sales_Data[[#This Row],[Cost_%]]</f>
        <v>95.128800000000012</v>
      </c>
      <c r="X4594">
        <f>Sales_Data[[#This Row],[Sales]]-Sales_Data[[#This Row],[Cost]]</f>
        <v>51.223199999999991</v>
      </c>
      <c r="Y4594" s="3">
        <f>Sales_Data[[#This Row],[Gross_Profit_Recalc]]/Sales_Data[[#This Row],[Sales]]</f>
        <v>0.34999999999999992</v>
      </c>
      <c r="Z4594">
        <f>YEAR(Sales_Data[[#This Row],[Order Date]])</f>
        <v>2016</v>
      </c>
    </row>
    <row r="4595" spans="1:26" x14ac:dyDescent="0.2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f>_xlfn.XLOOKUP(Sales_Data[[#This Row],[Category]],Assumptions_Model!A:A, Assumptions_Model!B:B)</f>
        <v>0.6</v>
      </c>
      <c r="W4595">
        <f>Sales_Data[[#This Row],[Sales]]*Sales_Data[[#This Row],[Cost_%]]</f>
        <v>4.74</v>
      </c>
      <c r="X4595">
        <f>Sales_Data[[#This Row],[Sales]]-Sales_Data[[#This Row],[Cost]]</f>
        <v>3.16</v>
      </c>
      <c r="Y4595" s="3">
        <f>Sales_Data[[#This Row],[Gross_Profit_Recalc]]/Sales_Data[[#This Row],[Sales]]</f>
        <v>0.4</v>
      </c>
      <c r="Z4595">
        <f>YEAR(Sales_Data[[#This Row],[Order Date]])</f>
        <v>2016</v>
      </c>
    </row>
    <row r="4596" spans="1:26" x14ac:dyDescent="0.2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>_xlfn.XLOOKUP(Sales_Data[[#This Row],[Category]],Assumptions_Model!A:A, Assumptions_Model!B:B)</f>
        <v>0.65</v>
      </c>
      <c r="W4596">
        <f>Sales_Data[[#This Row],[Sales]]*Sales_Data[[#This Row],[Cost_%]]</f>
        <v>586.76279999999997</v>
      </c>
      <c r="X4596">
        <f>Sales_Data[[#This Row],[Sales]]-Sales_Data[[#This Row],[Cost]]</f>
        <v>315.94920000000002</v>
      </c>
      <c r="Y4596" s="3">
        <f>Sales_Data[[#This Row],[Gross_Profit_Recalc]]/Sales_Data[[#This Row],[Sales]]</f>
        <v>0.35000000000000003</v>
      </c>
      <c r="Z4596">
        <f>YEAR(Sales_Data[[#This Row],[Order Date]])</f>
        <v>2016</v>
      </c>
    </row>
    <row r="4597" spans="1:26" x14ac:dyDescent="0.2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>_xlfn.XLOOKUP(Sales_Data[[#This Row],[Category]],Assumptions_Model!A:A, Assumptions_Model!B:B)</f>
        <v>0.6</v>
      </c>
      <c r="W4597">
        <f>Sales_Data[[#This Row],[Sales]]*Sales_Data[[#This Row],[Cost_%]]</f>
        <v>32.381999999999998</v>
      </c>
      <c r="X4597">
        <f>Sales_Data[[#This Row],[Sales]]-Sales_Data[[#This Row],[Cost]]</f>
        <v>21.588000000000001</v>
      </c>
      <c r="Y4597" s="3">
        <f>Sales_Data[[#This Row],[Gross_Profit_Recalc]]/Sales_Data[[#This Row],[Sales]]</f>
        <v>0.4</v>
      </c>
      <c r="Z4597">
        <f>YEAR(Sales_Data[[#This Row],[Order Date]])</f>
        <v>2016</v>
      </c>
    </row>
    <row r="4598" spans="1:26" x14ac:dyDescent="0.2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>_xlfn.XLOOKUP(Sales_Data[[#This Row],[Category]],Assumptions_Model!A:A, Assumptions_Model!B:B)</f>
        <v>0.6</v>
      </c>
      <c r="W4598">
        <f>Sales_Data[[#This Row],[Sales]]*Sales_Data[[#This Row],[Cost_%]]</f>
        <v>20.352</v>
      </c>
      <c r="X4598">
        <f>Sales_Data[[#This Row],[Sales]]-Sales_Data[[#This Row],[Cost]]</f>
        <v>13.568000000000001</v>
      </c>
      <c r="Y4598" s="3">
        <f>Sales_Data[[#This Row],[Gross_Profit_Recalc]]/Sales_Data[[#This Row],[Sales]]</f>
        <v>0.4</v>
      </c>
      <c r="Z4598">
        <f>YEAR(Sales_Data[[#This Row],[Order Date]])</f>
        <v>2016</v>
      </c>
    </row>
    <row r="4599" spans="1:26" x14ac:dyDescent="0.2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>_xlfn.XLOOKUP(Sales_Data[[#This Row],[Category]],Assumptions_Model!A:A, Assumptions_Model!B:B)</f>
        <v>0.6</v>
      </c>
      <c r="W4599">
        <f>Sales_Data[[#This Row],[Sales]]*Sales_Data[[#This Row],[Cost_%]]</f>
        <v>13.085999999999999</v>
      </c>
      <c r="X4599">
        <f>Sales_Data[[#This Row],[Sales]]-Sales_Data[[#This Row],[Cost]]</f>
        <v>8.7240000000000002</v>
      </c>
      <c r="Y4599" s="3">
        <f>Sales_Data[[#This Row],[Gross_Profit_Recalc]]/Sales_Data[[#This Row],[Sales]]</f>
        <v>0.4</v>
      </c>
      <c r="Z4599">
        <f>YEAR(Sales_Data[[#This Row],[Order Date]])</f>
        <v>2017</v>
      </c>
    </row>
    <row r="4600" spans="1:26" x14ac:dyDescent="0.2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f>_xlfn.XLOOKUP(Sales_Data[[#This Row],[Category]],Assumptions_Model!A:A, Assumptions_Model!B:B)</f>
        <v>0.6</v>
      </c>
      <c r="W4600">
        <f>Sales_Data[[#This Row],[Sales]]*Sales_Data[[#This Row],[Cost_%]]</f>
        <v>54.959999999999994</v>
      </c>
      <c r="X4600">
        <f>Sales_Data[[#This Row],[Sales]]-Sales_Data[[#This Row],[Cost]]</f>
        <v>36.64</v>
      </c>
      <c r="Y4600" s="3">
        <f>Sales_Data[[#This Row],[Gross_Profit_Recalc]]/Sales_Data[[#This Row],[Sales]]</f>
        <v>0.4</v>
      </c>
      <c r="Z4600">
        <f>YEAR(Sales_Data[[#This Row],[Order Date]])</f>
        <v>2017</v>
      </c>
    </row>
    <row r="4601" spans="1:26" x14ac:dyDescent="0.2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>_xlfn.XLOOKUP(Sales_Data[[#This Row],[Category]],Assumptions_Model!A:A, Assumptions_Model!B:B)</f>
        <v>0.65</v>
      </c>
      <c r="W4601">
        <f>Sales_Data[[#This Row],[Sales]]*Sales_Data[[#This Row],[Cost_%]]</f>
        <v>98.137</v>
      </c>
      <c r="X4601">
        <f>Sales_Data[[#This Row],[Sales]]-Sales_Data[[#This Row],[Cost]]</f>
        <v>52.842999999999989</v>
      </c>
      <c r="Y4601" s="3">
        <f>Sales_Data[[#This Row],[Gross_Profit_Recalc]]/Sales_Data[[#This Row],[Sales]]</f>
        <v>0.35</v>
      </c>
      <c r="Z4601">
        <f>YEAR(Sales_Data[[#This Row],[Order Date]])</f>
        <v>2015</v>
      </c>
    </row>
    <row r="4602" spans="1:26" x14ac:dyDescent="0.2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>_xlfn.XLOOKUP(Sales_Data[[#This Row],[Category]],Assumptions_Model!A:A, Assumptions_Model!B:B)</f>
        <v>0.6</v>
      </c>
      <c r="W4602">
        <f>Sales_Data[[#This Row],[Sales]]*Sales_Data[[#This Row],[Cost_%]]</f>
        <v>82.35</v>
      </c>
      <c r="X4602">
        <f>Sales_Data[[#This Row],[Sales]]-Sales_Data[[#This Row],[Cost]]</f>
        <v>54.900000000000006</v>
      </c>
      <c r="Y4602" s="3">
        <f>Sales_Data[[#This Row],[Gross_Profit_Recalc]]/Sales_Data[[#This Row],[Sales]]</f>
        <v>0.4</v>
      </c>
      <c r="Z4602">
        <f>YEAR(Sales_Data[[#This Row],[Order Date]])</f>
        <v>2015</v>
      </c>
    </row>
    <row r="4603" spans="1:26" x14ac:dyDescent="0.2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f>_xlfn.XLOOKUP(Sales_Data[[#This Row],[Category]],Assumptions_Model!A:A, Assumptions_Model!B:B)</f>
        <v>0.6</v>
      </c>
      <c r="W4603">
        <f>Sales_Data[[#This Row],[Sales]]*Sales_Data[[#This Row],[Cost_%]]</f>
        <v>6.9119999999999999</v>
      </c>
      <c r="X4603">
        <f>Sales_Data[[#This Row],[Sales]]-Sales_Data[[#This Row],[Cost]]</f>
        <v>4.6079999999999997</v>
      </c>
      <c r="Y4603" s="3">
        <f>Sales_Data[[#This Row],[Gross_Profit_Recalc]]/Sales_Data[[#This Row],[Sales]]</f>
        <v>0.39999999999999997</v>
      </c>
      <c r="Z4603">
        <f>YEAR(Sales_Data[[#This Row],[Order Date]])</f>
        <v>2015</v>
      </c>
    </row>
    <row r="4604" spans="1:26" x14ac:dyDescent="0.2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>_xlfn.XLOOKUP(Sales_Data[[#This Row],[Category]],Assumptions_Model!A:A, Assumptions_Model!B:B)</f>
        <v>0.6</v>
      </c>
      <c r="W4604">
        <f>Sales_Data[[#This Row],[Sales]]*Sales_Data[[#This Row],[Cost_%]]</f>
        <v>10.963199999999999</v>
      </c>
      <c r="X4604">
        <f>Sales_Data[[#This Row],[Sales]]-Sales_Data[[#This Row],[Cost]]</f>
        <v>7.3087999999999997</v>
      </c>
      <c r="Y4604" s="3">
        <f>Sales_Data[[#This Row],[Gross_Profit_Recalc]]/Sales_Data[[#This Row],[Sales]]</f>
        <v>0.4</v>
      </c>
      <c r="Z4604">
        <f>YEAR(Sales_Data[[#This Row],[Order Date]])</f>
        <v>2015</v>
      </c>
    </row>
    <row r="4605" spans="1:26" x14ac:dyDescent="0.2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f>_xlfn.XLOOKUP(Sales_Data[[#This Row],[Category]],Assumptions_Model!A:A, Assumptions_Model!B:B)</f>
        <v>0.6</v>
      </c>
      <c r="W4605">
        <f>Sales_Data[[#This Row],[Sales]]*Sales_Data[[#This Row],[Cost_%]]</f>
        <v>92.236800000000002</v>
      </c>
      <c r="X4605">
        <f>Sales_Data[[#This Row],[Sales]]-Sales_Data[[#This Row],[Cost]]</f>
        <v>61.491200000000006</v>
      </c>
      <c r="Y4605" s="3">
        <f>Sales_Data[[#This Row],[Gross_Profit_Recalc]]/Sales_Data[[#This Row],[Sales]]</f>
        <v>0.4</v>
      </c>
      <c r="Z4605">
        <f>YEAR(Sales_Data[[#This Row],[Order Date]])</f>
        <v>2015</v>
      </c>
    </row>
    <row r="4606" spans="1:26" x14ac:dyDescent="0.2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>_xlfn.XLOOKUP(Sales_Data[[#This Row],[Category]],Assumptions_Model!A:A, Assumptions_Model!B:B)</f>
        <v>0.6</v>
      </c>
      <c r="W4606">
        <f>Sales_Data[[#This Row],[Sales]]*Sales_Data[[#This Row],[Cost_%]]</f>
        <v>7.3343999999999996</v>
      </c>
      <c r="X4606">
        <f>Sales_Data[[#This Row],[Sales]]-Sales_Data[[#This Row],[Cost]]</f>
        <v>4.8896000000000006</v>
      </c>
      <c r="Y4606" s="3">
        <f>Sales_Data[[#This Row],[Gross_Profit_Recalc]]/Sales_Data[[#This Row],[Sales]]</f>
        <v>0.4</v>
      </c>
      <c r="Z4606">
        <f>YEAR(Sales_Data[[#This Row],[Order Date]])</f>
        <v>2015</v>
      </c>
    </row>
    <row r="4607" spans="1:26" x14ac:dyDescent="0.2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>_xlfn.XLOOKUP(Sales_Data[[#This Row],[Category]],Assumptions_Model!A:A, Assumptions_Model!B:B)</f>
        <v>0.55000000000000004</v>
      </c>
      <c r="W4607">
        <f>Sales_Data[[#This Row],[Sales]]*Sales_Data[[#This Row],[Cost_%]]</f>
        <v>92.369200000000006</v>
      </c>
      <c r="X4607">
        <f>Sales_Data[[#This Row],[Sales]]-Sales_Data[[#This Row],[Cost]]</f>
        <v>75.574799999999982</v>
      </c>
      <c r="Y4607" s="3">
        <f>Sales_Data[[#This Row],[Gross_Profit_Recalc]]/Sales_Data[[#This Row],[Sales]]</f>
        <v>0.4499999999999999</v>
      </c>
      <c r="Z4607">
        <f>YEAR(Sales_Data[[#This Row],[Order Date]])</f>
        <v>2015</v>
      </c>
    </row>
    <row r="4608" spans="1:26" x14ac:dyDescent="0.2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>_xlfn.XLOOKUP(Sales_Data[[#This Row],[Category]],Assumptions_Model!A:A, Assumptions_Model!B:B)</f>
        <v>0.55000000000000004</v>
      </c>
      <c r="W4608">
        <f>Sales_Data[[#This Row],[Sales]]*Sales_Data[[#This Row],[Cost_%]]</f>
        <v>25.294500000000003</v>
      </c>
      <c r="X4608">
        <f>Sales_Data[[#This Row],[Sales]]-Sales_Data[[#This Row],[Cost]]</f>
        <v>20.695499999999999</v>
      </c>
      <c r="Y4608" s="3">
        <f>Sales_Data[[#This Row],[Gross_Profit_Recalc]]/Sales_Data[[#This Row],[Sales]]</f>
        <v>0.44999999999999996</v>
      </c>
      <c r="Z4608">
        <f>YEAR(Sales_Data[[#This Row],[Order Date]])</f>
        <v>2015</v>
      </c>
    </row>
    <row r="4609" spans="1:26" x14ac:dyDescent="0.2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>_xlfn.XLOOKUP(Sales_Data[[#This Row],[Category]],Assumptions_Model!A:A, Assumptions_Model!B:B)</f>
        <v>0.6</v>
      </c>
      <c r="W4609">
        <f>Sales_Data[[#This Row],[Sales]]*Sales_Data[[#This Row],[Cost_%]]</f>
        <v>321.24599999999998</v>
      </c>
      <c r="X4609">
        <f>Sales_Data[[#This Row],[Sales]]-Sales_Data[[#This Row],[Cost]]</f>
        <v>214.16399999999999</v>
      </c>
      <c r="Y4609" s="3">
        <f>Sales_Data[[#This Row],[Gross_Profit_Recalc]]/Sales_Data[[#This Row],[Sales]]</f>
        <v>0.4</v>
      </c>
      <c r="Z4609">
        <f>YEAR(Sales_Data[[#This Row],[Order Date]])</f>
        <v>2015</v>
      </c>
    </row>
    <row r="4610" spans="1:26" x14ac:dyDescent="0.2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>_xlfn.XLOOKUP(Sales_Data[[#This Row],[Category]],Assumptions_Model!A:A, Assumptions_Model!B:B)</f>
        <v>0.6</v>
      </c>
      <c r="W4610">
        <f>Sales_Data[[#This Row],[Sales]]*Sales_Data[[#This Row],[Cost_%]]</f>
        <v>3.6576</v>
      </c>
      <c r="X4610">
        <f>Sales_Data[[#This Row],[Sales]]-Sales_Data[[#This Row],[Cost]]</f>
        <v>2.4384000000000001</v>
      </c>
      <c r="Y4610" s="3">
        <f>Sales_Data[[#This Row],[Gross_Profit_Recalc]]/Sales_Data[[#This Row],[Sales]]</f>
        <v>0.4</v>
      </c>
      <c r="Z4610">
        <f>YEAR(Sales_Data[[#This Row],[Order Date]])</f>
        <v>2015</v>
      </c>
    </row>
    <row r="4611" spans="1:26" x14ac:dyDescent="0.2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f>_xlfn.XLOOKUP(Sales_Data[[#This Row],[Category]],Assumptions_Model!A:A, Assumptions_Model!B:B)</f>
        <v>0.6</v>
      </c>
      <c r="W4611">
        <f>Sales_Data[[#This Row],[Sales]]*Sales_Data[[#This Row],[Cost_%]]</f>
        <v>27.215999999999998</v>
      </c>
      <c r="X4611">
        <f>Sales_Data[[#This Row],[Sales]]-Sales_Data[[#This Row],[Cost]]</f>
        <v>18.144000000000002</v>
      </c>
      <c r="Y4611" s="3">
        <f>Sales_Data[[#This Row],[Gross_Profit_Recalc]]/Sales_Data[[#This Row],[Sales]]</f>
        <v>0.4</v>
      </c>
      <c r="Z4611">
        <f>YEAR(Sales_Data[[#This Row],[Order Date]])</f>
        <v>2015</v>
      </c>
    </row>
    <row r="4612" spans="1:26" x14ac:dyDescent="0.2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>_xlfn.XLOOKUP(Sales_Data[[#This Row],[Category]],Assumptions_Model!A:A, Assumptions_Model!B:B)</f>
        <v>0.65</v>
      </c>
      <c r="W4612">
        <f>Sales_Data[[#This Row],[Sales]]*Sales_Data[[#This Row],[Cost_%]]</f>
        <v>30.628</v>
      </c>
      <c r="X4612">
        <f>Sales_Data[[#This Row],[Sales]]-Sales_Data[[#This Row],[Cost]]</f>
        <v>16.491999999999997</v>
      </c>
      <c r="Y4612" s="3">
        <f>Sales_Data[[#This Row],[Gross_Profit_Recalc]]/Sales_Data[[#This Row],[Sales]]</f>
        <v>0.35</v>
      </c>
      <c r="Z4612">
        <f>YEAR(Sales_Data[[#This Row],[Order Date]])</f>
        <v>2017</v>
      </c>
    </row>
    <row r="4613" spans="1:26" x14ac:dyDescent="0.2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>_xlfn.XLOOKUP(Sales_Data[[#This Row],[Category]],Assumptions_Model!A:A, Assumptions_Model!B:B)</f>
        <v>0.6</v>
      </c>
      <c r="W4613">
        <f>Sales_Data[[#This Row],[Sales]]*Sales_Data[[#This Row],[Cost_%]]</f>
        <v>18.815999999999999</v>
      </c>
      <c r="X4613">
        <f>Sales_Data[[#This Row],[Sales]]-Sales_Data[[#This Row],[Cost]]</f>
        <v>12.544</v>
      </c>
      <c r="Y4613" s="3">
        <f>Sales_Data[[#This Row],[Gross_Profit_Recalc]]/Sales_Data[[#This Row],[Sales]]</f>
        <v>0.4</v>
      </c>
      <c r="Z4613">
        <f>YEAR(Sales_Data[[#This Row],[Order Date]])</f>
        <v>2016</v>
      </c>
    </row>
    <row r="4614" spans="1:26" x14ac:dyDescent="0.2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>_xlfn.XLOOKUP(Sales_Data[[#This Row],[Category]],Assumptions_Model!A:A, Assumptions_Model!B:B)</f>
        <v>0.6</v>
      </c>
      <c r="W4614">
        <f>Sales_Data[[#This Row],[Sales]]*Sales_Data[[#This Row],[Cost_%]]</f>
        <v>28.569599999999998</v>
      </c>
      <c r="X4614">
        <f>Sales_Data[[#This Row],[Sales]]-Sales_Data[[#This Row],[Cost]]</f>
        <v>19.046400000000002</v>
      </c>
      <c r="Y4614" s="3">
        <f>Sales_Data[[#This Row],[Gross_Profit_Recalc]]/Sales_Data[[#This Row],[Sales]]</f>
        <v>0.4</v>
      </c>
      <c r="Z4614">
        <f>YEAR(Sales_Data[[#This Row],[Order Date]])</f>
        <v>2016</v>
      </c>
    </row>
    <row r="4615" spans="1:26" x14ac:dyDescent="0.2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>_xlfn.XLOOKUP(Sales_Data[[#This Row],[Category]],Assumptions_Model!A:A, Assumptions_Model!B:B)</f>
        <v>0.6</v>
      </c>
      <c r="W4615">
        <f>Sales_Data[[#This Row],[Sales]]*Sales_Data[[#This Row],[Cost_%]]</f>
        <v>14.087999999999999</v>
      </c>
      <c r="X4615">
        <f>Sales_Data[[#This Row],[Sales]]-Sales_Data[[#This Row],[Cost]]</f>
        <v>9.3920000000000012</v>
      </c>
      <c r="Y4615" s="3">
        <f>Sales_Data[[#This Row],[Gross_Profit_Recalc]]/Sales_Data[[#This Row],[Sales]]</f>
        <v>0.4</v>
      </c>
      <c r="Z4615">
        <f>YEAR(Sales_Data[[#This Row],[Order Date]])</f>
        <v>2016</v>
      </c>
    </row>
    <row r="4616" spans="1:26" x14ac:dyDescent="0.2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>_xlfn.XLOOKUP(Sales_Data[[#This Row],[Category]],Assumptions_Model!A:A, Assumptions_Model!B:B)</f>
        <v>0.6</v>
      </c>
      <c r="W4616">
        <f>Sales_Data[[#This Row],[Sales]]*Sales_Data[[#This Row],[Cost_%]]</f>
        <v>37.673999999999999</v>
      </c>
      <c r="X4616">
        <f>Sales_Data[[#This Row],[Sales]]-Sales_Data[[#This Row],[Cost]]</f>
        <v>25.116</v>
      </c>
      <c r="Y4616" s="3">
        <f>Sales_Data[[#This Row],[Gross_Profit_Recalc]]/Sales_Data[[#This Row],[Sales]]</f>
        <v>0.4</v>
      </c>
      <c r="Z4616">
        <f>YEAR(Sales_Data[[#This Row],[Order Date]])</f>
        <v>2016</v>
      </c>
    </row>
    <row r="4617" spans="1:26" x14ac:dyDescent="0.2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>_xlfn.XLOOKUP(Sales_Data[[#This Row],[Category]],Assumptions_Model!A:A, Assumptions_Model!B:B)</f>
        <v>0.6</v>
      </c>
      <c r="W4617">
        <f>Sales_Data[[#This Row],[Sales]]*Sales_Data[[#This Row],[Cost_%]]</f>
        <v>17.064</v>
      </c>
      <c r="X4617">
        <f>Sales_Data[[#This Row],[Sales]]-Sales_Data[[#This Row],[Cost]]</f>
        <v>11.376000000000001</v>
      </c>
      <c r="Y4617" s="3">
        <f>Sales_Data[[#This Row],[Gross_Profit_Recalc]]/Sales_Data[[#This Row],[Sales]]</f>
        <v>0.4</v>
      </c>
      <c r="Z4617">
        <f>YEAR(Sales_Data[[#This Row],[Order Date]])</f>
        <v>2016</v>
      </c>
    </row>
    <row r="4618" spans="1:26" x14ac:dyDescent="0.2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>_xlfn.XLOOKUP(Sales_Data[[#This Row],[Category]],Assumptions_Model!A:A, Assumptions_Model!B:B)</f>
        <v>0.55000000000000004</v>
      </c>
      <c r="W4618">
        <f>Sales_Data[[#This Row],[Sales]]*Sales_Data[[#This Row],[Cost_%]]</f>
        <v>73.906800000000004</v>
      </c>
      <c r="X4618">
        <f>Sales_Data[[#This Row],[Sales]]-Sales_Data[[#This Row],[Cost]]</f>
        <v>60.469200000000001</v>
      </c>
      <c r="Y4618" s="3">
        <f>Sales_Data[[#This Row],[Gross_Profit_Recalc]]/Sales_Data[[#This Row],[Sales]]</f>
        <v>0.45</v>
      </c>
      <c r="Z4618">
        <f>YEAR(Sales_Data[[#This Row],[Order Date]])</f>
        <v>2015</v>
      </c>
    </row>
    <row r="4619" spans="1:26" x14ac:dyDescent="0.2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f>_xlfn.XLOOKUP(Sales_Data[[#This Row],[Category]],Assumptions_Model!A:A, Assumptions_Model!B:B)</f>
        <v>0.55000000000000004</v>
      </c>
      <c r="W4619">
        <f>Sales_Data[[#This Row],[Sales]]*Sales_Data[[#This Row],[Cost_%]]</f>
        <v>324.44499999999999</v>
      </c>
      <c r="X4619">
        <f>Sales_Data[[#This Row],[Sales]]-Sales_Data[[#This Row],[Cost]]</f>
        <v>265.45499999999998</v>
      </c>
      <c r="Y4619" s="3">
        <f>Sales_Data[[#This Row],[Gross_Profit_Recalc]]/Sales_Data[[#This Row],[Sales]]</f>
        <v>0.45</v>
      </c>
      <c r="Z4619">
        <f>YEAR(Sales_Data[[#This Row],[Order Date]])</f>
        <v>2015</v>
      </c>
    </row>
    <row r="4620" spans="1:26" x14ac:dyDescent="0.2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>_xlfn.XLOOKUP(Sales_Data[[#This Row],[Category]],Assumptions_Model!A:A, Assumptions_Model!B:B)</f>
        <v>0.65</v>
      </c>
      <c r="W4620">
        <f>Sales_Data[[#This Row],[Sales]]*Sales_Data[[#This Row],[Cost_%]]</f>
        <v>352.91100000000006</v>
      </c>
      <c r="X4620">
        <f>Sales_Data[[#This Row],[Sales]]-Sales_Data[[#This Row],[Cost]]</f>
        <v>190.029</v>
      </c>
      <c r="Y4620" s="3">
        <f>Sales_Data[[#This Row],[Gross_Profit_Recalc]]/Sales_Data[[#This Row],[Sales]]</f>
        <v>0.35</v>
      </c>
      <c r="Z4620">
        <f>YEAR(Sales_Data[[#This Row],[Order Date]])</f>
        <v>2015</v>
      </c>
    </row>
    <row r="4621" spans="1:26" x14ac:dyDescent="0.2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>_xlfn.XLOOKUP(Sales_Data[[#This Row],[Category]],Assumptions_Model!A:A, Assumptions_Model!B:B)</f>
        <v>0.55000000000000004</v>
      </c>
      <c r="W4621">
        <f>Sales_Data[[#This Row],[Sales]]*Sales_Data[[#This Row],[Cost_%]]</f>
        <v>1583.9736000000003</v>
      </c>
      <c r="X4621">
        <f>Sales_Data[[#This Row],[Sales]]-Sales_Data[[#This Row],[Cost]]</f>
        <v>1295.9784</v>
      </c>
      <c r="Y4621" s="3">
        <f>Sales_Data[[#This Row],[Gross_Profit_Recalc]]/Sales_Data[[#This Row],[Sales]]</f>
        <v>0.44999999999999996</v>
      </c>
      <c r="Z4621">
        <f>YEAR(Sales_Data[[#This Row],[Order Date]])</f>
        <v>2017</v>
      </c>
    </row>
    <row r="4622" spans="1:26" x14ac:dyDescent="0.2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>_xlfn.XLOOKUP(Sales_Data[[#This Row],[Category]],Assumptions_Model!A:A, Assumptions_Model!B:B)</f>
        <v>0.6</v>
      </c>
      <c r="W4622">
        <f>Sales_Data[[#This Row],[Sales]]*Sales_Data[[#This Row],[Cost_%]]</f>
        <v>54.288000000000004</v>
      </c>
      <c r="X4622">
        <f>Sales_Data[[#This Row],[Sales]]-Sales_Data[[#This Row],[Cost]]</f>
        <v>36.192</v>
      </c>
      <c r="Y4622" s="3">
        <f>Sales_Data[[#This Row],[Gross_Profit_Recalc]]/Sales_Data[[#This Row],[Sales]]</f>
        <v>0.39999999999999997</v>
      </c>
      <c r="Z4622">
        <f>YEAR(Sales_Data[[#This Row],[Order Date]])</f>
        <v>2017</v>
      </c>
    </row>
    <row r="4623" spans="1:26" x14ac:dyDescent="0.2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>_xlfn.XLOOKUP(Sales_Data[[#This Row],[Category]],Assumptions_Model!A:A, Assumptions_Model!B:B)</f>
        <v>0.6</v>
      </c>
      <c r="W4623">
        <f>Sales_Data[[#This Row],[Sales]]*Sales_Data[[#This Row],[Cost_%]]</f>
        <v>46.529999999999994</v>
      </c>
      <c r="X4623">
        <f>Sales_Data[[#This Row],[Sales]]-Sales_Data[[#This Row],[Cost]]</f>
        <v>31.020000000000003</v>
      </c>
      <c r="Y4623" s="3">
        <f>Sales_Data[[#This Row],[Gross_Profit_Recalc]]/Sales_Data[[#This Row],[Sales]]</f>
        <v>0.40000000000000008</v>
      </c>
      <c r="Z4623">
        <f>YEAR(Sales_Data[[#This Row],[Order Date]])</f>
        <v>2015</v>
      </c>
    </row>
    <row r="4624" spans="1:26" x14ac:dyDescent="0.2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>_xlfn.XLOOKUP(Sales_Data[[#This Row],[Category]],Assumptions_Model!A:A, Assumptions_Model!B:B)</f>
        <v>0.6</v>
      </c>
      <c r="W4624">
        <f>Sales_Data[[#This Row],[Sales]]*Sales_Data[[#This Row],[Cost_%]]</f>
        <v>5.2991999999999999</v>
      </c>
      <c r="X4624">
        <f>Sales_Data[[#This Row],[Sales]]-Sales_Data[[#This Row],[Cost]]</f>
        <v>3.5328000000000008</v>
      </c>
      <c r="Y4624" s="3">
        <f>Sales_Data[[#This Row],[Gross_Profit_Recalc]]/Sales_Data[[#This Row],[Sales]]</f>
        <v>0.40000000000000008</v>
      </c>
      <c r="Z4624">
        <f>YEAR(Sales_Data[[#This Row],[Order Date]])</f>
        <v>2017</v>
      </c>
    </row>
    <row r="4625" spans="1:26" x14ac:dyDescent="0.2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>_xlfn.XLOOKUP(Sales_Data[[#This Row],[Category]],Assumptions_Model!A:A, Assumptions_Model!B:B)</f>
        <v>0.6</v>
      </c>
      <c r="W4625">
        <f>Sales_Data[[#This Row],[Sales]]*Sales_Data[[#This Row],[Cost_%]]</f>
        <v>106.52159999999999</v>
      </c>
      <c r="X4625">
        <f>Sales_Data[[#This Row],[Sales]]-Sales_Data[[#This Row],[Cost]]</f>
        <v>71.014400000000009</v>
      </c>
      <c r="Y4625" s="3">
        <f>Sales_Data[[#This Row],[Gross_Profit_Recalc]]/Sales_Data[[#This Row],[Sales]]</f>
        <v>0.4</v>
      </c>
      <c r="Z4625">
        <f>YEAR(Sales_Data[[#This Row],[Order Date]])</f>
        <v>2017</v>
      </c>
    </row>
    <row r="4626" spans="1:26" x14ac:dyDescent="0.2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>_xlfn.XLOOKUP(Sales_Data[[#This Row],[Category]],Assumptions_Model!A:A, Assumptions_Model!B:B)</f>
        <v>0.6</v>
      </c>
      <c r="W4626">
        <f>Sales_Data[[#This Row],[Sales]]*Sales_Data[[#This Row],[Cost_%]]</f>
        <v>155.08799999999999</v>
      </c>
      <c r="X4626">
        <f>Sales_Data[[#This Row],[Sales]]-Sales_Data[[#This Row],[Cost]]</f>
        <v>103.39200000000002</v>
      </c>
      <c r="Y4626" s="3">
        <f>Sales_Data[[#This Row],[Gross_Profit_Recalc]]/Sales_Data[[#This Row],[Sales]]</f>
        <v>0.40000000000000008</v>
      </c>
      <c r="Z4626">
        <f>YEAR(Sales_Data[[#This Row],[Order Date]])</f>
        <v>2017</v>
      </c>
    </row>
    <row r="4627" spans="1:26" x14ac:dyDescent="0.2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>_xlfn.XLOOKUP(Sales_Data[[#This Row],[Category]],Assumptions_Model!A:A, Assumptions_Model!B:B)</f>
        <v>0.65</v>
      </c>
      <c r="W4627">
        <f>Sales_Data[[#This Row],[Sales]]*Sales_Data[[#This Row],[Cost_%]]</f>
        <v>9.1883999999999997</v>
      </c>
      <c r="X4627">
        <f>Sales_Data[[#This Row],[Sales]]-Sales_Data[[#This Row],[Cost]]</f>
        <v>4.9475999999999996</v>
      </c>
      <c r="Y4627" s="3">
        <f>Sales_Data[[#This Row],[Gross_Profit_Recalc]]/Sales_Data[[#This Row],[Sales]]</f>
        <v>0.35</v>
      </c>
      <c r="Z4627">
        <f>YEAR(Sales_Data[[#This Row],[Order Date]])</f>
        <v>2017</v>
      </c>
    </row>
    <row r="4628" spans="1:26" x14ac:dyDescent="0.2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>_xlfn.XLOOKUP(Sales_Data[[#This Row],[Category]],Assumptions_Model!A:A, Assumptions_Model!B:B)</f>
        <v>0.6</v>
      </c>
      <c r="W4628">
        <f>Sales_Data[[#This Row],[Sales]]*Sales_Data[[#This Row],[Cost_%]]</f>
        <v>46.529999999999994</v>
      </c>
      <c r="X4628">
        <f>Sales_Data[[#This Row],[Sales]]-Sales_Data[[#This Row],[Cost]]</f>
        <v>31.020000000000003</v>
      </c>
      <c r="Y4628" s="3">
        <f>Sales_Data[[#This Row],[Gross_Profit_Recalc]]/Sales_Data[[#This Row],[Sales]]</f>
        <v>0.40000000000000008</v>
      </c>
      <c r="Z4628">
        <f>YEAR(Sales_Data[[#This Row],[Order Date]])</f>
        <v>2016</v>
      </c>
    </row>
    <row r="4629" spans="1:26" x14ac:dyDescent="0.2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>_xlfn.XLOOKUP(Sales_Data[[#This Row],[Category]],Assumptions_Model!A:A, Assumptions_Model!B:B)</f>
        <v>0.6</v>
      </c>
      <c r="W4629">
        <f>Sales_Data[[#This Row],[Sales]]*Sales_Data[[#This Row],[Cost_%]]</f>
        <v>14.927999999999999</v>
      </c>
      <c r="X4629">
        <f>Sales_Data[[#This Row],[Sales]]-Sales_Data[[#This Row],[Cost]]</f>
        <v>9.952</v>
      </c>
      <c r="Y4629" s="3">
        <f>Sales_Data[[#This Row],[Gross_Profit_Recalc]]/Sales_Data[[#This Row],[Sales]]</f>
        <v>0.4</v>
      </c>
      <c r="Z4629">
        <f>YEAR(Sales_Data[[#This Row],[Order Date]])</f>
        <v>2016</v>
      </c>
    </row>
    <row r="4630" spans="1:26" x14ac:dyDescent="0.2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>_xlfn.XLOOKUP(Sales_Data[[#This Row],[Category]],Assumptions_Model!A:A, Assumptions_Model!B:B)</f>
        <v>0.6</v>
      </c>
      <c r="W4630">
        <f>Sales_Data[[#This Row],[Sales]]*Sales_Data[[#This Row],[Cost_%]]</f>
        <v>84.45</v>
      </c>
      <c r="X4630">
        <f>Sales_Data[[#This Row],[Sales]]-Sales_Data[[#This Row],[Cost]]</f>
        <v>56.3</v>
      </c>
      <c r="Y4630" s="3">
        <f>Sales_Data[[#This Row],[Gross_Profit_Recalc]]/Sales_Data[[#This Row],[Sales]]</f>
        <v>0.39999999999999997</v>
      </c>
      <c r="Z4630">
        <f>YEAR(Sales_Data[[#This Row],[Order Date]])</f>
        <v>2016</v>
      </c>
    </row>
    <row r="4631" spans="1:26" x14ac:dyDescent="0.2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>_xlfn.XLOOKUP(Sales_Data[[#This Row],[Category]],Assumptions_Model!A:A, Assumptions_Model!B:B)</f>
        <v>0.6</v>
      </c>
      <c r="W4631">
        <f>Sales_Data[[#This Row],[Sales]]*Sales_Data[[#This Row],[Cost_%]]</f>
        <v>21.978000000000002</v>
      </c>
      <c r="X4631">
        <f>Sales_Data[[#This Row],[Sales]]-Sales_Data[[#This Row],[Cost]]</f>
        <v>14.652000000000001</v>
      </c>
      <c r="Y4631" s="3">
        <f>Sales_Data[[#This Row],[Gross_Profit_Recalc]]/Sales_Data[[#This Row],[Sales]]</f>
        <v>0.4</v>
      </c>
      <c r="Z4631">
        <f>YEAR(Sales_Data[[#This Row],[Order Date]])</f>
        <v>2016</v>
      </c>
    </row>
    <row r="4632" spans="1:26" x14ac:dyDescent="0.2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f>_xlfn.XLOOKUP(Sales_Data[[#This Row],[Category]],Assumptions_Model!A:A, Assumptions_Model!B:B)</f>
        <v>0.65</v>
      </c>
      <c r="W4632">
        <f>Sales_Data[[#This Row],[Sales]]*Sales_Data[[#This Row],[Cost_%]]</f>
        <v>11.141</v>
      </c>
      <c r="X4632">
        <f>Sales_Data[[#This Row],[Sales]]-Sales_Data[[#This Row],[Cost]]</f>
        <v>5.9990000000000006</v>
      </c>
      <c r="Y4632" s="3">
        <f>Sales_Data[[#This Row],[Gross_Profit_Recalc]]/Sales_Data[[#This Row],[Sales]]</f>
        <v>0.35000000000000003</v>
      </c>
      <c r="Z4632">
        <f>YEAR(Sales_Data[[#This Row],[Order Date]])</f>
        <v>2015</v>
      </c>
    </row>
    <row r="4633" spans="1:26" x14ac:dyDescent="0.2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>_xlfn.XLOOKUP(Sales_Data[[#This Row],[Category]],Assumptions_Model!A:A, Assumptions_Model!B:B)</f>
        <v>0.6</v>
      </c>
      <c r="W4633">
        <f>Sales_Data[[#This Row],[Sales]]*Sales_Data[[#This Row],[Cost_%]]</f>
        <v>31.049999999999997</v>
      </c>
      <c r="X4633">
        <f>Sales_Data[[#This Row],[Sales]]-Sales_Data[[#This Row],[Cost]]</f>
        <v>20.700000000000003</v>
      </c>
      <c r="Y4633" s="3">
        <f>Sales_Data[[#This Row],[Gross_Profit_Recalc]]/Sales_Data[[#This Row],[Sales]]</f>
        <v>0.40000000000000008</v>
      </c>
      <c r="Z4633">
        <f>YEAR(Sales_Data[[#This Row],[Order Date]])</f>
        <v>2017</v>
      </c>
    </row>
    <row r="4634" spans="1:26" x14ac:dyDescent="0.2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>_xlfn.XLOOKUP(Sales_Data[[#This Row],[Category]],Assumptions_Model!A:A, Assumptions_Model!B:B)</f>
        <v>0.65</v>
      </c>
      <c r="W4634">
        <f>Sales_Data[[#This Row],[Sales]]*Sales_Data[[#This Row],[Cost_%]]</f>
        <v>80.573999999999998</v>
      </c>
      <c r="X4634">
        <f>Sales_Data[[#This Row],[Sales]]-Sales_Data[[#This Row],[Cost]]</f>
        <v>43.385999999999996</v>
      </c>
      <c r="Y4634" s="3">
        <f>Sales_Data[[#This Row],[Gross_Profit_Recalc]]/Sales_Data[[#This Row],[Sales]]</f>
        <v>0.35</v>
      </c>
      <c r="Z4634">
        <f>YEAR(Sales_Data[[#This Row],[Order Date]])</f>
        <v>2017</v>
      </c>
    </row>
    <row r="4635" spans="1:26" x14ac:dyDescent="0.2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f>_xlfn.XLOOKUP(Sales_Data[[#This Row],[Category]],Assumptions_Model!A:A, Assumptions_Model!B:B)</f>
        <v>0.65</v>
      </c>
      <c r="W4635">
        <f>Sales_Data[[#This Row],[Sales]]*Sales_Data[[#This Row],[Cost_%]]</f>
        <v>381.15870000000001</v>
      </c>
      <c r="X4635">
        <f>Sales_Data[[#This Row],[Sales]]-Sales_Data[[#This Row],[Cost]]</f>
        <v>205.23930000000001</v>
      </c>
      <c r="Y4635" s="3">
        <f>Sales_Data[[#This Row],[Gross_Profit_Recalc]]/Sales_Data[[#This Row],[Sales]]</f>
        <v>0.35000000000000003</v>
      </c>
      <c r="Z4635">
        <f>YEAR(Sales_Data[[#This Row],[Order Date]])</f>
        <v>2015</v>
      </c>
    </row>
    <row r="4636" spans="1:26" x14ac:dyDescent="0.2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>_xlfn.XLOOKUP(Sales_Data[[#This Row],[Category]],Assumptions_Model!A:A, Assumptions_Model!B:B)</f>
        <v>0.6</v>
      </c>
      <c r="W4636">
        <f>Sales_Data[[#This Row],[Sales]]*Sales_Data[[#This Row],[Cost_%]]</f>
        <v>48.588000000000001</v>
      </c>
      <c r="X4636">
        <f>Sales_Data[[#This Row],[Sales]]-Sales_Data[[#This Row],[Cost]]</f>
        <v>32.392000000000003</v>
      </c>
      <c r="Y4636" s="3">
        <f>Sales_Data[[#This Row],[Gross_Profit_Recalc]]/Sales_Data[[#This Row],[Sales]]</f>
        <v>0.4</v>
      </c>
      <c r="Z4636">
        <f>YEAR(Sales_Data[[#This Row],[Order Date]])</f>
        <v>2015</v>
      </c>
    </row>
    <row r="4637" spans="1:26" x14ac:dyDescent="0.2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>_xlfn.XLOOKUP(Sales_Data[[#This Row],[Category]],Assumptions_Model!A:A, Assumptions_Model!B:B)</f>
        <v>0.6</v>
      </c>
      <c r="W4637">
        <f>Sales_Data[[#This Row],[Sales]]*Sales_Data[[#This Row],[Cost_%]]</f>
        <v>145.76399999999998</v>
      </c>
      <c r="X4637">
        <f>Sales_Data[[#This Row],[Sales]]-Sales_Data[[#This Row],[Cost]]</f>
        <v>97.176000000000016</v>
      </c>
      <c r="Y4637" s="3">
        <f>Sales_Data[[#This Row],[Gross_Profit_Recalc]]/Sales_Data[[#This Row],[Sales]]</f>
        <v>0.40000000000000008</v>
      </c>
      <c r="Z4637">
        <f>YEAR(Sales_Data[[#This Row],[Order Date]])</f>
        <v>2017</v>
      </c>
    </row>
    <row r="4638" spans="1:26" x14ac:dyDescent="0.2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>_xlfn.XLOOKUP(Sales_Data[[#This Row],[Category]],Assumptions_Model!A:A, Assumptions_Model!B:B)</f>
        <v>0.6</v>
      </c>
      <c r="W4638">
        <f>Sales_Data[[#This Row],[Sales]]*Sales_Data[[#This Row],[Cost_%]]</f>
        <v>74.352000000000004</v>
      </c>
      <c r="X4638">
        <f>Sales_Data[[#This Row],[Sales]]-Sales_Data[[#This Row],[Cost]]</f>
        <v>49.567999999999998</v>
      </c>
      <c r="Y4638" s="3">
        <f>Sales_Data[[#This Row],[Gross_Profit_Recalc]]/Sales_Data[[#This Row],[Sales]]</f>
        <v>0.39999999999999997</v>
      </c>
      <c r="Z4638">
        <f>YEAR(Sales_Data[[#This Row],[Order Date]])</f>
        <v>2017</v>
      </c>
    </row>
    <row r="4639" spans="1:26" x14ac:dyDescent="0.2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>_xlfn.XLOOKUP(Sales_Data[[#This Row],[Category]],Assumptions_Model!A:A, Assumptions_Model!B:B)</f>
        <v>0.6</v>
      </c>
      <c r="W4639">
        <f>Sales_Data[[#This Row],[Sales]]*Sales_Data[[#This Row],[Cost_%]]</f>
        <v>7.4340000000000002</v>
      </c>
      <c r="X4639">
        <f>Sales_Data[[#This Row],[Sales]]-Sales_Data[[#This Row],[Cost]]</f>
        <v>4.9560000000000004</v>
      </c>
      <c r="Y4639" s="3">
        <f>Sales_Data[[#This Row],[Gross_Profit_Recalc]]/Sales_Data[[#This Row],[Sales]]</f>
        <v>0.4</v>
      </c>
      <c r="Z4639">
        <f>YEAR(Sales_Data[[#This Row],[Order Date]])</f>
        <v>2017</v>
      </c>
    </row>
    <row r="4640" spans="1:26" x14ac:dyDescent="0.2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f>_xlfn.XLOOKUP(Sales_Data[[#This Row],[Category]],Assumptions_Model!A:A, Assumptions_Model!B:B)</f>
        <v>0.6</v>
      </c>
      <c r="W4640">
        <f>Sales_Data[[#This Row],[Sales]]*Sales_Data[[#This Row],[Cost_%]]</f>
        <v>28.38</v>
      </c>
      <c r="X4640">
        <f>Sales_Data[[#This Row],[Sales]]-Sales_Data[[#This Row],[Cost]]</f>
        <v>18.919999999999998</v>
      </c>
      <c r="Y4640" s="3">
        <f>Sales_Data[[#This Row],[Gross_Profit_Recalc]]/Sales_Data[[#This Row],[Sales]]</f>
        <v>0.39999999999999997</v>
      </c>
      <c r="Z4640">
        <f>YEAR(Sales_Data[[#This Row],[Order Date]])</f>
        <v>2017</v>
      </c>
    </row>
    <row r="4641" spans="1:26" x14ac:dyDescent="0.2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>_xlfn.XLOOKUP(Sales_Data[[#This Row],[Category]],Assumptions_Model!A:A, Assumptions_Model!B:B)</f>
        <v>0.55000000000000004</v>
      </c>
      <c r="W4641">
        <f>Sales_Data[[#This Row],[Sales]]*Sales_Data[[#This Row],[Cost_%]]</f>
        <v>879.95600000000013</v>
      </c>
      <c r="X4641">
        <f>Sales_Data[[#This Row],[Sales]]-Sales_Data[[#This Row],[Cost]]</f>
        <v>719.96399999999994</v>
      </c>
      <c r="Y4641" s="3">
        <f>Sales_Data[[#This Row],[Gross_Profit_Recalc]]/Sales_Data[[#This Row],[Sales]]</f>
        <v>0.44999999999999996</v>
      </c>
      <c r="Z4641">
        <f>YEAR(Sales_Data[[#This Row],[Order Date]])</f>
        <v>2016</v>
      </c>
    </row>
    <row r="4642" spans="1:26" x14ac:dyDescent="0.2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>_xlfn.XLOOKUP(Sales_Data[[#This Row],[Category]],Assumptions_Model!A:A, Assumptions_Model!B:B)</f>
        <v>0.6</v>
      </c>
      <c r="W4642">
        <f>Sales_Data[[#This Row],[Sales]]*Sales_Data[[#This Row],[Cost_%]]</f>
        <v>6.6539999999999999</v>
      </c>
      <c r="X4642">
        <f>Sales_Data[[#This Row],[Sales]]-Sales_Data[[#This Row],[Cost]]</f>
        <v>4.4359999999999999</v>
      </c>
      <c r="Y4642" s="3">
        <f>Sales_Data[[#This Row],[Gross_Profit_Recalc]]/Sales_Data[[#This Row],[Sales]]</f>
        <v>0.4</v>
      </c>
      <c r="Z4642">
        <f>YEAR(Sales_Data[[#This Row],[Order Date]])</f>
        <v>2016</v>
      </c>
    </row>
    <row r="4643" spans="1:26" x14ac:dyDescent="0.2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>_xlfn.XLOOKUP(Sales_Data[[#This Row],[Category]],Assumptions_Model!A:A, Assumptions_Model!B:B)</f>
        <v>0.6</v>
      </c>
      <c r="W4643">
        <f>Sales_Data[[#This Row],[Sales]]*Sales_Data[[#This Row],[Cost_%]]</f>
        <v>1.9008</v>
      </c>
      <c r="X4643">
        <f>Sales_Data[[#This Row],[Sales]]-Sales_Data[[#This Row],[Cost]]</f>
        <v>1.2672000000000001</v>
      </c>
      <c r="Y4643" s="3">
        <f>Sales_Data[[#This Row],[Gross_Profit_Recalc]]/Sales_Data[[#This Row],[Sales]]</f>
        <v>0.4</v>
      </c>
      <c r="Z4643">
        <f>YEAR(Sales_Data[[#This Row],[Order Date]])</f>
        <v>2017</v>
      </c>
    </row>
    <row r="4644" spans="1:26" x14ac:dyDescent="0.2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f>_xlfn.XLOOKUP(Sales_Data[[#This Row],[Category]],Assumptions_Model!A:A, Assumptions_Model!B:B)</f>
        <v>0.65</v>
      </c>
      <c r="W4644">
        <f>Sales_Data[[#This Row],[Sales]]*Sales_Data[[#This Row],[Cost_%]]</f>
        <v>376.4384</v>
      </c>
      <c r="X4644">
        <f>Sales_Data[[#This Row],[Sales]]-Sales_Data[[#This Row],[Cost]]</f>
        <v>202.69759999999997</v>
      </c>
      <c r="Y4644" s="3">
        <f>Sales_Data[[#This Row],[Gross_Profit_Recalc]]/Sales_Data[[#This Row],[Sales]]</f>
        <v>0.35</v>
      </c>
      <c r="Z4644">
        <f>YEAR(Sales_Data[[#This Row],[Order Date]])</f>
        <v>2017</v>
      </c>
    </row>
    <row r="4645" spans="1:26" x14ac:dyDescent="0.2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>_xlfn.XLOOKUP(Sales_Data[[#This Row],[Category]],Assumptions_Model!A:A, Assumptions_Model!B:B)</f>
        <v>0.6</v>
      </c>
      <c r="W4645">
        <f>Sales_Data[[#This Row],[Sales]]*Sales_Data[[#This Row],[Cost_%]]</f>
        <v>3.8208000000000002</v>
      </c>
      <c r="X4645">
        <f>Sales_Data[[#This Row],[Sales]]-Sales_Data[[#This Row],[Cost]]</f>
        <v>2.5472000000000001</v>
      </c>
      <c r="Y4645" s="3">
        <f>Sales_Data[[#This Row],[Gross_Profit_Recalc]]/Sales_Data[[#This Row],[Sales]]</f>
        <v>0.4</v>
      </c>
      <c r="Z4645">
        <f>YEAR(Sales_Data[[#This Row],[Order Date]])</f>
        <v>2015</v>
      </c>
    </row>
    <row r="4646" spans="1:26" x14ac:dyDescent="0.2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>_xlfn.XLOOKUP(Sales_Data[[#This Row],[Category]],Assumptions_Model!A:A, Assumptions_Model!B:B)</f>
        <v>0.55000000000000004</v>
      </c>
      <c r="W4646">
        <f>Sales_Data[[#This Row],[Sales]]*Sales_Data[[#This Row],[Cost_%]]</f>
        <v>307.12</v>
      </c>
      <c r="X4646">
        <f>Sales_Data[[#This Row],[Sales]]-Sales_Data[[#This Row],[Cost]]</f>
        <v>251.27999999999997</v>
      </c>
      <c r="Y4646" s="3">
        <f>Sales_Data[[#This Row],[Gross_Profit_Recalc]]/Sales_Data[[#This Row],[Sales]]</f>
        <v>0.44999999999999996</v>
      </c>
      <c r="Z4646">
        <f>YEAR(Sales_Data[[#This Row],[Order Date]])</f>
        <v>2015</v>
      </c>
    </row>
    <row r="4647" spans="1:26" x14ac:dyDescent="0.2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>_xlfn.XLOOKUP(Sales_Data[[#This Row],[Category]],Assumptions_Model!A:A, Assumptions_Model!B:B)</f>
        <v>0.65</v>
      </c>
      <c r="W4647">
        <f>Sales_Data[[#This Row],[Sales]]*Sales_Data[[#This Row],[Cost_%]]</f>
        <v>94.746600000000015</v>
      </c>
      <c r="X4647">
        <f>Sales_Data[[#This Row],[Sales]]-Sales_Data[[#This Row],[Cost]]</f>
        <v>51.017399999999995</v>
      </c>
      <c r="Y4647" s="3">
        <f>Sales_Data[[#This Row],[Gross_Profit_Recalc]]/Sales_Data[[#This Row],[Sales]]</f>
        <v>0.34999999999999992</v>
      </c>
      <c r="Z4647">
        <f>YEAR(Sales_Data[[#This Row],[Order Date]])</f>
        <v>2016</v>
      </c>
    </row>
    <row r="4648" spans="1:26" x14ac:dyDescent="0.2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>_xlfn.XLOOKUP(Sales_Data[[#This Row],[Category]],Assumptions_Model!A:A, Assumptions_Model!B:B)</f>
        <v>0.6</v>
      </c>
      <c r="W4648">
        <f>Sales_Data[[#This Row],[Sales]]*Sales_Data[[#This Row],[Cost_%]]</f>
        <v>8.1719999999999988</v>
      </c>
      <c r="X4648">
        <f>Sales_Data[[#This Row],[Sales]]-Sales_Data[[#This Row],[Cost]]</f>
        <v>5.4480000000000004</v>
      </c>
      <c r="Y4648" s="3">
        <f>Sales_Data[[#This Row],[Gross_Profit_Recalc]]/Sales_Data[[#This Row],[Sales]]</f>
        <v>0.40000000000000008</v>
      </c>
      <c r="Z4648">
        <f>YEAR(Sales_Data[[#This Row],[Order Date]])</f>
        <v>2014</v>
      </c>
    </row>
    <row r="4649" spans="1:26" x14ac:dyDescent="0.2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f>_xlfn.XLOOKUP(Sales_Data[[#This Row],[Category]],Assumptions_Model!A:A, Assumptions_Model!B:B)</f>
        <v>0.65</v>
      </c>
      <c r="W4649">
        <f>Sales_Data[[#This Row],[Sales]]*Sales_Data[[#This Row],[Cost_%]]</f>
        <v>282.51990000000001</v>
      </c>
      <c r="X4649">
        <f>Sales_Data[[#This Row],[Sales]]-Sales_Data[[#This Row],[Cost]]</f>
        <v>152.12610000000001</v>
      </c>
      <c r="Y4649" s="3">
        <f>Sales_Data[[#This Row],[Gross_Profit_Recalc]]/Sales_Data[[#This Row],[Sales]]</f>
        <v>0.35000000000000003</v>
      </c>
      <c r="Z4649">
        <f>YEAR(Sales_Data[[#This Row],[Order Date]])</f>
        <v>2016</v>
      </c>
    </row>
    <row r="4650" spans="1:26" x14ac:dyDescent="0.2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f>_xlfn.XLOOKUP(Sales_Data[[#This Row],[Category]],Assumptions_Model!A:A, Assumptions_Model!B:B)</f>
        <v>0.6</v>
      </c>
      <c r="W4650">
        <f>Sales_Data[[#This Row],[Sales]]*Sales_Data[[#This Row],[Cost_%]]</f>
        <v>264.11399999999998</v>
      </c>
      <c r="X4650">
        <f>Sales_Data[[#This Row],[Sales]]-Sales_Data[[#This Row],[Cost]]</f>
        <v>176.07600000000002</v>
      </c>
      <c r="Y4650" s="3">
        <f>Sales_Data[[#This Row],[Gross_Profit_Recalc]]/Sales_Data[[#This Row],[Sales]]</f>
        <v>0.40000000000000008</v>
      </c>
      <c r="Z4650">
        <f>YEAR(Sales_Data[[#This Row],[Order Date]])</f>
        <v>2017</v>
      </c>
    </row>
    <row r="4651" spans="1:26" x14ac:dyDescent="0.2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>_xlfn.XLOOKUP(Sales_Data[[#This Row],[Category]],Assumptions_Model!A:A, Assumptions_Model!B:B)</f>
        <v>0.6</v>
      </c>
      <c r="W4651">
        <f>Sales_Data[[#This Row],[Sales]]*Sales_Data[[#This Row],[Cost_%]]</f>
        <v>38.64</v>
      </c>
      <c r="X4651">
        <f>Sales_Data[[#This Row],[Sales]]-Sales_Data[[#This Row],[Cost]]</f>
        <v>25.760000000000005</v>
      </c>
      <c r="Y4651" s="3">
        <f>Sales_Data[[#This Row],[Gross_Profit_Recalc]]/Sales_Data[[#This Row],[Sales]]</f>
        <v>0.4</v>
      </c>
      <c r="Z4651">
        <f>YEAR(Sales_Data[[#This Row],[Order Date]])</f>
        <v>2017</v>
      </c>
    </row>
    <row r="4652" spans="1:26" x14ac:dyDescent="0.2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>_xlfn.XLOOKUP(Sales_Data[[#This Row],[Category]],Assumptions_Model!A:A, Assumptions_Model!B:B)</f>
        <v>0.6</v>
      </c>
      <c r="W4652">
        <f>Sales_Data[[#This Row],[Sales]]*Sales_Data[[#This Row],[Cost_%]]</f>
        <v>146.72999999999999</v>
      </c>
      <c r="X4652">
        <f>Sales_Data[[#This Row],[Sales]]-Sales_Data[[#This Row],[Cost]]</f>
        <v>97.820000000000022</v>
      </c>
      <c r="Y4652" s="3">
        <f>Sales_Data[[#This Row],[Gross_Profit_Recalc]]/Sales_Data[[#This Row],[Sales]]</f>
        <v>0.40000000000000008</v>
      </c>
      <c r="Z4652">
        <f>YEAR(Sales_Data[[#This Row],[Order Date]])</f>
        <v>2017</v>
      </c>
    </row>
    <row r="4653" spans="1:26" x14ac:dyDescent="0.2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>_xlfn.XLOOKUP(Sales_Data[[#This Row],[Category]],Assumptions_Model!A:A, Assumptions_Model!B:B)</f>
        <v>0.6</v>
      </c>
      <c r="W4653">
        <f>Sales_Data[[#This Row],[Sales]]*Sales_Data[[#This Row],[Cost_%]]</f>
        <v>117.45599999999999</v>
      </c>
      <c r="X4653">
        <f>Sales_Data[[#This Row],[Sales]]-Sales_Data[[#This Row],[Cost]]</f>
        <v>78.304000000000002</v>
      </c>
      <c r="Y4653" s="3">
        <f>Sales_Data[[#This Row],[Gross_Profit_Recalc]]/Sales_Data[[#This Row],[Sales]]</f>
        <v>0.4</v>
      </c>
      <c r="Z4653">
        <f>YEAR(Sales_Data[[#This Row],[Order Date]])</f>
        <v>2017</v>
      </c>
    </row>
    <row r="4654" spans="1:26" x14ac:dyDescent="0.2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>_xlfn.XLOOKUP(Sales_Data[[#This Row],[Category]],Assumptions_Model!A:A, Assumptions_Model!B:B)</f>
        <v>0.6</v>
      </c>
      <c r="W4654">
        <f>Sales_Data[[#This Row],[Sales]]*Sales_Data[[#This Row],[Cost_%]]</f>
        <v>7.056</v>
      </c>
      <c r="X4654">
        <f>Sales_Data[[#This Row],[Sales]]-Sales_Data[[#This Row],[Cost]]</f>
        <v>4.7039999999999997</v>
      </c>
      <c r="Y4654" s="3">
        <f>Sales_Data[[#This Row],[Gross_Profit_Recalc]]/Sales_Data[[#This Row],[Sales]]</f>
        <v>0.39999999999999997</v>
      </c>
      <c r="Z4654">
        <f>YEAR(Sales_Data[[#This Row],[Order Date]])</f>
        <v>2017</v>
      </c>
    </row>
    <row r="4655" spans="1:26" x14ac:dyDescent="0.2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f>_xlfn.XLOOKUP(Sales_Data[[#This Row],[Category]],Assumptions_Model!A:A, Assumptions_Model!B:B)</f>
        <v>0.6</v>
      </c>
      <c r="W4655">
        <f>Sales_Data[[#This Row],[Sales]]*Sales_Data[[#This Row],[Cost_%]]</f>
        <v>99.86999999999999</v>
      </c>
      <c r="X4655">
        <f>Sales_Data[[#This Row],[Sales]]-Sales_Data[[#This Row],[Cost]]</f>
        <v>66.58</v>
      </c>
      <c r="Y4655" s="3">
        <f>Sales_Data[[#This Row],[Gross_Profit_Recalc]]/Sales_Data[[#This Row],[Sales]]</f>
        <v>0.4</v>
      </c>
      <c r="Z4655">
        <f>YEAR(Sales_Data[[#This Row],[Order Date]])</f>
        <v>2017</v>
      </c>
    </row>
    <row r="4656" spans="1:26" x14ac:dyDescent="0.2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f>_xlfn.XLOOKUP(Sales_Data[[#This Row],[Category]],Assumptions_Model!A:A, Assumptions_Model!B:B)</f>
        <v>0.6</v>
      </c>
      <c r="W4656">
        <f>Sales_Data[[#This Row],[Sales]]*Sales_Data[[#This Row],[Cost_%]]</f>
        <v>1.728</v>
      </c>
      <c r="X4656">
        <f>Sales_Data[[#This Row],[Sales]]-Sales_Data[[#This Row],[Cost]]</f>
        <v>1.1519999999999999</v>
      </c>
      <c r="Y4656" s="3">
        <f>Sales_Data[[#This Row],[Gross_Profit_Recalc]]/Sales_Data[[#This Row],[Sales]]</f>
        <v>0.39999999999999997</v>
      </c>
      <c r="Z4656">
        <f>YEAR(Sales_Data[[#This Row],[Order Date]])</f>
        <v>2017</v>
      </c>
    </row>
    <row r="4657" spans="1:26" x14ac:dyDescent="0.2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>_xlfn.XLOOKUP(Sales_Data[[#This Row],[Category]],Assumptions_Model!A:A, Assumptions_Model!B:B)</f>
        <v>0.6</v>
      </c>
      <c r="W4657">
        <f>Sales_Data[[#This Row],[Sales]]*Sales_Data[[#This Row],[Cost_%]]</f>
        <v>27.148799999999998</v>
      </c>
      <c r="X4657">
        <f>Sales_Data[[#This Row],[Sales]]-Sales_Data[[#This Row],[Cost]]</f>
        <v>18.0992</v>
      </c>
      <c r="Y4657" s="3">
        <f>Sales_Data[[#This Row],[Gross_Profit_Recalc]]/Sales_Data[[#This Row],[Sales]]</f>
        <v>0.4</v>
      </c>
      <c r="Z4657">
        <f>YEAR(Sales_Data[[#This Row],[Order Date]])</f>
        <v>2014</v>
      </c>
    </row>
    <row r="4658" spans="1:26" x14ac:dyDescent="0.2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>_xlfn.XLOOKUP(Sales_Data[[#This Row],[Category]],Assumptions_Model!A:A, Assumptions_Model!B:B)</f>
        <v>0.6</v>
      </c>
      <c r="W4658">
        <f>Sales_Data[[#This Row],[Sales]]*Sales_Data[[#This Row],[Cost_%]]</f>
        <v>35.942399999999999</v>
      </c>
      <c r="X4658">
        <f>Sales_Data[[#This Row],[Sales]]-Sales_Data[[#This Row],[Cost]]</f>
        <v>23.961600000000004</v>
      </c>
      <c r="Y4658" s="3">
        <f>Sales_Data[[#This Row],[Gross_Profit_Recalc]]/Sales_Data[[#This Row],[Sales]]</f>
        <v>0.4</v>
      </c>
      <c r="Z4658">
        <f>YEAR(Sales_Data[[#This Row],[Order Date]])</f>
        <v>2015</v>
      </c>
    </row>
    <row r="4659" spans="1:26" x14ac:dyDescent="0.2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>_xlfn.XLOOKUP(Sales_Data[[#This Row],[Category]],Assumptions_Model!A:A, Assumptions_Model!B:B)</f>
        <v>0.6</v>
      </c>
      <c r="W4659">
        <f>Sales_Data[[#This Row],[Sales]]*Sales_Data[[#This Row],[Cost_%]]</f>
        <v>14.217600000000001</v>
      </c>
      <c r="X4659">
        <f>Sales_Data[[#This Row],[Sales]]-Sales_Data[[#This Row],[Cost]]</f>
        <v>9.4784000000000006</v>
      </c>
      <c r="Y4659" s="3">
        <f>Sales_Data[[#This Row],[Gross_Profit_Recalc]]/Sales_Data[[#This Row],[Sales]]</f>
        <v>0.4</v>
      </c>
      <c r="Z4659">
        <f>YEAR(Sales_Data[[#This Row],[Order Date]])</f>
        <v>2015</v>
      </c>
    </row>
    <row r="4660" spans="1:26" x14ac:dyDescent="0.2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>_xlfn.XLOOKUP(Sales_Data[[#This Row],[Category]],Assumptions_Model!A:A, Assumptions_Model!B:B)</f>
        <v>0.6</v>
      </c>
      <c r="W4660">
        <f>Sales_Data[[#This Row],[Sales]]*Sales_Data[[#This Row],[Cost_%]]</f>
        <v>4.7808000000000002</v>
      </c>
      <c r="X4660">
        <f>Sales_Data[[#This Row],[Sales]]-Sales_Data[[#This Row],[Cost]]</f>
        <v>3.1871999999999998</v>
      </c>
      <c r="Y4660" s="3">
        <f>Sales_Data[[#This Row],[Gross_Profit_Recalc]]/Sales_Data[[#This Row],[Sales]]</f>
        <v>0.39999999999999997</v>
      </c>
      <c r="Z4660">
        <f>YEAR(Sales_Data[[#This Row],[Order Date]])</f>
        <v>2015</v>
      </c>
    </row>
    <row r="4661" spans="1:26" x14ac:dyDescent="0.2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>_xlfn.XLOOKUP(Sales_Data[[#This Row],[Category]],Assumptions_Model!A:A, Assumptions_Model!B:B)</f>
        <v>0.6</v>
      </c>
      <c r="W4661">
        <f>Sales_Data[[#This Row],[Sales]]*Sales_Data[[#This Row],[Cost_%]]</f>
        <v>10.92</v>
      </c>
      <c r="X4661">
        <f>Sales_Data[[#This Row],[Sales]]-Sales_Data[[#This Row],[Cost]]</f>
        <v>7.2799999999999994</v>
      </c>
      <c r="Y4661" s="3">
        <f>Sales_Data[[#This Row],[Gross_Profit_Recalc]]/Sales_Data[[#This Row],[Sales]]</f>
        <v>0.39999999999999997</v>
      </c>
      <c r="Z4661">
        <f>YEAR(Sales_Data[[#This Row],[Order Date]])</f>
        <v>2015</v>
      </c>
    </row>
    <row r="4662" spans="1:26" x14ac:dyDescent="0.2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>_xlfn.XLOOKUP(Sales_Data[[#This Row],[Category]],Assumptions_Model!A:A, Assumptions_Model!B:B)</f>
        <v>0.55000000000000004</v>
      </c>
      <c r="W4662">
        <f>Sales_Data[[#This Row],[Sales]]*Sales_Data[[#This Row],[Cost_%]]</f>
        <v>15.153600000000001</v>
      </c>
      <c r="X4662">
        <f>Sales_Data[[#This Row],[Sales]]-Sales_Data[[#This Row],[Cost]]</f>
        <v>12.398399999999999</v>
      </c>
      <c r="Y4662" s="3">
        <f>Sales_Data[[#This Row],[Gross_Profit_Recalc]]/Sales_Data[[#This Row],[Sales]]</f>
        <v>0.44999999999999996</v>
      </c>
      <c r="Z4662">
        <f>YEAR(Sales_Data[[#This Row],[Order Date]])</f>
        <v>2015</v>
      </c>
    </row>
    <row r="4663" spans="1:26" x14ac:dyDescent="0.2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>_xlfn.XLOOKUP(Sales_Data[[#This Row],[Category]],Assumptions_Model!A:A, Assumptions_Model!B:B)</f>
        <v>0.65</v>
      </c>
      <c r="W4663">
        <f>Sales_Data[[#This Row],[Sales]]*Sales_Data[[#This Row],[Cost_%]]</f>
        <v>548.67539999999997</v>
      </c>
      <c r="X4663">
        <f>Sales_Data[[#This Row],[Sales]]-Sales_Data[[#This Row],[Cost]]</f>
        <v>295.44060000000002</v>
      </c>
      <c r="Y4663" s="3">
        <f>Sales_Data[[#This Row],[Gross_Profit_Recalc]]/Sales_Data[[#This Row],[Sales]]</f>
        <v>0.35000000000000003</v>
      </c>
      <c r="Z4663">
        <f>YEAR(Sales_Data[[#This Row],[Order Date]])</f>
        <v>2015</v>
      </c>
    </row>
    <row r="4664" spans="1:26" x14ac:dyDescent="0.2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>_xlfn.XLOOKUP(Sales_Data[[#This Row],[Category]],Assumptions_Model!A:A, Assumptions_Model!B:B)</f>
        <v>0.6</v>
      </c>
      <c r="W4664">
        <f>Sales_Data[[#This Row],[Sales]]*Sales_Data[[#This Row],[Cost_%]]</f>
        <v>46.051199999999994</v>
      </c>
      <c r="X4664">
        <f>Sales_Data[[#This Row],[Sales]]-Sales_Data[[#This Row],[Cost]]</f>
        <v>30.700800000000001</v>
      </c>
      <c r="Y4664" s="3">
        <f>Sales_Data[[#This Row],[Gross_Profit_Recalc]]/Sales_Data[[#This Row],[Sales]]</f>
        <v>0.4</v>
      </c>
      <c r="Z4664">
        <f>YEAR(Sales_Data[[#This Row],[Order Date]])</f>
        <v>2015</v>
      </c>
    </row>
    <row r="4665" spans="1:26" x14ac:dyDescent="0.2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>_xlfn.XLOOKUP(Sales_Data[[#This Row],[Category]],Assumptions_Model!A:A, Assumptions_Model!B:B)</f>
        <v>0.6</v>
      </c>
      <c r="W4665">
        <f>Sales_Data[[#This Row],[Sales]]*Sales_Data[[#This Row],[Cost_%]]</f>
        <v>1.7999999999999998</v>
      </c>
      <c r="X4665">
        <f>Sales_Data[[#This Row],[Sales]]-Sales_Data[[#This Row],[Cost]]</f>
        <v>1.2000000000000002</v>
      </c>
      <c r="Y4665" s="3">
        <f>Sales_Data[[#This Row],[Gross_Profit_Recalc]]/Sales_Data[[#This Row],[Sales]]</f>
        <v>0.40000000000000008</v>
      </c>
      <c r="Z4665">
        <f>YEAR(Sales_Data[[#This Row],[Order Date]])</f>
        <v>2016</v>
      </c>
    </row>
    <row r="4666" spans="1:26" x14ac:dyDescent="0.2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>_xlfn.XLOOKUP(Sales_Data[[#This Row],[Category]],Assumptions_Model!A:A, Assumptions_Model!B:B)</f>
        <v>0.6</v>
      </c>
      <c r="W4666">
        <f>Sales_Data[[#This Row],[Sales]]*Sales_Data[[#This Row],[Cost_%]]</f>
        <v>4.5035999999999996</v>
      </c>
      <c r="X4666">
        <f>Sales_Data[[#This Row],[Sales]]-Sales_Data[[#This Row],[Cost]]</f>
        <v>3.0024000000000006</v>
      </c>
      <c r="Y4666" s="3">
        <f>Sales_Data[[#This Row],[Gross_Profit_Recalc]]/Sales_Data[[#This Row],[Sales]]</f>
        <v>0.40000000000000008</v>
      </c>
      <c r="Z4666">
        <f>YEAR(Sales_Data[[#This Row],[Order Date]])</f>
        <v>2016</v>
      </c>
    </row>
    <row r="4667" spans="1:26" x14ac:dyDescent="0.2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>_xlfn.XLOOKUP(Sales_Data[[#This Row],[Category]],Assumptions_Model!A:A, Assumptions_Model!B:B)</f>
        <v>0.6</v>
      </c>
      <c r="W4667">
        <f>Sales_Data[[#This Row],[Sales]]*Sales_Data[[#This Row],[Cost_%]]</f>
        <v>9.9359999999999982</v>
      </c>
      <c r="X4667">
        <f>Sales_Data[[#This Row],[Sales]]-Sales_Data[[#This Row],[Cost]]</f>
        <v>6.6240000000000006</v>
      </c>
      <c r="Y4667" s="3">
        <f>Sales_Data[[#This Row],[Gross_Profit_Recalc]]/Sales_Data[[#This Row],[Sales]]</f>
        <v>0.40000000000000008</v>
      </c>
      <c r="Z4667">
        <f>YEAR(Sales_Data[[#This Row],[Order Date]])</f>
        <v>2016</v>
      </c>
    </row>
    <row r="4668" spans="1:26" x14ac:dyDescent="0.2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>_xlfn.XLOOKUP(Sales_Data[[#This Row],[Category]],Assumptions_Model!A:A, Assumptions_Model!B:B)</f>
        <v>0.65</v>
      </c>
      <c r="W4668">
        <f>Sales_Data[[#This Row],[Sales]]*Sales_Data[[#This Row],[Cost_%]]</f>
        <v>51.948</v>
      </c>
      <c r="X4668">
        <f>Sales_Data[[#This Row],[Sales]]-Sales_Data[[#This Row],[Cost]]</f>
        <v>27.972000000000001</v>
      </c>
      <c r="Y4668" s="3">
        <f>Sales_Data[[#This Row],[Gross_Profit_Recalc]]/Sales_Data[[#This Row],[Sales]]</f>
        <v>0.35000000000000003</v>
      </c>
      <c r="Z4668">
        <f>YEAR(Sales_Data[[#This Row],[Order Date]])</f>
        <v>2016</v>
      </c>
    </row>
    <row r="4669" spans="1:26" x14ac:dyDescent="0.2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>_xlfn.XLOOKUP(Sales_Data[[#This Row],[Category]],Assumptions_Model!A:A, Assumptions_Model!B:B)</f>
        <v>0.55000000000000004</v>
      </c>
      <c r="W4669">
        <f>Sales_Data[[#This Row],[Sales]]*Sales_Data[[#This Row],[Cost_%]]</f>
        <v>38.489000000000004</v>
      </c>
      <c r="X4669">
        <f>Sales_Data[[#This Row],[Sales]]-Sales_Data[[#This Row],[Cost]]</f>
        <v>31.491</v>
      </c>
      <c r="Y4669" s="3">
        <f>Sales_Data[[#This Row],[Gross_Profit_Recalc]]/Sales_Data[[#This Row],[Sales]]</f>
        <v>0.44999999999999996</v>
      </c>
      <c r="Z4669">
        <f>YEAR(Sales_Data[[#This Row],[Order Date]])</f>
        <v>2016</v>
      </c>
    </row>
    <row r="4670" spans="1:26" x14ac:dyDescent="0.2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>_xlfn.XLOOKUP(Sales_Data[[#This Row],[Category]],Assumptions_Model!A:A, Assumptions_Model!B:B)</f>
        <v>0.6</v>
      </c>
      <c r="W4670">
        <f>Sales_Data[[#This Row],[Sales]]*Sales_Data[[#This Row],[Cost_%]]</f>
        <v>6.6360000000000001</v>
      </c>
      <c r="X4670">
        <f>Sales_Data[[#This Row],[Sales]]-Sales_Data[[#This Row],[Cost]]</f>
        <v>4.4240000000000004</v>
      </c>
      <c r="Y4670" s="3">
        <f>Sales_Data[[#This Row],[Gross_Profit_Recalc]]/Sales_Data[[#This Row],[Sales]]</f>
        <v>0.4</v>
      </c>
      <c r="Z4670">
        <f>YEAR(Sales_Data[[#This Row],[Order Date]])</f>
        <v>2017</v>
      </c>
    </row>
    <row r="4671" spans="1:26" x14ac:dyDescent="0.2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>_xlfn.XLOOKUP(Sales_Data[[#This Row],[Category]],Assumptions_Model!A:A, Assumptions_Model!B:B)</f>
        <v>0.65</v>
      </c>
      <c r="W4671">
        <f>Sales_Data[[#This Row],[Sales]]*Sales_Data[[#This Row],[Cost_%]]</f>
        <v>405.25211999999999</v>
      </c>
      <c r="X4671">
        <f>Sales_Data[[#This Row],[Sales]]-Sales_Data[[#This Row],[Cost]]</f>
        <v>218.21267999999998</v>
      </c>
      <c r="Y4671" s="3">
        <f>Sales_Data[[#This Row],[Gross_Profit_Recalc]]/Sales_Data[[#This Row],[Sales]]</f>
        <v>0.35</v>
      </c>
      <c r="Z4671">
        <f>YEAR(Sales_Data[[#This Row],[Order Date]])</f>
        <v>2017</v>
      </c>
    </row>
    <row r="4672" spans="1:26" x14ac:dyDescent="0.2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>_xlfn.XLOOKUP(Sales_Data[[#This Row],[Category]],Assumptions_Model!A:A, Assumptions_Model!B:B)</f>
        <v>0.6</v>
      </c>
      <c r="W4672">
        <f>Sales_Data[[#This Row],[Sales]]*Sales_Data[[#This Row],[Cost_%]]</f>
        <v>463.60799999999995</v>
      </c>
      <c r="X4672">
        <f>Sales_Data[[#This Row],[Sales]]-Sales_Data[[#This Row],[Cost]]</f>
        <v>309.072</v>
      </c>
      <c r="Y4672" s="3">
        <f>Sales_Data[[#This Row],[Gross_Profit_Recalc]]/Sales_Data[[#This Row],[Sales]]</f>
        <v>0.4</v>
      </c>
      <c r="Z4672">
        <f>YEAR(Sales_Data[[#This Row],[Order Date]])</f>
        <v>2017</v>
      </c>
    </row>
    <row r="4673" spans="1:26" x14ac:dyDescent="0.2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>_xlfn.XLOOKUP(Sales_Data[[#This Row],[Category]],Assumptions_Model!A:A, Assumptions_Model!B:B)</f>
        <v>0.6</v>
      </c>
      <c r="W4673">
        <f>Sales_Data[[#This Row],[Sales]]*Sales_Data[[#This Row],[Cost_%]]</f>
        <v>169.88399999999999</v>
      </c>
      <c r="X4673">
        <f>Sales_Data[[#This Row],[Sales]]-Sales_Data[[#This Row],[Cost]]</f>
        <v>113.256</v>
      </c>
      <c r="Y4673" s="3">
        <f>Sales_Data[[#This Row],[Gross_Profit_Recalc]]/Sales_Data[[#This Row],[Sales]]</f>
        <v>0.4</v>
      </c>
      <c r="Z4673">
        <f>YEAR(Sales_Data[[#This Row],[Order Date]])</f>
        <v>2016</v>
      </c>
    </row>
    <row r="4674" spans="1:26" x14ac:dyDescent="0.2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>_xlfn.XLOOKUP(Sales_Data[[#This Row],[Category]],Assumptions_Model!A:A, Assumptions_Model!B:B)</f>
        <v>0.55000000000000004</v>
      </c>
      <c r="W4674">
        <f>Sales_Data[[#This Row],[Sales]]*Sales_Data[[#This Row],[Cost_%]]</f>
        <v>349.77800000000002</v>
      </c>
      <c r="X4674">
        <f>Sales_Data[[#This Row],[Sales]]-Sales_Data[[#This Row],[Cost]]</f>
        <v>286.18200000000002</v>
      </c>
      <c r="Y4674" s="3">
        <f>Sales_Data[[#This Row],[Gross_Profit_Recalc]]/Sales_Data[[#This Row],[Sales]]</f>
        <v>0.45</v>
      </c>
      <c r="Z4674">
        <f>YEAR(Sales_Data[[#This Row],[Order Date]])</f>
        <v>2016</v>
      </c>
    </row>
    <row r="4675" spans="1:26" x14ac:dyDescent="0.2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>_xlfn.XLOOKUP(Sales_Data[[#This Row],[Category]],Assumptions_Model!A:A, Assumptions_Model!B:B)</f>
        <v>0.55000000000000004</v>
      </c>
      <c r="W4675">
        <f>Sales_Data[[#This Row],[Sales]]*Sales_Data[[#This Row],[Cost_%]]</f>
        <v>65.444500000000005</v>
      </c>
      <c r="X4675">
        <f>Sales_Data[[#This Row],[Sales]]-Sales_Data[[#This Row],[Cost]]</f>
        <v>53.54549999999999</v>
      </c>
      <c r="Y4675" s="3">
        <f>Sales_Data[[#This Row],[Gross_Profit_Recalc]]/Sales_Data[[#This Row],[Sales]]</f>
        <v>0.44999999999999996</v>
      </c>
      <c r="Z4675">
        <f>YEAR(Sales_Data[[#This Row],[Order Date]])</f>
        <v>2016</v>
      </c>
    </row>
    <row r="4676" spans="1:26" x14ac:dyDescent="0.2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>_xlfn.XLOOKUP(Sales_Data[[#This Row],[Category]],Assumptions_Model!A:A, Assumptions_Model!B:B)</f>
        <v>0.65</v>
      </c>
      <c r="W4676">
        <f>Sales_Data[[#This Row],[Sales]]*Sales_Data[[#This Row],[Cost_%]]</f>
        <v>177.411</v>
      </c>
      <c r="X4676">
        <f>Sales_Data[[#This Row],[Sales]]-Sales_Data[[#This Row],[Cost]]</f>
        <v>95.528999999999996</v>
      </c>
      <c r="Y4676" s="3">
        <f>Sales_Data[[#This Row],[Gross_Profit_Recalc]]/Sales_Data[[#This Row],[Sales]]</f>
        <v>0.35</v>
      </c>
      <c r="Z4676">
        <f>YEAR(Sales_Data[[#This Row],[Order Date]])</f>
        <v>2016</v>
      </c>
    </row>
    <row r="4677" spans="1:26" x14ac:dyDescent="0.2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f>_xlfn.XLOOKUP(Sales_Data[[#This Row],[Category]],Assumptions_Model!A:A, Assumptions_Model!B:B)</f>
        <v>0.65</v>
      </c>
      <c r="W4677">
        <f>Sales_Data[[#This Row],[Sales]]*Sales_Data[[#This Row],[Cost_%]]</f>
        <v>9.7552000000000003</v>
      </c>
      <c r="X4677">
        <f>Sales_Data[[#This Row],[Sales]]-Sales_Data[[#This Row],[Cost]]</f>
        <v>5.2527999999999988</v>
      </c>
      <c r="Y4677" s="3">
        <f>Sales_Data[[#This Row],[Gross_Profit_Recalc]]/Sales_Data[[#This Row],[Sales]]</f>
        <v>0.34999999999999992</v>
      </c>
      <c r="Z4677">
        <f>YEAR(Sales_Data[[#This Row],[Order Date]])</f>
        <v>2017</v>
      </c>
    </row>
    <row r="4678" spans="1:26" x14ac:dyDescent="0.2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f>_xlfn.XLOOKUP(Sales_Data[[#This Row],[Category]],Assumptions_Model!A:A, Assumptions_Model!B:B)</f>
        <v>0.6</v>
      </c>
      <c r="W4678">
        <f>Sales_Data[[#This Row],[Sales]]*Sales_Data[[#This Row],[Cost_%]]</f>
        <v>19.852799999999998</v>
      </c>
      <c r="X4678">
        <f>Sales_Data[[#This Row],[Sales]]-Sales_Data[[#This Row],[Cost]]</f>
        <v>13.235200000000003</v>
      </c>
      <c r="Y4678" s="3">
        <f>Sales_Data[[#This Row],[Gross_Profit_Recalc]]/Sales_Data[[#This Row],[Sales]]</f>
        <v>0.40000000000000008</v>
      </c>
      <c r="Z4678">
        <f>YEAR(Sales_Data[[#This Row],[Order Date]])</f>
        <v>2014</v>
      </c>
    </row>
    <row r="4679" spans="1:26" x14ac:dyDescent="0.2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>_xlfn.XLOOKUP(Sales_Data[[#This Row],[Category]],Assumptions_Model!A:A, Assumptions_Model!B:B)</f>
        <v>0.6</v>
      </c>
      <c r="W4679">
        <f>Sales_Data[[#This Row],[Sales]]*Sales_Data[[#This Row],[Cost_%]]</f>
        <v>48.588000000000001</v>
      </c>
      <c r="X4679">
        <f>Sales_Data[[#This Row],[Sales]]-Sales_Data[[#This Row],[Cost]]</f>
        <v>32.392000000000003</v>
      </c>
      <c r="Y4679" s="3">
        <f>Sales_Data[[#This Row],[Gross_Profit_Recalc]]/Sales_Data[[#This Row],[Sales]]</f>
        <v>0.4</v>
      </c>
      <c r="Z4679">
        <f>YEAR(Sales_Data[[#This Row],[Order Date]])</f>
        <v>2014</v>
      </c>
    </row>
    <row r="4680" spans="1:26" x14ac:dyDescent="0.2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f>_xlfn.XLOOKUP(Sales_Data[[#This Row],[Category]],Assumptions_Model!A:A, Assumptions_Model!B:B)</f>
        <v>0.55000000000000004</v>
      </c>
      <c r="W4680">
        <f>Sales_Data[[#This Row],[Sales]]*Sales_Data[[#This Row],[Cost_%]]</f>
        <v>45.54</v>
      </c>
      <c r="X4680">
        <f>Sales_Data[[#This Row],[Sales]]-Sales_Data[[#This Row],[Cost]]</f>
        <v>37.26</v>
      </c>
      <c r="Y4680" s="3">
        <f>Sales_Data[[#This Row],[Gross_Profit_Recalc]]/Sales_Data[[#This Row],[Sales]]</f>
        <v>0.45</v>
      </c>
      <c r="Z4680">
        <f>YEAR(Sales_Data[[#This Row],[Order Date]])</f>
        <v>2014</v>
      </c>
    </row>
    <row r="4681" spans="1:26" x14ac:dyDescent="0.2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>_xlfn.XLOOKUP(Sales_Data[[#This Row],[Category]],Assumptions_Model!A:A, Assumptions_Model!B:B)</f>
        <v>0.6</v>
      </c>
      <c r="W4681">
        <f>Sales_Data[[#This Row],[Sales]]*Sales_Data[[#This Row],[Cost_%]]</f>
        <v>12.815999999999999</v>
      </c>
      <c r="X4681">
        <f>Sales_Data[[#This Row],[Sales]]-Sales_Data[[#This Row],[Cost]]</f>
        <v>8.5440000000000005</v>
      </c>
      <c r="Y4681" s="3">
        <f>Sales_Data[[#This Row],[Gross_Profit_Recalc]]/Sales_Data[[#This Row],[Sales]]</f>
        <v>0.4</v>
      </c>
      <c r="Z4681">
        <f>YEAR(Sales_Data[[#This Row],[Order Date]])</f>
        <v>2014</v>
      </c>
    </row>
    <row r="4682" spans="1:26" x14ac:dyDescent="0.2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f>_xlfn.XLOOKUP(Sales_Data[[#This Row],[Category]],Assumptions_Model!A:A, Assumptions_Model!B:B)</f>
        <v>0.6</v>
      </c>
      <c r="W4682">
        <f>Sales_Data[[#This Row],[Sales]]*Sales_Data[[#This Row],[Cost_%]]</f>
        <v>37.2288</v>
      </c>
      <c r="X4682">
        <f>Sales_Data[[#This Row],[Sales]]-Sales_Data[[#This Row],[Cost]]</f>
        <v>24.819200000000002</v>
      </c>
      <c r="Y4682" s="3">
        <f>Sales_Data[[#This Row],[Gross_Profit_Recalc]]/Sales_Data[[#This Row],[Sales]]</f>
        <v>0.4</v>
      </c>
      <c r="Z4682">
        <f>YEAR(Sales_Data[[#This Row],[Order Date]])</f>
        <v>2014</v>
      </c>
    </row>
    <row r="4683" spans="1:26" x14ac:dyDescent="0.2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f>_xlfn.XLOOKUP(Sales_Data[[#This Row],[Category]],Assumptions_Model!A:A, Assumptions_Model!B:B)</f>
        <v>0.6</v>
      </c>
      <c r="W4683">
        <f>Sales_Data[[#This Row],[Sales]]*Sales_Data[[#This Row],[Cost_%]]</f>
        <v>17.765999999999998</v>
      </c>
      <c r="X4683">
        <f>Sales_Data[[#This Row],[Sales]]-Sales_Data[[#This Row],[Cost]]</f>
        <v>11.844000000000001</v>
      </c>
      <c r="Y4683" s="3">
        <f>Sales_Data[[#This Row],[Gross_Profit_Recalc]]/Sales_Data[[#This Row],[Sales]]</f>
        <v>0.4</v>
      </c>
      <c r="Z4683">
        <f>YEAR(Sales_Data[[#This Row],[Order Date]])</f>
        <v>2016</v>
      </c>
    </row>
    <row r="4684" spans="1:26" x14ac:dyDescent="0.2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>_xlfn.XLOOKUP(Sales_Data[[#This Row],[Category]],Assumptions_Model!A:A, Assumptions_Model!B:B)</f>
        <v>0.55000000000000004</v>
      </c>
      <c r="W4684">
        <f>Sales_Data[[#This Row],[Sales]]*Sales_Data[[#This Row],[Cost_%]]</f>
        <v>475.16040000000004</v>
      </c>
      <c r="X4684">
        <f>Sales_Data[[#This Row],[Sales]]-Sales_Data[[#This Row],[Cost]]</f>
        <v>388.76759999999996</v>
      </c>
      <c r="Y4684" s="3">
        <f>Sales_Data[[#This Row],[Gross_Profit_Recalc]]/Sales_Data[[#This Row],[Sales]]</f>
        <v>0.44999999999999996</v>
      </c>
      <c r="Z4684">
        <f>YEAR(Sales_Data[[#This Row],[Order Date]])</f>
        <v>2016</v>
      </c>
    </row>
    <row r="4685" spans="1:26" x14ac:dyDescent="0.2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f>_xlfn.XLOOKUP(Sales_Data[[#This Row],[Category]],Assumptions_Model!A:A, Assumptions_Model!B:B)</f>
        <v>0.65</v>
      </c>
      <c r="W4685">
        <f>Sales_Data[[#This Row],[Sales]]*Sales_Data[[#This Row],[Cost_%]]</f>
        <v>157.24799999999999</v>
      </c>
      <c r="X4685">
        <f>Sales_Data[[#This Row],[Sales]]-Sales_Data[[#This Row],[Cost]]</f>
        <v>84.671999999999997</v>
      </c>
      <c r="Y4685" s="3">
        <f>Sales_Data[[#This Row],[Gross_Profit_Recalc]]/Sales_Data[[#This Row],[Sales]]</f>
        <v>0.35000000000000003</v>
      </c>
      <c r="Z4685">
        <f>YEAR(Sales_Data[[#This Row],[Order Date]])</f>
        <v>2016</v>
      </c>
    </row>
    <row r="4686" spans="1:26" x14ac:dyDescent="0.2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>_xlfn.XLOOKUP(Sales_Data[[#This Row],[Category]],Assumptions_Model!A:A, Assumptions_Model!B:B)</f>
        <v>0.65</v>
      </c>
      <c r="W4686">
        <f>Sales_Data[[#This Row],[Sales]]*Sales_Data[[#This Row],[Cost_%]]</f>
        <v>106.52200000000001</v>
      </c>
      <c r="X4686">
        <f>Sales_Data[[#This Row],[Sales]]-Sales_Data[[#This Row],[Cost]]</f>
        <v>57.35799999999999</v>
      </c>
      <c r="Y4686" s="3">
        <f>Sales_Data[[#This Row],[Gross_Profit_Recalc]]/Sales_Data[[#This Row],[Sales]]</f>
        <v>0.34999999999999992</v>
      </c>
      <c r="Z4686">
        <f>YEAR(Sales_Data[[#This Row],[Order Date]])</f>
        <v>2016</v>
      </c>
    </row>
    <row r="4687" spans="1:26" x14ac:dyDescent="0.2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>_xlfn.XLOOKUP(Sales_Data[[#This Row],[Category]],Assumptions_Model!A:A, Assumptions_Model!B:B)</f>
        <v>0.6</v>
      </c>
      <c r="W4687">
        <f>Sales_Data[[#This Row],[Sales]]*Sales_Data[[#This Row],[Cost_%]]</f>
        <v>2.0916000000000001</v>
      </c>
      <c r="X4687">
        <f>Sales_Data[[#This Row],[Sales]]-Sales_Data[[#This Row],[Cost]]</f>
        <v>1.3944000000000001</v>
      </c>
      <c r="Y4687" s="3">
        <f>Sales_Data[[#This Row],[Gross_Profit_Recalc]]/Sales_Data[[#This Row],[Sales]]</f>
        <v>0.4</v>
      </c>
      <c r="Z4687">
        <f>YEAR(Sales_Data[[#This Row],[Order Date]])</f>
        <v>2016</v>
      </c>
    </row>
    <row r="4688" spans="1:26" x14ac:dyDescent="0.2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>_xlfn.XLOOKUP(Sales_Data[[#This Row],[Category]],Assumptions_Model!A:A, Assumptions_Model!B:B)</f>
        <v>0.6</v>
      </c>
      <c r="W4688">
        <f>Sales_Data[[#This Row],[Sales]]*Sales_Data[[#This Row],[Cost_%]]</f>
        <v>6.3503999999999996</v>
      </c>
      <c r="X4688">
        <f>Sales_Data[[#This Row],[Sales]]-Sales_Data[[#This Row],[Cost]]</f>
        <v>4.2336</v>
      </c>
      <c r="Y4688" s="3">
        <f>Sales_Data[[#This Row],[Gross_Profit_Recalc]]/Sales_Data[[#This Row],[Sales]]</f>
        <v>0.4</v>
      </c>
      <c r="Z4688">
        <f>YEAR(Sales_Data[[#This Row],[Order Date]])</f>
        <v>2016</v>
      </c>
    </row>
    <row r="4689" spans="1:26" x14ac:dyDescent="0.2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f>_xlfn.XLOOKUP(Sales_Data[[#This Row],[Category]],Assumptions_Model!A:A, Assumptions_Model!B:B)</f>
        <v>0.55000000000000004</v>
      </c>
      <c r="W4689">
        <f>Sales_Data[[#This Row],[Sales]]*Sales_Data[[#This Row],[Cost_%]]</f>
        <v>242.50050000000005</v>
      </c>
      <c r="X4689">
        <f>Sales_Data[[#This Row],[Sales]]-Sales_Data[[#This Row],[Cost]]</f>
        <v>198.40949999999998</v>
      </c>
      <c r="Y4689" s="3">
        <f>Sales_Data[[#This Row],[Gross_Profit_Recalc]]/Sales_Data[[#This Row],[Sales]]</f>
        <v>0.44999999999999996</v>
      </c>
      <c r="Z4689">
        <f>YEAR(Sales_Data[[#This Row],[Order Date]])</f>
        <v>2016</v>
      </c>
    </row>
    <row r="4690" spans="1:26" x14ac:dyDescent="0.2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>_xlfn.XLOOKUP(Sales_Data[[#This Row],[Category]],Assumptions_Model!A:A, Assumptions_Model!B:B)</f>
        <v>0.6</v>
      </c>
      <c r="W4690">
        <f>Sales_Data[[#This Row],[Sales]]*Sales_Data[[#This Row],[Cost_%]]</f>
        <v>3.4289999999999998</v>
      </c>
      <c r="X4690">
        <f>Sales_Data[[#This Row],[Sales]]-Sales_Data[[#This Row],[Cost]]</f>
        <v>2.286</v>
      </c>
      <c r="Y4690" s="3">
        <f>Sales_Data[[#This Row],[Gross_Profit_Recalc]]/Sales_Data[[#This Row],[Sales]]</f>
        <v>0.4</v>
      </c>
      <c r="Z4690">
        <f>YEAR(Sales_Data[[#This Row],[Order Date]])</f>
        <v>2017</v>
      </c>
    </row>
    <row r="4691" spans="1:26" x14ac:dyDescent="0.2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f>_xlfn.XLOOKUP(Sales_Data[[#This Row],[Category]],Assumptions_Model!A:A, Assumptions_Model!B:B)</f>
        <v>0.65</v>
      </c>
      <c r="W4691">
        <f>Sales_Data[[#This Row],[Sales]]*Sales_Data[[#This Row],[Cost_%]]</f>
        <v>33.779200000000003</v>
      </c>
      <c r="X4691">
        <f>Sales_Data[[#This Row],[Sales]]-Sales_Data[[#This Row],[Cost]]</f>
        <v>18.188800000000001</v>
      </c>
      <c r="Y4691" s="3">
        <f>Sales_Data[[#This Row],[Gross_Profit_Recalc]]/Sales_Data[[#This Row],[Sales]]</f>
        <v>0.35</v>
      </c>
      <c r="Z4691">
        <f>YEAR(Sales_Data[[#This Row],[Order Date]])</f>
        <v>2014</v>
      </c>
    </row>
    <row r="4692" spans="1:26" x14ac:dyDescent="0.2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>_xlfn.XLOOKUP(Sales_Data[[#This Row],[Category]],Assumptions_Model!A:A, Assumptions_Model!B:B)</f>
        <v>0.55000000000000004</v>
      </c>
      <c r="W4692">
        <f>Sales_Data[[#This Row],[Sales]]*Sales_Data[[#This Row],[Cost_%]]</f>
        <v>39.586800000000004</v>
      </c>
      <c r="X4692">
        <f>Sales_Data[[#This Row],[Sales]]-Sales_Data[[#This Row],[Cost]]</f>
        <v>32.389199999999995</v>
      </c>
      <c r="Y4692" s="3">
        <f>Sales_Data[[#This Row],[Gross_Profit_Recalc]]/Sales_Data[[#This Row],[Sales]]</f>
        <v>0.44999999999999996</v>
      </c>
      <c r="Z4692">
        <f>YEAR(Sales_Data[[#This Row],[Order Date]])</f>
        <v>2014</v>
      </c>
    </row>
    <row r="4693" spans="1:26" x14ac:dyDescent="0.2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>_xlfn.XLOOKUP(Sales_Data[[#This Row],[Category]],Assumptions_Model!A:A, Assumptions_Model!B:B)</f>
        <v>0.65</v>
      </c>
      <c r="W4693">
        <f>Sales_Data[[#This Row],[Sales]]*Sales_Data[[#This Row],[Cost_%]]</f>
        <v>157.52880000000002</v>
      </c>
      <c r="X4693">
        <f>Sales_Data[[#This Row],[Sales]]-Sales_Data[[#This Row],[Cost]]</f>
        <v>84.823199999999986</v>
      </c>
      <c r="Y4693" s="3">
        <f>Sales_Data[[#This Row],[Gross_Profit_Recalc]]/Sales_Data[[#This Row],[Sales]]</f>
        <v>0.34999999999999992</v>
      </c>
      <c r="Z4693">
        <f>YEAR(Sales_Data[[#This Row],[Order Date]])</f>
        <v>2014</v>
      </c>
    </row>
    <row r="4694" spans="1:26" x14ac:dyDescent="0.2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>_xlfn.XLOOKUP(Sales_Data[[#This Row],[Category]],Assumptions_Model!A:A, Assumptions_Model!B:B)</f>
        <v>0.6</v>
      </c>
      <c r="W4694">
        <f>Sales_Data[[#This Row],[Sales]]*Sales_Data[[#This Row],[Cost_%]]</f>
        <v>133.15199999999999</v>
      </c>
      <c r="X4694">
        <f>Sales_Data[[#This Row],[Sales]]-Sales_Data[[#This Row],[Cost]]</f>
        <v>88.768000000000001</v>
      </c>
      <c r="Y4694" s="3">
        <f>Sales_Data[[#This Row],[Gross_Profit_Recalc]]/Sales_Data[[#This Row],[Sales]]</f>
        <v>0.4</v>
      </c>
      <c r="Z4694">
        <f>YEAR(Sales_Data[[#This Row],[Order Date]])</f>
        <v>2014</v>
      </c>
    </row>
    <row r="4695" spans="1:26" x14ac:dyDescent="0.2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f>_xlfn.XLOOKUP(Sales_Data[[#This Row],[Category]],Assumptions_Model!A:A, Assumptions_Model!B:B)</f>
        <v>0.6</v>
      </c>
      <c r="W4695">
        <f>Sales_Data[[#This Row],[Sales]]*Sales_Data[[#This Row],[Cost_%]]</f>
        <v>5.0688000000000004</v>
      </c>
      <c r="X4695">
        <f>Sales_Data[[#This Row],[Sales]]-Sales_Data[[#This Row],[Cost]]</f>
        <v>3.3792</v>
      </c>
      <c r="Y4695" s="3">
        <f>Sales_Data[[#This Row],[Gross_Profit_Recalc]]/Sales_Data[[#This Row],[Sales]]</f>
        <v>0.39999999999999997</v>
      </c>
      <c r="Z4695">
        <f>YEAR(Sales_Data[[#This Row],[Order Date]])</f>
        <v>2014</v>
      </c>
    </row>
    <row r="4696" spans="1:26" x14ac:dyDescent="0.2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>_xlfn.XLOOKUP(Sales_Data[[#This Row],[Category]],Assumptions_Model!A:A, Assumptions_Model!B:B)</f>
        <v>0.6</v>
      </c>
      <c r="W4696">
        <f>Sales_Data[[#This Row],[Sales]]*Sales_Data[[#This Row],[Cost_%]]</f>
        <v>17.712</v>
      </c>
      <c r="X4696">
        <f>Sales_Data[[#This Row],[Sales]]-Sales_Data[[#This Row],[Cost]]</f>
        <v>11.808</v>
      </c>
      <c r="Y4696" s="3">
        <f>Sales_Data[[#This Row],[Gross_Profit_Recalc]]/Sales_Data[[#This Row],[Sales]]</f>
        <v>0.4</v>
      </c>
      <c r="Z4696">
        <f>YEAR(Sales_Data[[#This Row],[Order Date]])</f>
        <v>2015</v>
      </c>
    </row>
    <row r="4697" spans="1:26" x14ac:dyDescent="0.2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>_xlfn.XLOOKUP(Sales_Data[[#This Row],[Category]],Assumptions_Model!A:A, Assumptions_Model!B:B)</f>
        <v>0.65</v>
      </c>
      <c r="W4697">
        <f>Sales_Data[[#This Row],[Sales]]*Sales_Data[[#This Row],[Cost_%]]</f>
        <v>196.911</v>
      </c>
      <c r="X4697">
        <f>Sales_Data[[#This Row],[Sales]]-Sales_Data[[#This Row],[Cost]]</f>
        <v>106.029</v>
      </c>
      <c r="Y4697" s="3">
        <f>Sales_Data[[#This Row],[Gross_Profit_Recalc]]/Sales_Data[[#This Row],[Sales]]</f>
        <v>0.35</v>
      </c>
      <c r="Z4697">
        <f>YEAR(Sales_Data[[#This Row],[Order Date]])</f>
        <v>2015</v>
      </c>
    </row>
    <row r="4698" spans="1:26" x14ac:dyDescent="0.2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f>_xlfn.XLOOKUP(Sales_Data[[#This Row],[Category]],Assumptions_Model!A:A, Assumptions_Model!B:B)</f>
        <v>0.65</v>
      </c>
      <c r="W4698">
        <f>Sales_Data[[#This Row],[Sales]]*Sales_Data[[#This Row],[Cost_%]]</f>
        <v>92.534000000000006</v>
      </c>
      <c r="X4698">
        <f>Sales_Data[[#This Row],[Sales]]-Sales_Data[[#This Row],[Cost]]</f>
        <v>49.826000000000008</v>
      </c>
      <c r="Y4698" s="3">
        <f>Sales_Data[[#This Row],[Gross_Profit_Recalc]]/Sales_Data[[#This Row],[Sales]]</f>
        <v>0.35000000000000003</v>
      </c>
      <c r="Z4698">
        <f>YEAR(Sales_Data[[#This Row],[Order Date]])</f>
        <v>2015</v>
      </c>
    </row>
    <row r="4699" spans="1:26" x14ac:dyDescent="0.2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>_xlfn.XLOOKUP(Sales_Data[[#This Row],[Category]],Assumptions_Model!A:A, Assumptions_Model!B:B)</f>
        <v>0.65</v>
      </c>
      <c r="W4699">
        <f>Sales_Data[[#This Row],[Sales]]*Sales_Data[[#This Row],[Cost_%]]</f>
        <v>355.32900000000001</v>
      </c>
      <c r="X4699">
        <f>Sales_Data[[#This Row],[Sales]]-Sales_Data[[#This Row],[Cost]]</f>
        <v>191.33099999999996</v>
      </c>
      <c r="Y4699" s="3">
        <f>Sales_Data[[#This Row],[Gross_Profit_Recalc]]/Sales_Data[[#This Row],[Sales]]</f>
        <v>0.34999999999999992</v>
      </c>
      <c r="Z4699">
        <f>YEAR(Sales_Data[[#This Row],[Order Date]])</f>
        <v>2015</v>
      </c>
    </row>
    <row r="4700" spans="1:26" x14ac:dyDescent="0.2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f>_xlfn.XLOOKUP(Sales_Data[[#This Row],[Category]],Assumptions_Model!A:A, Assumptions_Model!B:B)</f>
        <v>0.65</v>
      </c>
      <c r="W4700">
        <f>Sales_Data[[#This Row],[Sales]]*Sales_Data[[#This Row],[Cost_%]]</f>
        <v>137.8845</v>
      </c>
      <c r="X4700">
        <f>Sales_Data[[#This Row],[Sales]]-Sales_Data[[#This Row],[Cost]]</f>
        <v>74.245499999999993</v>
      </c>
      <c r="Y4700" s="3">
        <f>Sales_Data[[#This Row],[Gross_Profit_Recalc]]/Sales_Data[[#This Row],[Sales]]</f>
        <v>0.35</v>
      </c>
      <c r="Z4700">
        <f>YEAR(Sales_Data[[#This Row],[Order Date]])</f>
        <v>2015</v>
      </c>
    </row>
    <row r="4701" spans="1:26" x14ac:dyDescent="0.2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>_xlfn.XLOOKUP(Sales_Data[[#This Row],[Category]],Assumptions_Model!A:A, Assumptions_Model!B:B)</f>
        <v>0.6</v>
      </c>
      <c r="W4701">
        <f>Sales_Data[[#This Row],[Sales]]*Sales_Data[[#This Row],[Cost_%]]</f>
        <v>3.1488</v>
      </c>
      <c r="X4701">
        <f>Sales_Data[[#This Row],[Sales]]-Sales_Data[[#This Row],[Cost]]</f>
        <v>2.0992000000000002</v>
      </c>
      <c r="Y4701" s="3">
        <f>Sales_Data[[#This Row],[Gross_Profit_Recalc]]/Sales_Data[[#This Row],[Sales]]</f>
        <v>0.4</v>
      </c>
      <c r="Z4701">
        <f>YEAR(Sales_Data[[#This Row],[Order Date]])</f>
        <v>2017</v>
      </c>
    </row>
    <row r="4702" spans="1:26" x14ac:dyDescent="0.2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>_xlfn.XLOOKUP(Sales_Data[[#This Row],[Category]],Assumptions_Model!A:A, Assumptions_Model!B:B)</f>
        <v>0.6</v>
      </c>
      <c r="W4702">
        <f>Sales_Data[[#This Row],[Sales]]*Sales_Data[[#This Row],[Cost_%]]</f>
        <v>44.6496</v>
      </c>
      <c r="X4702">
        <f>Sales_Data[[#This Row],[Sales]]-Sales_Data[[#This Row],[Cost]]</f>
        <v>29.766399999999997</v>
      </c>
      <c r="Y4702" s="3">
        <f>Sales_Data[[#This Row],[Gross_Profit_Recalc]]/Sales_Data[[#This Row],[Sales]]</f>
        <v>0.39999999999999997</v>
      </c>
      <c r="Z4702">
        <f>YEAR(Sales_Data[[#This Row],[Order Date]])</f>
        <v>2017</v>
      </c>
    </row>
    <row r="4703" spans="1:26" x14ac:dyDescent="0.2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>_xlfn.XLOOKUP(Sales_Data[[#This Row],[Category]],Assumptions_Model!A:A, Assumptions_Model!B:B)</f>
        <v>0.6</v>
      </c>
      <c r="W4703">
        <f>Sales_Data[[#This Row],[Sales]]*Sales_Data[[#This Row],[Cost_%]]</f>
        <v>4.1087999999999996</v>
      </c>
      <c r="X4703">
        <f>Sales_Data[[#This Row],[Sales]]-Sales_Data[[#This Row],[Cost]]</f>
        <v>2.7392000000000003</v>
      </c>
      <c r="Y4703" s="3">
        <f>Sales_Data[[#This Row],[Gross_Profit_Recalc]]/Sales_Data[[#This Row],[Sales]]</f>
        <v>0.40000000000000008</v>
      </c>
      <c r="Z4703">
        <f>YEAR(Sales_Data[[#This Row],[Order Date]])</f>
        <v>2017</v>
      </c>
    </row>
    <row r="4704" spans="1:26" x14ac:dyDescent="0.2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>_xlfn.XLOOKUP(Sales_Data[[#This Row],[Category]],Assumptions_Model!A:A, Assumptions_Model!B:B)</f>
        <v>0.65</v>
      </c>
      <c r="W4704">
        <f>Sales_Data[[#This Row],[Sales]]*Sales_Data[[#This Row],[Cost_%]]</f>
        <v>5.1974</v>
      </c>
      <c r="X4704">
        <f>Sales_Data[[#This Row],[Sales]]-Sales_Data[[#This Row],[Cost]]</f>
        <v>2.7986000000000004</v>
      </c>
      <c r="Y4704" s="3">
        <f>Sales_Data[[#This Row],[Gross_Profit_Recalc]]/Sales_Data[[#This Row],[Sales]]</f>
        <v>0.35000000000000003</v>
      </c>
      <c r="Z4704">
        <f>YEAR(Sales_Data[[#This Row],[Order Date]])</f>
        <v>2017</v>
      </c>
    </row>
    <row r="4705" spans="1:26" x14ac:dyDescent="0.2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>_xlfn.XLOOKUP(Sales_Data[[#This Row],[Category]],Assumptions_Model!A:A, Assumptions_Model!B:B)</f>
        <v>0.6</v>
      </c>
      <c r="W4705">
        <f>Sales_Data[[#This Row],[Sales]]*Sales_Data[[#This Row],[Cost_%]]</f>
        <v>5.2271999999999998</v>
      </c>
      <c r="X4705">
        <f>Sales_Data[[#This Row],[Sales]]-Sales_Data[[#This Row],[Cost]]</f>
        <v>3.4847999999999999</v>
      </c>
      <c r="Y4705" s="3">
        <f>Sales_Data[[#This Row],[Gross_Profit_Recalc]]/Sales_Data[[#This Row],[Sales]]</f>
        <v>0.4</v>
      </c>
      <c r="Z4705">
        <f>YEAR(Sales_Data[[#This Row],[Order Date]])</f>
        <v>2016</v>
      </c>
    </row>
    <row r="4706" spans="1:26" x14ac:dyDescent="0.2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>_xlfn.XLOOKUP(Sales_Data[[#This Row],[Category]],Assumptions_Model!A:A, Assumptions_Model!B:B)</f>
        <v>0.6</v>
      </c>
      <c r="W4706">
        <f>Sales_Data[[#This Row],[Sales]]*Sales_Data[[#This Row],[Cost_%]]</f>
        <v>39.101999999999997</v>
      </c>
      <c r="X4706">
        <f>Sales_Data[[#This Row],[Sales]]-Sales_Data[[#This Row],[Cost]]</f>
        <v>26.068000000000005</v>
      </c>
      <c r="Y4706" s="3">
        <f>Sales_Data[[#This Row],[Gross_Profit_Recalc]]/Sales_Data[[#This Row],[Sales]]</f>
        <v>0.40000000000000008</v>
      </c>
      <c r="Z4706">
        <f>YEAR(Sales_Data[[#This Row],[Order Date]])</f>
        <v>2016</v>
      </c>
    </row>
    <row r="4707" spans="1:26" x14ac:dyDescent="0.2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>_xlfn.XLOOKUP(Sales_Data[[#This Row],[Category]],Assumptions_Model!A:A, Assumptions_Model!B:B)</f>
        <v>0.6</v>
      </c>
      <c r="W4707">
        <f>Sales_Data[[#This Row],[Sales]]*Sales_Data[[#This Row],[Cost_%]]</f>
        <v>8.7719999999999985</v>
      </c>
      <c r="X4707">
        <f>Sales_Data[[#This Row],[Sales]]-Sales_Data[[#This Row],[Cost]]</f>
        <v>5.8480000000000008</v>
      </c>
      <c r="Y4707" s="3">
        <f>Sales_Data[[#This Row],[Gross_Profit_Recalc]]/Sales_Data[[#This Row],[Sales]]</f>
        <v>0.40000000000000008</v>
      </c>
      <c r="Z4707">
        <f>YEAR(Sales_Data[[#This Row],[Order Date]])</f>
        <v>2016</v>
      </c>
    </row>
    <row r="4708" spans="1:26" x14ac:dyDescent="0.2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>_xlfn.XLOOKUP(Sales_Data[[#This Row],[Category]],Assumptions_Model!A:A, Assumptions_Model!B:B)</f>
        <v>0.65</v>
      </c>
      <c r="W4708">
        <f>Sales_Data[[#This Row],[Sales]]*Sales_Data[[#This Row],[Cost_%]]</f>
        <v>112.60600000000001</v>
      </c>
      <c r="X4708">
        <f>Sales_Data[[#This Row],[Sales]]-Sales_Data[[#This Row],[Cost]]</f>
        <v>60.634</v>
      </c>
      <c r="Y4708" s="3">
        <f>Sales_Data[[#This Row],[Gross_Profit_Recalc]]/Sales_Data[[#This Row],[Sales]]</f>
        <v>0.35</v>
      </c>
      <c r="Z4708">
        <f>YEAR(Sales_Data[[#This Row],[Order Date]])</f>
        <v>2016</v>
      </c>
    </row>
    <row r="4709" spans="1:26" x14ac:dyDescent="0.2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>_xlfn.XLOOKUP(Sales_Data[[#This Row],[Category]],Assumptions_Model!A:A, Assumptions_Model!B:B)</f>
        <v>0.6</v>
      </c>
      <c r="W4709">
        <f>Sales_Data[[#This Row],[Sales]]*Sales_Data[[#This Row],[Cost_%]]</f>
        <v>537.55199999999991</v>
      </c>
      <c r="X4709">
        <f>Sales_Data[[#This Row],[Sales]]-Sales_Data[[#This Row],[Cost]]</f>
        <v>358.36800000000005</v>
      </c>
      <c r="Y4709" s="3">
        <f>Sales_Data[[#This Row],[Gross_Profit_Recalc]]/Sales_Data[[#This Row],[Sales]]</f>
        <v>0.40000000000000008</v>
      </c>
      <c r="Z4709">
        <f>YEAR(Sales_Data[[#This Row],[Order Date]])</f>
        <v>2017</v>
      </c>
    </row>
    <row r="4710" spans="1:26" x14ac:dyDescent="0.2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>_xlfn.XLOOKUP(Sales_Data[[#This Row],[Category]],Assumptions_Model!A:A, Assumptions_Model!B:B)</f>
        <v>0.6</v>
      </c>
      <c r="W4710">
        <f>Sales_Data[[#This Row],[Sales]]*Sales_Data[[#This Row],[Cost_%]]</f>
        <v>78.426000000000002</v>
      </c>
      <c r="X4710">
        <f>Sales_Data[[#This Row],[Sales]]-Sales_Data[[#This Row],[Cost]]</f>
        <v>52.284000000000006</v>
      </c>
      <c r="Y4710" s="3">
        <f>Sales_Data[[#This Row],[Gross_Profit_Recalc]]/Sales_Data[[#This Row],[Sales]]</f>
        <v>0.4</v>
      </c>
      <c r="Z4710">
        <f>YEAR(Sales_Data[[#This Row],[Order Date]])</f>
        <v>2017</v>
      </c>
    </row>
    <row r="4711" spans="1:26" x14ac:dyDescent="0.2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>_xlfn.XLOOKUP(Sales_Data[[#This Row],[Category]],Assumptions_Model!A:A, Assumptions_Model!B:B)</f>
        <v>0.6</v>
      </c>
      <c r="W4711">
        <f>Sales_Data[[#This Row],[Sales]]*Sales_Data[[#This Row],[Cost_%]]</f>
        <v>7.008</v>
      </c>
      <c r="X4711">
        <f>Sales_Data[[#This Row],[Sales]]-Sales_Data[[#This Row],[Cost]]</f>
        <v>4.6719999999999997</v>
      </c>
      <c r="Y4711" s="3">
        <f>Sales_Data[[#This Row],[Gross_Profit_Recalc]]/Sales_Data[[#This Row],[Sales]]</f>
        <v>0.39999999999999997</v>
      </c>
      <c r="Z4711">
        <f>YEAR(Sales_Data[[#This Row],[Order Date]])</f>
        <v>2017</v>
      </c>
    </row>
    <row r="4712" spans="1:26" x14ac:dyDescent="0.2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>_xlfn.XLOOKUP(Sales_Data[[#This Row],[Category]],Assumptions_Model!A:A, Assumptions_Model!B:B)</f>
        <v>0.55000000000000004</v>
      </c>
      <c r="W4712">
        <f>Sales_Data[[#This Row],[Sales]]*Sales_Data[[#This Row],[Cost_%]]</f>
        <v>34.270500000000006</v>
      </c>
      <c r="X4712">
        <f>Sales_Data[[#This Row],[Sales]]-Sales_Data[[#This Row],[Cost]]</f>
        <v>28.039499999999997</v>
      </c>
      <c r="Y4712" s="3">
        <f>Sales_Data[[#This Row],[Gross_Profit_Recalc]]/Sales_Data[[#This Row],[Sales]]</f>
        <v>0.44999999999999996</v>
      </c>
      <c r="Z4712">
        <f>YEAR(Sales_Data[[#This Row],[Order Date]])</f>
        <v>2017</v>
      </c>
    </row>
    <row r="4713" spans="1:26" x14ac:dyDescent="0.2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>_xlfn.XLOOKUP(Sales_Data[[#This Row],[Category]],Assumptions_Model!A:A, Assumptions_Model!B:B)</f>
        <v>0.6</v>
      </c>
      <c r="W4713">
        <f>Sales_Data[[#This Row],[Sales]]*Sales_Data[[#This Row],[Cost_%]]</f>
        <v>0.51119999999999999</v>
      </c>
      <c r="X4713">
        <f>Sales_Data[[#This Row],[Sales]]-Sales_Data[[#This Row],[Cost]]</f>
        <v>0.34079999999999999</v>
      </c>
      <c r="Y4713" s="3">
        <f>Sales_Data[[#This Row],[Gross_Profit_Recalc]]/Sales_Data[[#This Row],[Sales]]</f>
        <v>0.4</v>
      </c>
      <c r="Z4713">
        <f>YEAR(Sales_Data[[#This Row],[Order Date]])</f>
        <v>2014</v>
      </c>
    </row>
    <row r="4714" spans="1:26" x14ac:dyDescent="0.2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>_xlfn.XLOOKUP(Sales_Data[[#This Row],[Category]],Assumptions_Model!A:A, Assumptions_Model!B:B)</f>
        <v>0.6</v>
      </c>
      <c r="W4714">
        <f>Sales_Data[[#This Row],[Sales]]*Sales_Data[[#This Row],[Cost_%]]</f>
        <v>21.772799999999997</v>
      </c>
      <c r="X4714">
        <f>Sales_Data[[#This Row],[Sales]]-Sales_Data[[#This Row],[Cost]]</f>
        <v>14.5152</v>
      </c>
      <c r="Y4714" s="3">
        <f>Sales_Data[[#This Row],[Gross_Profit_Recalc]]/Sales_Data[[#This Row],[Sales]]</f>
        <v>0.4</v>
      </c>
      <c r="Z4714">
        <f>YEAR(Sales_Data[[#This Row],[Order Date]])</f>
        <v>2014</v>
      </c>
    </row>
    <row r="4715" spans="1:26" x14ac:dyDescent="0.2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f>_xlfn.XLOOKUP(Sales_Data[[#This Row],[Category]],Assumptions_Model!A:A, Assumptions_Model!B:B)</f>
        <v>0.65</v>
      </c>
      <c r="W4715">
        <f>Sales_Data[[#This Row],[Sales]]*Sales_Data[[#This Row],[Cost_%]]</f>
        <v>36.769199999999998</v>
      </c>
      <c r="X4715">
        <f>Sales_Data[[#This Row],[Sales]]-Sales_Data[[#This Row],[Cost]]</f>
        <v>19.7988</v>
      </c>
      <c r="Y4715" s="3">
        <f>Sales_Data[[#This Row],[Gross_Profit_Recalc]]/Sales_Data[[#This Row],[Sales]]</f>
        <v>0.35000000000000003</v>
      </c>
      <c r="Z4715">
        <f>YEAR(Sales_Data[[#This Row],[Order Date]])</f>
        <v>2014</v>
      </c>
    </row>
    <row r="4716" spans="1:26" x14ac:dyDescent="0.2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f>_xlfn.XLOOKUP(Sales_Data[[#This Row],[Category]],Assumptions_Model!A:A, Assumptions_Model!B:B)</f>
        <v>0.55000000000000004</v>
      </c>
      <c r="W4716">
        <f>Sales_Data[[#This Row],[Sales]]*Sales_Data[[#This Row],[Cost_%]]</f>
        <v>189.58720000000002</v>
      </c>
      <c r="X4716">
        <f>Sales_Data[[#This Row],[Sales]]-Sales_Data[[#This Row],[Cost]]</f>
        <v>155.11679999999998</v>
      </c>
      <c r="Y4716" s="3">
        <f>Sales_Data[[#This Row],[Gross_Profit_Recalc]]/Sales_Data[[#This Row],[Sales]]</f>
        <v>0.44999999999999996</v>
      </c>
      <c r="Z4716">
        <f>YEAR(Sales_Data[[#This Row],[Order Date]])</f>
        <v>2017</v>
      </c>
    </row>
    <row r="4717" spans="1:26" x14ac:dyDescent="0.2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>_xlfn.XLOOKUP(Sales_Data[[#This Row],[Category]],Assumptions_Model!A:A, Assumptions_Model!B:B)</f>
        <v>0.55000000000000004</v>
      </c>
      <c r="W4717">
        <f>Sales_Data[[#This Row],[Sales]]*Sales_Data[[#This Row],[Cost_%]]</f>
        <v>110.87120000000002</v>
      </c>
      <c r="X4717">
        <f>Sales_Data[[#This Row],[Sales]]-Sales_Data[[#This Row],[Cost]]</f>
        <v>90.712799999999987</v>
      </c>
      <c r="Y4717" s="3">
        <f>Sales_Data[[#This Row],[Gross_Profit_Recalc]]/Sales_Data[[#This Row],[Sales]]</f>
        <v>0.44999999999999996</v>
      </c>
      <c r="Z4717">
        <f>YEAR(Sales_Data[[#This Row],[Order Date]])</f>
        <v>2015</v>
      </c>
    </row>
    <row r="4718" spans="1:26" x14ac:dyDescent="0.2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>_xlfn.XLOOKUP(Sales_Data[[#This Row],[Category]],Assumptions_Model!A:A, Assumptions_Model!B:B)</f>
        <v>0.65</v>
      </c>
      <c r="W4718">
        <f>Sales_Data[[#This Row],[Sales]]*Sales_Data[[#This Row],[Cost_%]]</f>
        <v>339.27400000000006</v>
      </c>
      <c r="X4718">
        <f>Sales_Data[[#This Row],[Sales]]-Sales_Data[[#This Row],[Cost]]</f>
        <v>182.68599999999998</v>
      </c>
      <c r="Y4718" s="3">
        <f>Sales_Data[[#This Row],[Gross_Profit_Recalc]]/Sales_Data[[#This Row],[Sales]]</f>
        <v>0.34999999999999992</v>
      </c>
      <c r="Z4718">
        <f>YEAR(Sales_Data[[#This Row],[Order Date]])</f>
        <v>2017</v>
      </c>
    </row>
    <row r="4719" spans="1:26" x14ac:dyDescent="0.2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>_xlfn.XLOOKUP(Sales_Data[[#This Row],[Category]],Assumptions_Model!A:A, Assumptions_Model!B:B)</f>
        <v>0.6</v>
      </c>
      <c r="W4719">
        <f>Sales_Data[[#This Row],[Sales]]*Sales_Data[[#This Row],[Cost_%]]</f>
        <v>4.9320000000000004</v>
      </c>
      <c r="X4719">
        <f>Sales_Data[[#This Row],[Sales]]-Sales_Data[[#This Row],[Cost]]</f>
        <v>3.2880000000000003</v>
      </c>
      <c r="Y4719" s="3">
        <f>Sales_Data[[#This Row],[Gross_Profit_Recalc]]/Sales_Data[[#This Row],[Sales]]</f>
        <v>0.4</v>
      </c>
      <c r="Z4719">
        <f>YEAR(Sales_Data[[#This Row],[Order Date]])</f>
        <v>2015</v>
      </c>
    </row>
    <row r="4720" spans="1:26" x14ac:dyDescent="0.2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>_xlfn.XLOOKUP(Sales_Data[[#This Row],[Category]],Assumptions_Model!A:A, Assumptions_Model!B:B)</f>
        <v>0.6</v>
      </c>
      <c r="W4720">
        <f>Sales_Data[[#This Row],[Sales]]*Sales_Data[[#This Row],[Cost_%]]</f>
        <v>27.215999999999998</v>
      </c>
      <c r="X4720">
        <f>Sales_Data[[#This Row],[Sales]]-Sales_Data[[#This Row],[Cost]]</f>
        <v>18.144000000000002</v>
      </c>
      <c r="Y4720" s="3">
        <f>Sales_Data[[#This Row],[Gross_Profit_Recalc]]/Sales_Data[[#This Row],[Sales]]</f>
        <v>0.4</v>
      </c>
      <c r="Z4720">
        <f>YEAR(Sales_Data[[#This Row],[Order Date]])</f>
        <v>2015</v>
      </c>
    </row>
    <row r="4721" spans="1:26" x14ac:dyDescent="0.2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>_xlfn.XLOOKUP(Sales_Data[[#This Row],[Category]],Assumptions_Model!A:A, Assumptions_Model!B:B)</f>
        <v>0.6</v>
      </c>
      <c r="W4721">
        <f>Sales_Data[[#This Row],[Sales]]*Sales_Data[[#This Row],[Cost_%]]</f>
        <v>568.30199999999991</v>
      </c>
      <c r="X4721">
        <f>Sales_Data[[#This Row],[Sales]]-Sales_Data[[#This Row],[Cost]]</f>
        <v>378.86800000000005</v>
      </c>
      <c r="Y4721" s="3">
        <f>Sales_Data[[#This Row],[Gross_Profit_Recalc]]/Sales_Data[[#This Row],[Sales]]</f>
        <v>0.40000000000000008</v>
      </c>
      <c r="Z4721">
        <f>YEAR(Sales_Data[[#This Row],[Order Date]])</f>
        <v>2015</v>
      </c>
    </row>
    <row r="4722" spans="1:26" x14ac:dyDescent="0.2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f>_xlfn.XLOOKUP(Sales_Data[[#This Row],[Category]],Assumptions_Model!A:A, Assumptions_Model!B:B)</f>
        <v>0.6</v>
      </c>
      <c r="W4722">
        <f>Sales_Data[[#This Row],[Sales]]*Sales_Data[[#This Row],[Cost_%]]</f>
        <v>37.176000000000002</v>
      </c>
      <c r="X4722">
        <f>Sales_Data[[#This Row],[Sales]]-Sales_Data[[#This Row],[Cost]]</f>
        <v>24.783999999999999</v>
      </c>
      <c r="Y4722" s="3">
        <f>Sales_Data[[#This Row],[Gross_Profit_Recalc]]/Sales_Data[[#This Row],[Sales]]</f>
        <v>0.39999999999999997</v>
      </c>
      <c r="Z4722">
        <f>YEAR(Sales_Data[[#This Row],[Order Date]])</f>
        <v>2015</v>
      </c>
    </row>
    <row r="4723" spans="1:26" x14ac:dyDescent="0.2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>_xlfn.XLOOKUP(Sales_Data[[#This Row],[Category]],Assumptions_Model!A:A, Assumptions_Model!B:B)</f>
        <v>0.65</v>
      </c>
      <c r="W4723">
        <f>Sales_Data[[#This Row],[Sales]]*Sales_Data[[#This Row],[Cost_%]]</f>
        <v>174.80775</v>
      </c>
      <c r="X4723">
        <f>Sales_Data[[#This Row],[Sales]]-Sales_Data[[#This Row],[Cost]]</f>
        <v>94.127250000000004</v>
      </c>
      <c r="Y4723" s="3">
        <f>Sales_Data[[#This Row],[Gross_Profit_Recalc]]/Sales_Data[[#This Row],[Sales]]</f>
        <v>0.35000000000000003</v>
      </c>
      <c r="Z4723">
        <f>YEAR(Sales_Data[[#This Row],[Order Date]])</f>
        <v>2014</v>
      </c>
    </row>
    <row r="4724" spans="1:26" x14ac:dyDescent="0.2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>_xlfn.XLOOKUP(Sales_Data[[#This Row],[Category]],Assumptions_Model!A:A, Assumptions_Model!B:B)</f>
        <v>0.6</v>
      </c>
      <c r="W4724">
        <f>Sales_Data[[#This Row],[Sales]]*Sales_Data[[#This Row],[Cost_%]]</f>
        <v>4.548</v>
      </c>
      <c r="X4724">
        <f>Sales_Data[[#This Row],[Sales]]-Sales_Data[[#This Row],[Cost]]</f>
        <v>3.032</v>
      </c>
      <c r="Y4724" s="3">
        <f>Sales_Data[[#This Row],[Gross_Profit_Recalc]]/Sales_Data[[#This Row],[Sales]]</f>
        <v>0.4</v>
      </c>
      <c r="Z4724">
        <f>YEAR(Sales_Data[[#This Row],[Order Date]])</f>
        <v>2017</v>
      </c>
    </row>
    <row r="4725" spans="1:26" x14ac:dyDescent="0.2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>_xlfn.XLOOKUP(Sales_Data[[#This Row],[Category]],Assumptions_Model!A:A, Assumptions_Model!B:B)</f>
        <v>0.6</v>
      </c>
      <c r="W4725">
        <f>Sales_Data[[#This Row],[Sales]]*Sales_Data[[#This Row],[Cost_%]]</f>
        <v>8.8379999999999992</v>
      </c>
      <c r="X4725">
        <f>Sales_Data[[#This Row],[Sales]]-Sales_Data[[#This Row],[Cost]]</f>
        <v>5.8920000000000012</v>
      </c>
      <c r="Y4725" s="3">
        <f>Sales_Data[[#This Row],[Gross_Profit_Recalc]]/Sales_Data[[#This Row],[Sales]]</f>
        <v>0.40000000000000008</v>
      </c>
      <c r="Z4725">
        <f>YEAR(Sales_Data[[#This Row],[Order Date]])</f>
        <v>2016</v>
      </c>
    </row>
    <row r="4726" spans="1:26" x14ac:dyDescent="0.2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>_xlfn.XLOOKUP(Sales_Data[[#This Row],[Category]],Assumptions_Model!A:A, Assumptions_Model!B:B)</f>
        <v>0.6</v>
      </c>
      <c r="W4726">
        <f>Sales_Data[[#This Row],[Sales]]*Sales_Data[[#This Row],[Cost_%]]</f>
        <v>5.9327999999999994</v>
      </c>
      <c r="X4726">
        <f>Sales_Data[[#This Row],[Sales]]-Sales_Data[[#This Row],[Cost]]</f>
        <v>3.9552000000000005</v>
      </c>
      <c r="Y4726" s="3">
        <f>Sales_Data[[#This Row],[Gross_Profit_Recalc]]/Sales_Data[[#This Row],[Sales]]</f>
        <v>0.40000000000000008</v>
      </c>
      <c r="Z4726">
        <f>YEAR(Sales_Data[[#This Row],[Order Date]])</f>
        <v>2016</v>
      </c>
    </row>
    <row r="4727" spans="1:26" x14ac:dyDescent="0.2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>_xlfn.XLOOKUP(Sales_Data[[#This Row],[Category]],Assumptions_Model!A:A, Assumptions_Model!B:B)</f>
        <v>0.6</v>
      </c>
      <c r="W4727">
        <f>Sales_Data[[#This Row],[Sales]]*Sales_Data[[#This Row],[Cost_%]]</f>
        <v>402.9264</v>
      </c>
      <c r="X4727">
        <f>Sales_Data[[#This Row],[Sales]]-Sales_Data[[#This Row],[Cost]]</f>
        <v>268.61759999999998</v>
      </c>
      <c r="Y4727" s="3">
        <f>Sales_Data[[#This Row],[Gross_Profit_Recalc]]/Sales_Data[[#This Row],[Sales]]</f>
        <v>0.39999999999999997</v>
      </c>
      <c r="Z4727">
        <f>YEAR(Sales_Data[[#This Row],[Order Date]])</f>
        <v>2016</v>
      </c>
    </row>
    <row r="4728" spans="1:26" x14ac:dyDescent="0.2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f>_xlfn.XLOOKUP(Sales_Data[[#This Row],[Category]],Assumptions_Model!A:A, Assumptions_Model!B:B)</f>
        <v>0.6</v>
      </c>
      <c r="W4728">
        <f>Sales_Data[[#This Row],[Sales]]*Sales_Data[[#This Row],[Cost_%]]</f>
        <v>670.75200000000007</v>
      </c>
      <c r="X4728">
        <f>Sales_Data[[#This Row],[Sales]]-Sales_Data[[#This Row],[Cost]]</f>
        <v>447.16800000000001</v>
      </c>
      <c r="Y4728" s="3">
        <f>Sales_Data[[#This Row],[Gross_Profit_Recalc]]/Sales_Data[[#This Row],[Sales]]</f>
        <v>0.39999999999999997</v>
      </c>
      <c r="Z4728">
        <f>YEAR(Sales_Data[[#This Row],[Order Date]])</f>
        <v>2014</v>
      </c>
    </row>
    <row r="4729" spans="1:26" x14ac:dyDescent="0.2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>_xlfn.XLOOKUP(Sales_Data[[#This Row],[Category]],Assumptions_Model!A:A, Assumptions_Model!B:B)</f>
        <v>0.65</v>
      </c>
      <c r="W4729">
        <f>Sales_Data[[#This Row],[Sales]]*Sales_Data[[#This Row],[Cost_%]]</f>
        <v>179.36879999999999</v>
      </c>
      <c r="X4729">
        <f>Sales_Data[[#This Row],[Sales]]-Sales_Data[[#This Row],[Cost]]</f>
        <v>96.583200000000005</v>
      </c>
      <c r="Y4729" s="3">
        <f>Sales_Data[[#This Row],[Gross_Profit_Recalc]]/Sales_Data[[#This Row],[Sales]]</f>
        <v>0.35000000000000003</v>
      </c>
      <c r="Z4729">
        <f>YEAR(Sales_Data[[#This Row],[Order Date]])</f>
        <v>2014</v>
      </c>
    </row>
    <row r="4730" spans="1:26" x14ac:dyDescent="0.2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>_xlfn.XLOOKUP(Sales_Data[[#This Row],[Category]],Assumptions_Model!A:A, Assumptions_Model!B:B)</f>
        <v>0.6</v>
      </c>
      <c r="W4730">
        <f>Sales_Data[[#This Row],[Sales]]*Sales_Data[[#This Row],[Cost_%]]</f>
        <v>73.886399999999995</v>
      </c>
      <c r="X4730">
        <f>Sales_Data[[#This Row],[Sales]]-Sales_Data[[#This Row],[Cost]]</f>
        <v>49.257600000000011</v>
      </c>
      <c r="Y4730" s="3">
        <f>Sales_Data[[#This Row],[Gross_Profit_Recalc]]/Sales_Data[[#This Row],[Sales]]</f>
        <v>0.40000000000000008</v>
      </c>
      <c r="Z4730">
        <f>YEAR(Sales_Data[[#This Row],[Order Date]])</f>
        <v>2014</v>
      </c>
    </row>
    <row r="4731" spans="1:26" x14ac:dyDescent="0.2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f>_xlfn.XLOOKUP(Sales_Data[[#This Row],[Category]],Assumptions_Model!A:A, Assumptions_Model!B:B)</f>
        <v>0.55000000000000004</v>
      </c>
      <c r="W4731">
        <f>Sales_Data[[#This Row],[Sales]]*Sales_Data[[#This Row],[Cost_%]]</f>
        <v>8.5668000000000006</v>
      </c>
      <c r="X4731">
        <f>Sales_Data[[#This Row],[Sales]]-Sales_Data[[#This Row],[Cost]]</f>
        <v>7.0091999999999999</v>
      </c>
      <c r="Y4731" s="3">
        <f>Sales_Data[[#This Row],[Gross_Profit_Recalc]]/Sales_Data[[#This Row],[Sales]]</f>
        <v>0.44999999999999996</v>
      </c>
      <c r="Z4731">
        <f>YEAR(Sales_Data[[#This Row],[Order Date]])</f>
        <v>2016</v>
      </c>
    </row>
    <row r="4732" spans="1:26" x14ac:dyDescent="0.2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>_xlfn.XLOOKUP(Sales_Data[[#This Row],[Category]],Assumptions_Model!A:A, Assumptions_Model!B:B)</f>
        <v>0.6</v>
      </c>
      <c r="W4732">
        <f>Sales_Data[[#This Row],[Sales]]*Sales_Data[[#This Row],[Cost_%]]</f>
        <v>127.58399999999999</v>
      </c>
      <c r="X4732">
        <f>Sales_Data[[#This Row],[Sales]]-Sales_Data[[#This Row],[Cost]]</f>
        <v>85.055999999999997</v>
      </c>
      <c r="Y4732" s="3">
        <f>Sales_Data[[#This Row],[Gross_Profit_Recalc]]/Sales_Data[[#This Row],[Sales]]</f>
        <v>0.4</v>
      </c>
      <c r="Z4732">
        <f>YEAR(Sales_Data[[#This Row],[Order Date]])</f>
        <v>2015</v>
      </c>
    </row>
    <row r="4733" spans="1:26" x14ac:dyDescent="0.2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>_xlfn.XLOOKUP(Sales_Data[[#This Row],[Category]],Assumptions_Model!A:A, Assumptions_Model!B:B)</f>
        <v>0.6</v>
      </c>
      <c r="W4733">
        <f>Sales_Data[[#This Row],[Sales]]*Sales_Data[[#This Row],[Cost_%]]</f>
        <v>5.9219999999999997</v>
      </c>
      <c r="X4733">
        <f>Sales_Data[[#This Row],[Sales]]-Sales_Data[[#This Row],[Cost]]</f>
        <v>3.9479999999999995</v>
      </c>
      <c r="Y4733" s="3">
        <f>Sales_Data[[#This Row],[Gross_Profit_Recalc]]/Sales_Data[[#This Row],[Sales]]</f>
        <v>0.39999999999999997</v>
      </c>
      <c r="Z4733">
        <f>YEAR(Sales_Data[[#This Row],[Order Date]])</f>
        <v>2015</v>
      </c>
    </row>
    <row r="4734" spans="1:26" x14ac:dyDescent="0.2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>_xlfn.XLOOKUP(Sales_Data[[#This Row],[Category]],Assumptions_Model!A:A, Assumptions_Model!B:B)</f>
        <v>0.55000000000000004</v>
      </c>
      <c r="W4734">
        <f>Sales_Data[[#This Row],[Sales]]*Sales_Data[[#This Row],[Cost_%]]</f>
        <v>29.287500000000001</v>
      </c>
      <c r="X4734">
        <f>Sales_Data[[#This Row],[Sales]]-Sales_Data[[#This Row],[Cost]]</f>
        <v>23.962499999999999</v>
      </c>
      <c r="Y4734" s="3">
        <f>Sales_Data[[#This Row],[Gross_Profit_Recalc]]/Sales_Data[[#This Row],[Sales]]</f>
        <v>0.44999999999999996</v>
      </c>
      <c r="Z4734">
        <f>YEAR(Sales_Data[[#This Row],[Order Date]])</f>
        <v>2015</v>
      </c>
    </row>
    <row r="4735" spans="1:26" x14ac:dyDescent="0.2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f>_xlfn.XLOOKUP(Sales_Data[[#This Row],[Category]],Assumptions_Model!A:A, Assumptions_Model!B:B)</f>
        <v>0.65</v>
      </c>
      <c r="W4735">
        <f>Sales_Data[[#This Row],[Sales]]*Sales_Data[[#This Row],[Cost_%]]</f>
        <v>12.948000000000002</v>
      </c>
      <c r="X4735">
        <f>Sales_Data[[#This Row],[Sales]]-Sales_Data[[#This Row],[Cost]]</f>
        <v>6.9719999999999995</v>
      </c>
      <c r="Y4735" s="3">
        <f>Sales_Data[[#This Row],[Gross_Profit_Recalc]]/Sales_Data[[#This Row],[Sales]]</f>
        <v>0.34999999999999992</v>
      </c>
      <c r="Z4735">
        <f>YEAR(Sales_Data[[#This Row],[Order Date]])</f>
        <v>2015</v>
      </c>
    </row>
    <row r="4736" spans="1:26" x14ac:dyDescent="0.2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_xlfn.XLOOKUP(Sales_Data[[#This Row],[Category]],Assumptions_Model!A:A, Assumptions_Model!B:B)</f>
        <v>0.65</v>
      </c>
      <c r="W4736">
        <f>Sales_Data[[#This Row],[Sales]]*Sales_Data[[#This Row],[Cost_%]]</f>
        <v>428.18490000000003</v>
      </c>
      <c r="X4736">
        <f>Sales_Data[[#This Row],[Sales]]-Sales_Data[[#This Row],[Cost]]</f>
        <v>230.56109999999995</v>
      </c>
      <c r="Y4736" s="3">
        <f>Sales_Data[[#This Row],[Gross_Profit_Recalc]]/Sales_Data[[#This Row],[Sales]]</f>
        <v>0.34999999999999992</v>
      </c>
      <c r="Z4736">
        <f>YEAR(Sales_Data[[#This Row],[Order Date]])</f>
        <v>2016</v>
      </c>
    </row>
    <row r="4737" spans="1:26" x14ac:dyDescent="0.2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>_xlfn.XLOOKUP(Sales_Data[[#This Row],[Category]],Assumptions_Model!A:A, Assumptions_Model!B:B)</f>
        <v>0.6</v>
      </c>
      <c r="W4737">
        <f>Sales_Data[[#This Row],[Sales]]*Sales_Data[[#This Row],[Cost_%]]</f>
        <v>4.9559999999999995</v>
      </c>
      <c r="X4737">
        <f>Sales_Data[[#This Row],[Sales]]-Sales_Data[[#This Row],[Cost]]</f>
        <v>3.3040000000000003</v>
      </c>
      <c r="Y4737" s="3">
        <f>Sales_Data[[#This Row],[Gross_Profit_Recalc]]/Sales_Data[[#This Row],[Sales]]</f>
        <v>0.4</v>
      </c>
      <c r="Z4737">
        <f>YEAR(Sales_Data[[#This Row],[Order Date]])</f>
        <v>2015</v>
      </c>
    </row>
    <row r="4738" spans="1:26" x14ac:dyDescent="0.2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>_xlfn.XLOOKUP(Sales_Data[[#This Row],[Category]],Assumptions_Model!A:A, Assumptions_Model!B:B)</f>
        <v>0.6</v>
      </c>
      <c r="W4738">
        <f>Sales_Data[[#This Row],[Sales]]*Sales_Data[[#This Row],[Cost_%]]</f>
        <v>17.904</v>
      </c>
      <c r="X4738">
        <f>Sales_Data[[#This Row],[Sales]]-Sales_Data[[#This Row],[Cost]]</f>
        <v>11.936</v>
      </c>
      <c r="Y4738" s="3">
        <f>Sales_Data[[#This Row],[Gross_Profit_Recalc]]/Sales_Data[[#This Row],[Sales]]</f>
        <v>0.4</v>
      </c>
      <c r="Z4738">
        <f>YEAR(Sales_Data[[#This Row],[Order Date]])</f>
        <v>2015</v>
      </c>
    </row>
    <row r="4739" spans="1:26" x14ac:dyDescent="0.2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>_xlfn.XLOOKUP(Sales_Data[[#This Row],[Category]],Assumptions_Model!A:A, Assumptions_Model!B:B)</f>
        <v>0.55000000000000004</v>
      </c>
      <c r="W4739">
        <f>Sales_Data[[#This Row],[Sales]]*Sales_Data[[#This Row],[Cost_%]]</f>
        <v>37.389000000000003</v>
      </c>
      <c r="X4739">
        <f>Sales_Data[[#This Row],[Sales]]-Sales_Data[[#This Row],[Cost]]</f>
        <v>30.591000000000001</v>
      </c>
      <c r="Y4739" s="3">
        <f>Sales_Data[[#This Row],[Gross_Profit_Recalc]]/Sales_Data[[#This Row],[Sales]]</f>
        <v>0.45</v>
      </c>
      <c r="Z4739">
        <f>YEAR(Sales_Data[[#This Row],[Order Date]])</f>
        <v>2015</v>
      </c>
    </row>
    <row r="4740" spans="1:26" x14ac:dyDescent="0.2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>_xlfn.XLOOKUP(Sales_Data[[#This Row],[Category]],Assumptions_Model!A:A, Assumptions_Model!B:B)</f>
        <v>0.6</v>
      </c>
      <c r="W4740">
        <f>Sales_Data[[#This Row],[Sales]]*Sales_Data[[#This Row],[Cost_%]]</f>
        <v>36.636000000000003</v>
      </c>
      <c r="X4740">
        <f>Sales_Data[[#This Row],[Sales]]-Sales_Data[[#This Row],[Cost]]</f>
        <v>24.423999999999999</v>
      </c>
      <c r="Y4740" s="3">
        <f>Sales_Data[[#This Row],[Gross_Profit_Recalc]]/Sales_Data[[#This Row],[Sales]]</f>
        <v>0.39999999999999997</v>
      </c>
      <c r="Z4740">
        <f>YEAR(Sales_Data[[#This Row],[Order Date]])</f>
        <v>2015</v>
      </c>
    </row>
    <row r="4741" spans="1:26" x14ac:dyDescent="0.2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>_xlfn.XLOOKUP(Sales_Data[[#This Row],[Category]],Assumptions_Model!A:A, Assumptions_Model!B:B)</f>
        <v>0.65</v>
      </c>
      <c r="W4741">
        <f>Sales_Data[[#This Row],[Sales]]*Sales_Data[[#This Row],[Cost_%]]</f>
        <v>23.1036</v>
      </c>
      <c r="X4741">
        <f>Sales_Data[[#This Row],[Sales]]-Sales_Data[[#This Row],[Cost]]</f>
        <v>12.440399999999997</v>
      </c>
      <c r="Y4741" s="3">
        <f>Sales_Data[[#This Row],[Gross_Profit_Recalc]]/Sales_Data[[#This Row],[Sales]]</f>
        <v>0.34999999999999992</v>
      </c>
      <c r="Z4741">
        <f>YEAR(Sales_Data[[#This Row],[Order Date]])</f>
        <v>2015</v>
      </c>
    </row>
    <row r="4742" spans="1:26" x14ac:dyDescent="0.2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>_xlfn.XLOOKUP(Sales_Data[[#This Row],[Category]],Assumptions_Model!A:A, Assumptions_Model!B:B)</f>
        <v>0.6</v>
      </c>
      <c r="W4742">
        <f>Sales_Data[[#This Row],[Sales]]*Sales_Data[[#This Row],[Cost_%]]</f>
        <v>5.976</v>
      </c>
      <c r="X4742">
        <f>Sales_Data[[#This Row],[Sales]]-Sales_Data[[#This Row],[Cost]]</f>
        <v>3.9840000000000009</v>
      </c>
      <c r="Y4742" s="3">
        <f>Sales_Data[[#This Row],[Gross_Profit_Recalc]]/Sales_Data[[#This Row],[Sales]]</f>
        <v>0.40000000000000008</v>
      </c>
      <c r="Z4742">
        <f>YEAR(Sales_Data[[#This Row],[Order Date]])</f>
        <v>2017</v>
      </c>
    </row>
    <row r="4743" spans="1:26" x14ac:dyDescent="0.2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>_xlfn.XLOOKUP(Sales_Data[[#This Row],[Category]],Assumptions_Model!A:A, Assumptions_Model!B:B)</f>
        <v>0.6</v>
      </c>
      <c r="W4743">
        <f>Sales_Data[[#This Row],[Sales]]*Sales_Data[[#This Row],[Cost_%]]</f>
        <v>5.5260000000000007</v>
      </c>
      <c r="X4743">
        <f>Sales_Data[[#This Row],[Sales]]-Sales_Data[[#This Row],[Cost]]</f>
        <v>3.6840000000000002</v>
      </c>
      <c r="Y4743" s="3">
        <f>Sales_Data[[#This Row],[Gross_Profit_Recalc]]/Sales_Data[[#This Row],[Sales]]</f>
        <v>0.39999999999999997</v>
      </c>
      <c r="Z4743">
        <f>YEAR(Sales_Data[[#This Row],[Order Date]])</f>
        <v>2017</v>
      </c>
    </row>
    <row r="4744" spans="1:26" x14ac:dyDescent="0.2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>_xlfn.XLOOKUP(Sales_Data[[#This Row],[Category]],Assumptions_Model!A:A, Assumptions_Model!B:B)</f>
        <v>0.6</v>
      </c>
      <c r="W4744">
        <f>Sales_Data[[#This Row],[Sales]]*Sales_Data[[#This Row],[Cost_%]]</f>
        <v>16.757999999999999</v>
      </c>
      <c r="X4744">
        <f>Sales_Data[[#This Row],[Sales]]-Sales_Data[[#This Row],[Cost]]</f>
        <v>11.172000000000001</v>
      </c>
      <c r="Y4744" s="3">
        <f>Sales_Data[[#This Row],[Gross_Profit_Recalc]]/Sales_Data[[#This Row],[Sales]]</f>
        <v>0.4</v>
      </c>
      <c r="Z4744">
        <f>YEAR(Sales_Data[[#This Row],[Order Date]])</f>
        <v>2017</v>
      </c>
    </row>
    <row r="4745" spans="1:26" x14ac:dyDescent="0.2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>_xlfn.XLOOKUP(Sales_Data[[#This Row],[Category]],Assumptions_Model!A:A, Assumptions_Model!B:B)</f>
        <v>0.6</v>
      </c>
      <c r="W4745">
        <f>Sales_Data[[#This Row],[Sales]]*Sales_Data[[#This Row],[Cost_%]]</f>
        <v>4.74</v>
      </c>
      <c r="X4745">
        <f>Sales_Data[[#This Row],[Sales]]-Sales_Data[[#This Row],[Cost]]</f>
        <v>3.16</v>
      </c>
      <c r="Y4745" s="3">
        <f>Sales_Data[[#This Row],[Gross_Profit_Recalc]]/Sales_Data[[#This Row],[Sales]]</f>
        <v>0.4</v>
      </c>
      <c r="Z4745">
        <f>YEAR(Sales_Data[[#This Row],[Order Date]])</f>
        <v>2017</v>
      </c>
    </row>
    <row r="4746" spans="1:26" x14ac:dyDescent="0.2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>_xlfn.XLOOKUP(Sales_Data[[#This Row],[Category]],Assumptions_Model!A:A, Assumptions_Model!B:B)</f>
        <v>0.6</v>
      </c>
      <c r="W4746">
        <f>Sales_Data[[#This Row],[Sales]]*Sales_Data[[#This Row],[Cost_%]]</f>
        <v>132.696</v>
      </c>
      <c r="X4746">
        <f>Sales_Data[[#This Row],[Sales]]-Sales_Data[[#This Row],[Cost]]</f>
        <v>88.463999999999999</v>
      </c>
      <c r="Y4746" s="3">
        <f>Sales_Data[[#This Row],[Gross_Profit_Recalc]]/Sales_Data[[#This Row],[Sales]]</f>
        <v>0.4</v>
      </c>
      <c r="Z4746">
        <f>YEAR(Sales_Data[[#This Row],[Order Date]])</f>
        <v>2017</v>
      </c>
    </row>
    <row r="4747" spans="1:26" x14ac:dyDescent="0.2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>_xlfn.XLOOKUP(Sales_Data[[#This Row],[Category]],Assumptions_Model!A:A, Assumptions_Model!B:B)</f>
        <v>0.6</v>
      </c>
      <c r="W4747">
        <f>Sales_Data[[#This Row],[Sales]]*Sales_Data[[#This Row],[Cost_%]]</f>
        <v>76.775999999999996</v>
      </c>
      <c r="X4747">
        <f>Sales_Data[[#This Row],[Sales]]-Sales_Data[[#This Row],[Cost]]</f>
        <v>51.183999999999997</v>
      </c>
      <c r="Y4747" s="3">
        <f>Sales_Data[[#This Row],[Gross_Profit_Recalc]]/Sales_Data[[#This Row],[Sales]]</f>
        <v>0.4</v>
      </c>
      <c r="Z4747">
        <f>YEAR(Sales_Data[[#This Row],[Order Date]])</f>
        <v>2017</v>
      </c>
    </row>
    <row r="4748" spans="1:26" x14ac:dyDescent="0.2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>_xlfn.XLOOKUP(Sales_Data[[#This Row],[Category]],Assumptions_Model!A:A, Assumptions_Model!B:B)</f>
        <v>0.6</v>
      </c>
      <c r="W4748">
        <f>Sales_Data[[#This Row],[Sales]]*Sales_Data[[#This Row],[Cost_%]]</f>
        <v>11.214</v>
      </c>
      <c r="X4748">
        <f>Sales_Data[[#This Row],[Sales]]-Sales_Data[[#This Row],[Cost]]</f>
        <v>7.4760000000000009</v>
      </c>
      <c r="Y4748" s="3">
        <f>Sales_Data[[#This Row],[Gross_Profit_Recalc]]/Sales_Data[[#This Row],[Sales]]</f>
        <v>0.4</v>
      </c>
      <c r="Z4748">
        <f>YEAR(Sales_Data[[#This Row],[Order Date]])</f>
        <v>2017</v>
      </c>
    </row>
    <row r="4749" spans="1:26" x14ac:dyDescent="0.2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>_xlfn.XLOOKUP(Sales_Data[[#This Row],[Category]],Assumptions_Model!A:A, Assumptions_Model!B:B)</f>
        <v>0.6</v>
      </c>
      <c r="W4749">
        <f>Sales_Data[[#This Row],[Sales]]*Sales_Data[[#This Row],[Cost_%]]</f>
        <v>15.21</v>
      </c>
      <c r="X4749">
        <f>Sales_Data[[#This Row],[Sales]]-Sales_Data[[#This Row],[Cost]]</f>
        <v>10.14</v>
      </c>
      <c r="Y4749" s="3">
        <f>Sales_Data[[#This Row],[Gross_Profit_Recalc]]/Sales_Data[[#This Row],[Sales]]</f>
        <v>0.4</v>
      </c>
      <c r="Z4749">
        <f>YEAR(Sales_Data[[#This Row],[Order Date]])</f>
        <v>2016</v>
      </c>
    </row>
    <row r="4750" spans="1:26" x14ac:dyDescent="0.2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>_xlfn.XLOOKUP(Sales_Data[[#This Row],[Category]],Assumptions_Model!A:A, Assumptions_Model!B:B)</f>
        <v>0.65</v>
      </c>
      <c r="W4750">
        <f>Sales_Data[[#This Row],[Sales]]*Sales_Data[[#This Row],[Cost_%]]</f>
        <v>22.932000000000002</v>
      </c>
      <c r="X4750">
        <f>Sales_Data[[#This Row],[Sales]]-Sales_Data[[#This Row],[Cost]]</f>
        <v>12.347999999999999</v>
      </c>
      <c r="Y4750" s="3">
        <f>Sales_Data[[#This Row],[Gross_Profit_Recalc]]/Sales_Data[[#This Row],[Sales]]</f>
        <v>0.35</v>
      </c>
      <c r="Z4750">
        <f>YEAR(Sales_Data[[#This Row],[Order Date]])</f>
        <v>2016</v>
      </c>
    </row>
    <row r="4751" spans="1:26" x14ac:dyDescent="0.2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>_xlfn.XLOOKUP(Sales_Data[[#This Row],[Category]],Assumptions_Model!A:A, Assumptions_Model!B:B)</f>
        <v>0.6</v>
      </c>
      <c r="W4751">
        <f>Sales_Data[[#This Row],[Sales]]*Sales_Data[[#This Row],[Cost_%]]</f>
        <v>20.04</v>
      </c>
      <c r="X4751">
        <f>Sales_Data[[#This Row],[Sales]]-Sales_Data[[#This Row],[Cost]]</f>
        <v>13.36</v>
      </c>
      <c r="Y4751" s="3">
        <f>Sales_Data[[#This Row],[Gross_Profit_Recalc]]/Sales_Data[[#This Row],[Sales]]</f>
        <v>0.4</v>
      </c>
      <c r="Z4751">
        <f>YEAR(Sales_Data[[#This Row],[Order Date]])</f>
        <v>2016</v>
      </c>
    </row>
    <row r="4752" spans="1:26" x14ac:dyDescent="0.2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>_xlfn.XLOOKUP(Sales_Data[[#This Row],[Category]],Assumptions_Model!A:A, Assumptions_Model!B:B)</f>
        <v>0.55000000000000004</v>
      </c>
      <c r="W4752">
        <f>Sales_Data[[#This Row],[Sales]]*Sales_Data[[#This Row],[Cost_%]]</f>
        <v>460.68000000000006</v>
      </c>
      <c r="X4752">
        <f>Sales_Data[[#This Row],[Sales]]-Sales_Data[[#This Row],[Cost]]</f>
        <v>376.91999999999996</v>
      </c>
      <c r="Y4752" s="3">
        <f>Sales_Data[[#This Row],[Gross_Profit_Recalc]]/Sales_Data[[#This Row],[Sales]]</f>
        <v>0.44999999999999996</v>
      </c>
      <c r="Z4752">
        <f>YEAR(Sales_Data[[#This Row],[Order Date]])</f>
        <v>2016</v>
      </c>
    </row>
    <row r="4753" spans="1:26" x14ac:dyDescent="0.2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>_xlfn.XLOOKUP(Sales_Data[[#This Row],[Category]],Assumptions_Model!A:A, Assumptions_Model!B:B)</f>
        <v>0.55000000000000004</v>
      </c>
      <c r="W4753">
        <f>Sales_Data[[#This Row],[Sales]]*Sales_Data[[#This Row],[Cost_%]]</f>
        <v>22.374000000000002</v>
      </c>
      <c r="X4753">
        <f>Sales_Data[[#This Row],[Sales]]-Sales_Data[[#This Row],[Cost]]</f>
        <v>18.305999999999997</v>
      </c>
      <c r="Y4753" s="3">
        <f>Sales_Data[[#This Row],[Gross_Profit_Recalc]]/Sales_Data[[#This Row],[Sales]]</f>
        <v>0.44999999999999996</v>
      </c>
      <c r="Z4753">
        <f>YEAR(Sales_Data[[#This Row],[Order Date]])</f>
        <v>2016</v>
      </c>
    </row>
    <row r="4754" spans="1:26" x14ac:dyDescent="0.2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>_xlfn.XLOOKUP(Sales_Data[[#This Row],[Category]],Assumptions_Model!A:A, Assumptions_Model!B:B)</f>
        <v>0.65</v>
      </c>
      <c r="W4754">
        <f>Sales_Data[[#This Row],[Sales]]*Sales_Data[[#This Row],[Cost_%]]</f>
        <v>136.2192</v>
      </c>
      <c r="X4754">
        <f>Sales_Data[[#This Row],[Sales]]-Sales_Data[[#This Row],[Cost]]</f>
        <v>73.348800000000011</v>
      </c>
      <c r="Y4754" s="3">
        <f>Sales_Data[[#This Row],[Gross_Profit_Recalc]]/Sales_Data[[#This Row],[Sales]]</f>
        <v>0.35000000000000003</v>
      </c>
      <c r="Z4754">
        <f>YEAR(Sales_Data[[#This Row],[Order Date]])</f>
        <v>2017</v>
      </c>
    </row>
    <row r="4755" spans="1:26" x14ac:dyDescent="0.2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>_xlfn.XLOOKUP(Sales_Data[[#This Row],[Category]],Assumptions_Model!A:A, Assumptions_Model!B:B)</f>
        <v>0.55000000000000004</v>
      </c>
      <c r="W4755">
        <f>Sales_Data[[#This Row],[Sales]]*Sales_Data[[#This Row],[Cost_%]]</f>
        <v>12.3024</v>
      </c>
      <c r="X4755">
        <f>Sales_Data[[#This Row],[Sales]]-Sales_Data[[#This Row],[Cost]]</f>
        <v>10.065599999999998</v>
      </c>
      <c r="Y4755" s="3">
        <f>Sales_Data[[#This Row],[Gross_Profit_Recalc]]/Sales_Data[[#This Row],[Sales]]</f>
        <v>0.44999999999999996</v>
      </c>
      <c r="Z4755">
        <f>YEAR(Sales_Data[[#This Row],[Order Date]])</f>
        <v>2015</v>
      </c>
    </row>
    <row r="4756" spans="1:26" x14ac:dyDescent="0.2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>_xlfn.XLOOKUP(Sales_Data[[#This Row],[Category]],Assumptions_Model!A:A, Assumptions_Model!B:B)</f>
        <v>0.6</v>
      </c>
      <c r="W4756">
        <f>Sales_Data[[#This Row],[Sales]]*Sales_Data[[#This Row],[Cost_%]]</f>
        <v>2.3292000000000002</v>
      </c>
      <c r="X4756">
        <f>Sales_Data[[#This Row],[Sales]]-Sales_Data[[#This Row],[Cost]]</f>
        <v>1.5528</v>
      </c>
      <c r="Y4756" s="3">
        <f>Sales_Data[[#This Row],[Gross_Profit_Recalc]]/Sales_Data[[#This Row],[Sales]]</f>
        <v>0.39999999999999997</v>
      </c>
      <c r="Z4756">
        <f>YEAR(Sales_Data[[#This Row],[Order Date]])</f>
        <v>2017</v>
      </c>
    </row>
    <row r="4757" spans="1:26" x14ac:dyDescent="0.2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>_xlfn.XLOOKUP(Sales_Data[[#This Row],[Category]],Assumptions_Model!A:A, Assumptions_Model!B:B)</f>
        <v>0.6</v>
      </c>
      <c r="W4757">
        <f>Sales_Data[[#This Row],[Sales]]*Sales_Data[[#This Row],[Cost_%]]</f>
        <v>69.177599999999998</v>
      </c>
      <c r="X4757">
        <f>Sales_Data[[#This Row],[Sales]]-Sales_Data[[#This Row],[Cost]]</f>
        <v>46.118400000000008</v>
      </c>
      <c r="Y4757" s="3">
        <f>Sales_Data[[#This Row],[Gross_Profit_Recalc]]/Sales_Data[[#This Row],[Sales]]</f>
        <v>0.4</v>
      </c>
      <c r="Z4757">
        <f>YEAR(Sales_Data[[#This Row],[Order Date]])</f>
        <v>2017</v>
      </c>
    </row>
    <row r="4758" spans="1:26" x14ac:dyDescent="0.2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f>_xlfn.XLOOKUP(Sales_Data[[#This Row],[Category]],Assumptions_Model!A:A, Assumptions_Model!B:B)</f>
        <v>0.6</v>
      </c>
      <c r="W4758">
        <f>Sales_Data[[#This Row],[Sales]]*Sales_Data[[#This Row],[Cost_%]]</f>
        <v>1.1447999999999998</v>
      </c>
      <c r="X4758">
        <f>Sales_Data[[#This Row],[Sales]]-Sales_Data[[#This Row],[Cost]]</f>
        <v>0.7632000000000001</v>
      </c>
      <c r="Y4758" s="3">
        <f>Sales_Data[[#This Row],[Gross_Profit_Recalc]]/Sales_Data[[#This Row],[Sales]]</f>
        <v>0.40000000000000008</v>
      </c>
      <c r="Z4758">
        <f>YEAR(Sales_Data[[#This Row],[Order Date]])</f>
        <v>2017</v>
      </c>
    </row>
    <row r="4759" spans="1:26" x14ac:dyDescent="0.2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>_xlfn.XLOOKUP(Sales_Data[[#This Row],[Category]],Assumptions_Model!A:A, Assumptions_Model!B:B)</f>
        <v>0.6</v>
      </c>
      <c r="W4759">
        <f>Sales_Data[[#This Row],[Sales]]*Sales_Data[[#This Row],[Cost_%]]</f>
        <v>26.023199999999999</v>
      </c>
      <c r="X4759">
        <f>Sales_Data[[#This Row],[Sales]]-Sales_Data[[#This Row],[Cost]]</f>
        <v>17.348800000000001</v>
      </c>
      <c r="Y4759" s="3">
        <f>Sales_Data[[#This Row],[Gross_Profit_Recalc]]/Sales_Data[[#This Row],[Sales]]</f>
        <v>0.4</v>
      </c>
      <c r="Z4759">
        <f>YEAR(Sales_Data[[#This Row],[Order Date]])</f>
        <v>2017</v>
      </c>
    </row>
    <row r="4760" spans="1:26" x14ac:dyDescent="0.2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>_xlfn.XLOOKUP(Sales_Data[[#This Row],[Category]],Assumptions_Model!A:A, Assumptions_Model!B:B)</f>
        <v>0.55000000000000004</v>
      </c>
      <c r="W4760">
        <f>Sales_Data[[#This Row],[Sales]]*Sales_Data[[#This Row],[Cost_%]]</f>
        <v>431.17800000000005</v>
      </c>
      <c r="X4760">
        <f>Sales_Data[[#This Row],[Sales]]-Sales_Data[[#This Row],[Cost]]</f>
        <v>352.78199999999998</v>
      </c>
      <c r="Y4760" s="3">
        <f>Sales_Data[[#This Row],[Gross_Profit_Recalc]]/Sales_Data[[#This Row],[Sales]]</f>
        <v>0.44999999999999996</v>
      </c>
      <c r="Z4760">
        <f>YEAR(Sales_Data[[#This Row],[Order Date]])</f>
        <v>2014</v>
      </c>
    </row>
    <row r="4761" spans="1:26" x14ac:dyDescent="0.2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>_xlfn.XLOOKUP(Sales_Data[[#This Row],[Category]],Assumptions_Model!A:A, Assumptions_Model!B:B)</f>
        <v>0.6</v>
      </c>
      <c r="W4761">
        <f>Sales_Data[[#This Row],[Sales]]*Sales_Data[[#This Row],[Cost_%]]</f>
        <v>29.337599999999998</v>
      </c>
      <c r="X4761">
        <f>Sales_Data[[#This Row],[Sales]]-Sales_Data[[#This Row],[Cost]]</f>
        <v>19.558400000000002</v>
      </c>
      <c r="Y4761" s="3">
        <f>Sales_Data[[#This Row],[Gross_Profit_Recalc]]/Sales_Data[[#This Row],[Sales]]</f>
        <v>0.4</v>
      </c>
      <c r="Z4761">
        <f>YEAR(Sales_Data[[#This Row],[Order Date]])</f>
        <v>2014</v>
      </c>
    </row>
    <row r="4762" spans="1:26" x14ac:dyDescent="0.2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>_xlfn.XLOOKUP(Sales_Data[[#This Row],[Category]],Assumptions_Model!A:A, Assumptions_Model!B:B)</f>
        <v>0.6</v>
      </c>
      <c r="W4762">
        <f>Sales_Data[[#This Row],[Sales]]*Sales_Data[[#This Row],[Cost_%]]</f>
        <v>4.7135999999999996</v>
      </c>
      <c r="X4762">
        <f>Sales_Data[[#This Row],[Sales]]-Sales_Data[[#This Row],[Cost]]</f>
        <v>3.1424000000000003</v>
      </c>
      <c r="Y4762" s="3">
        <f>Sales_Data[[#This Row],[Gross_Profit_Recalc]]/Sales_Data[[#This Row],[Sales]]</f>
        <v>0.4</v>
      </c>
      <c r="Z4762">
        <f>YEAR(Sales_Data[[#This Row],[Order Date]])</f>
        <v>2014</v>
      </c>
    </row>
    <row r="4763" spans="1:26" x14ac:dyDescent="0.2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f>_xlfn.XLOOKUP(Sales_Data[[#This Row],[Category]],Assumptions_Model!A:A, Assumptions_Model!B:B)</f>
        <v>0.6</v>
      </c>
      <c r="W4763">
        <f>Sales_Data[[#This Row],[Sales]]*Sales_Data[[#This Row],[Cost_%]]</f>
        <v>3.5423999999999998</v>
      </c>
      <c r="X4763">
        <f>Sales_Data[[#This Row],[Sales]]-Sales_Data[[#This Row],[Cost]]</f>
        <v>2.3616000000000001</v>
      </c>
      <c r="Y4763" s="3">
        <f>Sales_Data[[#This Row],[Gross_Profit_Recalc]]/Sales_Data[[#This Row],[Sales]]</f>
        <v>0.4</v>
      </c>
      <c r="Z4763">
        <f>YEAR(Sales_Data[[#This Row],[Order Date]])</f>
        <v>2016</v>
      </c>
    </row>
    <row r="4764" spans="1:26" x14ac:dyDescent="0.2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>_xlfn.XLOOKUP(Sales_Data[[#This Row],[Category]],Assumptions_Model!A:A, Assumptions_Model!B:B)</f>
        <v>0.6</v>
      </c>
      <c r="W4764">
        <f>Sales_Data[[#This Row],[Sales]]*Sales_Data[[#This Row],[Cost_%]]</f>
        <v>8.2271999999999998</v>
      </c>
      <c r="X4764">
        <f>Sales_Data[[#This Row],[Sales]]-Sales_Data[[#This Row],[Cost]]</f>
        <v>5.4847999999999999</v>
      </c>
      <c r="Y4764" s="3">
        <f>Sales_Data[[#This Row],[Gross_Profit_Recalc]]/Sales_Data[[#This Row],[Sales]]</f>
        <v>0.4</v>
      </c>
      <c r="Z4764">
        <f>YEAR(Sales_Data[[#This Row],[Order Date]])</f>
        <v>2016</v>
      </c>
    </row>
    <row r="4765" spans="1:26" x14ac:dyDescent="0.2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f>_xlfn.XLOOKUP(Sales_Data[[#This Row],[Category]],Assumptions_Model!A:A, Assumptions_Model!B:B)</f>
        <v>0.6</v>
      </c>
      <c r="W4765">
        <f>Sales_Data[[#This Row],[Sales]]*Sales_Data[[#This Row],[Cost_%]]</f>
        <v>109.764</v>
      </c>
      <c r="X4765">
        <f>Sales_Data[[#This Row],[Sales]]-Sales_Data[[#This Row],[Cost]]</f>
        <v>73.176000000000002</v>
      </c>
      <c r="Y4765" s="3">
        <f>Sales_Data[[#This Row],[Gross_Profit_Recalc]]/Sales_Data[[#This Row],[Sales]]</f>
        <v>0.4</v>
      </c>
      <c r="Z4765">
        <f>YEAR(Sales_Data[[#This Row],[Order Date]])</f>
        <v>2014</v>
      </c>
    </row>
    <row r="4766" spans="1:26" x14ac:dyDescent="0.2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>_xlfn.XLOOKUP(Sales_Data[[#This Row],[Category]],Assumptions_Model!A:A, Assumptions_Model!B:B)</f>
        <v>0.6</v>
      </c>
      <c r="W4766">
        <f>Sales_Data[[#This Row],[Sales]]*Sales_Data[[#This Row],[Cost_%]]</f>
        <v>16.655999999999999</v>
      </c>
      <c r="X4766">
        <f>Sales_Data[[#This Row],[Sales]]-Sales_Data[[#This Row],[Cost]]</f>
        <v>11.104000000000003</v>
      </c>
      <c r="Y4766" s="3">
        <f>Sales_Data[[#This Row],[Gross_Profit_Recalc]]/Sales_Data[[#This Row],[Sales]]</f>
        <v>0.40000000000000008</v>
      </c>
      <c r="Z4766">
        <f>YEAR(Sales_Data[[#This Row],[Order Date]])</f>
        <v>2017</v>
      </c>
    </row>
    <row r="4767" spans="1:26" x14ac:dyDescent="0.2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>_xlfn.XLOOKUP(Sales_Data[[#This Row],[Category]],Assumptions_Model!A:A, Assumptions_Model!B:B)</f>
        <v>0.6</v>
      </c>
      <c r="W4767">
        <f>Sales_Data[[#This Row],[Sales]]*Sales_Data[[#This Row],[Cost_%]]</f>
        <v>15.593999999999998</v>
      </c>
      <c r="X4767">
        <f>Sales_Data[[#This Row],[Sales]]-Sales_Data[[#This Row],[Cost]]</f>
        <v>10.396000000000001</v>
      </c>
      <c r="Y4767" s="3">
        <f>Sales_Data[[#This Row],[Gross_Profit_Recalc]]/Sales_Data[[#This Row],[Sales]]</f>
        <v>0.40000000000000008</v>
      </c>
      <c r="Z4767">
        <f>YEAR(Sales_Data[[#This Row],[Order Date]])</f>
        <v>2015</v>
      </c>
    </row>
    <row r="4768" spans="1:26" x14ac:dyDescent="0.2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>_xlfn.XLOOKUP(Sales_Data[[#This Row],[Category]],Assumptions_Model!A:A, Assumptions_Model!B:B)</f>
        <v>0.55000000000000004</v>
      </c>
      <c r="W4768">
        <f>Sales_Data[[#This Row],[Sales]]*Sales_Data[[#This Row],[Cost_%]]</f>
        <v>62.436</v>
      </c>
      <c r="X4768">
        <f>Sales_Data[[#This Row],[Sales]]-Sales_Data[[#This Row],[Cost]]</f>
        <v>51.083999999999996</v>
      </c>
      <c r="Y4768" s="3">
        <f>Sales_Data[[#This Row],[Gross_Profit_Recalc]]/Sales_Data[[#This Row],[Sales]]</f>
        <v>0.44999999999999996</v>
      </c>
      <c r="Z4768">
        <f>YEAR(Sales_Data[[#This Row],[Order Date]])</f>
        <v>2015</v>
      </c>
    </row>
    <row r="4769" spans="1:26" x14ac:dyDescent="0.2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>_xlfn.XLOOKUP(Sales_Data[[#This Row],[Category]],Assumptions_Model!A:A, Assumptions_Model!B:B)</f>
        <v>0.55000000000000004</v>
      </c>
      <c r="W4769">
        <f>Sales_Data[[#This Row],[Sales]]*Sales_Data[[#This Row],[Cost_%]]</f>
        <v>197.93400000000003</v>
      </c>
      <c r="X4769">
        <f>Sales_Data[[#This Row],[Sales]]-Sales_Data[[#This Row],[Cost]]</f>
        <v>161.94599999999997</v>
      </c>
      <c r="Y4769" s="3">
        <f>Sales_Data[[#This Row],[Gross_Profit_Recalc]]/Sales_Data[[#This Row],[Sales]]</f>
        <v>0.4499999999999999</v>
      </c>
      <c r="Z4769">
        <f>YEAR(Sales_Data[[#This Row],[Order Date]])</f>
        <v>2015</v>
      </c>
    </row>
    <row r="4770" spans="1:26" x14ac:dyDescent="0.2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>_xlfn.XLOOKUP(Sales_Data[[#This Row],[Category]],Assumptions_Model!A:A, Assumptions_Model!B:B)</f>
        <v>0.6</v>
      </c>
      <c r="W4770">
        <f>Sales_Data[[#This Row],[Sales]]*Sales_Data[[#This Row],[Cost_%]]</f>
        <v>15.2064</v>
      </c>
      <c r="X4770">
        <f>Sales_Data[[#This Row],[Sales]]-Sales_Data[[#This Row],[Cost]]</f>
        <v>10.137600000000001</v>
      </c>
      <c r="Y4770" s="3">
        <f>Sales_Data[[#This Row],[Gross_Profit_Recalc]]/Sales_Data[[#This Row],[Sales]]</f>
        <v>0.4</v>
      </c>
      <c r="Z4770">
        <f>YEAR(Sales_Data[[#This Row],[Order Date]])</f>
        <v>2017</v>
      </c>
    </row>
    <row r="4771" spans="1:26" x14ac:dyDescent="0.2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>_xlfn.XLOOKUP(Sales_Data[[#This Row],[Category]],Assumptions_Model!A:A, Assumptions_Model!B:B)</f>
        <v>0.6</v>
      </c>
      <c r="W4771">
        <f>Sales_Data[[#This Row],[Sales]]*Sales_Data[[#This Row],[Cost_%]]</f>
        <v>7.1711999999999998</v>
      </c>
      <c r="X4771">
        <f>Sales_Data[[#This Row],[Sales]]-Sales_Data[[#This Row],[Cost]]</f>
        <v>4.7808000000000002</v>
      </c>
      <c r="Y4771" s="3">
        <f>Sales_Data[[#This Row],[Gross_Profit_Recalc]]/Sales_Data[[#This Row],[Sales]]</f>
        <v>0.4</v>
      </c>
      <c r="Z4771">
        <f>YEAR(Sales_Data[[#This Row],[Order Date]])</f>
        <v>2016</v>
      </c>
    </row>
    <row r="4772" spans="1:26" x14ac:dyDescent="0.2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f>_xlfn.XLOOKUP(Sales_Data[[#This Row],[Category]],Assumptions_Model!A:A, Assumptions_Model!B:B)</f>
        <v>0.6</v>
      </c>
      <c r="W4772">
        <f>Sales_Data[[#This Row],[Sales]]*Sales_Data[[#This Row],[Cost_%]]</f>
        <v>3.7439999999999998</v>
      </c>
      <c r="X4772">
        <f>Sales_Data[[#This Row],[Sales]]-Sales_Data[[#This Row],[Cost]]</f>
        <v>2.4960000000000004</v>
      </c>
      <c r="Y4772" s="3">
        <f>Sales_Data[[#This Row],[Gross_Profit_Recalc]]/Sales_Data[[#This Row],[Sales]]</f>
        <v>0.40000000000000008</v>
      </c>
      <c r="Z4772">
        <f>YEAR(Sales_Data[[#This Row],[Order Date]])</f>
        <v>2016</v>
      </c>
    </row>
    <row r="4773" spans="1:26" x14ac:dyDescent="0.2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>_xlfn.XLOOKUP(Sales_Data[[#This Row],[Category]],Assumptions_Model!A:A, Assumptions_Model!B:B)</f>
        <v>0.55000000000000004</v>
      </c>
      <c r="W4773">
        <f>Sales_Data[[#This Row],[Sales]]*Sales_Data[[#This Row],[Cost_%]]</f>
        <v>408.28480000000002</v>
      </c>
      <c r="X4773">
        <f>Sales_Data[[#This Row],[Sales]]-Sales_Data[[#This Row],[Cost]]</f>
        <v>334.05119999999999</v>
      </c>
      <c r="Y4773" s="3">
        <f>Sales_Data[[#This Row],[Gross_Profit_Recalc]]/Sales_Data[[#This Row],[Sales]]</f>
        <v>0.45</v>
      </c>
      <c r="Z4773">
        <f>YEAR(Sales_Data[[#This Row],[Order Date]])</f>
        <v>2014</v>
      </c>
    </row>
    <row r="4774" spans="1:26" x14ac:dyDescent="0.2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f>_xlfn.XLOOKUP(Sales_Data[[#This Row],[Category]],Assumptions_Model!A:A, Assumptions_Model!B:B)</f>
        <v>0.65</v>
      </c>
      <c r="W4774">
        <f>Sales_Data[[#This Row],[Sales]]*Sales_Data[[#This Row],[Cost_%]]</f>
        <v>4.2016</v>
      </c>
      <c r="X4774">
        <f>Sales_Data[[#This Row],[Sales]]-Sales_Data[[#This Row],[Cost]]</f>
        <v>2.2624000000000004</v>
      </c>
      <c r="Y4774" s="3">
        <f>Sales_Data[[#This Row],[Gross_Profit_Recalc]]/Sales_Data[[#This Row],[Sales]]</f>
        <v>0.35000000000000003</v>
      </c>
      <c r="Z4774">
        <f>YEAR(Sales_Data[[#This Row],[Order Date]])</f>
        <v>2017</v>
      </c>
    </row>
    <row r="4775" spans="1:26" x14ac:dyDescent="0.2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>_xlfn.XLOOKUP(Sales_Data[[#This Row],[Category]],Assumptions_Model!A:A, Assumptions_Model!B:B)</f>
        <v>0.6</v>
      </c>
      <c r="W4775">
        <f>Sales_Data[[#This Row],[Sales]]*Sales_Data[[#This Row],[Cost_%]]</f>
        <v>6.9119999999999999</v>
      </c>
      <c r="X4775">
        <f>Sales_Data[[#This Row],[Sales]]-Sales_Data[[#This Row],[Cost]]</f>
        <v>4.6079999999999997</v>
      </c>
      <c r="Y4775" s="3">
        <f>Sales_Data[[#This Row],[Gross_Profit_Recalc]]/Sales_Data[[#This Row],[Sales]]</f>
        <v>0.39999999999999997</v>
      </c>
      <c r="Z4775">
        <f>YEAR(Sales_Data[[#This Row],[Order Date]])</f>
        <v>2017</v>
      </c>
    </row>
    <row r="4776" spans="1:26" x14ac:dyDescent="0.2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>_xlfn.XLOOKUP(Sales_Data[[#This Row],[Category]],Assumptions_Model!A:A, Assumptions_Model!B:B)</f>
        <v>0.55000000000000004</v>
      </c>
      <c r="W4776">
        <f>Sales_Data[[#This Row],[Sales]]*Sales_Data[[#This Row],[Cost_%]]</f>
        <v>122.3112</v>
      </c>
      <c r="X4776">
        <f>Sales_Data[[#This Row],[Sales]]-Sales_Data[[#This Row],[Cost]]</f>
        <v>100.07279999999999</v>
      </c>
      <c r="Y4776" s="3">
        <f>Sales_Data[[#This Row],[Gross_Profit_Recalc]]/Sales_Data[[#This Row],[Sales]]</f>
        <v>0.44999999999999996</v>
      </c>
      <c r="Z4776">
        <f>YEAR(Sales_Data[[#This Row],[Order Date]])</f>
        <v>2017</v>
      </c>
    </row>
    <row r="4777" spans="1:26" x14ac:dyDescent="0.2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>_xlfn.XLOOKUP(Sales_Data[[#This Row],[Category]],Assumptions_Model!A:A, Assumptions_Model!B:B)</f>
        <v>0.6</v>
      </c>
      <c r="W4777">
        <f>Sales_Data[[#This Row],[Sales]]*Sales_Data[[#This Row],[Cost_%]]</f>
        <v>14.016</v>
      </c>
      <c r="X4777">
        <f>Sales_Data[[#This Row],[Sales]]-Sales_Data[[#This Row],[Cost]]</f>
        <v>9.3439999999999994</v>
      </c>
      <c r="Y4777" s="3">
        <f>Sales_Data[[#This Row],[Gross_Profit_Recalc]]/Sales_Data[[#This Row],[Sales]]</f>
        <v>0.39999999999999997</v>
      </c>
      <c r="Z4777">
        <f>YEAR(Sales_Data[[#This Row],[Order Date]])</f>
        <v>2017</v>
      </c>
    </row>
    <row r="4778" spans="1:26" x14ac:dyDescent="0.2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>_xlfn.XLOOKUP(Sales_Data[[#This Row],[Category]],Assumptions_Model!A:A, Assumptions_Model!B:B)</f>
        <v>0.6</v>
      </c>
      <c r="W4778">
        <f>Sales_Data[[#This Row],[Sales]]*Sales_Data[[#This Row],[Cost_%]]</f>
        <v>5.202</v>
      </c>
      <c r="X4778">
        <f>Sales_Data[[#This Row],[Sales]]-Sales_Data[[#This Row],[Cost]]</f>
        <v>3.468</v>
      </c>
      <c r="Y4778" s="3">
        <f>Sales_Data[[#This Row],[Gross_Profit_Recalc]]/Sales_Data[[#This Row],[Sales]]</f>
        <v>0.4</v>
      </c>
      <c r="Z4778">
        <f>YEAR(Sales_Data[[#This Row],[Order Date]])</f>
        <v>2016</v>
      </c>
    </row>
    <row r="4779" spans="1:26" x14ac:dyDescent="0.2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>_xlfn.XLOOKUP(Sales_Data[[#This Row],[Category]],Assumptions_Model!A:A, Assumptions_Model!B:B)</f>
        <v>0.6</v>
      </c>
      <c r="W4779">
        <f>Sales_Data[[#This Row],[Sales]]*Sales_Data[[#This Row],[Cost_%]]</f>
        <v>15.426</v>
      </c>
      <c r="X4779">
        <f>Sales_Data[[#This Row],[Sales]]-Sales_Data[[#This Row],[Cost]]</f>
        <v>10.284000000000001</v>
      </c>
      <c r="Y4779" s="3">
        <f>Sales_Data[[#This Row],[Gross_Profit_Recalc]]/Sales_Data[[#This Row],[Sales]]</f>
        <v>0.4</v>
      </c>
      <c r="Z4779">
        <f>YEAR(Sales_Data[[#This Row],[Order Date]])</f>
        <v>2016</v>
      </c>
    </row>
    <row r="4780" spans="1:26" x14ac:dyDescent="0.2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>_xlfn.XLOOKUP(Sales_Data[[#This Row],[Category]],Assumptions_Model!A:A, Assumptions_Model!B:B)</f>
        <v>0.6</v>
      </c>
      <c r="W4780">
        <f>Sales_Data[[#This Row],[Sales]]*Sales_Data[[#This Row],[Cost_%]]</f>
        <v>60.563999999999993</v>
      </c>
      <c r="X4780">
        <f>Sales_Data[[#This Row],[Sales]]-Sales_Data[[#This Row],[Cost]]</f>
        <v>40.376000000000005</v>
      </c>
      <c r="Y4780" s="3">
        <f>Sales_Data[[#This Row],[Gross_Profit_Recalc]]/Sales_Data[[#This Row],[Sales]]</f>
        <v>0.40000000000000008</v>
      </c>
      <c r="Z4780">
        <f>YEAR(Sales_Data[[#This Row],[Order Date]])</f>
        <v>2017</v>
      </c>
    </row>
    <row r="4781" spans="1:26" x14ac:dyDescent="0.2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>_xlfn.XLOOKUP(Sales_Data[[#This Row],[Category]],Assumptions_Model!A:A, Assumptions_Model!B:B)</f>
        <v>0.65</v>
      </c>
      <c r="W4781">
        <f>Sales_Data[[#This Row],[Sales]]*Sales_Data[[#This Row],[Cost_%]]</f>
        <v>41.523299999999999</v>
      </c>
      <c r="X4781">
        <f>Sales_Data[[#This Row],[Sales]]-Sales_Data[[#This Row],[Cost]]</f>
        <v>22.358699999999999</v>
      </c>
      <c r="Y4781" s="3">
        <f>Sales_Data[[#This Row],[Gross_Profit_Recalc]]/Sales_Data[[#This Row],[Sales]]</f>
        <v>0.35</v>
      </c>
      <c r="Z4781">
        <f>YEAR(Sales_Data[[#This Row],[Order Date]])</f>
        <v>2014</v>
      </c>
    </row>
    <row r="4782" spans="1:26" x14ac:dyDescent="0.2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>_xlfn.XLOOKUP(Sales_Data[[#This Row],[Category]],Assumptions_Model!A:A, Assumptions_Model!B:B)</f>
        <v>0.65</v>
      </c>
      <c r="W4782">
        <f>Sales_Data[[#This Row],[Sales]]*Sales_Data[[#This Row],[Cost_%]]</f>
        <v>444.04360000000003</v>
      </c>
      <c r="X4782">
        <f>Sales_Data[[#This Row],[Sales]]-Sales_Data[[#This Row],[Cost]]</f>
        <v>239.10039999999998</v>
      </c>
      <c r="Y4782" s="3">
        <f>Sales_Data[[#This Row],[Gross_Profit_Recalc]]/Sales_Data[[#This Row],[Sales]]</f>
        <v>0.35</v>
      </c>
      <c r="Z4782">
        <f>YEAR(Sales_Data[[#This Row],[Order Date]])</f>
        <v>2014</v>
      </c>
    </row>
    <row r="4783" spans="1:26" x14ac:dyDescent="0.2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>_xlfn.XLOOKUP(Sales_Data[[#This Row],[Category]],Assumptions_Model!A:A, Assumptions_Model!B:B)</f>
        <v>0.6</v>
      </c>
      <c r="W4783">
        <f>Sales_Data[[#This Row],[Sales]]*Sales_Data[[#This Row],[Cost_%]]</f>
        <v>0.88559999999999994</v>
      </c>
      <c r="X4783">
        <f>Sales_Data[[#This Row],[Sales]]-Sales_Data[[#This Row],[Cost]]</f>
        <v>0.59040000000000004</v>
      </c>
      <c r="Y4783" s="3">
        <f>Sales_Data[[#This Row],[Gross_Profit_Recalc]]/Sales_Data[[#This Row],[Sales]]</f>
        <v>0.4</v>
      </c>
      <c r="Z4783">
        <f>YEAR(Sales_Data[[#This Row],[Order Date]])</f>
        <v>2014</v>
      </c>
    </row>
    <row r="4784" spans="1:26" x14ac:dyDescent="0.2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>_xlfn.XLOOKUP(Sales_Data[[#This Row],[Category]],Assumptions_Model!A:A, Assumptions_Model!B:B)</f>
        <v>0.6</v>
      </c>
      <c r="W4784">
        <f>Sales_Data[[#This Row],[Sales]]*Sales_Data[[#This Row],[Cost_%]]</f>
        <v>24.427200000000003</v>
      </c>
      <c r="X4784">
        <f>Sales_Data[[#This Row],[Sales]]-Sales_Data[[#This Row],[Cost]]</f>
        <v>16.284800000000001</v>
      </c>
      <c r="Y4784" s="3">
        <f>Sales_Data[[#This Row],[Gross_Profit_Recalc]]/Sales_Data[[#This Row],[Sales]]</f>
        <v>0.39999999999999997</v>
      </c>
      <c r="Z4784">
        <f>YEAR(Sales_Data[[#This Row],[Order Date]])</f>
        <v>2014</v>
      </c>
    </row>
    <row r="4785" spans="1:26" x14ac:dyDescent="0.2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>_xlfn.XLOOKUP(Sales_Data[[#This Row],[Category]],Assumptions_Model!A:A, Assumptions_Model!B:B)</f>
        <v>0.6</v>
      </c>
      <c r="W4785">
        <f>Sales_Data[[#This Row],[Sales]]*Sales_Data[[#This Row],[Cost_%]]</f>
        <v>167.93999999999997</v>
      </c>
      <c r="X4785">
        <f>Sales_Data[[#This Row],[Sales]]-Sales_Data[[#This Row],[Cost]]</f>
        <v>111.96000000000001</v>
      </c>
      <c r="Y4785" s="3">
        <f>Sales_Data[[#This Row],[Gross_Profit_Recalc]]/Sales_Data[[#This Row],[Sales]]</f>
        <v>0.40000000000000008</v>
      </c>
      <c r="Z4785">
        <f>YEAR(Sales_Data[[#This Row],[Order Date]])</f>
        <v>2017</v>
      </c>
    </row>
    <row r="4786" spans="1:26" x14ac:dyDescent="0.2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>_xlfn.XLOOKUP(Sales_Data[[#This Row],[Category]],Assumptions_Model!A:A, Assumptions_Model!B:B)</f>
        <v>0.6</v>
      </c>
      <c r="W4786">
        <f>Sales_Data[[#This Row],[Sales]]*Sales_Data[[#This Row],[Cost_%]]</f>
        <v>7.871999999999999</v>
      </c>
      <c r="X4786">
        <f>Sales_Data[[#This Row],[Sales]]-Sales_Data[[#This Row],[Cost]]</f>
        <v>5.2480000000000002</v>
      </c>
      <c r="Y4786" s="3">
        <f>Sales_Data[[#This Row],[Gross_Profit_Recalc]]/Sales_Data[[#This Row],[Sales]]</f>
        <v>0.4</v>
      </c>
      <c r="Z4786">
        <f>YEAR(Sales_Data[[#This Row],[Order Date]])</f>
        <v>2015</v>
      </c>
    </row>
    <row r="4787" spans="1:26" x14ac:dyDescent="0.2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>_xlfn.XLOOKUP(Sales_Data[[#This Row],[Category]],Assumptions_Model!A:A, Assumptions_Model!B:B)</f>
        <v>0.65</v>
      </c>
      <c r="W4787">
        <f>Sales_Data[[#This Row],[Sales]]*Sales_Data[[#This Row],[Cost_%]]</f>
        <v>45.224399999999996</v>
      </c>
      <c r="X4787">
        <f>Sales_Data[[#This Row],[Sales]]-Sales_Data[[#This Row],[Cost]]</f>
        <v>24.351599999999998</v>
      </c>
      <c r="Y4787" s="3">
        <f>Sales_Data[[#This Row],[Gross_Profit_Recalc]]/Sales_Data[[#This Row],[Sales]]</f>
        <v>0.35</v>
      </c>
      <c r="Z4787">
        <f>YEAR(Sales_Data[[#This Row],[Order Date]])</f>
        <v>2015</v>
      </c>
    </row>
    <row r="4788" spans="1:26" x14ac:dyDescent="0.2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>_xlfn.XLOOKUP(Sales_Data[[#This Row],[Category]],Assumptions_Model!A:A, Assumptions_Model!B:B)</f>
        <v>0.6</v>
      </c>
      <c r="W4788">
        <f>Sales_Data[[#This Row],[Sales]]*Sales_Data[[#This Row],[Cost_%]]</f>
        <v>2.5344000000000002</v>
      </c>
      <c r="X4788">
        <f>Sales_Data[[#This Row],[Sales]]-Sales_Data[[#This Row],[Cost]]</f>
        <v>1.6896</v>
      </c>
      <c r="Y4788" s="3">
        <f>Sales_Data[[#This Row],[Gross_Profit_Recalc]]/Sales_Data[[#This Row],[Sales]]</f>
        <v>0.39999999999999997</v>
      </c>
      <c r="Z4788">
        <f>YEAR(Sales_Data[[#This Row],[Order Date]])</f>
        <v>2015</v>
      </c>
    </row>
    <row r="4789" spans="1:26" x14ac:dyDescent="0.2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>_xlfn.XLOOKUP(Sales_Data[[#This Row],[Category]],Assumptions_Model!A:A, Assumptions_Model!B:B)</f>
        <v>0.55000000000000004</v>
      </c>
      <c r="W4789">
        <f>Sales_Data[[#This Row],[Sales]]*Sales_Data[[#This Row],[Cost_%]]</f>
        <v>31.944000000000003</v>
      </c>
      <c r="X4789">
        <f>Sales_Data[[#This Row],[Sales]]-Sales_Data[[#This Row],[Cost]]</f>
        <v>26.135999999999996</v>
      </c>
      <c r="Y4789" s="3">
        <f>Sales_Data[[#This Row],[Gross_Profit_Recalc]]/Sales_Data[[#This Row],[Sales]]</f>
        <v>0.44999999999999996</v>
      </c>
      <c r="Z4789">
        <f>YEAR(Sales_Data[[#This Row],[Order Date]])</f>
        <v>2015</v>
      </c>
    </row>
    <row r="4790" spans="1:26" x14ac:dyDescent="0.2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>_xlfn.XLOOKUP(Sales_Data[[#This Row],[Category]],Assumptions_Model!A:A, Assumptions_Model!B:B)</f>
        <v>0.65</v>
      </c>
      <c r="W4790">
        <f>Sales_Data[[#This Row],[Sales]]*Sales_Data[[#This Row],[Cost_%]]</f>
        <v>34.070399999999999</v>
      </c>
      <c r="X4790">
        <f>Sales_Data[[#This Row],[Sales]]-Sales_Data[[#This Row],[Cost]]</f>
        <v>18.345599999999997</v>
      </c>
      <c r="Y4790" s="3">
        <f>Sales_Data[[#This Row],[Gross_Profit_Recalc]]/Sales_Data[[#This Row],[Sales]]</f>
        <v>0.35</v>
      </c>
      <c r="Z4790">
        <f>YEAR(Sales_Data[[#This Row],[Order Date]])</f>
        <v>2015</v>
      </c>
    </row>
    <row r="4791" spans="1:26" x14ac:dyDescent="0.2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>_xlfn.XLOOKUP(Sales_Data[[#This Row],[Category]],Assumptions_Model!A:A, Assumptions_Model!B:B)</f>
        <v>0.65</v>
      </c>
      <c r="W4791">
        <f>Sales_Data[[#This Row],[Sales]]*Sales_Data[[#This Row],[Cost_%]]</f>
        <v>35.698</v>
      </c>
      <c r="X4791">
        <f>Sales_Data[[#This Row],[Sales]]-Sales_Data[[#This Row],[Cost]]</f>
        <v>19.222000000000001</v>
      </c>
      <c r="Y4791" s="3">
        <f>Sales_Data[[#This Row],[Gross_Profit_Recalc]]/Sales_Data[[#This Row],[Sales]]</f>
        <v>0.35000000000000003</v>
      </c>
      <c r="Z4791">
        <f>YEAR(Sales_Data[[#This Row],[Order Date]])</f>
        <v>2015</v>
      </c>
    </row>
    <row r="4792" spans="1:26" x14ac:dyDescent="0.2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>_xlfn.XLOOKUP(Sales_Data[[#This Row],[Category]],Assumptions_Model!A:A, Assumptions_Model!B:B)</f>
        <v>0.65</v>
      </c>
      <c r="W4792">
        <f>Sales_Data[[#This Row],[Sales]]*Sales_Data[[#This Row],[Cost_%]]</f>
        <v>237.2175</v>
      </c>
      <c r="X4792">
        <f>Sales_Data[[#This Row],[Sales]]-Sales_Data[[#This Row],[Cost]]</f>
        <v>127.73249999999999</v>
      </c>
      <c r="Y4792" s="3">
        <f>Sales_Data[[#This Row],[Gross_Profit_Recalc]]/Sales_Data[[#This Row],[Sales]]</f>
        <v>0.35</v>
      </c>
      <c r="Z4792">
        <f>YEAR(Sales_Data[[#This Row],[Order Date]])</f>
        <v>2015</v>
      </c>
    </row>
    <row r="4793" spans="1:26" x14ac:dyDescent="0.2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>_xlfn.XLOOKUP(Sales_Data[[#This Row],[Category]],Assumptions_Model!A:A, Assumptions_Model!B:B)</f>
        <v>0.6</v>
      </c>
      <c r="W4793">
        <f>Sales_Data[[#This Row],[Sales]]*Sales_Data[[#This Row],[Cost_%]]</f>
        <v>51.0336</v>
      </c>
      <c r="X4793">
        <f>Sales_Data[[#This Row],[Sales]]-Sales_Data[[#This Row],[Cost]]</f>
        <v>34.022399999999998</v>
      </c>
      <c r="Y4793" s="3">
        <f>Sales_Data[[#This Row],[Gross_Profit_Recalc]]/Sales_Data[[#This Row],[Sales]]</f>
        <v>0.39999999999999997</v>
      </c>
      <c r="Z4793">
        <f>YEAR(Sales_Data[[#This Row],[Order Date]])</f>
        <v>2015</v>
      </c>
    </row>
    <row r="4794" spans="1:26" x14ac:dyDescent="0.2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>_xlfn.XLOOKUP(Sales_Data[[#This Row],[Category]],Assumptions_Model!A:A, Assumptions_Model!B:B)</f>
        <v>0.6</v>
      </c>
      <c r="W4794">
        <f>Sales_Data[[#This Row],[Sales]]*Sales_Data[[#This Row],[Cost_%]]</f>
        <v>16.617599999999999</v>
      </c>
      <c r="X4794">
        <f>Sales_Data[[#This Row],[Sales]]-Sales_Data[[#This Row],[Cost]]</f>
        <v>11.078400000000002</v>
      </c>
      <c r="Y4794" s="3">
        <f>Sales_Data[[#This Row],[Gross_Profit_Recalc]]/Sales_Data[[#This Row],[Sales]]</f>
        <v>0.40000000000000008</v>
      </c>
      <c r="Z4794">
        <f>YEAR(Sales_Data[[#This Row],[Order Date]])</f>
        <v>2015</v>
      </c>
    </row>
    <row r="4795" spans="1:26" x14ac:dyDescent="0.2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>_xlfn.XLOOKUP(Sales_Data[[#This Row],[Category]],Assumptions_Model!A:A, Assumptions_Model!B:B)</f>
        <v>0.6</v>
      </c>
      <c r="W4795">
        <f>Sales_Data[[#This Row],[Sales]]*Sales_Data[[#This Row],[Cost_%]]</f>
        <v>14.975999999999999</v>
      </c>
      <c r="X4795">
        <f>Sales_Data[[#This Row],[Sales]]-Sales_Data[[#This Row],[Cost]]</f>
        <v>9.9840000000000018</v>
      </c>
      <c r="Y4795" s="3">
        <f>Sales_Data[[#This Row],[Gross_Profit_Recalc]]/Sales_Data[[#This Row],[Sales]]</f>
        <v>0.40000000000000008</v>
      </c>
      <c r="Z4795">
        <f>YEAR(Sales_Data[[#This Row],[Order Date]])</f>
        <v>2015</v>
      </c>
    </row>
    <row r="4796" spans="1:26" x14ac:dyDescent="0.2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f>_xlfn.XLOOKUP(Sales_Data[[#This Row],[Category]],Assumptions_Model!A:A, Assumptions_Model!B:B)</f>
        <v>0.65</v>
      </c>
      <c r="W4796">
        <f>Sales_Data[[#This Row],[Sales]]*Sales_Data[[#This Row],[Cost_%]]</f>
        <v>28.034500000000001</v>
      </c>
      <c r="X4796">
        <f>Sales_Data[[#This Row],[Sales]]-Sales_Data[[#This Row],[Cost]]</f>
        <v>15.095500000000001</v>
      </c>
      <c r="Y4796" s="3">
        <f>Sales_Data[[#This Row],[Gross_Profit_Recalc]]/Sales_Data[[#This Row],[Sales]]</f>
        <v>0.35000000000000003</v>
      </c>
      <c r="Z4796">
        <f>YEAR(Sales_Data[[#This Row],[Order Date]])</f>
        <v>2015</v>
      </c>
    </row>
    <row r="4797" spans="1:26" x14ac:dyDescent="0.2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>_xlfn.XLOOKUP(Sales_Data[[#This Row],[Category]],Assumptions_Model!A:A, Assumptions_Model!B:B)</f>
        <v>0.6</v>
      </c>
      <c r="W4797">
        <f>Sales_Data[[#This Row],[Sales]]*Sales_Data[[#This Row],[Cost_%]]</f>
        <v>3.3839999999999999</v>
      </c>
      <c r="X4797">
        <f>Sales_Data[[#This Row],[Sales]]-Sales_Data[[#This Row],[Cost]]</f>
        <v>2.2559999999999998</v>
      </c>
      <c r="Y4797" s="3">
        <f>Sales_Data[[#This Row],[Gross_Profit_Recalc]]/Sales_Data[[#This Row],[Sales]]</f>
        <v>0.39999999999999997</v>
      </c>
      <c r="Z4797">
        <f>YEAR(Sales_Data[[#This Row],[Order Date]])</f>
        <v>2015</v>
      </c>
    </row>
    <row r="4798" spans="1:26" x14ac:dyDescent="0.2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>_xlfn.XLOOKUP(Sales_Data[[#This Row],[Category]],Assumptions_Model!A:A, Assumptions_Model!B:B)</f>
        <v>0.6</v>
      </c>
      <c r="W4798">
        <f>Sales_Data[[#This Row],[Sales]]*Sales_Data[[#This Row],[Cost_%]]</f>
        <v>34.549199999999999</v>
      </c>
      <c r="X4798">
        <f>Sales_Data[[#This Row],[Sales]]-Sales_Data[[#This Row],[Cost]]</f>
        <v>23.032800000000002</v>
      </c>
      <c r="Y4798" s="3">
        <f>Sales_Data[[#This Row],[Gross_Profit_Recalc]]/Sales_Data[[#This Row],[Sales]]</f>
        <v>0.4</v>
      </c>
      <c r="Z4798">
        <f>YEAR(Sales_Data[[#This Row],[Order Date]])</f>
        <v>2016</v>
      </c>
    </row>
    <row r="4799" spans="1:26" x14ac:dyDescent="0.2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f>_xlfn.XLOOKUP(Sales_Data[[#This Row],[Category]],Assumptions_Model!A:A, Assumptions_Model!B:B)</f>
        <v>0.6</v>
      </c>
      <c r="W4799">
        <f>Sales_Data[[#This Row],[Sales]]*Sales_Data[[#This Row],[Cost_%]]</f>
        <v>18.662399999999998</v>
      </c>
      <c r="X4799">
        <f>Sales_Data[[#This Row],[Sales]]-Sales_Data[[#This Row],[Cost]]</f>
        <v>12.441600000000001</v>
      </c>
      <c r="Y4799" s="3">
        <f>Sales_Data[[#This Row],[Gross_Profit_Recalc]]/Sales_Data[[#This Row],[Sales]]</f>
        <v>0.4</v>
      </c>
      <c r="Z4799">
        <f>YEAR(Sales_Data[[#This Row],[Order Date]])</f>
        <v>2016</v>
      </c>
    </row>
    <row r="4800" spans="1:26" x14ac:dyDescent="0.2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f>_xlfn.XLOOKUP(Sales_Data[[#This Row],[Category]],Assumptions_Model!A:A, Assumptions_Model!B:B)</f>
        <v>0.65</v>
      </c>
      <c r="W4800">
        <f>Sales_Data[[#This Row],[Sales]]*Sales_Data[[#This Row],[Cost_%]]</f>
        <v>19.6248</v>
      </c>
      <c r="X4800">
        <f>Sales_Data[[#This Row],[Sales]]-Sales_Data[[#This Row],[Cost]]</f>
        <v>10.5672</v>
      </c>
      <c r="Y4800" s="3">
        <f>Sales_Data[[#This Row],[Gross_Profit_Recalc]]/Sales_Data[[#This Row],[Sales]]</f>
        <v>0.35</v>
      </c>
      <c r="Z4800">
        <f>YEAR(Sales_Data[[#This Row],[Order Date]])</f>
        <v>2016</v>
      </c>
    </row>
    <row r="4801" spans="1:26" x14ac:dyDescent="0.2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>_xlfn.XLOOKUP(Sales_Data[[#This Row],[Category]],Assumptions_Model!A:A, Assumptions_Model!B:B)</f>
        <v>0.55000000000000004</v>
      </c>
      <c r="W4801">
        <f>Sales_Data[[#This Row],[Sales]]*Sales_Data[[#This Row],[Cost_%]]</f>
        <v>23.980000000000004</v>
      </c>
      <c r="X4801">
        <f>Sales_Data[[#This Row],[Sales]]-Sales_Data[[#This Row],[Cost]]</f>
        <v>19.619999999999997</v>
      </c>
      <c r="Y4801" s="3">
        <f>Sales_Data[[#This Row],[Gross_Profit_Recalc]]/Sales_Data[[#This Row],[Sales]]</f>
        <v>0.4499999999999999</v>
      </c>
      <c r="Z4801">
        <f>YEAR(Sales_Data[[#This Row],[Order Date]])</f>
        <v>2016</v>
      </c>
    </row>
    <row r="4802" spans="1:26" x14ac:dyDescent="0.2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f>_xlfn.XLOOKUP(Sales_Data[[#This Row],[Category]],Assumptions_Model!A:A, Assumptions_Model!B:B)</f>
        <v>0.6</v>
      </c>
      <c r="W4802">
        <f>Sales_Data[[#This Row],[Sales]]*Sales_Data[[#This Row],[Cost_%]]</f>
        <v>2.8607999999999998</v>
      </c>
      <c r="X4802">
        <f>Sales_Data[[#This Row],[Sales]]-Sales_Data[[#This Row],[Cost]]</f>
        <v>1.9072</v>
      </c>
      <c r="Y4802" s="3">
        <f>Sales_Data[[#This Row],[Gross_Profit_Recalc]]/Sales_Data[[#This Row],[Sales]]</f>
        <v>0.4</v>
      </c>
      <c r="Z4802">
        <f>YEAR(Sales_Data[[#This Row],[Order Date]])</f>
        <v>2016</v>
      </c>
    </row>
    <row r="4803" spans="1:26" x14ac:dyDescent="0.2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>_xlfn.XLOOKUP(Sales_Data[[#This Row],[Category]],Assumptions_Model!A:A, Assumptions_Model!B:B)</f>
        <v>0.6</v>
      </c>
      <c r="W4803">
        <f>Sales_Data[[#This Row],[Sales]]*Sales_Data[[#This Row],[Cost_%]]</f>
        <v>6.2280000000000006</v>
      </c>
      <c r="X4803">
        <f>Sales_Data[[#This Row],[Sales]]-Sales_Data[[#This Row],[Cost]]</f>
        <v>4.1520000000000001</v>
      </c>
      <c r="Y4803" s="3">
        <f>Sales_Data[[#This Row],[Gross_Profit_Recalc]]/Sales_Data[[#This Row],[Sales]]</f>
        <v>0.39999999999999997</v>
      </c>
      <c r="Z4803">
        <f>YEAR(Sales_Data[[#This Row],[Order Date]])</f>
        <v>2016</v>
      </c>
    </row>
    <row r="4804" spans="1:26" x14ac:dyDescent="0.2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>_xlfn.XLOOKUP(Sales_Data[[#This Row],[Category]],Assumptions_Model!A:A, Assumptions_Model!B:B)</f>
        <v>0.6</v>
      </c>
      <c r="W4804">
        <f>Sales_Data[[#This Row],[Sales]]*Sales_Data[[#This Row],[Cost_%]]</f>
        <v>8.0351999999999997</v>
      </c>
      <c r="X4804">
        <f>Sales_Data[[#This Row],[Sales]]-Sales_Data[[#This Row],[Cost]]</f>
        <v>5.3567999999999998</v>
      </c>
      <c r="Y4804" s="3">
        <f>Sales_Data[[#This Row],[Gross_Profit_Recalc]]/Sales_Data[[#This Row],[Sales]]</f>
        <v>0.4</v>
      </c>
      <c r="Z4804">
        <f>YEAR(Sales_Data[[#This Row],[Order Date]])</f>
        <v>2016</v>
      </c>
    </row>
    <row r="4805" spans="1:26" x14ac:dyDescent="0.2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>_xlfn.XLOOKUP(Sales_Data[[#This Row],[Category]],Assumptions_Model!A:A, Assumptions_Model!B:B)</f>
        <v>0.55000000000000004</v>
      </c>
      <c r="W4805">
        <f>Sales_Data[[#This Row],[Sales]]*Sales_Data[[#This Row],[Cost_%]]</f>
        <v>21.776700000000002</v>
      </c>
      <c r="X4805">
        <f>Sales_Data[[#This Row],[Sales]]-Sales_Data[[#This Row],[Cost]]</f>
        <v>17.817299999999999</v>
      </c>
      <c r="Y4805" s="3">
        <f>Sales_Data[[#This Row],[Gross_Profit_Recalc]]/Sales_Data[[#This Row],[Sales]]</f>
        <v>0.44999999999999996</v>
      </c>
      <c r="Z4805">
        <f>YEAR(Sales_Data[[#This Row],[Order Date]])</f>
        <v>2017</v>
      </c>
    </row>
    <row r="4806" spans="1:26" x14ac:dyDescent="0.2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f>_xlfn.XLOOKUP(Sales_Data[[#This Row],[Category]],Assumptions_Model!A:A, Assumptions_Model!B:B)</f>
        <v>0.65</v>
      </c>
      <c r="W4806">
        <f>Sales_Data[[#This Row],[Sales]]*Sales_Data[[#This Row],[Cost_%]]</f>
        <v>59.155200000000001</v>
      </c>
      <c r="X4806">
        <f>Sales_Data[[#This Row],[Sales]]-Sales_Data[[#This Row],[Cost]]</f>
        <v>31.852799999999995</v>
      </c>
      <c r="Y4806" s="3">
        <f>Sales_Data[[#This Row],[Gross_Profit_Recalc]]/Sales_Data[[#This Row],[Sales]]</f>
        <v>0.35</v>
      </c>
      <c r="Z4806">
        <f>YEAR(Sales_Data[[#This Row],[Order Date]])</f>
        <v>2017</v>
      </c>
    </row>
    <row r="4807" spans="1:26" x14ac:dyDescent="0.2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>_xlfn.XLOOKUP(Sales_Data[[#This Row],[Category]],Assumptions_Model!A:A, Assumptions_Model!B:B)</f>
        <v>0.6</v>
      </c>
      <c r="W4807">
        <f>Sales_Data[[#This Row],[Sales]]*Sales_Data[[#This Row],[Cost_%]]</f>
        <v>22.763999999999999</v>
      </c>
      <c r="X4807">
        <f>Sales_Data[[#This Row],[Sales]]-Sales_Data[[#This Row],[Cost]]</f>
        <v>15.175999999999998</v>
      </c>
      <c r="Y4807" s="3">
        <f>Sales_Data[[#This Row],[Gross_Profit_Recalc]]/Sales_Data[[#This Row],[Sales]]</f>
        <v>0.39999999999999997</v>
      </c>
      <c r="Z4807">
        <f>YEAR(Sales_Data[[#This Row],[Order Date]])</f>
        <v>2015</v>
      </c>
    </row>
    <row r="4808" spans="1:26" x14ac:dyDescent="0.2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>_xlfn.XLOOKUP(Sales_Data[[#This Row],[Category]],Assumptions_Model!A:A, Assumptions_Model!B:B)</f>
        <v>0.6</v>
      </c>
      <c r="W4808">
        <f>Sales_Data[[#This Row],[Sales]]*Sales_Data[[#This Row],[Cost_%]]</f>
        <v>25.679999999999996</v>
      </c>
      <c r="X4808">
        <f>Sales_Data[[#This Row],[Sales]]-Sales_Data[[#This Row],[Cost]]</f>
        <v>17.12</v>
      </c>
      <c r="Y4808" s="3">
        <f>Sales_Data[[#This Row],[Gross_Profit_Recalc]]/Sales_Data[[#This Row],[Sales]]</f>
        <v>0.4</v>
      </c>
      <c r="Z4808">
        <f>YEAR(Sales_Data[[#This Row],[Order Date]])</f>
        <v>2015</v>
      </c>
    </row>
    <row r="4809" spans="1:26" x14ac:dyDescent="0.2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>_xlfn.XLOOKUP(Sales_Data[[#This Row],[Category]],Assumptions_Model!A:A, Assumptions_Model!B:B)</f>
        <v>0.6</v>
      </c>
      <c r="W4809">
        <f>Sales_Data[[#This Row],[Sales]]*Sales_Data[[#This Row],[Cost_%]]</f>
        <v>20.178000000000001</v>
      </c>
      <c r="X4809">
        <f>Sales_Data[[#This Row],[Sales]]-Sales_Data[[#This Row],[Cost]]</f>
        <v>13.452000000000002</v>
      </c>
      <c r="Y4809" s="3">
        <f>Sales_Data[[#This Row],[Gross_Profit_Recalc]]/Sales_Data[[#This Row],[Sales]]</f>
        <v>0.4</v>
      </c>
      <c r="Z4809">
        <f>YEAR(Sales_Data[[#This Row],[Order Date]])</f>
        <v>2015</v>
      </c>
    </row>
    <row r="4810" spans="1:26" x14ac:dyDescent="0.2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>_xlfn.XLOOKUP(Sales_Data[[#This Row],[Category]],Assumptions_Model!A:A, Assumptions_Model!B:B)</f>
        <v>0.6</v>
      </c>
      <c r="W4810">
        <f>Sales_Data[[#This Row],[Sales]]*Sales_Data[[#This Row],[Cost_%]]</f>
        <v>37.684799999999996</v>
      </c>
      <c r="X4810">
        <f>Sales_Data[[#This Row],[Sales]]-Sales_Data[[#This Row],[Cost]]</f>
        <v>25.123200000000004</v>
      </c>
      <c r="Y4810" s="3">
        <f>Sales_Data[[#This Row],[Gross_Profit_Recalc]]/Sales_Data[[#This Row],[Sales]]</f>
        <v>0.40000000000000008</v>
      </c>
      <c r="Z4810">
        <f>YEAR(Sales_Data[[#This Row],[Order Date]])</f>
        <v>2014</v>
      </c>
    </row>
    <row r="4811" spans="1:26" x14ac:dyDescent="0.2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f>_xlfn.XLOOKUP(Sales_Data[[#This Row],[Category]],Assumptions_Model!A:A, Assumptions_Model!B:B)</f>
        <v>0.6</v>
      </c>
      <c r="W4811">
        <f>Sales_Data[[#This Row],[Sales]]*Sales_Data[[#This Row],[Cost_%]]</f>
        <v>117.38399999999999</v>
      </c>
      <c r="X4811">
        <f>Sales_Data[[#This Row],[Sales]]-Sales_Data[[#This Row],[Cost]]</f>
        <v>78.256</v>
      </c>
      <c r="Y4811" s="3">
        <f>Sales_Data[[#This Row],[Gross_Profit_Recalc]]/Sales_Data[[#This Row],[Sales]]</f>
        <v>0.4</v>
      </c>
      <c r="Z4811">
        <f>YEAR(Sales_Data[[#This Row],[Order Date]])</f>
        <v>2015</v>
      </c>
    </row>
    <row r="4812" spans="1:26" x14ac:dyDescent="0.2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>_xlfn.XLOOKUP(Sales_Data[[#This Row],[Category]],Assumptions_Model!A:A, Assumptions_Model!B:B)</f>
        <v>0.55000000000000004</v>
      </c>
      <c r="W4812">
        <f>Sales_Data[[#This Row],[Sales]]*Sales_Data[[#This Row],[Cost_%]]</f>
        <v>131.94500000000002</v>
      </c>
      <c r="X4812">
        <f>Sales_Data[[#This Row],[Sales]]-Sales_Data[[#This Row],[Cost]]</f>
        <v>107.95499999999998</v>
      </c>
      <c r="Y4812" s="3">
        <f>Sales_Data[[#This Row],[Gross_Profit_Recalc]]/Sales_Data[[#This Row],[Sales]]</f>
        <v>0.4499999999999999</v>
      </c>
      <c r="Z4812">
        <f>YEAR(Sales_Data[[#This Row],[Order Date]])</f>
        <v>2015</v>
      </c>
    </row>
    <row r="4813" spans="1:26" x14ac:dyDescent="0.2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>_xlfn.XLOOKUP(Sales_Data[[#This Row],[Category]],Assumptions_Model!A:A, Assumptions_Model!B:B)</f>
        <v>0.65</v>
      </c>
      <c r="W4813">
        <f>Sales_Data[[#This Row],[Sales]]*Sales_Data[[#This Row],[Cost_%]]</f>
        <v>247.0377</v>
      </c>
      <c r="X4813">
        <f>Sales_Data[[#This Row],[Sales]]-Sales_Data[[#This Row],[Cost]]</f>
        <v>133.02029999999999</v>
      </c>
      <c r="Y4813" s="3">
        <f>Sales_Data[[#This Row],[Gross_Profit_Recalc]]/Sales_Data[[#This Row],[Sales]]</f>
        <v>0.35</v>
      </c>
      <c r="Z4813">
        <f>YEAR(Sales_Data[[#This Row],[Order Date]])</f>
        <v>2016</v>
      </c>
    </row>
    <row r="4814" spans="1:26" x14ac:dyDescent="0.2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>_xlfn.XLOOKUP(Sales_Data[[#This Row],[Category]],Assumptions_Model!A:A, Assumptions_Model!B:B)</f>
        <v>0.55000000000000004</v>
      </c>
      <c r="W4814">
        <f>Sales_Data[[#This Row],[Sales]]*Sales_Data[[#This Row],[Cost_%]]</f>
        <v>659.98680000000013</v>
      </c>
      <c r="X4814">
        <f>Sales_Data[[#This Row],[Sales]]-Sales_Data[[#This Row],[Cost]]</f>
        <v>539.98919999999998</v>
      </c>
      <c r="Y4814" s="3">
        <f>Sales_Data[[#This Row],[Gross_Profit_Recalc]]/Sales_Data[[#This Row],[Sales]]</f>
        <v>0.44999999999999996</v>
      </c>
      <c r="Z4814">
        <f>YEAR(Sales_Data[[#This Row],[Order Date]])</f>
        <v>2016</v>
      </c>
    </row>
    <row r="4815" spans="1:26" x14ac:dyDescent="0.2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f>_xlfn.XLOOKUP(Sales_Data[[#This Row],[Category]],Assumptions_Model!A:A, Assumptions_Model!B:B)</f>
        <v>0.65</v>
      </c>
      <c r="W4815">
        <f>Sales_Data[[#This Row],[Sales]]*Sales_Data[[#This Row],[Cost_%]]</f>
        <v>31.574400000000001</v>
      </c>
      <c r="X4815">
        <f>Sales_Data[[#This Row],[Sales]]-Sales_Data[[#This Row],[Cost]]</f>
        <v>17.0016</v>
      </c>
      <c r="Y4815" s="3">
        <f>Sales_Data[[#This Row],[Gross_Profit_Recalc]]/Sales_Data[[#This Row],[Sales]]</f>
        <v>0.35</v>
      </c>
      <c r="Z4815">
        <f>YEAR(Sales_Data[[#This Row],[Order Date]])</f>
        <v>2016</v>
      </c>
    </row>
    <row r="4816" spans="1:26" x14ac:dyDescent="0.2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>_xlfn.XLOOKUP(Sales_Data[[#This Row],[Category]],Assumptions_Model!A:A, Assumptions_Model!B:B)</f>
        <v>0.6</v>
      </c>
      <c r="W4816">
        <f>Sales_Data[[#This Row],[Sales]]*Sales_Data[[#This Row],[Cost_%]]</f>
        <v>10.764000000000001</v>
      </c>
      <c r="X4816">
        <f>Sales_Data[[#This Row],[Sales]]-Sales_Data[[#This Row],[Cost]]</f>
        <v>7.1760000000000002</v>
      </c>
      <c r="Y4816" s="3">
        <f>Sales_Data[[#This Row],[Gross_Profit_Recalc]]/Sales_Data[[#This Row],[Sales]]</f>
        <v>0.39999999999999997</v>
      </c>
      <c r="Z4816">
        <f>YEAR(Sales_Data[[#This Row],[Order Date]])</f>
        <v>2016</v>
      </c>
    </row>
    <row r="4817" spans="1:26" x14ac:dyDescent="0.2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>_xlfn.XLOOKUP(Sales_Data[[#This Row],[Category]],Assumptions_Model!A:A, Assumptions_Model!B:B)</f>
        <v>0.6</v>
      </c>
      <c r="W4817">
        <f>Sales_Data[[#This Row],[Sales]]*Sales_Data[[#This Row],[Cost_%]]</f>
        <v>10.958399999999999</v>
      </c>
      <c r="X4817">
        <f>Sales_Data[[#This Row],[Sales]]-Sales_Data[[#This Row],[Cost]]</f>
        <v>7.3056000000000001</v>
      </c>
      <c r="Y4817" s="3">
        <f>Sales_Data[[#This Row],[Gross_Profit_Recalc]]/Sales_Data[[#This Row],[Sales]]</f>
        <v>0.4</v>
      </c>
      <c r="Z4817">
        <f>YEAR(Sales_Data[[#This Row],[Order Date]])</f>
        <v>2014</v>
      </c>
    </row>
    <row r="4818" spans="1:26" x14ac:dyDescent="0.2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f>_xlfn.XLOOKUP(Sales_Data[[#This Row],[Category]],Assumptions_Model!A:A, Assumptions_Model!B:B)</f>
        <v>0.6</v>
      </c>
      <c r="W4818">
        <f>Sales_Data[[#This Row],[Sales]]*Sales_Data[[#This Row],[Cost_%]]</f>
        <v>20.793599999999998</v>
      </c>
      <c r="X4818">
        <f>Sales_Data[[#This Row],[Sales]]-Sales_Data[[#This Row],[Cost]]</f>
        <v>13.862400000000001</v>
      </c>
      <c r="Y4818" s="3">
        <f>Sales_Data[[#This Row],[Gross_Profit_Recalc]]/Sales_Data[[#This Row],[Sales]]</f>
        <v>0.4</v>
      </c>
      <c r="Z4818">
        <f>YEAR(Sales_Data[[#This Row],[Order Date]])</f>
        <v>2014</v>
      </c>
    </row>
    <row r="4819" spans="1:26" x14ac:dyDescent="0.2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>_xlfn.XLOOKUP(Sales_Data[[#This Row],[Category]],Assumptions_Model!A:A, Assumptions_Model!B:B)</f>
        <v>0.6</v>
      </c>
      <c r="W4819">
        <f>Sales_Data[[#This Row],[Sales]]*Sales_Data[[#This Row],[Cost_%]]</f>
        <v>48.931200000000004</v>
      </c>
      <c r="X4819">
        <f>Sales_Data[[#This Row],[Sales]]-Sales_Data[[#This Row],[Cost]]</f>
        <v>32.620800000000003</v>
      </c>
      <c r="Y4819" s="3">
        <f>Sales_Data[[#This Row],[Gross_Profit_Recalc]]/Sales_Data[[#This Row],[Sales]]</f>
        <v>0.4</v>
      </c>
      <c r="Z4819">
        <f>YEAR(Sales_Data[[#This Row],[Order Date]])</f>
        <v>2014</v>
      </c>
    </row>
    <row r="4820" spans="1:26" x14ac:dyDescent="0.2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>_xlfn.XLOOKUP(Sales_Data[[#This Row],[Category]],Assumptions_Model!A:A, Assumptions_Model!B:B)</f>
        <v>0.6</v>
      </c>
      <c r="W4820">
        <f>Sales_Data[[#This Row],[Sales]]*Sales_Data[[#This Row],[Cost_%]]</f>
        <v>136.2816</v>
      </c>
      <c r="X4820">
        <f>Sales_Data[[#This Row],[Sales]]-Sales_Data[[#This Row],[Cost]]</f>
        <v>90.854399999999998</v>
      </c>
      <c r="Y4820" s="3">
        <f>Sales_Data[[#This Row],[Gross_Profit_Recalc]]/Sales_Data[[#This Row],[Sales]]</f>
        <v>0.4</v>
      </c>
      <c r="Z4820">
        <f>YEAR(Sales_Data[[#This Row],[Order Date]])</f>
        <v>2014</v>
      </c>
    </row>
    <row r="4821" spans="1:26" x14ac:dyDescent="0.2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>_xlfn.XLOOKUP(Sales_Data[[#This Row],[Category]],Assumptions_Model!A:A, Assumptions_Model!B:B)</f>
        <v>0.6</v>
      </c>
      <c r="W4821">
        <f>Sales_Data[[#This Row],[Sales]]*Sales_Data[[#This Row],[Cost_%]]</f>
        <v>6.2159999999999993</v>
      </c>
      <c r="X4821">
        <f>Sales_Data[[#This Row],[Sales]]-Sales_Data[[#This Row],[Cost]]</f>
        <v>4.1440000000000001</v>
      </c>
      <c r="Y4821" s="3">
        <f>Sales_Data[[#This Row],[Gross_Profit_Recalc]]/Sales_Data[[#This Row],[Sales]]</f>
        <v>0.4</v>
      </c>
      <c r="Z4821">
        <f>YEAR(Sales_Data[[#This Row],[Order Date]])</f>
        <v>2017</v>
      </c>
    </row>
    <row r="4822" spans="1:26" x14ac:dyDescent="0.2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>_xlfn.XLOOKUP(Sales_Data[[#This Row],[Category]],Assumptions_Model!A:A, Assumptions_Model!B:B)</f>
        <v>0.6</v>
      </c>
      <c r="W4822">
        <f>Sales_Data[[#This Row],[Sales]]*Sales_Data[[#This Row],[Cost_%]]</f>
        <v>277.94880000000001</v>
      </c>
      <c r="X4822">
        <f>Sales_Data[[#This Row],[Sales]]-Sales_Data[[#This Row],[Cost]]</f>
        <v>185.29919999999998</v>
      </c>
      <c r="Y4822" s="3">
        <f>Sales_Data[[#This Row],[Gross_Profit_Recalc]]/Sales_Data[[#This Row],[Sales]]</f>
        <v>0.39999999999999997</v>
      </c>
      <c r="Z4822">
        <f>YEAR(Sales_Data[[#This Row],[Order Date]])</f>
        <v>2015</v>
      </c>
    </row>
    <row r="4823" spans="1:26" x14ac:dyDescent="0.2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>_xlfn.XLOOKUP(Sales_Data[[#This Row],[Category]],Assumptions_Model!A:A, Assumptions_Model!B:B)</f>
        <v>0.55000000000000004</v>
      </c>
      <c r="W4823">
        <f>Sales_Data[[#This Row],[Sales]]*Sales_Data[[#This Row],[Cost_%]]</f>
        <v>211.17360000000002</v>
      </c>
      <c r="X4823">
        <f>Sales_Data[[#This Row],[Sales]]-Sales_Data[[#This Row],[Cost]]</f>
        <v>172.77839999999998</v>
      </c>
      <c r="Y4823" s="3">
        <f>Sales_Data[[#This Row],[Gross_Profit_Recalc]]/Sales_Data[[#This Row],[Sales]]</f>
        <v>0.44999999999999996</v>
      </c>
      <c r="Z4823">
        <f>YEAR(Sales_Data[[#This Row],[Order Date]])</f>
        <v>2015</v>
      </c>
    </row>
    <row r="4824" spans="1:26" x14ac:dyDescent="0.2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>_xlfn.XLOOKUP(Sales_Data[[#This Row],[Category]],Assumptions_Model!A:A, Assumptions_Model!B:B)</f>
        <v>0.6</v>
      </c>
      <c r="W4824">
        <f>Sales_Data[[#This Row],[Sales]]*Sales_Data[[#This Row],[Cost_%]]</f>
        <v>26.913599999999999</v>
      </c>
      <c r="X4824">
        <f>Sales_Data[[#This Row],[Sales]]-Sales_Data[[#This Row],[Cost]]</f>
        <v>17.942400000000003</v>
      </c>
      <c r="Y4824" s="3">
        <f>Sales_Data[[#This Row],[Gross_Profit_Recalc]]/Sales_Data[[#This Row],[Sales]]</f>
        <v>0.4</v>
      </c>
      <c r="Z4824">
        <f>YEAR(Sales_Data[[#This Row],[Order Date]])</f>
        <v>2016</v>
      </c>
    </row>
    <row r="4825" spans="1:26" x14ac:dyDescent="0.2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f>_xlfn.XLOOKUP(Sales_Data[[#This Row],[Category]],Assumptions_Model!A:A, Assumptions_Model!B:B)</f>
        <v>0.55000000000000004</v>
      </c>
      <c r="W4825">
        <f>Sales_Data[[#This Row],[Sales]]*Sales_Data[[#This Row],[Cost_%]]</f>
        <v>16.68975</v>
      </c>
      <c r="X4825">
        <f>Sales_Data[[#This Row],[Sales]]-Sales_Data[[#This Row],[Cost]]</f>
        <v>13.655249999999999</v>
      </c>
      <c r="Y4825" s="3">
        <f>Sales_Data[[#This Row],[Gross_Profit_Recalc]]/Sales_Data[[#This Row],[Sales]]</f>
        <v>0.44999999999999996</v>
      </c>
      <c r="Z4825">
        <f>YEAR(Sales_Data[[#This Row],[Order Date]])</f>
        <v>2016</v>
      </c>
    </row>
    <row r="4826" spans="1:26" x14ac:dyDescent="0.2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>_xlfn.XLOOKUP(Sales_Data[[#This Row],[Category]],Assumptions_Model!A:A, Assumptions_Model!B:B)</f>
        <v>0.65</v>
      </c>
      <c r="W4826">
        <f>Sales_Data[[#This Row],[Sales]]*Sales_Data[[#This Row],[Cost_%]]</f>
        <v>82.9101</v>
      </c>
      <c r="X4826">
        <f>Sales_Data[[#This Row],[Sales]]-Sales_Data[[#This Row],[Cost]]</f>
        <v>44.643900000000002</v>
      </c>
      <c r="Y4826" s="3">
        <f>Sales_Data[[#This Row],[Gross_Profit_Recalc]]/Sales_Data[[#This Row],[Sales]]</f>
        <v>0.35000000000000003</v>
      </c>
      <c r="Z4826">
        <f>YEAR(Sales_Data[[#This Row],[Order Date]])</f>
        <v>2016</v>
      </c>
    </row>
    <row r="4827" spans="1:26" x14ac:dyDescent="0.2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f>_xlfn.XLOOKUP(Sales_Data[[#This Row],[Category]],Assumptions_Model!A:A, Assumptions_Model!B:B)</f>
        <v>0.65</v>
      </c>
      <c r="W4827">
        <f>Sales_Data[[#This Row],[Sales]]*Sales_Data[[#This Row],[Cost_%]]</f>
        <v>50.668799999999997</v>
      </c>
      <c r="X4827">
        <f>Sales_Data[[#This Row],[Sales]]-Sales_Data[[#This Row],[Cost]]</f>
        <v>27.283200000000001</v>
      </c>
      <c r="Y4827" s="3">
        <f>Sales_Data[[#This Row],[Gross_Profit_Recalc]]/Sales_Data[[#This Row],[Sales]]</f>
        <v>0.35000000000000003</v>
      </c>
      <c r="Z4827">
        <f>YEAR(Sales_Data[[#This Row],[Order Date]])</f>
        <v>2016</v>
      </c>
    </row>
    <row r="4828" spans="1:26" x14ac:dyDescent="0.2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>_xlfn.XLOOKUP(Sales_Data[[#This Row],[Category]],Assumptions_Model!A:A, Assumptions_Model!B:B)</f>
        <v>0.6</v>
      </c>
      <c r="W4828">
        <f>Sales_Data[[#This Row],[Sales]]*Sales_Data[[#This Row],[Cost_%]]</f>
        <v>8.4095999999999993</v>
      </c>
      <c r="X4828">
        <f>Sales_Data[[#This Row],[Sales]]-Sales_Data[[#This Row],[Cost]]</f>
        <v>5.6064000000000007</v>
      </c>
      <c r="Y4828" s="3">
        <f>Sales_Data[[#This Row],[Gross_Profit_Recalc]]/Sales_Data[[#This Row],[Sales]]</f>
        <v>0.40000000000000008</v>
      </c>
      <c r="Z4828">
        <f>YEAR(Sales_Data[[#This Row],[Order Date]])</f>
        <v>2017</v>
      </c>
    </row>
    <row r="4829" spans="1:26" x14ac:dyDescent="0.2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>_xlfn.XLOOKUP(Sales_Data[[#This Row],[Category]],Assumptions_Model!A:A, Assumptions_Model!B:B)</f>
        <v>0.6</v>
      </c>
      <c r="W4829">
        <f>Sales_Data[[#This Row],[Sales]]*Sales_Data[[#This Row],[Cost_%]]</f>
        <v>41.711999999999996</v>
      </c>
      <c r="X4829">
        <f>Sales_Data[[#This Row],[Sales]]-Sales_Data[[#This Row],[Cost]]</f>
        <v>27.808</v>
      </c>
      <c r="Y4829" s="3">
        <f>Sales_Data[[#This Row],[Gross_Profit_Recalc]]/Sales_Data[[#This Row],[Sales]]</f>
        <v>0.4</v>
      </c>
      <c r="Z4829">
        <f>YEAR(Sales_Data[[#This Row],[Order Date]])</f>
        <v>2014</v>
      </c>
    </row>
    <row r="4830" spans="1:26" x14ac:dyDescent="0.2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>_xlfn.XLOOKUP(Sales_Data[[#This Row],[Category]],Assumptions_Model!A:A, Assumptions_Model!B:B)</f>
        <v>0.6</v>
      </c>
      <c r="W4830">
        <f>Sales_Data[[#This Row],[Sales]]*Sales_Data[[#This Row],[Cost_%]]</f>
        <v>3.3839999999999999</v>
      </c>
      <c r="X4830">
        <f>Sales_Data[[#This Row],[Sales]]-Sales_Data[[#This Row],[Cost]]</f>
        <v>2.2559999999999998</v>
      </c>
      <c r="Y4830" s="3">
        <f>Sales_Data[[#This Row],[Gross_Profit_Recalc]]/Sales_Data[[#This Row],[Sales]]</f>
        <v>0.39999999999999997</v>
      </c>
      <c r="Z4830">
        <f>YEAR(Sales_Data[[#This Row],[Order Date]])</f>
        <v>2014</v>
      </c>
    </row>
    <row r="4831" spans="1:26" x14ac:dyDescent="0.2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>_xlfn.XLOOKUP(Sales_Data[[#This Row],[Category]],Assumptions_Model!A:A, Assumptions_Model!B:B)</f>
        <v>0.6</v>
      </c>
      <c r="W4831">
        <f>Sales_Data[[#This Row],[Sales]]*Sales_Data[[#This Row],[Cost_%]]</f>
        <v>8.2655999999999992</v>
      </c>
      <c r="X4831">
        <f>Sales_Data[[#This Row],[Sales]]-Sales_Data[[#This Row],[Cost]]</f>
        <v>5.5104000000000006</v>
      </c>
      <c r="Y4831" s="3">
        <f>Sales_Data[[#This Row],[Gross_Profit_Recalc]]/Sales_Data[[#This Row],[Sales]]</f>
        <v>0.40000000000000008</v>
      </c>
      <c r="Z4831">
        <f>YEAR(Sales_Data[[#This Row],[Order Date]])</f>
        <v>2016</v>
      </c>
    </row>
    <row r="4832" spans="1:26" x14ac:dyDescent="0.2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>_xlfn.XLOOKUP(Sales_Data[[#This Row],[Category]],Assumptions_Model!A:A, Assumptions_Model!B:B)</f>
        <v>0.6</v>
      </c>
      <c r="W4832">
        <f>Sales_Data[[#This Row],[Sales]]*Sales_Data[[#This Row],[Cost_%]]</f>
        <v>147.52799999999999</v>
      </c>
      <c r="X4832">
        <f>Sales_Data[[#This Row],[Sales]]-Sales_Data[[#This Row],[Cost]]</f>
        <v>98.352000000000004</v>
      </c>
      <c r="Y4832" s="3">
        <f>Sales_Data[[#This Row],[Gross_Profit_Recalc]]/Sales_Data[[#This Row],[Sales]]</f>
        <v>0.4</v>
      </c>
      <c r="Z4832">
        <f>YEAR(Sales_Data[[#This Row],[Order Date]])</f>
        <v>2014</v>
      </c>
    </row>
    <row r="4833" spans="1:26" x14ac:dyDescent="0.2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>_xlfn.XLOOKUP(Sales_Data[[#This Row],[Category]],Assumptions_Model!A:A, Assumptions_Model!B:B)</f>
        <v>0.6</v>
      </c>
      <c r="W4833">
        <f>Sales_Data[[#This Row],[Sales]]*Sales_Data[[#This Row],[Cost_%]]</f>
        <v>21.978000000000002</v>
      </c>
      <c r="X4833">
        <f>Sales_Data[[#This Row],[Sales]]-Sales_Data[[#This Row],[Cost]]</f>
        <v>14.652000000000001</v>
      </c>
      <c r="Y4833" s="3">
        <f>Sales_Data[[#This Row],[Gross_Profit_Recalc]]/Sales_Data[[#This Row],[Sales]]</f>
        <v>0.4</v>
      </c>
      <c r="Z4833">
        <f>YEAR(Sales_Data[[#This Row],[Order Date]])</f>
        <v>2014</v>
      </c>
    </row>
    <row r="4834" spans="1:26" x14ac:dyDescent="0.2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>_xlfn.XLOOKUP(Sales_Data[[#This Row],[Category]],Assumptions_Model!A:A, Assumptions_Model!B:B)</f>
        <v>0.6</v>
      </c>
      <c r="W4834">
        <f>Sales_Data[[#This Row],[Sales]]*Sales_Data[[#This Row],[Cost_%]]</f>
        <v>13.547999999999998</v>
      </c>
      <c r="X4834">
        <f>Sales_Data[[#This Row],[Sales]]-Sales_Data[[#This Row],[Cost]]</f>
        <v>9.032</v>
      </c>
      <c r="Y4834" s="3">
        <f>Sales_Data[[#This Row],[Gross_Profit_Recalc]]/Sales_Data[[#This Row],[Sales]]</f>
        <v>0.4</v>
      </c>
      <c r="Z4834">
        <f>YEAR(Sales_Data[[#This Row],[Order Date]])</f>
        <v>2014</v>
      </c>
    </row>
    <row r="4835" spans="1:26" x14ac:dyDescent="0.2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>_xlfn.XLOOKUP(Sales_Data[[#This Row],[Category]],Assumptions_Model!A:A, Assumptions_Model!B:B)</f>
        <v>0.6</v>
      </c>
      <c r="W4835">
        <f>Sales_Data[[#This Row],[Sales]]*Sales_Data[[#This Row],[Cost_%]]</f>
        <v>7.4340000000000002</v>
      </c>
      <c r="X4835">
        <f>Sales_Data[[#This Row],[Sales]]-Sales_Data[[#This Row],[Cost]]</f>
        <v>4.9560000000000004</v>
      </c>
      <c r="Y4835" s="3">
        <f>Sales_Data[[#This Row],[Gross_Profit_Recalc]]/Sales_Data[[#This Row],[Sales]]</f>
        <v>0.4</v>
      </c>
      <c r="Z4835">
        <f>YEAR(Sales_Data[[#This Row],[Order Date]])</f>
        <v>2014</v>
      </c>
    </row>
    <row r="4836" spans="1:26" x14ac:dyDescent="0.2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>_xlfn.XLOOKUP(Sales_Data[[#This Row],[Category]],Assumptions_Model!A:A, Assumptions_Model!B:B)</f>
        <v>0.6</v>
      </c>
      <c r="W4836">
        <f>Sales_Data[[#This Row],[Sales]]*Sales_Data[[#This Row],[Cost_%]]</f>
        <v>23.952000000000002</v>
      </c>
      <c r="X4836">
        <f>Sales_Data[[#This Row],[Sales]]-Sales_Data[[#This Row],[Cost]]</f>
        <v>15.968</v>
      </c>
      <c r="Y4836" s="3">
        <f>Sales_Data[[#This Row],[Gross_Profit_Recalc]]/Sales_Data[[#This Row],[Sales]]</f>
        <v>0.39999999999999997</v>
      </c>
      <c r="Z4836">
        <f>YEAR(Sales_Data[[#This Row],[Order Date]])</f>
        <v>2017</v>
      </c>
    </row>
    <row r="4837" spans="1:26" x14ac:dyDescent="0.2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>_xlfn.XLOOKUP(Sales_Data[[#This Row],[Category]],Assumptions_Model!A:A, Assumptions_Model!B:B)</f>
        <v>0.6</v>
      </c>
      <c r="W4837">
        <f>Sales_Data[[#This Row],[Sales]]*Sales_Data[[#This Row],[Cost_%]]</f>
        <v>37.176000000000002</v>
      </c>
      <c r="X4837">
        <f>Sales_Data[[#This Row],[Sales]]-Sales_Data[[#This Row],[Cost]]</f>
        <v>24.783999999999999</v>
      </c>
      <c r="Y4837" s="3">
        <f>Sales_Data[[#This Row],[Gross_Profit_Recalc]]/Sales_Data[[#This Row],[Sales]]</f>
        <v>0.39999999999999997</v>
      </c>
      <c r="Z4837">
        <f>YEAR(Sales_Data[[#This Row],[Order Date]])</f>
        <v>2017</v>
      </c>
    </row>
    <row r="4838" spans="1:26" x14ac:dyDescent="0.2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>_xlfn.XLOOKUP(Sales_Data[[#This Row],[Category]],Assumptions_Model!A:A, Assumptions_Model!B:B)</f>
        <v>0.6</v>
      </c>
      <c r="W4838">
        <f>Sales_Data[[#This Row],[Sales]]*Sales_Data[[#This Row],[Cost_%]]</f>
        <v>11.961599999999999</v>
      </c>
      <c r="X4838">
        <f>Sales_Data[[#This Row],[Sales]]-Sales_Data[[#This Row],[Cost]]</f>
        <v>7.974400000000001</v>
      </c>
      <c r="Y4838" s="3">
        <f>Sales_Data[[#This Row],[Gross_Profit_Recalc]]/Sales_Data[[#This Row],[Sales]]</f>
        <v>0.40000000000000008</v>
      </c>
      <c r="Z4838">
        <f>YEAR(Sales_Data[[#This Row],[Order Date]])</f>
        <v>2017</v>
      </c>
    </row>
    <row r="4839" spans="1:26" x14ac:dyDescent="0.2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>_xlfn.XLOOKUP(Sales_Data[[#This Row],[Category]],Assumptions_Model!A:A, Assumptions_Model!B:B)</f>
        <v>0.6</v>
      </c>
      <c r="W4839">
        <f>Sales_Data[[#This Row],[Sales]]*Sales_Data[[#This Row],[Cost_%]]</f>
        <v>2.2787999999999999</v>
      </c>
      <c r="X4839">
        <f>Sales_Data[[#This Row],[Sales]]-Sales_Data[[#This Row],[Cost]]</f>
        <v>1.5192000000000001</v>
      </c>
      <c r="Y4839" s="3">
        <f>Sales_Data[[#This Row],[Gross_Profit_Recalc]]/Sales_Data[[#This Row],[Sales]]</f>
        <v>0.4</v>
      </c>
      <c r="Z4839">
        <f>YEAR(Sales_Data[[#This Row],[Order Date]])</f>
        <v>2017</v>
      </c>
    </row>
    <row r="4840" spans="1:26" x14ac:dyDescent="0.2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>_xlfn.XLOOKUP(Sales_Data[[#This Row],[Category]],Assumptions_Model!A:A, Assumptions_Model!B:B)</f>
        <v>0.6</v>
      </c>
      <c r="W4840">
        <f>Sales_Data[[#This Row],[Sales]]*Sales_Data[[#This Row],[Cost_%]]</f>
        <v>16.6464</v>
      </c>
      <c r="X4840">
        <f>Sales_Data[[#This Row],[Sales]]-Sales_Data[[#This Row],[Cost]]</f>
        <v>11.0976</v>
      </c>
      <c r="Y4840" s="3">
        <f>Sales_Data[[#This Row],[Gross_Profit_Recalc]]/Sales_Data[[#This Row],[Sales]]</f>
        <v>0.4</v>
      </c>
      <c r="Z4840">
        <f>YEAR(Sales_Data[[#This Row],[Order Date]])</f>
        <v>2017</v>
      </c>
    </row>
    <row r="4841" spans="1:26" x14ac:dyDescent="0.2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>_xlfn.XLOOKUP(Sales_Data[[#This Row],[Category]],Assumptions_Model!A:A, Assumptions_Model!B:B)</f>
        <v>0.55000000000000004</v>
      </c>
      <c r="W4841">
        <f>Sales_Data[[#This Row],[Sales]]*Sales_Data[[#This Row],[Cost_%]]</f>
        <v>87.106800000000007</v>
      </c>
      <c r="X4841">
        <f>Sales_Data[[#This Row],[Sales]]-Sales_Data[[#This Row],[Cost]]</f>
        <v>71.269199999999998</v>
      </c>
      <c r="Y4841" s="3">
        <f>Sales_Data[[#This Row],[Gross_Profit_Recalc]]/Sales_Data[[#This Row],[Sales]]</f>
        <v>0.44999999999999996</v>
      </c>
      <c r="Z4841">
        <f>YEAR(Sales_Data[[#This Row],[Order Date]])</f>
        <v>2017</v>
      </c>
    </row>
    <row r="4842" spans="1:26" x14ac:dyDescent="0.2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>_xlfn.XLOOKUP(Sales_Data[[#This Row],[Category]],Assumptions_Model!A:A, Assumptions_Model!B:B)</f>
        <v>0.65</v>
      </c>
      <c r="W4842">
        <f>Sales_Data[[#This Row],[Sales]]*Sales_Data[[#This Row],[Cost_%]]</f>
        <v>17.927</v>
      </c>
      <c r="X4842">
        <f>Sales_Data[[#This Row],[Sales]]-Sales_Data[[#This Row],[Cost]]</f>
        <v>9.6529999999999987</v>
      </c>
      <c r="Y4842" s="3">
        <f>Sales_Data[[#This Row],[Gross_Profit_Recalc]]/Sales_Data[[#This Row],[Sales]]</f>
        <v>0.35</v>
      </c>
      <c r="Z4842">
        <f>YEAR(Sales_Data[[#This Row],[Order Date]])</f>
        <v>2017</v>
      </c>
    </row>
    <row r="4843" spans="1:26" x14ac:dyDescent="0.2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f>_xlfn.XLOOKUP(Sales_Data[[#This Row],[Category]],Assumptions_Model!A:A, Assumptions_Model!B:B)</f>
        <v>0.6</v>
      </c>
      <c r="W4843">
        <f>Sales_Data[[#This Row],[Sales]]*Sales_Data[[#This Row],[Cost_%]]</f>
        <v>3.3317999999999999</v>
      </c>
      <c r="X4843">
        <f>Sales_Data[[#This Row],[Sales]]-Sales_Data[[#This Row],[Cost]]</f>
        <v>2.2212000000000001</v>
      </c>
      <c r="Y4843" s="3">
        <f>Sales_Data[[#This Row],[Gross_Profit_Recalc]]/Sales_Data[[#This Row],[Sales]]</f>
        <v>0.4</v>
      </c>
      <c r="Z4843">
        <f>YEAR(Sales_Data[[#This Row],[Order Date]])</f>
        <v>2016</v>
      </c>
    </row>
    <row r="4844" spans="1:26" x14ac:dyDescent="0.2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>_xlfn.XLOOKUP(Sales_Data[[#This Row],[Category]],Assumptions_Model!A:A, Assumptions_Model!B:B)</f>
        <v>0.6</v>
      </c>
      <c r="W4844">
        <f>Sales_Data[[#This Row],[Sales]]*Sales_Data[[#This Row],[Cost_%]]</f>
        <v>146.35199999999998</v>
      </c>
      <c r="X4844">
        <f>Sales_Data[[#This Row],[Sales]]-Sales_Data[[#This Row],[Cost]]</f>
        <v>97.568000000000012</v>
      </c>
      <c r="Y4844" s="3">
        <f>Sales_Data[[#This Row],[Gross_Profit_Recalc]]/Sales_Data[[#This Row],[Sales]]</f>
        <v>0.40000000000000008</v>
      </c>
      <c r="Z4844">
        <f>YEAR(Sales_Data[[#This Row],[Order Date]])</f>
        <v>2017</v>
      </c>
    </row>
    <row r="4845" spans="1:26" x14ac:dyDescent="0.2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>_xlfn.XLOOKUP(Sales_Data[[#This Row],[Category]],Assumptions_Model!A:A, Assumptions_Model!B:B)</f>
        <v>0.6</v>
      </c>
      <c r="W4845">
        <f>Sales_Data[[#This Row],[Sales]]*Sales_Data[[#This Row],[Cost_%]]</f>
        <v>8.9760000000000009</v>
      </c>
      <c r="X4845">
        <f>Sales_Data[[#This Row],[Sales]]-Sales_Data[[#This Row],[Cost]]</f>
        <v>5.984</v>
      </c>
      <c r="Y4845" s="3">
        <f>Sales_Data[[#This Row],[Gross_Profit_Recalc]]/Sales_Data[[#This Row],[Sales]]</f>
        <v>0.39999999999999997</v>
      </c>
      <c r="Z4845">
        <f>YEAR(Sales_Data[[#This Row],[Order Date]])</f>
        <v>2016</v>
      </c>
    </row>
    <row r="4846" spans="1:26" x14ac:dyDescent="0.2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>_xlfn.XLOOKUP(Sales_Data[[#This Row],[Category]],Assumptions_Model!A:A, Assumptions_Model!B:B)</f>
        <v>0.6</v>
      </c>
      <c r="W4846">
        <f>Sales_Data[[#This Row],[Sales]]*Sales_Data[[#This Row],[Cost_%]]</f>
        <v>4.3103999999999996</v>
      </c>
      <c r="X4846">
        <f>Sales_Data[[#This Row],[Sales]]-Sales_Data[[#This Row],[Cost]]</f>
        <v>2.8736000000000006</v>
      </c>
      <c r="Y4846" s="3">
        <f>Sales_Data[[#This Row],[Gross_Profit_Recalc]]/Sales_Data[[#This Row],[Sales]]</f>
        <v>0.40000000000000008</v>
      </c>
      <c r="Z4846">
        <f>YEAR(Sales_Data[[#This Row],[Order Date]])</f>
        <v>2014</v>
      </c>
    </row>
    <row r="4847" spans="1:26" x14ac:dyDescent="0.2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>_xlfn.XLOOKUP(Sales_Data[[#This Row],[Category]],Assumptions_Model!A:A, Assumptions_Model!B:B)</f>
        <v>0.6</v>
      </c>
      <c r="W4847">
        <f>Sales_Data[[#This Row],[Sales]]*Sales_Data[[#This Row],[Cost_%]]</f>
        <v>6.3071999999999999</v>
      </c>
      <c r="X4847">
        <f>Sales_Data[[#This Row],[Sales]]-Sales_Data[[#This Row],[Cost]]</f>
        <v>4.2048000000000005</v>
      </c>
      <c r="Y4847" s="3">
        <f>Sales_Data[[#This Row],[Gross_Profit_Recalc]]/Sales_Data[[#This Row],[Sales]]</f>
        <v>0.4</v>
      </c>
      <c r="Z4847">
        <f>YEAR(Sales_Data[[#This Row],[Order Date]])</f>
        <v>2015</v>
      </c>
    </row>
    <row r="4848" spans="1:26" x14ac:dyDescent="0.2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>_xlfn.XLOOKUP(Sales_Data[[#This Row],[Category]],Assumptions_Model!A:A, Assumptions_Model!B:B)</f>
        <v>0.55000000000000004</v>
      </c>
      <c r="W4848">
        <f>Sales_Data[[#This Row],[Sales]]*Sales_Data[[#This Row],[Cost_%]]</f>
        <v>145.178</v>
      </c>
      <c r="X4848">
        <f>Sales_Data[[#This Row],[Sales]]-Sales_Data[[#This Row],[Cost]]</f>
        <v>118.78199999999998</v>
      </c>
      <c r="Y4848" s="3">
        <f>Sales_Data[[#This Row],[Gross_Profit_Recalc]]/Sales_Data[[#This Row],[Sales]]</f>
        <v>0.44999999999999996</v>
      </c>
      <c r="Z4848">
        <f>YEAR(Sales_Data[[#This Row],[Order Date]])</f>
        <v>2014</v>
      </c>
    </row>
    <row r="4849" spans="1:26" x14ac:dyDescent="0.2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>_xlfn.XLOOKUP(Sales_Data[[#This Row],[Category]],Assumptions_Model!A:A, Assumptions_Model!B:B)</f>
        <v>0.6</v>
      </c>
      <c r="W4849">
        <f>Sales_Data[[#This Row],[Sales]]*Sales_Data[[#This Row],[Cost_%]]</f>
        <v>42.979199999999999</v>
      </c>
      <c r="X4849">
        <f>Sales_Data[[#This Row],[Sales]]-Sales_Data[[#This Row],[Cost]]</f>
        <v>28.652800000000006</v>
      </c>
      <c r="Y4849" s="3">
        <f>Sales_Data[[#This Row],[Gross_Profit_Recalc]]/Sales_Data[[#This Row],[Sales]]</f>
        <v>0.40000000000000008</v>
      </c>
      <c r="Z4849">
        <f>YEAR(Sales_Data[[#This Row],[Order Date]])</f>
        <v>2014</v>
      </c>
    </row>
    <row r="4850" spans="1:26" x14ac:dyDescent="0.2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>_xlfn.XLOOKUP(Sales_Data[[#This Row],[Category]],Assumptions_Model!A:A, Assumptions_Model!B:B)</f>
        <v>0.6</v>
      </c>
      <c r="W4850">
        <f>Sales_Data[[#This Row],[Sales]]*Sales_Data[[#This Row],[Cost_%]]</f>
        <v>5.5967999999999991</v>
      </c>
      <c r="X4850">
        <f>Sales_Data[[#This Row],[Sales]]-Sales_Data[[#This Row],[Cost]]</f>
        <v>3.7312000000000003</v>
      </c>
      <c r="Y4850" s="3">
        <f>Sales_Data[[#This Row],[Gross_Profit_Recalc]]/Sales_Data[[#This Row],[Sales]]</f>
        <v>0.40000000000000008</v>
      </c>
      <c r="Z4850">
        <f>YEAR(Sales_Data[[#This Row],[Order Date]])</f>
        <v>2014</v>
      </c>
    </row>
    <row r="4851" spans="1:26" x14ac:dyDescent="0.2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>_xlfn.XLOOKUP(Sales_Data[[#This Row],[Category]],Assumptions_Model!A:A, Assumptions_Model!B:B)</f>
        <v>0.6</v>
      </c>
      <c r="W4851">
        <f>Sales_Data[[#This Row],[Sales]]*Sales_Data[[#This Row],[Cost_%]]</f>
        <v>3.528</v>
      </c>
      <c r="X4851">
        <f>Sales_Data[[#This Row],[Sales]]-Sales_Data[[#This Row],[Cost]]</f>
        <v>2.3519999999999999</v>
      </c>
      <c r="Y4851" s="3">
        <f>Sales_Data[[#This Row],[Gross_Profit_Recalc]]/Sales_Data[[#This Row],[Sales]]</f>
        <v>0.39999999999999997</v>
      </c>
      <c r="Z4851">
        <f>YEAR(Sales_Data[[#This Row],[Order Date]])</f>
        <v>2014</v>
      </c>
    </row>
    <row r="4852" spans="1:26" x14ac:dyDescent="0.2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_xlfn.XLOOKUP(Sales_Data[[#This Row],[Category]],Assumptions_Model!A:A, Assumptions_Model!B:B)</f>
        <v>0.65</v>
      </c>
      <c r="W4852">
        <f>Sales_Data[[#This Row],[Sales]]*Sales_Data[[#This Row],[Cost_%]]</f>
        <v>634.34799999999996</v>
      </c>
      <c r="X4852">
        <f>Sales_Data[[#This Row],[Sales]]-Sales_Data[[#This Row],[Cost]]</f>
        <v>341.572</v>
      </c>
      <c r="Y4852" s="3">
        <f>Sales_Data[[#This Row],[Gross_Profit_Recalc]]/Sales_Data[[#This Row],[Sales]]</f>
        <v>0.35000000000000003</v>
      </c>
      <c r="Z4852">
        <f>YEAR(Sales_Data[[#This Row],[Order Date]])</f>
        <v>2014</v>
      </c>
    </row>
    <row r="4853" spans="1:26" x14ac:dyDescent="0.2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>_xlfn.XLOOKUP(Sales_Data[[#This Row],[Category]],Assumptions_Model!A:A, Assumptions_Model!B:B)</f>
        <v>0.6</v>
      </c>
      <c r="W4853">
        <f>Sales_Data[[#This Row],[Sales]]*Sales_Data[[#This Row],[Cost_%]]</f>
        <v>182.30399999999997</v>
      </c>
      <c r="X4853">
        <f>Sales_Data[[#This Row],[Sales]]-Sales_Data[[#This Row],[Cost]]</f>
        <v>121.536</v>
      </c>
      <c r="Y4853" s="3">
        <f>Sales_Data[[#This Row],[Gross_Profit_Recalc]]/Sales_Data[[#This Row],[Sales]]</f>
        <v>0.4</v>
      </c>
      <c r="Z4853">
        <f>YEAR(Sales_Data[[#This Row],[Order Date]])</f>
        <v>2014</v>
      </c>
    </row>
    <row r="4854" spans="1:26" x14ac:dyDescent="0.2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>_xlfn.XLOOKUP(Sales_Data[[#This Row],[Category]],Assumptions_Model!A:A, Assumptions_Model!B:B)</f>
        <v>0.6</v>
      </c>
      <c r="W4854">
        <f>Sales_Data[[#This Row],[Sales]]*Sales_Data[[#This Row],[Cost_%]]</f>
        <v>291.52799999999996</v>
      </c>
      <c r="X4854">
        <f>Sales_Data[[#This Row],[Sales]]-Sales_Data[[#This Row],[Cost]]</f>
        <v>194.35200000000003</v>
      </c>
      <c r="Y4854" s="3">
        <f>Sales_Data[[#This Row],[Gross_Profit_Recalc]]/Sales_Data[[#This Row],[Sales]]</f>
        <v>0.40000000000000008</v>
      </c>
      <c r="Z4854">
        <f>YEAR(Sales_Data[[#This Row],[Order Date]])</f>
        <v>2014</v>
      </c>
    </row>
    <row r="4855" spans="1:26" x14ac:dyDescent="0.2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>_xlfn.XLOOKUP(Sales_Data[[#This Row],[Category]],Assumptions_Model!A:A, Assumptions_Model!B:B)</f>
        <v>0.65</v>
      </c>
      <c r="W4855">
        <f>Sales_Data[[#This Row],[Sales]]*Sales_Data[[#This Row],[Cost_%]]</f>
        <v>8.1509999999999998</v>
      </c>
      <c r="X4855">
        <f>Sales_Data[[#This Row],[Sales]]-Sales_Data[[#This Row],[Cost]]</f>
        <v>4.3889999999999993</v>
      </c>
      <c r="Y4855" s="3">
        <f>Sales_Data[[#This Row],[Gross_Profit_Recalc]]/Sales_Data[[#This Row],[Sales]]</f>
        <v>0.35</v>
      </c>
      <c r="Z4855">
        <f>YEAR(Sales_Data[[#This Row],[Order Date]])</f>
        <v>2014</v>
      </c>
    </row>
    <row r="4856" spans="1:26" x14ac:dyDescent="0.2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>_xlfn.XLOOKUP(Sales_Data[[#This Row],[Category]],Assumptions_Model!A:A, Assumptions_Model!B:B)</f>
        <v>0.6</v>
      </c>
      <c r="W4856">
        <f>Sales_Data[[#This Row],[Sales]]*Sales_Data[[#This Row],[Cost_%]]</f>
        <v>5.3639999999999999</v>
      </c>
      <c r="X4856">
        <f>Sales_Data[[#This Row],[Sales]]-Sales_Data[[#This Row],[Cost]]</f>
        <v>3.5759999999999996</v>
      </c>
      <c r="Y4856" s="3">
        <f>Sales_Data[[#This Row],[Gross_Profit_Recalc]]/Sales_Data[[#This Row],[Sales]]</f>
        <v>0.39999999999999997</v>
      </c>
      <c r="Z4856">
        <f>YEAR(Sales_Data[[#This Row],[Order Date]])</f>
        <v>2014</v>
      </c>
    </row>
    <row r="4857" spans="1:26" x14ac:dyDescent="0.2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>_xlfn.XLOOKUP(Sales_Data[[#This Row],[Category]],Assumptions_Model!A:A, Assumptions_Model!B:B)</f>
        <v>0.65</v>
      </c>
      <c r="W4857">
        <f>Sales_Data[[#This Row],[Sales]]*Sales_Data[[#This Row],[Cost_%]]</f>
        <v>6.0060000000000002</v>
      </c>
      <c r="X4857">
        <f>Sales_Data[[#This Row],[Sales]]-Sales_Data[[#This Row],[Cost]]</f>
        <v>3.234</v>
      </c>
      <c r="Y4857" s="3">
        <f>Sales_Data[[#This Row],[Gross_Profit_Recalc]]/Sales_Data[[#This Row],[Sales]]</f>
        <v>0.35</v>
      </c>
      <c r="Z4857">
        <f>YEAR(Sales_Data[[#This Row],[Order Date]])</f>
        <v>2014</v>
      </c>
    </row>
    <row r="4858" spans="1:26" x14ac:dyDescent="0.2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>_xlfn.XLOOKUP(Sales_Data[[#This Row],[Category]],Assumptions_Model!A:A, Assumptions_Model!B:B)</f>
        <v>0.6</v>
      </c>
      <c r="W4858">
        <f>Sales_Data[[#This Row],[Sales]]*Sales_Data[[#This Row],[Cost_%]]</f>
        <v>42.004799999999996</v>
      </c>
      <c r="X4858">
        <f>Sales_Data[[#This Row],[Sales]]-Sales_Data[[#This Row],[Cost]]</f>
        <v>28.0032</v>
      </c>
      <c r="Y4858" s="3">
        <f>Sales_Data[[#This Row],[Gross_Profit_Recalc]]/Sales_Data[[#This Row],[Sales]]</f>
        <v>0.4</v>
      </c>
      <c r="Z4858">
        <f>YEAR(Sales_Data[[#This Row],[Order Date]])</f>
        <v>2015</v>
      </c>
    </row>
    <row r="4859" spans="1:26" x14ac:dyDescent="0.2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>_xlfn.XLOOKUP(Sales_Data[[#This Row],[Category]],Assumptions_Model!A:A, Assumptions_Model!B:B)</f>
        <v>0.65</v>
      </c>
      <c r="W4859">
        <f>Sales_Data[[#This Row],[Sales]]*Sales_Data[[#This Row],[Cost_%]]</f>
        <v>50.44</v>
      </c>
      <c r="X4859">
        <f>Sales_Data[[#This Row],[Sales]]-Sales_Data[[#This Row],[Cost]]</f>
        <v>27.159999999999997</v>
      </c>
      <c r="Y4859" s="3">
        <f>Sales_Data[[#This Row],[Gross_Profit_Recalc]]/Sales_Data[[#This Row],[Sales]]</f>
        <v>0.35</v>
      </c>
      <c r="Z4859">
        <f>YEAR(Sales_Data[[#This Row],[Order Date]])</f>
        <v>2015</v>
      </c>
    </row>
    <row r="4860" spans="1:26" x14ac:dyDescent="0.2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>_xlfn.XLOOKUP(Sales_Data[[#This Row],[Category]],Assumptions_Model!A:A, Assumptions_Model!B:B)</f>
        <v>0.65</v>
      </c>
      <c r="W4860">
        <f>Sales_Data[[#This Row],[Sales]]*Sales_Data[[#This Row],[Cost_%]]</f>
        <v>302.15250000000003</v>
      </c>
      <c r="X4860">
        <f>Sales_Data[[#This Row],[Sales]]-Sales_Data[[#This Row],[Cost]]</f>
        <v>162.69749999999999</v>
      </c>
      <c r="Y4860" s="3">
        <f>Sales_Data[[#This Row],[Gross_Profit_Recalc]]/Sales_Data[[#This Row],[Sales]]</f>
        <v>0.35</v>
      </c>
      <c r="Z4860">
        <f>YEAR(Sales_Data[[#This Row],[Order Date]])</f>
        <v>2015</v>
      </c>
    </row>
    <row r="4861" spans="1:26" x14ac:dyDescent="0.2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>_xlfn.XLOOKUP(Sales_Data[[#This Row],[Category]],Assumptions_Model!A:A, Assumptions_Model!B:B)</f>
        <v>0.6</v>
      </c>
      <c r="W4861">
        <f>Sales_Data[[#This Row],[Sales]]*Sales_Data[[#This Row],[Cost_%]]</f>
        <v>6.1151999999999997</v>
      </c>
      <c r="X4861">
        <f>Sales_Data[[#This Row],[Sales]]-Sales_Data[[#This Row],[Cost]]</f>
        <v>4.0768000000000004</v>
      </c>
      <c r="Y4861" s="3">
        <f>Sales_Data[[#This Row],[Gross_Profit_Recalc]]/Sales_Data[[#This Row],[Sales]]</f>
        <v>0.4</v>
      </c>
      <c r="Z4861">
        <f>YEAR(Sales_Data[[#This Row],[Order Date]])</f>
        <v>2017</v>
      </c>
    </row>
    <row r="4862" spans="1:26" x14ac:dyDescent="0.2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>_xlfn.XLOOKUP(Sales_Data[[#This Row],[Category]],Assumptions_Model!A:A, Assumptions_Model!B:B)</f>
        <v>0.6</v>
      </c>
      <c r="W4862">
        <f>Sales_Data[[#This Row],[Sales]]*Sales_Data[[#This Row],[Cost_%]]</f>
        <v>1076.3879999999999</v>
      </c>
      <c r="X4862">
        <f>Sales_Data[[#This Row],[Sales]]-Sales_Data[[#This Row],[Cost]]</f>
        <v>717.5920000000001</v>
      </c>
      <c r="Y4862" s="3">
        <f>Sales_Data[[#This Row],[Gross_Profit_Recalc]]/Sales_Data[[#This Row],[Sales]]</f>
        <v>0.40000000000000008</v>
      </c>
      <c r="Z4862">
        <f>YEAR(Sales_Data[[#This Row],[Order Date]])</f>
        <v>2016</v>
      </c>
    </row>
    <row r="4863" spans="1:26" x14ac:dyDescent="0.2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>_xlfn.XLOOKUP(Sales_Data[[#This Row],[Category]],Assumptions_Model!A:A, Assumptions_Model!B:B)</f>
        <v>0.55000000000000004</v>
      </c>
      <c r="W4863">
        <f>Sales_Data[[#This Row],[Sales]]*Sales_Data[[#This Row],[Cost_%]]</f>
        <v>417.09360000000004</v>
      </c>
      <c r="X4863">
        <f>Sales_Data[[#This Row],[Sales]]-Sales_Data[[#This Row],[Cost]]</f>
        <v>341.25839999999994</v>
      </c>
      <c r="Y4863" s="3">
        <f>Sales_Data[[#This Row],[Gross_Profit_Recalc]]/Sales_Data[[#This Row],[Sales]]</f>
        <v>0.44999999999999996</v>
      </c>
      <c r="Z4863">
        <f>YEAR(Sales_Data[[#This Row],[Order Date]])</f>
        <v>2014</v>
      </c>
    </row>
    <row r="4864" spans="1:26" x14ac:dyDescent="0.2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>_xlfn.XLOOKUP(Sales_Data[[#This Row],[Category]],Assumptions_Model!A:A, Assumptions_Model!B:B)</f>
        <v>0.6</v>
      </c>
      <c r="W4864">
        <f>Sales_Data[[#This Row],[Sales]]*Sales_Data[[#This Row],[Cost_%]]</f>
        <v>12.220799999999999</v>
      </c>
      <c r="X4864">
        <f>Sales_Data[[#This Row],[Sales]]-Sales_Data[[#This Row],[Cost]]</f>
        <v>8.1471999999999998</v>
      </c>
      <c r="Y4864" s="3">
        <f>Sales_Data[[#This Row],[Gross_Profit_Recalc]]/Sales_Data[[#This Row],[Sales]]</f>
        <v>0.4</v>
      </c>
      <c r="Z4864">
        <f>YEAR(Sales_Data[[#This Row],[Order Date]])</f>
        <v>2016</v>
      </c>
    </row>
    <row r="4865" spans="1:26" x14ac:dyDescent="0.2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>_xlfn.XLOOKUP(Sales_Data[[#This Row],[Category]],Assumptions_Model!A:A, Assumptions_Model!B:B)</f>
        <v>0.6</v>
      </c>
      <c r="W4865">
        <f>Sales_Data[[#This Row],[Sales]]*Sales_Data[[#This Row],[Cost_%]]</f>
        <v>29.908799999999999</v>
      </c>
      <c r="X4865">
        <f>Sales_Data[[#This Row],[Sales]]-Sales_Data[[#This Row],[Cost]]</f>
        <v>19.9392</v>
      </c>
      <c r="Y4865" s="3">
        <f>Sales_Data[[#This Row],[Gross_Profit_Recalc]]/Sales_Data[[#This Row],[Sales]]</f>
        <v>0.4</v>
      </c>
      <c r="Z4865">
        <f>YEAR(Sales_Data[[#This Row],[Order Date]])</f>
        <v>2016</v>
      </c>
    </row>
    <row r="4866" spans="1:26" x14ac:dyDescent="0.2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>_xlfn.XLOOKUP(Sales_Data[[#This Row],[Category]],Assumptions_Model!A:A, Assumptions_Model!B:B)</f>
        <v>0.55000000000000004</v>
      </c>
      <c r="W4866">
        <f>Sales_Data[[#This Row],[Sales]]*Sales_Data[[#This Row],[Cost_%]]</f>
        <v>131.98350000000002</v>
      </c>
      <c r="X4866">
        <f>Sales_Data[[#This Row],[Sales]]-Sales_Data[[#This Row],[Cost]]</f>
        <v>107.98649999999998</v>
      </c>
      <c r="Y4866" s="3">
        <f>Sales_Data[[#This Row],[Gross_Profit_Recalc]]/Sales_Data[[#This Row],[Sales]]</f>
        <v>0.4499999999999999</v>
      </c>
      <c r="Z4866">
        <f>YEAR(Sales_Data[[#This Row],[Order Date]])</f>
        <v>2017</v>
      </c>
    </row>
    <row r="4867" spans="1:26" x14ac:dyDescent="0.2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>_xlfn.XLOOKUP(Sales_Data[[#This Row],[Category]],Assumptions_Model!A:A, Assumptions_Model!B:B)</f>
        <v>0.65</v>
      </c>
      <c r="W4867">
        <f>Sales_Data[[#This Row],[Sales]]*Sales_Data[[#This Row],[Cost_%]]</f>
        <v>1563.0576000000001</v>
      </c>
      <c r="X4867">
        <f>Sales_Data[[#This Row],[Sales]]-Sales_Data[[#This Row],[Cost]]</f>
        <v>841.64640000000009</v>
      </c>
      <c r="Y4867" s="3">
        <f>Sales_Data[[#This Row],[Gross_Profit_Recalc]]/Sales_Data[[#This Row],[Sales]]</f>
        <v>0.35000000000000003</v>
      </c>
      <c r="Z4867">
        <f>YEAR(Sales_Data[[#This Row],[Order Date]])</f>
        <v>2017</v>
      </c>
    </row>
    <row r="4868" spans="1:26" x14ac:dyDescent="0.2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>_xlfn.XLOOKUP(Sales_Data[[#This Row],[Category]],Assumptions_Model!A:A, Assumptions_Model!B:B)</f>
        <v>0.6</v>
      </c>
      <c r="W4868">
        <f>Sales_Data[[#This Row],[Sales]]*Sales_Data[[#This Row],[Cost_%]]</f>
        <v>337.81439999999998</v>
      </c>
      <c r="X4868">
        <f>Sales_Data[[#This Row],[Sales]]-Sales_Data[[#This Row],[Cost]]</f>
        <v>225.20960000000002</v>
      </c>
      <c r="Y4868" s="3">
        <f>Sales_Data[[#This Row],[Gross_Profit_Recalc]]/Sales_Data[[#This Row],[Sales]]</f>
        <v>0.4</v>
      </c>
      <c r="Z4868">
        <f>YEAR(Sales_Data[[#This Row],[Order Date]])</f>
        <v>2017</v>
      </c>
    </row>
    <row r="4869" spans="1:26" x14ac:dyDescent="0.2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>_xlfn.XLOOKUP(Sales_Data[[#This Row],[Category]],Assumptions_Model!A:A, Assumptions_Model!B:B)</f>
        <v>0.6</v>
      </c>
      <c r="W4869">
        <f>Sales_Data[[#This Row],[Sales]]*Sales_Data[[#This Row],[Cost_%]]</f>
        <v>206.946</v>
      </c>
      <c r="X4869">
        <f>Sales_Data[[#This Row],[Sales]]-Sales_Data[[#This Row],[Cost]]</f>
        <v>137.96400000000003</v>
      </c>
      <c r="Y4869" s="3">
        <f>Sales_Data[[#This Row],[Gross_Profit_Recalc]]/Sales_Data[[#This Row],[Sales]]</f>
        <v>0.4</v>
      </c>
      <c r="Z4869">
        <f>YEAR(Sales_Data[[#This Row],[Order Date]])</f>
        <v>2017</v>
      </c>
    </row>
    <row r="4870" spans="1:26" x14ac:dyDescent="0.2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>_xlfn.XLOOKUP(Sales_Data[[#This Row],[Category]],Assumptions_Model!A:A, Assumptions_Model!B:B)</f>
        <v>0.6</v>
      </c>
      <c r="W4870">
        <f>Sales_Data[[#This Row],[Sales]]*Sales_Data[[#This Row],[Cost_%]]</f>
        <v>5.1840000000000002</v>
      </c>
      <c r="X4870">
        <f>Sales_Data[[#This Row],[Sales]]-Sales_Data[[#This Row],[Cost]]</f>
        <v>3.4560000000000004</v>
      </c>
      <c r="Y4870" s="3">
        <f>Sales_Data[[#This Row],[Gross_Profit_Recalc]]/Sales_Data[[#This Row],[Sales]]</f>
        <v>0.4</v>
      </c>
      <c r="Z4870">
        <f>YEAR(Sales_Data[[#This Row],[Order Date]])</f>
        <v>2017</v>
      </c>
    </row>
    <row r="4871" spans="1:26" x14ac:dyDescent="0.2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>_xlfn.XLOOKUP(Sales_Data[[#This Row],[Category]],Assumptions_Model!A:A, Assumptions_Model!B:B)</f>
        <v>0.55000000000000004</v>
      </c>
      <c r="W4871">
        <f>Sales_Data[[#This Row],[Sales]]*Sales_Data[[#This Row],[Cost_%]]</f>
        <v>49.493400000000001</v>
      </c>
      <c r="X4871">
        <f>Sales_Data[[#This Row],[Sales]]-Sales_Data[[#This Row],[Cost]]</f>
        <v>40.494599999999998</v>
      </c>
      <c r="Y4871" s="3">
        <f>Sales_Data[[#This Row],[Gross_Profit_Recalc]]/Sales_Data[[#This Row],[Sales]]</f>
        <v>0.45</v>
      </c>
      <c r="Z4871">
        <f>YEAR(Sales_Data[[#This Row],[Order Date]])</f>
        <v>2017</v>
      </c>
    </row>
    <row r="4872" spans="1:26" x14ac:dyDescent="0.2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>_xlfn.XLOOKUP(Sales_Data[[#This Row],[Category]],Assumptions_Model!A:A, Assumptions_Model!B:B)</f>
        <v>0.6</v>
      </c>
      <c r="W4872">
        <f>Sales_Data[[#This Row],[Sales]]*Sales_Data[[#This Row],[Cost_%]]</f>
        <v>137.72640000000001</v>
      </c>
      <c r="X4872">
        <f>Sales_Data[[#This Row],[Sales]]-Sales_Data[[#This Row],[Cost]]</f>
        <v>91.817599999999999</v>
      </c>
      <c r="Y4872" s="3">
        <f>Sales_Data[[#This Row],[Gross_Profit_Recalc]]/Sales_Data[[#This Row],[Sales]]</f>
        <v>0.39999999999999997</v>
      </c>
      <c r="Z4872">
        <f>YEAR(Sales_Data[[#This Row],[Order Date]])</f>
        <v>2017</v>
      </c>
    </row>
    <row r="4873" spans="1:26" x14ac:dyDescent="0.2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f>_xlfn.XLOOKUP(Sales_Data[[#This Row],[Category]],Assumptions_Model!A:A, Assumptions_Model!B:B)</f>
        <v>0.6</v>
      </c>
      <c r="W4873">
        <f>Sales_Data[[#This Row],[Sales]]*Sales_Data[[#This Row],[Cost_%]]</f>
        <v>1.0944</v>
      </c>
      <c r="X4873">
        <f>Sales_Data[[#This Row],[Sales]]-Sales_Data[[#This Row],[Cost]]</f>
        <v>0.72960000000000003</v>
      </c>
      <c r="Y4873" s="3">
        <f>Sales_Data[[#This Row],[Gross_Profit_Recalc]]/Sales_Data[[#This Row],[Sales]]</f>
        <v>0.4</v>
      </c>
      <c r="Z4873">
        <f>YEAR(Sales_Data[[#This Row],[Order Date]])</f>
        <v>2017</v>
      </c>
    </row>
    <row r="4874" spans="1:26" x14ac:dyDescent="0.2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f>_xlfn.XLOOKUP(Sales_Data[[#This Row],[Category]],Assumptions_Model!A:A, Assumptions_Model!B:B)</f>
        <v>0.6</v>
      </c>
      <c r="W4874">
        <f>Sales_Data[[#This Row],[Sales]]*Sales_Data[[#This Row],[Cost_%]]</f>
        <v>10.991999999999999</v>
      </c>
      <c r="X4874">
        <f>Sales_Data[[#This Row],[Sales]]-Sales_Data[[#This Row],[Cost]]</f>
        <v>7.3280000000000012</v>
      </c>
      <c r="Y4874" s="3">
        <f>Sales_Data[[#This Row],[Gross_Profit_Recalc]]/Sales_Data[[#This Row],[Sales]]</f>
        <v>0.40000000000000008</v>
      </c>
      <c r="Z4874">
        <f>YEAR(Sales_Data[[#This Row],[Order Date]])</f>
        <v>2017</v>
      </c>
    </row>
    <row r="4875" spans="1:26" x14ac:dyDescent="0.2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f>_xlfn.XLOOKUP(Sales_Data[[#This Row],[Category]],Assumptions_Model!A:A, Assumptions_Model!B:B)</f>
        <v>0.6</v>
      </c>
      <c r="W4875">
        <f>Sales_Data[[#This Row],[Sales]]*Sales_Data[[#This Row],[Cost_%]]</f>
        <v>29.2896</v>
      </c>
      <c r="X4875">
        <f>Sales_Data[[#This Row],[Sales]]-Sales_Data[[#This Row],[Cost]]</f>
        <v>19.526400000000002</v>
      </c>
      <c r="Y4875" s="3">
        <f>Sales_Data[[#This Row],[Gross_Profit_Recalc]]/Sales_Data[[#This Row],[Sales]]</f>
        <v>0.4</v>
      </c>
      <c r="Z4875">
        <f>YEAR(Sales_Data[[#This Row],[Order Date]])</f>
        <v>2017</v>
      </c>
    </row>
    <row r="4876" spans="1:26" x14ac:dyDescent="0.2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>_xlfn.XLOOKUP(Sales_Data[[#This Row],[Category]],Assumptions_Model!A:A, Assumptions_Model!B:B)</f>
        <v>0.6</v>
      </c>
      <c r="W4876">
        <f>Sales_Data[[#This Row],[Sales]]*Sales_Data[[#This Row],[Cost_%]]</f>
        <v>0.71279999999999999</v>
      </c>
      <c r="X4876">
        <f>Sales_Data[[#This Row],[Sales]]-Sales_Data[[#This Row],[Cost]]</f>
        <v>0.47519999999999996</v>
      </c>
      <c r="Y4876" s="3">
        <f>Sales_Data[[#This Row],[Gross_Profit_Recalc]]/Sales_Data[[#This Row],[Sales]]</f>
        <v>0.39999999999999997</v>
      </c>
      <c r="Z4876">
        <f>YEAR(Sales_Data[[#This Row],[Order Date]])</f>
        <v>2017</v>
      </c>
    </row>
    <row r="4877" spans="1:26" x14ac:dyDescent="0.2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>_xlfn.XLOOKUP(Sales_Data[[#This Row],[Category]],Assumptions_Model!A:A, Assumptions_Model!B:B)</f>
        <v>0.55000000000000004</v>
      </c>
      <c r="W4877">
        <f>Sales_Data[[#This Row],[Sales]]*Sales_Data[[#This Row],[Cost_%]]</f>
        <v>65.89</v>
      </c>
      <c r="X4877">
        <f>Sales_Data[[#This Row],[Sales]]-Sales_Data[[#This Row],[Cost]]</f>
        <v>53.91</v>
      </c>
      <c r="Y4877" s="3">
        <f>Sales_Data[[#This Row],[Gross_Profit_Recalc]]/Sales_Data[[#This Row],[Sales]]</f>
        <v>0.44999999999999996</v>
      </c>
      <c r="Z4877">
        <f>YEAR(Sales_Data[[#This Row],[Order Date]])</f>
        <v>2014</v>
      </c>
    </row>
    <row r="4878" spans="1:26" x14ac:dyDescent="0.2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>_xlfn.XLOOKUP(Sales_Data[[#This Row],[Category]],Assumptions_Model!A:A, Assumptions_Model!B:B)</f>
        <v>0.6</v>
      </c>
      <c r="W4878">
        <f>Sales_Data[[#This Row],[Sales]]*Sales_Data[[#This Row],[Cost_%]]</f>
        <v>36.940799999999996</v>
      </c>
      <c r="X4878">
        <f>Sales_Data[[#This Row],[Sales]]-Sales_Data[[#This Row],[Cost]]</f>
        <v>24.627200000000002</v>
      </c>
      <c r="Y4878" s="3">
        <f>Sales_Data[[#This Row],[Gross_Profit_Recalc]]/Sales_Data[[#This Row],[Sales]]</f>
        <v>0.4</v>
      </c>
      <c r="Z4878">
        <f>YEAR(Sales_Data[[#This Row],[Order Date]])</f>
        <v>2014</v>
      </c>
    </row>
    <row r="4879" spans="1:26" x14ac:dyDescent="0.2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>_xlfn.XLOOKUP(Sales_Data[[#This Row],[Category]],Assumptions_Model!A:A, Assumptions_Model!B:B)</f>
        <v>0.6</v>
      </c>
      <c r="W4879">
        <f>Sales_Data[[#This Row],[Sales]]*Sales_Data[[#This Row],[Cost_%]]</f>
        <v>3.7151999999999998</v>
      </c>
      <c r="X4879">
        <f>Sales_Data[[#This Row],[Sales]]-Sales_Data[[#This Row],[Cost]]</f>
        <v>2.4768000000000003</v>
      </c>
      <c r="Y4879" s="3">
        <f>Sales_Data[[#This Row],[Gross_Profit_Recalc]]/Sales_Data[[#This Row],[Sales]]</f>
        <v>0.4</v>
      </c>
      <c r="Z4879">
        <f>YEAR(Sales_Data[[#This Row],[Order Date]])</f>
        <v>2014</v>
      </c>
    </row>
    <row r="4880" spans="1:26" x14ac:dyDescent="0.2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f>_xlfn.XLOOKUP(Sales_Data[[#This Row],[Category]],Assumptions_Model!A:A, Assumptions_Model!B:B)</f>
        <v>0.6</v>
      </c>
      <c r="W4880">
        <f>Sales_Data[[#This Row],[Sales]]*Sales_Data[[#This Row],[Cost_%]]</f>
        <v>1.3284</v>
      </c>
      <c r="X4880">
        <f>Sales_Data[[#This Row],[Sales]]-Sales_Data[[#This Row],[Cost]]</f>
        <v>0.88559999999999994</v>
      </c>
      <c r="Y4880" s="3">
        <f>Sales_Data[[#This Row],[Gross_Profit_Recalc]]/Sales_Data[[#This Row],[Sales]]</f>
        <v>0.39999999999999997</v>
      </c>
      <c r="Z4880">
        <f>YEAR(Sales_Data[[#This Row],[Order Date]])</f>
        <v>2016</v>
      </c>
    </row>
    <row r="4881" spans="1:26" x14ac:dyDescent="0.2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>_xlfn.XLOOKUP(Sales_Data[[#This Row],[Category]],Assumptions_Model!A:A, Assumptions_Model!B:B)</f>
        <v>0.6</v>
      </c>
      <c r="W4881">
        <f>Sales_Data[[#This Row],[Sales]]*Sales_Data[[#This Row],[Cost_%]]</f>
        <v>3.1920000000000002</v>
      </c>
      <c r="X4881">
        <f>Sales_Data[[#This Row],[Sales]]-Sales_Data[[#This Row],[Cost]]</f>
        <v>2.1280000000000001</v>
      </c>
      <c r="Y4881" s="3">
        <f>Sales_Data[[#This Row],[Gross_Profit_Recalc]]/Sales_Data[[#This Row],[Sales]]</f>
        <v>0.4</v>
      </c>
      <c r="Z4881">
        <f>YEAR(Sales_Data[[#This Row],[Order Date]])</f>
        <v>2017</v>
      </c>
    </row>
    <row r="4882" spans="1:26" x14ac:dyDescent="0.2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_xlfn.XLOOKUP(Sales_Data[[#This Row],[Category]],Assumptions_Model!A:A, Assumptions_Model!B:B)</f>
        <v>0.65</v>
      </c>
      <c r="W4882">
        <f>Sales_Data[[#This Row],[Sales]]*Sales_Data[[#This Row],[Cost_%]]</f>
        <v>634.34799999999996</v>
      </c>
      <c r="X4882">
        <f>Sales_Data[[#This Row],[Sales]]-Sales_Data[[#This Row],[Cost]]</f>
        <v>341.572</v>
      </c>
      <c r="Y4882" s="3">
        <f>Sales_Data[[#This Row],[Gross_Profit_Recalc]]/Sales_Data[[#This Row],[Sales]]</f>
        <v>0.35000000000000003</v>
      </c>
      <c r="Z4882">
        <f>YEAR(Sales_Data[[#This Row],[Order Date]])</f>
        <v>2017</v>
      </c>
    </row>
    <row r="4883" spans="1:26" x14ac:dyDescent="0.2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>_xlfn.XLOOKUP(Sales_Data[[#This Row],[Category]],Assumptions_Model!A:A, Assumptions_Model!B:B)</f>
        <v>0.55000000000000004</v>
      </c>
      <c r="W4883">
        <f>Sales_Data[[#This Row],[Sales]]*Sales_Data[[#This Row],[Cost_%]]</f>
        <v>1237.4504999999999</v>
      </c>
      <c r="X4883">
        <f>Sales_Data[[#This Row],[Sales]]-Sales_Data[[#This Row],[Cost]]</f>
        <v>1012.4594999999999</v>
      </c>
      <c r="Y4883" s="3">
        <f>Sales_Data[[#This Row],[Gross_Profit_Recalc]]/Sales_Data[[#This Row],[Sales]]</f>
        <v>0.45</v>
      </c>
      <c r="Z4883">
        <f>YEAR(Sales_Data[[#This Row],[Order Date]])</f>
        <v>2017</v>
      </c>
    </row>
    <row r="4884" spans="1:26" x14ac:dyDescent="0.2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>_xlfn.XLOOKUP(Sales_Data[[#This Row],[Category]],Assumptions_Model!A:A, Assumptions_Model!B:B)</f>
        <v>0.6</v>
      </c>
      <c r="W4884">
        <f>Sales_Data[[#This Row],[Sales]]*Sales_Data[[#This Row],[Cost_%]]</f>
        <v>35.951999999999998</v>
      </c>
      <c r="X4884">
        <f>Sales_Data[[#This Row],[Sales]]-Sales_Data[[#This Row],[Cost]]</f>
        <v>23.968000000000004</v>
      </c>
      <c r="Y4884" s="3">
        <f>Sales_Data[[#This Row],[Gross_Profit_Recalc]]/Sales_Data[[#This Row],[Sales]]</f>
        <v>0.4</v>
      </c>
      <c r="Z4884">
        <f>YEAR(Sales_Data[[#This Row],[Order Date]])</f>
        <v>2017</v>
      </c>
    </row>
    <row r="4885" spans="1:26" x14ac:dyDescent="0.2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>_xlfn.XLOOKUP(Sales_Data[[#This Row],[Category]],Assumptions_Model!A:A, Assumptions_Model!B:B)</f>
        <v>0.6</v>
      </c>
      <c r="W4885">
        <f>Sales_Data[[#This Row],[Sales]]*Sales_Data[[#This Row],[Cost_%]]</f>
        <v>102.71999999999998</v>
      </c>
      <c r="X4885">
        <f>Sales_Data[[#This Row],[Sales]]-Sales_Data[[#This Row],[Cost]]</f>
        <v>68.48</v>
      </c>
      <c r="Y4885" s="3">
        <f>Sales_Data[[#This Row],[Gross_Profit_Recalc]]/Sales_Data[[#This Row],[Sales]]</f>
        <v>0.4</v>
      </c>
      <c r="Z4885">
        <f>YEAR(Sales_Data[[#This Row],[Order Date]])</f>
        <v>2017</v>
      </c>
    </row>
    <row r="4886" spans="1:26" x14ac:dyDescent="0.2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>_xlfn.XLOOKUP(Sales_Data[[#This Row],[Category]],Assumptions_Model!A:A, Assumptions_Model!B:B)</f>
        <v>0.6</v>
      </c>
      <c r="W4886">
        <f>Sales_Data[[#This Row],[Sales]]*Sales_Data[[#This Row],[Cost_%]]</f>
        <v>2.016</v>
      </c>
      <c r="X4886">
        <f>Sales_Data[[#This Row],[Sales]]-Sales_Data[[#This Row],[Cost]]</f>
        <v>1.3439999999999999</v>
      </c>
      <c r="Y4886" s="3">
        <f>Sales_Data[[#This Row],[Gross_Profit_Recalc]]/Sales_Data[[#This Row],[Sales]]</f>
        <v>0.39999999999999997</v>
      </c>
      <c r="Z4886">
        <f>YEAR(Sales_Data[[#This Row],[Order Date]])</f>
        <v>2017</v>
      </c>
    </row>
    <row r="4887" spans="1:26" x14ac:dyDescent="0.2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>_xlfn.XLOOKUP(Sales_Data[[#This Row],[Category]],Assumptions_Model!A:A, Assumptions_Model!B:B)</f>
        <v>0.6</v>
      </c>
      <c r="W4887">
        <f>Sales_Data[[#This Row],[Sales]]*Sales_Data[[#This Row],[Cost_%]]</f>
        <v>68.52</v>
      </c>
      <c r="X4887">
        <f>Sales_Data[[#This Row],[Sales]]-Sales_Data[[#This Row],[Cost]]</f>
        <v>45.680000000000007</v>
      </c>
      <c r="Y4887" s="3">
        <f>Sales_Data[[#This Row],[Gross_Profit_Recalc]]/Sales_Data[[#This Row],[Sales]]</f>
        <v>0.4</v>
      </c>
      <c r="Z4887">
        <f>YEAR(Sales_Data[[#This Row],[Order Date]])</f>
        <v>2014</v>
      </c>
    </row>
    <row r="4888" spans="1:26" x14ac:dyDescent="0.2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>_xlfn.XLOOKUP(Sales_Data[[#This Row],[Category]],Assumptions_Model!A:A, Assumptions_Model!B:B)</f>
        <v>0.65</v>
      </c>
      <c r="W4888">
        <f>Sales_Data[[#This Row],[Sales]]*Sales_Data[[#This Row],[Cost_%]]</f>
        <v>118.7355</v>
      </c>
      <c r="X4888">
        <f>Sales_Data[[#This Row],[Sales]]-Sales_Data[[#This Row],[Cost]]</f>
        <v>63.934499999999986</v>
      </c>
      <c r="Y4888" s="3">
        <f>Sales_Data[[#This Row],[Gross_Profit_Recalc]]/Sales_Data[[#This Row],[Sales]]</f>
        <v>0.34999999999999992</v>
      </c>
      <c r="Z4888">
        <f>YEAR(Sales_Data[[#This Row],[Order Date]])</f>
        <v>2016</v>
      </c>
    </row>
    <row r="4889" spans="1:26" x14ac:dyDescent="0.2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>_xlfn.XLOOKUP(Sales_Data[[#This Row],[Category]],Assumptions_Model!A:A, Assumptions_Model!B:B)</f>
        <v>0.55000000000000004</v>
      </c>
      <c r="W4889">
        <f>Sales_Data[[#This Row],[Sales]]*Sales_Data[[#This Row],[Cost_%]]</f>
        <v>55.935000000000009</v>
      </c>
      <c r="X4889">
        <f>Sales_Data[[#This Row],[Sales]]-Sales_Data[[#This Row],[Cost]]</f>
        <v>45.764999999999993</v>
      </c>
      <c r="Y4889" s="3">
        <f>Sales_Data[[#This Row],[Gross_Profit_Recalc]]/Sales_Data[[#This Row],[Sales]]</f>
        <v>0.4499999999999999</v>
      </c>
      <c r="Z4889">
        <f>YEAR(Sales_Data[[#This Row],[Order Date]])</f>
        <v>2016</v>
      </c>
    </row>
    <row r="4890" spans="1:26" x14ac:dyDescent="0.2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>_xlfn.XLOOKUP(Sales_Data[[#This Row],[Category]],Assumptions_Model!A:A, Assumptions_Model!B:B)</f>
        <v>0.6</v>
      </c>
      <c r="W4890">
        <f>Sales_Data[[#This Row],[Sales]]*Sales_Data[[#This Row],[Cost_%]]</f>
        <v>675.61199999999997</v>
      </c>
      <c r="X4890">
        <f>Sales_Data[[#This Row],[Sales]]-Sales_Data[[#This Row],[Cost]]</f>
        <v>450.40800000000002</v>
      </c>
      <c r="Y4890" s="3">
        <f>Sales_Data[[#This Row],[Gross_Profit_Recalc]]/Sales_Data[[#This Row],[Sales]]</f>
        <v>0.4</v>
      </c>
      <c r="Z4890">
        <f>YEAR(Sales_Data[[#This Row],[Order Date]])</f>
        <v>2016</v>
      </c>
    </row>
    <row r="4891" spans="1:26" x14ac:dyDescent="0.2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f>_xlfn.XLOOKUP(Sales_Data[[#This Row],[Category]],Assumptions_Model!A:A, Assumptions_Model!B:B)</f>
        <v>0.6</v>
      </c>
      <c r="W4891">
        <f>Sales_Data[[#This Row],[Sales]]*Sales_Data[[#This Row],[Cost_%]]</f>
        <v>757.9799999999999</v>
      </c>
      <c r="X4891">
        <f>Sales_Data[[#This Row],[Sales]]-Sales_Data[[#This Row],[Cost]]</f>
        <v>505.32000000000005</v>
      </c>
      <c r="Y4891" s="3">
        <f>Sales_Data[[#This Row],[Gross_Profit_Recalc]]/Sales_Data[[#This Row],[Sales]]</f>
        <v>0.40000000000000008</v>
      </c>
      <c r="Z4891">
        <f>YEAR(Sales_Data[[#This Row],[Order Date]])</f>
        <v>2016</v>
      </c>
    </row>
    <row r="4892" spans="1:26" x14ac:dyDescent="0.2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>_xlfn.XLOOKUP(Sales_Data[[#This Row],[Category]],Assumptions_Model!A:A, Assumptions_Model!B:B)</f>
        <v>0.6</v>
      </c>
      <c r="W4892">
        <f>Sales_Data[[#This Row],[Sales]]*Sales_Data[[#This Row],[Cost_%]]</f>
        <v>5.2919999999999998</v>
      </c>
      <c r="X4892">
        <f>Sales_Data[[#This Row],[Sales]]-Sales_Data[[#This Row],[Cost]]</f>
        <v>3.5280000000000005</v>
      </c>
      <c r="Y4892" s="3">
        <f>Sales_Data[[#This Row],[Gross_Profit_Recalc]]/Sales_Data[[#This Row],[Sales]]</f>
        <v>0.4</v>
      </c>
      <c r="Z4892">
        <f>YEAR(Sales_Data[[#This Row],[Order Date]])</f>
        <v>2016</v>
      </c>
    </row>
    <row r="4893" spans="1:26" x14ac:dyDescent="0.2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>_xlfn.XLOOKUP(Sales_Data[[#This Row],[Category]],Assumptions_Model!A:A, Assumptions_Model!B:B)</f>
        <v>0.6</v>
      </c>
      <c r="W4893">
        <f>Sales_Data[[#This Row],[Sales]]*Sales_Data[[#This Row],[Cost_%]]</f>
        <v>22.763999999999999</v>
      </c>
      <c r="X4893">
        <f>Sales_Data[[#This Row],[Sales]]-Sales_Data[[#This Row],[Cost]]</f>
        <v>15.175999999999998</v>
      </c>
      <c r="Y4893" s="3">
        <f>Sales_Data[[#This Row],[Gross_Profit_Recalc]]/Sales_Data[[#This Row],[Sales]]</f>
        <v>0.39999999999999997</v>
      </c>
      <c r="Z4893">
        <f>YEAR(Sales_Data[[#This Row],[Order Date]])</f>
        <v>2016</v>
      </c>
    </row>
    <row r="4894" spans="1:26" x14ac:dyDescent="0.2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f>_xlfn.XLOOKUP(Sales_Data[[#This Row],[Category]],Assumptions_Model!A:A, Assumptions_Model!B:B)</f>
        <v>0.6</v>
      </c>
      <c r="W4894">
        <f>Sales_Data[[#This Row],[Sales]]*Sales_Data[[#This Row],[Cost_%]]</f>
        <v>2.52</v>
      </c>
      <c r="X4894">
        <f>Sales_Data[[#This Row],[Sales]]-Sales_Data[[#This Row],[Cost]]</f>
        <v>1.6800000000000002</v>
      </c>
      <c r="Y4894" s="3">
        <f>Sales_Data[[#This Row],[Gross_Profit_Recalc]]/Sales_Data[[#This Row],[Sales]]</f>
        <v>0.4</v>
      </c>
      <c r="Z4894">
        <f>YEAR(Sales_Data[[#This Row],[Order Date]])</f>
        <v>2016</v>
      </c>
    </row>
    <row r="4895" spans="1:26" x14ac:dyDescent="0.2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>_xlfn.XLOOKUP(Sales_Data[[#This Row],[Category]],Assumptions_Model!A:A, Assumptions_Model!B:B)</f>
        <v>0.6</v>
      </c>
      <c r="W4895">
        <f>Sales_Data[[#This Row],[Sales]]*Sales_Data[[#This Row],[Cost_%]]</f>
        <v>136.36799999999999</v>
      </c>
      <c r="X4895">
        <f>Sales_Data[[#This Row],[Sales]]-Sales_Data[[#This Row],[Cost]]</f>
        <v>90.912000000000006</v>
      </c>
      <c r="Y4895" s="3">
        <f>Sales_Data[[#This Row],[Gross_Profit_Recalc]]/Sales_Data[[#This Row],[Sales]]</f>
        <v>0.4</v>
      </c>
      <c r="Z4895">
        <f>YEAR(Sales_Data[[#This Row],[Order Date]])</f>
        <v>2016</v>
      </c>
    </row>
    <row r="4896" spans="1:26" x14ac:dyDescent="0.2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>_xlfn.XLOOKUP(Sales_Data[[#This Row],[Category]],Assumptions_Model!A:A, Assumptions_Model!B:B)</f>
        <v>0.6</v>
      </c>
      <c r="W4896">
        <f>Sales_Data[[#This Row],[Sales]]*Sales_Data[[#This Row],[Cost_%]]</f>
        <v>28.74</v>
      </c>
      <c r="X4896">
        <f>Sales_Data[[#This Row],[Sales]]-Sales_Data[[#This Row],[Cost]]</f>
        <v>19.16</v>
      </c>
      <c r="Y4896" s="3">
        <f>Sales_Data[[#This Row],[Gross_Profit_Recalc]]/Sales_Data[[#This Row],[Sales]]</f>
        <v>0.4</v>
      </c>
      <c r="Z4896">
        <f>YEAR(Sales_Data[[#This Row],[Order Date]])</f>
        <v>2016</v>
      </c>
    </row>
    <row r="4897" spans="1:26" x14ac:dyDescent="0.2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>_xlfn.XLOOKUP(Sales_Data[[#This Row],[Category]],Assumptions_Model!A:A, Assumptions_Model!B:B)</f>
        <v>0.6</v>
      </c>
      <c r="W4897">
        <f>Sales_Data[[#This Row],[Sales]]*Sales_Data[[#This Row],[Cost_%]]</f>
        <v>37.176000000000002</v>
      </c>
      <c r="X4897">
        <f>Sales_Data[[#This Row],[Sales]]-Sales_Data[[#This Row],[Cost]]</f>
        <v>24.783999999999999</v>
      </c>
      <c r="Y4897" s="3">
        <f>Sales_Data[[#This Row],[Gross_Profit_Recalc]]/Sales_Data[[#This Row],[Sales]]</f>
        <v>0.39999999999999997</v>
      </c>
      <c r="Z4897">
        <f>YEAR(Sales_Data[[#This Row],[Order Date]])</f>
        <v>2016</v>
      </c>
    </row>
    <row r="4898" spans="1:26" x14ac:dyDescent="0.2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f>_xlfn.XLOOKUP(Sales_Data[[#This Row],[Category]],Assumptions_Model!A:A, Assumptions_Model!B:B)</f>
        <v>0.6</v>
      </c>
      <c r="W4898">
        <f>Sales_Data[[#This Row],[Sales]]*Sales_Data[[#This Row],[Cost_%]]</f>
        <v>670.75200000000007</v>
      </c>
      <c r="X4898">
        <f>Sales_Data[[#This Row],[Sales]]-Sales_Data[[#This Row],[Cost]]</f>
        <v>447.16800000000001</v>
      </c>
      <c r="Y4898" s="3">
        <f>Sales_Data[[#This Row],[Gross_Profit_Recalc]]/Sales_Data[[#This Row],[Sales]]</f>
        <v>0.39999999999999997</v>
      </c>
      <c r="Z4898">
        <f>YEAR(Sales_Data[[#This Row],[Order Date]])</f>
        <v>2016</v>
      </c>
    </row>
    <row r="4899" spans="1:26" x14ac:dyDescent="0.2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f>_xlfn.XLOOKUP(Sales_Data[[#This Row],[Category]],Assumptions_Model!A:A, Assumptions_Model!B:B)</f>
        <v>0.65</v>
      </c>
      <c r="W4899">
        <f>Sales_Data[[#This Row],[Sales]]*Sales_Data[[#This Row],[Cost_%]]</f>
        <v>119.19180000000001</v>
      </c>
      <c r="X4899">
        <f>Sales_Data[[#This Row],[Sales]]-Sales_Data[[#This Row],[Cost]]</f>
        <v>64.180199999999999</v>
      </c>
      <c r="Y4899" s="3">
        <f>Sales_Data[[#This Row],[Gross_Profit_Recalc]]/Sales_Data[[#This Row],[Sales]]</f>
        <v>0.35</v>
      </c>
      <c r="Z4899">
        <f>YEAR(Sales_Data[[#This Row],[Order Date]])</f>
        <v>2014</v>
      </c>
    </row>
    <row r="4900" spans="1:26" x14ac:dyDescent="0.2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>_xlfn.XLOOKUP(Sales_Data[[#This Row],[Category]],Assumptions_Model!A:A, Assumptions_Model!B:B)</f>
        <v>0.6</v>
      </c>
      <c r="W4900">
        <f>Sales_Data[[#This Row],[Sales]]*Sales_Data[[#This Row],[Cost_%]]</f>
        <v>4.7808000000000002</v>
      </c>
      <c r="X4900">
        <f>Sales_Data[[#This Row],[Sales]]-Sales_Data[[#This Row],[Cost]]</f>
        <v>3.1871999999999998</v>
      </c>
      <c r="Y4900" s="3">
        <f>Sales_Data[[#This Row],[Gross_Profit_Recalc]]/Sales_Data[[#This Row],[Sales]]</f>
        <v>0.39999999999999997</v>
      </c>
      <c r="Z4900">
        <f>YEAR(Sales_Data[[#This Row],[Order Date]])</f>
        <v>2014</v>
      </c>
    </row>
    <row r="4901" spans="1:26" x14ac:dyDescent="0.2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>_xlfn.XLOOKUP(Sales_Data[[#This Row],[Category]],Assumptions_Model!A:A, Assumptions_Model!B:B)</f>
        <v>0.6</v>
      </c>
      <c r="W4901">
        <f>Sales_Data[[#This Row],[Sales]]*Sales_Data[[#This Row],[Cost_%]]</f>
        <v>15.811199999999999</v>
      </c>
      <c r="X4901">
        <f>Sales_Data[[#This Row],[Sales]]-Sales_Data[[#This Row],[Cost]]</f>
        <v>10.540800000000001</v>
      </c>
      <c r="Y4901" s="3">
        <f>Sales_Data[[#This Row],[Gross_Profit_Recalc]]/Sales_Data[[#This Row],[Sales]]</f>
        <v>0.4</v>
      </c>
      <c r="Z4901">
        <f>YEAR(Sales_Data[[#This Row],[Order Date]])</f>
        <v>2016</v>
      </c>
    </row>
    <row r="4902" spans="1:26" x14ac:dyDescent="0.2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>_xlfn.XLOOKUP(Sales_Data[[#This Row],[Category]],Assumptions_Model!A:A, Assumptions_Model!B:B)</f>
        <v>0.6</v>
      </c>
      <c r="W4902">
        <f>Sales_Data[[#This Row],[Sales]]*Sales_Data[[#This Row],[Cost_%]]</f>
        <v>288.79199999999997</v>
      </c>
      <c r="X4902">
        <f>Sales_Data[[#This Row],[Sales]]-Sales_Data[[#This Row],[Cost]]</f>
        <v>192.52800000000002</v>
      </c>
      <c r="Y4902" s="3">
        <f>Sales_Data[[#This Row],[Gross_Profit_Recalc]]/Sales_Data[[#This Row],[Sales]]</f>
        <v>0.4</v>
      </c>
      <c r="Z4902">
        <f>YEAR(Sales_Data[[#This Row],[Order Date]])</f>
        <v>2017</v>
      </c>
    </row>
    <row r="4903" spans="1:26" x14ac:dyDescent="0.2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f>_xlfn.XLOOKUP(Sales_Data[[#This Row],[Category]],Assumptions_Model!A:A, Assumptions_Model!B:B)</f>
        <v>0.6</v>
      </c>
      <c r="W4903">
        <f>Sales_Data[[#This Row],[Sales]]*Sales_Data[[#This Row],[Cost_%]]</f>
        <v>8.3879999999999999</v>
      </c>
      <c r="X4903">
        <f>Sales_Data[[#This Row],[Sales]]-Sales_Data[[#This Row],[Cost]]</f>
        <v>5.5920000000000005</v>
      </c>
      <c r="Y4903" s="3">
        <f>Sales_Data[[#This Row],[Gross_Profit_Recalc]]/Sales_Data[[#This Row],[Sales]]</f>
        <v>0.4</v>
      </c>
      <c r="Z4903">
        <f>YEAR(Sales_Data[[#This Row],[Order Date]])</f>
        <v>2017</v>
      </c>
    </row>
    <row r="4904" spans="1:26" x14ac:dyDescent="0.2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>_xlfn.XLOOKUP(Sales_Data[[#This Row],[Category]],Assumptions_Model!A:A, Assumptions_Model!B:B)</f>
        <v>0.6</v>
      </c>
      <c r="W4904">
        <f>Sales_Data[[#This Row],[Sales]]*Sales_Data[[#This Row],[Cost_%]]</f>
        <v>15.552</v>
      </c>
      <c r="X4904">
        <f>Sales_Data[[#This Row],[Sales]]-Sales_Data[[#This Row],[Cost]]</f>
        <v>10.368000000000002</v>
      </c>
      <c r="Y4904" s="3">
        <f>Sales_Data[[#This Row],[Gross_Profit_Recalc]]/Sales_Data[[#This Row],[Sales]]</f>
        <v>0.40000000000000008</v>
      </c>
      <c r="Z4904">
        <f>YEAR(Sales_Data[[#This Row],[Order Date]])</f>
        <v>2017</v>
      </c>
    </row>
    <row r="4905" spans="1:26" x14ac:dyDescent="0.2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>_xlfn.XLOOKUP(Sales_Data[[#This Row],[Category]],Assumptions_Model!A:A, Assumptions_Model!B:B)</f>
        <v>0.6</v>
      </c>
      <c r="W4905">
        <f>Sales_Data[[#This Row],[Sales]]*Sales_Data[[#This Row],[Cost_%]]</f>
        <v>54.954000000000001</v>
      </c>
      <c r="X4905">
        <f>Sales_Data[[#This Row],[Sales]]-Sales_Data[[#This Row],[Cost]]</f>
        <v>36.636000000000003</v>
      </c>
      <c r="Y4905" s="3">
        <f>Sales_Data[[#This Row],[Gross_Profit_Recalc]]/Sales_Data[[#This Row],[Sales]]</f>
        <v>0.4</v>
      </c>
      <c r="Z4905">
        <f>YEAR(Sales_Data[[#This Row],[Order Date]])</f>
        <v>2017</v>
      </c>
    </row>
    <row r="4906" spans="1:26" x14ac:dyDescent="0.2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>_xlfn.XLOOKUP(Sales_Data[[#This Row],[Category]],Assumptions_Model!A:A, Assumptions_Model!B:B)</f>
        <v>0.65</v>
      </c>
      <c r="W4906">
        <f>Sales_Data[[#This Row],[Sales]]*Sales_Data[[#This Row],[Cost_%]]</f>
        <v>438.1377</v>
      </c>
      <c r="X4906">
        <f>Sales_Data[[#This Row],[Sales]]-Sales_Data[[#This Row],[Cost]]</f>
        <v>235.9203</v>
      </c>
      <c r="Y4906" s="3">
        <f>Sales_Data[[#This Row],[Gross_Profit_Recalc]]/Sales_Data[[#This Row],[Sales]]</f>
        <v>0.35</v>
      </c>
      <c r="Z4906">
        <f>YEAR(Sales_Data[[#This Row],[Order Date]])</f>
        <v>2014</v>
      </c>
    </row>
    <row r="4907" spans="1:26" x14ac:dyDescent="0.2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f>_xlfn.XLOOKUP(Sales_Data[[#This Row],[Category]],Assumptions_Model!A:A, Assumptions_Model!B:B)</f>
        <v>0.6</v>
      </c>
      <c r="W4907">
        <f>Sales_Data[[#This Row],[Sales]]*Sales_Data[[#This Row],[Cost_%]]</f>
        <v>13.752000000000001</v>
      </c>
      <c r="X4907">
        <f>Sales_Data[[#This Row],[Sales]]-Sales_Data[[#This Row],[Cost]]</f>
        <v>9.168000000000001</v>
      </c>
      <c r="Y4907" s="3">
        <f>Sales_Data[[#This Row],[Gross_Profit_Recalc]]/Sales_Data[[#This Row],[Sales]]</f>
        <v>0.4</v>
      </c>
      <c r="Z4907">
        <f>YEAR(Sales_Data[[#This Row],[Order Date]])</f>
        <v>2014</v>
      </c>
    </row>
    <row r="4908" spans="1:26" x14ac:dyDescent="0.2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>_xlfn.XLOOKUP(Sales_Data[[#This Row],[Category]],Assumptions_Model!A:A, Assumptions_Model!B:B)</f>
        <v>0.6</v>
      </c>
      <c r="W4908">
        <f>Sales_Data[[#This Row],[Sales]]*Sales_Data[[#This Row],[Cost_%]]</f>
        <v>161.93999999999997</v>
      </c>
      <c r="X4908">
        <f>Sales_Data[[#This Row],[Sales]]-Sales_Data[[#This Row],[Cost]]</f>
        <v>107.96000000000001</v>
      </c>
      <c r="Y4908" s="3">
        <f>Sales_Data[[#This Row],[Gross_Profit_Recalc]]/Sales_Data[[#This Row],[Sales]]</f>
        <v>0.40000000000000008</v>
      </c>
      <c r="Z4908">
        <f>YEAR(Sales_Data[[#This Row],[Order Date]])</f>
        <v>2014</v>
      </c>
    </row>
    <row r="4909" spans="1:26" x14ac:dyDescent="0.2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>_xlfn.XLOOKUP(Sales_Data[[#This Row],[Category]],Assumptions_Model!A:A, Assumptions_Model!B:B)</f>
        <v>0.6</v>
      </c>
      <c r="W4909">
        <f>Sales_Data[[#This Row],[Sales]]*Sales_Data[[#This Row],[Cost_%]]</f>
        <v>7.0847999999999995</v>
      </c>
      <c r="X4909">
        <f>Sales_Data[[#This Row],[Sales]]-Sales_Data[[#This Row],[Cost]]</f>
        <v>4.7232000000000003</v>
      </c>
      <c r="Y4909" s="3">
        <f>Sales_Data[[#This Row],[Gross_Profit_Recalc]]/Sales_Data[[#This Row],[Sales]]</f>
        <v>0.4</v>
      </c>
      <c r="Z4909">
        <f>YEAR(Sales_Data[[#This Row],[Order Date]])</f>
        <v>2014</v>
      </c>
    </row>
    <row r="4910" spans="1:26" x14ac:dyDescent="0.2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f>_xlfn.XLOOKUP(Sales_Data[[#This Row],[Category]],Assumptions_Model!A:A, Assumptions_Model!B:B)</f>
        <v>0.55000000000000004</v>
      </c>
      <c r="W4910">
        <f>Sales_Data[[#This Row],[Sales]]*Sales_Data[[#This Row],[Cost_%]]</f>
        <v>5.2733999999999996</v>
      </c>
      <c r="X4910">
        <f>Sales_Data[[#This Row],[Sales]]-Sales_Data[[#This Row],[Cost]]</f>
        <v>4.3145999999999995</v>
      </c>
      <c r="Y4910" s="3">
        <f>Sales_Data[[#This Row],[Gross_Profit_Recalc]]/Sales_Data[[#This Row],[Sales]]</f>
        <v>0.45</v>
      </c>
      <c r="Z4910">
        <f>YEAR(Sales_Data[[#This Row],[Order Date]])</f>
        <v>2014</v>
      </c>
    </row>
    <row r="4911" spans="1:26" x14ac:dyDescent="0.2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>_xlfn.XLOOKUP(Sales_Data[[#This Row],[Category]],Assumptions_Model!A:A, Assumptions_Model!B:B)</f>
        <v>0.6</v>
      </c>
      <c r="W4911">
        <f>Sales_Data[[#This Row],[Sales]]*Sales_Data[[#This Row],[Cost_%]]</f>
        <v>11.001599999999998</v>
      </c>
      <c r="X4911">
        <f>Sales_Data[[#This Row],[Sales]]-Sales_Data[[#This Row],[Cost]]</f>
        <v>7.3344000000000005</v>
      </c>
      <c r="Y4911" s="3">
        <f>Sales_Data[[#This Row],[Gross_Profit_Recalc]]/Sales_Data[[#This Row],[Sales]]</f>
        <v>0.40000000000000008</v>
      </c>
      <c r="Z4911">
        <f>YEAR(Sales_Data[[#This Row],[Order Date]])</f>
        <v>2017</v>
      </c>
    </row>
    <row r="4912" spans="1:26" x14ac:dyDescent="0.2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>_xlfn.XLOOKUP(Sales_Data[[#This Row],[Category]],Assumptions_Model!A:A, Assumptions_Model!B:B)</f>
        <v>0.6</v>
      </c>
      <c r="W4912">
        <f>Sales_Data[[#This Row],[Sales]]*Sales_Data[[#This Row],[Cost_%]]</f>
        <v>21.772799999999997</v>
      </c>
      <c r="X4912">
        <f>Sales_Data[[#This Row],[Sales]]-Sales_Data[[#This Row],[Cost]]</f>
        <v>14.5152</v>
      </c>
      <c r="Y4912" s="3">
        <f>Sales_Data[[#This Row],[Gross_Profit_Recalc]]/Sales_Data[[#This Row],[Sales]]</f>
        <v>0.4</v>
      </c>
      <c r="Z4912">
        <f>YEAR(Sales_Data[[#This Row],[Order Date]])</f>
        <v>2017</v>
      </c>
    </row>
    <row r="4913" spans="1:26" x14ac:dyDescent="0.2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>_xlfn.XLOOKUP(Sales_Data[[#This Row],[Category]],Assumptions_Model!A:A, Assumptions_Model!B:B)</f>
        <v>0.55000000000000004</v>
      </c>
      <c r="W4913">
        <f>Sales_Data[[#This Row],[Sales]]*Sales_Data[[#This Row],[Cost_%]]</f>
        <v>61.591200000000001</v>
      </c>
      <c r="X4913">
        <f>Sales_Data[[#This Row],[Sales]]-Sales_Data[[#This Row],[Cost]]</f>
        <v>50.392799999999994</v>
      </c>
      <c r="Y4913" s="3">
        <f>Sales_Data[[#This Row],[Gross_Profit_Recalc]]/Sales_Data[[#This Row],[Sales]]</f>
        <v>0.44999999999999996</v>
      </c>
      <c r="Z4913">
        <f>YEAR(Sales_Data[[#This Row],[Order Date]])</f>
        <v>2017</v>
      </c>
    </row>
    <row r="4914" spans="1:26" x14ac:dyDescent="0.2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f>_xlfn.XLOOKUP(Sales_Data[[#This Row],[Category]],Assumptions_Model!A:A, Assumptions_Model!B:B)</f>
        <v>0.6</v>
      </c>
      <c r="W4914">
        <f>Sales_Data[[#This Row],[Sales]]*Sales_Data[[#This Row],[Cost_%]]</f>
        <v>3.5819999999999999</v>
      </c>
      <c r="X4914">
        <f>Sales_Data[[#This Row],[Sales]]-Sales_Data[[#This Row],[Cost]]</f>
        <v>2.3879999999999999</v>
      </c>
      <c r="Y4914" s="3">
        <f>Sales_Data[[#This Row],[Gross_Profit_Recalc]]/Sales_Data[[#This Row],[Sales]]</f>
        <v>0.4</v>
      </c>
      <c r="Z4914">
        <f>YEAR(Sales_Data[[#This Row],[Order Date]])</f>
        <v>2017</v>
      </c>
    </row>
    <row r="4915" spans="1:26" x14ac:dyDescent="0.2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>_xlfn.XLOOKUP(Sales_Data[[#This Row],[Category]],Assumptions_Model!A:A, Assumptions_Model!B:B)</f>
        <v>0.6</v>
      </c>
      <c r="W4915">
        <f>Sales_Data[[#This Row],[Sales]]*Sales_Data[[#This Row],[Cost_%]]</f>
        <v>1.5047999999999999</v>
      </c>
      <c r="X4915">
        <f>Sales_Data[[#This Row],[Sales]]-Sales_Data[[#This Row],[Cost]]</f>
        <v>1.0032000000000001</v>
      </c>
      <c r="Y4915" s="3">
        <f>Sales_Data[[#This Row],[Gross_Profit_Recalc]]/Sales_Data[[#This Row],[Sales]]</f>
        <v>0.4</v>
      </c>
      <c r="Z4915">
        <f>YEAR(Sales_Data[[#This Row],[Order Date]])</f>
        <v>2017</v>
      </c>
    </row>
    <row r="4916" spans="1:26" x14ac:dyDescent="0.2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>_xlfn.XLOOKUP(Sales_Data[[#This Row],[Category]],Assumptions_Model!A:A, Assumptions_Model!B:B)</f>
        <v>0.6</v>
      </c>
      <c r="W4916">
        <f>Sales_Data[[#This Row],[Sales]]*Sales_Data[[#This Row],[Cost_%]]</f>
        <v>21.576000000000001</v>
      </c>
      <c r="X4916">
        <f>Sales_Data[[#This Row],[Sales]]-Sales_Data[[#This Row],[Cost]]</f>
        <v>14.384</v>
      </c>
      <c r="Y4916" s="3">
        <f>Sales_Data[[#This Row],[Gross_Profit_Recalc]]/Sales_Data[[#This Row],[Sales]]</f>
        <v>0.4</v>
      </c>
      <c r="Z4916">
        <f>YEAR(Sales_Data[[#This Row],[Order Date]])</f>
        <v>2015</v>
      </c>
    </row>
    <row r="4917" spans="1:26" x14ac:dyDescent="0.2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>_xlfn.XLOOKUP(Sales_Data[[#This Row],[Category]],Assumptions_Model!A:A, Assumptions_Model!B:B)</f>
        <v>0.6</v>
      </c>
      <c r="W4917">
        <f>Sales_Data[[#This Row],[Sales]]*Sales_Data[[#This Row],[Cost_%]]</f>
        <v>8.9711999999999996</v>
      </c>
      <c r="X4917">
        <f>Sales_Data[[#This Row],[Sales]]-Sales_Data[[#This Row],[Cost]]</f>
        <v>5.9808000000000003</v>
      </c>
      <c r="Y4917" s="3">
        <f>Sales_Data[[#This Row],[Gross_Profit_Recalc]]/Sales_Data[[#This Row],[Sales]]</f>
        <v>0.4</v>
      </c>
      <c r="Z4917">
        <f>YEAR(Sales_Data[[#This Row],[Order Date]])</f>
        <v>2015</v>
      </c>
    </row>
    <row r="4918" spans="1:26" x14ac:dyDescent="0.2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>_xlfn.XLOOKUP(Sales_Data[[#This Row],[Category]],Assumptions_Model!A:A, Assumptions_Model!B:B)</f>
        <v>0.6</v>
      </c>
      <c r="W4918">
        <f>Sales_Data[[#This Row],[Sales]]*Sales_Data[[#This Row],[Cost_%]]</f>
        <v>40.2864</v>
      </c>
      <c r="X4918">
        <f>Sales_Data[[#This Row],[Sales]]-Sales_Data[[#This Row],[Cost]]</f>
        <v>26.857600000000005</v>
      </c>
      <c r="Y4918" s="3">
        <f>Sales_Data[[#This Row],[Gross_Profit_Recalc]]/Sales_Data[[#This Row],[Sales]]</f>
        <v>0.4</v>
      </c>
      <c r="Z4918">
        <f>YEAR(Sales_Data[[#This Row],[Order Date]])</f>
        <v>2017</v>
      </c>
    </row>
    <row r="4919" spans="1:26" x14ac:dyDescent="0.2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>_xlfn.XLOOKUP(Sales_Data[[#This Row],[Category]],Assumptions_Model!A:A, Assumptions_Model!B:B)</f>
        <v>0.65</v>
      </c>
      <c r="W4919">
        <f>Sales_Data[[#This Row],[Sales]]*Sales_Data[[#This Row],[Cost_%]]</f>
        <v>165.1377</v>
      </c>
      <c r="X4919">
        <f>Sales_Data[[#This Row],[Sales]]-Sales_Data[[#This Row],[Cost]]</f>
        <v>88.920299999999997</v>
      </c>
      <c r="Y4919" s="3">
        <f>Sales_Data[[#This Row],[Gross_Profit_Recalc]]/Sales_Data[[#This Row],[Sales]]</f>
        <v>0.35</v>
      </c>
      <c r="Z4919">
        <f>YEAR(Sales_Data[[#This Row],[Order Date]])</f>
        <v>2017</v>
      </c>
    </row>
    <row r="4920" spans="1:26" x14ac:dyDescent="0.2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>_xlfn.XLOOKUP(Sales_Data[[#This Row],[Category]],Assumptions_Model!A:A, Assumptions_Model!B:B)</f>
        <v>0.65</v>
      </c>
      <c r="W4920">
        <f>Sales_Data[[#This Row],[Sales]]*Sales_Data[[#This Row],[Cost_%]]</f>
        <v>113.06100000000001</v>
      </c>
      <c r="X4920">
        <f>Sales_Data[[#This Row],[Sales]]-Sales_Data[[#This Row],[Cost]]</f>
        <v>60.878999999999991</v>
      </c>
      <c r="Y4920" s="3">
        <f>Sales_Data[[#This Row],[Gross_Profit_Recalc]]/Sales_Data[[#This Row],[Sales]]</f>
        <v>0.35</v>
      </c>
      <c r="Z4920">
        <f>YEAR(Sales_Data[[#This Row],[Order Date]])</f>
        <v>2016</v>
      </c>
    </row>
    <row r="4921" spans="1:26" x14ac:dyDescent="0.2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>_xlfn.XLOOKUP(Sales_Data[[#This Row],[Category]],Assumptions_Model!A:A, Assumptions_Model!B:B)</f>
        <v>0.55000000000000004</v>
      </c>
      <c r="W4921">
        <f>Sales_Data[[#This Row],[Sales]]*Sales_Data[[#This Row],[Cost_%]]</f>
        <v>127.589</v>
      </c>
      <c r="X4921">
        <f>Sales_Data[[#This Row],[Sales]]-Sales_Data[[#This Row],[Cost]]</f>
        <v>104.39099999999999</v>
      </c>
      <c r="Y4921" s="3">
        <f>Sales_Data[[#This Row],[Gross_Profit_Recalc]]/Sales_Data[[#This Row],[Sales]]</f>
        <v>0.44999999999999996</v>
      </c>
      <c r="Z4921">
        <f>YEAR(Sales_Data[[#This Row],[Order Date]])</f>
        <v>2016</v>
      </c>
    </row>
    <row r="4922" spans="1:26" x14ac:dyDescent="0.2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>_xlfn.XLOOKUP(Sales_Data[[#This Row],[Category]],Assumptions_Model!A:A, Assumptions_Model!B:B)</f>
        <v>0.6</v>
      </c>
      <c r="W4922">
        <f>Sales_Data[[#This Row],[Sales]]*Sales_Data[[#This Row],[Cost_%]]</f>
        <v>1.3775999999999999</v>
      </c>
      <c r="X4922">
        <f>Sales_Data[[#This Row],[Sales]]-Sales_Data[[#This Row],[Cost]]</f>
        <v>0.91839999999999988</v>
      </c>
      <c r="Y4922" s="3">
        <f>Sales_Data[[#This Row],[Gross_Profit_Recalc]]/Sales_Data[[#This Row],[Sales]]</f>
        <v>0.39999999999999997</v>
      </c>
      <c r="Z4922">
        <f>YEAR(Sales_Data[[#This Row],[Order Date]])</f>
        <v>2017</v>
      </c>
    </row>
    <row r="4923" spans="1:26" x14ac:dyDescent="0.2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f>_xlfn.XLOOKUP(Sales_Data[[#This Row],[Category]],Assumptions_Model!A:A, Assumptions_Model!B:B)</f>
        <v>0.6</v>
      </c>
      <c r="W4923">
        <f>Sales_Data[[#This Row],[Sales]]*Sales_Data[[#This Row],[Cost_%]]</f>
        <v>57.647999999999996</v>
      </c>
      <c r="X4923">
        <f>Sales_Data[[#This Row],[Sales]]-Sales_Data[[#This Row],[Cost]]</f>
        <v>38.432000000000002</v>
      </c>
      <c r="Y4923" s="3">
        <f>Sales_Data[[#This Row],[Gross_Profit_Recalc]]/Sales_Data[[#This Row],[Sales]]</f>
        <v>0.4</v>
      </c>
      <c r="Z4923">
        <f>YEAR(Sales_Data[[#This Row],[Order Date]])</f>
        <v>2017</v>
      </c>
    </row>
    <row r="4924" spans="1:26" x14ac:dyDescent="0.2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>_xlfn.XLOOKUP(Sales_Data[[#This Row],[Category]],Assumptions_Model!A:A, Assumptions_Model!B:B)</f>
        <v>0.6</v>
      </c>
      <c r="W4924">
        <f>Sales_Data[[#This Row],[Sales]]*Sales_Data[[#This Row],[Cost_%]]</f>
        <v>2.1720000000000002</v>
      </c>
      <c r="X4924">
        <f>Sales_Data[[#This Row],[Sales]]-Sales_Data[[#This Row],[Cost]]</f>
        <v>1.448</v>
      </c>
      <c r="Y4924" s="3">
        <f>Sales_Data[[#This Row],[Gross_Profit_Recalc]]/Sales_Data[[#This Row],[Sales]]</f>
        <v>0.39999999999999997</v>
      </c>
      <c r="Z4924">
        <f>YEAR(Sales_Data[[#This Row],[Order Date]])</f>
        <v>2017</v>
      </c>
    </row>
    <row r="4925" spans="1:26" x14ac:dyDescent="0.2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>_xlfn.XLOOKUP(Sales_Data[[#This Row],[Category]],Assumptions_Model!A:A, Assumptions_Model!B:B)</f>
        <v>0.6</v>
      </c>
      <c r="W4925">
        <f>Sales_Data[[#This Row],[Sales]]*Sales_Data[[#This Row],[Cost_%]]</f>
        <v>377.46</v>
      </c>
      <c r="X4925">
        <f>Sales_Data[[#This Row],[Sales]]-Sales_Data[[#This Row],[Cost]]</f>
        <v>251.64000000000004</v>
      </c>
      <c r="Y4925" s="3">
        <f>Sales_Data[[#This Row],[Gross_Profit_Recalc]]/Sales_Data[[#This Row],[Sales]]</f>
        <v>0.40000000000000008</v>
      </c>
      <c r="Z4925">
        <f>YEAR(Sales_Data[[#This Row],[Order Date]])</f>
        <v>2017</v>
      </c>
    </row>
    <row r="4926" spans="1:26" x14ac:dyDescent="0.2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f>_xlfn.XLOOKUP(Sales_Data[[#This Row],[Category]],Assumptions_Model!A:A, Assumptions_Model!B:B)</f>
        <v>0.55000000000000004</v>
      </c>
      <c r="W4926">
        <f>Sales_Data[[#This Row],[Sales]]*Sales_Data[[#This Row],[Cost_%]]</f>
        <v>49.764000000000003</v>
      </c>
      <c r="X4926">
        <f>Sales_Data[[#This Row],[Sales]]-Sales_Data[[#This Row],[Cost]]</f>
        <v>40.716000000000001</v>
      </c>
      <c r="Y4926" s="3">
        <f>Sales_Data[[#This Row],[Gross_Profit_Recalc]]/Sales_Data[[#This Row],[Sales]]</f>
        <v>0.45</v>
      </c>
      <c r="Z4926">
        <f>YEAR(Sales_Data[[#This Row],[Order Date]])</f>
        <v>2017</v>
      </c>
    </row>
    <row r="4927" spans="1:26" x14ac:dyDescent="0.2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>_xlfn.XLOOKUP(Sales_Data[[#This Row],[Category]],Assumptions_Model!A:A, Assumptions_Model!B:B)</f>
        <v>0.6</v>
      </c>
      <c r="W4927">
        <f>Sales_Data[[#This Row],[Sales]]*Sales_Data[[#This Row],[Cost_%]]</f>
        <v>8.9280000000000008</v>
      </c>
      <c r="X4927">
        <f>Sales_Data[[#This Row],[Sales]]-Sales_Data[[#This Row],[Cost]]</f>
        <v>5.952</v>
      </c>
      <c r="Y4927" s="3">
        <f>Sales_Data[[#This Row],[Gross_Profit_Recalc]]/Sales_Data[[#This Row],[Sales]]</f>
        <v>0.39999999999999997</v>
      </c>
      <c r="Z4927">
        <f>YEAR(Sales_Data[[#This Row],[Order Date]])</f>
        <v>2017</v>
      </c>
    </row>
    <row r="4928" spans="1:26" x14ac:dyDescent="0.2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>_xlfn.XLOOKUP(Sales_Data[[#This Row],[Category]],Assumptions_Model!A:A, Assumptions_Model!B:B)</f>
        <v>0.65</v>
      </c>
      <c r="W4928">
        <f>Sales_Data[[#This Row],[Sales]]*Sales_Data[[#This Row],[Cost_%]]</f>
        <v>59.328750000000007</v>
      </c>
      <c r="X4928">
        <f>Sales_Data[[#This Row],[Sales]]-Sales_Data[[#This Row],[Cost]]</f>
        <v>31.946249999999999</v>
      </c>
      <c r="Y4928" s="3">
        <f>Sales_Data[[#This Row],[Gross_Profit_Recalc]]/Sales_Data[[#This Row],[Sales]]</f>
        <v>0.35</v>
      </c>
      <c r="Z4928">
        <f>YEAR(Sales_Data[[#This Row],[Order Date]])</f>
        <v>2017</v>
      </c>
    </row>
    <row r="4929" spans="1:26" x14ac:dyDescent="0.2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>_xlfn.XLOOKUP(Sales_Data[[#This Row],[Category]],Assumptions_Model!A:A, Assumptions_Model!B:B)</f>
        <v>0.6</v>
      </c>
      <c r="W4929">
        <f>Sales_Data[[#This Row],[Sales]]*Sales_Data[[#This Row],[Cost_%]]</f>
        <v>11.664</v>
      </c>
      <c r="X4929">
        <f>Sales_Data[[#This Row],[Sales]]-Sales_Data[[#This Row],[Cost]]</f>
        <v>7.7760000000000016</v>
      </c>
      <c r="Y4929" s="3">
        <f>Sales_Data[[#This Row],[Gross_Profit_Recalc]]/Sales_Data[[#This Row],[Sales]]</f>
        <v>0.40000000000000008</v>
      </c>
      <c r="Z4929">
        <f>YEAR(Sales_Data[[#This Row],[Order Date]])</f>
        <v>2017</v>
      </c>
    </row>
    <row r="4930" spans="1:26" x14ac:dyDescent="0.2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>_xlfn.XLOOKUP(Sales_Data[[#This Row],[Category]],Assumptions_Model!A:A, Assumptions_Model!B:B)</f>
        <v>0.65</v>
      </c>
      <c r="W4930">
        <f>Sales_Data[[#This Row],[Sales]]*Sales_Data[[#This Row],[Cost_%]]</f>
        <v>583.14750000000004</v>
      </c>
      <c r="X4930">
        <f>Sales_Data[[#This Row],[Sales]]-Sales_Data[[#This Row],[Cost]]</f>
        <v>314.00249999999994</v>
      </c>
      <c r="Y4930" s="3">
        <f>Sales_Data[[#This Row],[Gross_Profit_Recalc]]/Sales_Data[[#This Row],[Sales]]</f>
        <v>0.34999999999999992</v>
      </c>
      <c r="Z4930">
        <f>YEAR(Sales_Data[[#This Row],[Order Date]])</f>
        <v>2017</v>
      </c>
    </row>
    <row r="4931" spans="1:26" x14ac:dyDescent="0.2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>_xlfn.XLOOKUP(Sales_Data[[#This Row],[Category]],Assumptions_Model!A:A, Assumptions_Model!B:B)</f>
        <v>0.6</v>
      </c>
      <c r="W4931">
        <f>Sales_Data[[#This Row],[Sales]]*Sales_Data[[#This Row],[Cost_%]]</f>
        <v>34.65</v>
      </c>
      <c r="X4931">
        <f>Sales_Data[[#This Row],[Sales]]-Sales_Data[[#This Row],[Cost]]</f>
        <v>23.1</v>
      </c>
      <c r="Y4931" s="3">
        <f>Sales_Data[[#This Row],[Gross_Profit_Recalc]]/Sales_Data[[#This Row],[Sales]]</f>
        <v>0.4</v>
      </c>
      <c r="Z4931">
        <f>YEAR(Sales_Data[[#This Row],[Order Date]])</f>
        <v>2014</v>
      </c>
    </row>
    <row r="4932" spans="1:26" x14ac:dyDescent="0.2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>_xlfn.XLOOKUP(Sales_Data[[#This Row],[Category]],Assumptions_Model!A:A, Assumptions_Model!B:B)</f>
        <v>0.6</v>
      </c>
      <c r="W4932">
        <f>Sales_Data[[#This Row],[Sales]]*Sales_Data[[#This Row],[Cost_%]]</f>
        <v>8.9639999999999986</v>
      </c>
      <c r="X4932">
        <f>Sales_Data[[#This Row],[Sales]]-Sales_Data[[#This Row],[Cost]]</f>
        <v>5.9760000000000009</v>
      </c>
      <c r="Y4932" s="3">
        <f>Sales_Data[[#This Row],[Gross_Profit_Recalc]]/Sales_Data[[#This Row],[Sales]]</f>
        <v>0.40000000000000008</v>
      </c>
      <c r="Z4932">
        <f>YEAR(Sales_Data[[#This Row],[Order Date]])</f>
        <v>2014</v>
      </c>
    </row>
    <row r="4933" spans="1:26" x14ac:dyDescent="0.2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>_xlfn.XLOOKUP(Sales_Data[[#This Row],[Category]],Assumptions_Model!A:A, Assumptions_Model!B:B)</f>
        <v>0.6</v>
      </c>
      <c r="W4933">
        <f>Sales_Data[[#This Row],[Sales]]*Sales_Data[[#This Row],[Cost_%]]</f>
        <v>13.860000000000001</v>
      </c>
      <c r="X4933">
        <f>Sales_Data[[#This Row],[Sales]]-Sales_Data[[#This Row],[Cost]]</f>
        <v>9.24</v>
      </c>
      <c r="Y4933" s="3">
        <f>Sales_Data[[#This Row],[Gross_Profit_Recalc]]/Sales_Data[[#This Row],[Sales]]</f>
        <v>0.39999999999999997</v>
      </c>
      <c r="Z4933">
        <f>YEAR(Sales_Data[[#This Row],[Order Date]])</f>
        <v>2017</v>
      </c>
    </row>
    <row r="4934" spans="1:26" x14ac:dyDescent="0.2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f>_xlfn.XLOOKUP(Sales_Data[[#This Row],[Category]],Assumptions_Model!A:A, Assumptions_Model!B:B)</f>
        <v>0.6</v>
      </c>
      <c r="W4934">
        <f>Sales_Data[[#This Row],[Sales]]*Sales_Data[[#This Row],[Cost_%]]</f>
        <v>7.5215999999999994</v>
      </c>
      <c r="X4934">
        <f>Sales_Data[[#This Row],[Sales]]-Sales_Data[[#This Row],[Cost]]</f>
        <v>5.0144000000000002</v>
      </c>
      <c r="Y4934" s="3">
        <f>Sales_Data[[#This Row],[Gross_Profit_Recalc]]/Sales_Data[[#This Row],[Sales]]</f>
        <v>0.4</v>
      </c>
      <c r="Z4934">
        <f>YEAR(Sales_Data[[#This Row],[Order Date]])</f>
        <v>2015</v>
      </c>
    </row>
    <row r="4935" spans="1:26" x14ac:dyDescent="0.2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>_xlfn.XLOOKUP(Sales_Data[[#This Row],[Category]],Assumptions_Model!A:A, Assumptions_Model!B:B)</f>
        <v>0.6</v>
      </c>
      <c r="W4935">
        <f>Sales_Data[[#This Row],[Sales]]*Sales_Data[[#This Row],[Cost_%]]</f>
        <v>0.64800000000000002</v>
      </c>
      <c r="X4935">
        <f>Sales_Data[[#This Row],[Sales]]-Sales_Data[[#This Row],[Cost]]</f>
        <v>0.43200000000000005</v>
      </c>
      <c r="Y4935" s="3">
        <f>Sales_Data[[#This Row],[Gross_Profit_Recalc]]/Sales_Data[[#This Row],[Sales]]</f>
        <v>0.4</v>
      </c>
      <c r="Z4935">
        <f>YEAR(Sales_Data[[#This Row],[Order Date]])</f>
        <v>2015</v>
      </c>
    </row>
    <row r="4936" spans="1:26" x14ac:dyDescent="0.2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>_xlfn.XLOOKUP(Sales_Data[[#This Row],[Category]],Assumptions_Model!A:A, Assumptions_Model!B:B)</f>
        <v>0.6</v>
      </c>
      <c r="W4936">
        <f>Sales_Data[[#This Row],[Sales]]*Sales_Data[[#This Row],[Cost_%]]</f>
        <v>2.7071999999999998</v>
      </c>
      <c r="X4936">
        <f>Sales_Data[[#This Row],[Sales]]-Sales_Data[[#This Row],[Cost]]</f>
        <v>1.8047999999999997</v>
      </c>
      <c r="Y4936" s="3">
        <f>Sales_Data[[#This Row],[Gross_Profit_Recalc]]/Sales_Data[[#This Row],[Sales]]</f>
        <v>0.39999999999999997</v>
      </c>
      <c r="Z4936">
        <f>YEAR(Sales_Data[[#This Row],[Order Date]])</f>
        <v>2015</v>
      </c>
    </row>
    <row r="4937" spans="1:26" x14ac:dyDescent="0.2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f>_xlfn.XLOOKUP(Sales_Data[[#This Row],[Category]],Assumptions_Model!A:A, Assumptions_Model!B:B)</f>
        <v>0.55000000000000004</v>
      </c>
      <c r="W4937">
        <f>Sales_Data[[#This Row],[Sales]]*Sales_Data[[#This Row],[Cost_%]]</f>
        <v>9.2268000000000008</v>
      </c>
      <c r="X4937">
        <f>Sales_Data[[#This Row],[Sales]]-Sales_Data[[#This Row],[Cost]]</f>
        <v>7.549199999999999</v>
      </c>
      <c r="Y4937" s="3">
        <f>Sales_Data[[#This Row],[Gross_Profit_Recalc]]/Sales_Data[[#This Row],[Sales]]</f>
        <v>0.44999999999999996</v>
      </c>
      <c r="Z4937">
        <f>YEAR(Sales_Data[[#This Row],[Order Date]])</f>
        <v>2015</v>
      </c>
    </row>
    <row r="4938" spans="1:26" x14ac:dyDescent="0.2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>_xlfn.XLOOKUP(Sales_Data[[#This Row],[Category]],Assumptions_Model!A:A, Assumptions_Model!B:B)</f>
        <v>0.6</v>
      </c>
      <c r="W4938">
        <f>Sales_Data[[#This Row],[Sales]]*Sales_Data[[#This Row],[Cost_%]]</f>
        <v>20.244</v>
      </c>
      <c r="X4938">
        <f>Sales_Data[[#This Row],[Sales]]-Sales_Data[[#This Row],[Cost]]</f>
        <v>13.496000000000002</v>
      </c>
      <c r="Y4938" s="3">
        <f>Sales_Data[[#This Row],[Gross_Profit_Recalc]]/Sales_Data[[#This Row],[Sales]]</f>
        <v>0.4</v>
      </c>
      <c r="Z4938">
        <f>YEAR(Sales_Data[[#This Row],[Order Date]])</f>
        <v>2017</v>
      </c>
    </row>
    <row r="4939" spans="1:26" x14ac:dyDescent="0.2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>_xlfn.XLOOKUP(Sales_Data[[#This Row],[Category]],Assumptions_Model!A:A, Assumptions_Model!B:B)</f>
        <v>0.6</v>
      </c>
      <c r="W4939">
        <f>Sales_Data[[#This Row],[Sales]]*Sales_Data[[#This Row],[Cost_%]]</f>
        <v>795.50999999999988</v>
      </c>
      <c r="X4939">
        <f>Sales_Data[[#This Row],[Sales]]-Sales_Data[[#This Row],[Cost]]</f>
        <v>530.34</v>
      </c>
      <c r="Y4939" s="3">
        <f>Sales_Data[[#This Row],[Gross_Profit_Recalc]]/Sales_Data[[#This Row],[Sales]]</f>
        <v>0.40000000000000008</v>
      </c>
      <c r="Z4939">
        <f>YEAR(Sales_Data[[#This Row],[Order Date]])</f>
        <v>2014</v>
      </c>
    </row>
    <row r="4940" spans="1:26" x14ac:dyDescent="0.2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>_xlfn.XLOOKUP(Sales_Data[[#This Row],[Category]],Assumptions_Model!A:A, Assumptions_Model!B:B)</f>
        <v>0.65</v>
      </c>
      <c r="W4940">
        <f>Sales_Data[[#This Row],[Sales]]*Sales_Data[[#This Row],[Cost_%]]</f>
        <v>217.09935000000002</v>
      </c>
      <c r="X4940">
        <f>Sales_Data[[#This Row],[Sales]]-Sales_Data[[#This Row],[Cost]]</f>
        <v>116.89965000000001</v>
      </c>
      <c r="Y4940" s="3">
        <f>Sales_Data[[#This Row],[Gross_Profit_Recalc]]/Sales_Data[[#This Row],[Sales]]</f>
        <v>0.35</v>
      </c>
      <c r="Z4940">
        <f>YEAR(Sales_Data[[#This Row],[Order Date]])</f>
        <v>2014</v>
      </c>
    </row>
    <row r="4941" spans="1:26" x14ac:dyDescent="0.2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>_xlfn.XLOOKUP(Sales_Data[[#This Row],[Category]],Assumptions_Model!A:A, Assumptions_Model!B:B)</f>
        <v>0.6</v>
      </c>
      <c r="W4941">
        <f>Sales_Data[[#This Row],[Sales]]*Sales_Data[[#This Row],[Cost_%]]</f>
        <v>11.94</v>
      </c>
      <c r="X4941">
        <f>Sales_Data[[#This Row],[Sales]]-Sales_Data[[#This Row],[Cost]]</f>
        <v>7.9599999999999991</v>
      </c>
      <c r="Y4941" s="3">
        <f>Sales_Data[[#This Row],[Gross_Profit_Recalc]]/Sales_Data[[#This Row],[Sales]]</f>
        <v>0.39999999999999997</v>
      </c>
      <c r="Z4941">
        <f>YEAR(Sales_Data[[#This Row],[Order Date]])</f>
        <v>2014</v>
      </c>
    </row>
    <row r="4942" spans="1:26" x14ac:dyDescent="0.2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>_xlfn.XLOOKUP(Sales_Data[[#This Row],[Category]],Assumptions_Model!A:A, Assumptions_Model!B:B)</f>
        <v>0.65</v>
      </c>
      <c r="W4942">
        <f>Sales_Data[[#This Row],[Sales]]*Sales_Data[[#This Row],[Cost_%]]</f>
        <v>824.73299999999995</v>
      </c>
      <c r="X4942">
        <f>Sales_Data[[#This Row],[Sales]]-Sales_Data[[#This Row],[Cost]]</f>
        <v>444.08699999999999</v>
      </c>
      <c r="Y4942" s="3">
        <f>Sales_Data[[#This Row],[Gross_Profit_Recalc]]/Sales_Data[[#This Row],[Sales]]</f>
        <v>0.35000000000000003</v>
      </c>
      <c r="Z4942">
        <f>YEAR(Sales_Data[[#This Row],[Order Date]])</f>
        <v>2015</v>
      </c>
    </row>
    <row r="4943" spans="1:26" x14ac:dyDescent="0.2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>_xlfn.XLOOKUP(Sales_Data[[#This Row],[Category]],Assumptions_Model!A:A, Assumptions_Model!B:B)</f>
        <v>0.65</v>
      </c>
      <c r="W4943">
        <f>Sales_Data[[#This Row],[Sales]]*Sales_Data[[#This Row],[Cost_%]]</f>
        <v>184.54800000000003</v>
      </c>
      <c r="X4943">
        <f>Sales_Data[[#This Row],[Sales]]-Sales_Data[[#This Row],[Cost]]</f>
        <v>99.371999999999986</v>
      </c>
      <c r="Y4943" s="3">
        <f>Sales_Data[[#This Row],[Gross_Profit_Recalc]]/Sales_Data[[#This Row],[Sales]]</f>
        <v>0.34999999999999992</v>
      </c>
      <c r="Z4943">
        <f>YEAR(Sales_Data[[#This Row],[Order Date]])</f>
        <v>2015</v>
      </c>
    </row>
    <row r="4944" spans="1:26" x14ac:dyDescent="0.2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>_xlfn.XLOOKUP(Sales_Data[[#This Row],[Category]],Assumptions_Model!A:A, Assumptions_Model!B:B)</f>
        <v>0.6</v>
      </c>
      <c r="W4944">
        <f>Sales_Data[[#This Row],[Sales]]*Sales_Data[[#This Row],[Cost_%]]</f>
        <v>3.4079999999999999</v>
      </c>
      <c r="X4944">
        <f>Sales_Data[[#This Row],[Sales]]-Sales_Data[[#This Row],[Cost]]</f>
        <v>2.2719999999999998</v>
      </c>
      <c r="Y4944" s="3">
        <f>Sales_Data[[#This Row],[Gross_Profit_Recalc]]/Sales_Data[[#This Row],[Sales]]</f>
        <v>0.39999999999999997</v>
      </c>
      <c r="Z4944">
        <f>YEAR(Sales_Data[[#This Row],[Order Date]])</f>
        <v>2015</v>
      </c>
    </row>
    <row r="4945" spans="1:26" x14ac:dyDescent="0.2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>_xlfn.XLOOKUP(Sales_Data[[#This Row],[Category]],Assumptions_Model!A:A, Assumptions_Model!B:B)</f>
        <v>0.6</v>
      </c>
      <c r="W4945">
        <f>Sales_Data[[#This Row],[Sales]]*Sales_Data[[#This Row],[Cost_%]]</f>
        <v>225.20399999999998</v>
      </c>
      <c r="X4945">
        <f>Sales_Data[[#This Row],[Sales]]-Sales_Data[[#This Row],[Cost]]</f>
        <v>150.136</v>
      </c>
      <c r="Y4945" s="3">
        <f>Sales_Data[[#This Row],[Gross_Profit_Recalc]]/Sales_Data[[#This Row],[Sales]]</f>
        <v>0.4</v>
      </c>
      <c r="Z4945">
        <f>YEAR(Sales_Data[[#This Row],[Order Date]])</f>
        <v>2017</v>
      </c>
    </row>
    <row r="4946" spans="1:26" x14ac:dyDescent="0.2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>_xlfn.XLOOKUP(Sales_Data[[#This Row],[Category]],Assumptions_Model!A:A, Assumptions_Model!B:B)</f>
        <v>0.6</v>
      </c>
      <c r="W4946">
        <f>Sales_Data[[#This Row],[Sales]]*Sales_Data[[#This Row],[Cost_%]]</f>
        <v>57.647999999999996</v>
      </c>
      <c r="X4946">
        <f>Sales_Data[[#This Row],[Sales]]-Sales_Data[[#This Row],[Cost]]</f>
        <v>38.432000000000002</v>
      </c>
      <c r="Y4946" s="3">
        <f>Sales_Data[[#This Row],[Gross_Profit_Recalc]]/Sales_Data[[#This Row],[Sales]]</f>
        <v>0.4</v>
      </c>
      <c r="Z4946">
        <f>YEAR(Sales_Data[[#This Row],[Order Date]])</f>
        <v>2016</v>
      </c>
    </row>
    <row r="4947" spans="1:26" x14ac:dyDescent="0.2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>_xlfn.XLOOKUP(Sales_Data[[#This Row],[Category]],Assumptions_Model!A:A, Assumptions_Model!B:B)</f>
        <v>0.6</v>
      </c>
      <c r="W4947">
        <f>Sales_Data[[#This Row],[Sales]]*Sales_Data[[#This Row],[Cost_%]]</f>
        <v>7.008</v>
      </c>
      <c r="X4947">
        <f>Sales_Data[[#This Row],[Sales]]-Sales_Data[[#This Row],[Cost]]</f>
        <v>4.6719999999999997</v>
      </c>
      <c r="Y4947" s="3">
        <f>Sales_Data[[#This Row],[Gross_Profit_Recalc]]/Sales_Data[[#This Row],[Sales]]</f>
        <v>0.39999999999999997</v>
      </c>
      <c r="Z4947">
        <f>YEAR(Sales_Data[[#This Row],[Order Date]])</f>
        <v>2016</v>
      </c>
    </row>
    <row r="4948" spans="1:26" x14ac:dyDescent="0.2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>_xlfn.XLOOKUP(Sales_Data[[#This Row],[Category]],Assumptions_Model!A:A, Assumptions_Model!B:B)</f>
        <v>0.6</v>
      </c>
      <c r="W4948">
        <f>Sales_Data[[#This Row],[Sales]]*Sales_Data[[#This Row],[Cost_%]]</f>
        <v>2.6160000000000001</v>
      </c>
      <c r="X4948">
        <f>Sales_Data[[#This Row],[Sales]]-Sales_Data[[#This Row],[Cost]]</f>
        <v>1.7440000000000002</v>
      </c>
      <c r="Y4948" s="3">
        <f>Sales_Data[[#This Row],[Gross_Profit_Recalc]]/Sales_Data[[#This Row],[Sales]]</f>
        <v>0.4</v>
      </c>
      <c r="Z4948">
        <f>YEAR(Sales_Data[[#This Row],[Order Date]])</f>
        <v>2016</v>
      </c>
    </row>
    <row r="4949" spans="1:26" x14ac:dyDescent="0.2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>_xlfn.XLOOKUP(Sales_Data[[#This Row],[Category]],Assumptions_Model!A:A, Assumptions_Model!B:B)</f>
        <v>0.6</v>
      </c>
      <c r="W4949">
        <f>Sales_Data[[#This Row],[Sales]]*Sales_Data[[#This Row],[Cost_%]]</f>
        <v>17.543999999999997</v>
      </c>
      <c r="X4949">
        <f>Sales_Data[[#This Row],[Sales]]-Sales_Data[[#This Row],[Cost]]</f>
        <v>11.696000000000002</v>
      </c>
      <c r="Y4949" s="3">
        <f>Sales_Data[[#This Row],[Gross_Profit_Recalc]]/Sales_Data[[#This Row],[Sales]]</f>
        <v>0.40000000000000008</v>
      </c>
      <c r="Z4949">
        <f>YEAR(Sales_Data[[#This Row],[Order Date]])</f>
        <v>2014</v>
      </c>
    </row>
    <row r="4950" spans="1:26" x14ac:dyDescent="0.2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>_xlfn.XLOOKUP(Sales_Data[[#This Row],[Category]],Assumptions_Model!A:A, Assumptions_Model!B:B)</f>
        <v>0.6</v>
      </c>
      <c r="W4950">
        <f>Sales_Data[[#This Row],[Sales]]*Sales_Data[[#This Row],[Cost_%]]</f>
        <v>70.492800000000003</v>
      </c>
      <c r="X4950">
        <f>Sales_Data[[#This Row],[Sales]]-Sales_Data[[#This Row],[Cost]]</f>
        <v>46.995199999999997</v>
      </c>
      <c r="Y4950" s="3">
        <f>Sales_Data[[#This Row],[Gross_Profit_Recalc]]/Sales_Data[[#This Row],[Sales]]</f>
        <v>0.39999999999999997</v>
      </c>
      <c r="Z4950">
        <f>YEAR(Sales_Data[[#This Row],[Order Date]])</f>
        <v>2017</v>
      </c>
    </row>
    <row r="4951" spans="1:26" x14ac:dyDescent="0.2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>_xlfn.XLOOKUP(Sales_Data[[#This Row],[Category]],Assumptions_Model!A:A, Assumptions_Model!B:B)</f>
        <v>0.65</v>
      </c>
      <c r="W4951">
        <f>Sales_Data[[#This Row],[Sales]]*Sales_Data[[#This Row],[Cost_%]]</f>
        <v>12.246</v>
      </c>
      <c r="X4951">
        <f>Sales_Data[[#This Row],[Sales]]-Sales_Data[[#This Row],[Cost]]</f>
        <v>6.5939999999999994</v>
      </c>
      <c r="Y4951" s="3">
        <f>Sales_Data[[#This Row],[Gross_Profit_Recalc]]/Sales_Data[[#This Row],[Sales]]</f>
        <v>0.35</v>
      </c>
      <c r="Z4951">
        <f>YEAR(Sales_Data[[#This Row],[Order Date]])</f>
        <v>2017</v>
      </c>
    </row>
    <row r="4952" spans="1:26" x14ac:dyDescent="0.2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>_xlfn.XLOOKUP(Sales_Data[[#This Row],[Category]],Assumptions_Model!A:A, Assumptions_Model!B:B)</f>
        <v>0.6</v>
      </c>
      <c r="W4952">
        <f>Sales_Data[[#This Row],[Sales]]*Sales_Data[[#This Row],[Cost_%]]</f>
        <v>7.452</v>
      </c>
      <c r="X4952">
        <f>Sales_Data[[#This Row],[Sales]]-Sales_Data[[#This Row],[Cost]]</f>
        <v>4.968</v>
      </c>
      <c r="Y4952" s="3">
        <f>Sales_Data[[#This Row],[Gross_Profit_Recalc]]/Sales_Data[[#This Row],[Sales]]</f>
        <v>0.4</v>
      </c>
      <c r="Z4952">
        <f>YEAR(Sales_Data[[#This Row],[Order Date]])</f>
        <v>2016</v>
      </c>
    </row>
    <row r="4953" spans="1:26" x14ac:dyDescent="0.2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>_xlfn.XLOOKUP(Sales_Data[[#This Row],[Category]],Assumptions_Model!A:A, Assumptions_Model!B:B)</f>
        <v>0.6</v>
      </c>
      <c r="W4953">
        <f>Sales_Data[[#This Row],[Sales]]*Sales_Data[[#This Row],[Cost_%]]</f>
        <v>7.7759999999999998</v>
      </c>
      <c r="X4953">
        <f>Sales_Data[[#This Row],[Sales]]-Sales_Data[[#This Row],[Cost]]</f>
        <v>5.1840000000000011</v>
      </c>
      <c r="Y4953" s="3">
        <f>Sales_Data[[#This Row],[Gross_Profit_Recalc]]/Sales_Data[[#This Row],[Sales]]</f>
        <v>0.40000000000000008</v>
      </c>
      <c r="Z4953">
        <f>YEAR(Sales_Data[[#This Row],[Order Date]])</f>
        <v>2015</v>
      </c>
    </row>
    <row r="4954" spans="1:26" x14ac:dyDescent="0.2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>_xlfn.XLOOKUP(Sales_Data[[#This Row],[Category]],Assumptions_Model!A:A, Assumptions_Model!B:B)</f>
        <v>0.6</v>
      </c>
      <c r="W4954">
        <f>Sales_Data[[#This Row],[Sales]]*Sales_Data[[#This Row],[Cost_%]]</f>
        <v>41.688000000000002</v>
      </c>
      <c r="X4954">
        <f>Sales_Data[[#This Row],[Sales]]-Sales_Data[[#This Row],[Cost]]</f>
        <v>27.792000000000002</v>
      </c>
      <c r="Y4954" s="3">
        <f>Sales_Data[[#This Row],[Gross_Profit_Recalc]]/Sales_Data[[#This Row],[Sales]]</f>
        <v>0.4</v>
      </c>
      <c r="Z4954">
        <f>YEAR(Sales_Data[[#This Row],[Order Date]])</f>
        <v>2017</v>
      </c>
    </row>
    <row r="4955" spans="1:26" x14ac:dyDescent="0.2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f>_xlfn.XLOOKUP(Sales_Data[[#This Row],[Category]],Assumptions_Model!A:A, Assumptions_Model!B:B)</f>
        <v>0.55000000000000004</v>
      </c>
      <c r="W4955">
        <f>Sales_Data[[#This Row],[Sales]]*Sales_Data[[#This Row],[Cost_%]]</f>
        <v>47.245000000000005</v>
      </c>
      <c r="X4955">
        <f>Sales_Data[[#This Row],[Sales]]-Sales_Data[[#This Row],[Cost]]</f>
        <v>38.655000000000001</v>
      </c>
      <c r="Y4955" s="3">
        <f>Sales_Data[[#This Row],[Gross_Profit_Recalc]]/Sales_Data[[#This Row],[Sales]]</f>
        <v>0.45</v>
      </c>
      <c r="Z4955">
        <f>YEAR(Sales_Data[[#This Row],[Order Date]])</f>
        <v>2015</v>
      </c>
    </row>
    <row r="4956" spans="1:26" x14ac:dyDescent="0.2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>_xlfn.XLOOKUP(Sales_Data[[#This Row],[Category]],Assumptions_Model!A:A, Assumptions_Model!B:B)</f>
        <v>0.6</v>
      </c>
      <c r="W4956">
        <f>Sales_Data[[#This Row],[Sales]]*Sales_Data[[#This Row],[Cost_%]]</f>
        <v>10.835999999999999</v>
      </c>
      <c r="X4956">
        <f>Sales_Data[[#This Row],[Sales]]-Sales_Data[[#This Row],[Cost]]</f>
        <v>7.2240000000000002</v>
      </c>
      <c r="Y4956" s="3">
        <f>Sales_Data[[#This Row],[Gross_Profit_Recalc]]/Sales_Data[[#This Row],[Sales]]</f>
        <v>0.4</v>
      </c>
      <c r="Z4956">
        <f>YEAR(Sales_Data[[#This Row],[Order Date]])</f>
        <v>2014</v>
      </c>
    </row>
    <row r="4957" spans="1:26" x14ac:dyDescent="0.2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>_xlfn.XLOOKUP(Sales_Data[[#This Row],[Category]],Assumptions_Model!A:A, Assumptions_Model!B:B)</f>
        <v>0.6</v>
      </c>
      <c r="W4957">
        <f>Sales_Data[[#This Row],[Sales]]*Sales_Data[[#This Row],[Cost_%]]</f>
        <v>47.484000000000002</v>
      </c>
      <c r="X4957">
        <f>Sales_Data[[#This Row],[Sales]]-Sales_Data[[#This Row],[Cost]]</f>
        <v>31.655999999999999</v>
      </c>
      <c r="Y4957" s="3">
        <f>Sales_Data[[#This Row],[Gross_Profit_Recalc]]/Sales_Data[[#This Row],[Sales]]</f>
        <v>0.39999999999999997</v>
      </c>
      <c r="Z4957">
        <f>YEAR(Sales_Data[[#This Row],[Order Date]])</f>
        <v>2014</v>
      </c>
    </row>
    <row r="4958" spans="1:26" x14ac:dyDescent="0.2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>_xlfn.XLOOKUP(Sales_Data[[#This Row],[Category]],Assumptions_Model!A:A, Assumptions_Model!B:B)</f>
        <v>0.65</v>
      </c>
      <c r="W4958">
        <f>Sales_Data[[#This Row],[Sales]]*Sales_Data[[#This Row],[Cost_%]]</f>
        <v>24.31</v>
      </c>
      <c r="X4958">
        <f>Sales_Data[[#This Row],[Sales]]-Sales_Data[[#This Row],[Cost]]</f>
        <v>13.09</v>
      </c>
      <c r="Y4958" s="3">
        <f>Sales_Data[[#This Row],[Gross_Profit_Recalc]]/Sales_Data[[#This Row],[Sales]]</f>
        <v>0.35000000000000003</v>
      </c>
      <c r="Z4958">
        <f>YEAR(Sales_Data[[#This Row],[Order Date]])</f>
        <v>2014</v>
      </c>
    </row>
    <row r="4959" spans="1:26" x14ac:dyDescent="0.2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f>_xlfn.XLOOKUP(Sales_Data[[#This Row],[Category]],Assumptions_Model!A:A, Assumptions_Model!B:B)</f>
        <v>0.6</v>
      </c>
      <c r="W4959">
        <f>Sales_Data[[#This Row],[Sales]]*Sales_Data[[#This Row],[Cost_%]]</f>
        <v>1.5071999999999999</v>
      </c>
      <c r="X4959">
        <f>Sales_Data[[#This Row],[Sales]]-Sales_Data[[#This Row],[Cost]]</f>
        <v>1.0048000000000001</v>
      </c>
      <c r="Y4959" s="3">
        <f>Sales_Data[[#This Row],[Gross_Profit_Recalc]]/Sales_Data[[#This Row],[Sales]]</f>
        <v>0.40000000000000008</v>
      </c>
      <c r="Z4959">
        <f>YEAR(Sales_Data[[#This Row],[Order Date]])</f>
        <v>2015</v>
      </c>
    </row>
    <row r="4960" spans="1:26" x14ac:dyDescent="0.2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>_xlfn.XLOOKUP(Sales_Data[[#This Row],[Category]],Assumptions_Model!A:A, Assumptions_Model!B:B)</f>
        <v>0.6</v>
      </c>
      <c r="W4960">
        <f>Sales_Data[[#This Row],[Sales]]*Sales_Data[[#This Row],[Cost_%]]</f>
        <v>11.3184</v>
      </c>
      <c r="X4960">
        <f>Sales_Data[[#This Row],[Sales]]-Sales_Data[[#This Row],[Cost]]</f>
        <v>7.5456000000000003</v>
      </c>
      <c r="Y4960" s="3">
        <f>Sales_Data[[#This Row],[Gross_Profit_Recalc]]/Sales_Data[[#This Row],[Sales]]</f>
        <v>0.4</v>
      </c>
      <c r="Z4960">
        <f>YEAR(Sales_Data[[#This Row],[Order Date]])</f>
        <v>2015</v>
      </c>
    </row>
    <row r="4961" spans="1:26" x14ac:dyDescent="0.2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>_xlfn.XLOOKUP(Sales_Data[[#This Row],[Category]],Assumptions_Model!A:A, Assumptions_Model!B:B)</f>
        <v>0.55000000000000004</v>
      </c>
      <c r="W4961">
        <f>Sales_Data[[#This Row],[Sales]]*Sales_Data[[#This Row],[Cost_%]]</f>
        <v>33.6556</v>
      </c>
      <c r="X4961">
        <f>Sales_Data[[#This Row],[Sales]]-Sales_Data[[#This Row],[Cost]]</f>
        <v>27.5364</v>
      </c>
      <c r="Y4961" s="3">
        <f>Sales_Data[[#This Row],[Gross_Profit_Recalc]]/Sales_Data[[#This Row],[Sales]]</f>
        <v>0.45</v>
      </c>
      <c r="Z4961">
        <f>YEAR(Sales_Data[[#This Row],[Order Date]])</f>
        <v>2016</v>
      </c>
    </row>
    <row r="4962" spans="1:26" x14ac:dyDescent="0.2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f>_xlfn.XLOOKUP(Sales_Data[[#This Row],[Category]],Assumptions_Model!A:A, Assumptions_Model!B:B)</f>
        <v>0.6</v>
      </c>
      <c r="W4962">
        <f>Sales_Data[[#This Row],[Sales]]*Sales_Data[[#This Row],[Cost_%]]</f>
        <v>40.704000000000001</v>
      </c>
      <c r="X4962">
        <f>Sales_Data[[#This Row],[Sales]]-Sales_Data[[#This Row],[Cost]]</f>
        <v>27.136000000000003</v>
      </c>
      <c r="Y4962" s="3">
        <f>Sales_Data[[#This Row],[Gross_Profit_Recalc]]/Sales_Data[[#This Row],[Sales]]</f>
        <v>0.4</v>
      </c>
      <c r="Z4962">
        <f>YEAR(Sales_Data[[#This Row],[Order Date]])</f>
        <v>2016</v>
      </c>
    </row>
    <row r="4963" spans="1:26" x14ac:dyDescent="0.2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>_xlfn.XLOOKUP(Sales_Data[[#This Row],[Category]],Assumptions_Model!A:A, Assumptions_Model!B:B)</f>
        <v>0.65</v>
      </c>
      <c r="W4963">
        <f>Sales_Data[[#This Row],[Sales]]*Sales_Data[[#This Row],[Cost_%]]</f>
        <v>31.662800000000004</v>
      </c>
      <c r="X4963">
        <f>Sales_Data[[#This Row],[Sales]]-Sales_Data[[#This Row],[Cost]]</f>
        <v>17.049199999999999</v>
      </c>
      <c r="Y4963" s="3">
        <f>Sales_Data[[#This Row],[Gross_Profit_Recalc]]/Sales_Data[[#This Row],[Sales]]</f>
        <v>0.35</v>
      </c>
      <c r="Z4963">
        <f>YEAR(Sales_Data[[#This Row],[Order Date]])</f>
        <v>2014</v>
      </c>
    </row>
    <row r="4964" spans="1:26" x14ac:dyDescent="0.2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>_xlfn.XLOOKUP(Sales_Data[[#This Row],[Category]],Assumptions_Model!A:A, Assumptions_Model!B:B)</f>
        <v>0.6</v>
      </c>
      <c r="W4964">
        <f>Sales_Data[[#This Row],[Sales]]*Sales_Data[[#This Row],[Cost_%]]</f>
        <v>10.764000000000001</v>
      </c>
      <c r="X4964">
        <f>Sales_Data[[#This Row],[Sales]]-Sales_Data[[#This Row],[Cost]]</f>
        <v>7.1760000000000002</v>
      </c>
      <c r="Y4964" s="3">
        <f>Sales_Data[[#This Row],[Gross_Profit_Recalc]]/Sales_Data[[#This Row],[Sales]]</f>
        <v>0.39999999999999997</v>
      </c>
      <c r="Z4964">
        <f>YEAR(Sales_Data[[#This Row],[Order Date]])</f>
        <v>2014</v>
      </c>
    </row>
    <row r="4965" spans="1:26" x14ac:dyDescent="0.2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>_xlfn.XLOOKUP(Sales_Data[[#This Row],[Category]],Assumptions_Model!A:A, Assumptions_Model!B:B)</f>
        <v>0.6</v>
      </c>
      <c r="W4965">
        <f>Sales_Data[[#This Row],[Sales]]*Sales_Data[[#This Row],[Cost_%]]</f>
        <v>145.76399999999998</v>
      </c>
      <c r="X4965">
        <f>Sales_Data[[#This Row],[Sales]]-Sales_Data[[#This Row],[Cost]]</f>
        <v>97.176000000000016</v>
      </c>
      <c r="Y4965" s="3">
        <f>Sales_Data[[#This Row],[Gross_Profit_Recalc]]/Sales_Data[[#This Row],[Sales]]</f>
        <v>0.40000000000000008</v>
      </c>
      <c r="Z4965">
        <f>YEAR(Sales_Data[[#This Row],[Order Date]])</f>
        <v>2014</v>
      </c>
    </row>
    <row r="4966" spans="1:26" x14ac:dyDescent="0.2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>_xlfn.XLOOKUP(Sales_Data[[#This Row],[Category]],Assumptions_Model!A:A, Assumptions_Model!B:B)</f>
        <v>0.6</v>
      </c>
      <c r="W4966">
        <f>Sales_Data[[#This Row],[Sales]]*Sales_Data[[#This Row],[Cost_%]]</f>
        <v>4.6584000000000003</v>
      </c>
      <c r="X4966">
        <f>Sales_Data[[#This Row],[Sales]]-Sales_Data[[#This Row],[Cost]]</f>
        <v>3.1055999999999999</v>
      </c>
      <c r="Y4966" s="3">
        <f>Sales_Data[[#This Row],[Gross_Profit_Recalc]]/Sales_Data[[#This Row],[Sales]]</f>
        <v>0.39999999999999997</v>
      </c>
      <c r="Z4966">
        <f>YEAR(Sales_Data[[#This Row],[Order Date]])</f>
        <v>2016</v>
      </c>
    </row>
    <row r="4967" spans="1:26" x14ac:dyDescent="0.2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>_xlfn.XLOOKUP(Sales_Data[[#This Row],[Category]],Assumptions_Model!A:A, Assumptions_Model!B:B)</f>
        <v>0.55000000000000004</v>
      </c>
      <c r="W4967">
        <f>Sales_Data[[#This Row],[Sales]]*Sales_Data[[#This Row],[Cost_%]]</f>
        <v>256.87200000000001</v>
      </c>
      <c r="X4967">
        <f>Sales_Data[[#This Row],[Sales]]-Sales_Data[[#This Row],[Cost]]</f>
        <v>210.16800000000001</v>
      </c>
      <c r="Y4967" s="3">
        <f>Sales_Data[[#This Row],[Gross_Profit_Recalc]]/Sales_Data[[#This Row],[Sales]]</f>
        <v>0.45</v>
      </c>
      <c r="Z4967">
        <f>YEAR(Sales_Data[[#This Row],[Order Date]])</f>
        <v>2015</v>
      </c>
    </row>
    <row r="4968" spans="1:26" x14ac:dyDescent="0.2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>_xlfn.XLOOKUP(Sales_Data[[#This Row],[Category]],Assumptions_Model!A:A, Assumptions_Model!B:B)</f>
        <v>0.55000000000000004</v>
      </c>
      <c r="W4968">
        <f>Sales_Data[[#This Row],[Sales]]*Sales_Data[[#This Row],[Cost_%]]</f>
        <v>70.867500000000007</v>
      </c>
      <c r="X4968">
        <f>Sales_Data[[#This Row],[Sales]]-Sales_Data[[#This Row],[Cost]]</f>
        <v>57.982499999999987</v>
      </c>
      <c r="Y4968" s="3">
        <f>Sales_Data[[#This Row],[Gross_Profit_Recalc]]/Sales_Data[[#This Row],[Sales]]</f>
        <v>0.4499999999999999</v>
      </c>
      <c r="Z4968">
        <f>YEAR(Sales_Data[[#This Row],[Order Date]])</f>
        <v>2015</v>
      </c>
    </row>
    <row r="4969" spans="1:26" x14ac:dyDescent="0.2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>_xlfn.XLOOKUP(Sales_Data[[#This Row],[Category]],Assumptions_Model!A:A, Assumptions_Model!B:B)</f>
        <v>0.6</v>
      </c>
      <c r="W4969">
        <f>Sales_Data[[#This Row],[Sales]]*Sales_Data[[#This Row],[Cost_%]]</f>
        <v>5.04</v>
      </c>
      <c r="X4969">
        <f>Sales_Data[[#This Row],[Sales]]-Sales_Data[[#This Row],[Cost]]</f>
        <v>3.3600000000000003</v>
      </c>
      <c r="Y4969" s="3">
        <f>Sales_Data[[#This Row],[Gross_Profit_Recalc]]/Sales_Data[[#This Row],[Sales]]</f>
        <v>0.4</v>
      </c>
      <c r="Z4969">
        <f>YEAR(Sales_Data[[#This Row],[Order Date]])</f>
        <v>2015</v>
      </c>
    </row>
    <row r="4970" spans="1:26" x14ac:dyDescent="0.2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>_xlfn.XLOOKUP(Sales_Data[[#This Row],[Category]],Assumptions_Model!A:A, Assumptions_Model!B:B)</f>
        <v>0.55000000000000004</v>
      </c>
      <c r="W4970">
        <f>Sales_Data[[#This Row],[Sales]]*Sales_Data[[#This Row],[Cost_%]]</f>
        <v>109.989</v>
      </c>
      <c r="X4970">
        <f>Sales_Data[[#This Row],[Sales]]-Sales_Data[[#This Row],[Cost]]</f>
        <v>89.990999999999985</v>
      </c>
      <c r="Y4970" s="3">
        <f>Sales_Data[[#This Row],[Gross_Profit_Recalc]]/Sales_Data[[#This Row],[Sales]]</f>
        <v>0.44999999999999996</v>
      </c>
      <c r="Z4970">
        <f>YEAR(Sales_Data[[#This Row],[Order Date]])</f>
        <v>2015</v>
      </c>
    </row>
    <row r="4971" spans="1:26" x14ac:dyDescent="0.2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>_xlfn.XLOOKUP(Sales_Data[[#This Row],[Category]],Assumptions_Model!A:A, Assumptions_Model!B:B)</f>
        <v>0.65</v>
      </c>
      <c r="W4971">
        <f>Sales_Data[[#This Row],[Sales]]*Sales_Data[[#This Row],[Cost_%]]</f>
        <v>72.137</v>
      </c>
      <c r="X4971">
        <f>Sales_Data[[#This Row],[Sales]]-Sales_Data[[#This Row],[Cost]]</f>
        <v>38.843000000000004</v>
      </c>
      <c r="Y4971" s="3">
        <f>Sales_Data[[#This Row],[Gross_Profit_Recalc]]/Sales_Data[[#This Row],[Sales]]</f>
        <v>0.35000000000000003</v>
      </c>
      <c r="Z4971">
        <f>YEAR(Sales_Data[[#This Row],[Order Date]])</f>
        <v>2015</v>
      </c>
    </row>
    <row r="4972" spans="1:26" x14ac:dyDescent="0.2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>_xlfn.XLOOKUP(Sales_Data[[#This Row],[Category]],Assumptions_Model!A:A, Assumptions_Model!B:B)</f>
        <v>0.65</v>
      </c>
      <c r="W4972">
        <f>Sales_Data[[#This Row],[Sales]]*Sales_Data[[#This Row],[Cost_%]]</f>
        <v>135.18960000000001</v>
      </c>
      <c r="X4972">
        <f>Sales_Data[[#This Row],[Sales]]-Sales_Data[[#This Row],[Cost]]</f>
        <v>72.794399999999996</v>
      </c>
      <c r="Y4972" s="3">
        <f>Sales_Data[[#This Row],[Gross_Profit_Recalc]]/Sales_Data[[#This Row],[Sales]]</f>
        <v>0.35</v>
      </c>
      <c r="Z4972">
        <f>YEAR(Sales_Data[[#This Row],[Order Date]])</f>
        <v>2016</v>
      </c>
    </row>
    <row r="4973" spans="1:26" x14ac:dyDescent="0.2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>_xlfn.XLOOKUP(Sales_Data[[#This Row],[Category]],Assumptions_Model!A:A, Assumptions_Model!B:B)</f>
        <v>0.6</v>
      </c>
      <c r="W4973">
        <f>Sales_Data[[#This Row],[Sales]]*Sales_Data[[#This Row],[Cost_%]]</f>
        <v>21.667200000000001</v>
      </c>
      <c r="X4973">
        <f>Sales_Data[[#This Row],[Sales]]-Sales_Data[[#This Row],[Cost]]</f>
        <v>14.444800000000001</v>
      </c>
      <c r="Y4973" s="3">
        <f>Sales_Data[[#This Row],[Gross_Profit_Recalc]]/Sales_Data[[#This Row],[Sales]]</f>
        <v>0.4</v>
      </c>
      <c r="Z4973">
        <f>YEAR(Sales_Data[[#This Row],[Order Date]])</f>
        <v>2016</v>
      </c>
    </row>
    <row r="4974" spans="1:26" x14ac:dyDescent="0.2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>_xlfn.XLOOKUP(Sales_Data[[#This Row],[Category]],Assumptions_Model!A:A, Assumptions_Model!B:B)</f>
        <v>0.65</v>
      </c>
      <c r="W4974">
        <f>Sales_Data[[#This Row],[Sales]]*Sales_Data[[#This Row],[Cost_%]]</f>
        <v>23.119199999999999</v>
      </c>
      <c r="X4974">
        <f>Sales_Data[[#This Row],[Sales]]-Sales_Data[[#This Row],[Cost]]</f>
        <v>12.448799999999999</v>
      </c>
      <c r="Y4974" s="3">
        <f>Sales_Data[[#This Row],[Gross_Profit_Recalc]]/Sales_Data[[#This Row],[Sales]]</f>
        <v>0.35</v>
      </c>
      <c r="Z4974">
        <f>YEAR(Sales_Data[[#This Row],[Order Date]])</f>
        <v>2016</v>
      </c>
    </row>
    <row r="4975" spans="1:26" x14ac:dyDescent="0.2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>_xlfn.XLOOKUP(Sales_Data[[#This Row],[Category]],Assumptions_Model!A:A, Assumptions_Model!B:B)</f>
        <v>0.6</v>
      </c>
      <c r="W4975">
        <f>Sales_Data[[#This Row],[Sales]]*Sales_Data[[#This Row],[Cost_%]]</f>
        <v>53.260799999999996</v>
      </c>
      <c r="X4975">
        <f>Sales_Data[[#This Row],[Sales]]-Sales_Data[[#This Row],[Cost]]</f>
        <v>35.507200000000005</v>
      </c>
      <c r="Y4975" s="3">
        <f>Sales_Data[[#This Row],[Gross_Profit_Recalc]]/Sales_Data[[#This Row],[Sales]]</f>
        <v>0.4</v>
      </c>
      <c r="Z4975">
        <f>YEAR(Sales_Data[[#This Row],[Order Date]])</f>
        <v>2016</v>
      </c>
    </row>
    <row r="4976" spans="1:26" x14ac:dyDescent="0.2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>_xlfn.XLOOKUP(Sales_Data[[#This Row],[Category]],Assumptions_Model!A:A, Assumptions_Model!B:B)</f>
        <v>0.6</v>
      </c>
      <c r="W4976">
        <f>Sales_Data[[#This Row],[Sales]]*Sales_Data[[#This Row],[Cost_%]]</f>
        <v>7.74</v>
      </c>
      <c r="X4976">
        <f>Sales_Data[[#This Row],[Sales]]-Sales_Data[[#This Row],[Cost]]</f>
        <v>5.16</v>
      </c>
      <c r="Y4976" s="3">
        <f>Sales_Data[[#This Row],[Gross_Profit_Recalc]]/Sales_Data[[#This Row],[Sales]]</f>
        <v>0.4</v>
      </c>
      <c r="Z4976">
        <f>YEAR(Sales_Data[[#This Row],[Order Date]])</f>
        <v>2016</v>
      </c>
    </row>
    <row r="4977" spans="1:26" x14ac:dyDescent="0.2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>_xlfn.XLOOKUP(Sales_Data[[#This Row],[Category]],Assumptions_Model!A:A, Assumptions_Model!B:B)</f>
        <v>0.55000000000000004</v>
      </c>
      <c r="W4977">
        <f>Sales_Data[[#This Row],[Sales]]*Sales_Data[[#This Row],[Cost_%]]</f>
        <v>394.41600000000005</v>
      </c>
      <c r="X4977">
        <f>Sales_Data[[#This Row],[Sales]]-Sales_Data[[#This Row],[Cost]]</f>
        <v>322.70399999999995</v>
      </c>
      <c r="Y4977" s="3">
        <f>Sales_Data[[#This Row],[Gross_Profit_Recalc]]/Sales_Data[[#This Row],[Sales]]</f>
        <v>0.44999999999999996</v>
      </c>
      <c r="Z4977">
        <f>YEAR(Sales_Data[[#This Row],[Order Date]])</f>
        <v>2015</v>
      </c>
    </row>
    <row r="4978" spans="1:26" x14ac:dyDescent="0.2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>_xlfn.XLOOKUP(Sales_Data[[#This Row],[Category]],Assumptions_Model!A:A, Assumptions_Model!B:B)</f>
        <v>0.6</v>
      </c>
      <c r="W4978">
        <f>Sales_Data[[#This Row],[Sales]]*Sales_Data[[#This Row],[Cost_%]]</f>
        <v>12.815999999999999</v>
      </c>
      <c r="X4978">
        <f>Sales_Data[[#This Row],[Sales]]-Sales_Data[[#This Row],[Cost]]</f>
        <v>8.5440000000000005</v>
      </c>
      <c r="Y4978" s="3">
        <f>Sales_Data[[#This Row],[Gross_Profit_Recalc]]/Sales_Data[[#This Row],[Sales]]</f>
        <v>0.4</v>
      </c>
      <c r="Z4978">
        <f>YEAR(Sales_Data[[#This Row],[Order Date]])</f>
        <v>2015</v>
      </c>
    </row>
    <row r="4979" spans="1:26" x14ac:dyDescent="0.2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>_xlfn.XLOOKUP(Sales_Data[[#This Row],[Category]],Assumptions_Model!A:A, Assumptions_Model!B:B)</f>
        <v>0.6</v>
      </c>
      <c r="W4979">
        <f>Sales_Data[[#This Row],[Sales]]*Sales_Data[[#This Row],[Cost_%]]</f>
        <v>4.0127999999999995</v>
      </c>
      <c r="X4979">
        <f>Sales_Data[[#This Row],[Sales]]-Sales_Data[[#This Row],[Cost]]</f>
        <v>2.6752000000000002</v>
      </c>
      <c r="Y4979" s="3">
        <f>Sales_Data[[#This Row],[Gross_Profit_Recalc]]/Sales_Data[[#This Row],[Sales]]</f>
        <v>0.40000000000000008</v>
      </c>
      <c r="Z4979">
        <f>YEAR(Sales_Data[[#This Row],[Order Date]])</f>
        <v>2015</v>
      </c>
    </row>
    <row r="4980" spans="1:26" x14ac:dyDescent="0.2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>_xlfn.XLOOKUP(Sales_Data[[#This Row],[Category]],Assumptions_Model!A:A, Assumptions_Model!B:B)</f>
        <v>0.55000000000000004</v>
      </c>
      <c r="W4980">
        <f>Sales_Data[[#This Row],[Sales]]*Sales_Data[[#This Row],[Cost_%]]</f>
        <v>425.66700000000009</v>
      </c>
      <c r="X4980">
        <f>Sales_Data[[#This Row],[Sales]]-Sales_Data[[#This Row],[Cost]]</f>
        <v>348.27299999999997</v>
      </c>
      <c r="Y4980" s="3">
        <f>Sales_Data[[#This Row],[Gross_Profit_Recalc]]/Sales_Data[[#This Row],[Sales]]</f>
        <v>0.4499999999999999</v>
      </c>
      <c r="Z4980">
        <f>YEAR(Sales_Data[[#This Row],[Order Date]])</f>
        <v>2015</v>
      </c>
    </row>
    <row r="4981" spans="1:26" x14ac:dyDescent="0.2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>_xlfn.XLOOKUP(Sales_Data[[#This Row],[Category]],Assumptions_Model!A:A, Assumptions_Model!B:B)</f>
        <v>0.6</v>
      </c>
      <c r="W4981">
        <f>Sales_Data[[#This Row],[Sales]]*Sales_Data[[#This Row],[Cost_%]]</f>
        <v>12.3408</v>
      </c>
      <c r="X4981">
        <f>Sales_Data[[#This Row],[Sales]]-Sales_Data[[#This Row],[Cost]]</f>
        <v>8.2272000000000016</v>
      </c>
      <c r="Y4981" s="3">
        <f>Sales_Data[[#This Row],[Gross_Profit_Recalc]]/Sales_Data[[#This Row],[Sales]]</f>
        <v>0.40000000000000008</v>
      </c>
      <c r="Z4981">
        <f>YEAR(Sales_Data[[#This Row],[Order Date]])</f>
        <v>2016</v>
      </c>
    </row>
    <row r="4982" spans="1:26" x14ac:dyDescent="0.2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>_xlfn.XLOOKUP(Sales_Data[[#This Row],[Category]],Assumptions_Model!A:A, Assumptions_Model!B:B)</f>
        <v>0.6</v>
      </c>
      <c r="W4982">
        <f>Sales_Data[[#This Row],[Sales]]*Sales_Data[[#This Row],[Cost_%]]</f>
        <v>2.6135999999999999</v>
      </c>
      <c r="X4982">
        <f>Sales_Data[[#This Row],[Sales]]-Sales_Data[[#This Row],[Cost]]</f>
        <v>1.7423999999999999</v>
      </c>
      <c r="Y4982" s="3">
        <f>Sales_Data[[#This Row],[Gross_Profit_Recalc]]/Sales_Data[[#This Row],[Sales]]</f>
        <v>0.4</v>
      </c>
      <c r="Z4982">
        <f>YEAR(Sales_Data[[#This Row],[Order Date]])</f>
        <v>2016</v>
      </c>
    </row>
    <row r="4983" spans="1:26" x14ac:dyDescent="0.2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>_xlfn.XLOOKUP(Sales_Data[[#This Row],[Category]],Assumptions_Model!A:A, Assumptions_Model!B:B)</f>
        <v>0.55000000000000004</v>
      </c>
      <c r="W4983">
        <f>Sales_Data[[#This Row],[Sales]]*Sales_Data[[#This Row],[Cost_%]]</f>
        <v>10.472</v>
      </c>
      <c r="X4983">
        <f>Sales_Data[[#This Row],[Sales]]-Sales_Data[[#This Row],[Cost]]</f>
        <v>8.5679999999999996</v>
      </c>
      <c r="Y4983" s="3">
        <f>Sales_Data[[#This Row],[Gross_Profit_Recalc]]/Sales_Data[[#This Row],[Sales]]</f>
        <v>0.45</v>
      </c>
      <c r="Z4983">
        <f>YEAR(Sales_Data[[#This Row],[Order Date]])</f>
        <v>2016</v>
      </c>
    </row>
    <row r="4984" spans="1:26" x14ac:dyDescent="0.2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>_xlfn.XLOOKUP(Sales_Data[[#This Row],[Category]],Assumptions_Model!A:A, Assumptions_Model!B:B)</f>
        <v>0.6</v>
      </c>
      <c r="W4984">
        <f>Sales_Data[[#This Row],[Sales]]*Sales_Data[[#This Row],[Cost_%]]</f>
        <v>3.1319999999999997</v>
      </c>
      <c r="X4984">
        <f>Sales_Data[[#This Row],[Sales]]-Sales_Data[[#This Row],[Cost]]</f>
        <v>2.0880000000000001</v>
      </c>
      <c r="Y4984" s="3">
        <f>Sales_Data[[#This Row],[Gross_Profit_Recalc]]/Sales_Data[[#This Row],[Sales]]</f>
        <v>0.4</v>
      </c>
      <c r="Z4984">
        <f>YEAR(Sales_Data[[#This Row],[Order Date]])</f>
        <v>2014</v>
      </c>
    </row>
    <row r="4985" spans="1:26" x14ac:dyDescent="0.2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>_xlfn.XLOOKUP(Sales_Data[[#This Row],[Category]],Assumptions_Model!A:A, Assumptions_Model!B:B)</f>
        <v>0.6</v>
      </c>
      <c r="W4985">
        <f>Sales_Data[[#This Row],[Sales]]*Sales_Data[[#This Row],[Cost_%]]</f>
        <v>50.904000000000003</v>
      </c>
      <c r="X4985">
        <f>Sales_Data[[#This Row],[Sales]]-Sales_Data[[#This Row],[Cost]]</f>
        <v>33.936</v>
      </c>
      <c r="Y4985" s="3">
        <f>Sales_Data[[#This Row],[Gross_Profit_Recalc]]/Sales_Data[[#This Row],[Sales]]</f>
        <v>0.39999999999999997</v>
      </c>
      <c r="Z4985">
        <f>YEAR(Sales_Data[[#This Row],[Order Date]])</f>
        <v>2016</v>
      </c>
    </row>
    <row r="4986" spans="1:26" x14ac:dyDescent="0.2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>_xlfn.XLOOKUP(Sales_Data[[#This Row],[Category]],Assumptions_Model!A:A, Assumptions_Model!B:B)</f>
        <v>0.6</v>
      </c>
      <c r="W4986">
        <f>Sales_Data[[#This Row],[Sales]]*Sales_Data[[#This Row],[Cost_%]]</f>
        <v>4.3440000000000003</v>
      </c>
      <c r="X4986">
        <f>Sales_Data[[#This Row],[Sales]]-Sales_Data[[#This Row],[Cost]]</f>
        <v>2.8959999999999999</v>
      </c>
      <c r="Y4986" s="3">
        <f>Sales_Data[[#This Row],[Gross_Profit_Recalc]]/Sales_Data[[#This Row],[Sales]]</f>
        <v>0.39999999999999997</v>
      </c>
      <c r="Z4986">
        <f>YEAR(Sales_Data[[#This Row],[Order Date]])</f>
        <v>2015</v>
      </c>
    </row>
    <row r="4987" spans="1:26" x14ac:dyDescent="0.2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>_xlfn.XLOOKUP(Sales_Data[[#This Row],[Category]],Assumptions_Model!A:A, Assumptions_Model!B:B)</f>
        <v>0.6</v>
      </c>
      <c r="W4987">
        <f>Sales_Data[[#This Row],[Sales]]*Sales_Data[[#This Row],[Cost_%]]</f>
        <v>8.64</v>
      </c>
      <c r="X4987">
        <f>Sales_Data[[#This Row],[Sales]]-Sales_Data[[#This Row],[Cost]]</f>
        <v>5.76</v>
      </c>
      <c r="Y4987" s="3">
        <f>Sales_Data[[#This Row],[Gross_Profit_Recalc]]/Sales_Data[[#This Row],[Sales]]</f>
        <v>0.39999999999999997</v>
      </c>
      <c r="Z4987">
        <f>YEAR(Sales_Data[[#This Row],[Order Date]])</f>
        <v>2014</v>
      </c>
    </row>
    <row r="4988" spans="1:26" x14ac:dyDescent="0.2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>_xlfn.XLOOKUP(Sales_Data[[#This Row],[Category]],Assumptions_Model!A:A, Assumptions_Model!B:B)</f>
        <v>0.6</v>
      </c>
      <c r="W4988">
        <f>Sales_Data[[#This Row],[Sales]]*Sales_Data[[#This Row],[Cost_%]]</f>
        <v>9.3311999999999991</v>
      </c>
      <c r="X4988">
        <f>Sales_Data[[#This Row],[Sales]]-Sales_Data[[#This Row],[Cost]]</f>
        <v>6.2208000000000006</v>
      </c>
      <c r="Y4988" s="3">
        <f>Sales_Data[[#This Row],[Gross_Profit_Recalc]]/Sales_Data[[#This Row],[Sales]]</f>
        <v>0.4</v>
      </c>
      <c r="Z4988">
        <f>YEAR(Sales_Data[[#This Row],[Order Date]])</f>
        <v>2016</v>
      </c>
    </row>
    <row r="4989" spans="1:26" x14ac:dyDescent="0.2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>_xlfn.XLOOKUP(Sales_Data[[#This Row],[Category]],Assumptions_Model!A:A, Assumptions_Model!B:B)</f>
        <v>0.65</v>
      </c>
      <c r="W4989">
        <f>Sales_Data[[#This Row],[Sales]]*Sales_Data[[#This Row],[Cost_%]]</f>
        <v>861.74400000000003</v>
      </c>
      <c r="X4989">
        <f>Sales_Data[[#This Row],[Sales]]-Sales_Data[[#This Row],[Cost]]</f>
        <v>464.01599999999996</v>
      </c>
      <c r="Y4989" s="3">
        <f>Sales_Data[[#This Row],[Gross_Profit_Recalc]]/Sales_Data[[#This Row],[Sales]]</f>
        <v>0.35</v>
      </c>
      <c r="Z4989">
        <f>YEAR(Sales_Data[[#This Row],[Order Date]])</f>
        <v>2016</v>
      </c>
    </row>
    <row r="4990" spans="1:26" x14ac:dyDescent="0.2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f>_xlfn.XLOOKUP(Sales_Data[[#This Row],[Category]],Assumptions_Model!A:A, Assumptions_Model!B:B)</f>
        <v>0.6</v>
      </c>
      <c r="W4990">
        <f>Sales_Data[[#This Row],[Sales]]*Sales_Data[[#This Row],[Cost_%]]</f>
        <v>1.8648</v>
      </c>
      <c r="X4990">
        <f>Sales_Data[[#This Row],[Sales]]-Sales_Data[[#This Row],[Cost]]</f>
        <v>1.2432000000000001</v>
      </c>
      <c r="Y4990" s="3">
        <f>Sales_Data[[#This Row],[Gross_Profit_Recalc]]/Sales_Data[[#This Row],[Sales]]</f>
        <v>0.4</v>
      </c>
      <c r="Z4990">
        <f>YEAR(Sales_Data[[#This Row],[Order Date]])</f>
        <v>2016</v>
      </c>
    </row>
    <row r="4991" spans="1:26" x14ac:dyDescent="0.2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>_xlfn.XLOOKUP(Sales_Data[[#This Row],[Category]],Assumptions_Model!A:A, Assumptions_Model!B:B)</f>
        <v>0.6</v>
      </c>
      <c r="W4991">
        <f>Sales_Data[[#This Row],[Sales]]*Sales_Data[[#This Row],[Cost_%]]</f>
        <v>4.0031999999999996</v>
      </c>
      <c r="X4991">
        <f>Sales_Data[[#This Row],[Sales]]-Sales_Data[[#This Row],[Cost]]</f>
        <v>2.6688000000000001</v>
      </c>
      <c r="Y4991" s="3">
        <f>Sales_Data[[#This Row],[Gross_Profit_Recalc]]/Sales_Data[[#This Row],[Sales]]</f>
        <v>0.4</v>
      </c>
      <c r="Z4991">
        <f>YEAR(Sales_Data[[#This Row],[Order Date]])</f>
        <v>2017</v>
      </c>
    </row>
    <row r="4992" spans="1:26" x14ac:dyDescent="0.2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f>_xlfn.XLOOKUP(Sales_Data[[#This Row],[Category]],Assumptions_Model!A:A, Assumptions_Model!B:B)</f>
        <v>0.55000000000000004</v>
      </c>
      <c r="W4992">
        <f>Sales_Data[[#This Row],[Sales]]*Sales_Data[[#This Row],[Cost_%]]</f>
        <v>379.17440000000005</v>
      </c>
      <c r="X4992">
        <f>Sales_Data[[#This Row],[Sales]]-Sales_Data[[#This Row],[Cost]]</f>
        <v>310.23359999999997</v>
      </c>
      <c r="Y4992" s="3">
        <f>Sales_Data[[#This Row],[Gross_Profit_Recalc]]/Sales_Data[[#This Row],[Sales]]</f>
        <v>0.44999999999999996</v>
      </c>
      <c r="Z4992">
        <f>YEAR(Sales_Data[[#This Row],[Order Date]])</f>
        <v>2017</v>
      </c>
    </row>
    <row r="4993" spans="1:26" x14ac:dyDescent="0.2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>_xlfn.XLOOKUP(Sales_Data[[#This Row],[Category]],Assumptions_Model!A:A, Assumptions_Model!B:B)</f>
        <v>0.6</v>
      </c>
      <c r="W4993">
        <f>Sales_Data[[#This Row],[Sales]]*Sales_Data[[#This Row],[Cost_%]]</f>
        <v>1133.9939999999999</v>
      </c>
      <c r="X4993">
        <f>Sales_Data[[#This Row],[Sales]]-Sales_Data[[#This Row],[Cost]]</f>
        <v>755.99600000000009</v>
      </c>
      <c r="Y4993" s="3">
        <f>Sales_Data[[#This Row],[Gross_Profit_Recalc]]/Sales_Data[[#This Row],[Sales]]</f>
        <v>0.4</v>
      </c>
      <c r="Z4993">
        <f>YEAR(Sales_Data[[#This Row],[Order Date]])</f>
        <v>2017</v>
      </c>
    </row>
    <row r="4994" spans="1:26" x14ac:dyDescent="0.2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>_xlfn.XLOOKUP(Sales_Data[[#This Row],[Category]],Assumptions_Model!A:A, Assumptions_Model!B:B)</f>
        <v>0.6</v>
      </c>
      <c r="W4994">
        <f>Sales_Data[[#This Row],[Sales]]*Sales_Data[[#This Row],[Cost_%]]</f>
        <v>33.561599999999999</v>
      </c>
      <c r="X4994">
        <f>Sales_Data[[#This Row],[Sales]]-Sales_Data[[#This Row],[Cost]]</f>
        <v>22.374400000000001</v>
      </c>
      <c r="Y4994" s="3">
        <f>Sales_Data[[#This Row],[Gross_Profit_Recalc]]/Sales_Data[[#This Row],[Sales]]</f>
        <v>0.4</v>
      </c>
      <c r="Z4994">
        <f>YEAR(Sales_Data[[#This Row],[Order Date]])</f>
        <v>2015</v>
      </c>
    </row>
    <row r="4995" spans="1:26" x14ac:dyDescent="0.2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>_xlfn.XLOOKUP(Sales_Data[[#This Row],[Category]],Assumptions_Model!A:A, Assumptions_Model!B:B)</f>
        <v>0.6</v>
      </c>
      <c r="W4995">
        <f>Sales_Data[[#This Row],[Sales]]*Sales_Data[[#This Row],[Cost_%]]</f>
        <v>11.059199999999999</v>
      </c>
      <c r="X4995">
        <f>Sales_Data[[#This Row],[Sales]]-Sales_Data[[#This Row],[Cost]]</f>
        <v>7.3727999999999998</v>
      </c>
      <c r="Y4995" s="3">
        <f>Sales_Data[[#This Row],[Gross_Profit_Recalc]]/Sales_Data[[#This Row],[Sales]]</f>
        <v>0.4</v>
      </c>
      <c r="Z4995">
        <f>YEAR(Sales_Data[[#This Row],[Order Date]])</f>
        <v>2015</v>
      </c>
    </row>
    <row r="4996" spans="1:26" x14ac:dyDescent="0.2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>_xlfn.XLOOKUP(Sales_Data[[#This Row],[Category]],Assumptions_Model!A:A, Assumptions_Model!B:B)</f>
        <v>0.65</v>
      </c>
      <c r="W4996">
        <f>Sales_Data[[#This Row],[Sales]]*Sales_Data[[#This Row],[Cost_%]]</f>
        <v>13.208</v>
      </c>
      <c r="X4996">
        <f>Sales_Data[[#This Row],[Sales]]-Sales_Data[[#This Row],[Cost]]</f>
        <v>7.1120000000000001</v>
      </c>
      <c r="Y4996" s="3">
        <f>Sales_Data[[#This Row],[Gross_Profit_Recalc]]/Sales_Data[[#This Row],[Sales]]</f>
        <v>0.35</v>
      </c>
      <c r="Z4996">
        <f>YEAR(Sales_Data[[#This Row],[Order Date]])</f>
        <v>2015</v>
      </c>
    </row>
    <row r="4997" spans="1:26" x14ac:dyDescent="0.2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>_xlfn.XLOOKUP(Sales_Data[[#This Row],[Category]],Assumptions_Model!A:A, Assumptions_Model!B:B)</f>
        <v>0.6</v>
      </c>
      <c r="W4997">
        <f>Sales_Data[[#This Row],[Sales]]*Sales_Data[[#This Row],[Cost_%]]</f>
        <v>31.238399999999999</v>
      </c>
      <c r="X4997">
        <f>Sales_Data[[#This Row],[Sales]]-Sales_Data[[#This Row],[Cost]]</f>
        <v>20.825600000000001</v>
      </c>
      <c r="Y4997" s="3">
        <f>Sales_Data[[#This Row],[Gross_Profit_Recalc]]/Sales_Data[[#This Row],[Sales]]</f>
        <v>0.4</v>
      </c>
      <c r="Z4997">
        <f>YEAR(Sales_Data[[#This Row],[Order Date]])</f>
        <v>2014</v>
      </c>
    </row>
    <row r="4998" spans="1:26" x14ac:dyDescent="0.2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>_xlfn.XLOOKUP(Sales_Data[[#This Row],[Category]],Assumptions_Model!A:A, Assumptions_Model!B:B)</f>
        <v>0.6</v>
      </c>
      <c r="W4998">
        <f>Sales_Data[[#This Row],[Sales]]*Sales_Data[[#This Row],[Cost_%]]</f>
        <v>29.270399999999999</v>
      </c>
      <c r="X4998">
        <f>Sales_Data[[#This Row],[Sales]]-Sales_Data[[#This Row],[Cost]]</f>
        <v>19.5136</v>
      </c>
      <c r="Y4998" s="3">
        <f>Sales_Data[[#This Row],[Gross_Profit_Recalc]]/Sales_Data[[#This Row],[Sales]]</f>
        <v>0.4</v>
      </c>
      <c r="Z4998">
        <f>YEAR(Sales_Data[[#This Row],[Order Date]])</f>
        <v>2017</v>
      </c>
    </row>
    <row r="4999" spans="1:26" x14ac:dyDescent="0.2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>_xlfn.XLOOKUP(Sales_Data[[#This Row],[Category]],Assumptions_Model!A:A, Assumptions_Model!B:B)</f>
        <v>0.6</v>
      </c>
      <c r="W4999">
        <f>Sales_Data[[#This Row],[Sales]]*Sales_Data[[#This Row],[Cost_%]]</f>
        <v>7.8552</v>
      </c>
      <c r="X4999">
        <f>Sales_Data[[#This Row],[Sales]]-Sales_Data[[#This Row],[Cost]]</f>
        <v>5.2368000000000006</v>
      </c>
      <c r="Y4999" s="3">
        <f>Sales_Data[[#This Row],[Gross_Profit_Recalc]]/Sales_Data[[#This Row],[Sales]]</f>
        <v>0.4</v>
      </c>
      <c r="Z4999">
        <f>YEAR(Sales_Data[[#This Row],[Order Date]])</f>
        <v>2017</v>
      </c>
    </row>
    <row r="5000" spans="1:26" x14ac:dyDescent="0.2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f>_xlfn.XLOOKUP(Sales_Data[[#This Row],[Category]],Assumptions_Model!A:A, Assumptions_Model!B:B)</f>
        <v>0.55000000000000004</v>
      </c>
      <c r="W5000">
        <f>Sales_Data[[#This Row],[Sales]]*Sales_Data[[#This Row],[Cost_%]]</f>
        <v>60.275600000000004</v>
      </c>
      <c r="X5000">
        <f>Sales_Data[[#This Row],[Sales]]-Sales_Data[[#This Row],[Cost]]</f>
        <v>49.316399999999994</v>
      </c>
      <c r="Y5000" s="3">
        <f>Sales_Data[[#This Row],[Gross_Profit_Recalc]]/Sales_Data[[#This Row],[Sales]]</f>
        <v>0.44999999999999996</v>
      </c>
      <c r="Z5000">
        <f>YEAR(Sales_Data[[#This Row],[Order Date]])</f>
        <v>2016</v>
      </c>
    </row>
    <row r="5001" spans="1:26" x14ac:dyDescent="0.2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>_xlfn.XLOOKUP(Sales_Data[[#This Row],[Category]],Assumptions_Model!A:A, Assumptions_Model!B:B)</f>
        <v>0.6</v>
      </c>
      <c r="W5001">
        <f>Sales_Data[[#This Row],[Sales]]*Sales_Data[[#This Row],[Cost_%]]</f>
        <v>34.020000000000003</v>
      </c>
      <c r="X5001">
        <f>Sales_Data[[#This Row],[Sales]]-Sales_Data[[#This Row],[Cost]]</f>
        <v>22.68</v>
      </c>
      <c r="Y5001" s="3">
        <f>Sales_Data[[#This Row],[Gross_Profit_Recalc]]/Sales_Data[[#This Row],[Sales]]</f>
        <v>0.39999999999999997</v>
      </c>
      <c r="Z5001">
        <f>YEAR(Sales_Data[[#This Row],[Order Date]])</f>
        <v>2016</v>
      </c>
    </row>
    <row r="5002" spans="1:26" x14ac:dyDescent="0.2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>_xlfn.XLOOKUP(Sales_Data[[#This Row],[Category]],Assumptions_Model!A:A, Assumptions_Model!B:B)</f>
        <v>0.55000000000000004</v>
      </c>
      <c r="W5002">
        <f>Sales_Data[[#This Row],[Sales]]*Sales_Data[[#This Row],[Cost_%]]</f>
        <v>43.994500000000002</v>
      </c>
      <c r="X5002">
        <f>Sales_Data[[#This Row],[Sales]]-Sales_Data[[#This Row],[Cost]]</f>
        <v>35.995499999999993</v>
      </c>
      <c r="Y5002" s="3">
        <f>Sales_Data[[#This Row],[Gross_Profit_Recalc]]/Sales_Data[[#This Row],[Sales]]</f>
        <v>0.44999999999999996</v>
      </c>
      <c r="Z5002">
        <f>YEAR(Sales_Data[[#This Row],[Order Date]])</f>
        <v>2017</v>
      </c>
    </row>
    <row r="5003" spans="1:26" x14ac:dyDescent="0.2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>_xlfn.XLOOKUP(Sales_Data[[#This Row],[Category]],Assumptions_Model!A:A, Assumptions_Model!B:B)</f>
        <v>0.6</v>
      </c>
      <c r="W5003">
        <f>Sales_Data[[#This Row],[Sales]]*Sales_Data[[#This Row],[Cost_%]]</f>
        <v>41.699999999999996</v>
      </c>
      <c r="X5003">
        <f>Sales_Data[[#This Row],[Sales]]-Sales_Data[[#This Row],[Cost]]</f>
        <v>27.800000000000004</v>
      </c>
      <c r="Y5003" s="3">
        <f>Sales_Data[[#This Row],[Gross_Profit_Recalc]]/Sales_Data[[#This Row],[Sales]]</f>
        <v>0.40000000000000008</v>
      </c>
      <c r="Z5003">
        <f>YEAR(Sales_Data[[#This Row],[Order Date]])</f>
        <v>2016</v>
      </c>
    </row>
    <row r="5004" spans="1:26" x14ac:dyDescent="0.2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>_xlfn.XLOOKUP(Sales_Data[[#This Row],[Category]],Assumptions_Model!A:A, Assumptions_Model!B:B)</f>
        <v>0.6</v>
      </c>
      <c r="W5004">
        <f>Sales_Data[[#This Row],[Sales]]*Sales_Data[[#This Row],[Cost_%]]</f>
        <v>114.96</v>
      </c>
      <c r="X5004">
        <f>Sales_Data[[#This Row],[Sales]]-Sales_Data[[#This Row],[Cost]]</f>
        <v>76.64</v>
      </c>
      <c r="Y5004" s="3">
        <f>Sales_Data[[#This Row],[Gross_Profit_Recalc]]/Sales_Data[[#This Row],[Sales]]</f>
        <v>0.4</v>
      </c>
      <c r="Z5004">
        <f>YEAR(Sales_Data[[#This Row],[Order Date]])</f>
        <v>2016</v>
      </c>
    </row>
    <row r="5005" spans="1:26" x14ac:dyDescent="0.2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>_xlfn.XLOOKUP(Sales_Data[[#This Row],[Category]],Assumptions_Model!A:A, Assumptions_Model!B:B)</f>
        <v>0.6</v>
      </c>
      <c r="W5005">
        <f>Sales_Data[[#This Row],[Sales]]*Sales_Data[[#This Row],[Cost_%]]</f>
        <v>6.3360000000000003</v>
      </c>
      <c r="X5005">
        <f>Sales_Data[[#This Row],[Sales]]-Sales_Data[[#This Row],[Cost]]</f>
        <v>4.2240000000000002</v>
      </c>
      <c r="Y5005" s="3">
        <f>Sales_Data[[#This Row],[Gross_Profit_Recalc]]/Sales_Data[[#This Row],[Sales]]</f>
        <v>0.4</v>
      </c>
      <c r="Z5005">
        <f>YEAR(Sales_Data[[#This Row],[Order Date]])</f>
        <v>2016</v>
      </c>
    </row>
    <row r="5006" spans="1:26" x14ac:dyDescent="0.2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f>_xlfn.XLOOKUP(Sales_Data[[#This Row],[Category]],Assumptions_Model!A:A, Assumptions_Model!B:B)</f>
        <v>0.55000000000000004</v>
      </c>
      <c r="W5006">
        <f>Sales_Data[[#This Row],[Sales]]*Sales_Data[[#This Row],[Cost_%]]</f>
        <v>26.284500000000001</v>
      </c>
      <c r="X5006">
        <f>Sales_Data[[#This Row],[Sales]]-Sales_Data[[#This Row],[Cost]]</f>
        <v>21.505499999999998</v>
      </c>
      <c r="Y5006" s="3">
        <f>Sales_Data[[#This Row],[Gross_Profit_Recalc]]/Sales_Data[[#This Row],[Sales]]</f>
        <v>0.44999999999999996</v>
      </c>
      <c r="Z5006">
        <f>YEAR(Sales_Data[[#This Row],[Order Date]])</f>
        <v>2014</v>
      </c>
    </row>
    <row r="5007" spans="1:26" x14ac:dyDescent="0.2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>_xlfn.XLOOKUP(Sales_Data[[#This Row],[Category]],Assumptions_Model!A:A, Assumptions_Model!B:B)</f>
        <v>0.6</v>
      </c>
      <c r="W5007">
        <f>Sales_Data[[#This Row],[Sales]]*Sales_Data[[#This Row],[Cost_%]]</f>
        <v>428.58</v>
      </c>
      <c r="X5007">
        <f>Sales_Data[[#This Row],[Sales]]-Sales_Data[[#This Row],[Cost]]</f>
        <v>285.71999999999997</v>
      </c>
      <c r="Y5007" s="3">
        <f>Sales_Data[[#This Row],[Gross_Profit_Recalc]]/Sales_Data[[#This Row],[Sales]]</f>
        <v>0.39999999999999997</v>
      </c>
      <c r="Z5007">
        <f>YEAR(Sales_Data[[#This Row],[Order Date]])</f>
        <v>2015</v>
      </c>
    </row>
    <row r="5008" spans="1:26" x14ac:dyDescent="0.2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>_xlfn.XLOOKUP(Sales_Data[[#This Row],[Category]],Assumptions_Model!A:A, Assumptions_Model!B:B)</f>
        <v>0.55000000000000004</v>
      </c>
      <c r="W5008">
        <f>Sales_Data[[#This Row],[Sales]]*Sales_Data[[#This Row],[Cost_%]]</f>
        <v>1277.0450000000001</v>
      </c>
      <c r="X5008">
        <f>Sales_Data[[#This Row],[Sales]]-Sales_Data[[#This Row],[Cost]]</f>
        <v>1044.855</v>
      </c>
      <c r="Y5008" s="3">
        <f>Sales_Data[[#This Row],[Gross_Profit_Recalc]]/Sales_Data[[#This Row],[Sales]]</f>
        <v>0.45</v>
      </c>
      <c r="Z5008">
        <f>YEAR(Sales_Data[[#This Row],[Order Date]])</f>
        <v>2015</v>
      </c>
    </row>
    <row r="5009" spans="1:26" x14ac:dyDescent="0.2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>_xlfn.XLOOKUP(Sales_Data[[#This Row],[Category]],Assumptions_Model!A:A, Assumptions_Model!B:B)</f>
        <v>0.6</v>
      </c>
      <c r="W5009">
        <f>Sales_Data[[#This Row],[Sales]]*Sales_Data[[#This Row],[Cost_%]]</f>
        <v>10.764000000000001</v>
      </c>
      <c r="X5009">
        <f>Sales_Data[[#This Row],[Sales]]-Sales_Data[[#This Row],[Cost]]</f>
        <v>7.1760000000000002</v>
      </c>
      <c r="Y5009" s="3">
        <f>Sales_Data[[#This Row],[Gross_Profit_Recalc]]/Sales_Data[[#This Row],[Sales]]</f>
        <v>0.39999999999999997</v>
      </c>
      <c r="Z5009">
        <f>YEAR(Sales_Data[[#This Row],[Order Date]])</f>
        <v>2015</v>
      </c>
    </row>
    <row r="5010" spans="1:26" x14ac:dyDescent="0.2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>_xlfn.XLOOKUP(Sales_Data[[#This Row],[Category]],Assumptions_Model!A:A, Assumptions_Model!B:B)</f>
        <v>0.6</v>
      </c>
      <c r="W5010">
        <f>Sales_Data[[#This Row],[Sales]]*Sales_Data[[#This Row],[Cost_%]]</f>
        <v>5.7131999999999996</v>
      </c>
      <c r="X5010">
        <f>Sales_Data[[#This Row],[Sales]]-Sales_Data[[#This Row],[Cost]]</f>
        <v>3.8088000000000006</v>
      </c>
      <c r="Y5010" s="3">
        <f>Sales_Data[[#This Row],[Gross_Profit_Recalc]]/Sales_Data[[#This Row],[Sales]]</f>
        <v>0.40000000000000008</v>
      </c>
      <c r="Z5010">
        <f>YEAR(Sales_Data[[#This Row],[Order Date]])</f>
        <v>2015</v>
      </c>
    </row>
    <row r="5011" spans="1:26" x14ac:dyDescent="0.2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>_xlfn.XLOOKUP(Sales_Data[[#This Row],[Category]],Assumptions_Model!A:A, Assumptions_Model!B:B)</f>
        <v>0.55000000000000004</v>
      </c>
      <c r="W5011">
        <f>Sales_Data[[#This Row],[Sales]]*Sales_Data[[#This Row],[Cost_%]]</f>
        <v>435.58020000000005</v>
      </c>
      <c r="X5011">
        <f>Sales_Data[[#This Row],[Sales]]-Sales_Data[[#This Row],[Cost]]</f>
        <v>356.38380000000001</v>
      </c>
      <c r="Y5011" s="3">
        <f>Sales_Data[[#This Row],[Gross_Profit_Recalc]]/Sales_Data[[#This Row],[Sales]]</f>
        <v>0.44999999999999996</v>
      </c>
      <c r="Z5011">
        <f>YEAR(Sales_Data[[#This Row],[Order Date]])</f>
        <v>2015</v>
      </c>
    </row>
    <row r="5012" spans="1:26" x14ac:dyDescent="0.2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>_xlfn.XLOOKUP(Sales_Data[[#This Row],[Category]],Assumptions_Model!A:A, Assumptions_Model!B:B)</f>
        <v>0.6</v>
      </c>
      <c r="W5012">
        <f>Sales_Data[[#This Row],[Sales]]*Sales_Data[[#This Row],[Cost_%]]</f>
        <v>2.9537999999999998</v>
      </c>
      <c r="X5012">
        <f>Sales_Data[[#This Row],[Sales]]-Sales_Data[[#This Row],[Cost]]</f>
        <v>1.9692000000000003</v>
      </c>
      <c r="Y5012" s="3">
        <f>Sales_Data[[#This Row],[Gross_Profit_Recalc]]/Sales_Data[[#This Row],[Sales]]</f>
        <v>0.40000000000000008</v>
      </c>
      <c r="Z5012">
        <f>YEAR(Sales_Data[[#This Row],[Order Date]])</f>
        <v>2015</v>
      </c>
    </row>
    <row r="5013" spans="1:26" x14ac:dyDescent="0.2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>_xlfn.XLOOKUP(Sales_Data[[#This Row],[Category]],Assumptions_Model!A:A, Assumptions_Model!B:B)</f>
        <v>0.65</v>
      </c>
      <c r="W5013">
        <f>Sales_Data[[#This Row],[Sales]]*Sales_Data[[#This Row],[Cost_%]]</f>
        <v>136.48635000000002</v>
      </c>
      <c r="X5013">
        <f>Sales_Data[[#This Row],[Sales]]-Sales_Data[[#This Row],[Cost]]</f>
        <v>73.492649999999998</v>
      </c>
      <c r="Y5013" s="3">
        <f>Sales_Data[[#This Row],[Gross_Profit_Recalc]]/Sales_Data[[#This Row],[Sales]]</f>
        <v>0.35</v>
      </c>
      <c r="Z5013">
        <f>YEAR(Sales_Data[[#This Row],[Order Date]])</f>
        <v>2017</v>
      </c>
    </row>
    <row r="5014" spans="1:26" x14ac:dyDescent="0.2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>_xlfn.XLOOKUP(Sales_Data[[#This Row],[Category]],Assumptions_Model!A:A, Assumptions_Model!B:B)</f>
        <v>0.6</v>
      </c>
      <c r="W5014">
        <f>Sales_Data[[#This Row],[Sales]]*Sales_Data[[#This Row],[Cost_%]]</f>
        <v>20.358000000000001</v>
      </c>
      <c r="X5014">
        <f>Sales_Data[[#This Row],[Sales]]-Sales_Data[[#This Row],[Cost]]</f>
        <v>13.571999999999999</v>
      </c>
      <c r="Y5014" s="3">
        <f>Sales_Data[[#This Row],[Gross_Profit_Recalc]]/Sales_Data[[#This Row],[Sales]]</f>
        <v>0.39999999999999997</v>
      </c>
      <c r="Z5014">
        <f>YEAR(Sales_Data[[#This Row],[Order Date]])</f>
        <v>2017</v>
      </c>
    </row>
    <row r="5015" spans="1:26" x14ac:dyDescent="0.2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f>_xlfn.XLOOKUP(Sales_Data[[#This Row],[Category]],Assumptions_Model!A:A, Assumptions_Model!B:B)</f>
        <v>0.6</v>
      </c>
      <c r="W5015">
        <f>Sales_Data[[#This Row],[Sales]]*Sales_Data[[#This Row],[Cost_%]]</f>
        <v>133.392</v>
      </c>
      <c r="X5015">
        <f>Sales_Data[[#This Row],[Sales]]-Sales_Data[[#This Row],[Cost]]</f>
        <v>88.927999999999997</v>
      </c>
      <c r="Y5015" s="3">
        <f>Sales_Data[[#This Row],[Gross_Profit_Recalc]]/Sales_Data[[#This Row],[Sales]]</f>
        <v>0.4</v>
      </c>
      <c r="Z5015">
        <f>YEAR(Sales_Data[[#This Row],[Order Date]])</f>
        <v>2017</v>
      </c>
    </row>
    <row r="5016" spans="1:26" x14ac:dyDescent="0.2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f>_xlfn.XLOOKUP(Sales_Data[[#This Row],[Category]],Assumptions_Model!A:A, Assumptions_Model!B:B)</f>
        <v>0.55000000000000004</v>
      </c>
      <c r="W5016">
        <f>Sales_Data[[#This Row],[Sales]]*Sales_Data[[#This Row],[Cost_%]]</f>
        <v>115.81020000000001</v>
      </c>
      <c r="X5016">
        <f>Sales_Data[[#This Row],[Sales]]-Sales_Data[[#This Row],[Cost]]</f>
        <v>94.753799999999984</v>
      </c>
      <c r="Y5016" s="3">
        <f>Sales_Data[[#This Row],[Gross_Profit_Recalc]]/Sales_Data[[#This Row],[Sales]]</f>
        <v>0.44999999999999996</v>
      </c>
      <c r="Z5016">
        <f>YEAR(Sales_Data[[#This Row],[Order Date]])</f>
        <v>2017</v>
      </c>
    </row>
    <row r="5017" spans="1:26" x14ac:dyDescent="0.2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>_xlfn.XLOOKUP(Sales_Data[[#This Row],[Category]],Assumptions_Model!A:A, Assumptions_Model!B:B)</f>
        <v>0.65</v>
      </c>
      <c r="W5017">
        <f>Sales_Data[[#This Row],[Sales]]*Sales_Data[[#This Row],[Cost_%]]</f>
        <v>22.859200000000001</v>
      </c>
      <c r="X5017">
        <f>Sales_Data[[#This Row],[Sales]]-Sales_Data[[#This Row],[Cost]]</f>
        <v>12.308799999999998</v>
      </c>
      <c r="Y5017" s="3">
        <f>Sales_Data[[#This Row],[Gross_Profit_Recalc]]/Sales_Data[[#This Row],[Sales]]</f>
        <v>0.34999999999999992</v>
      </c>
      <c r="Z5017">
        <f>YEAR(Sales_Data[[#This Row],[Order Date]])</f>
        <v>2014</v>
      </c>
    </row>
    <row r="5018" spans="1:26" x14ac:dyDescent="0.2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f>_xlfn.XLOOKUP(Sales_Data[[#This Row],[Category]],Assumptions_Model!A:A, Assumptions_Model!B:B)</f>
        <v>0.55000000000000004</v>
      </c>
      <c r="W5018">
        <f>Sales_Data[[#This Row],[Sales]]*Sales_Data[[#This Row],[Cost_%]]</f>
        <v>826.30680000000007</v>
      </c>
      <c r="X5018">
        <f>Sales_Data[[#This Row],[Sales]]-Sales_Data[[#This Row],[Cost]]</f>
        <v>676.06919999999991</v>
      </c>
      <c r="Y5018" s="3">
        <f>Sales_Data[[#This Row],[Gross_Profit_Recalc]]/Sales_Data[[#This Row],[Sales]]</f>
        <v>0.44999999999999996</v>
      </c>
      <c r="Z5018">
        <f>YEAR(Sales_Data[[#This Row],[Order Date]])</f>
        <v>2014</v>
      </c>
    </row>
    <row r="5019" spans="1:26" x14ac:dyDescent="0.2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>_xlfn.XLOOKUP(Sales_Data[[#This Row],[Category]],Assumptions_Model!A:A, Assumptions_Model!B:B)</f>
        <v>0.65</v>
      </c>
      <c r="W5019">
        <f>Sales_Data[[#This Row],[Sales]]*Sales_Data[[#This Row],[Cost_%]]</f>
        <v>6.5714999999999995</v>
      </c>
      <c r="X5019">
        <f>Sales_Data[[#This Row],[Sales]]-Sales_Data[[#This Row],[Cost]]</f>
        <v>3.5385</v>
      </c>
      <c r="Y5019" s="3">
        <f>Sales_Data[[#This Row],[Gross_Profit_Recalc]]/Sales_Data[[#This Row],[Sales]]</f>
        <v>0.35000000000000003</v>
      </c>
      <c r="Z5019">
        <f>YEAR(Sales_Data[[#This Row],[Order Date]])</f>
        <v>2014</v>
      </c>
    </row>
    <row r="5020" spans="1:26" x14ac:dyDescent="0.2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>_xlfn.XLOOKUP(Sales_Data[[#This Row],[Category]],Assumptions_Model!A:A, Assumptions_Model!B:B)</f>
        <v>0.55000000000000004</v>
      </c>
      <c r="W5020">
        <f>Sales_Data[[#This Row],[Sales]]*Sales_Data[[#This Row],[Cost_%]]</f>
        <v>424.85850000000005</v>
      </c>
      <c r="X5020">
        <f>Sales_Data[[#This Row],[Sales]]-Sales_Data[[#This Row],[Cost]]</f>
        <v>347.61149999999998</v>
      </c>
      <c r="Y5020" s="3">
        <f>Sales_Data[[#This Row],[Gross_Profit_Recalc]]/Sales_Data[[#This Row],[Sales]]</f>
        <v>0.44999999999999996</v>
      </c>
      <c r="Z5020">
        <f>YEAR(Sales_Data[[#This Row],[Order Date]])</f>
        <v>2014</v>
      </c>
    </row>
    <row r="5021" spans="1:26" x14ac:dyDescent="0.2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>_xlfn.XLOOKUP(Sales_Data[[#This Row],[Category]],Assumptions_Model!A:A, Assumptions_Model!B:B)</f>
        <v>0.6</v>
      </c>
      <c r="W5021">
        <f>Sales_Data[[#This Row],[Sales]]*Sales_Data[[#This Row],[Cost_%]]</f>
        <v>12.276</v>
      </c>
      <c r="X5021">
        <f>Sales_Data[[#This Row],[Sales]]-Sales_Data[[#This Row],[Cost]]</f>
        <v>8.1840000000000011</v>
      </c>
      <c r="Y5021" s="3">
        <f>Sales_Data[[#This Row],[Gross_Profit_Recalc]]/Sales_Data[[#This Row],[Sales]]</f>
        <v>0.4</v>
      </c>
      <c r="Z5021">
        <f>YEAR(Sales_Data[[#This Row],[Order Date]])</f>
        <v>2014</v>
      </c>
    </row>
    <row r="5022" spans="1:26" x14ac:dyDescent="0.2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>_xlfn.XLOOKUP(Sales_Data[[#This Row],[Category]],Assumptions_Model!A:A, Assumptions_Model!B:B)</f>
        <v>0.6</v>
      </c>
      <c r="W5022">
        <f>Sales_Data[[#This Row],[Sales]]*Sales_Data[[#This Row],[Cost_%]]</f>
        <v>208.54799999999997</v>
      </c>
      <c r="X5022">
        <f>Sales_Data[[#This Row],[Sales]]-Sales_Data[[#This Row],[Cost]]</f>
        <v>139.03200000000001</v>
      </c>
      <c r="Y5022" s="3">
        <f>Sales_Data[[#This Row],[Gross_Profit_Recalc]]/Sales_Data[[#This Row],[Sales]]</f>
        <v>0.4</v>
      </c>
      <c r="Z5022">
        <f>YEAR(Sales_Data[[#This Row],[Order Date]])</f>
        <v>2017</v>
      </c>
    </row>
    <row r="5023" spans="1:26" x14ac:dyDescent="0.2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>_xlfn.XLOOKUP(Sales_Data[[#This Row],[Category]],Assumptions_Model!A:A, Assumptions_Model!B:B)</f>
        <v>0.55000000000000004</v>
      </c>
      <c r="W5023">
        <f>Sales_Data[[#This Row],[Sales]]*Sales_Data[[#This Row],[Cost_%]]</f>
        <v>39.952000000000005</v>
      </c>
      <c r="X5023">
        <f>Sales_Data[[#This Row],[Sales]]-Sales_Data[[#This Row],[Cost]]</f>
        <v>32.687999999999995</v>
      </c>
      <c r="Y5023" s="3">
        <f>Sales_Data[[#This Row],[Gross_Profit_Recalc]]/Sales_Data[[#This Row],[Sales]]</f>
        <v>0.44999999999999996</v>
      </c>
      <c r="Z5023">
        <f>YEAR(Sales_Data[[#This Row],[Order Date]])</f>
        <v>2016</v>
      </c>
    </row>
    <row r="5024" spans="1:26" x14ac:dyDescent="0.2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>_xlfn.XLOOKUP(Sales_Data[[#This Row],[Category]],Assumptions_Model!A:A, Assumptions_Model!B:B)</f>
        <v>0.55000000000000004</v>
      </c>
      <c r="W5024">
        <f>Sales_Data[[#This Row],[Sales]]*Sales_Data[[#This Row],[Cost_%]]</f>
        <v>424.85850000000005</v>
      </c>
      <c r="X5024">
        <f>Sales_Data[[#This Row],[Sales]]-Sales_Data[[#This Row],[Cost]]</f>
        <v>347.61149999999998</v>
      </c>
      <c r="Y5024" s="3">
        <f>Sales_Data[[#This Row],[Gross_Profit_Recalc]]/Sales_Data[[#This Row],[Sales]]</f>
        <v>0.44999999999999996</v>
      </c>
      <c r="Z5024">
        <f>YEAR(Sales_Data[[#This Row],[Order Date]])</f>
        <v>2016</v>
      </c>
    </row>
    <row r="5025" spans="1:26" x14ac:dyDescent="0.2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f>_xlfn.XLOOKUP(Sales_Data[[#This Row],[Category]],Assumptions_Model!A:A, Assumptions_Model!B:B)</f>
        <v>0.65</v>
      </c>
      <c r="W5025">
        <f>Sales_Data[[#This Row],[Sales]]*Sales_Data[[#This Row],[Cost_%]]</f>
        <v>25.948</v>
      </c>
      <c r="X5025">
        <f>Sales_Data[[#This Row],[Sales]]-Sales_Data[[#This Row],[Cost]]</f>
        <v>13.972000000000001</v>
      </c>
      <c r="Y5025" s="3">
        <f>Sales_Data[[#This Row],[Gross_Profit_Recalc]]/Sales_Data[[#This Row],[Sales]]</f>
        <v>0.35000000000000003</v>
      </c>
      <c r="Z5025">
        <f>YEAR(Sales_Data[[#This Row],[Order Date]])</f>
        <v>2016</v>
      </c>
    </row>
    <row r="5026" spans="1:26" x14ac:dyDescent="0.2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f>_xlfn.XLOOKUP(Sales_Data[[#This Row],[Category]],Assumptions_Model!A:A, Assumptions_Model!B:B)</f>
        <v>0.6</v>
      </c>
      <c r="W5026">
        <f>Sales_Data[[#This Row],[Sales]]*Sales_Data[[#This Row],[Cost_%]]</f>
        <v>20.087999999999997</v>
      </c>
      <c r="X5026">
        <f>Sales_Data[[#This Row],[Sales]]-Sales_Data[[#This Row],[Cost]]</f>
        <v>13.391999999999999</v>
      </c>
      <c r="Y5026" s="3">
        <f>Sales_Data[[#This Row],[Gross_Profit_Recalc]]/Sales_Data[[#This Row],[Sales]]</f>
        <v>0.4</v>
      </c>
      <c r="Z5026">
        <f>YEAR(Sales_Data[[#This Row],[Order Date]])</f>
        <v>2017</v>
      </c>
    </row>
    <row r="5027" spans="1:26" x14ac:dyDescent="0.2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>_xlfn.XLOOKUP(Sales_Data[[#This Row],[Category]],Assumptions_Model!A:A, Assumptions_Model!B:B)</f>
        <v>0.55000000000000004</v>
      </c>
      <c r="W5027">
        <f>Sales_Data[[#This Row],[Sales]]*Sales_Data[[#This Row],[Cost_%]]</f>
        <v>254.08350000000004</v>
      </c>
      <c r="X5027">
        <f>Sales_Data[[#This Row],[Sales]]-Sales_Data[[#This Row],[Cost]]</f>
        <v>207.88649999999998</v>
      </c>
      <c r="Y5027" s="3">
        <f>Sales_Data[[#This Row],[Gross_Profit_Recalc]]/Sales_Data[[#This Row],[Sales]]</f>
        <v>0.44999999999999996</v>
      </c>
      <c r="Z5027">
        <f>YEAR(Sales_Data[[#This Row],[Order Date]])</f>
        <v>2017</v>
      </c>
    </row>
    <row r="5028" spans="1:26" x14ac:dyDescent="0.2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>_xlfn.XLOOKUP(Sales_Data[[#This Row],[Category]],Assumptions_Model!A:A, Assumptions_Model!B:B)</f>
        <v>0.6</v>
      </c>
      <c r="W5028">
        <f>Sales_Data[[#This Row],[Sales]]*Sales_Data[[#This Row],[Cost_%]]</f>
        <v>82.572000000000003</v>
      </c>
      <c r="X5028">
        <f>Sales_Data[[#This Row],[Sales]]-Sales_Data[[#This Row],[Cost]]</f>
        <v>55.048000000000002</v>
      </c>
      <c r="Y5028" s="3">
        <f>Sales_Data[[#This Row],[Gross_Profit_Recalc]]/Sales_Data[[#This Row],[Sales]]</f>
        <v>0.4</v>
      </c>
      <c r="Z5028">
        <f>YEAR(Sales_Data[[#This Row],[Order Date]])</f>
        <v>2017</v>
      </c>
    </row>
    <row r="5029" spans="1:26" x14ac:dyDescent="0.2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f>_xlfn.XLOOKUP(Sales_Data[[#This Row],[Category]],Assumptions_Model!A:A, Assumptions_Model!B:B)</f>
        <v>0.65</v>
      </c>
      <c r="W5029">
        <f>Sales_Data[[#This Row],[Sales]]*Sales_Data[[#This Row],[Cost_%]]</f>
        <v>196.73550000000003</v>
      </c>
      <c r="X5029">
        <f>Sales_Data[[#This Row],[Sales]]-Sales_Data[[#This Row],[Cost]]</f>
        <v>105.93449999999999</v>
      </c>
      <c r="Y5029" s="3">
        <f>Sales_Data[[#This Row],[Gross_Profit_Recalc]]/Sales_Data[[#This Row],[Sales]]</f>
        <v>0.34999999999999992</v>
      </c>
      <c r="Z5029">
        <f>YEAR(Sales_Data[[#This Row],[Order Date]])</f>
        <v>2017</v>
      </c>
    </row>
    <row r="5030" spans="1:26" x14ac:dyDescent="0.2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>_xlfn.XLOOKUP(Sales_Data[[#This Row],[Category]],Assumptions_Model!A:A, Assumptions_Model!B:B)</f>
        <v>0.55000000000000004</v>
      </c>
      <c r="W5030">
        <f>Sales_Data[[#This Row],[Sales]]*Sales_Data[[#This Row],[Cost_%]]</f>
        <v>131.98680000000002</v>
      </c>
      <c r="X5030">
        <f>Sales_Data[[#This Row],[Sales]]-Sales_Data[[#This Row],[Cost]]</f>
        <v>107.98919999999998</v>
      </c>
      <c r="Y5030" s="3">
        <f>Sales_Data[[#This Row],[Gross_Profit_Recalc]]/Sales_Data[[#This Row],[Sales]]</f>
        <v>0.44999999999999996</v>
      </c>
      <c r="Z5030">
        <f>YEAR(Sales_Data[[#This Row],[Order Date]])</f>
        <v>2014</v>
      </c>
    </row>
    <row r="5031" spans="1:26" x14ac:dyDescent="0.2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f>_xlfn.XLOOKUP(Sales_Data[[#This Row],[Category]],Assumptions_Model!A:A, Assumptions_Model!B:B)</f>
        <v>0.6</v>
      </c>
      <c r="W5031">
        <f>Sales_Data[[#This Row],[Sales]]*Sales_Data[[#This Row],[Cost_%]]</f>
        <v>5.0039999999999996</v>
      </c>
      <c r="X5031">
        <f>Sales_Data[[#This Row],[Sales]]-Sales_Data[[#This Row],[Cost]]</f>
        <v>3.3360000000000003</v>
      </c>
      <c r="Y5031" s="3">
        <f>Sales_Data[[#This Row],[Gross_Profit_Recalc]]/Sales_Data[[#This Row],[Sales]]</f>
        <v>0.4</v>
      </c>
      <c r="Z5031">
        <f>YEAR(Sales_Data[[#This Row],[Order Date]])</f>
        <v>2017</v>
      </c>
    </row>
    <row r="5032" spans="1:26" x14ac:dyDescent="0.2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>_xlfn.XLOOKUP(Sales_Data[[#This Row],[Category]],Assumptions_Model!A:A, Assumptions_Model!B:B)</f>
        <v>0.6</v>
      </c>
      <c r="W5032">
        <f>Sales_Data[[#This Row],[Sales]]*Sales_Data[[#This Row],[Cost_%]]</f>
        <v>5.1420000000000003</v>
      </c>
      <c r="X5032">
        <f>Sales_Data[[#This Row],[Sales]]-Sales_Data[[#This Row],[Cost]]</f>
        <v>3.4279999999999999</v>
      </c>
      <c r="Y5032" s="3">
        <f>Sales_Data[[#This Row],[Gross_Profit_Recalc]]/Sales_Data[[#This Row],[Sales]]</f>
        <v>0.39999999999999997</v>
      </c>
      <c r="Z5032">
        <f>YEAR(Sales_Data[[#This Row],[Order Date]])</f>
        <v>2017</v>
      </c>
    </row>
    <row r="5033" spans="1:26" x14ac:dyDescent="0.2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>_xlfn.XLOOKUP(Sales_Data[[#This Row],[Category]],Assumptions_Model!A:A, Assumptions_Model!B:B)</f>
        <v>0.6</v>
      </c>
      <c r="W5033">
        <f>Sales_Data[[#This Row],[Sales]]*Sales_Data[[#This Row],[Cost_%]]</f>
        <v>71.769599999999997</v>
      </c>
      <c r="X5033">
        <f>Sales_Data[[#This Row],[Sales]]-Sales_Data[[#This Row],[Cost]]</f>
        <v>47.846400000000003</v>
      </c>
      <c r="Y5033" s="3">
        <f>Sales_Data[[#This Row],[Gross_Profit_Recalc]]/Sales_Data[[#This Row],[Sales]]</f>
        <v>0.4</v>
      </c>
      <c r="Z5033">
        <f>YEAR(Sales_Data[[#This Row],[Order Date]])</f>
        <v>2017</v>
      </c>
    </row>
    <row r="5034" spans="1:26" x14ac:dyDescent="0.2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>_xlfn.XLOOKUP(Sales_Data[[#This Row],[Category]],Assumptions_Model!A:A, Assumptions_Model!B:B)</f>
        <v>0.65</v>
      </c>
      <c r="W5034">
        <f>Sales_Data[[#This Row],[Sales]]*Sales_Data[[#This Row],[Cost_%]]</f>
        <v>138.411</v>
      </c>
      <c r="X5034">
        <f>Sales_Data[[#This Row],[Sales]]-Sales_Data[[#This Row],[Cost]]</f>
        <v>74.528999999999996</v>
      </c>
      <c r="Y5034" s="3">
        <f>Sales_Data[[#This Row],[Gross_Profit_Recalc]]/Sales_Data[[#This Row],[Sales]]</f>
        <v>0.35</v>
      </c>
      <c r="Z5034">
        <f>YEAR(Sales_Data[[#This Row],[Order Date]])</f>
        <v>2016</v>
      </c>
    </row>
    <row r="5035" spans="1:26" x14ac:dyDescent="0.2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>_xlfn.XLOOKUP(Sales_Data[[#This Row],[Category]],Assumptions_Model!A:A, Assumptions_Model!B:B)</f>
        <v>0.6</v>
      </c>
      <c r="W5035">
        <f>Sales_Data[[#This Row],[Sales]]*Sales_Data[[#This Row],[Cost_%]]</f>
        <v>15.893999999999998</v>
      </c>
      <c r="X5035">
        <f>Sales_Data[[#This Row],[Sales]]-Sales_Data[[#This Row],[Cost]]</f>
        <v>10.596</v>
      </c>
      <c r="Y5035" s="3">
        <f>Sales_Data[[#This Row],[Gross_Profit_Recalc]]/Sales_Data[[#This Row],[Sales]]</f>
        <v>0.4</v>
      </c>
      <c r="Z5035">
        <f>YEAR(Sales_Data[[#This Row],[Order Date]])</f>
        <v>2016</v>
      </c>
    </row>
    <row r="5036" spans="1:26" x14ac:dyDescent="0.2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>_xlfn.XLOOKUP(Sales_Data[[#This Row],[Category]],Assumptions_Model!A:A, Assumptions_Model!B:B)</f>
        <v>0.65</v>
      </c>
      <c r="W5036">
        <f>Sales_Data[[#This Row],[Sales]]*Sales_Data[[#This Row],[Cost_%]]</f>
        <v>446.81</v>
      </c>
      <c r="X5036">
        <f>Sales_Data[[#This Row],[Sales]]-Sales_Data[[#This Row],[Cost]]</f>
        <v>240.58999999999997</v>
      </c>
      <c r="Y5036" s="3">
        <f>Sales_Data[[#This Row],[Gross_Profit_Recalc]]/Sales_Data[[#This Row],[Sales]]</f>
        <v>0.35</v>
      </c>
      <c r="Z5036">
        <f>YEAR(Sales_Data[[#This Row],[Order Date]])</f>
        <v>2015</v>
      </c>
    </row>
    <row r="5037" spans="1:26" x14ac:dyDescent="0.2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>_xlfn.XLOOKUP(Sales_Data[[#This Row],[Category]],Assumptions_Model!A:A, Assumptions_Model!B:B)</f>
        <v>0.65</v>
      </c>
      <c r="W5037">
        <f>Sales_Data[[#This Row],[Sales]]*Sales_Data[[#This Row],[Cost_%]]</f>
        <v>424.8075</v>
      </c>
      <c r="X5037">
        <f>Sales_Data[[#This Row],[Sales]]-Sales_Data[[#This Row],[Cost]]</f>
        <v>228.74249999999995</v>
      </c>
      <c r="Y5037" s="3">
        <f>Sales_Data[[#This Row],[Gross_Profit_Recalc]]/Sales_Data[[#This Row],[Sales]]</f>
        <v>0.34999999999999992</v>
      </c>
      <c r="Z5037">
        <f>YEAR(Sales_Data[[#This Row],[Order Date]])</f>
        <v>2014</v>
      </c>
    </row>
    <row r="5038" spans="1:26" x14ac:dyDescent="0.2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>_xlfn.XLOOKUP(Sales_Data[[#This Row],[Category]],Assumptions_Model!A:A, Assumptions_Model!B:B)</f>
        <v>0.55000000000000004</v>
      </c>
      <c r="W5038">
        <f>Sales_Data[[#This Row],[Sales]]*Sales_Data[[#This Row],[Cost_%]]</f>
        <v>18.645</v>
      </c>
      <c r="X5038">
        <f>Sales_Data[[#This Row],[Sales]]-Sales_Data[[#This Row],[Cost]]</f>
        <v>15.254999999999999</v>
      </c>
      <c r="Y5038" s="3">
        <f>Sales_Data[[#This Row],[Gross_Profit_Recalc]]/Sales_Data[[#This Row],[Sales]]</f>
        <v>0.45</v>
      </c>
      <c r="Z5038">
        <f>YEAR(Sales_Data[[#This Row],[Order Date]])</f>
        <v>2014</v>
      </c>
    </row>
    <row r="5039" spans="1:26" x14ac:dyDescent="0.2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>_xlfn.XLOOKUP(Sales_Data[[#This Row],[Category]],Assumptions_Model!A:A, Assumptions_Model!B:B)</f>
        <v>0.55000000000000004</v>
      </c>
      <c r="W5039">
        <f>Sales_Data[[#This Row],[Sales]]*Sales_Data[[#This Row],[Cost_%]]</f>
        <v>131.97800000000001</v>
      </c>
      <c r="X5039">
        <f>Sales_Data[[#This Row],[Sales]]-Sales_Data[[#This Row],[Cost]]</f>
        <v>107.982</v>
      </c>
      <c r="Y5039" s="3">
        <f>Sales_Data[[#This Row],[Gross_Profit_Recalc]]/Sales_Data[[#This Row],[Sales]]</f>
        <v>0.44999999999999996</v>
      </c>
      <c r="Z5039">
        <f>YEAR(Sales_Data[[#This Row],[Order Date]])</f>
        <v>2017</v>
      </c>
    </row>
    <row r="5040" spans="1:26" x14ac:dyDescent="0.2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>_xlfn.XLOOKUP(Sales_Data[[#This Row],[Category]],Assumptions_Model!A:A, Assumptions_Model!B:B)</f>
        <v>0.65</v>
      </c>
      <c r="W5040">
        <f>Sales_Data[[#This Row],[Sales]]*Sales_Data[[#This Row],[Cost_%]]</f>
        <v>129.89340000000001</v>
      </c>
      <c r="X5040">
        <f>Sales_Data[[#This Row],[Sales]]-Sales_Data[[#This Row],[Cost]]</f>
        <v>69.942599999999999</v>
      </c>
      <c r="Y5040" s="3">
        <f>Sales_Data[[#This Row],[Gross_Profit_Recalc]]/Sales_Data[[#This Row],[Sales]]</f>
        <v>0.35</v>
      </c>
      <c r="Z5040">
        <f>YEAR(Sales_Data[[#This Row],[Order Date]])</f>
        <v>2015</v>
      </c>
    </row>
    <row r="5041" spans="1:26" x14ac:dyDescent="0.2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>_xlfn.XLOOKUP(Sales_Data[[#This Row],[Category]],Assumptions_Model!A:A, Assumptions_Model!B:B)</f>
        <v>0.55000000000000004</v>
      </c>
      <c r="W5041">
        <f>Sales_Data[[#This Row],[Sales]]*Sales_Data[[#This Row],[Cost_%]]</f>
        <v>393.8</v>
      </c>
      <c r="X5041">
        <f>Sales_Data[[#This Row],[Sales]]-Sales_Data[[#This Row],[Cost]]</f>
        <v>322.2</v>
      </c>
      <c r="Y5041" s="3">
        <f>Sales_Data[[#This Row],[Gross_Profit_Recalc]]/Sales_Data[[#This Row],[Sales]]</f>
        <v>0.45</v>
      </c>
      <c r="Z5041">
        <f>YEAR(Sales_Data[[#This Row],[Order Date]])</f>
        <v>2015</v>
      </c>
    </row>
    <row r="5042" spans="1:26" x14ac:dyDescent="0.2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>_xlfn.XLOOKUP(Sales_Data[[#This Row],[Category]],Assumptions_Model!A:A, Assumptions_Model!B:B)</f>
        <v>0.6</v>
      </c>
      <c r="W5042">
        <f>Sales_Data[[#This Row],[Sales]]*Sales_Data[[#This Row],[Cost_%]]</f>
        <v>132.636</v>
      </c>
      <c r="X5042">
        <f>Sales_Data[[#This Row],[Sales]]-Sales_Data[[#This Row],[Cost]]</f>
        <v>88.424000000000007</v>
      </c>
      <c r="Y5042" s="3">
        <f>Sales_Data[[#This Row],[Gross_Profit_Recalc]]/Sales_Data[[#This Row],[Sales]]</f>
        <v>0.4</v>
      </c>
      <c r="Z5042">
        <f>YEAR(Sales_Data[[#This Row],[Order Date]])</f>
        <v>2015</v>
      </c>
    </row>
    <row r="5043" spans="1:26" x14ac:dyDescent="0.2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>_xlfn.XLOOKUP(Sales_Data[[#This Row],[Category]],Assumptions_Model!A:A, Assumptions_Model!B:B)</f>
        <v>0.6</v>
      </c>
      <c r="W5043">
        <f>Sales_Data[[#This Row],[Sales]]*Sales_Data[[#This Row],[Cost_%]]</f>
        <v>40.625999999999998</v>
      </c>
      <c r="X5043">
        <f>Sales_Data[[#This Row],[Sales]]-Sales_Data[[#This Row],[Cost]]</f>
        <v>27.083999999999996</v>
      </c>
      <c r="Y5043" s="3">
        <f>Sales_Data[[#This Row],[Gross_Profit_Recalc]]/Sales_Data[[#This Row],[Sales]]</f>
        <v>0.39999999999999997</v>
      </c>
      <c r="Z5043">
        <f>YEAR(Sales_Data[[#This Row],[Order Date]])</f>
        <v>2016</v>
      </c>
    </row>
    <row r="5044" spans="1:26" x14ac:dyDescent="0.2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>_xlfn.XLOOKUP(Sales_Data[[#This Row],[Category]],Assumptions_Model!A:A, Assumptions_Model!B:B)</f>
        <v>0.6</v>
      </c>
      <c r="W5044">
        <f>Sales_Data[[#This Row],[Sales]]*Sales_Data[[#This Row],[Cost_%]]</f>
        <v>77.951999999999984</v>
      </c>
      <c r="X5044">
        <f>Sales_Data[[#This Row],[Sales]]-Sales_Data[[#This Row],[Cost]]</f>
        <v>51.968000000000004</v>
      </c>
      <c r="Y5044" s="3">
        <f>Sales_Data[[#This Row],[Gross_Profit_Recalc]]/Sales_Data[[#This Row],[Sales]]</f>
        <v>0.40000000000000008</v>
      </c>
      <c r="Z5044">
        <f>YEAR(Sales_Data[[#This Row],[Order Date]])</f>
        <v>2016</v>
      </c>
    </row>
    <row r="5045" spans="1:26" x14ac:dyDescent="0.2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>_xlfn.XLOOKUP(Sales_Data[[#This Row],[Category]],Assumptions_Model!A:A, Assumptions_Model!B:B)</f>
        <v>0.65</v>
      </c>
      <c r="W5045">
        <f>Sales_Data[[#This Row],[Sales]]*Sales_Data[[#This Row],[Cost_%]]</f>
        <v>303.84899999999999</v>
      </c>
      <c r="X5045">
        <f>Sales_Data[[#This Row],[Sales]]-Sales_Data[[#This Row],[Cost]]</f>
        <v>163.61099999999999</v>
      </c>
      <c r="Y5045" s="3">
        <f>Sales_Data[[#This Row],[Gross_Profit_Recalc]]/Sales_Data[[#This Row],[Sales]]</f>
        <v>0.35</v>
      </c>
      <c r="Z5045">
        <f>YEAR(Sales_Data[[#This Row],[Order Date]])</f>
        <v>2016</v>
      </c>
    </row>
    <row r="5046" spans="1:26" x14ac:dyDescent="0.2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>_xlfn.XLOOKUP(Sales_Data[[#This Row],[Category]],Assumptions_Model!A:A, Assumptions_Model!B:B)</f>
        <v>0.6</v>
      </c>
      <c r="W5046">
        <f>Sales_Data[[#This Row],[Sales]]*Sales_Data[[#This Row],[Cost_%]]</f>
        <v>36.839999999999996</v>
      </c>
      <c r="X5046">
        <f>Sales_Data[[#This Row],[Sales]]-Sales_Data[[#This Row],[Cost]]</f>
        <v>24.560000000000002</v>
      </c>
      <c r="Y5046" s="3">
        <f>Sales_Data[[#This Row],[Gross_Profit_Recalc]]/Sales_Data[[#This Row],[Sales]]</f>
        <v>0.4</v>
      </c>
      <c r="Z5046">
        <f>YEAR(Sales_Data[[#This Row],[Order Date]])</f>
        <v>2016</v>
      </c>
    </row>
    <row r="5047" spans="1:26" x14ac:dyDescent="0.2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>_xlfn.XLOOKUP(Sales_Data[[#This Row],[Category]],Assumptions_Model!A:A, Assumptions_Model!B:B)</f>
        <v>0.6</v>
      </c>
      <c r="W5047">
        <f>Sales_Data[[#This Row],[Sales]]*Sales_Data[[#This Row],[Cost_%]]</f>
        <v>432.45599999999996</v>
      </c>
      <c r="X5047">
        <f>Sales_Data[[#This Row],[Sales]]-Sales_Data[[#This Row],[Cost]]</f>
        <v>288.30400000000003</v>
      </c>
      <c r="Y5047" s="3">
        <f>Sales_Data[[#This Row],[Gross_Profit_Recalc]]/Sales_Data[[#This Row],[Sales]]</f>
        <v>0.4</v>
      </c>
      <c r="Z5047">
        <f>YEAR(Sales_Data[[#This Row],[Order Date]])</f>
        <v>2016</v>
      </c>
    </row>
    <row r="5048" spans="1:26" x14ac:dyDescent="0.2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>_xlfn.XLOOKUP(Sales_Data[[#This Row],[Category]],Assumptions_Model!A:A, Assumptions_Model!B:B)</f>
        <v>0.6</v>
      </c>
      <c r="W5048">
        <f>Sales_Data[[#This Row],[Sales]]*Sales_Data[[#This Row],[Cost_%]]</f>
        <v>3.1103999999999998</v>
      </c>
      <c r="X5048">
        <f>Sales_Data[[#This Row],[Sales]]-Sales_Data[[#This Row],[Cost]]</f>
        <v>2.0736000000000003</v>
      </c>
      <c r="Y5048" s="3">
        <f>Sales_Data[[#This Row],[Gross_Profit_Recalc]]/Sales_Data[[#This Row],[Sales]]</f>
        <v>0.40000000000000008</v>
      </c>
      <c r="Z5048">
        <f>YEAR(Sales_Data[[#This Row],[Order Date]])</f>
        <v>2016</v>
      </c>
    </row>
    <row r="5049" spans="1:26" x14ac:dyDescent="0.2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>_xlfn.XLOOKUP(Sales_Data[[#This Row],[Category]],Assumptions_Model!A:A, Assumptions_Model!B:B)</f>
        <v>0.6</v>
      </c>
      <c r="W5049">
        <f>Sales_Data[[#This Row],[Sales]]*Sales_Data[[#This Row],[Cost_%]]</f>
        <v>8.8199999999999985</v>
      </c>
      <c r="X5049">
        <f>Sales_Data[[#This Row],[Sales]]-Sales_Data[[#This Row],[Cost]]</f>
        <v>5.8800000000000008</v>
      </c>
      <c r="Y5049" s="3">
        <f>Sales_Data[[#This Row],[Gross_Profit_Recalc]]/Sales_Data[[#This Row],[Sales]]</f>
        <v>0.40000000000000008</v>
      </c>
      <c r="Z5049">
        <f>YEAR(Sales_Data[[#This Row],[Order Date]])</f>
        <v>2016</v>
      </c>
    </row>
    <row r="5050" spans="1:26" x14ac:dyDescent="0.2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>_xlfn.XLOOKUP(Sales_Data[[#This Row],[Category]],Assumptions_Model!A:A, Assumptions_Model!B:B)</f>
        <v>0.6</v>
      </c>
      <c r="W5050">
        <f>Sales_Data[[#This Row],[Sales]]*Sales_Data[[#This Row],[Cost_%]]</f>
        <v>4.8803999999999998</v>
      </c>
      <c r="X5050">
        <f>Sales_Data[[#This Row],[Sales]]-Sales_Data[[#This Row],[Cost]]</f>
        <v>3.2536000000000005</v>
      </c>
      <c r="Y5050" s="3">
        <f>Sales_Data[[#This Row],[Gross_Profit_Recalc]]/Sales_Data[[#This Row],[Sales]]</f>
        <v>0.4</v>
      </c>
      <c r="Z5050">
        <f>YEAR(Sales_Data[[#This Row],[Order Date]])</f>
        <v>2014</v>
      </c>
    </row>
    <row r="5051" spans="1:26" x14ac:dyDescent="0.2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>_xlfn.XLOOKUP(Sales_Data[[#This Row],[Category]],Assumptions_Model!A:A, Assumptions_Model!B:B)</f>
        <v>0.55000000000000004</v>
      </c>
      <c r="W5051">
        <f>Sales_Data[[#This Row],[Sales]]*Sales_Data[[#This Row],[Cost_%]]</f>
        <v>43.991199999999999</v>
      </c>
      <c r="X5051">
        <f>Sales_Data[[#This Row],[Sales]]-Sales_Data[[#This Row],[Cost]]</f>
        <v>35.992799999999995</v>
      </c>
      <c r="Y5051" s="3">
        <f>Sales_Data[[#This Row],[Gross_Profit_Recalc]]/Sales_Data[[#This Row],[Sales]]</f>
        <v>0.44999999999999996</v>
      </c>
      <c r="Z5051">
        <f>YEAR(Sales_Data[[#This Row],[Order Date]])</f>
        <v>2014</v>
      </c>
    </row>
    <row r="5052" spans="1:26" x14ac:dyDescent="0.2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f>_xlfn.XLOOKUP(Sales_Data[[#This Row],[Category]],Assumptions_Model!A:A, Assumptions_Model!B:B)</f>
        <v>0.6</v>
      </c>
      <c r="W5052">
        <f>Sales_Data[[#This Row],[Sales]]*Sales_Data[[#This Row],[Cost_%]]</f>
        <v>11.123999999999999</v>
      </c>
      <c r="X5052">
        <f>Sales_Data[[#This Row],[Sales]]-Sales_Data[[#This Row],[Cost]]</f>
        <v>7.4160000000000004</v>
      </c>
      <c r="Y5052" s="3">
        <f>Sales_Data[[#This Row],[Gross_Profit_Recalc]]/Sales_Data[[#This Row],[Sales]]</f>
        <v>0.4</v>
      </c>
      <c r="Z5052">
        <f>YEAR(Sales_Data[[#This Row],[Order Date]])</f>
        <v>2015</v>
      </c>
    </row>
    <row r="5053" spans="1:26" x14ac:dyDescent="0.2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>_xlfn.XLOOKUP(Sales_Data[[#This Row],[Category]],Assumptions_Model!A:A, Assumptions_Model!B:B)</f>
        <v>0.6</v>
      </c>
      <c r="W5053">
        <f>Sales_Data[[#This Row],[Sales]]*Sales_Data[[#This Row],[Cost_%]]</f>
        <v>14.639999999999999</v>
      </c>
      <c r="X5053">
        <f>Sales_Data[[#This Row],[Sales]]-Sales_Data[[#This Row],[Cost]]</f>
        <v>9.76</v>
      </c>
      <c r="Y5053" s="3">
        <f>Sales_Data[[#This Row],[Gross_Profit_Recalc]]/Sales_Data[[#This Row],[Sales]]</f>
        <v>0.4</v>
      </c>
      <c r="Z5053">
        <f>YEAR(Sales_Data[[#This Row],[Order Date]])</f>
        <v>2015</v>
      </c>
    </row>
    <row r="5054" spans="1:26" x14ac:dyDescent="0.2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>_xlfn.XLOOKUP(Sales_Data[[#This Row],[Category]],Assumptions_Model!A:A, Assumptions_Model!B:B)</f>
        <v>0.6</v>
      </c>
      <c r="W5054">
        <f>Sales_Data[[#This Row],[Sales]]*Sales_Data[[#This Row],[Cost_%]]</f>
        <v>117.38399999999999</v>
      </c>
      <c r="X5054">
        <f>Sales_Data[[#This Row],[Sales]]-Sales_Data[[#This Row],[Cost]]</f>
        <v>78.256</v>
      </c>
      <c r="Y5054" s="3">
        <f>Sales_Data[[#This Row],[Gross_Profit_Recalc]]/Sales_Data[[#This Row],[Sales]]</f>
        <v>0.4</v>
      </c>
      <c r="Z5054">
        <f>YEAR(Sales_Data[[#This Row],[Order Date]])</f>
        <v>2017</v>
      </c>
    </row>
    <row r="5055" spans="1:26" x14ac:dyDescent="0.2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>_xlfn.XLOOKUP(Sales_Data[[#This Row],[Category]],Assumptions_Model!A:A, Assumptions_Model!B:B)</f>
        <v>0.55000000000000004</v>
      </c>
      <c r="W5055">
        <f>Sales_Data[[#This Row],[Sales]]*Sales_Data[[#This Row],[Cost_%]]</f>
        <v>219.12</v>
      </c>
      <c r="X5055">
        <f>Sales_Data[[#This Row],[Sales]]-Sales_Data[[#This Row],[Cost]]</f>
        <v>179.27999999999997</v>
      </c>
      <c r="Y5055" s="3">
        <f>Sales_Data[[#This Row],[Gross_Profit_Recalc]]/Sales_Data[[#This Row],[Sales]]</f>
        <v>0.44999999999999996</v>
      </c>
      <c r="Z5055">
        <f>YEAR(Sales_Data[[#This Row],[Order Date]])</f>
        <v>2015</v>
      </c>
    </row>
    <row r="5056" spans="1:26" x14ac:dyDescent="0.2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>_xlfn.XLOOKUP(Sales_Data[[#This Row],[Category]],Assumptions_Model!A:A, Assumptions_Model!B:B)</f>
        <v>0.6</v>
      </c>
      <c r="W5056">
        <f>Sales_Data[[#This Row],[Sales]]*Sales_Data[[#This Row],[Cost_%]]</f>
        <v>4.2336</v>
      </c>
      <c r="X5056">
        <f>Sales_Data[[#This Row],[Sales]]-Sales_Data[[#This Row],[Cost]]</f>
        <v>2.8224</v>
      </c>
      <c r="Y5056" s="3">
        <f>Sales_Data[[#This Row],[Gross_Profit_Recalc]]/Sales_Data[[#This Row],[Sales]]</f>
        <v>0.4</v>
      </c>
      <c r="Z5056">
        <f>YEAR(Sales_Data[[#This Row],[Order Date]])</f>
        <v>2015</v>
      </c>
    </row>
    <row r="5057" spans="1:26" x14ac:dyDescent="0.2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>_xlfn.XLOOKUP(Sales_Data[[#This Row],[Category]],Assumptions_Model!A:A, Assumptions_Model!B:B)</f>
        <v>0.65</v>
      </c>
      <c r="W5057">
        <f>Sales_Data[[#This Row],[Sales]]*Sales_Data[[#This Row],[Cost_%]]</f>
        <v>879.05844000000002</v>
      </c>
      <c r="X5057">
        <f>Sales_Data[[#This Row],[Sales]]-Sales_Data[[#This Row],[Cost]]</f>
        <v>473.33915999999999</v>
      </c>
      <c r="Y5057" s="3">
        <f>Sales_Data[[#This Row],[Gross_Profit_Recalc]]/Sales_Data[[#This Row],[Sales]]</f>
        <v>0.35</v>
      </c>
      <c r="Z5057">
        <f>YEAR(Sales_Data[[#This Row],[Order Date]])</f>
        <v>2015</v>
      </c>
    </row>
    <row r="5058" spans="1:26" x14ac:dyDescent="0.2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>_xlfn.XLOOKUP(Sales_Data[[#This Row],[Category]],Assumptions_Model!A:A, Assumptions_Model!B:B)</f>
        <v>0.6</v>
      </c>
      <c r="W5058">
        <f>Sales_Data[[#This Row],[Sales]]*Sales_Data[[#This Row],[Cost_%]]</f>
        <v>15.839999999999998</v>
      </c>
      <c r="X5058">
        <f>Sales_Data[[#This Row],[Sales]]-Sales_Data[[#This Row],[Cost]]</f>
        <v>10.56</v>
      </c>
      <c r="Y5058" s="3">
        <f>Sales_Data[[#This Row],[Gross_Profit_Recalc]]/Sales_Data[[#This Row],[Sales]]</f>
        <v>0.4</v>
      </c>
      <c r="Z5058">
        <f>YEAR(Sales_Data[[#This Row],[Order Date]])</f>
        <v>2015</v>
      </c>
    </row>
    <row r="5059" spans="1:26" x14ac:dyDescent="0.2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>_xlfn.XLOOKUP(Sales_Data[[#This Row],[Category]],Assumptions_Model!A:A, Assumptions_Model!B:B)</f>
        <v>0.6</v>
      </c>
      <c r="W5059">
        <f>Sales_Data[[#This Row],[Sales]]*Sales_Data[[#This Row],[Cost_%]]</f>
        <v>25.128</v>
      </c>
      <c r="X5059">
        <f>Sales_Data[[#This Row],[Sales]]-Sales_Data[[#This Row],[Cost]]</f>
        <v>16.752000000000002</v>
      </c>
      <c r="Y5059" s="3">
        <f>Sales_Data[[#This Row],[Gross_Profit_Recalc]]/Sales_Data[[#This Row],[Sales]]</f>
        <v>0.4</v>
      </c>
      <c r="Z5059">
        <f>YEAR(Sales_Data[[#This Row],[Order Date]])</f>
        <v>2015</v>
      </c>
    </row>
    <row r="5060" spans="1:26" x14ac:dyDescent="0.2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>_xlfn.XLOOKUP(Sales_Data[[#This Row],[Category]],Assumptions_Model!A:A, Assumptions_Model!B:B)</f>
        <v>0.6</v>
      </c>
      <c r="W5060">
        <f>Sales_Data[[#This Row],[Sales]]*Sales_Data[[#This Row],[Cost_%]]</f>
        <v>59.907600000000002</v>
      </c>
      <c r="X5060">
        <f>Sales_Data[[#This Row],[Sales]]-Sales_Data[[#This Row],[Cost]]</f>
        <v>39.938400000000001</v>
      </c>
      <c r="Y5060" s="3">
        <f>Sales_Data[[#This Row],[Gross_Profit_Recalc]]/Sales_Data[[#This Row],[Sales]]</f>
        <v>0.4</v>
      </c>
      <c r="Z5060">
        <f>YEAR(Sales_Data[[#This Row],[Order Date]])</f>
        <v>2016</v>
      </c>
    </row>
    <row r="5061" spans="1:26" x14ac:dyDescent="0.2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>_xlfn.XLOOKUP(Sales_Data[[#This Row],[Category]],Assumptions_Model!A:A, Assumptions_Model!B:B)</f>
        <v>0.55000000000000004</v>
      </c>
      <c r="W5061">
        <f>Sales_Data[[#This Row],[Sales]]*Sales_Data[[#This Row],[Cost_%]]</f>
        <v>384.98900000000003</v>
      </c>
      <c r="X5061">
        <f>Sales_Data[[#This Row],[Sales]]-Sales_Data[[#This Row],[Cost]]</f>
        <v>314.99099999999999</v>
      </c>
      <c r="Y5061" s="3">
        <f>Sales_Data[[#This Row],[Gross_Profit_Recalc]]/Sales_Data[[#This Row],[Sales]]</f>
        <v>0.44999999999999996</v>
      </c>
      <c r="Z5061">
        <f>YEAR(Sales_Data[[#This Row],[Order Date]])</f>
        <v>2016</v>
      </c>
    </row>
    <row r="5062" spans="1:26" x14ac:dyDescent="0.2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>_xlfn.XLOOKUP(Sales_Data[[#This Row],[Category]],Assumptions_Model!A:A, Assumptions_Model!B:B)</f>
        <v>0.6</v>
      </c>
      <c r="W5062">
        <f>Sales_Data[[#This Row],[Sales]]*Sales_Data[[#This Row],[Cost_%]]</f>
        <v>350.892</v>
      </c>
      <c r="X5062">
        <f>Sales_Data[[#This Row],[Sales]]-Sales_Data[[#This Row],[Cost]]</f>
        <v>233.92800000000005</v>
      </c>
      <c r="Y5062" s="3">
        <f>Sales_Data[[#This Row],[Gross_Profit_Recalc]]/Sales_Data[[#This Row],[Sales]]</f>
        <v>0.40000000000000008</v>
      </c>
      <c r="Z5062">
        <f>YEAR(Sales_Data[[#This Row],[Order Date]])</f>
        <v>2016</v>
      </c>
    </row>
    <row r="5063" spans="1:26" x14ac:dyDescent="0.2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>_xlfn.XLOOKUP(Sales_Data[[#This Row],[Category]],Assumptions_Model!A:A, Assumptions_Model!B:B)</f>
        <v>0.6</v>
      </c>
      <c r="W5063">
        <f>Sales_Data[[#This Row],[Sales]]*Sales_Data[[#This Row],[Cost_%]]</f>
        <v>26.387999999999998</v>
      </c>
      <c r="X5063">
        <f>Sales_Data[[#This Row],[Sales]]-Sales_Data[[#This Row],[Cost]]</f>
        <v>17.591999999999999</v>
      </c>
      <c r="Y5063" s="3">
        <f>Sales_Data[[#This Row],[Gross_Profit_Recalc]]/Sales_Data[[#This Row],[Sales]]</f>
        <v>0.4</v>
      </c>
      <c r="Z5063">
        <f>YEAR(Sales_Data[[#This Row],[Order Date]])</f>
        <v>2015</v>
      </c>
    </row>
    <row r="5064" spans="1:26" x14ac:dyDescent="0.2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>_xlfn.XLOOKUP(Sales_Data[[#This Row],[Category]],Assumptions_Model!A:A, Assumptions_Model!B:B)</f>
        <v>0.55000000000000004</v>
      </c>
      <c r="W5064">
        <f>Sales_Data[[#This Row],[Sales]]*Sales_Data[[#This Row],[Cost_%]]</f>
        <v>207.88350000000003</v>
      </c>
      <c r="X5064">
        <f>Sales_Data[[#This Row],[Sales]]-Sales_Data[[#This Row],[Cost]]</f>
        <v>170.0865</v>
      </c>
      <c r="Y5064" s="3">
        <f>Sales_Data[[#This Row],[Gross_Profit_Recalc]]/Sales_Data[[#This Row],[Sales]]</f>
        <v>0.44999999999999996</v>
      </c>
      <c r="Z5064">
        <f>YEAR(Sales_Data[[#This Row],[Order Date]])</f>
        <v>2015</v>
      </c>
    </row>
    <row r="5065" spans="1:26" x14ac:dyDescent="0.2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>_xlfn.XLOOKUP(Sales_Data[[#This Row],[Category]],Assumptions_Model!A:A, Assumptions_Model!B:B)</f>
        <v>0.65</v>
      </c>
      <c r="W5065">
        <f>Sales_Data[[#This Row],[Sales]]*Sales_Data[[#This Row],[Cost_%]]</f>
        <v>80.573999999999998</v>
      </c>
      <c r="X5065">
        <f>Sales_Data[[#This Row],[Sales]]-Sales_Data[[#This Row],[Cost]]</f>
        <v>43.385999999999996</v>
      </c>
      <c r="Y5065" s="3">
        <f>Sales_Data[[#This Row],[Gross_Profit_Recalc]]/Sales_Data[[#This Row],[Sales]]</f>
        <v>0.35</v>
      </c>
      <c r="Z5065">
        <f>YEAR(Sales_Data[[#This Row],[Order Date]])</f>
        <v>2015</v>
      </c>
    </row>
    <row r="5066" spans="1:26" x14ac:dyDescent="0.2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>_xlfn.XLOOKUP(Sales_Data[[#This Row],[Category]],Assumptions_Model!A:A, Assumptions_Model!B:B)</f>
        <v>0.55000000000000004</v>
      </c>
      <c r="W5066">
        <f>Sales_Data[[#This Row],[Sales]]*Sales_Data[[#This Row],[Cost_%]]</f>
        <v>215.58900000000003</v>
      </c>
      <c r="X5066">
        <f>Sales_Data[[#This Row],[Sales]]-Sales_Data[[#This Row],[Cost]]</f>
        <v>176.39099999999999</v>
      </c>
      <c r="Y5066" s="3">
        <f>Sales_Data[[#This Row],[Gross_Profit_Recalc]]/Sales_Data[[#This Row],[Sales]]</f>
        <v>0.44999999999999996</v>
      </c>
      <c r="Z5066">
        <f>YEAR(Sales_Data[[#This Row],[Order Date]])</f>
        <v>2017</v>
      </c>
    </row>
    <row r="5067" spans="1:26" x14ac:dyDescent="0.2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>_xlfn.XLOOKUP(Sales_Data[[#This Row],[Category]],Assumptions_Model!A:A, Assumptions_Model!B:B)</f>
        <v>0.55000000000000004</v>
      </c>
      <c r="W5067">
        <f>Sales_Data[[#This Row],[Sales]]*Sales_Data[[#This Row],[Cost_%]]</f>
        <v>211.18680000000001</v>
      </c>
      <c r="X5067">
        <f>Sales_Data[[#This Row],[Sales]]-Sales_Data[[#This Row],[Cost]]</f>
        <v>172.78919999999999</v>
      </c>
      <c r="Y5067" s="3">
        <f>Sales_Data[[#This Row],[Gross_Profit_Recalc]]/Sales_Data[[#This Row],[Sales]]</f>
        <v>0.45</v>
      </c>
      <c r="Z5067">
        <f>YEAR(Sales_Data[[#This Row],[Order Date]])</f>
        <v>2017</v>
      </c>
    </row>
    <row r="5068" spans="1:26" x14ac:dyDescent="0.2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>_xlfn.XLOOKUP(Sales_Data[[#This Row],[Category]],Assumptions_Model!A:A, Assumptions_Model!B:B)</f>
        <v>0.65</v>
      </c>
      <c r="W5068">
        <f>Sales_Data[[#This Row],[Sales]]*Sales_Data[[#This Row],[Cost_%]]</f>
        <v>1158.0933</v>
      </c>
      <c r="X5068">
        <f>Sales_Data[[#This Row],[Sales]]-Sales_Data[[#This Row],[Cost]]</f>
        <v>623.58870000000002</v>
      </c>
      <c r="Y5068" s="3">
        <f>Sales_Data[[#This Row],[Gross_Profit_Recalc]]/Sales_Data[[#This Row],[Sales]]</f>
        <v>0.35000000000000003</v>
      </c>
      <c r="Z5068">
        <f>YEAR(Sales_Data[[#This Row],[Order Date]])</f>
        <v>2017</v>
      </c>
    </row>
    <row r="5069" spans="1:26" x14ac:dyDescent="0.2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>_xlfn.XLOOKUP(Sales_Data[[#This Row],[Category]],Assumptions_Model!A:A, Assumptions_Model!B:B)</f>
        <v>0.6</v>
      </c>
      <c r="W5069">
        <f>Sales_Data[[#This Row],[Sales]]*Sales_Data[[#This Row],[Cost_%]]</f>
        <v>12.839999999999998</v>
      </c>
      <c r="X5069">
        <f>Sales_Data[[#This Row],[Sales]]-Sales_Data[[#This Row],[Cost]]</f>
        <v>8.56</v>
      </c>
      <c r="Y5069" s="3">
        <f>Sales_Data[[#This Row],[Gross_Profit_Recalc]]/Sales_Data[[#This Row],[Sales]]</f>
        <v>0.4</v>
      </c>
      <c r="Z5069">
        <f>YEAR(Sales_Data[[#This Row],[Order Date]])</f>
        <v>2017</v>
      </c>
    </row>
    <row r="5070" spans="1:26" x14ac:dyDescent="0.2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>_xlfn.XLOOKUP(Sales_Data[[#This Row],[Category]],Assumptions_Model!A:A, Assumptions_Model!B:B)</f>
        <v>0.55000000000000004</v>
      </c>
      <c r="W5070">
        <f>Sales_Data[[#This Row],[Sales]]*Sales_Data[[#This Row],[Cost_%]]</f>
        <v>302.49450000000002</v>
      </c>
      <c r="X5070">
        <f>Sales_Data[[#This Row],[Sales]]-Sales_Data[[#This Row],[Cost]]</f>
        <v>247.49549999999999</v>
      </c>
      <c r="Y5070" s="3">
        <f>Sales_Data[[#This Row],[Gross_Profit_Recalc]]/Sales_Data[[#This Row],[Sales]]</f>
        <v>0.44999999999999996</v>
      </c>
      <c r="Z5070">
        <f>YEAR(Sales_Data[[#This Row],[Order Date]])</f>
        <v>2014</v>
      </c>
    </row>
    <row r="5071" spans="1:26" x14ac:dyDescent="0.2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>_xlfn.XLOOKUP(Sales_Data[[#This Row],[Category]],Assumptions_Model!A:A, Assumptions_Model!B:B)</f>
        <v>0.6</v>
      </c>
      <c r="W5071">
        <f>Sales_Data[[#This Row],[Sales]]*Sales_Data[[#This Row],[Cost_%]]</f>
        <v>100.521</v>
      </c>
      <c r="X5071">
        <f>Sales_Data[[#This Row],[Sales]]-Sales_Data[[#This Row],[Cost]]</f>
        <v>67.013999999999996</v>
      </c>
      <c r="Y5071" s="3">
        <f>Sales_Data[[#This Row],[Gross_Profit_Recalc]]/Sales_Data[[#This Row],[Sales]]</f>
        <v>0.39999999999999997</v>
      </c>
      <c r="Z5071">
        <f>YEAR(Sales_Data[[#This Row],[Order Date]])</f>
        <v>2014</v>
      </c>
    </row>
    <row r="5072" spans="1:26" x14ac:dyDescent="0.2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>_xlfn.XLOOKUP(Sales_Data[[#This Row],[Category]],Assumptions_Model!A:A, Assumptions_Model!B:B)</f>
        <v>0.6</v>
      </c>
      <c r="W5072">
        <f>Sales_Data[[#This Row],[Sales]]*Sales_Data[[#This Row],[Cost_%]]</f>
        <v>23.004000000000001</v>
      </c>
      <c r="X5072">
        <f>Sales_Data[[#This Row],[Sales]]-Sales_Data[[#This Row],[Cost]]</f>
        <v>15.336000000000002</v>
      </c>
      <c r="Y5072" s="3">
        <f>Sales_Data[[#This Row],[Gross_Profit_Recalc]]/Sales_Data[[#This Row],[Sales]]</f>
        <v>0.4</v>
      </c>
      <c r="Z5072">
        <f>YEAR(Sales_Data[[#This Row],[Order Date]])</f>
        <v>2014</v>
      </c>
    </row>
    <row r="5073" spans="1:26" x14ac:dyDescent="0.2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>_xlfn.XLOOKUP(Sales_Data[[#This Row],[Category]],Assumptions_Model!A:A, Assumptions_Model!B:B)</f>
        <v>0.65</v>
      </c>
      <c r="W5073">
        <f>Sales_Data[[#This Row],[Sales]]*Sales_Data[[#This Row],[Cost_%]]</f>
        <v>35.022000000000006</v>
      </c>
      <c r="X5073">
        <f>Sales_Data[[#This Row],[Sales]]-Sales_Data[[#This Row],[Cost]]</f>
        <v>18.857999999999997</v>
      </c>
      <c r="Y5073" s="3">
        <f>Sales_Data[[#This Row],[Gross_Profit_Recalc]]/Sales_Data[[#This Row],[Sales]]</f>
        <v>0.34999999999999992</v>
      </c>
      <c r="Z5073">
        <f>YEAR(Sales_Data[[#This Row],[Order Date]])</f>
        <v>2014</v>
      </c>
    </row>
    <row r="5074" spans="1:26" x14ac:dyDescent="0.2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>_xlfn.XLOOKUP(Sales_Data[[#This Row],[Category]],Assumptions_Model!A:A, Assumptions_Model!B:B)</f>
        <v>0.55000000000000004</v>
      </c>
      <c r="W5074">
        <f>Sales_Data[[#This Row],[Sales]]*Sales_Data[[#This Row],[Cost_%]]</f>
        <v>164.98900000000003</v>
      </c>
      <c r="X5074">
        <f>Sales_Data[[#This Row],[Sales]]-Sales_Data[[#This Row],[Cost]]</f>
        <v>134.99099999999999</v>
      </c>
      <c r="Y5074" s="3">
        <f>Sales_Data[[#This Row],[Gross_Profit_Recalc]]/Sales_Data[[#This Row],[Sales]]</f>
        <v>0.4499999999999999</v>
      </c>
      <c r="Z5074">
        <f>YEAR(Sales_Data[[#This Row],[Order Date]])</f>
        <v>2014</v>
      </c>
    </row>
    <row r="5075" spans="1:26" x14ac:dyDescent="0.2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>_xlfn.XLOOKUP(Sales_Data[[#This Row],[Category]],Assumptions_Model!A:A, Assumptions_Model!B:B)</f>
        <v>0.6</v>
      </c>
      <c r="W5075">
        <f>Sales_Data[[#This Row],[Sales]]*Sales_Data[[#This Row],[Cost_%]]</f>
        <v>37.68</v>
      </c>
      <c r="X5075">
        <f>Sales_Data[[#This Row],[Sales]]-Sales_Data[[#This Row],[Cost]]</f>
        <v>25.119999999999997</v>
      </c>
      <c r="Y5075" s="3">
        <f>Sales_Data[[#This Row],[Gross_Profit_Recalc]]/Sales_Data[[#This Row],[Sales]]</f>
        <v>0.39999999999999997</v>
      </c>
      <c r="Z5075">
        <f>YEAR(Sales_Data[[#This Row],[Order Date]])</f>
        <v>2015</v>
      </c>
    </row>
    <row r="5076" spans="1:26" x14ac:dyDescent="0.2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>_xlfn.XLOOKUP(Sales_Data[[#This Row],[Category]],Assumptions_Model!A:A, Assumptions_Model!B:B)</f>
        <v>0.6</v>
      </c>
      <c r="W5076">
        <f>Sales_Data[[#This Row],[Sales]]*Sales_Data[[#This Row],[Cost_%]]</f>
        <v>8.3423999999999996</v>
      </c>
      <c r="X5076">
        <f>Sales_Data[[#This Row],[Sales]]-Sales_Data[[#This Row],[Cost]]</f>
        <v>5.5616000000000003</v>
      </c>
      <c r="Y5076" s="3">
        <f>Sales_Data[[#This Row],[Gross_Profit_Recalc]]/Sales_Data[[#This Row],[Sales]]</f>
        <v>0.4</v>
      </c>
      <c r="Z5076">
        <f>YEAR(Sales_Data[[#This Row],[Order Date]])</f>
        <v>2017</v>
      </c>
    </row>
    <row r="5077" spans="1:26" x14ac:dyDescent="0.2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>_xlfn.XLOOKUP(Sales_Data[[#This Row],[Category]],Assumptions_Model!A:A, Assumptions_Model!B:B)</f>
        <v>0.65</v>
      </c>
      <c r="W5077">
        <f>Sales_Data[[#This Row],[Sales]]*Sales_Data[[#This Row],[Cost_%]]</f>
        <v>483.66500000000002</v>
      </c>
      <c r="X5077">
        <f>Sales_Data[[#This Row],[Sales]]-Sales_Data[[#This Row],[Cost]]</f>
        <v>260.435</v>
      </c>
      <c r="Y5077" s="3">
        <f>Sales_Data[[#This Row],[Gross_Profit_Recalc]]/Sales_Data[[#This Row],[Sales]]</f>
        <v>0.35</v>
      </c>
      <c r="Z5077">
        <f>YEAR(Sales_Data[[#This Row],[Order Date]])</f>
        <v>2014</v>
      </c>
    </row>
    <row r="5078" spans="1:26" x14ac:dyDescent="0.2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>_xlfn.XLOOKUP(Sales_Data[[#This Row],[Category]],Assumptions_Model!A:A, Assumptions_Model!B:B)</f>
        <v>0.6</v>
      </c>
      <c r="W5078">
        <f>Sales_Data[[#This Row],[Sales]]*Sales_Data[[#This Row],[Cost_%]]</f>
        <v>26.904</v>
      </c>
      <c r="X5078">
        <f>Sales_Data[[#This Row],[Sales]]-Sales_Data[[#This Row],[Cost]]</f>
        <v>17.936000000000003</v>
      </c>
      <c r="Y5078" s="3">
        <f>Sales_Data[[#This Row],[Gross_Profit_Recalc]]/Sales_Data[[#This Row],[Sales]]</f>
        <v>0.4</v>
      </c>
      <c r="Z5078">
        <f>YEAR(Sales_Data[[#This Row],[Order Date]])</f>
        <v>2014</v>
      </c>
    </row>
    <row r="5079" spans="1:26" x14ac:dyDescent="0.2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f>_xlfn.XLOOKUP(Sales_Data[[#This Row],[Category]],Assumptions_Model!A:A, Assumptions_Model!B:B)</f>
        <v>0.65</v>
      </c>
      <c r="W5079">
        <f>Sales_Data[[#This Row],[Sales]]*Sales_Data[[#This Row],[Cost_%]]</f>
        <v>261.0335</v>
      </c>
      <c r="X5079">
        <f>Sales_Data[[#This Row],[Sales]]-Sales_Data[[#This Row],[Cost]]</f>
        <v>140.55649999999997</v>
      </c>
      <c r="Y5079" s="3">
        <f>Sales_Data[[#This Row],[Gross_Profit_Recalc]]/Sales_Data[[#This Row],[Sales]]</f>
        <v>0.35</v>
      </c>
      <c r="Z5079">
        <f>YEAR(Sales_Data[[#This Row],[Order Date]])</f>
        <v>2014</v>
      </c>
    </row>
    <row r="5080" spans="1:26" x14ac:dyDescent="0.2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>_xlfn.XLOOKUP(Sales_Data[[#This Row],[Category]],Assumptions_Model!A:A, Assumptions_Model!B:B)</f>
        <v>0.6</v>
      </c>
      <c r="W5080">
        <f>Sales_Data[[#This Row],[Sales]]*Sales_Data[[#This Row],[Cost_%]]</f>
        <v>10.943999999999999</v>
      </c>
      <c r="X5080">
        <f>Sales_Data[[#This Row],[Sales]]-Sales_Data[[#This Row],[Cost]]</f>
        <v>7.2959999999999994</v>
      </c>
      <c r="Y5080" s="3">
        <f>Sales_Data[[#This Row],[Gross_Profit_Recalc]]/Sales_Data[[#This Row],[Sales]]</f>
        <v>0.4</v>
      </c>
      <c r="Z5080">
        <f>YEAR(Sales_Data[[#This Row],[Order Date]])</f>
        <v>2017</v>
      </c>
    </row>
    <row r="5081" spans="1:26" x14ac:dyDescent="0.2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f>_xlfn.XLOOKUP(Sales_Data[[#This Row],[Category]],Assumptions_Model!A:A, Assumptions_Model!B:B)</f>
        <v>0.65</v>
      </c>
      <c r="W5081">
        <f>Sales_Data[[#This Row],[Sales]]*Sales_Data[[#This Row],[Cost_%]]</f>
        <v>233.67435000000003</v>
      </c>
      <c r="X5081">
        <f>Sales_Data[[#This Row],[Sales]]-Sales_Data[[#This Row],[Cost]]</f>
        <v>125.82464999999999</v>
      </c>
      <c r="Y5081" s="3">
        <f>Sales_Data[[#This Row],[Gross_Profit_Recalc]]/Sales_Data[[#This Row],[Sales]]</f>
        <v>0.35</v>
      </c>
      <c r="Z5081">
        <f>YEAR(Sales_Data[[#This Row],[Order Date]])</f>
        <v>2017</v>
      </c>
    </row>
    <row r="5082" spans="1:26" x14ac:dyDescent="0.2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>_xlfn.XLOOKUP(Sales_Data[[#This Row],[Category]],Assumptions_Model!A:A, Assumptions_Model!B:B)</f>
        <v>0.6</v>
      </c>
      <c r="W5082">
        <f>Sales_Data[[#This Row],[Sales]]*Sales_Data[[#This Row],[Cost_%]]</f>
        <v>6.2880000000000003</v>
      </c>
      <c r="X5082">
        <f>Sales_Data[[#This Row],[Sales]]-Sales_Data[[#This Row],[Cost]]</f>
        <v>4.1920000000000002</v>
      </c>
      <c r="Y5082" s="3">
        <f>Sales_Data[[#This Row],[Gross_Profit_Recalc]]/Sales_Data[[#This Row],[Sales]]</f>
        <v>0.4</v>
      </c>
      <c r="Z5082">
        <f>YEAR(Sales_Data[[#This Row],[Order Date]])</f>
        <v>2017</v>
      </c>
    </row>
    <row r="5083" spans="1:26" x14ac:dyDescent="0.2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>_xlfn.XLOOKUP(Sales_Data[[#This Row],[Category]],Assumptions_Model!A:A, Assumptions_Model!B:B)</f>
        <v>0.6</v>
      </c>
      <c r="W5083">
        <f>Sales_Data[[#This Row],[Sales]]*Sales_Data[[#This Row],[Cost_%]]</f>
        <v>12.441599999999999</v>
      </c>
      <c r="X5083">
        <f>Sales_Data[[#This Row],[Sales]]-Sales_Data[[#This Row],[Cost]]</f>
        <v>8.2944000000000013</v>
      </c>
      <c r="Y5083" s="3">
        <f>Sales_Data[[#This Row],[Gross_Profit_Recalc]]/Sales_Data[[#This Row],[Sales]]</f>
        <v>0.40000000000000008</v>
      </c>
      <c r="Z5083">
        <f>YEAR(Sales_Data[[#This Row],[Order Date]])</f>
        <v>2015</v>
      </c>
    </row>
    <row r="5084" spans="1:26" x14ac:dyDescent="0.2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>_xlfn.XLOOKUP(Sales_Data[[#This Row],[Category]],Assumptions_Model!A:A, Assumptions_Model!B:B)</f>
        <v>0.55000000000000004</v>
      </c>
      <c r="W5084">
        <f>Sales_Data[[#This Row],[Sales]]*Sales_Data[[#This Row],[Cost_%]]</f>
        <v>19.342400000000001</v>
      </c>
      <c r="X5084">
        <f>Sales_Data[[#This Row],[Sales]]-Sales_Data[[#This Row],[Cost]]</f>
        <v>15.825599999999998</v>
      </c>
      <c r="Y5084" s="3">
        <f>Sales_Data[[#This Row],[Gross_Profit_Recalc]]/Sales_Data[[#This Row],[Sales]]</f>
        <v>0.44999999999999996</v>
      </c>
      <c r="Z5084">
        <f>YEAR(Sales_Data[[#This Row],[Order Date]])</f>
        <v>2016</v>
      </c>
    </row>
    <row r="5085" spans="1:26" x14ac:dyDescent="0.2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>_xlfn.XLOOKUP(Sales_Data[[#This Row],[Category]],Assumptions_Model!A:A, Assumptions_Model!B:B)</f>
        <v>0.6</v>
      </c>
      <c r="W5085">
        <f>Sales_Data[[#This Row],[Sales]]*Sales_Data[[#This Row],[Cost_%]]</f>
        <v>38.822399999999995</v>
      </c>
      <c r="X5085">
        <f>Sales_Data[[#This Row],[Sales]]-Sales_Data[[#This Row],[Cost]]</f>
        <v>25.881599999999999</v>
      </c>
      <c r="Y5085" s="3">
        <f>Sales_Data[[#This Row],[Gross_Profit_Recalc]]/Sales_Data[[#This Row],[Sales]]</f>
        <v>0.4</v>
      </c>
      <c r="Z5085">
        <f>YEAR(Sales_Data[[#This Row],[Order Date]])</f>
        <v>2016</v>
      </c>
    </row>
    <row r="5086" spans="1:26" x14ac:dyDescent="0.2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>_xlfn.XLOOKUP(Sales_Data[[#This Row],[Category]],Assumptions_Model!A:A, Assumptions_Model!B:B)</f>
        <v>0.6</v>
      </c>
      <c r="W5086">
        <f>Sales_Data[[#This Row],[Sales]]*Sales_Data[[#This Row],[Cost_%]]</f>
        <v>63.311999999999998</v>
      </c>
      <c r="X5086">
        <f>Sales_Data[[#This Row],[Sales]]-Sales_Data[[#This Row],[Cost]]</f>
        <v>42.207999999999998</v>
      </c>
      <c r="Y5086" s="3">
        <f>Sales_Data[[#This Row],[Gross_Profit_Recalc]]/Sales_Data[[#This Row],[Sales]]</f>
        <v>0.4</v>
      </c>
      <c r="Z5086">
        <f>YEAR(Sales_Data[[#This Row],[Order Date]])</f>
        <v>2016</v>
      </c>
    </row>
    <row r="5087" spans="1:26" x14ac:dyDescent="0.2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>_xlfn.XLOOKUP(Sales_Data[[#This Row],[Category]],Assumptions_Model!A:A, Assumptions_Model!B:B)</f>
        <v>0.6</v>
      </c>
      <c r="W5087">
        <f>Sales_Data[[#This Row],[Sales]]*Sales_Data[[#This Row],[Cost_%]]</f>
        <v>3.4751999999999996</v>
      </c>
      <c r="X5087">
        <f>Sales_Data[[#This Row],[Sales]]-Sales_Data[[#This Row],[Cost]]</f>
        <v>2.3168000000000002</v>
      </c>
      <c r="Y5087" s="3">
        <f>Sales_Data[[#This Row],[Gross_Profit_Recalc]]/Sales_Data[[#This Row],[Sales]]</f>
        <v>0.4</v>
      </c>
      <c r="Z5087">
        <f>YEAR(Sales_Data[[#This Row],[Order Date]])</f>
        <v>2015</v>
      </c>
    </row>
    <row r="5088" spans="1:26" x14ac:dyDescent="0.2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>_xlfn.XLOOKUP(Sales_Data[[#This Row],[Category]],Assumptions_Model!A:A, Assumptions_Model!B:B)</f>
        <v>0.55000000000000004</v>
      </c>
      <c r="W5088">
        <f>Sales_Data[[#This Row],[Sales]]*Sales_Data[[#This Row],[Cost_%]]</f>
        <v>256.38690000000003</v>
      </c>
      <c r="X5088">
        <f>Sales_Data[[#This Row],[Sales]]-Sales_Data[[#This Row],[Cost]]</f>
        <v>209.77109999999999</v>
      </c>
      <c r="Y5088" s="3">
        <f>Sales_Data[[#This Row],[Gross_Profit_Recalc]]/Sales_Data[[#This Row],[Sales]]</f>
        <v>0.44999999999999996</v>
      </c>
      <c r="Z5088">
        <f>YEAR(Sales_Data[[#This Row],[Order Date]])</f>
        <v>2015</v>
      </c>
    </row>
    <row r="5089" spans="1:26" x14ac:dyDescent="0.2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>_xlfn.XLOOKUP(Sales_Data[[#This Row],[Category]],Assumptions_Model!A:A, Assumptions_Model!B:B)</f>
        <v>0.55000000000000004</v>
      </c>
      <c r="W5089">
        <f>Sales_Data[[#This Row],[Sales]]*Sales_Data[[#This Row],[Cost_%]]</f>
        <v>5.6715999999999998</v>
      </c>
      <c r="X5089">
        <f>Sales_Data[[#This Row],[Sales]]-Sales_Data[[#This Row],[Cost]]</f>
        <v>4.6403999999999996</v>
      </c>
      <c r="Y5089" s="3">
        <f>Sales_Data[[#This Row],[Gross_Profit_Recalc]]/Sales_Data[[#This Row],[Sales]]</f>
        <v>0.45</v>
      </c>
      <c r="Z5089">
        <f>YEAR(Sales_Data[[#This Row],[Order Date]])</f>
        <v>2015</v>
      </c>
    </row>
    <row r="5090" spans="1:26" x14ac:dyDescent="0.2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>_xlfn.XLOOKUP(Sales_Data[[#This Row],[Category]],Assumptions_Model!A:A, Assumptions_Model!B:B)</f>
        <v>0.6</v>
      </c>
      <c r="W5090">
        <f>Sales_Data[[#This Row],[Sales]]*Sales_Data[[#This Row],[Cost_%]]</f>
        <v>1.5336000000000001</v>
      </c>
      <c r="X5090">
        <f>Sales_Data[[#This Row],[Sales]]-Sales_Data[[#This Row],[Cost]]</f>
        <v>1.0224</v>
      </c>
      <c r="Y5090" s="3">
        <f>Sales_Data[[#This Row],[Gross_Profit_Recalc]]/Sales_Data[[#This Row],[Sales]]</f>
        <v>0.39999999999999997</v>
      </c>
      <c r="Z5090">
        <f>YEAR(Sales_Data[[#This Row],[Order Date]])</f>
        <v>2015</v>
      </c>
    </row>
    <row r="5091" spans="1:26" x14ac:dyDescent="0.2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>_xlfn.XLOOKUP(Sales_Data[[#This Row],[Category]],Assumptions_Model!A:A, Assumptions_Model!B:B)</f>
        <v>0.6</v>
      </c>
      <c r="W5091">
        <f>Sales_Data[[#This Row],[Sales]]*Sales_Data[[#This Row],[Cost_%]]</f>
        <v>4.7808000000000002</v>
      </c>
      <c r="X5091">
        <f>Sales_Data[[#This Row],[Sales]]-Sales_Data[[#This Row],[Cost]]</f>
        <v>3.1871999999999998</v>
      </c>
      <c r="Y5091" s="3">
        <f>Sales_Data[[#This Row],[Gross_Profit_Recalc]]/Sales_Data[[#This Row],[Sales]]</f>
        <v>0.39999999999999997</v>
      </c>
      <c r="Z5091">
        <f>YEAR(Sales_Data[[#This Row],[Order Date]])</f>
        <v>2017</v>
      </c>
    </row>
    <row r="5092" spans="1:26" x14ac:dyDescent="0.2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>_xlfn.XLOOKUP(Sales_Data[[#This Row],[Category]],Assumptions_Model!A:A, Assumptions_Model!B:B)</f>
        <v>0.6</v>
      </c>
      <c r="W5092">
        <f>Sales_Data[[#This Row],[Sales]]*Sales_Data[[#This Row],[Cost_%]]</f>
        <v>5.2704000000000004</v>
      </c>
      <c r="X5092">
        <f>Sales_Data[[#This Row],[Sales]]-Sales_Data[[#This Row],[Cost]]</f>
        <v>3.5136000000000003</v>
      </c>
      <c r="Y5092" s="3">
        <f>Sales_Data[[#This Row],[Gross_Profit_Recalc]]/Sales_Data[[#This Row],[Sales]]</f>
        <v>0.4</v>
      </c>
      <c r="Z5092">
        <f>YEAR(Sales_Data[[#This Row],[Order Date]])</f>
        <v>2017</v>
      </c>
    </row>
    <row r="5093" spans="1:26" x14ac:dyDescent="0.2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>_xlfn.XLOOKUP(Sales_Data[[#This Row],[Category]],Assumptions_Model!A:A, Assumptions_Model!B:B)</f>
        <v>0.6</v>
      </c>
      <c r="W5093">
        <f>Sales_Data[[#This Row],[Sales]]*Sales_Data[[#This Row],[Cost_%]]</f>
        <v>1.8144</v>
      </c>
      <c r="X5093">
        <f>Sales_Data[[#This Row],[Sales]]-Sales_Data[[#This Row],[Cost]]</f>
        <v>1.2096</v>
      </c>
      <c r="Y5093" s="3">
        <f>Sales_Data[[#This Row],[Gross_Profit_Recalc]]/Sales_Data[[#This Row],[Sales]]</f>
        <v>0.4</v>
      </c>
      <c r="Z5093">
        <f>YEAR(Sales_Data[[#This Row],[Order Date]])</f>
        <v>2017</v>
      </c>
    </row>
    <row r="5094" spans="1:26" x14ac:dyDescent="0.2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>_xlfn.XLOOKUP(Sales_Data[[#This Row],[Category]],Assumptions_Model!A:A, Assumptions_Model!B:B)</f>
        <v>0.6</v>
      </c>
      <c r="W5094">
        <f>Sales_Data[[#This Row],[Sales]]*Sales_Data[[#This Row],[Cost_%]]</f>
        <v>30.87</v>
      </c>
      <c r="X5094">
        <f>Sales_Data[[#This Row],[Sales]]-Sales_Data[[#This Row],[Cost]]</f>
        <v>20.580000000000002</v>
      </c>
      <c r="Y5094" s="3">
        <f>Sales_Data[[#This Row],[Gross_Profit_Recalc]]/Sales_Data[[#This Row],[Sales]]</f>
        <v>0.4</v>
      </c>
      <c r="Z5094">
        <f>YEAR(Sales_Data[[#This Row],[Order Date]])</f>
        <v>2015</v>
      </c>
    </row>
    <row r="5095" spans="1:26" x14ac:dyDescent="0.2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>_xlfn.XLOOKUP(Sales_Data[[#This Row],[Category]],Assumptions_Model!A:A, Assumptions_Model!B:B)</f>
        <v>0.6</v>
      </c>
      <c r="W5095">
        <f>Sales_Data[[#This Row],[Sales]]*Sales_Data[[#This Row],[Cost_%]]</f>
        <v>8.4095999999999993</v>
      </c>
      <c r="X5095">
        <f>Sales_Data[[#This Row],[Sales]]-Sales_Data[[#This Row],[Cost]]</f>
        <v>5.6064000000000007</v>
      </c>
      <c r="Y5095" s="3">
        <f>Sales_Data[[#This Row],[Gross_Profit_Recalc]]/Sales_Data[[#This Row],[Sales]]</f>
        <v>0.40000000000000008</v>
      </c>
      <c r="Z5095">
        <f>YEAR(Sales_Data[[#This Row],[Order Date]])</f>
        <v>2014</v>
      </c>
    </row>
    <row r="5096" spans="1:26" x14ac:dyDescent="0.2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>_xlfn.XLOOKUP(Sales_Data[[#This Row],[Category]],Assumptions_Model!A:A, Assumptions_Model!B:B)</f>
        <v>0.65</v>
      </c>
      <c r="W5096">
        <f>Sales_Data[[#This Row],[Sales]]*Sales_Data[[#This Row],[Cost_%]]</f>
        <v>139.7175</v>
      </c>
      <c r="X5096">
        <f>Sales_Data[[#This Row],[Sales]]-Sales_Data[[#This Row],[Cost]]</f>
        <v>75.232499999999987</v>
      </c>
      <c r="Y5096" s="3">
        <f>Sales_Data[[#This Row],[Gross_Profit_Recalc]]/Sales_Data[[#This Row],[Sales]]</f>
        <v>0.35</v>
      </c>
      <c r="Z5096">
        <f>YEAR(Sales_Data[[#This Row],[Order Date]])</f>
        <v>2014</v>
      </c>
    </row>
    <row r="5097" spans="1:26" x14ac:dyDescent="0.2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>_xlfn.XLOOKUP(Sales_Data[[#This Row],[Category]],Assumptions_Model!A:A, Assumptions_Model!B:B)</f>
        <v>0.55000000000000004</v>
      </c>
      <c r="W5097">
        <f>Sales_Data[[#This Row],[Sales]]*Sales_Data[[#This Row],[Cost_%]]</f>
        <v>19.272000000000002</v>
      </c>
      <c r="X5097">
        <f>Sales_Data[[#This Row],[Sales]]-Sales_Data[[#This Row],[Cost]]</f>
        <v>15.767999999999997</v>
      </c>
      <c r="Y5097" s="3">
        <f>Sales_Data[[#This Row],[Gross_Profit_Recalc]]/Sales_Data[[#This Row],[Sales]]</f>
        <v>0.44999999999999996</v>
      </c>
      <c r="Z5097">
        <f>YEAR(Sales_Data[[#This Row],[Order Date]])</f>
        <v>2014</v>
      </c>
    </row>
    <row r="5098" spans="1:26" x14ac:dyDescent="0.2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>_xlfn.XLOOKUP(Sales_Data[[#This Row],[Category]],Assumptions_Model!A:A, Assumptions_Model!B:B)</f>
        <v>0.65</v>
      </c>
      <c r="W5098">
        <f>Sales_Data[[#This Row],[Sales]]*Sales_Data[[#This Row],[Cost_%]]</f>
        <v>7.0044000000000004</v>
      </c>
      <c r="X5098">
        <f>Sales_Data[[#This Row],[Sales]]-Sales_Data[[#This Row],[Cost]]</f>
        <v>3.7715999999999994</v>
      </c>
      <c r="Y5098" s="3">
        <f>Sales_Data[[#This Row],[Gross_Profit_Recalc]]/Sales_Data[[#This Row],[Sales]]</f>
        <v>0.35</v>
      </c>
      <c r="Z5098">
        <f>YEAR(Sales_Data[[#This Row],[Order Date]])</f>
        <v>2014</v>
      </c>
    </row>
    <row r="5099" spans="1:26" x14ac:dyDescent="0.2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>_xlfn.XLOOKUP(Sales_Data[[#This Row],[Category]],Assumptions_Model!A:A, Assumptions_Model!B:B)</f>
        <v>0.6</v>
      </c>
      <c r="W5099">
        <f>Sales_Data[[#This Row],[Sales]]*Sales_Data[[#This Row],[Cost_%]]</f>
        <v>2.76</v>
      </c>
      <c r="X5099">
        <f>Sales_Data[[#This Row],[Sales]]-Sales_Data[[#This Row],[Cost]]</f>
        <v>1.8399999999999999</v>
      </c>
      <c r="Y5099" s="3">
        <f>Sales_Data[[#This Row],[Gross_Profit_Recalc]]/Sales_Data[[#This Row],[Sales]]</f>
        <v>0.4</v>
      </c>
      <c r="Z5099">
        <f>YEAR(Sales_Data[[#This Row],[Order Date]])</f>
        <v>2014</v>
      </c>
    </row>
    <row r="5100" spans="1:26" x14ac:dyDescent="0.2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>_xlfn.XLOOKUP(Sales_Data[[#This Row],[Category]],Assumptions_Model!A:A, Assumptions_Model!B:B)</f>
        <v>0.6</v>
      </c>
      <c r="W5100">
        <f>Sales_Data[[#This Row],[Sales]]*Sales_Data[[#This Row],[Cost_%]]</f>
        <v>21.1008</v>
      </c>
      <c r="X5100">
        <f>Sales_Data[[#This Row],[Sales]]-Sales_Data[[#This Row],[Cost]]</f>
        <v>14.0672</v>
      </c>
      <c r="Y5100" s="3">
        <f>Sales_Data[[#This Row],[Gross_Profit_Recalc]]/Sales_Data[[#This Row],[Sales]]</f>
        <v>0.4</v>
      </c>
      <c r="Z5100">
        <f>YEAR(Sales_Data[[#This Row],[Order Date]])</f>
        <v>2014</v>
      </c>
    </row>
    <row r="5101" spans="1:26" x14ac:dyDescent="0.2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>_xlfn.XLOOKUP(Sales_Data[[#This Row],[Category]],Assumptions_Model!A:A, Assumptions_Model!B:B)</f>
        <v>0.6</v>
      </c>
      <c r="W5101">
        <f>Sales_Data[[#This Row],[Sales]]*Sales_Data[[#This Row],[Cost_%]]</f>
        <v>11.491200000000001</v>
      </c>
      <c r="X5101">
        <f>Sales_Data[[#This Row],[Sales]]-Sales_Data[[#This Row],[Cost]]</f>
        <v>7.6608000000000001</v>
      </c>
      <c r="Y5101" s="3">
        <f>Sales_Data[[#This Row],[Gross_Profit_Recalc]]/Sales_Data[[#This Row],[Sales]]</f>
        <v>0.39999999999999997</v>
      </c>
      <c r="Z5101">
        <f>YEAR(Sales_Data[[#This Row],[Order Date]])</f>
        <v>2015</v>
      </c>
    </row>
    <row r="5102" spans="1:26" x14ac:dyDescent="0.2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>_xlfn.XLOOKUP(Sales_Data[[#This Row],[Category]],Assumptions_Model!A:A, Assumptions_Model!B:B)</f>
        <v>0.6</v>
      </c>
      <c r="W5102">
        <f>Sales_Data[[#This Row],[Sales]]*Sales_Data[[#This Row],[Cost_%]]</f>
        <v>2.6688000000000001</v>
      </c>
      <c r="X5102">
        <f>Sales_Data[[#This Row],[Sales]]-Sales_Data[[#This Row],[Cost]]</f>
        <v>1.7792000000000003</v>
      </c>
      <c r="Y5102" s="3">
        <f>Sales_Data[[#This Row],[Gross_Profit_Recalc]]/Sales_Data[[#This Row],[Sales]]</f>
        <v>0.4</v>
      </c>
      <c r="Z5102">
        <f>YEAR(Sales_Data[[#This Row],[Order Date]])</f>
        <v>2014</v>
      </c>
    </row>
    <row r="5103" spans="1:26" x14ac:dyDescent="0.2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f>_xlfn.XLOOKUP(Sales_Data[[#This Row],[Category]],Assumptions_Model!A:A, Assumptions_Model!B:B)</f>
        <v>0.6</v>
      </c>
      <c r="W5103">
        <f>Sales_Data[[#This Row],[Sales]]*Sales_Data[[#This Row],[Cost_%]]</f>
        <v>3.1103999999999998</v>
      </c>
      <c r="X5103">
        <f>Sales_Data[[#This Row],[Sales]]-Sales_Data[[#This Row],[Cost]]</f>
        <v>2.0736000000000003</v>
      </c>
      <c r="Y5103" s="3">
        <f>Sales_Data[[#This Row],[Gross_Profit_Recalc]]/Sales_Data[[#This Row],[Sales]]</f>
        <v>0.40000000000000008</v>
      </c>
      <c r="Z5103">
        <f>YEAR(Sales_Data[[#This Row],[Order Date]])</f>
        <v>2014</v>
      </c>
    </row>
    <row r="5104" spans="1:26" x14ac:dyDescent="0.2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>_xlfn.XLOOKUP(Sales_Data[[#This Row],[Category]],Assumptions_Model!A:A, Assumptions_Model!B:B)</f>
        <v>0.6</v>
      </c>
      <c r="W5104">
        <f>Sales_Data[[#This Row],[Sales]]*Sales_Data[[#This Row],[Cost_%]]</f>
        <v>9.3311999999999991</v>
      </c>
      <c r="X5104">
        <f>Sales_Data[[#This Row],[Sales]]-Sales_Data[[#This Row],[Cost]]</f>
        <v>6.2208000000000006</v>
      </c>
      <c r="Y5104" s="3">
        <f>Sales_Data[[#This Row],[Gross_Profit_Recalc]]/Sales_Data[[#This Row],[Sales]]</f>
        <v>0.4</v>
      </c>
      <c r="Z5104">
        <f>YEAR(Sales_Data[[#This Row],[Order Date]])</f>
        <v>2014</v>
      </c>
    </row>
    <row r="5105" spans="1:26" x14ac:dyDescent="0.2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>_xlfn.XLOOKUP(Sales_Data[[#This Row],[Category]],Assumptions_Model!A:A, Assumptions_Model!B:B)</f>
        <v>0.6</v>
      </c>
      <c r="W5105">
        <f>Sales_Data[[#This Row],[Sales]]*Sales_Data[[#This Row],[Cost_%]]</f>
        <v>24.019199999999998</v>
      </c>
      <c r="X5105">
        <f>Sales_Data[[#This Row],[Sales]]-Sales_Data[[#This Row],[Cost]]</f>
        <v>16.012799999999999</v>
      </c>
      <c r="Y5105" s="3">
        <f>Sales_Data[[#This Row],[Gross_Profit_Recalc]]/Sales_Data[[#This Row],[Sales]]</f>
        <v>0.4</v>
      </c>
      <c r="Z5105">
        <f>YEAR(Sales_Data[[#This Row],[Order Date]])</f>
        <v>2015</v>
      </c>
    </row>
    <row r="5106" spans="1:26" x14ac:dyDescent="0.2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>_xlfn.XLOOKUP(Sales_Data[[#This Row],[Category]],Assumptions_Model!A:A, Assumptions_Model!B:B)</f>
        <v>0.55000000000000004</v>
      </c>
      <c r="W5106">
        <f>Sales_Data[[#This Row],[Sales]]*Sales_Data[[#This Row],[Cost_%]]</f>
        <v>9.2268000000000008</v>
      </c>
      <c r="X5106">
        <f>Sales_Data[[#This Row],[Sales]]-Sales_Data[[#This Row],[Cost]]</f>
        <v>7.549199999999999</v>
      </c>
      <c r="Y5106" s="3">
        <f>Sales_Data[[#This Row],[Gross_Profit_Recalc]]/Sales_Data[[#This Row],[Sales]]</f>
        <v>0.44999999999999996</v>
      </c>
      <c r="Z5106">
        <f>YEAR(Sales_Data[[#This Row],[Order Date]])</f>
        <v>2015</v>
      </c>
    </row>
    <row r="5107" spans="1:26" x14ac:dyDescent="0.2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f>_xlfn.XLOOKUP(Sales_Data[[#This Row],[Category]],Assumptions_Model!A:A, Assumptions_Model!B:B)</f>
        <v>0.65</v>
      </c>
      <c r="W5107">
        <f>Sales_Data[[#This Row],[Sales]]*Sales_Data[[#This Row],[Cost_%]]</f>
        <v>121.0976</v>
      </c>
      <c r="X5107">
        <f>Sales_Data[[#This Row],[Sales]]-Sales_Data[[#This Row],[Cost]]</f>
        <v>65.206400000000002</v>
      </c>
      <c r="Y5107" s="3">
        <f>Sales_Data[[#This Row],[Gross_Profit_Recalc]]/Sales_Data[[#This Row],[Sales]]</f>
        <v>0.35000000000000003</v>
      </c>
      <c r="Z5107">
        <f>YEAR(Sales_Data[[#This Row],[Order Date]])</f>
        <v>2014</v>
      </c>
    </row>
    <row r="5108" spans="1:26" x14ac:dyDescent="0.2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f>_xlfn.XLOOKUP(Sales_Data[[#This Row],[Category]],Assumptions_Model!A:A, Assumptions_Model!B:B)</f>
        <v>0.55000000000000004</v>
      </c>
      <c r="W5108">
        <f>Sales_Data[[#This Row],[Sales]]*Sales_Data[[#This Row],[Cost_%]]</f>
        <v>36.498000000000005</v>
      </c>
      <c r="X5108">
        <f>Sales_Data[[#This Row],[Sales]]-Sales_Data[[#This Row],[Cost]]</f>
        <v>29.861999999999995</v>
      </c>
      <c r="Y5108" s="3">
        <f>Sales_Data[[#This Row],[Gross_Profit_Recalc]]/Sales_Data[[#This Row],[Sales]]</f>
        <v>0.4499999999999999</v>
      </c>
      <c r="Z5108">
        <f>YEAR(Sales_Data[[#This Row],[Order Date]])</f>
        <v>2015</v>
      </c>
    </row>
    <row r="5109" spans="1:26" x14ac:dyDescent="0.2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>_xlfn.XLOOKUP(Sales_Data[[#This Row],[Category]],Assumptions_Model!A:A, Assumptions_Model!B:B)</f>
        <v>0.6</v>
      </c>
      <c r="W5109">
        <f>Sales_Data[[#This Row],[Sales]]*Sales_Data[[#This Row],[Cost_%]]</f>
        <v>25.2288</v>
      </c>
      <c r="X5109">
        <f>Sales_Data[[#This Row],[Sales]]-Sales_Data[[#This Row],[Cost]]</f>
        <v>16.819200000000002</v>
      </c>
      <c r="Y5109" s="3">
        <f>Sales_Data[[#This Row],[Gross_Profit_Recalc]]/Sales_Data[[#This Row],[Sales]]</f>
        <v>0.4</v>
      </c>
      <c r="Z5109">
        <f>YEAR(Sales_Data[[#This Row],[Order Date]])</f>
        <v>2017</v>
      </c>
    </row>
    <row r="5110" spans="1:26" x14ac:dyDescent="0.2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>_xlfn.XLOOKUP(Sales_Data[[#This Row],[Category]],Assumptions_Model!A:A, Assumptions_Model!B:B)</f>
        <v>0.6</v>
      </c>
      <c r="W5110">
        <f>Sales_Data[[#This Row],[Sales]]*Sales_Data[[#This Row],[Cost_%]]</f>
        <v>40.752000000000002</v>
      </c>
      <c r="X5110">
        <f>Sales_Data[[#This Row],[Sales]]-Sales_Data[[#This Row],[Cost]]</f>
        <v>27.167999999999999</v>
      </c>
      <c r="Y5110" s="3">
        <f>Sales_Data[[#This Row],[Gross_Profit_Recalc]]/Sales_Data[[#This Row],[Sales]]</f>
        <v>0.39999999999999997</v>
      </c>
      <c r="Z5110">
        <f>YEAR(Sales_Data[[#This Row],[Order Date]])</f>
        <v>2017</v>
      </c>
    </row>
    <row r="5111" spans="1:26" x14ac:dyDescent="0.2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>_xlfn.XLOOKUP(Sales_Data[[#This Row],[Category]],Assumptions_Model!A:A, Assumptions_Model!B:B)</f>
        <v>0.6</v>
      </c>
      <c r="W5111">
        <f>Sales_Data[[#This Row],[Sales]]*Sales_Data[[#This Row],[Cost_%]]</f>
        <v>31.507199999999997</v>
      </c>
      <c r="X5111">
        <f>Sales_Data[[#This Row],[Sales]]-Sales_Data[[#This Row],[Cost]]</f>
        <v>21.004800000000003</v>
      </c>
      <c r="Y5111" s="3">
        <f>Sales_Data[[#This Row],[Gross_Profit_Recalc]]/Sales_Data[[#This Row],[Sales]]</f>
        <v>0.40000000000000008</v>
      </c>
      <c r="Z5111">
        <f>YEAR(Sales_Data[[#This Row],[Order Date]])</f>
        <v>2014</v>
      </c>
    </row>
    <row r="5112" spans="1:26" x14ac:dyDescent="0.2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>_xlfn.XLOOKUP(Sales_Data[[#This Row],[Category]],Assumptions_Model!A:A, Assumptions_Model!B:B)</f>
        <v>0.6</v>
      </c>
      <c r="W5112">
        <f>Sales_Data[[#This Row],[Sales]]*Sales_Data[[#This Row],[Cost_%]]</f>
        <v>112.1472</v>
      </c>
      <c r="X5112">
        <f>Sales_Data[[#This Row],[Sales]]-Sales_Data[[#This Row],[Cost]]</f>
        <v>74.764800000000008</v>
      </c>
      <c r="Y5112" s="3">
        <f>Sales_Data[[#This Row],[Gross_Profit_Recalc]]/Sales_Data[[#This Row],[Sales]]</f>
        <v>0.4</v>
      </c>
      <c r="Z5112">
        <f>YEAR(Sales_Data[[#This Row],[Order Date]])</f>
        <v>2014</v>
      </c>
    </row>
    <row r="5113" spans="1:26" x14ac:dyDescent="0.2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f>_xlfn.XLOOKUP(Sales_Data[[#This Row],[Category]],Assumptions_Model!A:A, Assumptions_Model!B:B)</f>
        <v>0.6</v>
      </c>
      <c r="W5113">
        <f>Sales_Data[[#This Row],[Sales]]*Sales_Data[[#This Row],[Cost_%]]</f>
        <v>6.0287999999999995</v>
      </c>
      <c r="X5113">
        <f>Sales_Data[[#This Row],[Sales]]-Sales_Data[[#This Row],[Cost]]</f>
        <v>4.0192000000000005</v>
      </c>
      <c r="Y5113" s="3">
        <f>Sales_Data[[#This Row],[Gross_Profit_Recalc]]/Sales_Data[[#This Row],[Sales]]</f>
        <v>0.40000000000000008</v>
      </c>
      <c r="Z5113">
        <f>YEAR(Sales_Data[[#This Row],[Order Date]])</f>
        <v>2014</v>
      </c>
    </row>
    <row r="5114" spans="1:26" x14ac:dyDescent="0.2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f>_xlfn.XLOOKUP(Sales_Data[[#This Row],[Category]],Assumptions_Model!A:A, Assumptions_Model!B:B)</f>
        <v>0.65</v>
      </c>
      <c r="W5114">
        <f>Sales_Data[[#This Row],[Sales]]*Sales_Data[[#This Row],[Cost_%]]</f>
        <v>11.372399999999999</v>
      </c>
      <c r="X5114">
        <f>Sales_Data[[#This Row],[Sales]]-Sales_Data[[#This Row],[Cost]]</f>
        <v>6.1235999999999997</v>
      </c>
      <c r="Y5114" s="3">
        <f>Sales_Data[[#This Row],[Gross_Profit_Recalc]]/Sales_Data[[#This Row],[Sales]]</f>
        <v>0.35000000000000003</v>
      </c>
      <c r="Z5114">
        <f>YEAR(Sales_Data[[#This Row],[Order Date]])</f>
        <v>2015</v>
      </c>
    </row>
    <row r="5115" spans="1:26" x14ac:dyDescent="0.2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f>_xlfn.XLOOKUP(Sales_Data[[#This Row],[Category]],Assumptions_Model!A:A, Assumptions_Model!B:B)</f>
        <v>0.6</v>
      </c>
      <c r="W5115">
        <f>Sales_Data[[#This Row],[Sales]]*Sales_Data[[#This Row],[Cost_%]]</f>
        <v>9.3311999999999991</v>
      </c>
      <c r="X5115">
        <f>Sales_Data[[#This Row],[Sales]]-Sales_Data[[#This Row],[Cost]]</f>
        <v>6.2208000000000006</v>
      </c>
      <c r="Y5115" s="3">
        <f>Sales_Data[[#This Row],[Gross_Profit_Recalc]]/Sales_Data[[#This Row],[Sales]]</f>
        <v>0.4</v>
      </c>
      <c r="Z5115">
        <f>YEAR(Sales_Data[[#This Row],[Order Date]])</f>
        <v>2016</v>
      </c>
    </row>
    <row r="5116" spans="1:26" x14ac:dyDescent="0.2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>_xlfn.XLOOKUP(Sales_Data[[#This Row],[Category]],Assumptions_Model!A:A, Assumptions_Model!B:B)</f>
        <v>0.6</v>
      </c>
      <c r="W5116">
        <f>Sales_Data[[#This Row],[Sales]]*Sales_Data[[#This Row],[Cost_%]]</f>
        <v>6.4655999999999993</v>
      </c>
      <c r="X5116">
        <f>Sales_Data[[#This Row],[Sales]]-Sales_Data[[#This Row],[Cost]]</f>
        <v>4.3104000000000005</v>
      </c>
      <c r="Y5116" s="3">
        <f>Sales_Data[[#This Row],[Gross_Profit_Recalc]]/Sales_Data[[#This Row],[Sales]]</f>
        <v>0.4</v>
      </c>
      <c r="Z5116">
        <f>YEAR(Sales_Data[[#This Row],[Order Date]])</f>
        <v>2016</v>
      </c>
    </row>
    <row r="5117" spans="1:26" x14ac:dyDescent="0.2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f>_xlfn.XLOOKUP(Sales_Data[[#This Row],[Category]],Assumptions_Model!A:A, Assumptions_Model!B:B)</f>
        <v>0.6</v>
      </c>
      <c r="W5117">
        <f>Sales_Data[[#This Row],[Sales]]*Sales_Data[[#This Row],[Cost_%]]</f>
        <v>1.9823999999999997</v>
      </c>
      <c r="X5117">
        <f>Sales_Data[[#This Row],[Sales]]-Sales_Data[[#This Row],[Cost]]</f>
        <v>1.3216000000000001</v>
      </c>
      <c r="Y5117" s="3">
        <f>Sales_Data[[#This Row],[Gross_Profit_Recalc]]/Sales_Data[[#This Row],[Sales]]</f>
        <v>0.40000000000000008</v>
      </c>
      <c r="Z5117">
        <f>YEAR(Sales_Data[[#This Row],[Order Date]])</f>
        <v>2017</v>
      </c>
    </row>
    <row r="5118" spans="1:26" x14ac:dyDescent="0.2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>_xlfn.XLOOKUP(Sales_Data[[#This Row],[Category]],Assumptions_Model!A:A, Assumptions_Model!B:B)</f>
        <v>0.6</v>
      </c>
      <c r="W5118">
        <f>Sales_Data[[#This Row],[Sales]]*Sales_Data[[#This Row],[Cost_%]]</f>
        <v>21.287999999999997</v>
      </c>
      <c r="X5118">
        <f>Sales_Data[[#This Row],[Sales]]-Sales_Data[[#This Row],[Cost]]</f>
        <v>14.192</v>
      </c>
      <c r="Y5118" s="3">
        <f>Sales_Data[[#This Row],[Gross_Profit_Recalc]]/Sales_Data[[#This Row],[Sales]]</f>
        <v>0.4</v>
      </c>
      <c r="Z5118">
        <f>YEAR(Sales_Data[[#This Row],[Order Date]])</f>
        <v>2017</v>
      </c>
    </row>
    <row r="5119" spans="1:26" x14ac:dyDescent="0.2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>_xlfn.XLOOKUP(Sales_Data[[#This Row],[Category]],Assumptions_Model!A:A, Assumptions_Model!B:B)</f>
        <v>0.6</v>
      </c>
      <c r="W5119">
        <f>Sales_Data[[#This Row],[Sales]]*Sales_Data[[#This Row],[Cost_%]]</f>
        <v>20.663999999999998</v>
      </c>
      <c r="X5119">
        <f>Sales_Data[[#This Row],[Sales]]-Sales_Data[[#This Row],[Cost]]</f>
        <v>13.776</v>
      </c>
      <c r="Y5119" s="3">
        <f>Sales_Data[[#This Row],[Gross_Profit_Recalc]]/Sales_Data[[#This Row],[Sales]]</f>
        <v>0.4</v>
      </c>
      <c r="Z5119">
        <f>YEAR(Sales_Data[[#This Row],[Order Date]])</f>
        <v>2015</v>
      </c>
    </row>
    <row r="5120" spans="1:26" x14ac:dyDescent="0.2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f>_xlfn.XLOOKUP(Sales_Data[[#This Row],[Category]],Assumptions_Model!A:A, Assumptions_Model!B:B)</f>
        <v>0.55000000000000004</v>
      </c>
      <c r="W5120">
        <f>Sales_Data[[#This Row],[Sales]]*Sales_Data[[#This Row],[Cost_%]]</f>
        <v>346.4615</v>
      </c>
      <c r="X5120">
        <f>Sales_Data[[#This Row],[Sales]]-Sales_Data[[#This Row],[Cost]]</f>
        <v>283.46849999999995</v>
      </c>
      <c r="Y5120" s="3">
        <f>Sales_Data[[#This Row],[Gross_Profit_Recalc]]/Sales_Data[[#This Row],[Sales]]</f>
        <v>0.44999999999999996</v>
      </c>
      <c r="Z5120">
        <f>YEAR(Sales_Data[[#This Row],[Order Date]])</f>
        <v>2015</v>
      </c>
    </row>
    <row r="5121" spans="1:26" x14ac:dyDescent="0.2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>_xlfn.XLOOKUP(Sales_Data[[#This Row],[Category]],Assumptions_Model!A:A, Assumptions_Model!B:B)</f>
        <v>0.6</v>
      </c>
      <c r="W5121">
        <f>Sales_Data[[#This Row],[Sales]]*Sales_Data[[#This Row],[Cost_%]]</f>
        <v>47.433599999999998</v>
      </c>
      <c r="X5121">
        <f>Sales_Data[[#This Row],[Sales]]-Sales_Data[[#This Row],[Cost]]</f>
        <v>31.622399999999999</v>
      </c>
      <c r="Y5121" s="3">
        <f>Sales_Data[[#This Row],[Gross_Profit_Recalc]]/Sales_Data[[#This Row],[Sales]]</f>
        <v>0.4</v>
      </c>
      <c r="Z5121">
        <f>YEAR(Sales_Data[[#This Row],[Order Date]])</f>
        <v>2015</v>
      </c>
    </row>
    <row r="5122" spans="1:26" x14ac:dyDescent="0.2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>_xlfn.XLOOKUP(Sales_Data[[#This Row],[Category]],Assumptions_Model!A:A, Assumptions_Model!B:B)</f>
        <v>0.6</v>
      </c>
      <c r="W5122">
        <f>Sales_Data[[#This Row],[Sales]]*Sales_Data[[#This Row],[Cost_%]]</f>
        <v>139.53</v>
      </c>
      <c r="X5122">
        <f>Sales_Data[[#This Row],[Sales]]-Sales_Data[[#This Row],[Cost]]</f>
        <v>93.02000000000001</v>
      </c>
      <c r="Y5122" s="3">
        <f>Sales_Data[[#This Row],[Gross_Profit_Recalc]]/Sales_Data[[#This Row],[Sales]]</f>
        <v>0.4</v>
      </c>
      <c r="Z5122">
        <f>YEAR(Sales_Data[[#This Row],[Order Date]])</f>
        <v>2014</v>
      </c>
    </row>
    <row r="5123" spans="1:26" x14ac:dyDescent="0.2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>_xlfn.XLOOKUP(Sales_Data[[#This Row],[Category]],Assumptions_Model!A:A, Assumptions_Model!B:B)</f>
        <v>0.55000000000000004</v>
      </c>
      <c r="W5123">
        <f>Sales_Data[[#This Row],[Sales]]*Sales_Data[[#This Row],[Cost_%]]</f>
        <v>54.989000000000004</v>
      </c>
      <c r="X5123">
        <f>Sales_Data[[#This Row],[Sales]]-Sales_Data[[#This Row],[Cost]]</f>
        <v>44.991</v>
      </c>
      <c r="Y5123" s="3">
        <f>Sales_Data[[#This Row],[Gross_Profit_Recalc]]/Sales_Data[[#This Row],[Sales]]</f>
        <v>0.44999999999999996</v>
      </c>
      <c r="Z5123">
        <f>YEAR(Sales_Data[[#This Row],[Order Date]])</f>
        <v>2014</v>
      </c>
    </row>
    <row r="5124" spans="1:26" x14ac:dyDescent="0.2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>_xlfn.XLOOKUP(Sales_Data[[#This Row],[Category]],Assumptions_Model!A:A, Assumptions_Model!B:B)</f>
        <v>0.6</v>
      </c>
      <c r="W5124">
        <f>Sales_Data[[#This Row],[Sales]]*Sales_Data[[#This Row],[Cost_%]]</f>
        <v>11.664</v>
      </c>
      <c r="X5124">
        <f>Sales_Data[[#This Row],[Sales]]-Sales_Data[[#This Row],[Cost]]</f>
        <v>7.7760000000000016</v>
      </c>
      <c r="Y5124" s="3">
        <f>Sales_Data[[#This Row],[Gross_Profit_Recalc]]/Sales_Data[[#This Row],[Sales]]</f>
        <v>0.40000000000000008</v>
      </c>
      <c r="Z5124">
        <f>YEAR(Sales_Data[[#This Row],[Order Date]])</f>
        <v>2014</v>
      </c>
    </row>
    <row r="5125" spans="1:26" x14ac:dyDescent="0.2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>_xlfn.XLOOKUP(Sales_Data[[#This Row],[Category]],Assumptions_Model!A:A, Assumptions_Model!B:B)</f>
        <v>0.6</v>
      </c>
      <c r="W5125">
        <f>Sales_Data[[#This Row],[Sales]]*Sales_Data[[#This Row],[Cost_%]]</f>
        <v>7.7759999999999998</v>
      </c>
      <c r="X5125">
        <f>Sales_Data[[#This Row],[Sales]]-Sales_Data[[#This Row],[Cost]]</f>
        <v>5.1840000000000011</v>
      </c>
      <c r="Y5125" s="3">
        <f>Sales_Data[[#This Row],[Gross_Profit_Recalc]]/Sales_Data[[#This Row],[Sales]]</f>
        <v>0.40000000000000008</v>
      </c>
      <c r="Z5125">
        <f>YEAR(Sales_Data[[#This Row],[Order Date]])</f>
        <v>2014</v>
      </c>
    </row>
    <row r="5126" spans="1:26" x14ac:dyDescent="0.2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>_xlfn.XLOOKUP(Sales_Data[[#This Row],[Category]],Assumptions_Model!A:A, Assumptions_Model!B:B)</f>
        <v>0.65</v>
      </c>
      <c r="W5126">
        <f>Sales_Data[[#This Row],[Sales]]*Sales_Data[[#This Row],[Cost_%]]</f>
        <v>301.78980000000001</v>
      </c>
      <c r="X5126">
        <f>Sales_Data[[#This Row],[Sales]]-Sales_Data[[#This Row],[Cost]]</f>
        <v>162.50219999999996</v>
      </c>
      <c r="Y5126" s="3">
        <f>Sales_Data[[#This Row],[Gross_Profit_Recalc]]/Sales_Data[[#This Row],[Sales]]</f>
        <v>0.34999999999999992</v>
      </c>
      <c r="Z5126">
        <f>YEAR(Sales_Data[[#This Row],[Order Date]])</f>
        <v>2014</v>
      </c>
    </row>
    <row r="5127" spans="1:26" x14ac:dyDescent="0.2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>_xlfn.XLOOKUP(Sales_Data[[#This Row],[Category]],Assumptions_Model!A:A, Assumptions_Model!B:B)</f>
        <v>0.6</v>
      </c>
      <c r="W5127">
        <f>Sales_Data[[#This Row],[Sales]]*Sales_Data[[#This Row],[Cost_%]]</f>
        <v>41.075999999999993</v>
      </c>
      <c r="X5127">
        <f>Sales_Data[[#This Row],[Sales]]-Sales_Data[[#This Row],[Cost]]</f>
        <v>27.384</v>
      </c>
      <c r="Y5127" s="3">
        <f>Sales_Data[[#This Row],[Gross_Profit_Recalc]]/Sales_Data[[#This Row],[Sales]]</f>
        <v>0.4</v>
      </c>
      <c r="Z5127">
        <f>YEAR(Sales_Data[[#This Row],[Order Date]])</f>
        <v>2014</v>
      </c>
    </row>
    <row r="5128" spans="1:26" x14ac:dyDescent="0.2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>_xlfn.XLOOKUP(Sales_Data[[#This Row],[Category]],Assumptions_Model!A:A, Assumptions_Model!B:B)</f>
        <v>0.55000000000000004</v>
      </c>
      <c r="W5128">
        <f>Sales_Data[[#This Row],[Sales]]*Sales_Data[[#This Row],[Cost_%]]</f>
        <v>1539.9780000000001</v>
      </c>
      <c r="X5128">
        <f>Sales_Data[[#This Row],[Sales]]-Sales_Data[[#This Row],[Cost]]</f>
        <v>1259.982</v>
      </c>
      <c r="Y5128" s="3">
        <f>Sales_Data[[#This Row],[Gross_Profit_Recalc]]/Sales_Data[[#This Row],[Sales]]</f>
        <v>0.45</v>
      </c>
      <c r="Z5128">
        <f>YEAR(Sales_Data[[#This Row],[Order Date]])</f>
        <v>2014</v>
      </c>
    </row>
    <row r="5129" spans="1:26" x14ac:dyDescent="0.2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>_xlfn.XLOOKUP(Sales_Data[[#This Row],[Category]],Assumptions_Model!A:A, Assumptions_Model!B:B)</f>
        <v>0.6</v>
      </c>
      <c r="W5129">
        <f>Sales_Data[[#This Row],[Sales]]*Sales_Data[[#This Row],[Cost_%]]</f>
        <v>360.78</v>
      </c>
      <c r="X5129">
        <f>Sales_Data[[#This Row],[Sales]]-Sales_Data[[#This Row],[Cost]]</f>
        <v>240.51999999999998</v>
      </c>
      <c r="Y5129" s="3">
        <f>Sales_Data[[#This Row],[Gross_Profit_Recalc]]/Sales_Data[[#This Row],[Sales]]</f>
        <v>0.4</v>
      </c>
      <c r="Z5129">
        <f>YEAR(Sales_Data[[#This Row],[Order Date]])</f>
        <v>2014</v>
      </c>
    </row>
    <row r="5130" spans="1:26" x14ac:dyDescent="0.2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>_xlfn.XLOOKUP(Sales_Data[[#This Row],[Category]],Assumptions_Model!A:A, Assumptions_Model!B:B)</f>
        <v>0.55000000000000004</v>
      </c>
      <c r="W5130">
        <f>Sales_Data[[#This Row],[Sales]]*Sales_Data[[#This Row],[Cost_%]]</f>
        <v>9.3445</v>
      </c>
      <c r="X5130">
        <f>Sales_Data[[#This Row],[Sales]]-Sales_Data[[#This Row],[Cost]]</f>
        <v>7.6454999999999984</v>
      </c>
      <c r="Y5130" s="3">
        <f>Sales_Data[[#This Row],[Gross_Profit_Recalc]]/Sales_Data[[#This Row],[Sales]]</f>
        <v>0.44999999999999996</v>
      </c>
      <c r="Z5130">
        <f>YEAR(Sales_Data[[#This Row],[Order Date]])</f>
        <v>2014</v>
      </c>
    </row>
    <row r="5131" spans="1:26" x14ac:dyDescent="0.2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f>_xlfn.XLOOKUP(Sales_Data[[#This Row],[Category]],Assumptions_Model!A:A, Assumptions_Model!B:B)</f>
        <v>0.55000000000000004</v>
      </c>
      <c r="W5131">
        <f>Sales_Data[[#This Row],[Sales]]*Sales_Data[[#This Row],[Cost_%]]</f>
        <v>158.38350000000003</v>
      </c>
      <c r="X5131">
        <f>Sales_Data[[#This Row],[Sales]]-Sales_Data[[#This Row],[Cost]]</f>
        <v>129.5865</v>
      </c>
      <c r="Y5131" s="3">
        <f>Sales_Data[[#This Row],[Gross_Profit_Recalc]]/Sales_Data[[#This Row],[Sales]]</f>
        <v>0.44999999999999996</v>
      </c>
      <c r="Z5131">
        <f>YEAR(Sales_Data[[#This Row],[Order Date]])</f>
        <v>2014</v>
      </c>
    </row>
    <row r="5132" spans="1:26" x14ac:dyDescent="0.2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f>_xlfn.XLOOKUP(Sales_Data[[#This Row],[Category]],Assumptions_Model!A:A, Assumptions_Model!B:B)</f>
        <v>0.6</v>
      </c>
      <c r="W5132">
        <f>Sales_Data[[#This Row],[Sales]]*Sales_Data[[#This Row],[Cost_%]]</f>
        <v>26.891999999999999</v>
      </c>
      <c r="X5132">
        <f>Sales_Data[[#This Row],[Sales]]-Sales_Data[[#This Row],[Cost]]</f>
        <v>17.928000000000001</v>
      </c>
      <c r="Y5132" s="3">
        <f>Sales_Data[[#This Row],[Gross_Profit_Recalc]]/Sales_Data[[#This Row],[Sales]]</f>
        <v>0.4</v>
      </c>
      <c r="Z5132">
        <f>YEAR(Sales_Data[[#This Row],[Order Date]])</f>
        <v>2014</v>
      </c>
    </row>
    <row r="5133" spans="1:26" x14ac:dyDescent="0.2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f>_xlfn.XLOOKUP(Sales_Data[[#This Row],[Category]],Assumptions_Model!A:A, Assumptions_Model!B:B)</f>
        <v>0.65</v>
      </c>
      <c r="W5133">
        <f>Sales_Data[[#This Row],[Sales]]*Sales_Data[[#This Row],[Cost_%]]</f>
        <v>65.728000000000009</v>
      </c>
      <c r="X5133">
        <f>Sales_Data[[#This Row],[Sales]]-Sales_Data[[#This Row],[Cost]]</f>
        <v>35.391999999999996</v>
      </c>
      <c r="Y5133" s="3">
        <f>Sales_Data[[#This Row],[Gross_Profit_Recalc]]/Sales_Data[[#This Row],[Sales]]</f>
        <v>0.34999999999999992</v>
      </c>
      <c r="Z5133">
        <f>YEAR(Sales_Data[[#This Row],[Order Date]])</f>
        <v>2017</v>
      </c>
    </row>
    <row r="5134" spans="1:26" x14ac:dyDescent="0.2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>_xlfn.XLOOKUP(Sales_Data[[#This Row],[Category]],Assumptions_Model!A:A, Assumptions_Model!B:B)</f>
        <v>0.55000000000000004</v>
      </c>
      <c r="W5134">
        <f>Sales_Data[[#This Row],[Sales]]*Sales_Data[[#This Row],[Cost_%]]</f>
        <v>59.386800000000001</v>
      </c>
      <c r="X5134">
        <f>Sales_Data[[#This Row],[Sales]]-Sales_Data[[#This Row],[Cost]]</f>
        <v>48.589199999999998</v>
      </c>
      <c r="Y5134" s="3">
        <f>Sales_Data[[#This Row],[Gross_Profit_Recalc]]/Sales_Data[[#This Row],[Sales]]</f>
        <v>0.45</v>
      </c>
      <c r="Z5134">
        <f>YEAR(Sales_Data[[#This Row],[Order Date]])</f>
        <v>2015</v>
      </c>
    </row>
    <row r="5135" spans="1:26" x14ac:dyDescent="0.2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f>_xlfn.XLOOKUP(Sales_Data[[#This Row],[Category]],Assumptions_Model!A:A, Assumptions_Model!B:B)</f>
        <v>0.6</v>
      </c>
      <c r="W5135">
        <f>Sales_Data[[#This Row],[Sales]]*Sales_Data[[#This Row],[Cost_%]]</f>
        <v>35.238</v>
      </c>
      <c r="X5135">
        <f>Sales_Data[[#This Row],[Sales]]-Sales_Data[[#This Row],[Cost]]</f>
        <v>23.491999999999997</v>
      </c>
      <c r="Y5135" s="3">
        <f>Sales_Data[[#This Row],[Gross_Profit_Recalc]]/Sales_Data[[#This Row],[Sales]]</f>
        <v>0.39999999999999997</v>
      </c>
      <c r="Z5135">
        <f>YEAR(Sales_Data[[#This Row],[Order Date]])</f>
        <v>2017</v>
      </c>
    </row>
    <row r="5136" spans="1:26" x14ac:dyDescent="0.2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>_xlfn.XLOOKUP(Sales_Data[[#This Row],[Category]],Assumptions_Model!A:A, Assumptions_Model!B:B)</f>
        <v>0.6</v>
      </c>
      <c r="W5136">
        <f>Sales_Data[[#This Row],[Sales]]*Sales_Data[[#This Row],[Cost_%]]</f>
        <v>56.006399999999992</v>
      </c>
      <c r="X5136">
        <f>Sales_Data[[#This Row],[Sales]]-Sales_Data[[#This Row],[Cost]]</f>
        <v>37.337600000000002</v>
      </c>
      <c r="Y5136" s="3">
        <f>Sales_Data[[#This Row],[Gross_Profit_Recalc]]/Sales_Data[[#This Row],[Sales]]</f>
        <v>0.4</v>
      </c>
      <c r="Z5136">
        <f>YEAR(Sales_Data[[#This Row],[Order Date]])</f>
        <v>2017</v>
      </c>
    </row>
    <row r="5137" spans="1:26" x14ac:dyDescent="0.2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>_xlfn.XLOOKUP(Sales_Data[[#This Row],[Category]],Assumptions_Model!A:A, Assumptions_Model!B:B)</f>
        <v>0.6</v>
      </c>
      <c r="W5137">
        <f>Sales_Data[[#This Row],[Sales]]*Sales_Data[[#This Row],[Cost_%]]</f>
        <v>10.23</v>
      </c>
      <c r="X5137">
        <f>Sales_Data[[#This Row],[Sales]]-Sales_Data[[#This Row],[Cost]]</f>
        <v>6.82</v>
      </c>
      <c r="Y5137" s="3">
        <f>Sales_Data[[#This Row],[Gross_Profit_Recalc]]/Sales_Data[[#This Row],[Sales]]</f>
        <v>0.4</v>
      </c>
      <c r="Z5137">
        <f>YEAR(Sales_Data[[#This Row],[Order Date]])</f>
        <v>2016</v>
      </c>
    </row>
    <row r="5138" spans="1:26" x14ac:dyDescent="0.2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>_xlfn.XLOOKUP(Sales_Data[[#This Row],[Category]],Assumptions_Model!A:A, Assumptions_Model!B:B)</f>
        <v>0.6</v>
      </c>
      <c r="W5138">
        <f>Sales_Data[[#This Row],[Sales]]*Sales_Data[[#This Row],[Cost_%]]</f>
        <v>4.8575999999999997</v>
      </c>
      <c r="X5138">
        <f>Sales_Data[[#This Row],[Sales]]-Sales_Data[[#This Row],[Cost]]</f>
        <v>3.2384000000000004</v>
      </c>
      <c r="Y5138" s="3">
        <f>Sales_Data[[#This Row],[Gross_Profit_Recalc]]/Sales_Data[[#This Row],[Sales]]</f>
        <v>0.4</v>
      </c>
      <c r="Z5138">
        <f>YEAR(Sales_Data[[#This Row],[Order Date]])</f>
        <v>2015</v>
      </c>
    </row>
    <row r="5139" spans="1:26" x14ac:dyDescent="0.2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>_xlfn.XLOOKUP(Sales_Data[[#This Row],[Category]],Assumptions_Model!A:A, Assumptions_Model!B:B)</f>
        <v>0.65</v>
      </c>
      <c r="W5139">
        <f>Sales_Data[[#This Row],[Sales]]*Sales_Data[[#This Row],[Cost_%]]</f>
        <v>19.734000000000002</v>
      </c>
      <c r="X5139">
        <f>Sales_Data[[#This Row],[Sales]]-Sales_Data[[#This Row],[Cost]]</f>
        <v>10.625999999999998</v>
      </c>
      <c r="Y5139" s="3">
        <f>Sales_Data[[#This Row],[Gross_Profit_Recalc]]/Sales_Data[[#This Row],[Sales]]</f>
        <v>0.34999999999999992</v>
      </c>
      <c r="Z5139">
        <f>YEAR(Sales_Data[[#This Row],[Order Date]])</f>
        <v>2016</v>
      </c>
    </row>
    <row r="5140" spans="1:26" x14ac:dyDescent="0.2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>_xlfn.XLOOKUP(Sales_Data[[#This Row],[Category]],Assumptions_Model!A:A, Assumptions_Model!B:B)</f>
        <v>0.6</v>
      </c>
      <c r="W5140">
        <f>Sales_Data[[#This Row],[Sales]]*Sales_Data[[#This Row],[Cost_%]]</f>
        <v>14.004</v>
      </c>
      <c r="X5140">
        <f>Sales_Data[[#This Row],[Sales]]-Sales_Data[[#This Row],[Cost]]</f>
        <v>9.3360000000000003</v>
      </c>
      <c r="Y5140" s="3">
        <f>Sales_Data[[#This Row],[Gross_Profit_Recalc]]/Sales_Data[[#This Row],[Sales]]</f>
        <v>0.4</v>
      </c>
      <c r="Z5140">
        <f>YEAR(Sales_Data[[#This Row],[Order Date]])</f>
        <v>2017</v>
      </c>
    </row>
    <row r="5141" spans="1:26" x14ac:dyDescent="0.2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f>_xlfn.XLOOKUP(Sales_Data[[#This Row],[Category]],Assumptions_Model!A:A, Assumptions_Model!B:B)</f>
        <v>0.6</v>
      </c>
      <c r="W5141">
        <f>Sales_Data[[#This Row],[Sales]]*Sales_Data[[#This Row],[Cost_%]]</f>
        <v>30.929999999999996</v>
      </c>
      <c r="X5141">
        <f>Sales_Data[[#This Row],[Sales]]-Sales_Data[[#This Row],[Cost]]</f>
        <v>20.62</v>
      </c>
      <c r="Y5141" s="3">
        <f>Sales_Data[[#This Row],[Gross_Profit_Recalc]]/Sales_Data[[#This Row],[Sales]]</f>
        <v>0.4</v>
      </c>
      <c r="Z5141">
        <f>YEAR(Sales_Data[[#This Row],[Order Date]])</f>
        <v>2017</v>
      </c>
    </row>
    <row r="5142" spans="1:26" x14ac:dyDescent="0.2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>_xlfn.XLOOKUP(Sales_Data[[#This Row],[Category]],Assumptions_Model!A:A, Assumptions_Model!B:B)</f>
        <v>0.55000000000000004</v>
      </c>
      <c r="W5142">
        <f>Sales_Data[[#This Row],[Sales]]*Sales_Data[[#This Row],[Cost_%]]</f>
        <v>65.945000000000007</v>
      </c>
      <c r="X5142">
        <f>Sales_Data[[#This Row],[Sales]]-Sales_Data[[#This Row],[Cost]]</f>
        <v>53.954999999999998</v>
      </c>
      <c r="Y5142" s="3">
        <f>Sales_Data[[#This Row],[Gross_Profit_Recalc]]/Sales_Data[[#This Row],[Sales]]</f>
        <v>0.44999999999999996</v>
      </c>
      <c r="Z5142">
        <f>YEAR(Sales_Data[[#This Row],[Order Date]])</f>
        <v>2015</v>
      </c>
    </row>
    <row r="5143" spans="1:26" x14ac:dyDescent="0.2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_xlfn.XLOOKUP(Sales_Data[[#This Row],[Category]],Assumptions_Model!A:A, Assumptions_Model!B:B)</f>
        <v>0.65</v>
      </c>
      <c r="W5143">
        <f>Sales_Data[[#This Row],[Sales]]*Sales_Data[[#This Row],[Cost_%]]</f>
        <v>856.36980000000005</v>
      </c>
      <c r="X5143">
        <f>Sales_Data[[#This Row],[Sales]]-Sales_Data[[#This Row],[Cost]]</f>
        <v>461.12219999999991</v>
      </c>
      <c r="Y5143" s="3">
        <f>Sales_Data[[#This Row],[Gross_Profit_Recalc]]/Sales_Data[[#This Row],[Sales]]</f>
        <v>0.34999999999999992</v>
      </c>
      <c r="Z5143">
        <f>YEAR(Sales_Data[[#This Row],[Order Date]])</f>
        <v>2016</v>
      </c>
    </row>
    <row r="5144" spans="1:26" x14ac:dyDescent="0.2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>_xlfn.XLOOKUP(Sales_Data[[#This Row],[Category]],Assumptions_Model!A:A, Assumptions_Model!B:B)</f>
        <v>0.6</v>
      </c>
      <c r="W5144">
        <f>Sales_Data[[#This Row],[Sales]]*Sales_Data[[#This Row],[Cost_%]]</f>
        <v>38.304000000000002</v>
      </c>
      <c r="X5144">
        <f>Sales_Data[[#This Row],[Sales]]-Sales_Data[[#This Row],[Cost]]</f>
        <v>25.536000000000001</v>
      </c>
      <c r="Y5144" s="3">
        <f>Sales_Data[[#This Row],[Gross_Profit_Recalc]]/Sales_Data[[#This Row],[Sales]]</f>
        <v>0.4</v>
      </c>
      <c r="Z5144">
        <f>YEAR(Sales_Data[[#This Row],[Order Date]])</f>
        <v>2016</v>
      </c>
    </row>
    <row r="5145" spans="1:26" x14ac:dyDescent="0.2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>_xlfn.XLOOKUP(Sales_Data[[#This Row],[Category]],Assumptions_Model!A:A, Assumptions_Model!B:B)</f>
        <v>0.6</v>
      </c>
      <c r="W5145">
        <f>Sales_Data[[#This Row],[Sales]]*Sales_Data[[#This Row],[Cost_%]]</f>
        <v>2.1551999999999998</v>
      </c>
      <c r="X5145">
        <f>Sales_Data[[#This Row],[Sales]]-Sales_Data[[#This Row],[Cost]]</f>
        <v>1.4368000000000003</v>
      </c>
      <c r="Y5145" s="3">
        <f>Sales_Data[[#This Row],[Gross_Profit_Recalc]]/Sales_Data[[#This Row],[Sales]]</f>
        <v>0.40000000000000008</v>
      </c>
      <c r="Z5145">
        <f>YEAR(Sales_Data[[#This Row],[Order Date]])</f>
        <v>2016</v>
      </c>
    </row>
    <row r="5146" spans="1:26" x14ac:dyDescent="0.2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>_xlfn.XLOOKUP(Sales_Data[[#This Row],[Category]],Assumptions_Model!A:A, Assumptions_Model!B:B)</f>
        <v>0.65</v>
      </c>
      <c r="W5146">
        <f>Sales_Data[[#This Row],[Sales]]*Sales_Data[[#This Row],[Cost_%]]</f>
        <v>56.069000000000003</v>
      </c>
      <c r="X5146">
        <f>Sales_Data[[#This Row],[Sales]]-Sales_Data[[#This Row],[Cost]]</f>
        <v>30.191000000000003</v>
      </c>
      <c r="Y5146" s="3">
        <f>Sales_Data[[#This Row],[Gross_Profit_Recalc]]/Sales_Data[[#This Row],[Sales]]</f>
        <v>0.35000000000000003</v>
      </c>
      <c r="Z5146">
        <f>YEAR(Sales_Data[[#This Row],[Order Date]])</f>
        <v>2017</v>
      </c>
    </row>
    <row r="5147" spans="1:26" x14ac:dyDescent="0.2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>_xlfn.XLOOKUP(Sales_Data[[#This Row],[Category]],Assumptions_Model!A:A, Assumptions_Model!B:B)</f>
        <v>0.6</v>
      </c>
      <c r="W5147">
        <f>Sales_Data[[#This Row],[Sales]]*Sales_Data[[#This Row],[Cost_%]]</f>
        <v>83.423999999999992</v>
      </c>
      <c r="X5147">
        <f>Sales_Data[[#This Row],[Sales]]-Sales_Data[[#This Row],[Cost]]</f>
        <v>55.616</v>
      </c>
      <c r="Y5147" s="3">
        <f>Sales_Data[[#This Row],[Gross_Profit_Recalc]]/Sales_Data[[#This Row],[Sales]]</f>
        <v>0.4</v>
      </c>
      <c r="Z5147">
        <f>YEAR(Sales_Data[[#This Row],[Order Date]])</f>
        <v>2017</v>
      </c>
    </row>
    <row r="5148" spans="1:26" x14ac:dyDescent="0.2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>_xlfn.XLOOKUP(Sales_Data[[#This Row],[Category]],Assumptions_Model!A:A, Assumptions_Model!B:B)</f>
        <v>0.6</v>
      </c>
      <c r="W5148">
        <f>Sales_Data[[#This Row],[Sales]]*Sales_Data[[#This Row],[Cost_%]]</f>
        <v>28.08</v>
      </c>
      <c r="X5148">
        <f>Sales_Data[[#This Row],[Sales]]-Sales_Data[[#This Row],[Cost]]</f>
        <v>18.72</v>
      </c>
      <c r="Y5148" s="3">
        <f>Sales_Data[[#This Row],[Gross_Profit_Recalc]]/Sales_Data[[#This Row],[Sales]]</f>
        <v>0.4</v>
      </c>
      <c r="Z5148">
        <f>YEAR(Sales_Data[[#This Row],[Order Date]])</f>
        <v>2017</v>
      </c>
    </row>
    <row r="5149" spans="1:26" x14ac:dyDescent="0.2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f>_xlfn.XLOOKUP(Sales_Data[[#This Row],[Category]],Assumptions_Model!A:A, Assumptions_Model!B:B)</f>
        <v>0.65</v>
      </c>
      <c r="W5149">
        <f>Sales_Data[[#This Row],[Sales]]*Sales_Data[[#This Row],[Cost_%]]</f>
        <v>5.5536000000000003</v>
      </c>
      <c r="X5149">
        <f>Sales_Data[[#This Row],[Sales]]-Sales_Data[[#This Row],[Cost]]</f>
        <v>2.9904000000000002</v>
      </c>
      <c r="Y5149" s="3">
        <f>Sales_Data[[#This Row],[Gross_Profit_Recalc]]/Sales_Data[[#This Row],[Sales]]</f>
        <v>0.35</v>
      </c>
      <c r="Z5149">
        <f>YEAR(Sales_Data[[#This Row],[Order Date]])</f>
        <v>2017</v>
      </c>
    </row>
    <row r="5150" spans="1:26" x14ac:dyDescent="0.2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>_xlfn.XLOOKUP(Sales_Data[[#This Row],[Category]],Assumptions_Model!A:A, Assumptions_Model!B:B)</f>
        <v>0.65</v>
      </c>
      <c r="W5150">
        <f>Sales_Data[[#This Row],[Sales]]*Sales_Data[[#This Row],[Cost_%]]</f>
        <v>547.5444</v>
      </c>
      <c r="X5150">
        <f>Sales_Data[[#This Row],[Sales]]-Sales_Data[[#This Row],[Cost]]</f>
        <v>294.83159999999998</v>
      </c>
      <c r="Y5150" s="3">
        <f>Sales_Data[[#This Row],[Gross_Profit_Recalc]]/Sales_Data[[#This Row],[Sales]]</f>
        <v>0.35</v>
      </c>
      <c r="Z5150">
        <f>YEAR(Sales_Data[[#This Row],[Order Date]])</f>
        <v>2017</v>
      </c>
    </row>
    <row r="5151" spans="1:26" x14ac:dyDescent="0.2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>_xlfn.XLOOKUP(Sales_Data[[#This Row],[Category]],Assumptions_Model!A:A, Assumptions_Model!B:B)</f>
        <v>0.55000000000000004</v>
      </c>
      <c r="W5151">
        <f>Sales_Data[[#This Row],[Sales]]*Sales_Data[[#This Row],[Cost_%]]</f>
        <v>668.16750000000002</v>
      </c>
      <c r="X5151">
        <f>Sales_Data[[#This Row],[Sales]]-Sales_Data[[#This Row],[Cost]]</f>
        <v>546.68249999999989</v>
      </c>
      <c r="Y5151" s="3">
        <f>Sales_Data[[#This Row],[Gross_Profit_Recalc]]/Sales_Data[[#This Row],[Sales]]</f>
        <v>0.44999999999999996</v>
      </c>
      <c r="Z5151">
        <f>YEAR(Sales_Data[[#This Row],[Order Date]])</f>
        <v>2014</v>
      </c>
    </row>
    <row r="5152" spans="1:26" x14ac:dyDescent="0.2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>_xlfn.XLOOKUP(Sales_Data[[#This Row],[Category]],Assumptions_Model!A:A, Assumptions_Model!B:B)</f>
        <v>0.6</v>
      </c>
      <c r="W5152">
        <f>Sales_Data[[#This Row],[Sales]]*Sales_Data[[#This Row],[Cost_%]]</f>
        <v>40.667999999999999</v>
      </c>
      <c r="X5152">
        <f>Sales_Data[[#This Row],[Sales]]-Sales_Data[[#This Row],[Cost]]</f>
        <v>27.112000000000002</v>
      </c>
      <c r="Y5152" s="3">
        <f>Sales_Data[[#This Row],[Gross_Profit_Recalc]]/Sales_Data[[#This Row],[Sales]]</f>
        <v>0.4</v>
      </c>
      <c r="Z5152">
        <f>YEAR(Sales_Data[[#This Row],[Order Date]])</f>
        <v>2017</v>
      </c>
    </row>
    <row r="5153" spans="1:26" x14ac:dyDescent="0.2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>_xlfn.XLOOKUP(Sales_Data[[#This Row],[Category]],Assumptions_Model!A:A, Assumptions_Model!B:B)</f>
        <v>0.6</v>
      </c>
      <c r="W5153">
        <f>Sales_Data[[#This Row],[Sales]]*Sales_Data[[#This Row],[Cost_%]]</f>
        <v>23.939999999999998</v>
      </c>
      <c r="X5153">
        <f>Sales_Data[[#This Row],[Sales]]-Sales_Data[[#This Row],[Cost]]</f>
        <v>15.96</v>
      </c>
      <c r="Y5153" s="3">
        <f>Sales_Data[[#This Row],[Gross_Profit_Recalc]]/Sales_Data[[#This Row],[Sales]]</f>
        <v>0.4</v>
      </c>
      <c r="Z5153">
        <f>YEAR(Sales_Data[[#This Row],[Order Date]])</f>
        <v>2017</v>
      </c>
    </row>
    <row r="5154" spans="1:26" x14ac:dyDescent="0.2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>_xlfn.XLOOKUP(Sales_Data[[#This Row],[Category]],Assumptions_Model!A:A, Assumptions_Model!B:B)</f>
        <v>0.6</v>
      </c>
      <c r="W5154">
        <f>Sales_Data[[#This Row],[Sales]]*Sales_Data[[#This Row],[Cost_%]]</f>
        <v>1.6128</v>
      </c>
      <c r="X5154">
        <f>Sales_Data[[#This Row],[Sales]]-Sales_Data[[#This Row],[Cost]]</f>
        <v>1.0752000000000002</v>
      </c>
      <c r="Y5154" s="3">
        <f>Sales_Data[[#This Row],[Gross_Profit_Recalc]]/Sales_Data[[#This Row],[Sales]]</f>
        <v>0.4</v>
      </c>
      <c r="Z5154">
        <f>YEAR(Sales_Data[[#This Row],[Order Date]])</f>
        <v>2014</v>
      </c>
    </row>
    <row r="5155" spans="1:26" x14ac:dyDescent="0.2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>_xlfn.XLOOKUP(Sales_Data[[#This Row],[Category]],Assumptions_Model!A:A, Assumptions_Model!B:B)</f>
        <v>0.6</v>
      </c>
      <c r="W5155">
        <f>Sales_Data[[#This Row],[Sales]]*Sales_Data[[#This Row],[Cost_%]]</f>
        <v>3.9599999999999995</v>
      </c>
      <c r="X5155">
        <f>Sales_Data[[#This Row],[Sales]]-Sales_Data[[#This Row],[Cost]]</f>
        <v>2.64</v>
      </c>
      <c r="Y5155" s="3">
        <f>Sales_Data[[#This Row],[Gross_Profit_Recalc]]/Sales_Data[[#This Row],[Sales]]</f>
        <v>0.4</v>
      </c>
      <c r="Z5155">
        <f>YEAR(Sales_Data[[#This Row],[Order Date]])</f>
        <v>2014</v>
      </c>
    </row>
    <row r="5156" spans="1:26" x14ac:dyDescent="0.2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>_xlfn.XLOOKUP(Sales_Data[[#This Row],[Category]],Assumptions_Model!A:A, Assumptions_Model!B:B)</f>
        <v>0.6</v>
      </c>
      <c r="W5156">
        <f>Sales_Data[[#This Row],[Sales]]*Sales_Data[[#This Row],[Cost_%]]</f>
        <v>17.04</v>
      </c>
      <c r="X5156">
        <f>Sales_Data[[#This Row],[Sales]]-Sales_Data[[#This Row],[Cost]]</f>
        <v>11.36</v>
      </c>
      <c r="Y5156" s="3">
        <f>Sales_Data[[#This Row],[Gross_Profit_Recalc]]/Sales_Data[[#This Row],[Sales]]</f>
        <v>0.4</v>
      </c>
      <c r="Z5156">
        <f>YEAR(Sales_Data[[#This Row],[Order Date]])</f>
        <v>2015</v>
      </c>
    </row>
    <row r="5157" spans="1:26" x14ac:dyDescent="0.2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>_xlfn.XLOOKUP(Sales_Data[[#This Row],[Category]],Assumptions_Model!A:A, Assumptions_Model!B:B)</f>
        <v>0.65</v>
      </c>
      <c r="W5157">
        <f>Sales_Data[[#This Row],[Sales]]*Sales_Data[[#This Row],[Cost_%]]</f>
        <v>138.411</v>
      </c>
      <c r="X5157">
        <f>Sales_Data[[#This Row],[Sales]]-Sales_Data[[#This Row],[Cost]]</f>
        <v>74.528999999999996</v>
      </c>
      <c r="Y5157" s="3">
        <f>Sales_Data[[#This Row],[Gross_Profit_Recalc]]/Sales_Data[[#This Row],[Sales]]</f>
        <v>0.35</v>
      </c>
      <c r="Z5157">
        <f>YEAR(Sales_Data[[#This Row],[Order Date]])</f>
        <v>2015</v>
      </c>
    </row>
    <row r="5158" spans="1:26" x14ac:dyDescent="0.2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f>_xlfn.XLOOKUP(Sales_Data[[#This Row],[Category]],Assumptions_Model!A:A, Assumptions_Model!B:B)</f>
        <v>0.55000000000000004</v>
      </c>
      <c r="W5158">
        <f>Sales_Data[[#This Row],[Sales]]*Sales_Data[[#This Row],[Cost_%]]</f>
        <v>550.87120000000004</v>
      </c>
      <c r="X5158">
        <f>Sales_Data[[#This Row],[Sales]]-Sales_Data[[#This Row],[Cost]]</f>
        <v>450.7127999999999</v>
      </c>
      <c r="Y5158" s="3">
        <f>Sales_Data[[#This Row],[Gross_Profit_Recalc]]/Sales_Data[[#This Row],[Sales]]</f>
        <v>0.4499999999999999</v>
      </c>
      <c r="Z5158">
        <f>YEAR(Sales_Data[[#This Row],[Order Date]])</f>
        <v>2017</v>
      </c>
    </row>
    <row r="5159" spans="1:26" x14ac:dyDescent="0.2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f>_xlfn.XLOOKUP(Sales_Data[[#This Row],[Category]],Assumptions_Model!A:A, Assumptions_Model!B:B)</f>
        <v>0.65</v>
      </c>
      <c r="W5159">
        <f>Sales_Data[[#This Row],[Sales]]*Sales_Data[[#This Row],[Cost_%]]</f>
        <v>369.8877</v>
      </c>
      <c r="X5159">
        <f>Sales_Data[[#This Row],[Sales]]-Sales_Data[[#This Row],[Cost]]</f>
        <v>199.1703</v>
      </c>
      <c r="Y5159" s="3">
        <f>Sales_Data[[#This Row],[Gross_Profit_Recalc]]/Sales_Data[[#This Row],[Sales]]</f>
        <v>0.35</v>
      </c>
      <c r="Z5159">
        <f>YEAR(Sales_Data[[#This Row],[Order Date]])</f>
        <v>2017</v>
      </c>
    </row>
    <row r="5160" spans="1:26" x14ac:dyDescent="0.2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>_xlfn.XLOOKUP(Sales_Data[[#This Row],[Category]],Assumptions_Model!A:A, Assumptions_Model!B:B)</f>
        <v>0.65</v>
      </c>
      <c r="W5160">
        <f>Sales_Data[[#This Row],[Sales]]*Sales_Data[[#This Row],[Cost_%]]</f>
        <v>9.2455999999999996</v>
      </c>
      <c r="X5160">
        <f>Sales_Data[[#This Row],[Sales]]-Sales_Data[[#This Row],[Cost]]</f>
        <v>4.9784000000000006</v>
      </c>
      <c r="Y5160" s="3">
        <f>Sales_Data[[#This Row],[Gross_Profit_Recalc]]/Sales_Data[[#This Row],[Sales]]</f>
        <v>0.35000000000000003</v>
      </c>
      <c r="Z5160">
        <f>YEAR(Sales_Data[[#This Row],[Order Date]])</f>
        <v>2017</v>
      </c>
    </row>
    <row r="5161" spans="1:26" x14ac:dyDescent="0.2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>_xlfn.XLOOKUP(Sales_Data[[#This Row],[Category]],Assumptions_Model!A:A, Assumptions_Model!B:B)</f>
        <v>0.55000000000000004</v>
      </c>
      <c r="W5161">
        <f>Sales_Data[[#This Row],[Sales]]*Sales_Data[[#This Row],[Cost_%]]</f>
        <v>58.071200000000005</v>
      </c>
      <c r="X5161">
        <f>Sales_Data[[#This Row],[Sales]]-Sales_Data[[#This Row],[Cost]]</f>
        <v>47.512799999999999</v>
      </c>
      <c r="Y5161" s="3">
        <f>Sales_Data[[#This Row],[Gross_Profit_Recalc]]/Sales_Data[[#This Row],[Sales]]</f>
        <v>0.44999999999999996</v>
      </c>
      <c r="Z5161">
        <f>YEAR(Sales_Data[[#This Row],[Order Date]])</f>
        <v>2015</v>
      </c>
    </row>
    <row r="5162" spans="1:26" x14ac:dyDescent="0.2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f>_xlfn.XLOOKUP(Sales_Data[[#This Row],[Category]],Assumptions_Model!A:A, Assumptions_Model!B:B)</f>
        <v>0.55000000000000004</v>
      </c>
      <c r="W5162">
        <f>Sales_Data[[#This Row],[Sales]]*Sales_Data[[#This Row],[Cost_%]]</f>
        <v>37.795999999999999</v>
      </c>
      <c r="X5162">
        <f>Sales_Data[[#This Row],[Sales]]-Sales_Data[[#This Row],[Cost]]</f>
        <v>30.923999999999999</v>
      </c>
      <c r="Y5162" s="3">
        <f>Sales_Data[[#This Row],[Gross_Profit_Recalc]]/Sales_Data[[#This Row],[Sales]]</f>
        <v>0.45</v>
      </c>
      <c r="Z5162">
        <f>YEAR(Sales_Data[[#This Row],[Order Date]])</f>
        <v>2015</v>
      </c>
    </row>
    <row r="5163" spans="1:26" x14ac:dyDescent="0.2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f>_xlfn.XLOOKUP(Sales_Data[[#This Row],[Category]],Assumptions_Model!A:A, Assumptions_Model!B:B)</f>
        <v>0.65</v>
      </c>
      <c r="W5163">
        <f>Sales_Data[[#This Row],[Sales]]*Sales_Data[[#This Row],[Cost_%]]</f>
        <v>889.096</v>
      </c>
      <c r="X5163">
        <f>Sales_Data[[#This Row],[Sales]]-Sales_Data[[#This Row],[Cost]]</f>
        <v>478.74399999999991</v>
      </c>
      <c r="Y5163" s="3">
        <f>Sales_Data[[#This Row],[Gross_Profit_Recalc]]/Sales_Data[[#This Row],[Sales]]</f>
        <v>0.35</v>
      </c>
      <c r="Z5163">
        <f>YEAR(Sales_Data[[#This Row],[Order Date]])</f>
        <v>2014</v>
      </c>
    </row>
    <row r="5164" spans="1:26" x14ac:dyDescent="0.2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>_xlfn.XLOOKUP(Sales_Data[[#This Row],[Category]],Assumptions_Model!A:A, Assumptions_Model!B:B)</f>
        <v>0.65</v>
      </c>
      <c r="W5164">
        <f>Sales_Data[[#This Row],[Sales]]*Sales_Data[[#This Row],[Cost_%]]</f>
        <v>196.274</v>
      </c>
      <c r="X5164">
        <f>Sales_Data[[#This Row],[Sales]]-Sales_Data[[#This Row],[Cost]]</f>
        <v>105.68599999999998</v>
      </c>
      <c r="Y5164" s="3">
        <f>Sales_Data[[#This Row],[Gross_Profit_Recalc]]/Sales_Data[[#This Row],[Sales]]</f>
        <v>0.35</v>
      </c>
      <c r="Z5164">
        <f>YEAR(Sales_Data[[#This Row],[Order Date]])</f>
        <v>2016</v>
      </c>
    </row>
    <row r="5165" spans="1:26" x14ac:dyDescent="0.2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>_xlfn.XLOOKUP(Sales_Data[[#This Row],[Category]],Assumptions_Model!A:A, Assumptions_Model!B:B)</f>
        <v>0.65</v>
      </c>
      <c r="W5165">
        <f>Sales_Data[[#This Row],[Sales]]*Sales_Data[[#This Row],[Cost_%]]</f>
        <v>110.72880000000001</v>
      </c>
      <c r="X5165">
        <f>Sales_Data[[#This Row],[Sales]]-Sales_Data[[#This Row],[Cost]]</f>
        <v>59.623199999999997</v>
      </c>
      <c r="Y5165" s="3">
        <f>Sales_Data[[#This Row],[Gross_Profit_Recalc]]/Sales_Data[[#This Row],[Sales]]</f>
        <v>0.35</v>
      </c>
      <c r="Z5165">
        <f>YEAR(Sales_Data[[#This Row],[Order Date]])</f>
        <v>2015</v>
      </c>
    </row>
    <row r="5166" spans="1:26" x14ac:dyDescent="0.2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>_xlfn.XLOOKUP(Sales_Data[[#This Row],[Category]],Assumptions_Model!A:A, Assumptions_Model!B:B)</f>
        <v>0.6</v>
      </c>
      <c r="W5166">
        <f>Sales_Data[[#This Row],[Sales]]*Sales_Data[[#This Row],[Cost_%]]</f>
        <v>2.34</v>
      </c>
      <c r="X5166">
        <f>Sales_Data[[#This Row],[Sales]]-Sales_Data[[#This Row],[Cost]]</f>
        <v>1.56</v>
      </c>
      <c r="Y5166" s="3">
        <f>Sales_Data[[#This Row],[Gross_Profit_Recalc]]/Sales_Data[[#This Row],[Sales]]</f>
        <v>0.4</v>
      </c>
      <c r="Z5166">
        <f>YEAR(Sales_Data[[#This Row],[Order Date]])</f>
        <v>2014</v>
      </c>
    </row>
    <row r="5167" spans="1:26" x14ac:dyDescent="0.2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>_xlfn.XLOOKUP(Sales_Data[[#This Row],[Category]],Assumptions_Model!A:A, Assumptions_Model!B:B)</f>
        <v>0.6</v>
      </c>
      <c r="W5167">
        <f>Sales_Data[[#This Row],[Sales]]*Sales_Data[[#This Row],[Cost_%]]</f>
        <v>7.7039999999999997</v>
      </c>
      <c r="X5167">
        <f>Sales_Data[[#This Row],[Sales]]-Sales_Data[[#This Row],[Cost]]</f>
        <v>5.1360000000000001</v>
      </c>
      <c r="Y5167" s="3">
        <f>Sales_Data[[#This Row],[Gross_Profit_Recalc]]/Sales_Data[[#This Row],[Sales]]</f>
        <v>0.4</v>
      </c>
      <c r="Z5167">
        <f>YEAR(Sales_Data[[#This Row],[Order Date]])</f>
        <v>2014</v>
      </c>
    </row>
    <row r="5168" spans="1:26" x14ac:dyDescent="0.2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>_xlfn.XLOOKUP(Sales_Data[[#This Row],[Category]],Assumptions_Model!A:A, Assumptions_Model!B:B)</f>
        <v>0.6</v>
      </c>
      <c r="W5168">
        <f>Sales_Data[[#This Row],[Sales]]*Sales_Data[[#This Row],[Cost_%]]</f>
        <v>9.5039999999999996</v>
      </c>
      <c r="X5168">
        <f>Sales_Data[[#This Row],[Sales]]-Sales_Data[[#This Row],[Cost]]</f>
        <v>6.3360000000000003</v>
      </c>
      <c r="Y5168" s="3">
        <f>Sales_Data[[#This Row],[Gross_Profit_Recalc]]/Sales_Data[[#This Row],[Sales]]</f>
        <v>0.4</v>
      </c>
      <c r="Z5168">
        <f>YEAR(Sales_Data[[#This Row],[Order Date]])</f>
        <v>2014</v>
      </c>
    </row>
    <row r="5169" spans="1:26" x14ac:dyDescent="0.2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>_xlfn.XLOOKUP(Sales_Data[[#This Row],[Category]],Assumptions_Model!A:A, Assumptions_Model!B:B)</f>
        <v>0.65</v>
      </c>
      <c r="W5169">
        <f>Sales_Data[[#This Row],[Sales]]*Sales_Data[[#This Row],[Cost_%]]</f>
        <v>366.56100000000004</v>
      </c>
      <c r="X5169">
        <f>Sales_Data[[#This Row],[Sales]]-Sales_Data[[#This Row],[Cost]]</f>
        <v>197.37900000000002</v>
      </c>
      <c r="Y5169" s="3">
        <f>Sales_Data[[#This Row],[Gross_Profit_Recalc]]/Sales_Data[[#This Row],[Sales]]</f>
        <v>0.35</v>
      </c>
      <c r="Z5169">
        <f>YEAR(Sales_Data[[#This Row],[Order Date]])</f>
        <v>2014</v>
      </c>
    </row>
    <row r="5170" spans="1:26" x14ac:dyDescent="0.2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>_xlfn.XLOOKUP(Sales_Data[[#This Row],[Category]],Assumptions_Model!A:A, Assumptions_Model!B:B)</f>
        <v>0.6</v>
      </c>
      <c r="W5170">
        <f>Sales_Data[[#This Row],[Sales]]*Sales_Data[[#This Row],[Cost_%]]</f>
        <v>37.763999999999996</v>
      </c>
      <c r="X5170">
        <f>Sales_Data[[#This Row],[Sales]]-Sales_Data[[#This Row],[Cost]]</f>
        <v>25.176000000000002</v>
      </c>
      <c r="Y5170" s="3">
        <f>Sales_Data[[#This Row],[Gross_Profit_Recalc]]/Sales_Data[[#This Row],[Sales]]</f>
        <v>0.4</v>
      </c>
      <c r="Z5170">
        <f>YEAR(Sales_Data[[#This Row],[Order Date]])</f>
        <v>2014</v>
      </c>
    </row>
    <row r="5171" spans="1:26" x14ac:dyDescent="0.2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>_xlfn.XLOOKUP(Sales_Data[[#This Row],[Category]],Assumptions_Model!A:A, Assumptions_Model!B:B)</f>
        <v>0.6</v>
      </c>
      <c r="W5171">
        <f>Sales_Data[[#This Row],[Sales]]*Sales_Data[[#This Row],[Cost_%]]</f>
        <v>321.24599999999998</v>
      </c>
      <c r="X5171">
        <f>Sales_Data[[#This Row],[Sales]]-Sales_Data[[#This Row],[Cost]]</f>
        <v>214.16399999999999</v>
      </c>
      <c r="Y5171" s="3">
        <f>Sales_Data[[#This Row],[Gross_Profit_Recalc]]/Sales_Data[[#This Row],[Sales]]</f>
        <v>0.4</v>
      </c>
      <c r="Z5171">
        <f>YEAR(Sales_Data[[#This Row],[Order Date]])</f>
        <v>2014</v>
      </c>
    </row>
    <row r="5172" spans="1:26" x14ac:dyDescent="0.2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>_xlfn.XLOOKUP(Sales_Data[[#This Row],[Category]],Assumptions_Model!A:A, Assumptions_Model!B:B)</f>
        <v>0.65</v>
      </c>
      <c r="W5172">
        <f>Sales_Data[[#This Row],[Sales]]*Sales_Data[[#This Row],[Cost_%]]</f>
        <v>2278.1849999999999</v>
      </c>
      <c r="X5172">
        <f>Sales_Data[[#This Row],[Sales]]-Sales_Data[[#This Row],[Cost]]</f>
        <v>1226.7150000000001</v>
      </c>
      <c r="Y5172" s="3">
        <f>Sales_Data[[#This Row],[Gross_Profit_Recalc]]/Sales_Data[[#This Row],[Sales]]</f>
        <v>0.35000000000000003</v>
      </c>
      <c r="Z5172">
        <f>YEAR(Sales_Data[[#This Row],[Order Date]])</f>
        <v>2016</v>
      </c>
    </row>
    <row r="5173" spans="1:26" x14ac:dyDescent="0.2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>_xlfn.XLOOKUP(Sales_Data[[#This Row],[Category]],Assumptions_Model!A:A, Assumptions_Model!B:B)</f>
        <v>0.6</v>
      </c>
      <c r="W5173">
        <f>Sales_Data[[#This Row],[Sales]]*Sales_Data[[#This Row],[Cost_%]]</f>
        <v>86.471999999999994</v>
      </c>
      <c r="X5173">
        <f>Sales_Data[[#This Row],[Sales]]-Sales_Data[[#This Row],[Cost]]</f>
        <v>57.64800000000001</v>
      </c>
      <c r="Y5173" s="3">
        <f>Sales_Data[[#This Row],[Gross_Profit_Recalc]]/Sales_Data[[#This Row],[Sales]]</f>
        <v>0.40000000000000008</v>
      </c>
      <c r="Z5173">
        <f>YEAR(Sales_Data[[#This Row],[Order Date]])</f>
        <v>2016</v>
      </c>
    </row>
    <row r="5174" spans="1:26" x14ac:dyDescent="0.2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>_xlfn.XLOOKUP(Sales_Data[[#This Row],[Category]],Assumptions_Model!A:A, Assumptions_Model!B:B)</f>
        <v>0.6</v>
      </c>
      <c r="W5174">
        <f>Sales_Data[[#This Row],[Sales]]*Sales_Data[[#This Row],[Cost_%]]</f>
        <v>188.73</v>
      </c>
      <c r="X5174">
        <f>Sales_Data[[#This Row],[Sales]]-Sales_Data[[#This Row],[Cost]]</f>
        <v>125.82000000000002</v>
      </c>
      <c r="Y5174" s="3">
        <f>Sales_Data[[#This Row],[Gross_Profit_Recalc]]/Sales_Data[[#This Row],[Sales]]</f>
        <v>0.40000000000000008</v>
      </c>
      <c r="Z5174">
        <f>YEAR(Sales_Data[[#This Row],[Order Date]])</f>
        <v>2016</v>
      </c>
    </row>
    <row r="5175" spans="1:26" x14ac:dyDescent="0.2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>_xlfn.XLOOKUP(Sales_Data[[#This Row],[Category]],Assumptions_Model!A:A, Assumptions_Model!B:B)</f>
        <v>0.6</v>
      </c>
      <c r="W5175">
        <f>Sales_Data[[#This Row],[Sales]]*Sales_Data[[#This Row],[Cost_%]]</f>
        <v>2.0448</v>
      </c>
      <c r="X5175">
        <f>Sales_Data[[#This Row],[Sales]]-Sales_Data[[#This Row],[Cost]]</f>
        <v>1.3632</v>
      </c>
      <c r="Y5175" s="3">
        <f>Sales_Data[[#This Row],[Gross_Profit_Recalc]]/Sales_Data[[#This Row],[Sales]]</f>
        <v>0.4</v>
      </c>
      <c r="Z5175">
        <f>YEAR(Sales_Data[[#This Row],[Order Date]])</f>
        <v>2015</v>
      </c>
    </row>
    <row r="5176" spans="1:26" x14ac:dyDescent="0.2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f>_xlfn.XLOOKUP(Sales_Data[[#This Row],[Category]],Assumptions_Model!A:A, Assumptions_Model!B:B)</f>
        <v>0.6</v>
      </c>
      <c r="W5176">
        <f>Sales_Data[[#This Row],[Sales]]*Sales_Data[[#This Row],[Cost_%]]</f>
        <v>1.2432000000000001</v>
      </c>
      <c r="X5176">
        <f>Sales_Data[[#This Row],[Sales]]-Sales_Data[[#This Row],[Cost]]</f>
        <v>0.82879999999999998</v>
      </c>
      <c r="Y5176" s="3">
        <f>Sales_Data[[#This Row],[Gross_Profit_Recalc]]/Sales_Data[[#This Row],[Sales]]</f>
        <v>0.39999999999999997</v>
      </c>
      <c r="Z5176">
        <f>YEAR(Sales_Data[[#This Row],[Order Date]])</f>
        <v>2017</v>
      </c>
    </row>
    <row r="5177" spans="1:26" x14ac:dyDescent="0.2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f>_xlfn.XLOOKUP(Sales_Data[[#This Row],[Category]],Assumptions_Model!A:A, Assumptions_Model!B:B)</f>
        <v>0.65</v>
      </c>
      <c r="W5177">
        <f>Sales_Data[[#This Row],[Sales]]*Sales_Data[[#This Row],[Cost_%]]</f>
        <v>213.45948000000001</v>
      </c>
      <c r="X5177">
        <f>Sales_Data[[#This Row],[Sales]]-Sales_Data[[#This Row],[Cost]]</f>
        <v>114.93971999999999</v>
      </c>
      <c r="Y5177" s="3">
        <f>Sales_Data[[#This Row],[Gross_Profit_Recalc]]/Sales_Data[[#This Row],[Sales]]</f>
        <v>0.35</v>
      </c>
      <c r="Z5177">
        <f>YEAR(Sales_Data[[#This Row],[Order Date]])</f>
        <v>2017</v>
      </c>
    </row>
    <row r="5178" spans="1:26" x14ac:dyDescent="0.2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>_xlfn.XLOOKUP(Sales_Data[[#This Row],[Category]],Assumptions_Model!A:A, Assumptions_Model!B:B)</f>
        <v>0.6</v>
      </c>
      <c r="W5178">
        <f>Sales_Data[[#This Row],[Sales]]*Sales_Data[[#This Row],[Cost_%]]</f>
        <v>31.948799999999999</v>
      </c>
      <c r="X5178">
        <f>Sales_Data[[#This Row],[Sales]]-Sales_Data[[#This Row],[Cost]]</f>
        <v>21.299199999999999</v>
      </c>
      <c r="Y5178" s="3">
        <f>Sales_Data[[#This Row],[Gross_Profit_Recalc]]/Sales_Data[[#This Row],[Sales]]</f>
        <v>0.4</v>
      </c>
      <c r="Z5178">
        <f>YEAR(Sales_Data[[#This Row],[Order Date]])</f>
        <v>2016</v>
      </c>
    </row>
    <row r="5179" spans="1:26" x14ac:dyDescent="0.2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>_xlfn.XLOOKUP(Sales_Data[[#This Row],[Category]],Assumptions_Model!A:A, Assumptions_Model!B:B)</f>
        <v>0.6</v>
      </c>
      <c r="W5179">
        <f>Sales_Data[[#This Row],[Sales]]*Sales_Data[[#This Row],[Cost_%]]</f>
        <v>2.9952000000000001</v>
      </c>
      <c r="X5179">
        <f>Sales_Data[[#This Row],[Sales]]-Sales_Data[[#This Row],[Cost]]</f>
        <v>1.9967999999999999</v>
      </c>
      <c r="Y5179" s="3">
        <f>Sales_Data[[#This Row],[Gross_Profit_Recalc]]/Sales_Data[[#This Row],[Sales]]</f>
        <v>0.39999999999999997</v>
      </c>
      <c r="Z5179">
        <f>YEAR(Sales_Data[[#This Row],[Order Date]])</f>
        <v>2016</v>
      </c>
    </row>
    <row r="5180" spans="1:26" x14ac:dyDescent="0.2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>_xlfn.XLOOKUP(Sales_Data[[#This Row],[Category]],Assumptions_Model!A:A, Assumptions_Model!B:B)</f>
        <v>0.65</v>
      </c>
      <c r="W5180">
        <f>Sales_Data[[#This Row],[Sales]]*Sales_Data[[#This Row],[Cost_%]]</f>
        <v>24.492000000000001</v>
      </c>
      <c r="X5180">
        <f>Sales_Data[[#This Row],[Sales]]-Sales_Data[[#This Row],[Cost]]</f>
        <v>13.187999999999999</v>
      </c>
      <c r="Y5180" s="3">
        <f>Sales_Data[[#This Row],[Gross_Profit_Recalc]]/Sales_Data[[#This Row],[Sales]]</f>
        <v>0.35</v>
      </c>
      <c r="Z5180">
        <f>YEAR(Sales_Data[[#This Row],[Order Date]])</f>
        <v>2015</v>
      </c>
    </row>
    <row r="5181" spans="1:26" x14ac:dyDescent="0.2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>_xlfn.XLOOKUP(Sales_Data[[#This Row],[Category]],Assumptions_Model!A:A, Assumptions_Model!B:B)</f>
        <v>0.55000000000000004</v>
      </c>
      <c r="W5181">
        <f>Sales_Data[[#This Row],[Sales]]*Sales_Data[[#This Row],[Cost_%]]</f>
        <v>142.21680000000003</v>
      </c>
      <c r="X5181">
        <f>Sales_Data[[#This Row],[Sales]]-Sales_Data[[#This Row],[Cost]]</f>
        <v>116.35919999999999</v>
      </c>
      <c r="Y5181" s="3">
        <f>Sales_Data[[#This Row],[Gross_Profit_Recalc]]/Sales_Data[[#This Row],[Sales]]</f>
        <v>0.4499999999999999</v>
      </c>
      <c r="Z5181">
        <f>YEAR(Sales_Data[[#This Row],[Order Date]])</f>
        <v>2015</v>
      </c>
    </row>
    <row r="5182" spans="1:26" x14ac:dyDescent="0.2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>_xlfn.XLOOKUP(Sales_Data[[#This Row],[Category]],Assumptions_Model!A:A, Assumptions_Model!B:B)</f>
        <v>0.6</v>
      </c>
      <c r="W5182">
        <f>Sales_Data[[#This Row],[Sales]]*Sales_Data[[#This Row],[Cost_%]]</f>
        <v>45.503999999999998</v>
      </c>
      <c r="X5182">
        <f>Sales_Data[[#This Row],[Sales]]-Sales_Data[[#This Row],[Cost]]</f>
        <v>30.336000000000006</v>
      </c>
      <c r="Y5182" s="3">
        <f>Sales_Data[[#This Row],[Gross_Profit_Recalc]]/Sales_Data[[#This Row],[Sales]]</f>
        <v>0.40000000000000008</v>
      </c>
      <c r="Z5182">
        <f>YEAR(Sales_Data[[#This Row],[Order Date]])</f>
        <v>2015</v>
      </c>
    </row>
    <row r="5183" spans="1:26" x14ac:dyDescent="0.2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>_xlfn.XLOOKUP(Sales_Data[[#This Row],[Category]],Assumptions_Model!A:A, Assumptions_Model!B:B)</f>
        <v>0.6</v>
      </c>
      <c r="W5183">
        <f>Sales_Data[[#This Row],[Sales]]*Sales_Data[[#This Row],[Cost_%]]</f>
        <v>27.215999999999998</v>
      </c>
      <c r="X5183">
        <f>Sales_Data[[#This Row],[Sales]]-Sales_Data[[#This Row],[Cost]]</f>
        <v>18.144000000000002</v>
      </c>
      <c r="Y5183" s="3">
        <f>Sales_Data[[#This Row],[Gross_Profit_Recalc]]/Sales_Data[[#This Row],[Sales]]</f>
        <v>0.4</v>
      </c>
      <c r="Z5183">
        <f>YEAR(Sales_Data[[#This Row],[Order Date]])</f>
        <v>2017</v>
      </c>
    </row>
    <row r="5184" spans="1:26" x14ac:dyDescent="0.2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>_xlfn.XLOOKUP(Sales_Data[[#This Row],[Category]],Assumptions_Model!A:A, Assumptions_Model!B:B)</f>
        <v>0.6</v>
      </c>
      <c r="W5184">
        <f>Sales_Data[[#This Row],[Sales]]*Sales_Data[[#This Row],[Cost_%]]</f>
        <v>27.468</v>
      </c>
      <c r="X5184">
        <f>Sales_Data[[#This Row],[Sales]]-Sales_Data[[#This Row],[Cost]]</f>
        <v>18.312000000000001</v>
      </c>
      <c r="Y5184" s="3">
        <f>Sales_Data[[#This Row],[Gross_Profit_Recalc]]/Sales_Data[[#This Row],[Sales]]</f>
        <v>0.4</v>
      </c>
      <c r="Z5184">
        <f>YEAR(Sales_Data[[#This Row],[Order Date]])</f>
        <v>2017</v>
      </c>
    </row>
    <row r="5185" spans="1:26" x14ac:dyDescent="0.2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f>_xlfn.XLOOKUP(Sales_Data[[#This Row],[Category]],Assumptions_Model!A:A, Assumptions_Model!B:B)</f>
        <v>0.6</v>
      </c>
      <c r="W5185">
        <f>Sales_Data[[#This Row],[Sales]]*Sales_Data[[#This Row],[Cost_%]]</f>
        <v>24.173999999999999</v>
      </c>
      <c r="X5185">
        <f>Sales_Data[[#This Row],[Sales]]-Sales_Data[[#This Row],[Cost]]</f>
        <v>16.116</v>
      </c>
      <c r="Y5185" s="3">
        <f>Sales_Data[[#This Row],[Gross_Profit_Recalc]]/Sales_Data[[#This Row],[Sales]]</f>
        <v>0.4</v>
      </c>
      <c r="Z5185">
        <f>YEAR(Sales_Data[[#This Row],[Order Date]])</f>
        <v>2017</v>
      </c>
    </row>
    <row r="5186" spans="1:26" x14ac:dyDescent="0.2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>_xlfn.XLOOKUP(Sales_Data[[#This Row],[Category]],Assumptions_Model!A:A, Assumptions_Model!B:B)</f>
        <v>0.6</v>
      </c>
      <c r="W5186">
        <f>Sales_Data[[#This Row],[Sales]]*Sales_Data[[#This Row],[Cost_%]]</f>
        <v>23.225999999999999</v>
      </c>
      <c r="X5186">
        <f>Sales_Data[[#This Row],[Sales]]-Sales_Data[[#This Row],[Cost]]</f>
        <v>15.484000000000002</v>
      </c>
      <c r="Y5186" s="3">
        <f>Sales_Data[[#This Row],[Gross_Profit_Recalc]]/Sales_Data[[#This Row],[Sales]]</f>
        <v>0.4</v>
      </c>
      <c r="Z5186">
        <f>YEAR(Sales_Data[[#This Row],[Order Date]])</f>
        <v>2017</v>
      </c>
    </row>
    <row r="5187" spans="1:26" x14ac:dyDescent="0.2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>_xlfn.XLOOKUP(Sales_Data[[#This Row],[Category]],Assumptions_Model!A:A, Assumptions_Model!B:B)</f>
        <v>0.6</v>
      </c>
      <c r="W5187">
        <f>Sales_Data[[#This Row],[Sales]]*Sales_Data[[#This Row],[Cost_%]]</f>
        <v>1080.9792</v>
      </c>
      <c r="X5187">
        <f>Sales_Data[[#This Row],[Sales]]-Sales_Data[[#This Row],[Cost]]</f>
        <v>720.65280000000007</v>
      </c>
      <c r="Y5187" s="3">
        <f>Sales_Data[[#This Row],[Gross_Profit_Recalc]]/Sales_Data[[#This Row],[Sales]]</f>
        <v>0.4</v>
      </c>
      <c r="Z5187">
        <f>YEAR(Sales_Data[[#This Row],[Order Date]])</f>
        <v>2015</v>
      </c>
    </row>
    <row r="5188" spans="1:26" x14ac:dyDescent="0.2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f>_xlfn.XLOOKUP(Sales_Data[[#This Row],[Category]],Assumptions_Model!A:A, Assumptions_Model!B:B)</f>
        <v>0.55000000000000004</v>
      </c>
      <c r="W5188">
        <f>Sales_Data[[#This Row],[Sales]]*Sales_Data[[#This Row],[Cost_%]]</f>
        <v>411.81360000000001</v>
      </c>
      <c r="X5188">
        <f>Sales_Data[[#This Row],[Sales]]-Sales_Data[[#This Row],[Cost]]</f>
        <v>336.93839999999994</v>
      </c>
      <c r="Y5188" s="3">
        <f>Sales_Data[[#This Row],[Gross_Profit_Recalc]]/Sales_Data[[#This Row],[Sales]]</f>
        <v>0.44999999999999996</v>
      </c>
      <c r="Z5188">
        <f>YEAR(Sales_Data[[#This Row],[Order Date]])</f>
        <v>2015</v>
      </c>
    </row>
    <row r="5189" spans="1:26" x14ac:dyDescent="0.2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>_xlfn.XLOOKUP(Sales_Data[[#This Row],[Category]],Assumptions_Model!A:A, Assumptions_Model!B:B)</f>
        <v>0.55000000000000004</v>
      </c>
      <c r="W5189">
        <f>Sales_Data[[#This Row],[Sales]]*Sales_Data[[#This Row],[Cost_%]]</f>
        <v>109.97800000000001</v>
      </c>
      <c r="X5189">
        <f>Sales_Data[[#This Row],[Sales]]-Sales_Data[[#This Row],[Cost]]</f>
        <v>89.981999999999999</v>
      </c>
      <c r="Y5189" s="3">
        <f>Sales_Data[[#This Row],[Gross_Profit_Recalc]]/Sales_Data[[#This Row],[Sales]]</f>
        <v>0.44999999999999996</v>
      </c>
      <c r="Z5189">
        <f>YEAR(Sales_Data[[#This Row],[Order Date]])</f>
        <v>2015</v>
      </c>
    </row>
    <row r="5190" spans="1:26" x14ac:dyDescent="0.2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>_xlfn.XLOOKUP(Sales_Data[[#This Row],[Category]],Assumptions_Model!A:A, Assumptions_Model!B:B)</f>
        <v>0.65</v>
      </c>
      <c r="W5190">
        <f>Sales_Data[[#This Row],[Sales]]*Sales_Data[[#This Row],[Cost_%]]</f>
        <v>985.53000000000009</v>
      </c>
      <c r="X5190">
        <f>Sales_Data[[#This Row],[Sales]]-Sales_Data[[#This Row],[Cost]]</f>
        <v>530.66999999999996</v>
      </c>
      <c r="Y5190" s="3">
        <f>Sales_Data[[#This Row],[Gross_Profit_Recalc]]/Sales_Data[[#This Row],[Sales]]</f>
        <v>0.35</v>
      </c>
      <c r="Z5190">
        <f>YEAR(Sales_Data[[#This Row],[Order Date]])</f>
        <v>2015</v>
      </c>
    </row>
    <row r="5191" spans="1:26" x14ac:dyDescent="0.2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>_xlfn.XLOOKUP(Sales_Data[[#This Row],[Category]],Assumptions_Model!A:A, Assumptions_Model!B:B)</f>
        <v>0.55000000000000004</v>
      </c>
      <c r="W5191">
        <f>Sales_Data[[#This Row],[Sales]]*Sales_Data[[#This Row],[Cost_%]]</f>
        <v>92.37360000000001</v>
      </c>
      <c r="X5191">
        <f>Sales_Data[[#This Row],[Sales]]-Sales_Data[[#This Row],[Cost]]</f>
        <v>75.578399999999988</v>
      </c>
      <c r="Y5191" s="3">
        <f>Sales_Data[[#This Row],[Gross_Profit_Recalc]]/Sales_Data[[#This Row],[Sales]]</f>
        <v>0.44999999999999996</v>
      </c>
      <c r="Z5191">
        <f>YEAR(Sales_Data[[#This Row],[Order Date]])</f>
        <v>2017</v>
      </c>
    </row>
    <row r="5192" spans="1:26" x14ac:dyDescent="0.2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f>_xlfn.XLOOKUP(Sales_Data[[#This Row],[Category]],Assumptions_Model!A:A, Assumptions_Model!B:B)</f>
        <v>0.6</v>
      </c>
      <c r="W5192">
        <f>Sales_Data[[#This Row],[Sales]]*Sales_Data[[#This Row],[Cost_%]]</f>
        <v>27.023999999999997</v>
      </c>
      <c r="X5192">
        <f>Sales_Data[[#This Row],[Sales]]-Sales_Data[[#This Row],[Cost]]</f>
        <v>18.016000000000002</v>
      </c>
      <c r="Y5192" s="3">
        <f>Sales_Data[[#This Row],[Gross_Profit_Recalc]]/Sales_Data[[#This Row],[Sales]]</f>
        <v>0.4</v>
      </c>
      <c r="Z5192">
        <f>YEAR(Sales_Data[[#This Row],[Order Date]])</f>
        <v>2017</v>
      </c>
    </row>
    <row r="5193" spans="1:26" x14ac:dyDescent="0.2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>_xlfn.XLOOKUP(Sales_Data[[#This Row],[Category]],Assumptions_Model!A:A, Assumptions_Model!B:B)</f>
        <v>0.6</v>
      </c>
      <c r="W5193">
        <f>Sales_Data[[#This Row],[Sales]]*Sales_Data[[#This Row],[Cost_%]]</f>
        <v>13.895999999999999</v>
      </c>
      <c r="X5193">
        <f>Sales_Data[[#This Row],[Sales]]-Sales_Data[[#This Row],[Cost]]</f>
        <v>9.2640000000000011</v>
      </c>
      <c r="Y5193" s="3">
        <f>Sales_Data[[#This Row],[Gross_Profit_Recalc]]/Sales_Data[[#This Row],[Sales]]</f>
        <v>0.4</v>
      </c>
      <c r="Z5193">
        <f>YEAR(Sales_Data[[#This Row],[Order Date]])</f>
        <v>2017</v>
      </c>
    </row>
    <row r="5194" spans="1:26" x14ac:dyDescent="0.2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>_xlfn.XLOOKUP(Sales_Data[[#This Row],[Category]],Assumptions_Model!A:A, Assumptions_Model!B:B)</f>
        <v>0.65</v>
      </c>
      <c r="W5194">
        <f>Sales_Data[[#This Row],[Sales]]*Sales_Data[[#This Row],[Cost_%]]</f>
        <v>258.44</v>
      </c>
      <c r="X5194">
        <f>Sales_Data[[#This Row],[Sales]]-Sales_Data[[#This Row],[Cost]]</f>
        <v>139.16000000000003</v>
      </c>
      <c r="Y5194" s="3">
        <f>Sales_Data[[#This Row],[Gross_Profit_Recalc]]/Sales_Data[[#This Row],[Sales]]</f>
        <v>0.35000000000000003</v>
      </c>
      <c r="Z5194">
        <f>YEAR(Sales_Data[[#This Row],[Order Date]])</f>
        <v>2014</v>
      </c>
    </row>
    <row r="5195" spans="1:26" x14ac:dyDescent="0.2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f>_xlfn.XLOOKUP(Sales_Data[[#This Row],[Category]],Assumptions_Model!A:A, Assumptions_Model!B:B)</f>
        <v>0.6</v>
      </c>
      <c r="W5195">
        <f>Sales_Data[[#This Row],[Sales]]*Sales_Data[[#This Row],[Cost_%]]</f>
        <v>51.575999999999993</v>
      </c>
      <c r="X5195">
        <f>Sales_Data[[#This Row],[Sales]]-Sales_Data[[#This Row],[Cost]]</f>
        <v>34.384</v>
      </c>
      <c r="Y5195" s="3">
        <f>Sales_Data[[#This Row],[Gross_Profit_Recalc]]/Sales_Data[[#This Row],[Sales]]</f>
        <v>0.4</v>
      </c>
      <c r="Z5195">
        <f>YEAR(Sales_Data[[#This Row],[Order Date]])</f>
        <v>2014</v>
      </c>
    </row>
    <row r="5196" spans="1:26" x14ac:dyDescent="0.2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>_xlfn.XLOOKUP(Sales_Data[[#This Row],[Category]],Assumptions_Model!A:A, Assumptions_Model!B:B)</f>
        <v>0.6</v>
      </c>
      <c r="W5196">
        <f>Sales_Data[[#This Row],[Sales]]*Sales_Data[[#This Row],[Cost_%]]</f>
        <v>7.871999999999999</v>
      </c>
      <c r="X5196">
        <f>Sales_Data[[#This Row],[Sales]]-Sales_Data[[#This Row],[Cost]]</f>
        <v>5.2480000000000002</v>
      </c>
      <c r="Y5196" s="3">
        <f>Sales_Data[[#This Row],[Gross_Profit_Recalc]]/Sales_Data[[#This Row],[Sales]]</f>
        <v>0.4</v>
      </c>
      <c r="Z5196">
        <f>YEAR(Sales_Data[[#This Row],[Order Date]])</f>
        <v>2014</v>
      </c>
    </row>
    <row r="5197" spans="1:26" x14ac:dyDescent="0.2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>_xlfn.XLOOKUP(Sales_Data[[#This Row],[Category]],Assumptions_Model!A:A, Assumptions_Model!B:B)</f>
        <v>0.6</v>
      </c>
      <c r="W5197">
        <f>Sales_Data[[#This Row],[Sales]]*Sales_Data[[#This Row],[Cost_%]]</f>
        <v>27.395999999999997</v>
      </c>
      <c r="X5197">
        <f>Sales_Data[[#This Row],[Sales]]-Sales_Data[[#This Row],[Cost]]</f>
        <v>18.263999999999999</v>
      </c>
      <c r="Y5197" s="3">
        <f>Sales_Data[[#This Row],[Gross_Profit_Recalc]]/Sales_Data[[#This Row],[Sales]]</f>
        <v>0.4</v>
      </c>
      <c r="Z5197">
        <f>YEAR(Sales_Data[[#This Row],[Order Date]])</f>
        <v>2014</v>
      </c>
    </row>
    <row r="5198" spans="1:26" x14ac:dyDescent="0.2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>_xlfn.XLOOKUP(Sales_Data[[#This Row],[Category]],Assumptions_Model!A:A, Assumptions_Model!B:B)</f>
        <v>0.6</v>
      </c>
      <c r="W5198">
        <f>Sales_Data[[#This Row],[Sales]]*Sales_Data[[#This Row],[Cost_%]]</f>
        <v>94.878</v>
      </c>
      <c r="X5198">
        <f>Sales_Data[[#This Row],[Sales]]-Sales_Data[[#This Row],[Cost]]</f>
        <v>63.251999999999995</v>
      </c>
      <c r="Y5198" s="3">
        <f>Sales_Data[[#This Row],[Gross_Profit_Recalc]]/Sales_Data[[#This Row],[Sales]]</f>
        <v>0.39999999999999997</v>
      </c>
      <c r="Z5198">
        <f>YEAR(Sales_Data[[#This Row],[Order Date]])</f>
        <v>2014</v>
      </c>
    </row>
    <row r="5199" spans="1:26" x14ac:dyDescent="0.2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>_xlfn.XLOOKUP(Sales_Data[[#This Row],[Category]],Assumptions_Model!A:A, Assumptions_Model!B:B)</f>
        <v>0.55000000000000004</v>
      </c>
      <c r="W5199">
        <f>Sales_Data[[#This Row],[Sales]]*Sales_Data[[#This Row],[Cost_%]]</f>
        <v>23.980000000000004</v>
      </c>
      <c r="X5199">
        <f>Sales_Data[[#This Row],[Sales]]-Sales_Data[[#This Row],[Cost]]</f>
        <v>19.619999999999997</v>
      </c>
      <c r="Y5199" s="3">
        <f>Sales_Data[[#This Row],[Gross_Profit_Recalc]]/Sales_Data[[#This Row],[Sales]]</f>
        <v>0.4499999999999999</v>
      </c>
      <c r="Z5199">
        <f>YEAR(Sales_Data[[#This Row],[Order Date]])</f>
        <v>2014</v>
      </c>
    </row>
    <row r="5200" spans="1:26" x14ac:dyDescent="0.2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>_xlfn.XLOOKUP(Sales_Data[[#This Row],[Category]],Assumptions_Model!A:A, Assumptions_Model!B:B)</f>
        <v>0.6</v>
      </c>
      <c r="W5200">
        <f>Sales_Data[[#This Row],[Sales]]*Sales_Data[[#This Row],[Cost_%]]</f>
        <v>2358.0432000000001</v>
      </c>
      <c r="X5200">
        <f>Sales_Data[[#This Row],[Sales]]-Sales_Data[[#This Row],[Cost]]</f>
        <v>1572.0288</v>
      </c>
      <c r="Y5200" s="3">
        <f>Sales_Data[[#This Row],[Gross_Profit_Recalc]]/Sales_Data[[#This Row],[Sales]]</f>
        <v>0.4</v>
      </c>
      <c r="Z5200">
        <f>YEAR(Sales_Data[[#This Row],[Order Date]])</f>
        <v>2016</v>
      </c>
    </row>
    <row r="5201" spans="1:26" x14ac:dyDescent="0.2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>_xlfn.XLOOKUP(Sales_Data[[#This Row],[Category]],Assumptions_Model!A:A, Assumptions_Model!B:B)</f>
        <v>0.6</v>
      </c>
      <c r="W5201">
        <f>Sales_Data[[#This Row],[Sales]]*Sales_Data[[#This Row],[Cost_%]]</f>
        <v>1.3823999999999999</v>
      </c>
      <c r="X5201">
        <f>Sales_Data[[#This Row],[Sales]]-Sales_Data[[#This Row],[Cost]]</f>
        <v>0.92159999999999997</v>
      </c>
      <c r="Y5201" s="3">
        <f>Sales_Data[[#This Row],[Gross_Profit_Recalc]]/Sales_Data[[#This Row],[Sales]]</f>
        <v>0.4</v>
      </c>
      <c r="Z5201">
        <f>YEAR(Sales_Data[[#This Row],[Order Date]])</f>
        <v>2016</v>
      </c>
    </row>
    <row r="5202" spans="1:26" x14ac:dyDescent="0.2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>_xlfn.XLOOKUP(Sales_Data[[#This Row],[Category]],Assumptions_Model!A:A, Assumptions_Model!B:B)</f>
        <v>0.55000000000000004</v>
      </c>
      <c r="W5202">
        <f>Sales_Data[[#This Row],[Sales]]*Sales_Data[[#This Row],[Cost_%]]</f>
        <v>237.58680000000001</v>
      </c>
      <c r="X5202">
        <f>Sales_Data[[#This Row],[Sales]]-Sales_Data[[#This Row],[Cost]]</f>
        <v>194.38919999999999</v>
      </c>
      <c r="Y5202" s="3">
        <f>Sales_Data[[#This Row],[Gross_Profit_Recalc]]/Sales_Data[[#This Row],[Sales]]</f>
        <v>0.44999999999999996</v>
      </c>
      <c r="Z5202">
        <f>YEAR(Sales_Data[[#This Row],[Order Date]])</f>
        <v>2016</v>
      </c>
    </row>
    <row r="5203" spans="1:26" x14ac:dyDescent="0.2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>_xlfn.XLOOKUP(Sales_Data[[#This Row],[Category]],Assumptions_Model!A:A, Assumptions_Model!B:B)</f>
        <v>0.55000000000000004</v>
      </c>
      <c r="W5203">
        <f>Sales_Data[[#This Row],[Sales]]*Sales_Data[[#This Row],[Cost_%]]</f>
        <v>22.946000000000002</v>
      </c>
      <c r="X5203">
        <f>Sales_Data[[#This Row],[Sales]]-Sales_Data[[#This Row],[Cost]]</f>
        <v>18.773999999999997</v>
      </c>
      <c r="Y5203" s="3">
        <f>Sales_Data[[#This Row],[Gross_Profit_Recalc]]/Sales_Data[[#This Row],[Sales]]</f>
        <v>0.44999999999999996</v>
      </c>
      <c r="Z5203">
        <f>YEAR(Sales_Data[[#This Row],[Order Date]])</f>
        <v>2016</v>
      </c>
    </row>
    <row r="5204" spans="1:26" x14ac:dyDescent="0.2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>_xlfn.XLOOKUP(Sales_Data[[#This Row],[Category]],Assumptions_Model!A:A, Assumptions_Model!B:B)</f>
        <v>0.65</v>
      </c>
      <c r="W5204">
        <f>Sales_Data[[#This Row],[Sales]]*Sales_Data[[#This Row],[Cost_%]]</f>
        <v>67.749500000000012</v>
      </c>
      <c r="X5204">
        <f>Sales_Data[[#This Row],[Sales]]-Sales_Data[[#This Row],[Cost]]</f>
        <v>36.480499999999992</v>
      </c>
      <c r="Y5204" s="3">
        <f>Sales_Data[[#This Row],[Gross_Profit_Recalc]]/Sales_Data[[#This Row],[Sales]]</f>
        <v>0.34999999999999992</v>
      </c>
      <c r="Z5204">
        <f>YEAR(Sales_Data[[#This Row],[Order Date]])</f>
        <v>2015</v>
      </c>
    </row>
    <row r="5205" spans="1:26" x14ac:dyDescent="0.2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>_xlfn.XLOOKUP(Sales_Data[[#This Row],[Category]],Assumptions_Model!A:A, Assumptions_Model!B:B)</f>
        <v>0.6</v>
      </c>
      <c r="W5205">
        <f>Sales_Data[[#This Row],[Sales]]*Sales_Data[[#This Row],[Cost_%]]</f>
        <v>42.155999999999999</v>
      </c>
      <c r="X5205">
        <f>Sales_Data[[#This Row],[Sales]]-Sales_Data[[#This Row],[Cost]]</f>
        <v>28.104000000000006</v>
      </c>
      <c r="Y5205" s="3">
        <f>Sales_Data[[#This Row],[Gross_Profit_Recalc]]/Sales_Data[[#This Row],[Sales]]</f>
        <v>0.40000000000000008</v>
      </c>
      <c r="Z5205">
        <f>YEAR(Sales_Data[[#This Row],[Order Date]])</f>
        <v>2015</v>
      </c>
    </row>
    <row r="5206" spans="1:26" x14ac:dyDescent="0.2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>_xlfn.XLOOKUP(Sales_Data[[#This Row],[Category]],Assumptions_Model!A:A, Assumptions_Model!B:B)</f>
        <v>0.6</v>
      </c>
      <c r="W5206">
        <f>Sales_Data[[#This Row],[Sales]]*Sales_Data[[#This Row],[Cost_%]]</f>
        <v>5.556</v>
      </c>
      <c r="X5206">
        <f>Sales_Data[[#This Row],[Sales]]-Sales_Data[[#This Row],[Cost]]</f>
        <v>3.7039999999999997</v>
      </c>
      <c r="Y5206" s="3">
        <f>Sales_Data[[#This Row],[Gross_Profit_Recalc]]/Sales_Data[[#This Row],[Sales]]</f>
        <v>0.39999999999999997</v>
      </c>
      <c r="Z5206">
        <f>YEAR(Sales_Data[[#This Row],[Order Date]])</f>
        <v>2015</v>
      </c>
    </row>
    <row r="5207" spans="1:26" x14ac:dyDescent="0.2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>_xlfn.XLOOKUP(Sales_Data[[#This Row],[Category]],Assumptions_Model!A:A, Assumptions_Model!B:B)</f>
        <v>0.6</v>
      </c>
      <c r="W5207">
        <f>Sales_Data[[#This Row],[Sales]]*Sales_Data[[#This Row],[Cost_%]]</f>
        <v>63.588000000000001</v>
      </c>
      <c r="X5207">
        <f>Sales_Data[[#This Row],[Sales]]-Sales_Data[[#This Row],[Cost]]</f>
        <v>42.392000000000003</v>
      </c>
      <c r="Y5207" s="3">
        <f>Sales_Data[[#This Row],[Gross_Profit_Recalc]]/Sales_Data[[#This Row],[Sales]]</f>
        <v>0.4</v>
      </c>
      <c r="Z5207">
        <f>YEAR(Sales_Data[[#This Row],[Order Date]])</f>
        <v>2015</v>
      </c>
    </row>
    <row r="5208" spans="1:26" x14ac:dyDescent="0.2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>_xlfn.XLOOKUP(Sales_Data[[#This Row],[Category]],Assumptions_Model!A:A, Assumptions_Model!B:B)</f>
        <v>0.6</v>
      </c>
      <c r="W5208">
        <f>Sales_Data[[#This Row],[Sales]]*Sales_Data[[#This Row],[Cost_%]]</f>
        <v>0.74399999999999999</v>
      </c>
      <c r="X5208">
        <f>Sales_Data[[#This Row],[Sales]]-Sales_Data[[#This Row],[Cost]]</f>
        <v>0.496</v>
      </c>
      <c r="Y5208" s="3">
        <f>Sales_Data[[#This Row],[Gross_Profit_Recalc]]/Sales_Data[[#This Row],[Sales]]</f>
        <v>0.4</v>
      </c>
      <c r="Z5208">
        <f>YEAR(Sales_Data[[#This Row],[Order Date]])</f>
        <v>2015</v>
      </c>
    </row>
    <row r="5209" spans="1:26" x14ac:dyDescent="0.2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>_xlfn.XLOOKUP(Sales_Data[[#This Row],[Category]],Assumptions_Model!A:A, Assumptions_Model!B:B)</f>
        <v>0.6</v>
      </c>
      <c r="W5209">
        <f>Sales_Data[[#This Row],[Sales]]*Sales_Data[[#This Row],[Cost_%]]</f>
        <v>12.42</v>
      </c>
      <c r="X5209">
        <f>Sales_Data[[#This Row],[Sales]]-Sales_Data[[#This Row],[Cost]]</f>
        <v>8.2799999999999994</v>
      </c>
      <c r="Y5209" s="3">
        <f>Sales_Data[[#This Row],[Gross_Profit_Recalc]]/Sales_Data[[#This Row],[Sales]]</f>
        <v>0.39999999999999997</v>
      </c>
      <c r="Z5209">
        <f>YEAR(Sales_Data[[#This Row],[Order Date]])</f>
        <v>2015</v>
      </c>
    </row>
    <row r="5210" spans="1:26" x14ac:dyDescent="0.2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>_xlfn.XLOOKUP(Sales_Data[[#This Row],[Category]],Assumptions_Model!A:A, Assumptions_Model!B:B)</f>
        <v>0.6</v>
      </c>
      <c r="W5210">
        <f>Sales_Data[[#This Row],[Sales]]*Sales_Data[[#This Row],[Cost_%]]</f>
        <v>17.34</v>
      </c>
      <c r="X5210">
        <f>Sales_Data[[#This Row],[Sales]]-Sales_Data[[#This Row],[Cost]]</f>
        <v>11.559999999999999</v>
      </c>
      <c r="Y5210" s="3">
        <f>Sales_Data[[#This Row],[Gross_Profit_Recalc]]/Sales_Data[[#This Row],[Sales]]</f>
        <v>0.39999999999999997</v>
      </c>
      <c r="Z5210">
        <f>YEAR(Sales_Data[[#This Row],[Order Date]])</f>
        <v>2015</v>
      </c>
    </row>
    <row r="5211" spans="1:26" x14ac:dyDescent="0.2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>_xlfn.XLOOKUP(Sales_Data[[#This Row],[Category]],Assumptions_Model!A:A, Assumptions_Model!B:B)</f>
        <v>0.6</v>
      </c>
      <c r="W5211">
        <f>Sales_Data[[#This Row],[Sales]]*Sales_Data[[#This Row],[Cost_%]]</f>
        <v>16.308</v>
      </c>
      <c r="X5211">
        <f>Sales_Data[[#This Row],[Sales]]-Sales_Data[[#This Row],[Cost]]</f>
        <v>10.872</v>
      </c>
      <c r="Y5211" s="3">
        <f>Sales_Data[[#This Row],[Gross_Profit_Recalc]]/Sales_Data[[#This Row],[Sales]]</f>
        <v>0.4</v>
      </c>
      <c r="Z5211">
        <f>YEAR(Sales_Data[[#This Row],[Order Date]])</f>
        <v>2015</v>
      </c>
    </row>
    <row r="5212" spans="1:26" x14ac:dyDescent="0.2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>_xlfn.XLOOKUP(Sales_Data[[#This Row],[Category]],Assumptions_Model!A:A, Assumptions_Model!B:B)</f>
        <v>0.6</v>
      </c>
      <c r="W5212">
        <f>Sales_Data[[#This Row],[Sales]]*Sales_Data[[#This Row],[Cost_%]]</f>
        <v>279.108</v>
      </c>
      <c r="X5212">
        <f>Sales_Data[[#This Row],[Sales]]-Sales_Data[[#This Row],[Cost]]</f>
        <v>186.072</v>
      </c>
      <c r="Y5212" s="3">
        <f>Sales_Data[[#This Row],[Gross_Profit_Recalc]]/Sales_Data[[#This Row],[Sales]]</f>
        <v>0.4</v>
      </c>
      <c r="Z5212">
        <f>YEAR(Sales_Data[[#This Row],[Order Date]])</f>
        <v>2015</v>
      </c>
    </row>
    <row r="5213" spans="1:26" x14ac:dyDescent="0.2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>_xlfn.XLOOKUP(Sales_Data[[#This Row],[Category]],Assumptions_Model!A:A, Assumptions_Model!B:B)</f>
        <v>0.6</v>
      </c>
      <c r="W5213">
        <f>Sales_Data[[#This Row],[Sales]]*Sales_Data[[#This Row],[Cost_%]]</f>
        <v>21.978000000000002</v>
      </c>
      <c r="X5213">
        <f>Sales_Data[[#This Row],[Sales]]-Sales_Data[[#This Row],[Cost]]</f>
        <v>14.652000000000001</v>
      </c>
      <c r="Y5213" s="3">
        <f>Sales_Data[[#This Row],[Gross_Profit_Recalc]]/Sales_Data[[#This Row],[Sales]]</f>
        <v>0.4</v>
      </c>
      <c r="Z5213">
        <f>YEAR(Sales_Data[[#This Row],[Order Date]])</f>
        <v>2015</v>
      </c>
    </row>
    <row r="5214" spans="1:26" x14ac:dyDescent="0.2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>_xlfn.XLOOKUP(Sales_Data[[#This Row],[Category]],Assumptions_Model!A:A, Assumptions_Model!B:B)</f>
        <v>0.6</v>
      </c>
      <c r="W5214">
        <f>Sales_Data[[#This Row],[Sales]]*Sales_Data[[#This Row],[Cost_%]]</f>
        <v>30.87</v>
      </c>
      <c r="X5214">
        <f>Sales_Data[[#This Row],[Sales]]-Sales_Data[[#This Row],[Cost]]</f>
        <v>20.580000000000002</v>
      </c>
      <c r="Y5214" s="3">
        <f>Sales_Data[[#This Row],[Gross_Profit_Recalc]]/Sales_Data[[#This Row],[Sales]]</f>
        <v>0.4</v>
      </c>
      <c r="Z5214">
        <f>YEAR(Sales_Data[[#This Row],[Order Date]])</f>
        <v>2016</v>
      </c>
    </row>
    <row r="5215" spans="1:26" x14ac:dyDescent="0.2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>_xlfn.XLOOKUP(Sales_Data[[#This Row],[Category]],Assumptions_Model!A:A, Assumptions_Model!B:B)</f>
        <v>0.6</v>
      </c>
      <c r="W5215">
        <f>Sales_Data[[#This Row],[Sales]]*Sales_Data[[#This Row],[Cost_%]]</f>
        <v>4.6979999999999995</v>
      </c>
      <c r="X5215">
        <f>Sales_Data[[#This Row],[Sales]]-Sales_Data[[#This Row],[Cost]]</f>
        <v>3.1320000000000006</v>
      </c>
      <c r="Y5215" s="3">
        <f>Sales_Data[[#This Row],[Gross_Profit_Recalc]]/Sales_Data[[#This Row],[Sales]]</f>
        <v>0.40000000000000008</v>
      </c>
      <c r="Z5215">
        <f>YEAR(Sales_Data[[#This Row],[Order Date]])</f>
        <v>2016</v>
      </c>
    </row>
    <row r="5216" spans="1:26" x14ac:dyDescent="0.2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f>_xlfn.XLOOKUP(Sales_Data[[#This Row],[Category]],Assumptions_Model!A:A, Assumptions_Model!B:B)</f>
        <v>0.6</v>
      </c>
      <c r="W5216">
        <f>Sales_Data[[#This Row],[Sales]]*Sales_Data[[#This Row],[Cost_%]]</f>
        <v>21.24</v>
      </c>
      <c r="X5216">
        <f>Sales_Data[[#This Row],[Sales]]-Sales_Data[[#This Row],[Cost]]</f>
        <v>14.16</v>
      </c>
      <c r="Y5216" s="3">
        <f>Sales_Data[[#This Row],[Gross_Profit_Recalc]]/Sales_Data[[#This Row],[Sales]]</f>
        <v>0.4</v>
      </c>
      <c r="Z5216">
        <f>YEAR(Sales_Data[[#This Row],[Order Date]])</f>
        <v>2016</v>
      </c>
    </row>
    <row r="5217" spans="1:26" x14ac:dyDescent="0.2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>_xlfn.XLOOKUP(Sales_Data[[#This Row],[Category]],Assumptions_Model!A:A, Assumptions_Model!B:B)</f>
        <v>0.6</v>
      </c>
      <c r="W5217">
        <f>Sales_Data[[#This Row],[Sales]]*Sales_Data[[#This Row],[Cost_%]]</f>
        <v>17.939999999999998</v>
      </c>
      <c r="X5217">
        <f>Sales_Data[[#This Row],[Sales]]-Sales_Data[[#This Row],[Cost]]</f>
        <v>11.96</v>
      </c>
      <c r="Y5217" s="3">
        <f>Sales_Data[[#This Row],[Gross_Profit_Recalc]]/Sales_Data[[#This Row],[Sales]]</f>
        <v>0.4</v>
      </c>
      <c r="Z5217">
        <f>YEAR(Sales_Data[[#This Row],[Order Date]])</f>
        <v>2016</v>
      </c>
    </row>
    <row r="5218" spans="1:26" x14ac:dyDescent="0.2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>_xlfn.XLOOKUP(Sales_Data[[#This Row],[Category]],Assumptions_Model!A:A, Assumptions_Model!B:B)</f>
        <v>0.6</v>
      </c>
      <c r="W5218">
        <f>Sales_Data[[#This Row],[Sales]]*Sales_Data[[#This Row],[Cost_%]]</f>
        <v>10.488</v>
      </c>
      <c r="X5218">
        <f>Sales_Data[[#This Row],[Sales]]-Sales_Data[[#This Row],[Cost]]</f>
        <v>6.9920000000000009</v>
      </c>
      <c r="Y5218" s="3">
        <f>Sales_Data[[#This Row],[Gross_Profit_Recalc]]/Sales_Data[[#This Row],[Sales]]</f>
        <v>0.4</v>
      </c>
      <c r="Z5218">
        <f>YEAR(Sales_Data[[#This Row],[Order Date]])</f>
        <v>2017</v>
      </c>
    </row>
    <row r="5219" spans="1:26" x14ac:dyDescent="0.2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>_xlfn.XLOOKUP(Sales_Data[[#This Row],[Category]],Assumptions_Model!A:A, Assumptions_Model!B:B)</f>
        <v>0.6</v>
      </c>
      <c r="W5219">
        <f>Sales_Data[[#This Row],[Sales]]*Sales_Data[[#This Row],[Cost_%]]</f>
        <v>47.484000000000002</v>
      </c>
      <c r="X5219">
        <f>Sales_Data[[#This Row],[Sales]]-Sales_Data[[#This Row],[Cost]]</f>
        <v>31.655999999999999</v>
      </c>
      <c r="Y5219" s="3">
        <f>Sales_Data[[#This Row],[Gross_Profit_Recalc]]/Sales_Data[[#This Row],[Sales]]</f>
        <v>0.39999999999999997</v>
      </c>
      <c r="Z5219">
        <f>YEAR(Sales_Data[[#This Row],[Order Date]])</f>
        <v>2017</v>
      </c>
    </row>
    <row r="5220" spans="1:26" x14ac:dyDescent="0.2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>_xlfn.XLOOKUP(Sales_Data[[#This Row],[Category]],Assumptions_Model!A:A, Assumptions_Model!B:B)</f>
        <v>0.6</v>
      </c>
      <c r="W5220">
        <f>Sales_Data[[#This Row],[Sales]]*Sales_Data[[#This Row],[Cost_%]]</f>
        <v>5.04</v>
      </c>
      <c r="X5220">
        <f>Sales_Data[[#This Row],[Sales]]-Sales_Data[[#This Row],[Cost]]</f>
        <v>3.3600000000000003</v>
      </c>
      <c r="Y5220" s="3">
        <f>Sales_Data[[#This Row],[Gross_Profit_Recalc]]/Sales_Data[[#This Row],[Sales]]</f>
        <v>0.4</v>
      </c>
      <c r="Z5220">
        <f>YEAR(Sales_Data[[#This Row],[Order Date]])</f>
        <v>2017</v>
      </c>
    </row>
    <row r="5221" spans="1:26" x14ac:dyDescent="0.2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>_xlfn.XLOOKUP(Sales_Data[[#This Row],[Category]],Assumptions_Model!A:A, Assumptions_Model!B:B)</f>
        <v>0.65</v>
      </c>
      <c r="W5221">
        <f>Sales_Data[[#This Row],[Sales]]*Sales_Data[[#This Row],[Cost_%]]</f>
        <v>323.86900000000003</v>
      </c>
      <c r="X5221">
        <f>Sales_Data[[#This Row],[Sales]]-Sales_Data[[#This Row],[Cost]]</f>
        <v>174.39099999999996</v>
      </c>
      <c r="Y5221" s="3">
        <f>Sales_Data[[#This Row],[Gross_Profit_Recalc]]/Sales_Data[[#This Row],[Sales]]</f>
        <v>0.34999999999999992</v>
      </c>
      <c r="Z5221">
        <f>YEAR(Sales_Data[[#This Row],[Order Date]])</f>
        <v>2017</v>
      </c>
    </row>
    <row r="5222" spans="1:26" x14ac:dyDescent="0.2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f>_xlfn.XLOOKUP(Sales_Data[[#This Row],[Category]],Assumptions_Model!A:A, Assumptions_Model!B:B)</f>
        <v>0.65</v>
      </c>
      <c r="W5222">
        <f>Sales_Data[[#This Row],[Sales]]*Sales_Data[[#This Row],[Cost_%]]</f>
        <v>138.411</v>
      </c>
      <c r="X5222">
        <f>Sales_Data[[#This Row],[Sales]]-Sales_Data[[#This Row],[Cost]]</f>
        <v>74.528999999999996</v>
      </c>
      <c r="Y5222" s="3">
        <f>Sales_Data[[#This Row],[Gross_Profit_Recalc]]/Sales_Data[[#This Row],[Sales]]</f>
        <v>0.35</v>
      </c>
      <c r="Z5222">
        <f>YEAR(Sales_Data[[#This Row],[Order Date]])</f>
        <v>2014</v>
      </c>
    </row>
    <row r="5223" spans="1:26" x14ac:dyDescent="0.2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f>_xlfn.XLOOKUP(Sales_Data[[#This Row],[Category]],Assumptions_Model!A:A, Assumptions_Model!B:B)</f>
        <v>0.6</v>
      </c>
      <c r="W5223">
        <f>Sales_Data[[#This Row],[Sales]]*Sales_Data[[#This Row],[Cost_%]]</f>
        <v>424.11599999999999</v>
      </c>
      <c r="X5223">
        <f>Sales_Data[[#This Row],[Sales]]-Sales_Data[[#This Row],[Cost]]</f>
        <v>282.74400000000003</v>
      </c>
      <c r="Y5223" s="3">
        <f>Sales_Data[[#This Row],[Gross_Profit_Recalc]]/Sales_Data[[#This Row],[Sales]]</f>
        <v>0.4</v>
      </c>
      <c r="Z5223">
        <f>YEAR(Sales_Data[[#This Row],[Order Date]])</f>
        <v>2017</v>
      </c>
    </row>
    <row r="5224" spans="1:26" x14ac:dyDescent="0.2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>_xlfn.XLOOKUP(Sales_Data[[#This Row],[Category]],Assumptions_Model!A:A, Assumptions_Model!B:B)</f>
        <v>0.55000000000000004</v>
      </c>
      <c r="W5224">
        <f>Sales_Data[[#This Row],[Sales]]*Sales_Data[[#This Row],[Cost_%]]</f>
        <v>63.222500000000004</v>
      </c>
      <c r="X5224">
        <f>Sales_Data[[#This Row],[Sales]]-Sales_Data[[#This Row],[Cost]]</f>
        <v>51.727499999999999</v>
      </c>
      <c r="Y5224" s="3">
        <f>Sales_Data[[#This Row],[Gross_Profit_Recalc]]/Sales_Data[[#This Row],[Sales]]</f>
        <v>0.44999999999999996</v>
      </c>
      <c r="Z5224">
        <f>YEAR(Sales_Data[[#This Row],[Order Date]])</f>
        <v>2017</v>
      </c>
    </row>
    <row r="5225" spans="1:26" x14ac:dyDescent="0.2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f>_xlfn.XLOOKUP(Sales_Data[[#This Row],[Category]],Assumptions_Model!A:A, Assumptions_Model!B:B)</f>
        <v>0.6</v>
      </c>
      <c r="W5225">
        <f>Sales_Data[[#This Row],[Sales]]*Sales_Data[[#This Row],[Cost_%]]</f>
        <v>25.913999999999998</v>
      </c>
      <c r="X5225">
        <f>Sales_Data[[#This Row],[Sales]]-Sales_Data[[#This Row],[Cost]]</f>
        <v>17.276</v>
      </c>
      <c r="Y5225" s="3">
        <f>Sales_Data[[#This Row],[Gross_Profit_Recalc]]/Sales_Data[[#This Row],[Sales]]</f>
        <v>0.4</v>
      </c>
      <c r="Z5225">
        <f>YEAR(Sales_Data[[#This Row],[Order Date]])</f>
        <v>2017</v>
      </c>
    </row>
    <row r="5226" spans="1:26" x14ac:dyDescent="0.2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>_xlfn.XLOOKUP(Sales_Data[[#This Row],[Category]],Assumptions_Model!A:A, Assumptions_Model!B:B)</f>
        <v>0.6</v>
      </c>
      <c r="W5226">
        <f>Sales_Data[[#This Row],[Sales]]*Sales_Data[[#This Row],[Cost_%]]</f>
        <v>99.86399999999999</v>
      </c>
      <c r="X5226">
        <f>Sales_Data[[#This Row],[Sales]]-Sales_Data[[#This Row],[Cost]]</f>
        <v>66.576000000000008</v>
      </c>
      <c r="Y5226" s="3">
        <f>Sales_Data[[#This Row],[Gross_Profit_Recalc]]/Sales_Data[[#This Row],[Sales]]</f>
        <v>0.40000000000000008</v>
      </c>
      <c r="Z5226">
        <f>YEAR(Sales_Data[[#This Row],[Order Date]])</f>
        <v>2017</v>
      </c>
    </row>
    <row r="5227" spans="1:26" x14ac:dyDescent="0.2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f>_xlfn.XLOOKUP(Sales_Data[[#This Row],[Category]],Assumptions_Model!A:A, Assumptions_Model!B:B)</f>
        <v>0.6</v>
      </c>
      <c r="W5227">
        <f>Sales_Data[[#This Row],[Sales]]*Sales_Data[[#This Row],[Cost_%]]</f>
        <v>21.936</v>
      </c>
      <c r="X5227">
        <f>Sales_Data[[#This Row],[Sales]]-Sales_Data[[#This Row],[Cost]]</f>
        <v>14.624000000000002</v>
      </c>
      <c r="Y5227" s="3">
        <f>Sales_Data[[#This Row],[Gross_Profit_Recalc]]/Sales_Data[[#This Row],[Sales]]</f>
        <v>0.4</v>
      </c>
      <c r="Z5227">
        <f>YEAR(Sales_Data[[#This Row],[Order Date]])</f>
        <v>2016</v>
      </c>
    </row>
    <row r="5228" spans="1:26" x14ac:dyDescent="0.2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f>_xlfn.XLOOKUP(Sales_Data[[#This Row],[Category]],Assumptions_Model!A:A, Assumptions_Model!B:B)</f>
        <v>0.6</v>
      </c>
      <c r="W5228">
        <f>Sales_Data[[#This Row],[Sales]]*Sales_Data[[#This Row],[Cost_%]]</f>
        <v>111.68640000000001</v>
      </c>
      <c r="X5228">
        <f>Sales_Data[[#This Row],[Sales]]-Sales_Data[[#This Row],[Cost]]</f>
        <v>74.457599999999999</v>
      </c>
      <c r="Y5228" s="3">
        <f>Sales_Data[[#This Row],[Gross_Profit_Recalc]]/Sales_Data[[#This Row],[Sales]]</f>
        <v>0.39999999999999997</v>
      </c>
      <c r="Z5228">
        <f>YEAR(Sales_Data[[#This Row],[Order Date]])</f>
        <v>2016</v>
      </c>
    </row>
    <row r="5229" spans="1:26" x14ac:dyDescent="0.2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>_xlfn.XLOOKUP(Sales_Data[[#This Row],[Category]],Assumptions_Model!A:A, Assumptions_Model!B:B)</f>
        <v>0.65</v>
      </c>
      <c r="W5229">
        <f>Sales_Data[[#This Row],[Sales]]*Sales_Data[[#This Row],[Cost_%]]</f>
        <v>229.8192</v>
      </c>
      <c r="X5229">
        <f>Sales_Data[[#This Row],[Sales]]-Sales_Data[[#This Row],[Cost]]</f>
        <v>123.74879999999999</v>
      </c>
      <c r="Y5229" s="3">
        <f>Sales_Data[[#This Row],[Gross_Profit_Recalc]]/Sales_Data[[#This Row],[Sales]]</f>
        <v>0.35</v>
      </c>
      <c r="Z5229">
        <f>YEAR(Sales_Data[[#This Row],[Order Date]])</f>
        <v>2016</v>
      </c>
    </row>
    <row r="5230" spans="1:26" x14ac:dyDescent="0.2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f>_xlfn.XLOOKUP(Sales_Data[[#This Row],[Category]],Assumptions_Model!A:A, Assumptions_Model!B:B)</f>
        <v>0.6</v>
      </c>
      <c r="W5230">
        <f>Sales_Data[[#This Row],[Sales]]*Sales_Data[[#This Row],[Cost_%]]</f>
        <v>49.188000000000002</v>
      </c>
      <c r="X5230">
        <f>Sales_Data[[#This Row],[Sales]]-Sales_Data[[#This Row],[Cost]]</f>
        <v>32.792000000000002</v>
      </c>
      <c r="Y5230" s="3">
        <f>Sales_Data[[#This Row],[Gross_Profit_Recalc]]/Sales_Data[[#This Row],[Sales]]</f>
        <v>0.4</v>
      </c>
      <c r="Z5230">
        <f>YEAR(Sales_Data[[#This Row],[Order Date]])</f>
        <v>2014</v>
      </c>
    </row>
    <row r="5231" spans="1:26" x14ac:dyDescent="0.2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f>_xlfn.XLOOKUP(Sales_Data[[#This Row],[Category]],Assumptions_Model!A:A, Assumptions_Model!B:B)</f>
        <v>0.6</v>
      </c>
      <c r="W5231">
        <f>Sales_Data[[#This Row],[Sales]]*Sales_Data[[#This Row],[Cost_%]]</f>
        <v>8.7744</v>
      </c>
      <c r="X5231">
        <f>Sales_Data[[#This Row],[Sales]]-Sales_Data[[#This Row],[Cost]]</f>
        <v>5.8496000000000006</v>
      </c>
      <c r="Y5231" s="3">
        <f>Sales_Data[[#This Row],[Gross_Profit_Recalc]]/Sales_Data[[#This Row],[Sales]]</f>
        <v>0.4</v>
      </c>
      <c r="Z5231">
        <f>YEAR(Sales_Data[[#This Row],[Order Date]])</f>
        <v>2017</v>
      </c>
    </row>
    <row r="5232" spans="1:26" x14ac:dyDescent="0.2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>_xlfn.XLOOKUP(Sales_Data[[#This Row],[Category]],Assumptions_Model!A:A, Assumptions_Model!B:B)</f>
        <v>0.65</v>
      </c>
      <c r="W5232">
        <f>Sales_Data[[#This Row],[Sales]]*Sales_Data[[#This Row],[Cost_%]]</f>
        <v>453.154</v>
      </c>
      <c r="X5232">
        <f>Sales_Data[[#This Row],[Sales]]-Sales_Data[[#This Row],[Cost]]</f>
        <v>244.00599999999997</v>
      </c>
      <c r="Y5232" s="3">
        <f>Sales_Data[[#This Row],[Gross_Profit_Recalc]]/Sales_Data[[#This Row],[Sales]]</f>
        <v>0.35</v>
      </c>
      <c r="Z5232">
        <f>YEAR(Sales_Data[[#This Row],[Order Date]])</f>
        <v>2017</v>
      </c>
    </row>
    <row r="5233" spans="1:26" x14ac:dyDescent="0.2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f>_xlfn.XLOOKUP(Sales_Data[[#This Row],[Category]],Assumptions_Model!A:A, Assumptions_Model!B:B)</f>
        <v>0.65</v>
      </c>
      <c r="W5233">
        <f>Sales_Data[[#This Row],[Sales]]*Sales_Data[[#This Row],[Cost_%]]</f>
        <v>20.104500000000002</v>
      </c>
      <c r="X5233">
        <f>Sales_Data[[#This Row],[Sales]]-Sales_Data[[#This Row],[Cost]]</f>
        <v>10.825499999999998</v>
      </c>
      <c r="Y5233" s="3">
        <f>Sales_Data[[#This Row],[Gross_Profit_Recalc]]/Sales_Data[[#This Row],[Sales]]</f>
        <v>0.34999999999999992</v>
      </c>
      <c r="Z5233">
        <f>YEAR(Sales_Data[[#This Row],[Order Date]])</f>
        <v>2017</v>
      </c>
    </row>
    <row r="5234" spans="1:26" x14ac:dyDescent="0.2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>_xlfn.XLOOKUP(Sales_Data[[#This Row],[Category]],Assumptions_Model!A:A, Assumptions_Model!B:B)</f>
        <v>0.6</v>
      </c>
      <c r="W5234">
        <f>Sales_Data[[#This Row],[Sales]]*Sales_Data[[#This Row],[Cost_%]]</f>
        <v>16.497599999999998</v>
      </c>
      <c r="X5234">
        <f>Sales_Data[[#This Row],[Sales]]-Sales_Data[[#This Row],[Cost]]</f>
        <v>10.9984</v>
      </c>
      <c r="Y5234" s="3">
        <f>Sales_Data[[#This Row],[Gross_Profit_Recalc]]/Sales_Data[[#This Row],[Sales]]</f>
        <v>0.4</v>
      </c>
      <c r="Z5234">
        <f>YEAR(Sales_Data[[#This Row],[Order Date]])</f>
        <v>2017</v>
      </c>
    </row>
    <row r="5235" spans="1:26" x14ac:dyDescent="0.2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f>_xlfn.XLOOKUP(Sales_Data[[#This Row],[Category]],Assumptions_Model!A:A, Assumptions_Model!B:B)</f>
        <v>0.65</v>
      </c>
      <c r="W5235">
        <f>Sales_Data[[#This Row],[Sales]]*Sales_Data[[#This Row],[Cost_%]]</f>
        <v>393.47100000000006</v>
      </c>
      <c r="X5235">
        <f>Sales_Data[[#This Row],[Sales]]-Sales_Data[[#This Row],[Cost]]</f>
        <v>211.86899999999997</v>
      </c>
      <c r="Y5235" s="3">
        <f>Sales_Data[[#This Row],[Gross_Profit_Recalc]]/Sales_Data[[#This Row],[Sales]]</f>
        <v>0.34999999999999992</v>
      </c>
      <c r="Z5235">
        <f>YEAR(Sales_Data[[#This Row],[Order Date]])</f>
        <v>2014</v>
      </c>
    </row>
    <row r="5236" spans="1:26" x14ac:dyDescent="0.2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>_xlfn.XLOOKUP(Sales_Data[[#This Row],[Category]],Assumptions_Model!A:A, Assumptions_Model!B:B)</f>
        <v>0.65</v>
      </c>
      <c r="W5236">
        <f>Sales_Data[[#This Row],[Sales]]*Sales_Data[[#This Row],[Cost_%]]</f>
        <v>136.5052</v>
      </c>
      <c r="X5236">
        <f>Sales_Data[[#This Row],[Sales]]-Sales_Data[[#This Row],[Cost]]</f>
        <v>73.502800000000008</v>
      </c>
      <c r="Y5236" s="3">
        <f>Sales_Data[[#This Row],[Gross_Profit_Recalc]]/Sales_Data[[#This Row],[Sales]]</f>
        <v>0.35000000000000003</v>
      </c>
      <c r="Z5236">
        <f>YEAR(Sales_Data[[#This Row],[Order Date]])</f>
        <v>2017</v>
      </c>
    </row>
    <row r="5237" spans="1:26" x14ac:dyDescent="0.2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f>_xlfn.XLOOKUP(Sales_Data[[#This Row],[Category]],Assumptions_Model!A:A, Assumptions_Model!B:B)</f>
        <v>0.6</v>
      </c>
      <c r="W5237">
        <f>Sales_Data[[#This Row],[Sales]]*Sales_Data[[#This Row],[Cost_%]]</f>
        <v>32.975999999999999</v>
      </c>
      <c r="X5237">
        <f>Sales_Data[[#This Row],[Sales]]-Sales_Data[[#This Row],[Cost]]</f>
        <v>21.984000000000002</v>
      </c>
      <c r="Y5237" s="3">
        <f>Sales_Data[[#This Row],[Gross_Profit_Recalc]]/Sales_Data[[#This Row],[Sales]]</f>
        <v>0.4</v>
      </c>
      <c r="Z5237">
        <f>YEAR(Sales_Data[[#This Row],[Order Date]])</f>
        <v>2016</v>
      </c>
    </row>
    <row r="5238" spans="1:26" x14ac:dyDescent="0.2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>_xlfn.XLOOKUP(Sales_Data[[#This Row],[Category]],Assumptions_Model!A:A, Assumptions_Model!B:B)</f>
        <v>0.65</v>
      </c>
      <c r="W5238">
        <f>Sales_Data[[#This Row],[Sales]]*Sales_Data[[#This Row],[Cost_%]]</f>
        <v>106.74300000000001</v>
      </c>
      <c r="X5238">
        <f>Sales_Data[[#This Row],[Sales]]-Sales_Data[[#This Row],[Cost]]</f>
        <v>57.47699999999999</v>
      </c>
      <c r="Y5238" s="3">
        <f>Sales_Data[[#This Row],[Gross_Profit_Recalc]]/Sales_Data[[#This Row],[Sales]]</f>
        <v>0.34999999999999992</v>
      </c>
      <c r="Z5238">
        <f>YEAR(Sales_Data[[#This Row],[Order Date]])</f>
        <v>2014</v>
      </c>
    </row>
    <row r="5239" spans="1:26" x14ac:dyDescent="0.2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>_xlfn.XLOOKUP(Sales_Data[[#This Row],[Category]],Assumptions_Model!A:A, Assumptions_Model!B:B)</f>
        <v>0.65</v>
      </c>
      <c r="W5239">
        <f>Sales_Data[[#This Row],[Sales]]*Sales_Data[[#This Row],[Cost_%]]</f>
        <v>235.911</v>
      </c>
      <c r="X5239">
        <f>Sales_Data[[#This Row],[Sales]]-Sales_Data[[#This Row],[Cost]]</f>
        <v>127.029</v>
      </c>
      <c r="Y5239" s="3">
        <f>Sales_Data[[#This Row],[Gross_Profit_Recalc]]/Sales_Data[[#This Row],[Sales]]</f>
        <v>0.35</v>
      </c>
      <c r="Z5239">
        <f>YEAR(Sales_Data[[#This Row],[Order Date]])</f>
        <v>2014</v>
      </c>
    </row>
    <row r="5240" spans="1:26" x14ac:dyDescent="0.2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>_xlfn.XLOOKUP(Sales_Data[[#This Row],[Category]],Assumptions_Model!A:A, Assumptions_Model!B:B)</f>
        <v>0.55000000000000004</v>
      </c>
      <c r="W5240">
        <f>Sales_Data[[#This Row],[Sales]]*Sales_Data[[#This Row],[Cost_%]]</f>
        <v>32.989000000000004</v>
      </c>
      <c r="X5240">
        <f>Sales_Data[[#This Row],[Sales]]-Sales_Data[[#This Row],[Cost]]</f>
        <v>26.990999999999993</v>
      </c>
      <c r="Y5240" s="3">
        <f>Sales_Data[[#This Row],[Gross_Profit_Recalc]]/Sales_Data[[#This Row],[Sales]]</f>
        <v>0.4499999999999999</v>
      </c>
      <c r="Z5240">
        <f>YEAR(Sales_Data[[#This Row],[Order Date]])</f>
        <v>2014</v>
      </c>
    </row>
    <row r="5241" spans="1:26" x14ac:dyDescent="0.2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>_xlfn.XLOOKUP(Sales_Data[[#This Row],[Category]],Assumptions_Model!A:A, Assumptions_Model!B:B)</f>
        <v>0.6</v>
      </c>
      <c r="W5241">
        <f>Sales_Data[[#This Row],[Sales]]*Sales_Data[[#This Row],[Cost_%]]</f>
        <v>199.76399999999998</v>
      </c>
      <c r="X5241">
        <f>Sales_Data[[#This Row],[Sales]]-Sales_Data[[#This Row],[Cost]]</f>
        <v>133.17600000000002</v>
      </c>
      <c r="Y5241" s="3">
        <f>Sales_Data[[#This Row],[Gross_Profit_Recalc]]/Sales_Data[[#This Row],[Sales]]</f>
        <v>0.40000000000000008</v>
      </c>
      <c r="Z5241">
        <f>YEAR(Sales_Data[[#This Row],[Order Date]])</f>
        <v>2016</v>
      </c>
    </row>
    <row r="5242" spans="1:26" x14ac:dyDescent="0.2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>_xlfn.XLOOKUP(Sales_Data[[#This Row],[Category]],Assumptions_Model!A:A, Assumptions_Model!B:B)</f>
        <v>0.6</v>
      </c>
      <c r="W5242">
        <f>Sales_Data[[#This Row],[Sales]]*Sales_Data[[#This Row],[Cost_%]]</f>
        <v>23.923199999999998</v>
      </c>
      <c r="X5242">
        <f>Sales_Data[[#This Row],[Sales]]-Sales_Data[[#This Row],[Cost]]</f>
        <v>15.948800000000002</v>
      </c>
      <c r="Y5242" s="3">
        <f>Sales_Data[[#This Row],[Gross_Profit_Recalc]]/Sales_Data[[#This Row],[Sales]]</f>
        <v>0.40000000000000008</v>
      </c>
      <c r="Z5242">
        <f>YEAR(Sales_Data[[#This Row],[Order Date]])</f>
        <v>2016</v>
      </c>
    </row>
    <row r="5243" spans="1:26" x14ac:dyDescent="0.2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f>_xlfn.XLOOKUP(Sales_Data[[#This Row],[Category]],Assumptions_Model!A:A, Assumptions_Model!B:B)</f>
        <v>0.6</v>
      </c>
      <c r="W5243">
        <f>Sales_Data[[#This Row],[Sales]]*Sales_Data[[#This Row],[Cost_%]]</f>
        <v>8.2080000000000002</v>
      </c>
      <c r="X5243">
        <f>Sales_Data[[#This Row],[Sales]]-Sales_Data[[#This Row],[Cost]]</f>
        <v>5.4719999999999995</v>
      </c>
      <c r="Y5243" s="3">
        <f>Sales_Data[[#This Row],[Gross_Profit_Recalc]]/Sales_Data[[#This Row],[Sales]]</f>
        <v>0.39999999999999997</v>
      </c>
      <c r="Z5243">
        <f>YEAR(Sales_Data[[#This Row],[Order Date]])</f>
        <v>2016</v>
      </c>
    </row>
    <row r="5244" spans="1:26" x14ac:dyDescent="0.2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>_xlfn.XLOOKUP(Sales_Data[[#This Row],[Category]],Assumptions_Model!A:A, Assumptions_Model!B:B)</f>
        <v>0.6</v>
      </c>
      <c r="W5244">
        <f>Sales_Data[[#This Row],[Sales]]*Sales_Data[[#This Row],[Cost_%]]</f>
        <v>1.9907999999999999</v>
      </c>
      <c r="X5244">
        <f>Sales_Data[[#This Row],[Sales]]-Sales_Data[[#This Row],[Cost]]</f>
        <v>1.3272000000000002</v>
      </c>
      <c r="Y5244" s="3">
        <f>Sales_Data[[#This Row],[Gross_Profit_Recalc]]/Sales_Data[[#This Row],[Sales]]</f>
        <v>0.4</v>
      </c>
      <c r="Z5244">
        <f>YEAR(Sales_Data[[#This Row],[Order Date]])</f>
        <v>2017</v>
      </c>
    </row>
    <row r="5245" spans="1:26" x14ac:dyDescent="0.2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>_xlfn.XLOOKUP(Sales_Data[[#This Row],[Category]],Assumptions_Model!A:A, Assumptions_Model!B:B)</f>
        <v>0.6</v>
      </c>
      <c r="W5245">
        <f>Sales_Data[[#This Row],[Sales]]*Sales_Data[[#This Row],[Cost_%]]</f>
        <v>6.2639999999999993</v>
      </c>
      <c r="X5245">
        <f>Sales_Data[[#This Row],[Sales]]-Sales_Data[[#This Row],[Cost]]</f>
        <v>4.1760000000000002</v>
      </c>
      <c r="Y5245" s="3">
        <f>Sales_Data[[#This Row],[Gross_Profit_Recalc]]/Sales_Data[[#This Row],[Sales]]</f>
        <v>0.4</v>
      </c>
      <c r="Z5245">
        <f>YEAR(Sales_Data[[#This Row],[Order Date]])</f>
        <v>2016</v>
      </c>
    </row>
    <row r="5246" spans="1:26" x14ac:dyDescent="0.2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>_xlfn.XLOOKUP(Sales_Data[[#This Row],[Category]],Assumptions_Model!A:A, Assumptions_Model!B:B)</f>
        <v>0.65</v>
      </c>
      <c r="W5246">
        <f>Sales_Data[[#This Row],[Sales]]*Sales_Data[[#This Row],[Cost_%]]</f>
        <v>88.701599999999999</v>
      </c>
      <c r="X5246">
        <f>Sales_Data[[#This Row],[Sales]]-Sales_Data[[#This Row],[Cost]]</f>
        <v>47.7624</v>
      </c>
      <c r="Y5246" s="3">
        <f>Sales_Data[[#This Row],[Gross_Profit_Recalc]]/Sales_Data[[#This Row],[Sales]]</f>
        <v>0.35</v>
      </c>
      <c r="Z5246">
        <f>YEAR(Sales_Data[[#This Row],[Order Date]])</f>
        <v>2016</v>
      </c>
    </row>
    <row r="5247" spans="1:26" x14ac:dyDescent="0.2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>_xlfn.XLOOKUP(Sales_Data[[#This Row],[Category]],Assumptions_Model!A:A, Assumptions_Model!B:B)</f>
        <v>0.55000000000000004</v>
      </c>
      <c r="W5247">
        <f>Sales_Data[[#This Row],[Sales]]*Sales_Data[[#This Row],[Cost_%]]</f>
        <v>183.46680000000003</v>
      </c>
      <c r="X5247">
        <f>Sales_Data[[#This Row],[Sales]]-Sales_Data[[#This Row],[Cost]]</f>
        <v>150.10919999999999</v>
      </c>
      <c r="Y5247" s="3">
        <f>Sales_Data[[#This Row],[Gross_Profit_Recalc]]/Sales_Data[[#This Row],[Sales]]</f>
        <v>0.44999999999999996</v>
      </c>
      <c r="Z5247">
        <f>YEAR(Sales_Data[[#This Row],[Order Date]])</f>
        <v>2016</v>
      </c>
    </row>
    <row r="5248" spans="1:26" x14ac:dyDescent="0.2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>_xlfn.XLOOKUP(Sales_Data[[#This Row],[Category]],Assumptions_Model!A:A, Assumptions_Model!B:B)</f>
        <v>0.6</v>
      </c>
      <c r="W5248">
        <f>Sales_Data[[#This Row],[Sales]]*Sales_Data[[#This Row],[Cost_%]]</f>
        <v>7.5263999999999998</v>
      </c>
      <c r="X5248">
        <f>Sales_Data[[#This Row],[Sales]]-Sales_Data[[#This Row],[Cost]]</f>
        <v>5.0176000000000007</v>
      </c>
      <c r="Y5248" s="3">
        <f>Sales_Data[[#This Row],[Gross_Profit_Recalc]]/Sales_Data[[#This Row],[Sales]]</f>
        <v>0.4</v>
      </c>
      <c r="Z5248">
        <f>YEAR(Sales_Data[[#This Row],[Order Date]])</f>
        <v>2016</v>
      </c>
    </row>
    <row r="5249" spans="1:26" x14ac:dyDescent="0.2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>_xlfn.XLOOKUP(Sales_Data[[#This Row],[Category]],Assumptions_Model!A:A, Assumptions_Model!B:B)</f>
        <v>0.6</v>
      </c>
      <c r="W5249">
        <f>Sales_Data[[#This Row],[Sales]]*Sales_Data[[#This Row],[Cost_%]]</f>
        <v>12.460800000000001</v>
      </c>
      <c r="X5249">
        <f>Sales_Data[[#This Row],[Sales]]-Sales_Data[[#This Row],[Cost]]</f>
        <v>8.3071999999999999</v>
      </c>
      <c r="Y5249" s="3">
        <f>Sales_Data[[#This Row],[Gross_Profit_Recalc]]/Sales_Data[[#This Row],[Sales]]</f>
        <v>0.39999999999999997</v>
      </c>
      <c r="Z5249">
        <f>YEAR(Sales_Data[[#This Row],[Order Date]])</f>
        <v>2015</v>
      </c>
    </row>
    <row r="5250" spans="1:26" x14ac:dyDescent="0.2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>_xlfn.XLOOKUP(Sales_Data[[#This Row],[Category]],Assumptions_Model!A:A, Assumptions_Model!B:B)</f>
        <v>0.55000000000000004</v>
      </c>
      <c r="W5250">
        <f>Sales_Data[[#This Row],[Sales]]*Sales_Data[[#This Row],[Cost_%]]</f>
        <v>23.925000000000001</v>
      </c>
      <c r="X5250">
        <f>Sales_Data[[#This Row],[Sales]]-Sales_Data[[#This Row],[Cost]]</f>
        <v>19.574999999999999</v>
      </c>
      <c r="Y5250" s="3">
        <f>Sales_Data[[#This Row],[Gross_Profit_Recalc]]/Sales_Data[[#This Row],[Sales]]</f>
        <v>0.45</v>
      </c>
      <c r="Z5250">
        <f>YEAR(Sales_Data[[#This Row],[Order Date]])</f>
        <v>2017</v>
      </c>
    </row>
    <row r="5251" spans="1:26" x14ac:dyDescent="0.2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>_xlfn.XLOOKUP(Sales_Data[[#This Row],[Category]],Assumptions_Model!A:A, Assumptions_Model!B:B)</f>
        <v>0.6</v>
      </c>
      <c r="W5251">
        <f>Sales_Data[[#This Row],[Sales]]*Sales_Data[[#This Row],[Cost_%]]</f>
        <v>7.5456000000000003</v>
      </c>
      <c r="X5251">
        <f>Sales_Data[[#This Row],[Sales]]-Sales_Data[[#This Row],[Cost]]</f>
        <v>5.0304000000000002</v>
      </c>
      <c r="Y5251" s="3">
        <f>Sales_Data[[#This Row],[Gross_Profit_Recalc]]/Sales_Data[[#This Row],[Sales]]</f>
        <v>0.4</v>
      </c>
      <c r="Z5251">
        <f>YEAR(Sales_Data[[#This Row],[Order Date]])</f>
        <v>2015</v>
      </c>
    </row>
    <row r="5252" spans="1:26" x14ac:dyDescent="0.2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>_xlfn.XLOOKUP(Sales_Data[[#This Row],[Category]],Assumptions_Model!A:A, Assumptions_Model!B:B)</f>
        <v>0.55000000000000004</v>
      </c>
      <c r="W5252">
        <f>Sales_Data[[#This Row],[Sales]]*Sales_Data[[#This Row],[Cost_%]]</f>
        <v>137.4725</v>
      </c>
      <c r="X5252">
        <f>Sales_Data[[#This Row],[Sales]]-Sales_Data[[#This Row],[Cost]]</f>
        <v>112.47749999999999</v>
      </c>
      <c r="Y5252" s="3">
        <f>Sales_Data[[#This Row],[Gross_Profit_Recalc]]/Sales_Data[[#This Row],[Sales]]</f>
        <v>0.45</v>
      </c>
      <c r="Z5252">
        <f>YEAR(Sales_Data[[#This Row],[Order Date]])</f>
        <v>2016</v>
      </c>
    </row>
    <row r="5253" spans="1:26" x14ac:dyDescent="0.2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>_xlfn.XLOOKUP(Sales_Data[[#This Row],[Category]],Assumptions_Model!A:A, Assumptions_Model!B:B)</f>
        <v>0.6</v>
      </c>
      <c r="W5253">
        <f>Sales_Data[[#This Row],[Sales]]*Sales_Data[[#This Row],[Cost_%]]</f>
        <v>29.471999999999998</v>
      </c>
      <c r="X5253">
        <f>Sales_Data[[#This Row],[Sales]]-Sales_Data[[#This Row],[Cost]]</f>
        <v>19.648</v>
      </c>
      <c r="Y5253" s="3">
        <f>Sales_Data[[#This Row],[Gross_Profit_Recalc]]/Sales_Data[[#This Row],[Sales]]</f>
        <v>0.4</v>
      </c>
      <c r="Z5253">
        <f>YEAR(Sales_Data[[#This Row],[Order Date]])</f>
        <v>2016</v>
      </c>
    </row>
    <row r="5254" spans="1:26" x14ac:dyDescent="0.2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f>_xlfn.XLOOKUP(Sales_Data[[#This Row],[Category]],Assumptions_Model!A:A, Assumptions_Model!B:B)</f>
        <v>0.6</v>
      </c>
      <c r="W5254">
        <f>Sales_Data[[#This Row],[Sales]]*Sales_Data[[#This Row],[Cost_%]]</f>
        <v>109.746</v>
      </c>
      <c r="X5254">
        <f>Sales_Data[[#This Row],[Sales]]-Sales_Data[[#This Row],[Cost]]</f>
        <v>73.164000000000001</v>
      </c>
      <c r="Y5254" s="3">
        <f>Sales_Data[[#This Row],[Gross_Profit_Recalc]]/Sales_Data[[#This Row],[Sales]]</f>
        <v>0.4</v>
      </c>
      <c r="Z5254">
        <f>YEAR(Sales_Data[[#This Row],[Order Date]])</f>
        <v>2015</v>
      </c>
    </row>
    <row r="5255" spans="1:26" x14ac:dyDescent="0.2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>_xlfn.XLOOKUP(Sales_Data[[#This Row],[Category]],Assumptions_Model!A:A, Assumptions_Model!B:B)</f>
        <v>0.6</v>
      </c>
      <c r="W5255">
        <f>Sales_Data[[#This Row],[Sales]]*Sales_Data[[#This Row],[Cost_%]]</f>
        <v>64.588799999999992</v>
      </c>
      <c r="X5255">
        <f>Sales_Data[[#This Row],[Sales]]-Sales_Data[[#This Row],[Cost]]</f>
        <v>43.059200000000004</v>
      </c>
      <c r="Y5255" s="3">
        <f>Sales_Data[[#This Row],[Gross_Profit_Recalc]]/Sales_Data[[#This Row],[Sales]]</f>
        <v>0.40000000000000008</v>
      </c>
      <c r="Z5255">
        <f>YEAR(Sales_Data[[#This Row],[Order Date]])</f>
        <v>2014</v>
      </c>
    </row>
    <row r="5256" spans="1:26" x14ac:dyDescent="0.2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>_xlfn.XLOOKUP(Sales_Data[[#This Row],[Category]],Assumptions_Model!A:A, Assumptions_Model!B:B)</f>
        <v>0.65</v>
      </c>
      <c r="W5256">
        <f>Sales_Data[[#This Row],[Sales]]*Sales_Data[[#This Row],[Cost_%]]</f>
        <v>64.591800000000006</v>
      </c>
      <c r="X5256">
        <f>Sales_Data[[#This Row],[Sales]]-Sales_Data[[#This Row],[Cost]]</f>
        <v>34.780199999999994</v>
      </c>
      <c r="Y5256" s="3">
        <f>Sales_Data[[#This Row],[Gross_Profit_Recalc]]/Sales_Data[[#This Row],[Sales]]</f>
        <v>0.34999999999999992</v>
      </c>
      <c r="Z5256">
        <f>YEAR(Sales_Data[[#This Row],[Order Date]])</f>
        <v>2015</v>
      </c>
    </row>
    <row r="5257" spans="1:26" x14ac:dyDescent="0.2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>_xlfn.XLOOKUP(Sales_Data[[#This Row],[Category]],Assumptions_Model!A:A, Assumptions_Model!B:B)</f>
        <v>0.65</v>
      </c>
      <c r="W5257">
        <f>Sales_Data[[#This Row],[Sales]]*Sales_Data[[#This Row],[Cost_%]]</f>
        <v>21.819199999999999</v>
      </c>
      <c r="X5257">
        <f>Sales_Data[[#This Row],[Sales]]-Sales_Data[[#This Row],[Cost]]</f>
        <v>11.748799999999999</v>
      </c>
      <c r="Y5257" s="3">
        <f>Sales_Data[[#This Row],[Gross_Profit_Recalc]]/Sales_Data[[#This Row],[Sales]]</f>
        <v>0.35</v>
      </c>
      <c r="Z5257">
        <f>YEAR(Sales_Data[[#This Row],[Order Date]])</f>
        <v>2015</v>
      </c>
    </row>
    <row r="5258" spans="1:26" x14ac:dyDescent="0.2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>_xlfn.XLOOKUP(Sales_Data[[#This Row],[Category]],Assumptions_Model!A:A, Assumptions_Model!B:B)</f>
        <v>0.6</v>
      </c>
      <c r="W5258">
        <f>Sales_Data[[#This Row],[Sales]]*Sales_Data[[#This Row],[Cost_%]]</f>
        <v>6.3360000000000003</v>
      </c>
      <c r="X5258">
        <f>Sales_Data[[#This Row],[Sales]]-Sales_Data[[#This Row],[Cost]]</f>
        <v>4.2240000000000002</v>
      </c>
      <c r="Y5258" s="3">
        <f>Sales_Data[[#This Row],[Gross_Profit_Recalc]]/Sales_Data[[#This Row],[Sales]]</f>
        <v>0.4</v>
      </c>
      <c r="Z5258">
        <f>YEAR(Sales_Data[[#This Row],[Order Date]])</f>
        <v>2016</v>
      </c>
    </row>
    <row r="5259" spans="1:26" x14ac:dyDescent="0.2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>_xlfn.XLOOKUP(Sales_Data[[#This Row],[Category]],Assumptions_Model!A:A, Assumptions_Model!B:B)</f>
        <v>0.6</v>
      </c>
      <c r="W5259">
        <f>Sales_Data[[#This Row],[Sales]]*Sales_Data[[#This Row],[Cost_%]]</f>
        <v>23.327999999999999</v>
      </c>
      <c r="X5259">
        <f>Sales_Data[[#This Row],[Sales]]-Sales_Data[[#This Row],[Cost]]</f>
        <v>15.552000000000003</v>
      </c>
      <c r="Y5259" s="3">
        <f>Sales_Data[[#This Row],[Gross_Profit_Recalc]]/Sales_Data[[#This Row],[Sales]]</f>
        <v>0.40000000000000008</v>
      </c>
      <c r="Z5259">
        <f>YEAR(Sales_Data[[#This Row],[Order Date]])</f>
        <v>2017</v>
      </c>
    </row>
    <row r="5260" spans="1:26" x14ac:dyDescent="0.2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>_xlfn.XLOOKUP(Sales_Data[[#This Row],[Category]],Assumptions_Model!A:A, Assumptions_Model!B:B)</f>
        <v>0.6</v>
      </c>
      <c r="W5260">
        <f>Sales_Data[[#This Row],[Sales]]*Sales_Data[[#This Row],[Cost_%]]</f>
        <v>21.12</v>
      </c>
      <c r="X5260">
        <f>Sales_Data[[#This Row],[Sales]]-Sales_Data[[#This Row],[Cost]]</f>
        <v>14.080000000000002</v>
      </c>
      <c r="Y5260" s="3">
        <f>Sales_Data[[#This Row],[Gross_Profit_Recalc]]/Sales_Data[[#This Row],[Sales]]</f>
        <v>0.4</v>
      </c>
      <c r="Z5260">
        <f>YEAR(Sales_Data[[#This Row],[Order Date]])</f>
        <v>2017</v>
      </c>
    </row>
    <row r="5261" spans="1:26" x14ac:dyDescent="0.2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>_xlfn.XLOOKUP(Sales_Data[[#This Row],[Category]],Assumptions_Model!A:A, Assumptions_Model!B:B)</f>
        <v>0.6</v>
      </c>
      <c r="W5261">
        <f>Sales_Data[[#This Row],[Sales]]*Sales_Data[[#This Row],[Cost_%]]</f>
        <v>27.316799999999997</v>
      </c>
      <c r="X5261">
        <f>Sales_Data[[#This Row],[Sales]]-Sales_Data[[#This Row],[Cost]]</f>
        <v>18.211200000000002</v>
      </c>
      <c r="Y5261" s="3">
        <f>Sales_Data[[#This Row],[Gross_Profit_Recalc]]/Sales_Data[[#This Row],[Sales]]</f>
        <v>0.4</v>
      </c>
      <c r="Z5261">
        <f>YEAR(Sales_Data[[#This Row],[Order Date]])</f>
        <v>2017</v>
      </c>
    </row>
    <row r="5262" spans="1:26" x14ac:dyDescent="0.2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>_xlfn.XLOOKUP(Sales_Data[[#This Row],[Category]],Assumptions_Model!A:A, Assumptions_Model!B:B)</f>
        <v>0.55000000000000004</v>
      </c>
      <c r="W5262">
        <f>Sales_Data[[#This Row],[Sales]]*Sales_Data[[#This Row],[Cost_%]]</f>
        <v>108.22680000000001</v>
      </c>
      <c r="X5262">
        <f>Sales_Data[[#This Row],[Sales]]-Sales_Data[[#This Row],[Cost]]</f>
        <v>88.549199999999999</v>
      </c>
      <c r="Y5262" s="3">
        <f>Sales_Data[[#This Row],[Gross_Profit_Recalc]]/Sales_Data[[#This Row],[Sales]]</f>
        <v>0.44999999999999996</v>
      </c>
      <c r="Z5262">
        <f>YEAR(Sales_Data[[#This Row],[Order Date]])</f>
        <v>2014</v>
      </c>
    </row>
    <row r="5263" spans="1:26" x14ac:dyDescent="0.2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>_xlfn.XLOOKUP(Sales_Data[[#This Row],[Category]],Assumptions_Model!A:A, Assumptions_Model!B:B)</f>
        <v>0.6</v>
      </c>
      <c r="W5263">
        <f>Sales_Data[[#This Row],[Sales]]*Sales_Data[[#This Row],[Cost_%]]</f>
        <v>1.752</v>
      </c>
      <c r="X5263">
        <f>Sales_Data[[#This Row],[Sales]]-Sales_Data[[#This Row],[Cost]]</f>
        <v>1.1679999999999999</v>
      </c>
      <c r="Y5263" s="3">
        <f>Sales_Data[[#This Row],[Gross_Profit_Recalc]]/Sales_Data[[#This Row],[Sales]]</f>
        <v>0.39999999999999997</v>
      </c>
      <c r="Z5263">
        <f>YEAR(Sales_Data[[#This Row],[Order Date]])</f>
        <v>2014</v>
      </c>
    </row>
    <row r="5264" spans="1:26" x14ac:dyDescent="0.2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>_xlfn.XLOOKUP(Sales_Data[[#This Row],[Category]],Assumptions_Model!A:A, Assumptions_Model!B:B)</f>
        <v>0.65</v>
      </c>
      <c r="W5264">
        <f>Sales_Data[[#This Row],[Sales]]*Sales_Data[[#This Row],[Cost_%]]</f>
        <v>130.51675</v>
      </c>
      <c r="X5264">
        <f>Sales_Data[[#This Row],[Sales]]-Sales_Data[[#This Row],[Cost]]</f>
        <v>70.278249999999986</v>
      </c>
      <c r="Y5264" s="3">
        <f>Sales_Data[[#This Row],[Gross_Profit_Recalc]]/Sales_Data[[#This Row],[Sales]]</f>
        <v>0.35</v>
      </c>
      <c r="Z5264">
        <f>YEAR(Sales_Data[[#This Row],[Order Date]])</f>
        <v>2014</v>
      </c>
    </row>
    <row r="5265" spans="1:26" x14ac:dyDescent="0.2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>_xlfn.XLOOKUP(Sales_Data[[#This Row],[Category]],Assumptions_Model!A:A, Assumptions_Model!B:B)</f>
        <v>0.55000000000000004</v>
      </c>
      <c r="W5265">
        <f>Sales_Data[[#This Row],[Sales]]*Sales_Data[[#This Row],[Cost_%]]</f>
        <v>25.678400000000003</v>
      </c>
      <c r="X5265">
        <f>Sales_Data[[#This Row],[Sales]]-Sales_Data[[#This Row],[Cost]]</f>
        <v>21.009599999999999</v>
      </c>
      <c r="Y5265" s="3">
        <f>Sales_Data[[#This Row],[Gross_Profit_Recalc]]/Sales_Data[[#This Row],[Sales]]</f>
        <v>0.44999999999999996</v>
      </c>
      <c r="Z5265">
        <f>YEAR(Sales_Data[[#This Row],[Order Date]])</f>
        <v>2014</v>
      </c>
    </row>
    <row r="5266" spans="1:26" x14ac:dyDescent="0.2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>_xlfn.XLOOKUP(Sales_Data[[#This Row],[Category]],Assumptions_Model!A:A, Assumptions_Model!B:B)</f>
        <v>0.6</v>
      </c>
      <c r="W5266">
        <f>Sales_Data[[#This Row],[Sales]]*Sales_Data[[#This Row],[Cost_%]]</f>
        <v>13.118399999999999</v>
      </c>
      <c r="X5266">
        <f>Sales_Data[[#This Row],[Sales]]-Sales_Data[[#This Row],[Cost]]</f>
        <v>8.7456000000000014</v>
      </c>
      <c r="Y5266" s="3">
        <f>Sales_Data[[#This Row],[Gross_Profit_Recalc]]/Sales_Data[[#This Row],[Sales]]</f>
        <v>0.4</v>
      </c>
      <c r="Z5266">
        <f>YEAR(Sales_Data[[#This Row],[Order Date]])</f>
        <v>2014</v>
      </c>
    </row>
    <row r="5267" spans="1:26" x14ac:dyDescent="0.2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>_xlfn.XLOOKUP(Sales_Data[[#This Row],[Category]],Assumptions_Model!A:A, Assumptions_Model!B:B)</f>
        <v>0.6</v>
      </c>
      <c r="W5267">
        <f>Sales_Data[[#This Row],[Sales]]*Sales_Data[[#This Row],[Cost_%]]</f>
        <v>7.056</v>
      </c>
      <c r="X5267">
        <f>Sales_Data[[#This Row],[Sales]]-Sales_Data[[#This Row],[Cost]]</f>
        <v>4.7039999999999997</v>
      </c>
      <c r="Y5267" s="3">
        <f>Sales_Data[[#This Row],[Gross_Profit_Recalc]]/Sales_Data[[#This Row],[Sales]]</f>
        <v>0.39999999999999997</v>
      </c>
      <c r="Z5267">
        <f>YEAR(Sales_Data[[#This Row],[Order Date]])</f>
        <v>2017</v>
      </c>
    </row>
    <row r="5268" spans="1:26" x14ac:dyDescent="0.2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f>_xlfn.XLOOKUP(Sales_Data[[#This Row],[Category]],Assumptions_Model!A:A, Assumptions_Model!B:B)</f>
        <v>0.6</v>
      </c>
      <c r="W5268">
        <f>Sales_Data[[#This Row],[Sales]]*Sales_Data[[#This Row],[Cost_%]]</f>
        <v>100.764</v>
      </c>
      <c r="X5268">
        <f>Sales_Data[[#This Row],[Sales]]-Sales_Data[[#This Row],[Cost]]</f>
        <v>67.176000000000002</v>
      </c>
      <c r="Y5268" s="3">
        <f>Sales_Data[[#This Row],[Gross_Profit_Recalc]]/Sales_Data[[#This Row],[Sales]]</f>
        <v>0.4</v>
      </c>
      <c r="Z5268">
        <f>YEAR(Sales_Data[[#This Row],[Order Date]])</f>
        <v>2017</v>
      </c>
    </row>
    <row r="5269" spans="1:26" x14ac:dyDescent="0.2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>_xlfn.XLOOKUP(Sales_Data[[#This Row],[Category]],Assumptions_Model!A:A, Assumptions_Model!B:B)</f>
        <v>0.6</v>
      </c>
      <c r="W5269">
        <f>Sales_Data[[#This Row],[Sales]]*Sales_Data[[#This Row],[Cost_%]]</f>
        <v>2.3340000000000001</v>
      </c>
      <c r="X5269">
        <f>Sales_Data[[#This Row],[Sales]]-Sales_Data[[#This Row],[Cost]]</f>
        <v>1.556</v>
      </c>
      <c r="Y5269" s="3">
        <f>Sales_Data[[#This Row],[Gross_Profit_Recalc]]/Sales_Data[[#This Row],[Sales]]</f>
        <v>0.4</v>
      </c>
      <c r="Z5269">
        <f>YEAR(Sales_Data[[#This Row],[Order Date]])</f>
        <v>2017</v>
      </c>
    </row>
    <row r="5270" spans="1:26" x14ac:dyDescent="0.2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f>_xlfn.XLOOKUP(Sales_Data[[#This Row],[Category]],Assumptions_Model!A:A, Assumptions_Model!B:B)</f>
        <v>0.55000000000000004</v>
      </c>
      <c r="W5270">
        <f>Sales_Data[[#This Row],[Sales]]*Sales_Data[[#This Row],[Cost_%]]</f>
        <v>28.842000000000002</v>
      </c>
      <c r="X5270">
        <f>Sales_Data[[#This Row],[Sales]]-Sales_Data[[#This Row],[Cost]]</f>
        <v>23.597999999999995</v>
      </c>
      <c r="Y5270" s="3">
        <f>Sales_Data[[#This Row],[Gross_Profit_Recalc]]/Sales_Data[[#This Row],[Sales]]</f>
        <v>0.44999999999999996</v>
      </c>
      <c r="Z5270">
        <f>YEAR(Sales_Data[[#This Row],[Order Date]])</f>
        <v>2017</v>
      </c>
    </row>
    <row r="5271" spans="1:26" x14ac:dyDescent="0.2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>_xlfn.XLOOKUP(Sales_Data[[#This Row],[Category]],Assumptions_Model!A:A, Assumptions_Model!B:B)</f>
        <v>0.65</v>
      </c>
      <c r="W5271">
        <f>Sales_Data[[#This Row],[Sales]]*Sales_Data[[#This Row],[Cost_%]]</f>
        <v>21.033999999999999</v>
      </c>
      <c r="X5271">
        <f>Sales_Data[[#This Row],[Sales]]-Sales_Data[[#This Row],[Cost]]</f>
        <v>11.326000000000001</v>
      </c>
      <c r="Y5271" s="3">
        <f>Sales_Data[[#This Row],[Gross_Profit_Recalc]]/Sales_Data[[#This Row],[Sales]]</f>
        <v>0.35000000000000003</v>
      </c>
      <c r="Z5271">
        <f>YEAR(Sales_Data[[#This Row],[Order Date]])</f>
        <v>2017</v>
      </c>
    </row>
    <row r="5272" spans="1:26" x14ac:dyDescent="0.2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>_xlfn.XLOOKUP(Sales_Data[[#This Row],[Category]],Assumptions_Model!A:A, Assumptions_Model!B:B)</f>
        <v>0.6</v>
      </c>
      <c r="W5272">
        <f>Sales_Data[[#This Row],[Sales]]*Sales_Data[[#This Row],[Cost_%]]</f>
        <v>243.96</v>
      </c>
      <c r="X5272">
        <f>Sales_Data[[#This Row],[Sales]]-Sales_Data[[#This Row],[Cost]]</f>
        <v>162.64000000000001</v>
      </c>
      <c r="Y5272" s="3">
        <f>Sales_Data[[#This Row],[Gross_Profit_Recalc]]/Sales_Data[[#This Row],[Sales]]</f>
        <v>0.4</v>
      </c>
      <c r="Z5272">
        <f>YEAR(Sales_Data[[#This Row],[Order Date]])</f>
        <v>2017</v>
      </c>
    </row>
    <row r="5273" spans="1:26" x14ac:dyDescent="0.2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>_xlfn.XLOOKUP(Sales_Data[[#This Row],[Category]],Assumptions_Model!A:A, Assumptions_Model!B:B)</f>
        <v>0.65</v>
      </c>
      <c r="W5273">
        <f>Sales_Data[[#This Row],[Sales]]*Sales_Data[[#This Row],[Cost_%]]</f>
        <v>18.148000000000003</v>
      </c>
      <c r="X5273">
        <f>Sales_Data[[#This Row],[Sales]]-Sales_Data[[#This Row],[Cost]]</f>
        <v>9.7719999999999985</v>
      </c>
      <c r="Y5273" s="3">
        <f>Sales_Data[[#This Row],[Gross_Profit_Recalc]]/Sales_Data[[#This Row],[Sales]]</f>
        <v>0.34999999999999992</v>
      </c>
      <c r="Z5273">
        <f>YEAR(Sales_Data[[#This Row],[Order Date]])</f>
        <v>2017</v>
      </c>
    </row>
    <row r="5274" spans="1:26" x14ac:dyDescent="0.2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>_xlfn.XLOOKUP(Sales_Data[[#This Row],[Category]],Assumptions_Model!A:A, Assumptions_Model!B:B)</f>
        <v>0.65</v>
      </c>
      <c r="W5274">
        <f>Sales_Data[[#This Row],[Sales]]*Sales_Data[[#This Row],[Cost_%]]</f>
        <v>259.78680000000003</v>
      </c>
      <c r="X5274">
        <f>Sales_Data[[#This Row],[Sales]]-Sales_Data[[#This Row],[Cost]]</f>
        <v>139.8852</v>
      </c>
      <c r="Y5274" s="3">
        <f>Sales_Data[[#This Row],[Gross_Profit_Recalc]]/Sales_Data[[#This Row],[Sales]]</f>
        <v>0.35</v>
      </c>
      <c r="Z5274">
        <f>YEAR(Sales_Data[[#This Row],[Order Date]])</f>
        <v>2017</v>
      </c>
    </row>
    <row r="5275" spans="1:26" x14ac:dyDescent="0.2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>_xlfn.XLOOKUP(Sales_Data[[#This Row],[Category]],Assumptions_Model!A:A, Assumptions_Model!B:B)</f>
        <v>0.6</v>
      </c>
      <c r="W5275">
        <f>Sales_Data[[#This Row],[Sales]]*Sales_Data[[#This Row],[Cost_%]]</f>
        <v>2.2464</v>
      </c>
      <c r="X5275">
        <f>Sales_Data[[#This Row],[Sales]]-Sales_Data[[#This Row],[Cost]]</f>
        <v>1.4976000000000003</v>
      </c>
      <c r="Y5275" s="3">
        <f>Sales_Data[[#This Row],[Gross_Profit_Recalc]]/Sales_Data[[#This Row],[Sales]]</f>
        <v>0.4</v>
      </c>
      <c r="Z5275">
        <f>YEAR(Sales_Data[[#This Row],[Order Date]])</f>
        <v>2016</v>
      </c>
    </row>
    <row r="5276" spans="1:26" x14ac:dyDescent="0.2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>_xlfn.XLOOKUP(Sales_Data[[#This Row],[Category]],Assumptions_Model!A:A, Assumptions_Model!B:B)</f>
        <v>0.65</v>
      </c>
      <c r="W5276">
        <f>Sales_Data[[#This Row],[Sales]]*Sales_Data[[#This Row],[Cost_%]]</f>
        <v>464.88000000000005</v>
      </c>
      <c r="X5276">
        <f>Sales_Data[[#This Row],[Sales]]-Sales_Data[[#This Row],[Cost]]</f>
        <v>250.32</v>
      </c>
      <c r="Y5276" s="3">
        <f>Sales_Data[[#This Row],[Gross_Profit_Recalc]]/Sales_Data[[#This Row],[Sales]]</f>
        <v>0.35</v>
      </c>
      <c r="Z5276">
        <f>YEAR(Sales_Data[[#This Row],[Order Date]])</f>
        <v>2015</v>
      </c>
    </row>
    <row r="5277" spans="1:26" x14ac:dyDescent="0.2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>_xlfn.XLOOKUP(Sales_Data[[#This Row],[Category]],Assumptions_Model!A:A, Assumptions_Model!B:B)</f>
        <v>0.55000000000000004</v>
      </c>
      <c r="W5277">
        <f>Sales_Data[[#This Row],[Sales]]*Sales_Data[[#This Row],[Cost_%]]</f>
        <v>87.890000000000015</v>
      </c>
      <c r="X5277">
        <f>Sales_Data[[#This Row],[Sales]]-Sales_Data[[#This Row],[Cost]]</f>
        <v>71.91</v>
      </c>
      <c r="Y5277" s="3">
        <f>Sales_Data[[#This Row],[Gross_Profit_Recalc]]/Sales_Data[[#This Row],[Sales]]</f>
        <v>0.44999999999999996</v>
      </c>
      <c r="Z5277">
        <f>YEAR(Sales_Data[[#This Row],[Order Date]])</f>
        <v>2017</v>
      </c>
    </row>
    <row r="5278" spans="1:26" x14ac:dyDescent="0.2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>_xlfn.XLOOKUP(Sales_Data[[#This Row],[Category]],Assumptions_Model!A:A, Assumptions_Model!B:B)</f>
        <v>0.55000000000000004</v>
      </c>
      <c r="W5278">
        <f>Sales_Data[[#This Row],[Sales]]*Sales_Data[[#This Row],[Cost_%]]</f>
        <v>24.612500000000001</v>
      </c>
      <c r="X5278">
        <f>Sales_Data[[#This Row],[Sales]]-Sales_Data[[#This Row],[Cost]]</f>
        <v>20.137499999999999</v>
      </c>
      <c r="Y5278" s="3">
        <f>Sales_Data[[#This Row],[Gross_Profit_Recalc]]/Sales_Data[[#This Row],[Sales]]</f>
        <v>0.45</v>
      </c>
      <c r="Z5278">
        <f>YEAR(Sales_Data[[#This Row],[Order Date]])</f>
        <v>2017</v>
      </c>
    </row>
    <row r="5279" spans="1:26" x14ac:dyDescent="0.2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>_xlfn.XLOOKUP(Sales_Data[[#This Row],[Category]],Assumptions_Model!A:A, Assumptions_Model!B:B)</f>
        <v>0.65</v>
      </c>
      <c r="W5279">
        <f>Sales_Data[[#This Row],[Sales]]*Sales_Data[[#This Row],[Cost_%]]</f>
        <v>221.0754</v>
      </c>
      <c r="X5279">
        <f>Sales_Data[[#This Row],[Sales]]-Sales_Data[[#This Row],[Cost]]</f>
        <v>119.04059999999998</v>
      </c>
      <c r="Y5279" s="3">
        <f>Sales_Data[[#This Row],[Gross_Profit_Recalc]]/Sales_Data[[#This Row],[Sales]]</f>
        <v>0.35</v>
      </c>
      <c r="Z5279">
        <f>YEAR(Sales_Data[[#This Row],[Order Date]])</f>
        <v>2014</v>
      </c>
    </row>
    <row r="5280" spans="1:26" x14ac:dyDescent="0.2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>_xlfn.XLOOKUP(Sales_Data[[#This Row],[Category]],Assumptions_Model!A:A, Assumptions_Model!B:B)</f>
        <v>0.6</v>
      </c>
      <c r="W5280">
        <f>Sales_Data[[#This Row],[Sales]]*Sales_Data[[#This Row],[Cost_%]]</f>
        <v>63.311999999999998</v>
      </c>
      <c r="X5280">
        <f>Sales_Data[[#This Row],[Sales]]-Sales_Data[[#This Row],[Cost]]</f>
        <v>42.207999999999998</v>
      </c>
      <c r="Y5280" s="3">
        <f>Sales_Data[[#This Row],[Gross_Profit_Recalc]]/Sales_Data[[#This Row],[Sales]]</f>
        <v>0.4</v>
      </c>
      <c r="Z5280">
        <f>YEAR(Sales_Data[[#This Row],[Order Date]])</f>
        <v>2014</v>
      </c>
    </row>
    <row r="5281" spans="1:26" x14ac:dyDescent="0.2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>_xlfn.XLOOKUP(Sales_Data[[#This Row],[Category]],Assumptions_Model!A:A, Assumptions_Model!B:B)</f>
        <v>0.55000000000000004</v>
      </c>
      <c r="W5281">
        <f>Sales_Data[[#This Row],[Sales]]*Sales_Data[[#This Row],[Cost_%]]</f>
        <v>7.4140000000000006</v>
      </c>
      <c r="X5281">
        <f>Sales_Data[[#This Row],[Sales]]-Sales_Data[[#This Row],[Cost]]</f>
        <v>6.0659999999999998</v>
      </c>
      <c r="Y5281" s="3">
        <f>Sales_Data[[#This Row],[Gross_Profit_Recalc]]/Sales_Data[[#This Row],[Sales]]</f>
        <v>0.44999999999999996</v>
      </c>
      <c r="Z5281">
        <f>YEAR(Sales_Data[[#This Row],[Order Date]])</f>
        <v>2017</v>
      </c>
    </row>
    <row r="5282" spans="1:26" x14ac:dyDescent="0.2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>_xlfn.XLOOKUP(Sales_Data[[#This Row],[Category]],Assumptions_Model!A:A, Assumptions_Model!B:B)</f>
        <v>0.6</v>
      </c>
      <c r="W5282">
        <f>Sales_Data[[#This Row],[Sales]]*Sales_Data[[#This Row],[Cost_%]]</f>
        <v>51.311999999999998</v>
      </c>
      <c r="X5282">
        <f>Sales_Data[[#This Row],[Sales]]-Sales_Data[[#This Row],[Cost]]</f>
        <v>34.207999999999998</v>
      </c>
      <c r="Y5282" s="3">
        <f>Sales_Data[[#This Row],[Gross_Profit_Recalc]]/Sales_Data[[#This Row],[Sales]]</f>
        <v>0.4</v>
      </c>
      <c r="Z5282">
        <f>YEAR(Sales_Data[[#This Row],[Order Date]])</f>
        <v>2017</v>
      </c>
    </row>
    <row r="5283" spans="1:26" x14ac:dyDescent="0.2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>_xlfn.XLOOKUP(Sales_Data[[#This Row],[Category]],Assumptions_Model!A:A, Assumptions_Model!B:B)</f>
        <v>0.65</v>
      </c>
      <c r="W5283">
        <f>Sales_Data[[#This Row],[Sales]]*Sales_Data[[#This Row],[Cost_%]]</f>
        <v>4.0040000000000004</v>
      </c>
      <c r="X5283">
        <f>Sales_Data[[#This Row],[Sales]]-Sales_Data[[#This Row],[Cost]]</f>
        <v>2.1559999999999997</v>
      </c>
      <c r="Y5283" s="3">
        <f>Sales_Data[[#This Row],[Gross_Profit_Recalc]]/Sales_Data[[#This Row],[Sales]]</f>
        <v>0.34999999999999992</v>
      </c>
      <c r="Z5283">
        <f>YEAR(Sales_Data[[#This Row],[Order Date]])</f>
        <v>2015</v>
      </c>
    </row>
    <row r="5284" spans="1:26" x14ac:dyDescent="0.2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>_xlfn.XLOOKUP(Sales_Data[[#This Row],[Category]],Assumptions_Model!A:A, Assumptions_Model!B:B)</f>
        <v>0.6</v>
      </c>
      <c r="W5284">
        <f>Sales_Data[[#This Row],[Sales]]*Sales_Data[[#This Row],[Cost_%]]</f>
        <v>22.104000000000003</v>
      </c>
      <c r="X5284">
        <f>Sales_Data[[#This Row],[Sales]]-Sales_Data[[#This Row],[Cost]]</f>
        <v>14.736000000000001</v>
      </c>
      <c r="Y5284" s="3">
        <f>Sales_Data[[#This Row],[Gross_Profit_Recalc]]/Sales_Data[[#This Row],[Sales]]</f>
        <v>0.39999999999999997</v>
      </c>
      <c r="Z5284">
        <f>YEAR(Sales_Data[[#This Row],[Order Date]])</f>
        <v>2015</v>
      </c>
    </row>
    <row r="5285" spans="1:26" x14ac:dyDescent="0.2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>_xlfn.XLOOKUP(Sales_Data[[#This Row],[Category]],Assumptions_Model!A:A, Assumptions_Model!B:B)</f>
        <v>0.6</v>
      </c>
      <c r="W5285">
        <f>Sales_Data[[#This Row],[Sales]]*Sales_Data[[#This Row],[Cost_%]]</f>
        <v>9.5039999999999996</v>
      </c>
      <c r="X5285">
        <f>Sales_Data[[#This Row],[Sales]]-Sales_Data[[#This Row],[Cost]]</f>
        <v>6.3360000000000003</v>
      </c>
      <c r="Y5285" s="3">
        <f>Sales_Data[[#This Row],[Gross_Profit_Recalc]]/Sales_Data[[#This Row],[Sales]]</f>
        <v>0.4</v>
      </c>
      <c r="Z5285">
        <f>YEAR(Sales_Data[[#This Row],[Order Date]])</f>
        <v>2014</v>
      </c>
    </row>
    <row r="5286" spans="1:26" x14ac:dyDescent="0.2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>_xlfn.XLOOKUP(Sales_Data[[#This Row],[Category]],Assumptions_Model!A:A, Assumptions_Model!B:B)</f>
        <v>0.6</v>
      </c>
      <c r="W5286">
        <f>Sales_Data[[#This Row],[Sales]]*Sales_Data[[#This Row],[Cost_%]]</f>
        <v>26.639999999999997</v>
      </c>
      <c r="X5286">
        <f>Sales_Data[[#This Row],[Sales]]-Sales_Data[[#This Row],[Cost]]</f>
        <v>17.760000000000002</v>
      </c>
      <c r="Y5286" s="3">
        <f>Sales_Data[[#This Row],[Gross_Profit_Recalc]]/Sales_Data[[#This Row],[Sales]]</f>
        <v>0.4</v>
      </c>
      <c r="Z5286">
        <f>YEAR(Sales_Data[[#This Row],[Order Date]])</f>
        <v>2014</v>
      </c>
    </row>
    <row r="5287" spans="1:26" x14ac:dyDescent="0.2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>_xlfn.XLOOKUP(Sales_Data[[#This Row],[Category]],Assumptions_Model!A:A, Assumptions_Model!B:B)</f>
        <v>0.6</v>
      </c>
      <c r="W5287">
        <f>Sales_Data[[#This Row],[Sales]]*Sales_Data[[#This Row],[Cost_%]]</f>
        <v>12.743999999999998</v>
      </c>
      <c r="X5287">
        <f>Sales_Data[[#This Row],[Sales]]-Sales_Data[[#This Row],[Cost]]</f>
        <v>8.4960000000000004</v>
      </c>
      <c r="Y5287" s="3">
        <f>Sales_Data[[#This Row],[Gross_Profit_Recalc]]/Sales_Data[[#This Row],[Sales]]</f>
        <v>0.40000000000000008</v>
      </c>
      <c r="Z5287">
        <f>YEAR(Sales_Data[[#This Row],[Order Date]])</f>
        <v>2017</v>
      </c>
    </row>
    <row r="5288" spans="1:26" x14ac:dyDescent="0.2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>_xlfn.XLOOKUP(Sales_Data[[#This Row],[Category]],Assumptions_Model!A:A, Assumptions_Model!B:B)</f>
        <v>0.6</v>
      </c>
      <c r="W5288">
        <f>Sales_Data[[#This Row],[Sales]]*Sales_Data[[#This Row],[Cost_%]]</f>
        <v>5.7311999999999994</v>
      </c>
      <c r="X5288">
        <f>Sales_Data[[#This Row],[Sales]]-Sales_Data[[#This Row],[Cost]]</f>
        <v>3.8208000000000002</v>
      </c>
      <c r="Y5288" s="3">
        <f>Sales_Data[[#This Row],[Gross_Profit_Recalc]]/Sales_Data[[#This Row],[Sales]]</f>
        <v>0.4</v>
      </c>
      <c r="Z5288">
        <f>YEAR(Sales_Data[[#This Row],[Order Date]])</f>
        <v>2017</v>
      </c>
    </row>
    <row r="5289" spans="1:26" x14ac:dyDescent="0.2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>_xlfn.XLOOKUP(Sales_Data[[#This Row],[Category]],Assumptions_Model!A:A, Assumptions_Model!B:B)</f>
        <v>0.65</v>
      </c>
      <c r="W5289">
        <f>Sales_Data[[#This Row],[Sales]]*Sales_Data[[#This Row],[Cost_%]]</f>
        <v>58.494150000000005</v>
      </c>
      <c r="X5289">
        <f>Sales_Data[[#This Row],[Sales]]-Sales_Data[[#This Row],[Cost]]</f>
        <v>31.496849999999995</v>
      </c>
      <c r="Y5289" s="3">
        <f>Sales_Data[[#This Row],[Gross_Profit_Recalc]]/Sales_Data[[#This Row],[Sales]]</f>
        <v>0.34999999999999992</v>
      </c>
      <c r="Z5289">
        <f>YEAR(Sales_Data[[#This Row],[Order Date]])</f>
        <v>2017</v>
      </c>
    </row>
    <row r="5290" spans="1:26" x14ac:dyDescent="0.2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>_xlfn.XLOOKUP(Sales_Data[[#This Row],[Category]],Assumptions_Model!A:A, Assumptions_Model!B:B)</f>
        <v>0.6</v>
      </c>
      <c r="W5290">
        <f>Sales_Data[[#This Row],[Sales]]*Sales_Data[[#This Row],[Cost_%]]</f>
        <v>98.376000000000005</v>
      </c>
      <c r="X5290">
        <f>Sales_Data[[#This Row],[Sales]]-Sales_Data[[#This Row],[Cost]]</f>
        <v>65.584000000000003</v>
      </c>
      <c r="Y5290" s="3">
        <f>Sales_Data[[#This Row],[Gross_Profit_Recalc]]/Sales_Data[[#This Row],[Sales]]</f>
        <v>0.4</v>
      </c>
      <c r="Z5290">
        <f>YEAR(Sales_Data[[#This Row],[Order Date]])</f>
        <v>2017</v>
      </c>
    </row>
    <row r="5291" spans="1:26" x14ac:dyDescent="0.2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>_xlfn.XLOOKUP(Sales_Data[[#This Row],[Category]],Assumptions_Model!A:A, Assumptions_Model!B:B)</f>
        <v>0.6</v>
      </c>
      <c r="W5291">
        <f>Sales_Data[[#This Row],[Sales]]*Sales_Data[[#This Row],[Cost_%]]</f>
        <v>10.7424</v>
      </c>
      <c r="X5291">
        <f>Sales_Data[[#This Row],[Sales]]-Sales_Data[[#This Row],[Cost]]</f>
        <v>7.1616</v>
      </c>
      <c r="Y5291" s="3">
        <f>Sales_Data[[#This Row],[Gross_Profit_Recalc]]/Sales_Data[[#This Row],[Sales]]</f>
        <v>0.4</v>
      </c>
      <c r="Z5291">
        <f>YEAR(Sales_Data[[#This Row],[Order Date]])</f>
        <v>2014</v>
      </c>
    </row>
    <row r="5292" spans="1:26" x14ac:dyDescent="0.2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>_xlfn.XLOOKUP(Sales_Data[[#This Row],[Category]],Assumptions_Model!A:A, Assumptions_Model!B:B)</f>
        <v>0.65</v>
      </c>
      <c r="W5292">
        <f>Sales_Data[[#This Row],[Sales]]*Sales_Data[[#This Row],[Cost_%]]</f>
        <v>628.35500000000002</v>
      </c>
      <c r="X5292">
        <f>Sales_Data[[#This Row],[Sales]]-Sales_Data[[#This Row],[Cost]]</f>
        <v>338.34500000000003</v>
      </c>
      <c r="Y5292" s="3">
        <f>Sales_Data[[#This Row],[Gross_Profit_Recalc]]/Sales_Data[[#This Row],[Sales]]</f>
        <v>0.35000000000000003</v>
      </c>
      <c r="Z5292">
        <f>YEAR(Sales_Data[[#This Row],[Order Date]])</f>
        <v>2014</v>
      </c>
    </row>
    <row r="5293" spans="1:26" x14ac:dyDescent="0.2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>_xlfn.XLOOKUP(Sales_Data[[#This Row],[Category]],Assumptions_Model!A:A, Assumptions_Model!B:B)</f>
        <v>0.6</v>
      </c>
      <c r="W5293">
        <f>Sales_Data[[#This Row],[Sales]]*Sales_Data[[#This Row],[Cost_%]]</f>
        <v>109.26719999999999</v>
      </c>
      <c r="X5293">
        <f>Sales_Data[[#This Row],[Sales]]-Sales_Data[[#This Row],[Cost]]</f>
        <v>72.844800000000006</v>
      </c>
      <c r="Y5293" s="3">
        <f>Sales_Data[[#This Row],[Gross_Profit_Recalc]]/Sales_Data[[#This Row],[Sales]]</f>
        <v>0.4</v>
      </c>
      <c r="Z5293">
        <f>YEAR(Sales_Data[[#This Row],[Order Date]])</f>
        <v>2014</v>
      </c>
    </row>
    <row r="5294" spans="1:26" x14ac:dyDescent="0.2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f>_xlfn.XLOOKUP(Sales_Data[[#This Row],[Category]],Assumptions_Model!A:A, Assumptions_Model!B:B)</f>
        <v>0.6</v>
      </c>
      <c r="W5294">
        <f>Sales_Data[[#This Row],[Sales]]*Sales_Data[[#This Row],[Cost_%]]</f>
        <v>2.6784000000000003</v>
      </c>
      <c r="X5294">
        <f>Sales_Data[[#This Row],[Sales]]-Sales_Data[[#This Row],[Cost]]</f>
        <v>1.7856000000000001</v>
      </c>
      <c r="Y5294" s="3">
        <f>Sales_Data[[#This Row],[Gross_Profit_Recalc]]/Sales_Data[[#This Row],[Sales]]</f>
        <v>0.39999999999999997</v>
      </c>
      <c r="Z5294">
        <f>YEAR(Sales_Data[[#This Row],[Order Date]])</f>
        <v>2017</v>
      </c>
    </row>
    <row r="5295" spans="1:26" x14ac:dyDescent="0.2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>_xlfn.XLOOKUP(Sales_Data[[#This Row],[Category]],Assumptions_Model!A:A, Assumptions_Model!B:B)</f>
        <v>0.65</v>
      </c>
      <c r="W5295">
        <f>Sales_Data[[#This Row],[Sales]]*Sales_Data[[#This Row],[Cost_%]]</f>
        <v>33.532200000000003</v>
      </c>
      <c r="X5295">
        <f>Sales_Data[[#This Row],[Sales]]-Sales_Data[[#This Row],[Cost]]</f>
        <v>18.055799999999998</v>
      </c>
      <c r="Y5295" s="3">
        <f>Sales_Data[[#This Row],[Gross_Profit_Recalc]]/Sales_Data[[#This Row],[Sales]]</f>
        <v>0.35</v>
      </c>
      <c r="Z5295">
        <f>YEAR(Sales_Data[[#This Row],[Order Date]])</f>
        <v>2015</v>
      </c>
    </row>
    <row r="5296" spans="1:26" x14ac:dyDescent="0.2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f>_xlfn.XLOOKUP(Sales_Data[[#This Row],[Category]],Assumptions_Model!A:A, Assumptions_Model!B:B)</f>
        <v>0.6</v>
      </c>
      <c r="W5296">
        <f>Sales_Data[[#This Row],[Sales]]*Sales_Data[[#This Row],[Cost_%]]</f>
        <v>30.24</v>
      </c>
      <c r="X5296">
        <f>Sales_Data[[#This Row],[Sales]]-Sales_Data[[#This Row],[Cost]]</f>
        <v>20.16</v>
      </c>
      <c r="Y5296" s="3">
        <f>Sales_Data[[#This Row],[Gross_Profit_Recalc]]/Sales_Data[[#This Row],[Sales]]</f>
        <v>0.4</v>
      </c>
      <c r="Z5296">
        <f>YEAR(Sales_Data[[#This Row],[Order Date]])</f>
        <v>2017</v>
      </c>
    </row>
    <row r="5297" spans="1:26" x14ac:dyDescent="0.2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>_xlfn.XLOOKUP(Sales_Data[[#This Row],[Category]],Assumptions_Model!A:A, Assumptions_Model!B:B)</f>
        <v>0.6</v>
      </c>
      <c r="W5297">
        <f>Sales_Data[[#This Row],[Sales]]*Sales_Data[[#This Row],[Cost_%]]</f>
        <v>53.7408</v>
      </c>
      <c r="X5297">
        <f>Sales_Data[[#This Row],[Sales]]-Sales_Data[[#This Row],[Cost]]</f>
        <v>35.827199999999998</v>
      </c>
      <c r="Y5297" s="3">
        <f>Sales_Data[[#This Row],[Gross_Profit_Recalc]]/Sales_Data[[#This Row],[Sales]]</f>
        <v>0.39999999999999997</v>
      </c>
      <c r="Z5297">
        <f>YEAR(Sales_Data[[#This Row],[Order Date]])</f>
        <v>2017</v>
      </c>
    </row>
    <row r="5298" spans="1:26" x14ac:dyDescent="0.2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>_xlfn.XLOOKUP(Sales_Data[[#This Row],[Category]],Assumptions_Model!A:A, Assumptions_Model!B:B)</f>
        <v>0.65</v>
      </c>
      <c r="W5298">
        <f>Sales_Data[[#This Row],[Sales]]*Sales_Data[[#This Row],[Cost_%]]</f>
        <v>9.6785000000000014</v>
      </c>
      <c r="X5298">
        <f>Sales_Data[[#This Row],[Sales]]-Sales_Data[[#This Row],[Cost]]</f>
        <v>5.2114999999999991</v>
      </c>
      <c r="Y5298" s="3">
        <f>Sales_Data[[#This Row],[Gross_Profit_Recalc]]/Sales_Data[[#This Row],[Sales]]</f>
        <v>0.34999999999999992</v>
      </c>
      <c r="Z5298">
        <f>YEAR(Sales_Data[[#This Row],[Order Date]])</f>
        <v>2017</v>
      </c>
    </row>
    <row r="5299" spans="1:26" x14ac:dyDescent="0.2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>_xlfn.XLOOKUP(Sales_Data[[#This Row],[Category]],Assumptions_Model!A:A, Assumptions_Model!B:B)</f>
        <v>0.55000000000000004</v>
      </c>
      <c r="W5299">
        <f>Sales_Data[[#This Row],[Sales]]*Sales_Data[[#This Row],[Cost_%]]</f>
        <v>299.15600000000001</v>
      </c>
      <c r="X5299">
        <f>Sales_Data[[#This Row],[Sales]]-Sales_Data[[#This Row],[Cost]]</f>
        <v>244.76399999999995</v>
      </c>
      <c r="Y5299" s="3">
        <f>Sales_Data[[#This Row],[Gross_Profit_Recalc]]/Sales_Data[[#This Row],[Sales]]</f>
        <v>0.44999999999999996</v>
      </c>
      <c r="Z5299">
        <f>YEAR(Sales_Data[[#This Row],[Order Date]])</f>
        <v>2017</v>
      </c>
    </row>
    <row r="5300" spans="1:26" x14ac:dyDescent="0.2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>_xlfn.XLOOKUP(Sales_Data[[#This Row],[Category]],Assumptions_Model!A:A, Assumptions_Model!B:B)</f>
        <v>0.6</v>
      </c>
      <c r="W5300">
        <f>Sales_Data[[#This Row],[Sales]]*Sales_Data[[#This Row],[Cost_%]]</f>
        <v>2.448</v>
      </c>
      <c r="X5300">
        <f>Sales_Data[[#This Row],[Sales]]-Sales_Data[[#This Row],[Cost]]</f>
        <v>1.6320000000000001</v>
      </c>
      <c r="Y5300" s="3">
        <f>Sales_Data[[#This Row],[Gross_Profit_Recalc]]/Sales_Data[[#This Row],[Sales]]</f>
        <v>0.4</v>
      </c>
      <c r="Z5300">
        <f>YEAR(Sales_Data[[#This Row],[Order Date]])</f>
        <v>2016</v>
      </c>
    </row>
    <row r="5301" spans="1:26" x14ac:dyDescent="0.2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>_xlfn.XLOOKUP(Sales_Data[[#This Row],[Category]],Assumptions_Model!A:A, Assumptions_Model!B:B)</f>
        <v>0.6</v>
      </c>
      <c r="W5301">
        <f>Sales_Data[[#This Row],[Sales]]*Sales_Data[[#This Row],[Cost_%]]</f>
        <v>11.339999999999998</v>
      </c>
      <c r="X5301">
        <f>Sales_Data[[#This Row],[Sales]]-Sales_Data[[#This Row],[Cost]]</f>
        <v>7.5600000000000005</v>
      </c>
      <c r="Y5301" s="3">
        <f>Sales_Data[[#This Row],[Gross_Profit_Recalc]]/Sales_Data[[#This Row],[Sales]]</f>
        <v>0.40000000000000008</v>
      </c>
      <c r="Z5301">
        <f>YEAR(Sales_Data[[#This Row],[Order Date]])</f>
        <v>2016</v>
      </c>
    </row>
    <row r="5302" spans="1:26" x14ac:dyDescent="0.2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f>_xlfn.XLOOKUP(Sales_Data[[#This Row],[Category]],Assumptions_Model!A:A, Assumptions_Model!B:B)</f>
        <v>0.65</v>
      </c>
      <c r="W5302">
        <f>Sales_Data[[#This Row],[Sales]]*Sales_Data[[#This Row],[Cost_%]]</f>
        <v>1479.075</v>
      </c>
      <c r="X5302">
        <f>Sales_Data[[#This Row],[Sales]]-Sales_Data[[#This Row],[Cost]]</f>
        <v>796.42499999999995</v>
      </c>
      <c r="Y5302" s="3">
        <f>Sales_Data[[#This Row],[Gross_Profit_Recalc]]/Sales_Data[[#This Row],[Sales]]</f>
        <v>0.35</v>
      </c>
      <c r="Z5302">
        <f>YEAR(Sales_Data[[#This Row],[Order Date]])</f>
        <v>2016</v>
      </c>
    </row>
    <row r="5303" spans="1:26" x14ac:dyDescent="0.2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>_xlfn.XLOOKUP(Sales_Data[[#This Row],[Category]],Assumptions_Model!A:A, Assumptions_Model!B:B)</f>
        <v>0.55000000000000004</v>
      </c>
      <c r="W5303">
        <f>Sales_Data[[#This Row],[Sales]]*Sales_Data[[#This Row],[Cost_%]]</f>
        <v>1088.835</v>
      </c>
      <c r="X5303">
        <f>Sales_Data[[#This Row],[Sales]]-Sales_Data[[#This Row],[Cost]]</f>
        <v>890.86500000000001</v>
      </c>
      <c r="Y5303" s="3">
        <f>Sales_Data[[#This Row],[Gross_Profit_Recalc]]/Sales_Data[[#This Row],[Sales]]</f>
        <v>0.45</v>
      </c>
      <c r="Z5303">
        <f>YEAR(Sales_Data[[#This Row],[Order Date]])</f>
        <v>2016</v>
      </c>
    </row>
    <row r="5304" spans="1:26" x14ac:dyDescent="0.2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>_xlfn.XLOOKUP(Sales_Data[[#This Row],[Category]],Assumptions_Model!A:A, Assumptions_Model!B:B)</f>
        <v>0.6</v>
      </c>
      <c r="W5304">
        <f>Sales_Data[[#This Row],[Sales]]*Sales_Data[[#This Row],[Cost_%]]</f>
        <v>37.26</v>
      </c>
      <c r="X5304">
        <f>Sales_Data[[#This Row],[Sales]]-Sales_Data[[#This Row],[Cost]]</f>
        <v>24.840000000000003</v>
      </c>
      <c r="Y5304" s="3">
        <f>Sales_Data[[#This Row],[Gross_Profit_Recalc]]/Sales_Data[[#This Row],[Sales]]</f>
        <v>0.4</v>
      </c>
      <c r="Z5304">
        <f>YEAR(Sales_Data[[#This Row],[Order Date]])</f>
        <v>2016</v>
      </c>
    </row>
    <row r="5305" spans="1:26" x14ac:dyDescent="0.2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f>_xlfn.XLOOKUP(Sales_Data[[#This Row],[Category]],Assumptions_Model!A:A, Assumptions_Model!B:B)</f>
        <v>0.65</v>
      </c>
      <c r="W5305">
        <f>Sales_Data[[#This Row],[Sales]]*Sales_Data[[#This Row],[Cost_%]]</f>
        <v>24.2424</v>
      </c>
      <c r="X5305">
        <f>Sales_Data[[#This Row],[Sales]]-Sales_Data[[#This Row],[Cost]]</f>
        <v>13.053599999999999</v>
      </c>
      <c r="Y5305" s="3">
        <f>Sales_Data[[#This Row],[Gross_Profit_Recalc]]/Sales_Data[[#This Row],[Sales]]</f>
        <v>0.35</v>
      </c>
      <c r="Z5305">
        <f>YEAR(Sales_Data[[#This Row],[Order Date]])</f>
        <v>2014</v>
      </c>
    </row>
    <row r="5306" spans="1:26" x14ac:dyDescent="0.2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f>_xlfn.XLOOKUP(Sales_Data[[#This Row],[Category]],Assumptions_Model!A:A, Assumptions_Model!B:B)</f>
        <v>0.65</v>
      </c>
      <c r="W5306">
        <f>Sales_Data[[#This Row],[Sales]]*Sales_Data[[#This Row],[Cost_%]]</f>
        <v>5.5536000000000003</v>
      </c>
      <c r="X5306">
        <f>Sales_Data[[#This Row],[Sales]]-Sales_Data[[#This Row],[Cost]]</f>
        <v>2.9904000000000002</v>
      </c>
      <c r="Y5306" s="3">
        <f>Sales_Data[[#This Row],[Gross_Profit_Recalc]]/Sales_Data[[#This Row],[Sales]]</f>
        <v>0.35</v>
      </c>
      <c r="Z5306">
        <f>YEAR(Sales_Data[[#This Row],[Order Date]])</f>
        <v>2014</v>
      </c>
    </row>
    <row r="5307" spans="1:26" x14ac:dyDescent="0.2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>_xlfn.XLOOKUP(Sales_Data[[#This Row],[Category]],Assumptions_Model!A:A, Assumptions_Model!B:B)</f>
        <v>0.65</v>
      </c>
      <c r="W5307">
        <f>Sales_Data[[#This Row],[Sales]]*Sales_Data[[#This Row],[Cost_%]]</f>
        <v>44.817500000000003</v>
      </c>
      <c r="X5307">
        <f>Sales_Data[[#This Row],[Sales]]-Sales_Data[[#This Row],[Cost]]</f>
        <v>24.1325</v>
      </c>
      <c r="Y5307" s="3">
        <f>Sales_Data[[#This Row],[Gross_Profit_Recalc]]/Sales_Data[[#This Row],[Sales]]</f>
        <v>0.35</v>
      </c>
      <c r="Z5307">
        <f>YEAR(Sales_Data[[#This Row],[Order Date]])</f>
        <v>2016</v>
      </c>
    </row>
    <row r="5308" spans="1:26" x14ac:dyDescent="0.2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>_xlfn.XLOOKUP(Sales_Data[[#This Row],[Category]],Assumptions_Model!A:A, Assumptions_Model!B:B)</f>
        <v>0.6</v>
      </c>
      <c r="W5308">
        <f>Sales_Data[[#This Row],[Sales]]*Sales_Data[[#This Row],[Cost_%]]</f>
        <v>177.822</v>
      </c>
      <c r="X5308">
        <f>Sales_Data[[#This Row],[Sales]]-Sales_Data[[#This Row],[Cost]]</f>
        <v>118.548</v>
      </c>
      <c r="Y5308" s="3">
        <f>Sales_Data[[#This Row],[Gross_Profit_Recalc]]/Sales_Data[[#This Row],[Sales]]</f>
        <v>0.4</v>
      </c>
      <c r="Z5308">
        <f>YEAR(Sales_Data[[#This Row],[Order Date]])</f>
        <v>2016</v>
      </c>
    </row>
    <row r="5309" spans="1:26" x14ac:dyDescent="0.2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f>_xlfn.XLOOKUP(Sales_Data[[#This Row],[Category]],Assumptions_Model!A:A, Assumptions_Model!B:B)</f>
        <v>0.55000000000000004</v>
      </c>
      <c r="W5309">
        <f>Sales_Data[[#This Row],[Sales]]*Sales_Data[[#This Row],[Cost_%]]</f>
        <v>21.989000000000001</v>
      </c>
      <c r="X5309">
        <f>Sales_Data[[#This Row],[Sales]]-Sales_Data[[#This Row],[Cost]]</f>
        <v>17.990999999999996</v>
      </c>
      <c r="Y5309" s="3">
        <f>Sales_Data[[#This Row],[Gross_Profit_Recalc]]/Sales_Data[[#This Row],[Sales]]</f>
        <v>0.44999999999999996</v>
      </c>
      <c r="Z5309">
        <f>YEAR(Sales_Data[[#This Row],[Order Date]])</f>
        <v>2016</v>
      </c>
    </row>
    <row r="5310" spans="1:26" x14ac:dyDescent="0.2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>_xlfn.XLOOKUP(Sales_Data[[#This Row],[Category]],Assumptions_Model!A:A, Assumptions_Model!B:B)</f>
        <v>0.65</v>
      </c>
      <c r="W5310">
        <f>Sales_Data[[#This Row],[Sales]]*Sales_Data[[#This Row],[Cost_%]]</f>
        <v>124.18769999999999</v>
      </c>
      <c r="X5310">
        <f>Sales_Data[[#This Row],[Sales]]-Sales_Data[[#This Row],[Cost]]</f>
        <v>66.8703</v>
      </c>
      <c r="Y5310" s="3">
        <f>Sales_Data[[#This Row],[Gross_Profit_Recalc]]/Sales_Data[[#This Row],[Sales]]</f>
        <v>0.35000000000000003</v>
      </c>
      <c r="Z5310">
        <f>YEAR(Sales_Data[[#This Row],[Order Date]])</f>
        <v>2017</v>
      </c>
    </row>
    <row r="5311" spans="1:26" x14ac:dyDescent="0.2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f>_xlfn.XLOOKUP(Sales_Data[[#This Row],[Category]],Assumptions_Model!A:A, Assumptions_Model!B:B)</f>
        <v>0.6</v>
      </c>
      <c r="W5311">
        <f>Sales_Data[[#This Row],[Sales]]*Sales_Data[[#This Row],[Cost_%]]</f>
        <v>7.823999999999999</v>
      </c>
      <c r="X5311">
        <f>Sales_Data[[#This Row],[Sales]]-Sales_Data[[#This Row],[Cost]]</f>
        <v>5.2160000000000002</v>
      </c>
      <c r="Y5311" s="3">
        <f>Sales_Data[[#This Row],[Gross_Profit_Recalc]]/Sales_Data[[#This Row],[Sales]]</f>
        <v>0.4</v>
      </c>
      <c r="Z5311">
        <f>YEAR(Sales_Data[[#This Row],[Order Date]])</f>
        <v>2017</v>
      </c>
    </row>
    <row r="5312" spans="1:26" x14ac:dyDescent="0.2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>_xlfn.XLOOKUP(Sales_Data[[#This Row],[Category]],Assumptions_Model!A:A, Assumptions_Model!B:B)</f>
        <v>0.6</v>
      </c>
      <c r="W5312">
        <f>Sales_Data[[#This Row],[Sales]]*Sales_Data[[#This Row],[Cost_%]]</f>
        <v>915.11279999999999</v>
      </c>
      <c r="X5312">
        <f>Sales_Data[[#This Row],[Sales]]-Sales_Data[[#This Row],[Cost]]</f>
        <v>610.07520000000011</v>
      </c>
      <c r="Y5312" s="3">
        <f>Sales_Data[[#This Row],[Gross_Profit_Recalc]]/Sales_Data[[#This Row],[Sales]]</f>
        <v>0.4</v>
      </c>
      <c r="Z5312">
        <f>YEAR(Sales_Data[[#This Row],[Order Date]])</f>
        <v>2017</v>
      </c>
    </row>
    <row r="5313" spans="1:26" x14ac:dyDescent="0.2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f>_xlfn.XLOOKUP(Sales_Data[[#This Row],[Category]],Assumptions_Model!A:A, Assumptions_Model!B:B)</f>
        <v>0.6</v>
      </c>
      <c r="W5313">
        <f>Sales_Data[[#This Row],[Sales]]*Sales_Data[[#This Row],[Cost_%]]</f>
        <v>5.5295999999999994</v>
      </c>
      <c r="X5313">
        <f>Sales_Data[[#This Row],[Sales]]-Sales_Data[[#This Row],[Cost]]</f>
        <v>3.6863999999999999</v>
      </c>
      <c r="Y5313" s="3">
        <f>Sales_Data[[#This Row],[Gross_Profit_Recalc]]/Sales_Data[[#This Row],[Sales]]</f>
        <v>0.4</v>
      </c>
      <c r="Z5313">
        <f>YEAR(Sales_Data[[#This Row],[Order Date]])</f>
        <v>2016</v>
      </c>
    </row>
    <row r="5314" spans="1:26" x14ac:dyDescent="0.2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>_xlfn.XLOOKUP(Sales_Data[[#This Row],[Category]],Assumptions_Model!A:A, Assumptions_Model!B:B)</f>
        <v>0.6</v>
      </c>
      <c r="W5314">
        <f>Sales_Data[[#This Row],[Sales]]*Sales_Data[[#This Row],[Cost_%]]</f>
        <v>16.828799999999998</v>
      </c>
      <c r="X5314">
        <f>Sales_Data[[#This Row],[Sales]]-Sales_Data[[#This Row],[Cost]]</f>
        <v>11.219200000000001</v>
      </c>
      <c r="Y5314" s="3">
        <f>Sales_Data[[#This Row],[Gross_Profit_Recalc]]/Sales_Data[[#This Row],[Sales]]</f>
        <v>0.40000000000000008</v>
      </c>
      <c r="Z5314">
        <f>YEAR(Sales_Data[[#This Row],[Order Date]])</f>
        <v>2016</v>
      </c>
    </row>
    <row r="5315" spans="1:26" x14ac:dyDescent="0.2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>_xlfn.XLOOKUP(Sales_Data[[#This Row],[Category]],Assumptions_Model!A:A, Assumptions_Model!B:B)</f>
        <v>0.65</v>
      </c>
      <c r="W5315">
        <f>Sales_Data[[#This Row],[Sales]]*Sales_Data[[#This Row],[Cost_%]]</f>
        <v>42.223999999999997</v>
      </c>
      <c r="X5315">
        <f>Sales_Data[[#This Row],[Sales]]-Sales_Data[[#This Row],[Cost]]</f>
        <v>22.735999999999997</v>
      </c>
      <c r="Y5315" s="3">
        <f>Sales_Data[[#This Row],[Gross_Profit_Recalc]]/Sales_Data[[#This Row],[Sales]]</f>
        <v>0.35</v>
      </c>
      <c r="Z5315">
        <f>YEAR(Sales_Data[[#This Row],[Order Date]])</f>
        <v>2017</v>
      </c>
    </row>
    <row r="5316" spans="1:26" x14ac:dyDescent="0.2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>_xlfn.XLOOKUP(Sales_Data[[#This Row],[Category]],Assumptions_Model!A:A, Assumptions_Model!B:B)</f>
        <v>0.6</v>
      </c>
      <c r="W5316">
        <f>Sales_Data[[#This Row],[Sales]]*Sales_Data[[#This Row],[Cost_%]]</f>
        <v>18.335999999999999</v>
      </c>
      <c r="X5316">
        <f>Sales_Data[[#This Row],[Sales]]-Sales_Data[[#This Row],[Cost]]</f>
        <v>12.224</v>
      </c>
      <c r="Y5316" s="3">
        <f>Sales_Data[[#This Row],[Gross_Profit_Recalc]]/Sales_Data[[#This Row],[Sales]]</f>
        <v>0.4</v>
      </c>
      <c r="Z5316">
        <f>YEAR(Sales_Data[[#This Row],[Order Date]])</f>
        <v>2017</v>
      </c>
    </row>
    <row r="5317" spans="1:26" x14ac:dyDescent="0.2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>_xlfn.XLOOKUP(Sales_Data[[#This Row],[Category]],Assumptions_Model!A:A, Assumptions_Model!B:B)</f>
        <v>0.65</v>
      </c>
      <c r="W5317">
        <f>Sales_Data[[#This Row],[Sales]]*Sales_Data[[#This Row],[Cost_%]]</f>
        <v>121.58640000000001</v>
      </c>
      <c r="X5317">
        <f>Sales_Data[[#This Row],[Sales]]-Sales_Data[[#This Row],[Cost]]</f>
        <v>65.4696</v>
      </c>
      <c r="Y5317" s="3">
        <f>Sales_Data[[#This Row],[Gross_Profit_Recalc]]/Sales_Data[[#This Row],[Sales]]</f>
        <v>0.35</v>
      </c>
      <c r="Z5317">
        <f>YEAR(Sales_Data[[#This Row],[Order Date]])</f>
        <v>2016</v>
      </c>
    </row>
    <row r="5318" spans="1:26" x14ac:dyDescent="0.2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>_xlfn.XLOOKUP(Sales_Data[[#This Row],[Category]],Assumptions_Model!A:A, Assumptions_Model!B:B)</f>
        <v>0.65</v>
      </c>
      <c r="W5318">
        <f>Sales_Data[[#This Row],[Sales]]*Sales_Data[[#This Row],[Cost_%]]</f>
        <v>7.6752000000000002</v>
      </c>
      <c r="X5318">
        <f>Sales_Data[[#This Row],[Sales]]-Sales_Data[[#This Row],[Cost]]</f>
        <v>4.1327999999999996</v>
      </c>
      <c r="Y5318" s="3">
        <f>Sales_Data[[#This Row],[Gross_Profit_Recalc]]/Sales_Data[[#This Row],[Sales]]</f>
        <v>0.35</v>
      </c>
      <c r="Z5318">
        <f>YEAR(Sales_Data[[#This Row],[Order Date]])</f>
        <v>2017</v>
      </c>
    </row>
    <row r="5319" spans="1:26" x14ac:dyDescent="0.2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>_xlfn.XLOOKUP(Sales_Data[[#This Row],[Category]],Assumptions_Model!A:A, Assumptions_Model!B:B)</f>
        <v>0.65</v>
      </c>
      <c r="W5319">
        <f>Sales_Data[[#This Row],[Sales]]*Sales_Data[[#This Row],[Cost_%]]</f>
        <v>6.2764000000000006</v>
      </c>
      <c r="X5319">
        <f>Sales_Data[[#This Row],[Sales]]-Sales_Data[[#This Row],[Cost]]</f>
        <v>3.3795999999999999</v>
      </c>
      <c r="Y5319" s="3">
        <f>Sales_Data[[#This Row],[Gross_Profit_Recalc]]/Sales_Data[[#This Row],[Sales]]</f>
        <v>0.35</v>
      </c>
      <c r="Z5319">
        <f>YEAR(Sales_Data[[#This Row],[Order Date]])</f>
        <v>2017</v>
      </c>
    </row>
    <row r="5320" spans="1:26" x14ac:dyDescent="0.2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>_xlfn.XLOOKUP(Sales_Data[[#This Row],[Category]],Assumptions_Model!A:A, Assumptions_Model!B:B)</f>
        <v>0.6</v>
      </c>
      <c r="W5320">
        <f>Sales_Data[[#This Row],[Sales]]*Sales_Data[[#This Row],[Cost_%]]</f>
        <v>12.441599999999999</v>
      </c>
      <c r="X5320">
        <f>Sales_Data[[#This Row],[Sales]]-Sales_Data[[#This Row],[Cost]]</f>
        <v>8.2944000000000013</v>
      </c>
      <c r="Y5320" s="3">
        <f>Sales_Data[[#This Row],[Gross_Profit_Recalc]]/Sales_Data[[#This Row],[Sales]]</f>
        <v>0.40000000000000008</v>
      </c>
      <c r="Z5320">
        <f>YEAR(Sales_Data[[#This Row],[Order Date]])</f>
        <v>2017</v>
      </c>
    </row>
    <row r="5321" spans="1:26" x14ac:dyDescent="0.2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>_xlfn.XLOOKUP(Sales_Data[[#This Row],[Category]],Assumptions_Model!A:A, Assumptions_Model!B:B)</f>
        <v>0.6</v>
      </c>
      <c r="W5321">
        <f>Sales_Data[[#This Row],[Sales]]*Sales_Data[[#This Row],[Cost_%]]</f>
        <v>16.416</v>
      </c>
      <c r="X5321">
        <f>Sales_Data[[#This Row],[Sales]]-Sales_Data[[#This Row],[Cost]]</f>
        <v>10.943999999999999</v>
      </c>
      <c r="Y5321" s="3">
        <f>Sales_Data[[#This Row],[Gross_Profit_Recalc]]/Sales_Data[[#This Row],[Sales]]</f>
        <v>0.39999999999999997</v>
      </c>
      <c r="Z5321">
        <f>YEAR(Sales_Data[[#This Row],[Order Date]])</f>
        <v>2017</v>
      </c>
    </row>
    <row r="5322" spans="1:26" x14ac:dyDescent="0.2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>_xlfn.XLOOKUP(Sales_Data[[#This Row],[Category]],Assumptions_Model!A:A, Assumptions_Model!B:B)</f>
        <v>0.65</v>
      </c>
      <c r="W5322">
        <f>Sales_Data[[#This Row],[Sales]]*Sales_Data[[#This Row],[Cost_%]]</f>
        <v>1504.1754000000001</v>
      </c>
      <c r="X5322">
        <f>Sales_Data[[#This Row],[Sales]]-Sales_Data[[#This Row],[Cost]]</f>
        <v>809.9405999999999</v>
      </c>
      <c r="Y5322" s="3">
        <f>Sales_Data[[#This Row],[Gross_Profit_Recalc]]/Sales_Data[[#This Row],[Sales]]</f>
        <v>0.35</v>
      </c>
      <c r="Z5322">
        <f>YEAR(Sales_Data[[#This Row],[Order Date]])</f>
        <v>2017</v>
      </c>
    </row>
    <row r="5323" spans="1:26" x14ac:dyDescent="0.2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>_xlfn.XLOOKUP(Sales_Data[[#This Row],[Category]],Assumptions_Model!A:A, Assumptions_Model!B:B)</f>
        <v>0.6</v>
      </c>
      <c r="W5323">
        <f>Sales_Data[[#This Row],[Sales]]*Sales_Data[[#This Row],[Cost_%]]</f>
        <v>20.541599999999999</v>
      </c>
      <c r="X5323">
        <f>Sales_Data[[#This Row],[Sales]]-Sales_Data[[#This Row],[Cost]]</f>
        <v>13.694399999999998</v>
      </c>
      <c r="Y5323" s="3">
        <f>Sales_Data[[#This Row],[Gross_Profit_Recalc]]/Sales_Data[[#This Row],[Sales]]</f>
        <v>0.39999999999999997</v>
      </c>
      <c r="Z5323">
        <f>YEAR(Sales_Data[[#This Row],[Order Date]])</f>
        <v>2017</v>
      </c>
    </row>
    <row r="5324" spans="1:26" x14ac:dyDescent="0.2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>_xlfn.XLOOKUP(Sales_Data[[#This Row],[Category]],Assumptions_Model!A:A, Assumptions_Model!B:B)</f>
        <v>0.65</v>
      </c>
      <c r="W5324">
        <f>Sales_Data[[#This Row],[Sales]]*Sales_Data[[#This Row],[Cost_%]]</f>
        <v>12.844000000000001</v>
      </c>
      <c r="X5324">
        <f>Sales_Data[[#This Row],[Sales]]-Sales_Data[[#This Row],[Cost]]</f>
        <v>6.9160000000000004</v>
      </c>
      <c r="Y5324" s="3">
        <f>Sales_Data[[#This Row],[Gross_Profit_Recalc]]/Sales_Data[[#This Row],[Sales]]</f>
        <v>0.35</v>
      </c>
      <c r="Z5324">
        <f>YEAR(Sales_Data[[#This Row],[Order Date]])</f>
        <v>2017</v>
      </c>
    </row>
    <row r="5325" spans="1:26" x14ac:dyDescent="0.2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>_xlfn.XLOOKUP(Sales_Data[[#This Row],[Category]],Assumptions_Model!A:A, Assumptions_Model!B:B)</f>
        <v>0.6</v>
      </c>
      <c r="W5325">
        <f>Sales_Data[[#This Row],[Sales]]*Sales_Data[[#This Row],[Cost_%]]</f>
        <v>9.5760000000000005</v>
      </c>
      <c r="X5325">
        <f>Sales_Data[[#This Row],[Sales]]-Sales_Data[[#This Row],[Cost]]</f>
        <v>6.3840000000000003</v>
      </c>
      <c r="Y5325" s="3">
        <f>Sales_Data[[#This Row],[Gross_Profit_Recalc]]/Sales_Data[[#This Row],[Sales]]</f>
        <v>0.4</v>
      </c>
      <c r="Z5325">
        <f>YEAR(Sales_Data[[#This Row],[Order Date]])</f>
        <v>2017</v>
      </c>
    </row>
    <row r="5326" spans="1:26" x14ac:dyDescent="0.2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>_xlfn.XLOOKUP(Sales_Data[[#This Row],[Category]],Assumptions_Model!A:A, Assumptions_Model!B:B)</f>
        <v>0.6</v>
      </c>
      <c r="W5326">
        <f>Sales_Data[[#This Row],[Sales]]*Sales_Data[[#This Row],[Cost_%]]</f>
        <v>10.139999999999999</v>
      </c>
      <c r="X5326">
        <f>Sales_Data[[#This Row],[Sales]]-Sales_Data[[#This Row],[Cost]]</f>
        <v>6.76</v>
      </c>
      <c r="Y5326" s="3">
        <f>Sales_Data[[#This Row],[Gross_Profit_Recalc]]/Sales_Data[[#This Row],[Sales]]</f>
        <v>0.4</v>
      </c>
      <c r="Z5326">
        <f>YEAR(Sales_Data[[#This Row],[Order Date]])</f>
        <v>2015</v>
      </c>
    </row>
    <row r="5327" spans="1:26" x14ac:dyDescent="0.2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>_xlfn.XLOOKUP(Sales_Data[[#This Row],[Category]],Assumptions_Model!A:A, Assumptions_Model!B:B)</f>
        <v>0.65</v>
      </c>
      <c r="W5327">
        <f>Sales_Data[[#This Row],[Sales]]*Sales_Data[[#This Row],[Cost_%]]</f>
        <v>16.302</v>
      </c>
      <c r="X5327">
        <f>Sales_Data[[#This Row],[Sales]]-Sales_Data[[#This Row],[Cost]]</f>
        <v>8.7779999999999987</v>
      </c>
      <c r="Y5327" s="3">
        <f>Sales_Data[[#This Row],[Gross_Profit_Recalc]]/Sales_Data[[#This Row],[Sales]]</f>
        <v>0.35</v>
      </c>
      <c r="Z5327">
        <f>YEAR(Sales_Data[[#This Row],[Order Date]])</f>
        <v>2015</v>
      </c>
    </row>
    <row r="5328" spans="1:26" x14ac:dyDescent="0.2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f>_xlfn.XLOOKUP(Sales_Data[[#This Row],[Category]],Assumptions_Model!A:A, Assumptions_Model!B:B)</f>
        <v>0.6</v>
      </c>
      <c r="W5328">
        <f>Sales_Data[[#This Row],[Sales]]*Sales_Data[[#This Row],[Cost_%]]</f>
        <v>4.008</v>
      </c>
      <c r="X5328">
        <f>Sales_Data[[#This Row],[Sales]]-Sales_Data[[#This Row],[Cost]]</f>
        <v>2.6719999999999997</v>
      </c>
      <c r="Y5328" s="3">
        <f>Sales_Data[[#This Row],[Gross_Profit_Recalc]]/Sales_Data[[#This Row],[Sales]]</f>
        <v>0.39999999999999997</v>
      </c>
      <c r="Z5328">
        <f>YEAR(Sales_Data[[#This Row],[Order Date]])</f>
        <v>2015</v>
      </c>
    </row>
    <row r="5329" spans="1:26" x14ac:dyDescent="0.2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>_xlfn.XLOOKUP(Sales_Data[[#This Row],[Category]],Assumptions_Model!A:A, Assumptions_Model!B:B)</f>
        <v>0.6</v>
      </c>
      <c r="W5329">
        <f>Sales_Data[[#This Row],[Sales]]*Sales_Data[[#This Row],[Cost_%]]</f>
        <v>11.664</v>
      </c>
      <c r="X5329">
        <f>Sales_Data[[#This Row],[Sales]]-Sales_Data[[#This Row],[Cost]]</f>
        <v>7.7760000000000016</v>
      </c>
      <c r="Y5329" s="3">
        <f>Sales_Data[[#This Row],[Gross_Profit_Recalc]]/Sales_Data[[#This Row],[Sales]]</f>
        <v>0.40000000000000008</v>
      </c>
      <c r="Z5329">
        <f>YEAR(Sales_Data[[#This Row],[Order Date]])</f>
        <v>2014</v>
      </c>
    </row>
    <row r="5330" spans="1:26" x14ac:dyDescent="0.2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>_xlfn.XLOOKUP(Sales_Data[[#This Row],[Category]],Assumptions_Model!A:A, Assumptions_Model!B:B)</f>
        <v>0.55000000000000004</v>
      </c>
      <c r="W5330">
        <f>Sales_Data[[#This Row],[Sales]]*Sales_Data[[#This Row],[Cost_%]]</f>
        <v>17.556000000000001</v>
      </c>
      <c r="X5330">
        <f>Sales_Data[[#This Row],[Sales]]-Sales_Data[[#This Row],[Cost]]</f>
        <v>14.364000000000001</v>
      </c>
      <c r="Y5330" s="3">
        <f>Sales_Data[[#This Row],[Gross_Profit_Recalc]]/Sales_Data[[#This Row],[Sales]]</f>
        <v>0.45</v>
      </c>
      <c r="Z5330">
        <f>YEAR(Sales_Data[[#This Row],[Order Date]])</f>
        <v>2015</v>
      </c>
    </row>
    <row r="5331" spans="1:26" x14ac:dyDescent="0.2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>_xlfn.XLOOKUP(Sales_Data[[#This Row],[Category]],Assumptions_Model!A:A, Assumptions_Model!B:B)</f>
        <v>0.6</v>
      </c>
      <c r="W5331">
        <f>Sales_Data[[#This Row],[Sales]]*Sales_Data[[#This Row],[Cost_%]]</f>
        <v>20.140799999999999</v>
      </c>
      <c r="X5331">
        <f>Sales_Data[[#This Row],[Sales]]-Sales_Data[[#This Row],[Cost]]</f>
        <v>13.427199999999999</v>
      </c>
      <c r="Y5331" s="3">
        <f>Sales_Data[[#This Row],[Gross_Profit_Recalc]]/Sales_Data[[#This Row],[Sales]]</f>
        <v>0.4</v>
      </c>
      <c r="Z5331">
        <f>YEAR(Sales_Data[[#This Row],[Order Date]])</f>
        <v>2016</v>
      </c>
    </row>
    <row r="5332" spans="1:26" x14ac:dyDescent="0.2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>_xlfn.XLOOKUP(Sales_Data[[#This Row],[Category]],Assumptions_Model!A:A, Assumptions_Model!B:B)</f>
        <v>0.65</v>
      </c>
      <c r="W5332">
        <f>Sales_Data[[#This Row],[Sales]]*Sales_Data[[#This Row],[Cost_%]]</f>
        <v>41.561</v>
      </c>
      <c r="X5332">
        <f>Sales_Data[[#This Row],[Sales]]-Sales_Data[[#This Row],[Cost]]</f>
        <v>22.378999999999998</v>
      </c>
      <c r="Y5332" s="3">
        <f>Sales_Data[[#This Row],[Gross_Profit_Recalc]]/Sales_Data[[#This Row],[Sales]]</f>
        <v>0.35</v>
      </c>
      <c r="Z5332">
        <f>YEAR(Sales_Data[[#This Row],[Order Date]])</f>
        <v>2016</v>
      </c>
    </row>
    <row r="5333" spans="1:26" x14ac:dyDescent="0.2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>_xlfn.XLOOKUP(Sales_Data[[#This Row],[Category]],Assumptions_Model!A:A, Assumptions_Model!B:B)</f>
        <v>0.6</v>
      </c>
      <c r="W5333">
        <f>Sales_Data[[#This Row],[Sales]]*Sales_Data[[#This Row],[Cost_%]]</f>
        <v>36.36</v>
      </c>
      <c r="X5333">
        <f>Sales_Data[[#This Row],[Sales]]-Sales_Data[[#This Row],[Cost]]</f>
        <v>24.240000000000002</v>
      </c>
      <c r="Y5333" s="3">
        <f>Sales_Data[[#This Row],[Gross_Profit_Recalc]]/Sales_Data[[#This Row],[Sales]]</f>
        <v>0.4</v>
      </c>
      <c r="Z5333">
        <f>YEAR(Sales_Data[[#This Row],[Order Date]])</f>
        <v>2016</v>
      </c>
    </row>
    <row r="5334" spans="1:26" x14ac:dyDescent="0.2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>_xlfn.XLOOKUP(Sales_Data[[#This Row],[Category]],Assumptions_Model!A:A, Assumptions_Model!B:B)</f>
        <v>0.6</v>
      </c>
      <c r="W5334">
        <f>Sales_Data[[#This Row],[Sales]]*Sales_Data[[#This Row],[Cost_%]]</f>
        <v>13.632</v>
      </c>
      <c r="X5334">
        <f>Sales_Data[[#This Row],[Sales]]-Sales_Data[[#This Row],[Cost]]</f>
        <v>9.0879999999999992</v>
      </c>
      <c r="Y5334" s="3">
        <f>Sales_Data[[#This Row],[Gross_Profit_Recalc]]/Sales_Data[[#This Row],[Sales]]</f>
        <v>0.39999999999999997</v>
      </c>
      <c r="Z5334">
        <f>YEAR(Sales_Data[[#This Row],[Order Date]])</f>
        <v>2016</v>
      </c>
    </row>
    <row r="5335" spans="1:26" x14ac:dyDescent="0.2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f>_xlfn.XLOOKUP(Sales_Data[[#This Row],[Category]],Assumptions_Model!A:A, Assumptions_Model!B:B)</f>
        <v>0.65</v>
      </c>
      <c r="W5335">
        <f>Sales_Data[[#This Row],[Sales]]*Sales_Data[[#This Row],[Cost_%]]</f>
        <v>6.9420000000000002</v>
      </c>
      <c r="X5335">
        <f>Sales_Data[[#This Row],[Sales]]-Sales_Data[[#This Row],[Cost]]</f>
        <v>3.7379999999999995</v>
      </c>
      <c r="Y5335" s="3">
        <f>Sales_Data[[#This Row],[Gross_Profit_Recalc]]/Sales_Data[[#This Row],[Sales]]</f>
        <v>0.35</v>
      </c>
      <c r="Z5335">
        <f>YEAR(Sales_Data[[#This Row],[Order Date]])</f>
        <v>2014</v>
      </c>
    </row>
    <row r="5336" spans="1:26" x14ac:dyDescent="0.2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>_xlfn.XLOOKUP(Sales_Data[[#This Row],[Category]],Assumptions_Model!A:A, Assumptions_Model!B:B)</f>
        <v>0.6</v>
      </c>
      <c r="W5336">
        <f>Sales_Data[[#This Row],[Sales]]*Sales_Data[[#This Row],[Cost_%]]</f>
        <v>10.404</v>
      </c>
      <c r="X5336">
        <f>Sales_Data[[#This Row],[Sales]]-Sales_Data[[#This Row],[Cost]]</f>
        <v>6.9359999999999999</v>
      </c>
      <c r="Y5336" s="3">
        <f>Sales_Data[[#This Row],[Gross_Profit_Recalc]]/Sales_Data[[#This Row],[Sales]]</f>
        <v>0.4</v>
      </c>
      <c r="Z5336">
        <f>YEAR(Sales_Data[[#This Row],[Order Date]])</f>
        <v>2014</v>
      </c>
    </row>
    <row r="5337" spans="1:26" x14ac:dyDescent="0.2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>_xlfn.XLOOKUP(Sales_Data[[#This Row],[Category]],Assumptions_Model!A:A, Assumptions_Model!B:B)</f>
        <v>0.6</v>
      </c>
      <c r="W5337">
        <f>Sales_Data[[#This Row],[Sales]]*Sales_Data[[#This Row],[Cost_%]]</f>
        <v>2.028</v>
      </c>
      <c r="X5337">
        <f>Sales_Data[[#This Row],[Sales]]-Sales_Data[[#This Row],[Cost]]</f>
        <v>1.3519999999999999</v>
      </c>
      <c r="Y5337" s="3">
        <f>Sales_Data[[#This Row],[Gross_Profit_Recalc]]/Sales_Data[[#This Row],[Sales]]</f>
        <v>0.39999999999999997</v>
      </c>
      <c r="Z5337">
        <f>YEAR(Sales_Data[[#This Row],[Order Date]])</f>
        <v>2014</v>
      </c>
    </row>
    <row r="5338" spans="1:26" x14ac:dyDescent="0.2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>_xlfn.XLOOKUP(Sales_Data[[#This Row],[Category]],Assumptions_Model!A:A, Assumptions_Model!B:B)</f>
        <v>0.6</v>
      </c>
      <c r="W5338">
        <f>Sales_Data[[#This Row],[Sales]]*Sales_Data[[#This Row],[Cost_%]]</f>
        <v>16.185599999999997</v>
      </c>
      <c r="X5338">
        <f>Sales_Data[[#This Row],[Sales]]-Sales_Data[[#This Row],[Cost]]</f>
        <v>10.790400000000002</v>
      </c>
      <c r="Y5338" s="3">
        <f>Sales_Data[[#This Row],[Gross_Profit_Recalc]]/Sales_Data[[#This Row],[Sales]]</f>
        <v>0.40000000000000008</v>
      </c>
      <c r="Z5338">
        <f>YEAR(Sales_Data[[#This Row],[Order Date]])</f>
        <v>2015</v>
      </c>
    </row>
    <row r="5339" spans="1:26" x14ac:dyDescent="0.2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f>_xlfn.XLOOKUP(Sales_Data[[#This Row],[Category]],Assumptions_Model!A:A, Assumptions_Model!B:B)</f>
        <v>0.6</v>
      </c>
      <c r="W5339">
        <f>Sales_Data[[#This Row],[Sales]]*Sales_Data[[#This Row],[Cost_%]]</f>
        <v>184.66560000000001</v>
      </c>
      <c r="X5339">
        <f>Sales_Data[[#This Row],[Sales]]-Sales_Data[[#This Row],[Cost]]</f>
        <v>123.1104</v>
      </c>
      <c r="Y5339" s="3">
        <f>Sales_Data[[#This Row],[Gross_Profit_Recalc]]/Sales_Data[[#This Row],[Sales]]</f>
        <v>0.39999999999999997</v>
      </c>
      <c r="Z5339">
        <f>YEAR(Sales_Data[[#This Row],[Order Date]])</f>
        <v>2017</v>
      </c>
    </row>
    <row r="5340" spans="1:26" x14ac:dyDescent="0.2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>_xlfn.XLOOKUP(Sales_Data[[#This Row],[Category]],Assumptions_Model!A:A, Assumptions_Model!B:B)</f>
        <v>0.6</v>
      </c>
      <c r="W5340">
        <f>Sales_Data[[#This Row],[Sales]]*Sales_Data[[#This Row],[Cost_%]]</f>
        <v>146.72999999999999</v>
      </c>
      <c r="X5340">
        <f>Sales_Data[[#This Row],[Sales]]-Sales_Data[[#This Row],[Cost]]</f>
        <v>97.820000000000022</v>
      </c>
      <c r="Y5340" s="3">
        <f>Sales_Data[[#This Row],[Gross_Profit_Recalc]]/Sales_Data[[#This Row],[Sales]]</f>
        <v>0.40000000000000008</v>
      </c>
      <c r="Z5340">
        <f>YEAR(Sales_Data[[#This Row],[Order Date]])</f>
        <v>2015</v>
      </c>
    </row>
    <row r="5341" spans="1:26" x14ac:dyDescent="0.2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>_xlfn.XLOOKUP(Sales_Data[[#This Row],[Category]],Assumptions_Model!A:A, Assumptions_Model!B:B)</f>
        <v>0.6</v>
      </c>
      <c r="W5341">
        <f>Sales_Data[[#This Row],[Sales]]*Sales_Data[[#This Row],[Cost_%]]</f>
        <v>7.3439999999999994</v>
      </c>
      <c r="X5341">
        <f>Sales_Data[[#This Row],[Sales]]-Sales_Data[[#This Row],[Cost]]</f>
        <v>4.8960000000000008</v>
      </c>
      <c r="Y5341" s="3">
        <f>Sales_Data[[#This Row],[Gross_Profit_Recalc]]/Sales_Data[[#This Row],[Sales]]</f>
        <v>0.40000000000000008</v>
      </c>
      <c r="Z5341">
        <f>YEAR(Sales_Data[[#This Row],[Order Date]])</f>
        <v>2015</v>
      </c>
    </row>
    <row r="5342" spans="1:26" x14ac:dyDescent="0.2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>_xlfn.XLOOKUP(Sales_Data[[#This Row],[Category]],Assumptions_Model!A:A, Assumptions_Model!B:B)</f>
        <v>0.55000000000000004</v>
      </c>
      <c r="W5342">
        <f>Sales_Data[[#This Row],[Sales]]*Sales_Data[[#This Row],[Cost_%]]</f>
        <v>7.6890000000000009</v>
      </c>
      <c r="X5342">
        <f>Sales_Data[[#This Row],[Sales]]-Sales_Data[[#This Row],[Cost]]</f>
        <v>6.2909999999999995</v>
      </c>
      <c r="Y5342" s="3">
        <f>Sales_Data[[#This Row],[Gross_Profit_Recalc]]/Sales_Data[[#This Row],[Sales]]</f>
        <v>0.44999999999999996</v>
      </c>
      <c r="Z5342">
        <f>YEAR(Sales_Data[[#This Row],[Order Date]])</f>
        <v>2015</v>
      </c>
    </row>
    <row r="5343" spans="1:26" x14ac:dyDescent="0.2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>_xlfn.XLOOKUP(Sales_Data[[#This Row],[Category]],Assumptions_Model!A:A, Assumptions_Model!B:B)</f>
        <v>0.55000000000000004</v>
      </c>
      <c r="W5343">
        <f>Sales_Data[[#This Row],[Sales]]*Sales_Data[[#This Row],[Cost_%]]</f>
        <v>494.97250000000008</v>
      </c>
      <c r="X5343">
        <f>Sales_Data[[#This Row],[Sales]]-Sales_Data[[#This Row],[Cost]]</f>
        <v>404.97749999999996</v>
      </c>
      <c r="Y5343" s="3">
        <f>Sales_Data[[#This Row],[Gross_Profit_Recalc]]/Sales_Data[[#This Row],[Sales]]</f>
        <v>0.44999999999999996</v>
      </c>
      <c r="Z5343">
        <f>YEAR(Sales_Data[[#This Row],[Order Date]])</f>
        <v>2015</v>
      </c>
    </row>
    <row r="5344" spans="1:26" x14ac:dyDescent="0.2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>_xlfn.XLOOKUP(Sales_Data[[#This Row],[Category]],Assumptions_Model!A:A, Assumptions_Model!B:B)</f>
        <v>0.6</v>
      </c>
      <c r="W5344">
        <f>Sales_Data[[#This Row],[Sales]]*Sales_Data[[#This Row],[Cost_%]]</f>
        <v>0.97919999999999985</v>
      </c>
      <c r="X5344">
        <f>Sales_Data[[#This Row],[Sales]]-Sales_Data[[#This Row],[Cost]]</f>
        <v>0.65280000000000005</v>
      </c>
      <c r="Y5344" s="3">
        <f>Sales_Data[[#This Row],[Gross_Profit_Recalc]]/Sales_Data[[#This Row],[Sales]]</f>
        <v>0.40000000000000008</v>
      </c>
      <c r="Z5344">
        <f>YEAR(Sales_Data[[#This Row],[Order Date]])</f>
        <v>2014</v>
      </c>
    </row>
    <row r="5345" spans="1:26" x14ac:dyDescent="0.2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>_xlfn.XLOOKUP(Sales_Data[[#This Row],[Category]],Assumptions_Model!A:A, Assumptions_Model!B:B)</f>
        <v>0.55000000000000004</v>
      </c>
      <c r="W5345">
        <f>Sales_Data[[#This Row],[Sales]]*Sales_Data[[#This Row],[Cost_%]]</f>
        <v>147.37800000000001</v>
      </c>
      <c r="X5345">
        <f>Sales_Data[[#This Row],[Sales]]-Sales_Data[[#This Row],[Cost]]</f>
        <v>120.58199999999997</v>
      </c>
      <c r="Y5345" s="3">
        <f>Sales_Data[[#This Row],[Gross_Profit_Recalc]]/Sales_Data[[#This Row],[Sales]]</f>
        <v>0.4499999999999999</v>
      </c>
      <c r="Z5345">
        <f>YEAR(Sales_Data[[#This Row],[Order Date]])</f>
        <v>2014</v>
      </c>
    </row>
    <row r="5346" spans="1:26" x14ac:dyDescent="0.2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>_xlfn.XLOOKUP(Sales_Data[[#This Row],[Category]],Assumptions_Model!A:A, Assumptions_Model!B:B)</f>
        <v>0.55000000000000004</v>
      </c>
      <c r="W5346">
        <f>Sales_Data[[#This Row],[Sales]]*Sales_Data[[#This Row],[Cost_%]]</f>
        <v>17.572500000000002</v>
      </c>
      <c r="X5346">
        <f>Sales_Data[[#This Row],[Sales]]-Sales_Data[[#This Row],[Cost]]</f>
        <v>14.377499999999998</v>
      </c>
      <c r="Y5346" s="3">
        <f>Sales_Data[[#This Row],[Gross_Profit_Recalc]]/Sales_Data[[#This Row],[Sales]]</f>
        <v>0.44999999999999996</v>
      </c>
      <c r="Z5346">
        <f>YEAR(Sales_Data[[#This Row],[Order Date]])</f>
        <v>2015</v>
      </c>
    </row>
    <row r="5347" spans="1:26" x14ac:dyDescent="0.2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>_xlfn.XLOOKUP(Sales_Data[[#This Row],[Category]],Assumptions_Model!A:A, Assumptions_Model!B:B)</f>
        <v>0.6</v>
      </c>
      <c r="W5347">
        <f>Sales_Data[[#This Row],[Sales]]*Sales_Data[[#This Row],[Cost_%]]</f>
        <v>435.50400000000002</v>
      </c>
      <c r="X5347">
        <f>Sales_Data[[#This Row],[Sales]]-Sales_Data[[#This Row],[Cost]]</f>
        <v>290.33600000000001</v>
      </c>
      <c r="Y5347" s="3">
        <f>Sales_Data[[#This Row],[Gross_Profit_Recalc]]/Sales_Data[[#This Row],[Sales]]</f>
        <v>0.4</v>
      </c>
      <c r="Z5347">
        <f>YEAR(Sales_Data[[#This Row],[Order Date]])</f>
        <v>2017</v>
      </c>
    </row>
    <row r="5348" spans="1:26" x14ac:dyDescent="0.2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>_xlfn.XLOOKUP(Sales_Data[[#This Row],[Category]],Assumptions_Model!A:A, Assumptions_Model!B:B)</f>
        <v>0.6</v>
      </c>
      <c r="W5348">
        <f>Sales_Data[[#This Row],[Sales]]*Sales_Data[[#This Row],[Cost_%]]</f>
        <v>6.5376000000000003</v>
      </c>
      <c r="X5348">
        <f>Sales_Data[[#This Row],[Sales]]-Sales_Data[[#This Row],[Cost]]</f>
        <v>4.3584000000000005</v>
      </c>
      <c r="Y5348" s="3">
        <f>Sales_Data[[#This Row],[Gross_Profit_Recalc]]/Sales_Data[[#This Row],[Sales]]</f>
        <v>0.4</v>
      </c>
      <c r="Z5348">
        <f>YEAR(Sales_Data[[#This Row],[Order Date]])</f>
        <v>2017</v>
      </c>
    </row>
    <row r="5349" spans="1:26" x14ac:dyDescent="0.2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>_xlfn.XLOOKUP(Sales_Data[[#This Row],[Category]],Assumptions_Model!A:A, Assumptions_Model!B:B)</f>
        <v>0.6</v>
      </c>
      <c r="W5349">
        <f>Sales_Data[[#This Row],[Sales]]*Sales_Data[[#This Row],[Cost_%]]</f>
        <v>5.1264000000000003</v>
      </c>
      <c r="X5349">
        <f>Sales_Data[[#This Row],[Sales]]-Sales_Data[[#This Row],[Cost]]</f>
        <v>3.4176000000000002</v>
      </c>
      <c r="Y5349" s="3">
        <f>Sales_Data[[#This Row],[Gross_Profit_Recalc]]/Sales_Data[[#This Row],[Sales]]</f>
        <v>0.4</v>
      </c>
      <c r="Z5349">
        <f>YEAR(Sales_Data[[#This Row],[Order Date]])</f>
        <v>2017</v>
      </c>
    </row>
    <row r="5350" spans="1:26" x14ac:dyDescent="0.2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>_xlfn.XLOOKUP(Sales_Data[[#This Row],[Category]],Assumptions_Model!A:A, Assumptions_Model!B:B)</f>
        <v>0.6</v>
      </c>
      <c r="W5350">
        <f>Sales_Data[[#This Row],[Sales]]*Sales_Data[[#This Row],[Cost_%]]</f>
        <v>19.404</v>
      </c>
      <c r="X5350">
        <f>Sales_Data[[#This Row],[Sales]]-Sales_Data[[#This Row],[Cost]]</f>
        <v>12.936000000000003</v>
      </c>
      <c r="Y5350" s="3">
        <f>Sales_Data[[#This Row],[Gross_Profit_Recalc]]/Sales_Data[[#This Row],[Sales]]</f>
        <v>0.40000000000000008</v>
      </c>
      <c r="Z5350">
        <f>YEAR(Sales_Data[[#This Row],[Order Date]])</f>
        <v>2015</v>
      </c>
    </row>
    <row r="5351" spans="1:26" x14ac:dyDescent="0.2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>_xlfn.XLOOKUP(Sales_Data[[#This Row],[Category]],Assumptions_Model!A:A, Assumptions_Model!B:B)</f>
        <v>0.6</v>
      </c>
      <c r="W5351">
        <f>Sales_Data[[#This Row],[Sales]]*Sales_Data[[#This Row],[Cost_%]]</f>
        <v>23.939999999999998</v>
      </c>
      <c r="X5351">
        <f>Sales_Data[[#This Row],[Sales]]-Sales_Data[[#This Row],[Cost]]</f>
        <v>15.96</v>
      </c>
      <c r="Y5351" s="3">
        <f>Sales_Data[[#This Row],[Gross_Profit_Recalc]]/Sales_Data[[#This Row],[Sales]]</f>
        <v>0.4</v>
      </c>
      <c r="Z5351">
        <f>YEAR(Sales_Data[[#This Row],[Order Date]])</f>
        <v>2015</v>
      </c>
    </row>
    <row r="5352" spans="1:26" x14ac:dyDescent="0.2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>_xlfn.XLOOKUP(Sales_Data[[#This Row],[Category]],Assumptions_Model!A:A, Assumptions_Model!B:B)</f>
        <v>0.6</v>
      </c>
      <c r="W5352">
        <f>Sales_Data[[#This Row],[Sales]]*Sales_Data[[#This Row],[Cost_%]]</f>
        <v>86.313599999999994</v>
      </c>
      <c r="X5352">
        <f>Sales_Data[[#This Row],[Sales]]-Sales_Data[[#This Row],[Cost]]</f>
        <v>57.542400000000001</v>
      </c>
      <c r="Y5352" s="3">
        <f>Sales_Data[[#This Row],[Gross_Profit_Recalc]]/Sales_Data[[#This Row],[Sales]]</f>
        <v>0.4</v>
      </c>
      <c r="Z5352">
        <f>YEAR(Sales_Data[[#This Row],[Order Date]])</f>
        <v>2017</v>
      </c>
    </row>
    <row r="5353" spans="1:26" x14ac:dyDescent="0.2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>_xlfn.XLOOKUP(Sales_Data[[#This Row],[Category]],Assumptions_Model!A:A, Assumptions_Model!B:B)</f>
        <v>0.6</v>
      </c>
      <c r="W5353">
        <f>Sales_Data[[#This Row],[Sales]]*Sales_Data[[#This Row],[Cost_%]]</f>
        <v>25.152000000000001</v>
      </c>
      <c r="X5353">
        <f>Sales_Data[[#This Row],[Sales]]-Sales_Data[[#This Row],[Cost]]</f>
        <v>16.768000000000001</v>
      </c>
      <c r="Y5353" s="3">
        <f>Sales_Data[[#This Row],[Gross_Profit_Recalc]]/Sales_Data[[#This Row],[Sales]]</f>
        <v>0.4</v>
      </c>
      <c r="Z5353">
        <f>YEAR(Sales_Data[[#This Row],[Order Date]])</f>
        <v>2016</v>
      </c>
    </row>
    <row r="5354" spans="1:26" x14ac:dyDescent="0.2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>_xlfn.XLOOKUP(Sales_Data[[#This Row],[Category]],Assumptions_Model!A:A, Assumptions_Model!B:B)</f>
        <v>0.55000000000000004</v>
      </c>
      <c r="W5354">
        <f>Sales_Data[[#This Row],[Sales]]*Sales_Data[[#This Row],[Cost_%]]</f>
        <v>181.27120000000002</v>
      </c>
      <c r="X5354">
        <f>Sales_Data[[#This Row],[Sales]]-Sales_Data[[#This Row],[Cost]]</f>
        <v>148.31279999999998</v>
      </c>
      <c r="Y5354" s="3">
        <f>Sales_Data[[#This Row],[Gross_Profit_Recalc]]/Sales_Data[[#This Row],[Sales]]</f>
        <v>0.44999999999999996</v>
      </c>
      <c r="Z5354">
        <f>YEAR(Sales_Data[[#This Row],[Order Date]])</f>
        <v>2016</v>
      </c>
    </row>
    <row r="5355" spans="1:26" x14ac:dyDescent="0.2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>_xlfn.XLOOKUP(Sales_Data[[#This Row],[Category]],Assumptions_Model!A:A, Assumptions_Model!B:B)</f>
        <v>0.6</v>
      </c>
      <c r="W5355">
        <f>Sales_Data[[#This Row],[Sales]]*Sales_Data[[#This Row],[Cost_%]]</f>
        <v>52.368000000000002</v>
      </c>
      <c r="X5355">
        <f>Sales_Data[[#This Row],[Sales]]-Sales_Data[[#This Row],[Cost]]</f>
        <v>34.911999999999999</v>
      </c>
      <c r="Y5355" s="3">
        <f>Sales_Data[[#This Row],[Gross_Profit_Recalc]]/Sales_Data[[#This Row],[Sales]]</f>
        <v>0.39999999999999997</v>
      </c>
      <c r="Z5355">
        <f>YEAR(Sales_Data[[#This Row],[Order Date]])</f>
        <v>2016</v>
      </c>
    </row>
    <row r="5356" spans="1:26" x14ac:dyDescent="0.2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f>_xlfn.XLOOKUP(Sales_Data[[#This Row],[Category]],Assumptions_Model!A:A, Assumptions_Model!B:B)</f>
        <v>0.65</v>
      </c>
      <c r="W5356">
        <f>Sales_Data[[#This Row],[Sales]]*Sales_Data[[#This Row],[Cost_%]]</f>
        <v>181.64640000000003</v>
      </c>
      <c r="X5356">
        <f>Sales_Data[[#This Row],[Sales]]-Sales_Data[[#This Row],[Cost]]</f>
        <v>97.809599999999989</v>
      </c>
      <c r="Y5356" s="3">
        <f>Sales_Data[[#This Row],[Gross_Profit_Recalc]]/Sales_Data[[#This Row],[Sales]]</f>
        <v>0.34999999999999992</v>
      </c>
      <c r="Z5356">
        <f>YEAR(Sales_Data[[#This Row],[Order Date]])</f>
        <v>2014</v>
      </c>
    </row>
    <row r="5357" spans="1:26" x14ac:dyDescent="0.2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>_xlfn.XLOOKUP(Sales_Data[[#This Row],[Category]],Assumptions_Model!A:A, Assumptions_Model!B:B)</f>
        <v>0.6</v>
      </c>
      <c r="W5357">
        <f>Sales_Data[[#This Row],[Sales]]*Sales_Data[[#This Row],[Cost_%]]</f>
        <v>4.8</v>
      </c>
      <c r="X5357">
        <f>Sales_Data[[#This Row],[Sales]]-Sales_Data[[#This Row],[Cost]]</f>
        <v>3.2</v>
      </c>
      <c r="Y5357" s="3">
        <f>Sales_Data[[#This Row],[Gross_Profit_Recalc]]/Sales_Data[[#This Row],[Sales]]</f>
        <v>0.4</v>
      </c>
      <c r="Z5357">
        <f>YEAR(Sales_Data[[#This Row],[Order Date]])</f>
        <v>2014</v>
      </c>
    </row>
    <row r="5358" spans="1:26" x14ac:dyDescent="0.2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f>_xlfn.XLOOKUP(Sales_Data[[#This Row],[Category]],Assumptions_Model!A:A, Assumptions_Model!B:B)</f>
        <v>0.6</v>
      </c>
      <c r="W5358">
        <f>Sales_Data[[#This Row],[Sales]]*Sales_Data[[#This Row],[Cost_%]]</f>
        <v>16.343999999999998</v>
      </c>
      <c r="X5358">
        <f>Sales_Data[[#This Row],[Sales]]-Sales_Data[[#This Row],[Cost]]</f>
        <v>10.896000000000001</v>
      </c>
      <c r="Y5358" s="3">
        <f>Sales_Data[[#This Row],[Gross_Profit_Recalc]]/Sales_Data[[#This Row],[Sales]]</f>
        <v>0.40000000000000008</v>
      </c>
      <c r="Z5358">
        <f>YEAR(Sales_Data[[#This Row],[Order Date]])</f>
        <v>2016</v>
      </c>
    </row>
    <row r="5359" spans="1:26" x14ac:dyDescent="0.2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>_xlfn.XLOOKUP(Sales_Data[[#This Row],[Category]],Assumptions_Model!A:A, Assumptions_Model!B:B)</f>
        <v>0.55000000000000004</v>
      </c>
      <c r="W5359">
        <f>Sales_Data[[#This Row],[Sales]]*Sales_Data[[#This Row],[Cost_%]]</f>
        <v>8.9980000000000011</v>
      </c>
      <c r="X5359">
        <f>Sales_Data[[#This Row],[Sales]]-Sales_Data[[#This Row],[Cost]]</f>
        <v>7.3619999999999983</v>
      </c>
      <c r="Y5359" s="3">
        <f>Sales_Data[[#This Row],[Gross_Profit_Recalc]]/Sales_Data[[#This Row],[Sales]]</f>
        <v>0.4499999999999999</v>
      </c>
      <c r="Z5359">
        <f>YEAR(Sales_Data[[#This Row],[Order Date]])</f>
        <v>2014</v>
      </c>
    </row>
    <row r="5360" spans="1:26" x14ac:dyDescent="0.2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>_xlfn.XLOOKUP(Sales_Data[[#This Row],[Category]],Assumptions_Model!A:A, Assumptions_Model!B:B)</f>
        <v>0.6</v>
      </c>
      <c r="W5360">
        <f>Sales_Data[[#This Row],[Sales]]*Sales_Data[[#This Row],[Cost_%]]</f>
        <v>9.468</v>
      </c>
      <c r="X5360">
        <f>Sales_Data[[#This Row],[Sales]]-Sales_Data[[#This Row],[Cost]]</f>
        <v>6.3119999999999994</v>
      </c>
      <c r="Y5360" s="3">
        <f>Sales_Data[[#This Row],[Gross_Profit_Recalc]]/Sales_Data[[#This Row],[Sales]]</f>
        <v>0.39999999999999997</v>
      </c>
      <c r="Z5360">
        <f>YEAR(Sales_Data[[#This Row],[Order Date]])</f>
        <v>2014</v>
      </c>
    </row>
    <row r="5361" spans="1:26" x14ac:dyDescent="0.2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>_xlfn.XLOOKUP(Sales_Data[[#This Row],[Category]],Assumptions_Model!A:A, Assumptions_Model!B:B)</f>
        <v>0.6</v>
      </c>
      <c r="W5361">
        <f>Sales_Data[[#This Row],[Sales]]*Sales_Data[[#This Row],[Cost_%]]</f>
        <v>27.587999999999997</v>
      </c>
      <c r="X5361">
        <f>Sales_Data[[#This Row],[Sales]]-Sales_Data[[#This Row],[Cost]]</f>
        <v>18.391999999999999</v>
      </c>
      <c r="Y5361" s="3">
        <f>Sales_Data[[#This Row],[Gross_Profit_Recalc]]/Sales_Data[[#This Row],[Sales]]</f>
        <v>0.4</v>
      </c>
      <c r="Z5361">
        <f>YEAR(Sales_Data[[#This Row],[Order Date]])</f>
        <v>2014</v>
      </c>
    </row>
    <row r="5362" spans="1:26" x14ac:dyDescent="0.2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>_xlfn.XLOOKUP(Sales_Data[[#This Row],[Category]],Assumptions_Model!A:A, Assumptions_Model!B:B)</f>
        <v>0.65</v>
      </c>
      <c r="W5362">
        <f>Sales_Data[[#This Row],[Sales]]*Sales_Data[[#This Row],[Cost_%]]</f>
        <v>128.8768</v>
      </c>
      <c r="X5362">
        <f>Sales_Data[[#This Row],[Sales]]-Sales_Data[[#This Row],[Cost]]</f>
        <v>69.395199999999988</v>
      </c>
      <c r="Y5362" s="3">
        <f>Sales_Data[[#This Row],[Gross_Profit_Recalc]]/Sales_Data[[#This Row],[Sales]]</f>
        <v>0.35</v>
      </c>
      <c r="Z5362">
        <f>YEAR(Sales_Data[[#This Row],[Order Date]])</f>
        <v>2017</v>
      </c>
    </row>
    <row r="5363" spans="1:26" x14ac:dyDescent="0.2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>_xlfn.XLOOKUP(Sales_Data[[#This Row],[Category]],Assumptions_Model!A:A, Assumptions_Model!B:B)</f>
        <v>0.6</v>
      </c>
      <c r="W5363">
        <f>Sales_Data[[#This Row],[Sales]]*Sales_Data[[#This Row],[Cost_%]]</f>
        <v>432.45599999999996</v>
      </c>
      <c r="X5363">
        <f>Sales_Data[[#This Row],[Sales]]-Sales_Data[[#This Row],[Cost]]</f>
        <v>288.30400000000003</v>
      </c>
      <c r="Y5363" s="3">
        <f>Sales_Data[[#This Row],[Gross_Profit_Recalc]]/Sales_Data[[#This Row],[Sales]]</f>
        <v>0.4</v>
      </c>
      <c r="Z5363">
        <f>YEAR(Sales_Data[[#This Row],[Order Date]])</f>
        <v>2017</v>
      </c>
    </row>
    <row r="5364" spans="1:26" x14ac:dyDescent="0.2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f>_xlfn.XLOOKUP(Sales_Data[[#This Row],[Category]],Assumptions_Model!A:A, Assumptions_Model!B:B)</f>
        <v>0.65</v>
      </c>
      <c r="W5364">
        <f>Sales_Data[[#This Row],[Sales]]*Sales_Data[[#This Row],[Cost_%]]</f>
        <v>45.864000000000004</v>
      </c>
      <c r="X5364">
        <f>Sales_Data[[#This Row],[Sales]]-Sales_Data[[#This Row],[Cost]]</f>
        <v>24.695999999999998</v>
      </c>
      <c r="Y5364" s="3">
        <f>Sales_Data[[#This Row],[Gross_Profit_Recalc]]/Sales_Data[[#This Row],[Sales]]</f>
        <v>0.35</v>
      </c>
      <c r="Z5364">
        <f>YEAR(Sales_Data[[#This Row],[Order Date]])</f>
        <v>2016</v>
      </c>
    </row>
    <row r="5365" spans="1:26" x14ac:dyDescent="0.2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f>_xlfn.XLOOKUP(Sales_Data[[#This Row],[Category]],Assumptions_Model!A:A, Assumptions_Model!B:B)</f>
        <v>0.6</v>
      </c>
      <c r="W5365">
        <f>Sales_Data[[#This Row],[Sales]]*Sales_Data[[#This Row],[Cost_%]]</f>
        <v>49.175999999999995</v>
      </c>
      <c r="X5365">
        <f>Sales_Data[[#This Row],[Sales]]-Sales_Data[[#This Row],[Cost]]</f>
        <v>32.783999999999999</v>
      </c>
      <c r="Y5365" s="3">
        <f>Sales_Data[[#This Row],[Gross_Profit_Recalc]]/Sales_Data[[#This Row],[Sales]]</f>
        <v>0.4</v>
      </c>
      <c r="Z5365">
        <f>YEAR(Sales_Data[[#This Row],[Order Date]])</f>
        <v>2016</v>
      </c>
    </row>
    <row r="5366" spans="1:26" x14ac:dyDescent="0.2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>_xlfn.XLOOKUP(Sales_Data[[#This Row],[Category]],Assumptions_Model!A:A, Assumptions_Model!B:B)</f>
        <v>0.6</v>
      </c>
      <c r="W5366">
        <f>Sales_Data[[#This Row],[Sales]]*Sales_Data[[#This Row],[Cost_%]]</f>
        <v>38.918399999999998</v>
      </c>
      <c r="X5366">
        <f>Sales_Data[[#This Row],[Sales]]-Sales_Data[[#This Row],[Cost]]</f>
        <v>25.945600000000006</v>
      </c>
      <c r="Y5366" s="3">
        <f>Sales_Data[[#This Row],[Gross_Profit_Recalc]]/Sales_Data[[#This Row],[Sales]]</f>
        <v>0.40000000000000008</v>
      </c>
      <c r="Z5366">
        <f>YEAR(Sales_Data[[#This Row],[Order Date]])</f>
        <v>2014</v>
      </c>
    </row>
    <row r="5367" spans="1:26" x14ac:dyDescent="0.2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>_xlfn.XLOOKUP(Sales_Data[[#This Row],[Category]],Assumptions_Model!A:A, Assumptions_Model!B:B)</f>
        <v>0.55000000000000004</v>
      </c>
      <c r="W5367">
        <f>Sales_Data[[#This Row],[Sales]]*Sales_Data[[#This Row],[Cost_%]]</f>
        <v>83.155600000000007</v>
      </c>
      <c r="X5367">
        <f>Sales_Data[[#This Row],[Sales]]-Sales_Data[[#This Row],[Cost]]</f>
        <v>68.0364</v>
      </c>
      <c r="Y5367" s="3">
        <f>Sales_Data[[#This Row],[Gross_Profit_Recalc]]/Sales_Data[[#This Row],[Sales]]</f>
        <v>0.44999999999999996</v>
      </c>
      <c r="Z5367">
        <f>YEAR(Sales_Data[[#This Row],[Order Date]])</f>
        <v>2016</v>
      </c>
    </row>
    <row r="5368" spans="1:26" x14ac:dyDescent="0.2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>_xlfn.XLOOKUP(Sales_Data[[#This Row],[Category]],Assumptions_Model!A:A, Assumptions_Model!B:B)</f>
        <v>0.55000000000000004</v>
      </c>
      <c r="W5368">
        <f>Sales_Data[[#This Row],[Sales]]*Sales_Data[[#This Row],[Cost_%]]</f>
        <v>48.826799999999999</v>
      </c>
      <c r="X5368">
        <f>Sales_Data[[#This Row],[Sales]]-Sales_Data[[#This Row],[Cost]]</f>
        <v>39.949199999999998</v>
      </c>
      <c r="Y5368" s="3">
        <f>Sales_Data[[#This Row],[Gross_Profit_Recalc]]/Sales_Data[[#This Row],[Sales]]</f>
        <v>0.45</v>
      </c>
      <c r="Z5368">
        <f>YEAR(Sales_Data[[#This Row],[Order Date]])</f>
        <v>2017</v>
      </c>
    </row>
    <row r="5369" spans="1:26" x14ac:dyDescent="0.2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>_xlfn.XLOOKUP(Sales_Data[[#This Row],[Category]],Assumptions_Model!A:A, Assumptions_Model!B:B)</f>
        <v>0.6</v>
      </c>
      <c r="W5369">
        <f>Sales_Data[[#This Row],[Sales]]*Sales_Data[[#This Row],[Cost_%]]</f>
        <v>6.9359999999999999</v>
      </c>
      <c r="X5369">
        <f>Sales_Data[[#This Row],[Sales]]-Sales_Data[[#This Row],[Cost]]</f>
        <v>4.6240000000000006</v>
      </c>
      <c r="Y5369" s="3">
        <f>Sales_Data[[#This Row],[Gross_Profit_Recalc]]/Sales_Data[[#This Row],[Sales]]</f>
        <v>0.4</v>
      </c>
      <c r="Z5369">
        <f>YEAR(Sales_Data[[#This Row],[Order Date]])</f>
        <v>2017</v>
      </c>
    </row>
    <row r="5370" spans="1:26" x14ac:dyDescent="0.2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>_xlfn.XLOOKUP(Sales_Data[[#This Row],[Category]],Assumptions_Model!A:A, Assumptions_Model!B:B)</f>
        <v>0.6</v>
      </c>
      <c r="W5370">
        <f>Sales_Data[[#This Row],[Sales]]*Sales_Data[[#This Row],[Cost_%]]</f>
        <v>9.347999999999999</v>
      </c>
      <c r="X5370">
        <f>Sales_Data[[#This Row],[Sales]]-Sales_Data[[#This Row],[Cost]]</f>
        <v>6.2320000000000011</v>
      </c>
      <c r="Y5370" s="3">
        <f>Sales_Data[[#This Row],[Gross_Profit_Recalc]]/Sales_Data[[#This Row],[Sales]]</f>
        <v>0.40000000000000008</v>
      </c>
      <c r="Z5370">
        <f>YEAR(Sales_Data[[#This Row],[Order Date]])</f>
        <v>2017</v>
      </c>
    </row>
    <row r="5371" spans="1:26" x14ac:dyDescent="0.2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>_xlfn.XLOOKUP(Sales_Data[[#This Row],[Category]],Assumptions_Model!A:A, Assumptions_Model!B:B)</f>
        <v>0.6</v>
      </c>
      <c r="W5371">
        <f>Sales_Data[[#This Row],[Sales]]*Sales_Data[[#This Row],[Cost_%]]</f>
        <v>51.0336</v>
      </c>
      <c r="X5371">
        <f>Sales_Data[[#This Row],[Sales]]-Sales_Data[[#This Row],[Cost]]</f>
        <v>34.022399999999998</v>
      </c>
      <c r="Y5371" s="3">
        <f>Sales_Data[[#This Row],[Gross_Profit_Recalc]]/Sales_Data[[#This Row],[Sales]]</f>
        <v>0.39999999999999997</v>
      </c>
      <c r="Z5371">
        <f>YEAR(Sales_Data[[#This Row],[Order Date]])</f>
        <v>2017</v>
      </c>
    </row>
    <row r="5372" spans="1:26" x14ac:dyDescent="0.2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>_xlfn.XLOOKUP(Sales_Data[[#This Row],[Category]],Assumptions_Model!A:A, Assumptions_Model!B:B)</f>
        <v>0.65</v>
      </c>
      <c r="W5372">
        <f>Sales_Data[[#This Row],[Sales]]*Sales_Data[[#This Row],[Cost_%]]</f>
        <v>178.07399999999998</v>
      </c>
      <c r="X5372">
        <f>Sales_Data[[#This Row],[Sales]]-Sales_Data[[#This Row],[Cost]]</f>
        <v>95.885999999999996</v>
      </c>
      <c r="Y5372" s="3">
        <f>Sales_Data[[#This Row],[Gross_Profit_Recalc]]/Sales_Data[[#This Row],[Sales]]</f>
        <v>0.35000000000000003</v>
      </c>
      <c r="Z5372">
        <f>YEAR(Sales_Data[[#This Row],[Order Date]])</f>
        <v>2017</v>
      </c>
    </row>
    <row r="5373" spans="1:26" x14ac:dyDescent="0.2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>_xlfn.XLOOKUP(Sales_Data[[#This Row],[Category]],Assumptions_Model!A:A, Assumptions_Model!B:B)</f>
        <v>0.65</v>
      </c>
      <c r="W5373">
        <f>Sales_Data[[#This Row],[Sales]]*Sales_Data[[#This Row],[Cost_%]]</f>
        <v>199.48499999999999</v>
      </c>
      <c r="X5373">
        <f>Sales_Data[[#This Row],[Sales]]-Sales_Data[[#This Row],[Cost]]</f>
        <v>107.41499999999999</v>
      </c>
      <c r="Y5373" s="3">
        <f>Sales_Data[[#This Row],[Gross_Profit_Recalc]]/Sales_Data[[#This Row],[Sales]]</f>
        <v>0.35</v>
      </c>
      <c r="Z5373">
        <f>YEAR(Sales_Data[[#This Row],[Order Date]])</f>
        <v>2017</v>
      </c>
    </row>
    <row r="5374" spans="1:26" x14ac:dyDescent="0.2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>_xlfn.XLOOKUP(Sales_Data[[#This Row],[Category]],Assumptions_Model!A:A, Assumptions_Model!B:B)</f>
        <v>0.6</v>
      </c>
      <c r="W5374">
        <f>Sales_Data[[#This Row],[Sales]]*Sales_Data[[#This Row],[Cost_%]]</f>
        <v>9.3311999999999991</v>
      </c>
      <c r="X5374">
        <f>Sales_Data[[#This Row],[Sales]]-Sales_Data[[#This Row],[Cost]]</f>
        <v>6.2208000000000006</v>
      </c>
      <c r="Y5374" s="3">
        <f>Sales_Data[[#This Row],[Gross_Profit_Recalc]]/Sales_Data[[#This Row],[Sales]]</f>
        <v>0.4</v>
      </c>
      <c r="Z5374">
        <f>YEAR(Sales_Data[[#This Row],[Order Date]])</f>
        <v>2015</v>
      </c>
    </row>
    <row r="5375" spans="1:26" x14ac:dyDescent="0.2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>_xlfn.XLOOKUP(Sales_Data[[#This Row],[Category]],Assumptions_Model!A:A, Assumptions_Model!B:B)</f>
        <v>0.65</v>
      </c>
      <c r="W5375">
        <f>Sales_Data[[#This Row],[Sales]]*Sales_Data[[#This Row],[Cost_%]]</f>
        <v>225.78465</v>
      </c>
      <c r="X5375">
        <f>Sales_Data[[#This Row],[Sales]]-Sales_Data[[#This Row],[Cost]]</f>
        <v>121.57634999999999</v>
      </c>
      <c r="Y5375" s="3">
        <f>Sales_Data[[#This Row],[Gross_Profit_Recalc]]/Sales_Data[[#This Row],[Sales]]</f>
        <v>0.35</v>
      </c>
      <c r="Z5375">
        <f>YEAR(Sales_Data[[#This Row],[Order Date]])</f>
        <v>2015</v>
      </c>
    </row>
    <row r="5376" spans="1:26" x14ac:dyDescent="0.2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>_xlfn.XLOOKUP(Sales_Data[[#This Row],[Category]],Assumptions_Model!A:A, Assumptions_Model!B:B)</f>
        <v>0.6</v>
      </c>
      <c r="W5376">
        <f>Sales_Data[[#This Row],[Sales]]*Sales_Data[[#This Row],[Cost_%]]</f>
        <v>6.2207999999999997</v>
      </c>
      <c r="X5376">
        <f>Sales_Data[[#This Row],[Sales]]-Sales_Data[[#This Row],[Cost]]</f>
        <v>4.1472000000000007</v>
      </c>
      <c r="Y5376" s="3">
        <f>Sales_Data[[#This Row],[Gross_Profit_Recalc]]/Sales_Data[[#This Row],[Sales]]</f>
        <v>0.40000000000000008</v>
      </c>
      <c r="Z5376">
        <f>YEAR(Sales_Data[[#This Row],[Order Date]])</f>
        <v>2015</v>
      </c>
    </row>
    <row r="5377" spans="1:26" x14ac:dyDescent="0.2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>_xlfn.XLOOKUP(Sales_Data[[#This Row],[Category]],Assumptions_Model!A:A, Assumptions_Model!B:B)</f>
        <v>0.55000000000000004</v>
      </c>
      <c r="W5377">
        <f>Sales_Data[[#This Row],[Sales]]*Sales_Data[[#This Row],[Cost_%]]</f>
        <v>53.988</v>
      </c>
      <c r="X5377">
        <f>Sales_Data[[#This Row],[Sales]]-Sales_Data[[#This Row],[Cost]]</f>
        <v>44.171999999999997</v>
      </c>
      <c r="Y5377" s="3">
        <f>Sales_Data[[#This Row],[Gross_Profit_Recalc]]/Sales_Data[[#This Row],[Sales]]</f>
        <v>0.45</v>
      </c>
      <c r="Z5377">
        <f>YEAR(Sales_Data[[#This Row],[Order Date]])</f>
        <v>2017</v>
      </c>
    </row>
    <row r="5378" spans="1:26" x14ac:dyDescent="0.2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>_xlfn.XLOOKUP(Sales_Data[[#This Row],[Category]],Assumptions_Model!A:A, Assumptions_Model!B:B)</f>
        <v>0.6</v>
      </c>
      <c r="W5378">
        <f>Sales_Data[[#This Row],[Sales]]*Sales_Data[[#This Row],[Cost_%]]</f>
        <v>18.864000000000001</v>
      </c>
      <c r="X5378">
        <f>Sales_Data[[#This Row],[Sales]]-Sales_Data[[#This Row],[Cost]]</f>
        <v>12.576000000000001</v>
      </c>
      <c r="Y5378" s="3">
        <f>Sales_Data[[#This Row],[Gross_Profit_Recalc]]/Sales_Data[[#This Row],[Sales]]</f>
        <v>0.4</v>
      </c>
      <c r="Z5378">
        <f>YEAR(Sales_Data[[#This Row],[Order Date]])</f>
        <v>2017</v>
      </c>
    </row>
    <row r="5379" spans="1:26" x14ac:dyDescent="0.2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>_xlfn.XLOOKUP(Sales_Data[[#This Row],[Category]],Assumptions_Model!A:A, Assumptions_Model!B:B)</f>
        <v>0.6</v>
      </c>
      <c r="W5379">
        <f>Sales_Data[[#This Row],[Sales]]*Sales_Data[[#This Row],[Cost_%]]</f>
        <v>209.09279999999998</v>
      </c>
      <c r="X5379">
        <f>Sales_Data[[#This Row],[Sales]]-Sales_Data[[#This Row],[Cost]]</f>
        <v>139.39520000000002</v>
      </c>
      <c r="Y5379" s="3">
        <f>Sales_Data[[#This Row],[Gross_Profit_Recalc]]/Sales_Data[[#This Row],[Sales]]</f>
        <v>0.4</v>
      </c>
      <c r="Z5379">
        <f>YEAR(Sales_Data[[#This Row],[Order Date]])</f>
        <v>2014</v>
      </c>
    </row>
    <row r="5380" spans="1:26" x14ac:dyDescent="0.2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>_xlfn.XLOOKUP(Sales_Data[[#This Row],[Category]],Assumptions_Model!A:A, Assumptions_Model!B:B)</f>
        <v>0.6</v>
      </c>
      <c r="W5380">
        <f>Sales_Data[[#This Row],[Sales]]*Sales_Data[[#This Row],[Cost_%]]</f>
        <v>103.6416</v>
      </c>
      <c r="X5380">
        <f>Sales_Data[[#This Row],[Sales]]-Sales_Data[[#This Row],[Cost]]</f>
        <v>69.094399999999993</v>
      </c>
      <c r="Y5380" s="3">
        <f>Sales_Data[[#This Row],[Gross_Profit_Recalc]]/Sales_Data[[#This Row],[Sales]]</f>
        <v>0.39999999999999997</v>
      </c>
      <c r="Z5380">
        <f>YEAR(Sales_Data[[#This Row],[Order Date]])</f>
        <v>2014</v>
      </c>
    </row>
    <row r="5381" spans="1:26" x14ac:dyDescent="0.2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>_xlfn.XLOOKUP(Sales_Data[[#This Row],[Category]],Assumptions_Model!A:A, Assumptions_Model!B:B)</f>
        <v>0.6</v>
      </c>
      <c r="W5381">
        <f>Sales_Data[[#This Row],[Sales]]*Sales_Data[[#This Row],[Cost_%]]</f>
        <v>9.3239999999999998</v>
      </c>
      <c r="X5381">
        <f>Sales_Data[[#This Row],[Sales]]-Sales_Data[[#This Row],[Cost]]</f>
        <v>6.2159999999999993</v>
      </c>
      <c r="Y5381" s="3">
        <f>Sales_Data[[#This Row],[Gross_Profit_Recalc]]/Sales_Data[[#This Row],[Sales]]</f>
        <v>0.39999999999999997</v>
      </c>
      <c r="Z5381">
        <f>YEAR(Sales_Data[[#This Row],[Order Date]])</f>
        <v>2016</v>
      </c>
    </row>
    <row r="5382" spans="1:26" x14ac:dyDescent="0.2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f>_xlfn.XLOOKUP(Sales_Data[[#This Row],[Category]],Assumptions_Model!A:A, Assumptions_Model!B:B)</f>
        <v>0.55000000000000004</v>
      </c>
      <c r="W5382">
        <f>Sales_Data[[#This Row],[Sales]]*Sales_Data[[#This Row],[Cost_%]]</f>
        <v>58.05360000000001</v>
      </c>
      <c r="X5382">
        <f>Sales_Data[[#This Row],[Sales]]-Sales_Data[[#This Row],[Cost]]</f>
        <v>47.498399999999997</v>
      </c>
      <c r="Y5382" s="3">
        <f>Sales_Data[[#This Row],[Gross_Profit_Recalc]]/Sales_Data[[#This Row],[Sales]]</f>
        <v>0.44999999999999996</v>
      </c>
      <c r="Z5382">
        <f>YEAR(Sales_Data[[#This Row],[Order Date]])</f>
        <v>2016</v>
      </c>
    </row>
    <row r="5383" spans="1:26" x14ac:dyDescent="0.2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>_xlfn.XLOOKUP(Sales_Data[[#This Row],[Category]],Assumptions_Model!A:A, Assumptions_Model!B:B)</f>
        <v>0.6</v>
      </c>
      <c r="W5383">
        <f>Sales_Data[[#This Row],[Sales]]*Sales_Data[[#This Row],[Cost_%]]</f>
        <v>15.552</v>
      </c>
      <c r="X5383">
        <f>Sales_Data[[#This Row],[Sales]]-Sales_Data[[#This Row],[Cost]]</f>
        <v>10.368000000000002</v>
      </c>
      <c r="Y5383" s="3">
        <f>Sales_Data[[#This Row],[Gross_Profit_Recalc]]/Sales_Data[[#This Row],[Sales]]</f>
        <v>0.40000000000000008</v>
      </c>
      <c r="Z5383">
        <f>YEAR(Sales_Data[[#This Row],[Order Date]])</f>
        <v>2016</v>
      </c>
    </row>
    <row r="5384" spans="1:26" x14ac:dyDescent="0.2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>_xlfn.XLOOKUP(Sales_Data[[#This Row],[Category]],Assumptions_Model!A:A, Assumptions_Model!B:B)</f>
        <v>0.6</v>
      </c>
      <c r="W5384">
        <f>Sales_Data[[#This Row],[Sales]]*Sales_Data[[#This Row],[Cost_%]]</f>
        <v>9.4847999999999999</v>
      </c>
      <c r="X5384">
        <f>Sales_Data[[#This Row],[Sales]]-Sales_Data[[#This Row],[Cost]]</f>
        <v>6.3231999999999999</v>
      </c>
      <c r="Y5384" s="3">
        <f>Sales_Data[[#This Row],[Gross_Profit_Recalc]]/Sales_Data[[#This Row],[Sales]]</f>
        <v>0.4</v>
      </c>
      <c r="Z5384">
        <f>YEAR(Sales_Data[[#This Row],[Order Date]])</f>
        <v>2016</v>
      </c>
    </row>
    <row r="5385" spans="1:26" x14ac:dyDescent="0.2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>_xlfn.XLOOKUP(Sales_Data[[#This Row],[Category]],Assumptions_Model!A:A, Assumptions_Model!B:B)</f>
        <v>0.6</v>
      </c>
      <c r="W5385">
        <f>Sales_Data[[#This Row],[Sales]]*Sales_Data[[#This Row],[Cost_%]]</f>
        <v>6.2207999999999997</v>
      </c>
      <c r="X5385">
        <f>Sales_Data[[#This Row],[Sales]]-Sales_Data[[#This Row],[Cost]]</f>
        <v>4.1472000000000007</v>
      </c>
      <c r="Y5385" s="3">
        <f>Sales_Data[[#This Row],[Gross_Profit_Recalc]]/Sales_Data[[#This Row],[Sales]]</f>
        <v>0.40000000000000008</v>
      </c>
      <c r="Z5385">
        <f>YEAR(Sales_Data[[#This Row],[Order Date]])</f>
        <v>2016</v>
      </c>
    </row>
    <row r="5386" spans="1:26" x14ac:dyDescent="0.2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>_xlfn.XLOOKUP(Sales_Data[[#This Row],[Category]],Assumptions_Model!A:A, Assumptions_Model!B:B)</f>
        <v>0.55000000000000004</v>
      </c>
      <c r="W5386">
        <f>Sales_Data[[#This Row],[Sales]]*Sales_Data[[#This Row],[Cost_%]]</f>
        <v>197.01000000000002</v>
      </c>
      <c r="X5386">
        <f>Sales_Data[[#This Row],[Sales]]-Sales_Data[[#This Row],[Cost]]</f>
        <v>161.18999999999997</v>
      </c>
      <c r="Y5386" s="3">
        <f>Sales_Data[[#This Row],[Gross_Profit_Recalc]]/Sales_Data[[#This Row],[Sales]]</f>
        <v>0.44999999999999996</v>
      </c>
      <c r="Z5386">
        <f>YEAR(Sales_Data[[#This Row],[Order Date]])</f>
        <v>2017</v>
      </c>
    </row>
    <row r="5387" spans="1:26" x14ac:dyDescent="0.2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f>_xlfn.XLOOKUP(Sales_Data[[#This Row],[Category]],Assumptions_Model!A:A, Assumptions_Model!B:B)</f>
        <v>0.55000000000000004</v>
      </c>
      <c r="W5387">
        <f>Sales_Data[[#This Row],[Sales]]*Sales_Data[[#This Row],[Cost_%]]</f>
        <v>300.25380000000007</v>
      </c>
      <c r="X5387">
        <f>Sales_Data[[#This Row],[Sales]]-Sales_Data[[#This Row],[Cost]]</f>
        <v>245.66219999999998</v>
      </c>
      <c r="Y5387" s="3">
        <f>Sales_Data[[#This Row],[Gross_Profit_Recalc]]/Sales_Data[[#This Row],[Sales]]</f>
        <v>0.4499999999999999</v>
      </c>
      <c r="Z5387">
        <f>YEAR(Sales_Data[[#This Row],[Order Date]])</f>
        <v>2017</v>
      </c>
    </row>
    <row r="5388" spans="1:26" x14ac:dyDescent="0.2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>_xlfn.XLOOKUP(Sales_Data[[#This Row],[Category]],Assumptions_Model!A:A, Assumptions_Model!B:B)</f>
        <v>0.6</v>
      </c>
      <c r="W5388">
        <f>Sales_Data[[#This Row],[Sales]]*Sales_Data[[#This Row],[Cost_%]]</f>
        <v>24.245999999999999</v>
      </c>
      <c r="X5388">
        <f>Sales_Data[[#This Row],[Sales]]-Sales_Data[[#This Row],[Cost]]</f>
        <v>16.163999999999998</v>
      </c>
      <c r="Y5388" s="3">
        <f>Sales_Data[[#This Row],[Gross_Profit_Recalc]]/Sales_Data[[#This Row],[Sales]]</f>
        <v>0.39999999999999997</v>
      </c>
      <c r="Z5388">
        <f>YEAR(Sales_Data[[#This Row],[Order Date]])</f>
        <v>2017</v>
      </c>
    </row>
    <row r="5389" spans="1:26" x14ac:dyDescent="0.2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>_xlfn.XLOOKUP(Sales_Data[[#This Row],[Category]],Assumptions_Model!A:A, Assumptions_Model!B:B)</f>
        <v>0.55000000000000004</v>
      </c>
      <c r="W5389">
        <f>Sales_Data[[#This Row],[Sales]]*Sales_Data[[#This Row],[Cost_%]]</f>
        <v>92.386800000000008</v>
      </c>
      <c r="X5389">
        <f>Sales_Data[[#This Row],[Sales]]-Sales_Data[[#This Row],[Cost]]</f>
        <v>75.589199999999991</v>
      </c>
      <c r="Y5389" s="3">
        <f>Sales_Data[[#This Row],[Gross_Profit_Recalc]]/Sales_Data[[#This Row],[Sales]]</f>
        <v>0.44999999999999996</v>
      </c>
      <c r="Z5389">
        <f>YEAR(Sales_Data[[#This Row],[Order Date]])</f>
        <v>2017</v>
      </c>
    </row>
    <row r="5390" spans="1:26" x14ac:dyDescent="0.2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f>_xlfn.XLOOKUP(Sales_Data[[#This Row],[Category]],Assumptions_Model!A:A, Assumptions_Model!B:B)</f>
        <v>0.55000000000000004</v>
      </c>
      <c r="W5390">
        <f>Sales_Data[[#This Row],[Sales]]*Sales_Data[[#This Row],[Cost_%]]</f>
        <v>60.241500000000002</v>
      </c>
      <c r="X5390">
        <f>Sales_Data[[#This Row],[Sales]]-Sales_Data[[#This Row],[Cost]]</f>
        <v>49.288499999999999</v>
      </c>
      <c r="Y5390" s="3">
        <f>Sales_Data[[#This Row],[Gross_Profit_Recalc]]/Sales_Data[[#This Row],[Sales]]</f>
        <v>0.45</v>
      </c>
      <c r="Z5390">
        <f>YEAR(Sales_Data[[#This Row],[Order Date]])</f>
        <v>2017</v>
      </c>
    </row>
    <row r="5391" spans="1:26" x14ac:dyDescent="0.2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>_xlfn.XLOOKUP(Sales_Data[[#This Row],[Category]],Assumptions_Model!A:A, Assumptions_Model!B:B)</f>
        <v>0.6</v>
      </c>
      <c r="W5391">
        <f>Sales_Data[[#This Row],[Sales]]*Sales_Data[[#This Row],[Cost_%]]</f>
        <v>5.8920000000000003</v>
      </c>
      <c r="X5391">
        <f>Sales_Data[[#This Row],[Sales]]-Sales_Data[[#This Row],[Cost]]</f>
        <v>3.9279999999999999</v>
      </c>
      <c r="Y5391" s="3">
        <f>Sales_Data[[#This Row],[Gross_Profit_Recalc]]/Sales_Data[[#This Row],[Sales]]</f>
        <v>0.39999999999999997</v>
      </c>
      <c r="Z5391">
        <f>YEAR(Sales_Data[[#This Row],[Order Date]])</f>
        <v>2017</v>
      </c>
    </row>
    <row r="5392" spans="1:26" x14ac:dyDescent="0.2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>_xlfn.XLOOKUP(Sales_Data[[#This Row],[Category]],Assumptions_Model!A:A, Assumptions_Model!B:B)</f>
        <v>0.6</v>
      </c>
      <c r="W5392">
        <f>Sales_Data[[#This Row],[Sales]]*Sales_Data[[#This Row],[Cost_%]]</f>
        <v>15.811199999999999</v>
      </c>
      <c r="X5392">
        <f>Sales_Data[[#This Row],[Sales]]-Sales_Data[[#This Row],[Cost]]</f>
        <v>10.540800000000001</v>
      </c>
      <c r="Y5392" s="3">
        <f>Sales_Data[[#This Row],[Gross_Profit_Recalc]]/Sales_Data[[#This Row],[Sales]]</f>
        <v>0.4</v>
      </c>
      <c r="Z5392">
        <f>YEAR(Sales_Data[[#This Row],[Order Date]])</f>
        <v>2017</v>
      </c>
    </row>
    <row r="5393" spans="1:26" x14ac:dyDescent="0.2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>_xlfn.XLOOKUP(Sales_Data[[#This Row],[Category]],Assumptions_Model!A:A, Assumptions_Model!B:B)</f>
        <v>0.6</v>
      </c>
      <c r="W5393">
        <f>Sales_Data[[#This Row],[Sales]]*Sales_Data[[#This Row],[Cost_%]]</f>
        <v>13.5</v>
      </c>
      <c r="X5393">
        <f>Sales_Data[[#This Row],[Sales]]-Sales_Data[[#This Row],[Cost]]</f>
        <v>9</v>
      </c>
      <c r="Y5393" s="3">
        <f>Sales_Data[[#This Row],[Gross_Profit_Recalc]]/Sales_Data[[#This Row],[Sales]]</f>
        <v>0.4</v>
      </c>
      <c r="Z5393">
        <f>YEAR(Sales_Data[[#This Row],[Order Date]])</f>
        <v>2014</v>
      </c>
    </row>
    <row r="5394" spans="1:26" x14ac:dyDescent="0.2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>_xlfn.XLOOKUP(Sales_Data[[#This Row],[Category]],Assumptions_Model!A:A, Assumptions_Model!B:B)</f>
        <v>0.6</v>
      </c>
      <c r="W5394">
        <f>Sales_Data[[#This Row],[Sales]]*Sales_Data[[#This Row],[Cost_%]]</f>
        <v>5.976</v>
      </c>
      <c r="X5394">
        <f>Sales_Data[[#This Row],[Sales]]-Sales_Data[[#This Row],[Cost]]</f>
        <v>3.9840000000000009</v>
      </c>
      <c r="Y5394" s="3">
        <f>Sales_Data[[#This Row],[Gross_Profit_Recalc]]/Sales_Data[[#This Row],[Sales]]</f>
        <v>0.40000000000000008</v>
      </c>
      <c r="Z5394">
        <f>YEAR(Sales_Data[[#This Row],[Order Date]])</f>
        <v>2014</v>
      </c>
    </row>
    <row r="5395" spans="1:26" x14ac:dyDescent="0.2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>_xlfn.XLOOKUP(Sales_Data[[#This Row],[Category]],Assumptions_Model!A:A, Assumptions_Model!B:B)</f>
        <v>0.6</v>
      </c>
      <c r="W5395">
        <f>Sales_Data[[#This Row],[Sales]]*Sales_Data[[#This Row],[Cost_%]]</f>
        <v>127.848</v>
      </c>
      <c r="X5395">
        <f>Sales_Data[[#This Row],[Sales]]-Sales_Data[[#This Row],[Cost]]</f>
        <v>85.232000000000014</v>
      </c>
      <c r="Y5395" s="3">
        <f>Sales_Data[[#This Row],[Gross_Profit_Recalc]]/Sales_Data[[#This Row],[Sales]]</f>
        <v>0.4</v>
      </c>
      <c r="Z5395">
        <f>YEAR(Sales_Data[[#This Row],[Order Date]])</f>
        <v>2014</v>
      </c>
    </row>
    <row r="5396" spans="1:26" x14ac:dyDescent="0.2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>_xlfn.XLOOKUP(Sales_Data[[#This Row],[Category]],Assumptions_Model!A:A, Assumptions_Model!B:B)</f>
        <v>0.65</v>
      </c>
      <c r="W5396">
        <f>Sales_Data[[#This Row],[Sales]]*Sales_Data[[#This Row],[Cost_%]]</f>
        <v>666.82200000000012</v>
      </c>
      <c r="X5396">
        <f>Sales_Data[[#This Row],[Sales]]-Sales_Data[[#This Row],[Cost]]</f>
        <v>359.05799999999999</v>
      </c>
      <c r="Y5396" s="3">
        <f>Sales_Data[[#This Row],[Gross_Profit_Recalc]]/Sales_Data[[#This Row],[Sales]]</f>
        <v>0.35</v>
      </c>
      <c r="Z5396">
        <f>YEAR(Sales_Data[[#This Row],[Order Date]])</f>
        <v>2014</v>
      </c>
    </row>
    <row r="5397" spans="1:26" x14ac:dyDescent="0.2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f>_xlfn.XLOOKUP(Sales_Data[[#This Row],[Category]],Assumptions_Model!A:A, Assumptions_Model!B:B)</f>
        <v>0.6</v>
      </c>
      <c r="W5397">
        <f>Sales_Data[[#This Row],[Sales]]*Sales_Data[[#This Row],[Cost_%]]</f>
        <v>13.188000000000001</v>
      </c>
      <c r="X5397">
        <f>Sales_Data[[#This Row],[Sales]]-Sales_Data[[#This Row],[Cost]]</f>
        <v>8.7919999999999998</v>
      </c>
      <c r="Y5397" s="3">
        <f>Sales_Data[[#This Row],[Gross_Profit_Recalc]]/Sales_Data[[#This Row],[Sales]]</f>
        <v>0.39999999999999997</v>
      </c>
      <c r="Z5397">
        <f>YEAR(Sales_Data[[#This Row],[Order Date]])</f>
        <v>2014</v>
      </c>
    </row>
    <row r="5398" spans="1:26" x14ac:dyDescent="0.2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f>_xlfn.XLOOKUP(Sales_Data[[#This Row],[Category]],Assumptions_Model!A:A, Assumptions_Model!B:B)</f>
        <v>0.65</v>
      </c>
      <c r="W5398">
        <f>Sales_Data[[#This Row],[Sales]]*Sales_Data[[#This Row],[Cost_%]]</f>
        <v>41.080000000000005</v>
      </c>
      <c r="X5398">
        <f>Sales_Data[[#This Row],[Sales]]-Sales_Data[[#This Row],[Cost]]</f>
        <v>22.119999999999997</v>
      </c>
      <c r="Y5398" s="3">
        <f>Sales_Data[[#This Row],[Gross_Profit_Recalc]]/Sales_Data[[#This Row],[Sales]]</f>
        <v>0.34999999999999992</v>
      </c>
      <c r="Z5398">
        <f>YEAR(Sales_Data[[#This Row],[Order Date]])</f>
        <v>2016</v>
      </c>
    </row>
    <row r="5399" spans="1:26" x14ac:dyDescent="0.2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>_xlfn.XLOOKUP(Sales_Data[[#This Row],[Category]],Assumptions_Model!A:A, Assumptions_Model!B:B)</f>
        <v>0.6</v>
      </c>
      <c r="W5399">
        <f>Sales_Data[[#This Row],[Sales]]*Sales_Data[[#This Row],[Cost_%]]</f>
        <v>23.4</v>
      </c>
      <c r="X5399">
        <f>Sales_Data[[#This Row],[Sales]]-Sales_Data[[#This Row],[Cost]]</f>
        <v>15.600000000000001</v>
      </c>
      <c r="Y5399" s="3">
        <f>Sales_Data[[#This Row],[Gross_Profit_Recalc]]/Sales_Data[[#This Row],[Sales]]</f>
        <v>0.4</v>
      </c>
      <c r="Z5399">
        <f>YEAR(Sales_Data[[#This Row],[Order Date]])</f>
        <v>2016</v>
      </c>
    </row>
    <row r="5400" spans="1:26" x14ac:dyDescent="0.2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>_xlfn.XLOOKUP(Sales_Data[[#This Row],[Category]],Assumptions_Model!A:A, Assumptions_Model!B:B)</f>
        <v>0.6</v>
      </c>
      <c r="W5400">
        <f>Sales_Data[[#This Row],[Sales]]*Sales_Data[[#This Row],[Cost_%]]</f>
        <v>1.7442</v>
      </c>
      <c r="X5400">
        <f>Sales_Data[[#This Row],[Sales]]-Sales_Data[[#This Row],[Cost]]</f>
        <v>1.1628000000000001</v>
      </c>
      <c r="Y5400" s="3">
        <f>Sales_Data[[#This Row],[Gross_Profit_Recalc]]/Sales_Data[[#This Row],[Sales]]</f>
        <v>0.4</v>
      </c>
      <c r="Z5400">
        <f>YEAR(Sales_Data[[#This Row],[Order Date]])</f>
        <v>2016</v>
      </c>
    </row>
    <row r="5401" spans="1:26" x14ac:dyDescent="0.2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_xlfn.XLOOKUP(Sales_Data[[#This Row],[Category]],Assumptions_Model!A:A, Assumptions_Model!B:B)</f>
        <v>0.65</v>
      </c>
      <c r="W5401">
        <f>Sales_Data[[#This Row],[Sales]]*Sales_Data[[#This Row],[Cost_%]]</f>
        <v>361.83224999999999</v>
      </c>
      <c r="X5401">
        <f>Sales_Data[[#This Row],[Sales]]-Sales_Data[[#This Row],[Cost]]</f>
        <v>194.83274999999998</v>
      </c>
      <c r="Y5401" s="3">
        <f>Sales_Data[[#This Row],[Gross_Profit_Recalc]]/Sales_Data[[#This Row],[Sales]]</f>
        <v>0.35</v>
      </c>
      <c r="Z5401">
        <f>YEAR(Sales_Data[[#This Row],[Order Date]])</f>
        <v>2016</v>
      </c>
    </row>
    <row r="5402" spans="1:26" x14ac:dyDescent="0.2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>_xlfn.XLOOKUP(Sales_Data[[#This Row],[Category]],Assumptions_Model!A:A, Assumptions_Model!B:B)</f>
        <v>0.55000000000000004</v>
      </c>
      <c r="W5402">
        <f>Sales_Data[[#This Row],[Sales]]*Sales_Data[[#This Row],[Cost_%]]</f>
        <v>39.589000000000006</v>
      </c>
      <c r="X5402">
        <f>Sales_Data[[#This Row],[Sales]]-Sales_Data[[#This Row],[Cost]]</f>
        <v>32.390999999999998</v>
      </c>
      <c r="Y5402" s="3">
        <f>Sales_Data[[#This Row],[Gross_Profit_Recalc]]/Sales_Data[[#This Row],[Sales]]</f>
        <v>0.44999999999999996</v>
      </c>
      <c r="Z5402">
        <f>YEAR(Sales_Data[[#This Row],[Order Date]])</f>
        <v>2017</v>
      </c>
    </row>
    <row r="5403" spans="1:26" x14ac:dyDescent="0.2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>_xlfn.XLOOKUP(Sales_Data[[#This Row],[Category]],Assumptions_Model!A:A, Assumptions_Model!B:B)</f>
        <v>0.55000000000000004</v>
      </c>
      <c r="W5403">
        <f>Sales_Data[[#This Row],[Sales]]*Sales_Data[[#This Row],[Cost_%]]</f>
        <v>43.989000000000004</v>
      </c>
      <c r="X5403">
        <f>Sales_Data[[#This Row],[Sales]]-Sales_Data[[#This Row],[Cost]]</f>
        <v>35.991</v>
      </c>
      <c r="Y5403" s="3">
        <f>Sales_Data[[#This Row],[Gross_Profit_Recalc]]/Sales_Data[[#This Row],[Sales]]</f>
        <v>0.44999999999999996</v>
      </c>
      <c r="Z5403">
        <f>YEAR(Sales_Data[[#This Row],[Order Date]])</f>
        <v>2017</v>
      </c>
    </row>
    <row r="5404" spans="1:26" x14ac:dyDescent="0.2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>_xlfn.XLOOKUP(Sales_Data[[#This Row],[Category]],Assumptions_Model!A:A, Assumptions_Model!B:B)</f>
        <v>0.6</v>
      </c>
      <c r="W5404">
        <f>Sales_Data[[#This Row],[Sales]]*Sales_Data[[#This Row],[Cost_%]]</f>
        <v>14.8032</v>
      </c>
      <c r="X5404">
        <f>Sales_Data[[#This Row],[Sales]]-Sales_Data[[#This Row],[Cost]]</f>
        <v>9.8688000000000002</v>
      </c>
      <c r="Y5404" s="3">
        <f>Sales_Data[[#This Row],[Gross_Profit_Recalc]]/Sales_Data[[#This Row],[Sales]]</f>
        <v>0.4</v>
      </c>
      <c r="Z5404">
        <f>YEAR(Sales_Data[[#This Row],[Order Date]])</f>
        <v>2017</v>
      </c>
    </row>
    <row r="5405" spans="1:26" x14ac:dyDescent="0.2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>_xlfn.XLOOKUP(Sales_Data[[#This Row],[Category]],Assumptions_Model!A:A, Assumptions_Model!B:B)</f>
        <v>0.6</v>
      </c>
      <c r="W5405">
        <f>Sales_Data[[#This Row],[Sales]]*Sales_Data[[#This Row],[Cost_%]]</f>
        <v>2.2464</v>
      </c>
      <c r="X5405">
        <f>Sales_Data[[#This Row],[Sales]]-Sales_Data[[#This Row],[Cost]]</f>
        <v>1.4976000000000003</v>
      </c>
      <c r="Y5405" s="3">
        <f>Sales_Data[[#This Row],[Gross_Profit_Recalc]]/Sales_Data[[#This Row],[Sales]]</f>
        <v>0.4</v>
      </c>
      <c r="Z5405">
        <f>YEAR(Sales_Data[[#This Row],[Order Date]])</f>
        <v>2017</v>
      </c>
    </row>
    <row r="5406" spans="1:26" x14ac:dyDescent="0.2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>_xlfn.XLOOKUP(Sales_Data[[#This Row],[Category]],Assumptions_Model!A:A, Assumptions_Model!B:B)</f>
        <v>0.55000000000000004</v>
      </c>
      <c r="W5406">
        <f>Sales_Data[[#This Row],[Sales]]*Sales_Data[[#This Row],[Cost_%]]</f>
        <v>245.27800000000002</v>
      </c>
      <c r="X5406">
        <f>Sales_Data[[#This Row],[Sales]]-Sales_Data[[#This Row],[Cost]]</f>
        <v>200.68199999999996</v>
      </c>
      <c r="Y5406" s="3">
        <f>Sales_Data[[#This Row],[Gross_Profit_Recalc]]/Sales_Data[[#This Row],[Sales]]</f>
        <v>0.44999999999999996</v>
      </c>
      <c r="Z5406">
        <f>YEAR(Sales_Data[[#This Row],[Order Date]])</f>
        <v>2016</v>
      </c>
    </row>
    <row r="5407" spans="1:26" x14ac:dyDescent="0.2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f>_xlfn.XLOOKUP(Sales_Data[[#This Row],[Category]],Assumptions_Model!A:A, Assumptions_Model!B:B)</f>
        <v>0.55000000000000004</v>
      </c>
      <c r="W5407">
        <f>Sales_Data[[#This Row],[Sales]]*Sales_Data[[#This Row],[Cost_%]]</f>
        <v>19.932000000000002</v>
      </c>
      <c r="X5407">
        <f>Sales_Data[[#This Row],[Sales]]-Sales_Data[[#This Row],[Cost]]</f>
        <v>16.308</v>
      </c>
      <c r="Y5407" s="3">
        <f>Sales_Data[[#This Row],[Gross_Profit_Recalc]]/Sales_Data[[#This Row],[Sales]]</f>
        <v>0.44999999999999996</v>
      </c>
      <c r="Z5407">
        <f>YEAR(Sales_Data[[#This Row],[Order Date]])</f>
        <v>2016</v>
      </c>
    </row>
    <row r="5408" spans="1:26" x14ac:dyDescent="0.2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>_xlfn.XLOOKUP(Sales_Data[[#This Row],[Category]],Assumptions_Model!A:A, Assumptions_Model!B:B)</f>
        <v>0.6</v>
      </c>
      <c r="W5408">
        <f>Sales_Data[[#This Row],[Sales]]*Sales_Data[[#This Row],[Cost_%]]</f>
        <v>6.39</v>
      </c>
      <c r="X5408">
        <f>Sales_Data[[#This Row],[Sales]]-Sales_Data[[#This Row],[Cost]]</f>
        <v>4.2600000000000007</v>
      </c>
      <c r="Y5408" s="3">
        <f>Sales_Data[[#This Row],[Gross_Profit_Recalc]]/Sales_Data[[#This Row],[Sales]]</f>
        <v>0.40000000000000008</v>
      </c>
      <c r="Z5408">
        <f>YEAR(Sales_Data[[#This Row],[Order Date]])</f>
        <v>2016</v>
      </c>
    </row>
    <row r="5409" spans="1:26" x14ac:dyDescent="0.2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>_xlfn.XLOOKUP(Sales_Data[[#This Row],[Category]],Assumptions_Model!A:A, Assumptions_Model!B:B)</f>
        <v>0.6</v>
      </c>
      <c r="W5409">
        <f>Sales_Data[[#This Row],[Sales]]*Sales_Data[[#This Row],[Cost_%]]</f>
        <v>52.752000000000002</v>
      </c>
      <c r="X5409">
        <f>Sales_Data[[#This Row],[Sales]]-Sales_Data[[#This Row],[Cost]]</f>
        <v>35.167999999999999</v>
      </c>
      <c r="Y5409" s="3">
        <f>Sales_Data[[#This Row],[Gross_Profit_Recalc]]/Sales_Data[[#This Row],[Sales]]</f>
        <v>0.39999999999999997</v>
      </c>
      <c r="Z5409">
        <f>YEAR(Sales_Data[[#This Row],[Order Date]])</f>
        <v>2017</v>
      </c>
    </row>
    <row r="5410" spans="1:26" x14ac:dyDescent="0.2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>_xlfn.XLOOKUP(Sales_Data[[#This Row],[Category]],Assumptions_Model!A:A, Assumptions_Model!B:B)</f>
        <v>0.6</v>
      </c>
      <c r="W5410">
        <f>Sales_Data[[#This Row],[Sales]]*Sales_Data[[#This Row],[Cost_%]]</f>
        <v>13.4544</v>
      </c>
      <c r="X5410">
        <f>Sales_Data[[#This Row],[Sales]]-Sales_Data[[#This Row],[Cost]]</f>
        <v>8.9695999999999998</v>
      </c>
      <c r="Y5410" s="3">
        <f>Sales_Data[[#This Row],[Gross_Profit_Recalc]]/Sales_Data[[#This Row],[Sales]]</f>
        <v>0.4</v>
      </c>
      <c r="Z5410">
        <f>YEAR(Sales_Data[[#This Row],[Order Date]])</f>
        <v>2017</v>
      </c>
    </row>
    <row r="5411" spans="1:26" x14ac:dyDescent="0.2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>_xlfn.XLOOKUP(Sales_Data[[#This Row],[Category]],Assumptions_Model!A:A, Assumptions_Model!B:B)</f>
        <v>0.6</v>
      </c>
      <c r="W5411">
        <f>Sales_Data[[#This Row],[Sales]]*Sales_Data[[#This Row],[Cost_%]]</f>
        <v>54.288000000000004</v>
      </c>
      <c r="X5411">
        <f>Sales_Data[[#This Row],[Sales]]-Sales_Data[[#This Row],[Cost]]</f>
        <v>36.192</v>
      </c>
      <c r="Y5411" s="3">
        <f>Sales_Data[[#This Row],[Gross_Profit_Recalc]]/Sales_Data[[#This Row],[Sales]]</f>
        <v>0.39999999999999997</v>
      </c>
      <c r="Z5411">
        <f>YEAR(Sales_Data[[#This Row],[Order Date]])</f>
        <v>2017</v>
      </c>
    </row>
    <row r="5412" spans="1:26" x14ac:dyDescent="0.2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>_xlfn.XLOOKUP(Sales_Data[[#This Row],[Category]],Assumptions_Model!A:A, Assumptions_Model!B:B)</f>
        <v>0.6</v>
      </c>
      <c r="W5412">
        <f>Sales_Data[[#This Row],[Sales]]*Sales_Data[[#This Row],[Cost_%]]</f>
        <v>25.655999999999999</v>
      </c>
      <c r="X5412">
        <f>Sales_Data[[#This Row],[Sales]]-Sales_Data[[#This Row],[Cost]]</f>
        <v>17.103999999999999</v>
      </c>
      <c r="Y5412" s="3">
        <f>Sales_Data[[#This Row],[Gross_Profit_Recalc]]/Sales_Data[[#This Row],[Sales]]</f>
        <v>0.4</v>
      </c>
      <c r="Z5412">
        <f>YEAR(Sales_Data[[#This Row],[Order Date]])</f>
        <v>2017</v>
      </c>
    </row>
    <row r="5413" spans="1:26" x14ac:dyDescent="0.2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>_xlfn.XLOOKUP(Sales_Data[[#This Row],[Category]],Assumptions_Model!A:A, Assumptions_Model!B:B)</f>
        <v>0.6</v>
      </c>
      <c r="W5413">
        <f>Sales_Data[[#This Row],[Sales]]*Sales_Data[[#This Row],[Cost_%]]</f>
        <v>6.048</v>
      </c>
      <c r="X5413">
        <f>Sales_Data[[#This Row],[Sales]]-Sales_Data[[#This Row],[Cost]]</f>
        <v>4.032</v>
      </c>
      <c r="Y5413" s="3">
        <f>Sales_Data[[#This Row],[Gross_Profit_Recalc]]/Sales_Data[[#This Row],[Sales]]</f>
        <v>0.4</v>
      </c>
      <c r="Z5413">
        <f>YEAR(Sales_Data[[#This Row],[Order Date]])</f>
        <v>2017</v>
      </c>
    </row>
    <row r="5414" spans="1:26" x14ac:dyDescent="0.2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f>_xlfn.XLOOKUP(Sales_Data[[#This Row],[Category]],Assumptions_Model!A:A, Assumptions_Model!B:B)</f>
        <v>0.55000000000000004</v>
      </c>
      <c r="W5414">
        <f>Sales_Data[[#This Row],[Sales]]*Sales_Data[[#This Row],[Cost_%]]</f>
        <v>55.737000000000009</v>
      </c>
      <c r="X5414">
        <f>Sales_Data[[#This Row],[Sales]]-Sales_Data[[#This Row],[Cost]]</f>
        <v>45.602999999999994</v>
      </c>
      <c r="Y5414" s="3">
        <f>Sales_Data[[#This Row],[Gross_Profit_Recalc]]/Sales_Data[[#This Row],[Sales]]</f>
        <v>0.44999999999999996</v>
      </c>
      <c r="Z5414">
        <f>YEAR(Sales_Data[[#This Row],[Order Date]])</f>
        <v>2017</v>
      </c>
    </row>
    <row r="5415" spans="1:26" x14ac:dyDescent="0.2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>_xlfn.XLOOKUP(Sales_Data[[#This Row],[Category]],Assumptions_Model!A:A, Assumptions_Model!B:B)</f>
        <v>0.55000000000000004</v>
      </c>
      <c r="W5415">
        <f>Sales_Data[[#This Row],[Sales]]*Sales_Data[[#This Row],[Cost_%]]</f>
        <v>123.61250000000001</v>
      </c>
      <c r="X5415">
        <f>Sales_Data[[#This Row],[Sales]]-Sales_Data[[#This Row],[Cost]]</f>
        <v>101.13749999999999</v>
      </c>
      <c r="Y5415" s="3">
        <f>Sales_Data[[#This Row],[Gross_Profit_Recalc]]/Sales_Data[[#This Row],[Sales]]</f>
        <v>0.44999999999999996</v>
      </c>
      <c r="Z5415">
        <f>YEAR(Sales_Data[[#This Row],[Order Date]])</f>
        <v>2016</v>
      </c>
    </row>
    <row r="5416" spans="1:26" x14ac:dyDescent="0.2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f>_xlfn.XLOOKUP(Sales_Data[[#This Row],[Category]],Assumptions_Model!A:A, Assumptions_Model!B:B)</f>
        <v>0.6</v>
      </c>
      <c r="W5416">
        <f>Sales_Data[[#This Row],[Sales]]*Sales_Data[[#This Row],[Cost_%]]</f>
        <v>43.9056</v>
      </c>
      <c r="X5416">
        <f>Sales_Data[[#This Row],[Sales]]-Sales_Data[[#This Row],[Cost]]</f>
        <v>29.270400000000002</v>
      </c>
      <c r="Y5416" s="3">
        <f>Sales_Data[[#This Row],[Gross_Profit_Recalc]]/Sales_Data[[#This Row],[Sales]]</f>
        <v>0.4</v>
      </c>
      <c r="Z5416">
        <f>YEAR(Sales_Data[[#This Row],[Order Date]])</f>
        <v>2017</v>
      </c>
    </row>
    <row r="5417" spans="1:26" x14ac:dyDescent="0.2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>_xlfn.XLOOKUP(Sales_Data[[#This Row],[Category]],Assumptions_Model!A:A, Assumptions_Model!B:B)</f>
        <v>0.6</v>
      </c>
      <c r="W5417">
        <f>Sales_Data[[#This Row],[Sales]]*Sales_Data[[#This Row],[Cost_%]]</f>
        <v>12.441599999999999</v>
      </c>
      <c r="X5417">
        <f>Sales_Data[[#This Row],[Sales]]-Sales_Data[[#This Row],[Cost]]</f>
        <v>8.2944000000000013</v>
      </c>
      <c r="Y5417" s="3">
        <f>Sales_Data[[#This Row],[Gross_Profit_Recalc]]/Sales_Data[[#This Row],[Sales]]</f>
        <v>0.40000000000000008</v>
      </c>
      <c r="Z5417">
        <f>YEAR(Sales_Data[[#This Row],[Order Date]])</f>
        <v>2017</v>
      </c>
    </row>
    <row r="5418" spans="1:26" x14ac:dyDescent="0.2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>_xlfn.XLOOKUP(Sales_Data[[#This Row],[Category]],Assumptions_Model!A:A, Assumptions_Model!B:B)</f>
        <v>0.55000000000000004</v>
      </c>
      <c r="W5418">
        <f>Sales_Data[[#This Row],[Sales]]*Sales_Data[[#This Row],[Cost_%]]</f>
        <v>21.991200000000003</v>
      </c>
      <c r="X5418">
        <f>Sales_Data[[#This Row],[Sales]]-Sales_Data[[#This Row],[Cost]]</f>
        <v>17.992799999999999</v>
      </c>
      <c r="Y5418" s="3">
        <f>Sales_Data[[#This Row],[Gross_Profit_Recalc]]/Sales_Data[[#This Row],[Sales]]</f>
        <v>0.44999999999999996</v>
      </c>
      <c r="Z5418">
        <f>YEAR(Sales_Data[[#This Row],[Order Date]])</f>
        <v>2017</v>
      </c>
    </row>
    <row r="5419" spans="1:26" x14ac:dyDescent="0.2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>_xlfn.XLOOKUP(Sales_Data[[#This Row],[Category]],Assumptions_Model!A:A, Assumptions_Model!B:B)</f>
        <v>0.6</v>
      </c>
      <c r="W5419">
        <f>Sales_Data[[#This Row],[Sales]]*Sales_Data[[#This Row],[Cost_%]]</f>
        <v>9.2159999999999993</v>
      </c>
      <c r="X5419">
        <f>Sales_Data[[#This Row],[Sales]]-Sales_Data[[#This Row],[Cost]]</f>
        <v>6.1440000000000001</v>
      </c>
      <c r="Y5419" s="3">
        <f>Sales_Data[[#This Row],[Gross_Profit_Recalc]]/Sales_Data[[#This Row],[Sales]]</f>
        <v>0.4</v>
      </c>
      <c r="Z5419">
        <f>YEAR(Sales_Data[[#This Row],[Order Date]])</f>
        <v>2014</v>
      </c>
    </row>
    <row r="5420" spans="1:26" x14ac:dyDescent="0.2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>_xlfn.XLOOKUP(Sales_Data[[#This Row],[Category]],Assumptions_Model!A:A, Assumptions_Model!B:B)</f>
        <v>0.6</v>
      </c>
      <c r="W5420">
        <f>Sales_Data[[#This Row],[Sales]]*Sales_Data[[#This Row],[Cost_%]]</f>
        <v>21.772799999999997</v>
      </c>
      <c r="X5420">
        <f>Sales_Data[[#This Row],[Sales]]-Sales_Data[[#This Row],[Cost]]</f>
        <v>14.5152</v>
      </c>
      <c r="Y5420" s="3">
        <f>Sales_Data[[#This Row],[Gross_Profit_Recalc]]/Sales_Data[[#This Row],[Sales]]</f>
        <v>0.4</v>
      </c>
      <c r="Z5420">
        <f>YEAR(Sales_Data[[#This Row],[Order Date]])</f>
        <v>2015</v>
      </c>
    </row>
    <row r="5421" spans="1:26" x14ac:dyDescent="0.2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>_xlfn.XLOOKUP(Sales_Data[[#This Row],[Category]],Assumptions_Model!A:A, Assumptions_Model!B:B)</f>
        <v>0.55000000000000004</v>
      </c>
      <c r="W5421">
        <f>Sales_Data[[#This Row],[Sales]]*Sales_Data[[#This Row],[Cost_%]]</f>
        <v>82.711200000000005</v>
      </c>
      <c r="X5421">
        <f>Sales_Data[[#This Row],[Sales]]-Sales_Data[[#This Row],[Cost]]</f>
        <v>67.672799999999981</v>
      </c>
      <c r="Y5421" s="3">
        <f>Sales_Data[[#This Row],[Gross_Profit_Recalc]]/Sales_Data[[#This Row],[Sales]]</f>
        <v>0.4499999999999999</v>
      </c>
      <c r="Z5421">
        <f>YEAR(Sales_Data[[#This Row],[Order Date]])</f>
        <v>2015</v>
      </c>
    </row>
    <row r="5422" spans="1:26" x14ac:dyDescent="0.2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f>_xlfn.XLOOKUP(Sales_Data[[#This Row],[Category]],Assumptions_Model!A:A, Assumptions_Model!B:B)</f>
        <v>0.55000000000000004</v>
      </c>
      <c r="W5422">
        <f>Sales_Data[[#This Row],[Sales]]*Sales_Data[[#This Row],[Cost_%]]</f>
        <v>154.43010000000001</v>
      </c>
      <c r="X5422">
        <f>Sales_Data[[#This Row],[Sales]]-Sales_Data[[#This Row],[Cost]]</f>
        <v>126.35189999999997</v>
      </c>
      <c r="Y5422" s="3">
        <f>Sales_Data[[#This Row],[Gross_Profit_Recalc]]/Sales_Data[[#This Row],[Sales]]</f>
        <v>0.44999999999999996</v>
      </c>
      <c r="Z5422">
        <f>YEAR(Sales_Data[[#This Row],[Order Date]])</f>
        <v>2016</v>
      </c>
    </row>
    <row r="5423" spans="1:26" x14ac:dyDescent="0.2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>_xlfn.XLOOKUP(Sales_Data[[#This Row],[Category]],Assumptions_Model!A:A, Assumptions_Model!B:B)</f>
        <v>0.55000000000000004</v>
      </c>
      <c r="W5423">
        <f>Sales_Data[[#This Row],[Sales]]*Sales_Data[[#This Row],[Cost_%]]</f>
        <v>17.591200000000001</v>
      </c>
      <c r="X5423">
        <f>Sales_Data[[#This Row],[Sales]]-Sales_Data[[#This Row],[Cost]]</f>
        <v>14.392800000000001</v>
      </c>
      <c r="Y5423" s="3">
        <f>Sales_Data[[#This Row],[Gross_Profit_Recalc]]/Sales_Data[[#This Row],[Sales]]</f>
        <v>0.45</v>
      </c>
      <c r="Z5423">
        <f>YEAR(Sales_Data[[#This Row],[Order Date]])</f>
        <v>2016</v>
      </c>
    </row>
    <row r="5424" spans="1:26" x14ac:dyDescent="0.2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>_xlfn.XLOOKUP(Sales_Data[[#This Row],[Category]],Assumptions_Model!A:A, Assumptions_Model!B:B)</f>
        <v>0.6</v>
      </c>
      <c r="W5424">
        <f>Sales_Data[[#This Row],[Sales]]*Sales_Data[[#This Row],[Cost_%]]</f>
        <v>6.7391999999999994</v>
      </c>
      <c r="X5424">
        <f>Sales_Data[[#This Row],[Sales]]-Sales_Data[[#This Row],[Cost]]</f>
        <v>4.4927999999999999</v>
      </c>
      <c r="Y5424" s="3">
        <f>Sales_Data[[#This Row],[Gross_Profit_Recalc]]/Sales_Data[[#This Row],[Sales]]</f>
        <v>0.4</v>
      </c>
      <c r="Z5424">
        <f>YEAR(Sales_Data[[#This Row],[Order Date]])</f>
        <v>2016</v>
      </c>
    </row>
    <row r="5425" spans="1:26" x14ac:dyDescent="0.2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>_xlfn.XLOOKUP(Sales_Data[[#This Row],[Category]],Assumptions_Model!A:A, Assumptions_Model!B:B)</f>
        <v>0.6</v>
      </c>
      <c r="W5425">
        <f>Sales_Data[[#This Row],[Sales]]*Sales_Data[[#This Row],[Cost_%]]</f>
        <v>15.839999999999998</v>
      </c>
      <c r="X5425">
        <f>Sales_Data[[#This Row],[Sales]]-Sales_Data[[#This Row],[Cost]]</f>
        <v>10.56</v>
      </c>
      <c r="Y5425" s="3">
        <f>Sales_Data[[#This Row],[Gross_Profit_Recalc]]/Sales_Data[[#This Row],[Sales]]</f>
        <v>0.4</v>
      </c>
      <c r="Z5425">
        <f>YEAR(Sales_Data[[#This Row],[Order Date]])</f>
        <v>2017</v>
      </c>
    </row>
    <row r="5426" spans="1:26" x14ac:dyDescent="0.2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>_xlfn.XLOOKUP(Sales_Data[[#This Row],[Category]],Assumptions_Model!A:A, Assumptions_Model!B:B)</f>
        <v>0.6</v>
      </c>
      <c r="W5426">
        <f>Sales_Data[[#This Row],[Sales]]*Sales_Data[[#This Row],[Cost_%]]</f>
        <v>2.1120000000000001</v>
      </c>
      <c r="X5426">
        <f>Sales_Data[[#This Row],[Sales]]-Sales_Data[[#This Row],[Cost]]</f>
        <v>1.4079999999999999</v>
      </c>
      <c r="Y5426" s="3">
        <f>Sales_Data[[#This Row],[Gross_Profit_Recalc]]/Sales_Data[[#This Row],[Sales]]</f>
        <v>0.39999999999999997</v>
      </c>
      <c r="Z5426">
        <f>YEAR(Sales_Data[[#This Row],[Order Date]])</f>
        <v>2017</v>
      </c>
    </row>
    <row r="5427" spans="1:26" x14ac:dyDescent="0.2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>_xlfn.XLOOKUP(Sales_Data[[#This Row],[Category]],Assumptions_Model!A:A, Assumptions_Model!B:B)</f>
        <v>0.55000000000000004</v>
      </c>
      <c r="W5427">
        <f>Sales_Data[[#This Row],[Sales]]*Sales_Data[[#This Row],[Cost_%]]</f>
        <v>907.47250000000008</v>
      </c>
      <c r="X5427">
        <f>Sales_Data[[#This Row],[Sales]]-Sales_Data[[#This Row],[Cost]]</f>
        <v>742.47749999999996</v>
      </c>
      <c r="Y5427" s="3">
        <f>Sales_Data[[#This Row],[Gross_Profit_Recalc]]/Sales_Data[[#This Row],[Sales]]</f>
        <v>0.44999999999999996</v>
      </c>
      <c r="Z5427">
        <f>YEAR(Sales_Data[[#This Row],[Order Date]])</f>
        <v>2016</v>
      </c>
    </row>
    <row r="5428" spans="1:26" x14ac:dyDescent="0.2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>_xlfn.XLOOKUP(Sales_Data[[#This Row],[Category]],Assumptions_Model!A:A, Assumptions_Model!B:B)</f>
        <v>0.65</v>
      </c>
      <c r="W5428">
        <f>Sales_Data[[#This Row],[Sales]]*Sales_Data[[#This Row],[Cost_%]]</f>
        <v>72.734999999999999</v>
      </c>
      <c r="X5428">
        <f>Sales_Data[[#This Row],[Sales]]-Sales_Data[[#This Row],[Cost]]</f>
        <v>39.165000000000006</v>
      </c>
      <c r="Y5428" s="3">
        <f>Sales_Data[[#This Row],[Gross_Profit_Recalc]]/Sales_Data[[#This Row],[Sales]]</f>
        <v>0.35000000000000003</v>
      </c>
      <c r="Z5428">
        <f>YEAR(Sales_Data[[#This Row],[Order Date]])</f>
        <v>2016</v>
      </c>
    </row>
    <row r="5429" spans="1:26" x14ac:dyDescent="0.2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f>_xlfn.XLOOKUP(Sales_Data[[#This Row],[Category]],Assumptions_Model!A:A, Assumptions_Model!B:B)</f>
        <v>0.65</v>
      </c>
      <c r="W5429">
        <f>Sales_Data[[#This Row],[Sales]]*Sales_Data[[#This Row],[Cost_%]]</f>
        <v>389.45724999999999</v>
      </c>
      <c r="X5429">
        <f>Sales_Data[[#This Row],[Sales]]-Sales_Data[[#This Row],[Cost]]</f>
        <v>209.70774999999998</v>
      </c>
      <c r="Y5429" s="3">
        <f>Sales_Data[[#This Row],[Gross_Profit_Recalc]]/Sales_Data[[#This Row],[Sales]]</f>
        <v>0.35</v>
      </c>
      <c r="Z5429">
        <f>YEAR(Sales_Data[[#This Row],[Order Date]])</f>
        <v>2016</v>
      </c>
    </row>
    <row r="5430" spans="1:26" x14ac:dyDescent="0.2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>_xlfn.XLOOKUP(Sales_Data[[#This Row],[Category]],Assumptions_Model!A:A, Assumptions_Model!B:B)</f>
        <v>0.6</v>
      </c>
      <c r="W5430">
        <f>Sales_Data[[#This Row],[Sales]]*Sales_Data[[#This Row],[Cost_%]]</f>
        <v>27.917999999999999</v>
      </c>
      <c r="X5430">
        <f>Sales_Data[[#This Row],[Sales]]-Sales_Data[[#This Row],[Cost]]</f>
        <v>18.612000000000002</v>
      </c>
      <c r="Y5430" s="3">
        <f>Sales_Data[[#This Row],[Gross_Profit_Recalc]]/Sales_Data[[#This Row],[Sales]]</f>
        <v>0.4</v>
      </c>
      <c r="Z5430">
        <f>YEAR(Sales_Data[[#This Row],[Order Date]])</f>
        <v>2016</v>
      </c>
    </row>
    <row r="5431" spans="1:26" x14ac:dyDescent="0.2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>_xlfn.XLOOKUP(Sales_Data[[#This Row],[Category]],Assumptions_Model!A:A, Assumptions_Model!B:B)</f>
        <v>0.65</v>
      </c>
      <c r="W5431">
        <f>Sales_Data[[#This Row],[Sales]]*Sales_Data[[#This Row],[Cost_%]]</f>
        <v>20.7896</v>
      </c>
      <c r="X5431">
        <f>Sales_Data[[#This Row],[Sales]]-Sales_Data[[#This Row],[Cost]]</f>
        <v>11.194400000000002</v>
      </c>
      <c r="Y5431" s="3">
        <f>Sales_Data[[#This Row],[Gross_Profit_Recalc]]/Sales_Data[[#This Row],[Sales]]</f>
        <v>0.35000000000000003</v>
      </c>
      <c r="Z5431">
        <f>YEAR(Sales_Data[[#This Row],[Order Date]])</f>
        <v>2014</v>
      </c>
    </row>
    <row r="5432" spans="1:26" x14ac:dyDescent="0.2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f>_xlfn.XLOOKUP(Sales_Data[[#This Row],[Category]],Assumptions_Model!A:A, Assumptions_Model!B:B)</f>
        <v>0.6</v>
      </c>
      <c r="W5432">
        <f>Sales_Data[[#This Row],[Sales]]*Sales_Data[[#This Row],[Cost_%]]</f>
        <v>96.94080000000001</v>
      </c>
      <c r="X5432">
        <f>Sales_Data[[#This Row],[Sales]]-Sales_Data[[#This Row],[Cost]]</f>
        <v>64.627200000000002</v>
      </c>
      <c r="Y5432" s="3">
        <f>Sales_Data[[#This Row],[Gross_Profit_Recalc]]/Sales_Data[[#This Row],[Sales]]</f>
        <v>0.39999999999999997</v>
      </c>
      <c r="Z5432">
        <f>YEAR(Sales_Data[[#This Row],[Order Date]])</f>
        <v>2017</v>
      </c>
    </row>
    <row r="5433" spans="1:26" x14ac:dyDescent="0.2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>_xlfn.XLOOKUP(Sales_Data[[#This Row],[Category]],Assumptions_Model!A:A, Assumptions_Model!B:B)</f>
        <v>0.6</v>
      </c>
      <c r="W5433">
        <f>Sales_Data[[#This Row],[Sales]]*Sales_Data[[#This Row],[Cost_%]]</f>
        <v>2.4384000000000001</v>
      </c>
      <c r="X5433">
        <f>Sales_Data[[#This Row],[Sales]]-Sales_Data[[#This Row],[Cost]]</f>
        <v>1.6255999999999999</v>
      </c>
      <c r="Y5433" s="3">
        <f>Sales_Data[[#This Row],[Gross_Profit_Recalc]]/Sales_Data[[#This Row],[Sales]]</f>
        <v>0.39999999999999997</v>
      </c>
      <c r="Z5433">
        <f>YEAR(Sales_Data[[#This Row],[Order Date]])</f>
        <v>2017</v>
      </c>
    </row>
    <row r="5434" spans="1:26" x14ac:dyDescent="0.2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f>_xlfn.XLOOKUP(Sales_Data[[#This Row],[Category]],Assumptions_Model!A:A, Assumptions_Model!B:B)</f>
        <v>0.6</v>
      </c>
      <c r="W5434">
        <f>Sales_Data[[#This Row],[Sales]]*Sales_Data[[#This Row],[Cost_%]]</f>
        <v>3.7296</v>
      </c>
      <c r="X5434">
        <f>Sales_Data[[#This Row],[Sales]]-Sales_Data[[#This Row],[Cost]]</f>
        <v>2.4864000000000002</v>
      </c>
      <c r="Y5434" s="3">
        <f>Sales_Data[[#This Row],[Gross_Profit_Recalc]]/Sales_Data[[#This Row],[Sales]]</f>
        <v>0.4</v>
      </c>
      <c r="Z5434">
        <f>YEAR(Sales_Data[[#This Row],[Order Date]])</f>
        <v>2017</v>
      </c>
    </row>
    <row r="5435" spans="1:26" x14ac:dyDescent="0.2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>_xlfn.XLOOKUP(Sales_Data[[#This Row],[Category]],Assumptions_Model!A:A, Assumptions_Model!B:B)</f>
        <v>0.6</v>
      </c>
      <c r="W5435">
        <f>Sales_Data[[#This Row],[Sales]]*Sales_Data[[#This Row],[Cost_%]]</f>
        <v>5.3376000000000001</v>
      </c>
      <c r="X5435">
        <f>Sales_Data[[#This Row],[Sales]]-Sales_Data[[#This Row],[Cost]]</f>
        <v>3.5584000000000007</v>
      </c>
      <c r="Y5435" s="3">
        <f>Sales_Data[[#This Row],[Gross_Profit_Recalc]]/Sales_Data[[#This Row],[Sales]]</f>
        <v>0.4</v>
      </c>
      <c r="Z5435">
        <f>YEAR(Sales_Data[[#This Row],[Order Date]])</f>
        <v>2017</v>
      </c>
    </row>
    <row r="5436" spans="1:26" x14ac:dyDescent="0.2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f>_xlfn.XLOOKUP(Sales_Data[[#This Row],[Category]],Assumptions_Model!A:A, Assumptions_Model!B:B)</f>
        <v>0.6</v>
      </c>
      <c r="W5436">
        <f>Sales_Data[[#This Row],[Sales]]*Sales_Data[[#This Row],[Cost_%]]</f>
        <v>984.42</v>
      </c>
      <c r="X5436">
        <f>Sales_Data[[#This Row],[Sales]]-Sales_Data[[#This Row],[Cost]]</f>
        <v>656.28000000000009</v>
      </c>
      <c r="Y5436" s="3">
        <f>Sales_Data[[#This Row],[Gross_Profit_Recalc]]/Sales_Data[[#This Row],[Sales]]</f>
        <v>0.4</v>
      </c>
      <c r="Z5436">
        <f>YEAR(Sales_Data[[#This Row],[Order Date]])</f>
        <v>2015</v>
      </c>
    </row>
    <row r="5437" spans="1:26" x14ac:dyDescent="0.2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>_xlfn.XLOOKUP(Sales_Data[[#This Row],[Category]],Assumptions_Model!A:A, Assumptions_Model!B:B)</f>
        <v>0.55000000000000004</v>
      </c>
      <c r="W5437">
        <f>Sales_Data[[#This Row],[Sales]]*Sales_Data[[#This Row],[Cost_%]]</f>
        <v>148.5</v>
      </c>
      <c r="X5437">
        <f>Sales_Data[[#This Row],[Sales]]-Sales_Data[[#This Row],[Cost]]</f>
        <v>121.5</v>
      </c>
      <c r="Y5437" s="3">
        <f>Sales_Data[[#This Row],[Gross_Profit_Recalc]]/Sales_Data[[#This Row],[Sales]]</f>
        <v>0.45</v>
      </c>
      <c r="Z5437">
        <f>YEAR(Sales_Data[[#This Row],[Order Date]])</f>
        <v>2015</v>
      </c>
    </row>
    <row r="5438" spans="1:26" x14ac:dyDescent="0.2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>_xlfn.XLOOKUP(Sales_Data[[#This Row],[Category]],Assumptions_Model!A:A, Assumptions_Model!B:B)</f>
        <v>0.65</v>
      </c>
      <c r="W5438">
        <f>Sales_Data[[#This Row],[Sales]]*Sales_Data[[#This Row],[Cost_%]]</f>
        <v>12.688000000000001</v>
      </c>
      <c r="X5438">
        <f>Sales_Data[[#This Row],[Sales]]-Sales_Data[[#This Row],[Cost]]</f>
        <v>6.831999999999999</v>
      </c>
      <c r="Y5438" s="3">
        <f>Sales_Data[[#This Row],[Gross_Profit_Recalc]]/Sales_Data[[#This Row],[Sales]]</f>
        <v>0.35</v>
      </c>
      <c r="Z5438">
        <f>YEAR(Sales_Data[[#This Row],[Order Date]])</f>
        <v>2014</v>
      </c>
    </row>
    <row r="5439" spans="1:26" x14ac:dyDescent="0.2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>_xlfn.XLOOKUP(Sales_Data[[#This Row],[Category]],Assumptions_Model!A:A, Assumptions_Model!B:B)</f>
        <v>0.6</v>
      </c>
      <c r="W5439">
        <f>Sales_Data[[#This Row],[Sales]]*Sales_Data[[#This Row],[Cost_%]]</f>
        <v>5.8860000000000001</v>
      </c>
      <c r="X5439">
        <f>Sales_Data[[#This Row],[Sales]]-Sales_Data[[#This Row],[Cost]]</f>
        <v>3.9240000000000004</v>
      </c>
      <c r="Y5439" s="3">
        <f>Sales_Data[[#This Row],[Gross_Profit_Recalc]]/Sales_Data[[#This Row],[Sales]]</f>
        <v>0.4</v>
      </c>
      <c r="Z5439">
        <f>YEAR(Sales_Data[[#This Row],[Order Date]])</f>
        <v>2014</v>
      </c>
    </row>
    <row r="5440" spans="1:26" x14ac:dyDescent="0.2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>_xlfn.XLOOKUP(Sales_Data[[#This Row],[Category]],Assumptions_Model!A:A, Assumptions_Model!B:B)</f>
        <v>0.65</v>
      </c>
      <c r="W5440">
        <f>Sales_Data[[#This Row],[Sales]]*Sales_Data[[#This Row],[Cost_%]]</f>
        <v>138.59040000000002</v>
      </c>
      <c r="X5440">
        <f>Sales_Data[[#This Row],[Sales]]-Sales_Data[[#This Row],[Cost]]</f>
        <v>74.625599999999991</v>
      </c>
      <c r="Y5440" s="3">
        <f>Sales_Data[[#This Row],[Gross_Profit_Recalc]]/Sales_Data[[#This Row],[Sales]]</f>
        <v>0.34999999999999992</v>
      </c>
      <c r="Z5440">
        <f>YEAR(Sales_Data[[#This Row],[Order Date]])</f>
        <v>2014</v>
      </c>
    </row>
    <row r="5441" spans="1:26" x14ac:dyDescent="0.2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>_xlfn.XLOOKUP(Sales_Data[[#This Row],[Category]],Assumptions_Model!A:A, Assumptions_Model!B:B)</f>
        <v>0.6</v>
      </c>
      <c r="W5441">
        <f>Sales_Data[[#This Row],[Sales]]*Sales_Data[[#This Row],[Cost_%]]</f>
        <v>353.2704</v>
      </c>
      <c r="X5441">
        <f>Sales_Data[[#This Row],[Sales]]-Sales_Data[[#This Row],[Cost]]</f>
        <v>235.5136</v>
      </c>
      <c r="Y5441" s="3">
        <f>Sales_Data[[#This Row],[Gross_Profit_Recalc]]/Sales_Data[[#This Row],[Sales]]</f>
        <v>0.4</v>
      </c>
      <c r="Z5441">
        <f>YEAR(Sales_Data[[#This Row],[Order Date]])</f>
        <v>2016</v>
      </c>
    </row>
    <row r="5442" spans="1:26" x14ac:dyDescent="0.2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>_xlfn.XLOOKUP(Sales_Data[[#This Row],[Category]],Assumptions_Model!A:A, Assumptions_Model!B:B)</f>
        <v>0.6</v>
      </c>
      <c r="W5442">
        <f>Sales_Data[[#This Row],[Sales]]*Sales_Data[[#This Row],[Cost_%]]</f>
        <v>1.2383999999999999</v>
      </c>
      <c r="X5442">
        <f>Sales_Data[[#This Row],[Sales]]-Sales_Data[[#This Row],[Cost]]</f>
        <v>0.82560000000000011</v>
      </c>
      <c r="Y5442" s="3">
        <f>Sales_Data[[#This Row],[Gross_Profit_Recalc]]/Sales_Data[[#This Row],[Sales]]</f>
        <v>0.4</v>
      </c>
      <c r="Z5442">
        <f>YEAR(Sales_Data[[#This Row],[Order Date]])</f>
        <v>2017</v>
      </c>
    </row>
    <row r="5443" spans="1:26" x14ac:dyDescent="0.2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>_xlfn.XLOOKUP(Sales_Data[[#This Row],[Category]],Assumptions_Model!A:A, Assumptions_Model!B:B)</f>
        <v>0.6</v>
      </c>
      <c r="W5443">
        <f>Sales_Data[[#This Row],[Sales]]*Sales_Data[[#This Row],[Cost_%]]</f>
        <v>3.8208000000000002</v>
      </c>
      <c r="X5443">
        <f>Sales_Data[[#This Row],[Sales]]-Sales_Data[[#This Row],[Cost]]</f>
        <v>2.5472000000000001</v>
      </c>
      <c r="Y5443" s="3">
        <f>Sales_Data[[#This Row],[Gross_Profit_Recalc]]/Sales_Data[[#This Row],[Sales]]</f>
        <v>0.4</v>
      </c>
      <c r="Z5443">
        <f>YEAR(Sales_Data[[#This Row],[Order Date]])</f>
        <v>2017</v>
      </c>
    </row>
    <row r="5444" spans="1:26" x14ac:dyDescent="0.2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>_xlfn.XLOOKUP(Sales_Data[[#This Row],[Category]],Assumptions_Model!A:A, Assumptions_Model!B:B)</f>
        <v>0.55000000000000004</v>
      </c>
      <c r="W5444">
        <f>Sales_Data[[#This Row],[Sales]]*Sales_Data[[#This Row],[Cost_%]]</f>
        <v>54.78</v>
      </c>
      <c r="X5444">
        <f>Sales_Data[[#This Row],[Sales]]-Sales_Data[[#This Row],[Cost]]</f>
        <v>44.819999999999993</v>
      </c>
      <c r="Y5444" s="3">
        <f>Sales_Data[[#This Row],[Gross_Profit_Recalc]]/Sales_Data[[#This Row],[Sales]]</f>
        <v>0.44999999999999996</v>
      </c>
      <c r="Z5444">
        <f>YEAR(Sales_Data[[#This Row],[Order Date]])</f>
        <v>2015</v>
      </c>
    </row>
    <row r="5445" spans="1:26" x14ac:dyDescent="0.2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>_xlfn.XLOOKUP(Sales_Data[[#This Row],[Category]],Assumptions_Model!A:A, Assumptions_Model!B:B)</f>
        <v>0.6</v>
      </c>
      <c r="W5445">
        <f>Sales_Data[[#This Row],[Sales]]*Sales_Data[[#This Row],[Cost_%]]</f>
        <v>37.377600000000001</v>
      </c>
      <c r="X5445">
        <f>Sales_Data[[#This Row],[Sales]]-Sales_Data[[#This Row],[Cost]]</f>
        <v>24.918399999999998</v>
      </c>
      <c r="Y5445" s="3">
        <f>Sales_Data[[#This Row],[Gross_Profit_Recalc]]/Sales_Data[[#This Row],[Sales]]</f>
        <v>0.39999999999999997</v>
      </c>
      <c r="Z5445">
        <f>YEAR(Sales_Data[[#This Row],[Order Date]])</f>
        <v>2015</v>
      </c>
    </row>
    <row r="5446" spans="1:26" x14ac:dyDescent="0.2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f>_xlfn.XLOOKUP(Sales_Data[[#This Row],[Category]],Assumptions_Model!A:A, Assumptions_Model!B:B)</f>
        <v>0.6</v>
      </c>
      <c r="W5446">
        <f>Sales_Data[[#This Row],[Sales]]*Sales_Data[[#This Row],[Cost_%]]</f>
        <v>6.4260000000000002</v>
      </c>
      <c r="X5446">
        <f>Sales_Data[[#This Row],[Sales]]-Sales_Data[[#This Row],[Cost]]</f>
        <v>4.2840000000000007</v>
      </c>
      <c r="Y5446" s="3">
        <f>Sales_Data[[#This Row],[Gross_Profit_Recalc]]/Sales_Data[[#This Row],[Sales]]</f>
        <v>0.4</v>
      </c>
      <c r="Z5446">
        <f>YEAR(Sales_Data[[#This Row],[Order Date]])</f>
        <v>2015</v>
      </c>
    </row>
    <row r="5447" spans="1:26" x14ac:dyDescent="0.2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>_xlfn.XLOOKUP(Sales_Data[[#This Row],[Category]],Assumptions_Model!A:A, Assumptions_Model!B:B)</f>
        <v>0.6</v>
      </c>
      <c r="W5447">
        <f>Sales_Data[[#This Row],[Sales]]*Sales_Data[[#This Row],[Cost_%]]</f>
        <v>12.5616</v>
      </c>
      <c r="X5447">
        <f>Sales_Data[[#This Row],[Sales]]-Sales_Data[[#This Row],[Cost]]</f>
        <v>8.3743999999999996</v>
      </c>
      <c r="Y5447" s="3">
        <f>Sales_Data[[#This Row],[Gross_Profit_Recalc]]/Sales_Data[[#This Row],[Sales]]</f>
        <v>0.39999999999999997</v>
      </c>
      <c r="Z5447">
        <f>YEAR(Sales_Data[[#This Row],[Order Date]])</f>
        <v>2016</v>
      </c>
    </row>
    <row r="5448" spans="1:26" x14ac:dyDescent="0.2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>_xlfn.XLOOKUP(Sales_Data[[#This Row],[Category]],Assumptions_Model!A:A, Assumptions_Model!B:B)</f>
        <v>0.55000000000000004</v>
      </c>
      <c r="W5448">
        <f>Sales_Data[[#This Row],[Sales]]*Sales_Data[[#This Row],[Cost_%]]</f>
        <v>18.150000000000002</v>
      </c>
      <c r="X5448">
        <f>Sales_Data[[#This Row],[Sales]]-Sales_Data[[#This Row],[Cost]]</f>
        <v>14.849999999999998</v>
      </c>
      <c r="Y5448" s="3">
        <f>Sales_Data[[#This Row],[Gross_Profit_Recalc]]/Sales_Data[[#This Row],[Sales]]</f>
        <v>0.44999999999999996</v>
      </c>
      <c r="Z5448">
        <f>YEAR(Sales_Data[[#This Row],[Order Date]])</f>
        <v>2016</v>
      </c>
    </row>
    <row r="5449" spans="1:26" x14ac:dyDescent="0.2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>_xlfn.XLOOKUP(Sales_Data[[#This Row],[Category]],Assumptions_Model!A:A, Assumptions_Model!B:B)</f>
        <v>0.55000000000000004</v>
      </c>
      <c r="W5449">
        <f>Sales_Data[[#This Row],[Sales]]*Sales_Data[[#This Row],[Cost_%]]</f>
        <v>137.4725</v>
      </c>
      <c r="X5449">
        <f>Sales_Data[[#This Row],[Sales]]-Sales_Data[[#This Row],[Cost]]</f>
        <v>112.47749999999999</v>
      </c>
      <c r="Y5449" s="3">
        <f>Sales_Data[[#This Row],[Gross_Profit_Recalc]]/Sales_Data[[#This Row],[Sales]]</f>
        <v>0.45</v>
      </c>
      <c r="Z5449">
        <f>YEAR(Sales_Data[[#This Row],[Order Date]])</f>
        <v>2016</v>
      </c>
    </row>
    <row r="5450" spans="1:26" x14ac:dyDescent="0.2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>_xlfn.XLOOKUP(Sales_Data[[#This Row],[Category]],Assumptions_Model!A:A, Assumptions_Model!B:B)</f>
        <v>0.6</v>
      </c>
      <c r="W5450">
        <f>Sales_Data[[#This Row],[Sales]]*Sales_Data[[#This Row],[Cost_%]]</f>
        <v>214.75800000000001</v>
      </c>
      <c r="X5450">
        <f>Sales_Data[[#This Row],[Sales]]-Sales_Data[[#This Row],[Cost]]</f>
        <v>143.172</v>
      </c>
      <c r="Y5450" s="3">
        <f>Sales_Data[[#This Row],[Gross_Profit_Recalc]]/Sales_Data[[#This Row],[Sales]]</f>
        <v>0.39999999999999997</v>
      </c>
      <c r="Z5450">
        <f>YEAR(Sales_Data[[#This Row],[Order Date]])</f>
        <v>2014</v>
      </c>
    </row>
    <row r="5451" spans="1:26" x14ac:dyDescent="0.2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>_xlfn.XLOOKUP(Sales_Data[[#This Row],[Category]],Assumptions_Model!A:A, Assumptions_Model!B:B)</f>
        <v>0.55000000000000004</v>
      </c>
      <c r="W5451">
        <f>Sales_Data[[#This Row],[Sales]]*Sales_Data[[#This Row],[Cost_%]]</f>
        <v>31.57</v>
      </c>
      <c r="X5451">
        <f>Sales_Data[[#This Row],[Sales]]-Sales_Data[[#This Row],[Cost]]</f>
        <v>25.83</v>
      </c>
      <c r="Y5451" s="3">
        <f>Sales_Data[[#This Row],[Gross_Profit_Recalc]]/Sales_Data[[#This Row],[Sales]]</f>
        <v>0.44999999999999996</v>
      </c>
      <c r="Z5451">
        <f>YEAR(Sales_Data[[#This Row],[Order Date]])</f>
        <v>2014</v>
      </c>
    </row>
    <row r="5452" spans="1:26" x14ac:dyDescent="0.2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>_xlfn.XLOOKUP(Sales_Data[[#This Row],[Category]],Assumptions_Model!A:A, Assumptions_Model!B:B)</f>
        <v>0.6</v>
      </c>
      <c r="W5452">
        <f>Sales_Data[[#This Row],[Sales]]*Sales_Data[[#This Row],[Cost_%]]</f>
        <v>199.17599999999999</v>
      </c>
      <c r="X5452">
        <f>Sales_Data[[#This Row],[Sales]]-Sales_Data[[#This Row],[Cost]]</f>
        <v>132.78399999999999</v>
      </c>
      <c r="Y5452" s="3">
        <f>Sales_Data[[#This Row],[Gross_Profit_Recalc]]/Sales_Data[[#This Row],[Sales]]</f>
        <v>0.4</v>
      </c>
      <c r="Z5452">
        <f>YEAR(Sales_Data[[#This Row],[Order Date]])</f>
        <v>2014</v>
      </c>
    </row>
    <row r="5453" spans="1:26" x14ac:dyDescent="0.2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>_xlfn.XLOOKUP(Sales_Data[[#This Row],[Category]],Assumptions_Model!A:A, Assumptions_Model!B:B)</f>
        <v>0.65</v>
      </c>
      <c r="W5453">
        <f>Sales_Data[[#This Row],[Sales]]*Sales_Data[[#This Row],[Cost_%]]</f>
        <v>26.364000000000001</v>
      </c>
      <c r="X5453">
        <f>Sales_Data[[#This Row],[Sales]]-Sales_Data[[#This Row],[Cost]]</f>
        <v>14.196000000000002</v>
      </c>
      <c r="Y5453" s="3">
        <f>Sales_Data[[#This Row],[Gross_Profit_Recalc]]/Sales_Data[[#This Row],[Sales]]</f>
        <v>0.35000000000000003</v>
      </c>
      <c r="Z5453">
        <f>YEAR(Sales_Data[[#This Row],[Order Date]])</f>
        <v>2014</v>
      </c>
    </row>
    <row r="5454" spans="1:26" x14ac:dyDescent="0.2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>_xlfn.XLOOKUP(Sales_Data[[#This Row],[Category]],Assumptions_Model!A:A, Assumptions_Model!B:B)</f>
        <v>0.6</v>
      </c>
      <c r="W5454">
        <f>Sales_Data[[#This Row],[Sales]]*Sales_Data[[#This Row],[Cost_%]]</f>
        <v>51.72</v>
      </c>
      <c r="X5454">
        <f>Sales_Data[[#This Row],[Sales]]-Sales_Data[[#This Row],[Cost]]</f>
        <v>34.480000000000004</v>
      </c>
      <c r="Y5454" s="3">
        <f>Sales_Data[[#This Row],[Gross_Profit_Recalc]]/Sales_Data[[#This Row],[Sales]]</f>
        <v>0.4</v>
      </c>
      <c r="Z5454">
        <f>YEAR(Sales_Data[[#This Row],[Order Date]])</f>
        <v>2016</v>
      </c>
    </row>
    <row r="5455" spans="1:26" x14ac:dyDescent="0.2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f>_xlfn.XLOOKUP(Sales_Data[[#This Row],[Category]],Assumptions_Model!A:A, Assumptions_Model!B:B)</f>
        <v>0.6</v>
      </c>
      <c r="W5455">
        <f>Sales_Data[[#This Row],[Sales]]*Sales_Data[[#This Row],[Cost_%]]</f>
        <v>22.8096</v>
      </c>
      <c r="X5455">
        <f>Sales_Data[[#This Row],[Sales]]-Sales_Data[[#This Row],[Cost]]</f>
        <v>15.206399999999999</v>
      </c>
      <c r="Y5455" s="3">
        <f>Sales_Data[[#This Row],[Gross_Profit_Recalc]]/Sales_Data[[#This Row],[Sales]]</f>
        <v>0.39999999999999997</v>
      </c>
      <c r="Z5455">
        <f>YEAR(Sales_Data[[#This Row],[Order Date]])</f>
        <v>2017</v>
      </c>
    </row>
    <row r="5456" spans="1:26" x14ac:dyDescent="0.2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>_xlfn.XLOOKUP(Sales_Data[[#This Row],[Category]],Assumptions_Model!A:A, Assumptions_Model!B:B)</f>
        <v>0.6</v>
      </c>
      <c r="W5456">
        <f>Sales_Data[[#This Row],[Sales]]*Sales_Data[[#This Row],[Cost_%]]</f>
        <v>5.0304000000000002</v>
      </c>
      <c r="X5456">
        <f>Sales_Data[[#This Row],[Sales]]-Sales_Data[[#This Row],[Cost]]</f>
        <v>3.3536000000000001</v>
      </c>
      <c r="Y5456" s="3">
        <f>Sales_Data[[#This Row],[Gross_Profit_Recalc]]/Sales_Data[[#This Row],[Sales]]</f>
        <v>0.4</v>
      </c>
      <c r="Z5456">
        <f>YEAR(Sales_Data[[#This Row],[Order Date]])</f>
        <v>2017</v>
      </c>
    </row>
    <row r="5457" spans="1:26" x14ac:dyDescent="0.2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>_xlfn.XLOOKUP(Sales_Data[[#This Row],[Category]],Assumptions_Model!A:A, Assumptions_Model!B:B)</f>
        <v>0.6</v>
      </c>
      <c r="W5457">
        <f>Sales_Data[[#This Row],[Sales]]*Sales_Data[[#This Row],[Cost_%]]</f>
        <v>4.1087999999999996</v>
      </c>
      <c r="X5457">
        <f>Sales_Data[[#This Row],[Sales]]-Sales_Data[[#This Row],[Cost]]</f>
        <v>2.7392000000000003</v>
      </c>
      <c r="Y5457" s="3">
        <f>Sales_Data[[#This Row],[Gross_Profit_Recalc]]/Sales_Data[[#This Row],[Sales]]</f>
        <v>0.40000000000000008</v>
      </c>
      <c r="Z5457">
        <f>YEAR(Sales_Data[[#This Row],[Order Date]])</f>
        <v>2017</v>
      </c>
    </row>
    <row r="5458" spans="1:26" x14ac:dyDescent="0.2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f>_xlfn.XLOOKUP(Sales_Data[[#This Row],[Category]],Assumptions_Model!A:A, Assumptions_Model!B:B)</f>
        <v>0.6</v>
      </c>
      <c r="W5458">
        <f>Sales_Data[[#This Row],[Sales]]*Sales_Data[[#This Row],[Cost_%]]</f>
        <v>11.76</v>
      </c>
      <c r="X5458">
        <f>Sales_Data[[#This Row],[Sales]]-Sales_Data[[#This Row],[Cost]]</f>
        <v>7.8400000000000016</v>
      </c>
      <c r="Y5458" s="3">
        <f>Sales_Data[[#This Row],[Gross_Profit_Recalc]]/Sales_Data[[#This Row],[Sales]]</f>
        <v>0.40000000000000008</v>
      </c>
      <c r="Z5458">
        <f>YEAR(Sales_Data[[#This Row],[Order Date]])</f>
        <v>2017</v>
      </c>
    </row>
    <row r="5459" spans="1:26" x14ac:dyDescent="0.2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>_xlfn.XLOOKUP(Sales_Data[[#This Row],[Category]],Assumptions_Model!A:A, Assumptions_Model!B:B)</f>
        <v>0.65</v>
      </c>
      <c r="W5459">
        <f>Sales_Data[[#This Row],[Sales]]*Sales_Data[[#This Row],[Cost_%]]</f>
        <v>44.498999999999995</v>
      </c>
      <c r="X5459">
        <f>Sales_Data[[#This Row],[Sales]]-Sales_Data[[#This Row],[Cost]]</f>
        <v>23.960999999999999</v>
      </c>
      <c r="Y5459" s="3">
        <f>Sales_Data[[#This Row],[Gross_Profit_Recalc]]/Sales_Data[[#This Row],[Sales]]</f>
        <v>0.35000000000000003</v>
      </c>
      <c r="Z5459">
        <f>YEAR(Sales_Data[[#This Row],[Order Date]])</f>
        <v>2017</v>
      </c>
    </row>
    <row r="5460" spans="1:26" x14ac:dyDescent="0.2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>_xlfn.XLOOKUP(Sales_Data[[#This Row],[Category]],Assumptions_Model!A:A, Assumptions_Model!B:B)</f>
        <v>0.6</v>
      </c>
      <c r="W5460">
        <f>Sales_Data[[#This Row],[Sales]]*Sales_Data[[#This Row],[Cost_%]]</f>
        <v>8.0063999999999993</v>
      </c>
      <c r="X5460">
        <f>Sales_Data[[#This Row],[Sales]]-Sales_Data[[#This Row],[Cost]]</f>
        <v>5.3376000000000001</v>
      </c>
      <c r="Y5460" s="3">
        <f>Sales_Data[[#This Row],[Gross_Profit_Recalc]]/Sales_Data[[#This Row],[Sales]]</f>
        <v>0.4</v>
      </c>
      <c r="Z5460">
        <f>YEAR(Sales_Data[[#This Row],[Order Date]])</f>
        <v>2017</v>
      </c>
    </row>
    <row r="5461" spans="1:26" x14ac:dyDescent="0.2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>_xlfn.XLOOKUP(Sales_Data[[#This Row],[Category]],Assumptions_Model!A:A, Assumptions_Model!B:B)</f>
        <v>0.65</v>
      </c>
      <c r="W5461">
        <f>Sales_Data[[#This Row],[Sales]]*Sales_Data[[#This Row],[Cost_%]]</f>
        <v>960.8768</v>
      </c>
      <c r="X5461">
        <f>Sales_Data[[#This Row],[Sales]]-Sales_Data[[#This Row],[Cost]]</f>
        <v>517.39519999999993</v>
      </c>
      <c r="Y5461" s="3">
        <f>Sales_Data[[#This Row],[Gross_Profit_Recalc]]/Sales_Data[[#This Row],[Sales]]</f>
        <v>0.35</v>
      </c>
      <c r="Z5461">
        <f>YEAR(Sales_Data[[#This Row],[Order Date]])</f>
        <v>2017</v>
      </c>
    </row>
    <row r="5462" spans="1:26" x14ac:dyDescent="0.2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f>_xlfn.XLOOKUP(Sales_Data[[#This Row],[Category]],Assumptions_Model!A:A, Assumptions_Model!B:B)</f>
        <v>0.6</v>
      </c>
      <c r="W5462">
        <f>Sales_Data[[#This Row],[Sales]]*Sales_Data[[#This Row],[Cost_%]]</f>
        <v>9.7631999999999994</v>
      </c>
      <c r="X5462">
        <f>Sales_Data[[#This Row],[Sales]]-Sales_Data[[#This Row],[Cost]]</f>
        <v>6.508799999999999</v>
      </c>
      <c r="Y5462" s="3">
        <f>Sales_Data[[#This Row],[Gross_Profit_Recalc]]/Sales_Data[[#This Row],[Sales]]</f>
        <v>0.39999999999999997</v>
      </c>
      <c r="Z5462">
        <f>YEAR(Sales_Data[[#This Row],[Order Date]])</f>
        <v>2014</v>
      </c>
    </row>
    <row r="5463" spans="1:26" x14ac:dyDescent="0.2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>_xlfn.XLOOKUP(Sales_Data[[#This Row],[Category]],Assumptions_Model!A:A, Assumptions_Model!B:B)</f>
        <v>0.65</v>
      </c>
      <c r="W5463">
        <f>Sales_Data[[#This Row],[Sales]]*Sales_Data[[#This Row],[Cost_%]]</f>
        <v>6.0060000000000002</v>
      </c>
      <c r="X5463">
        <f>Sales_Data[[#This Row],[Sales]]-Sales_Data[[#This Row],[Cost]]</f>
        <v>3.234</v>
      </c>
      <c r="Y5463" s="3">
        <f>Sales_Data[[#This Row],[Gross_Profit_Recalc]]/Sales_Data[[#This Row],[Sales]]</f>
        <v>0.35</v>
      </c>
      <c r="Z5463">
        <f>YEAR(Sales_Data[[#This Row],[Order Date]])</f>
        <v>2017</v>
      </c>
    </row>
    <row r="5464" spans="1:26" x14ac:dyDescent="0.2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>_xlfn.XLOOKUP(Sales_Data[[#This Row],[Category]],Assumptions_Model!A:A, Assumptions_Model!B:B)</f>
        <v>0.6</v>
      </c>
      <c r="W5464">
        <f>Sales_Data[[#This Row],[Sales]]*Sales_Data[[#This Row],[Cost_%]]</f>
        <v>19.404</v>
      </c>
      <c r="X5464">
        <f>Sales_Data[[#This Row],[Sales]]-Sales_Data[[#This Row],[Cost]]</f>
        <v>12.936000000000003</v>
      </c>
      <c r="Y5464" s="3">
        <f>Sales_Data[[#This Row],[Gross_Profit_Recalc]]/Sales_Data[[#This Row],[Sales]]</f>
        <v>0.40000000000000008</v>
      </c>
      <c r="Z5464">
        <f>YEAR(Sales_Data[[#This Row],[Order Date]])</f>
        <v>2014</v>
      </c>
    </row>
    <row r="5465" spans="1:26" x14ac:dyDescent="0.2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f>_xlfn.XLOOKUP(Sales_Data[[#This Row],[Category]],Assumptions_Model!A:A, Assumptions_Model!B:B)</f>
        <v>0.6</v>
      </c>
      <c r="W5465">
        <f>Sales_Data[[#This Row],[Sales]]*Sales_Data[[#This Row],[Cost_%]]</f>
        <v>33.638399999999997</v>
      </c>
      <c r="X5465">
        <f>Sales_Data[[#This Row],[Sales]]-Sales_Data[[#This Row],[Cost]]</f>
        <v>22.425600000000003</v>
      </c>
      <c r="Y5465" s="3">
        <f>Sales_Data[[#This Row],[Gross_Profit_Recalc]]/Sales_Data[[#This Row],[Sales]]</f>
        <v>0.40000000000000008</v>
      </c>
      <c r="Z5465">
        <f>YEAR(Sales_Data[[#This Row],[Order Date]])</f>
        <v>2014</v>
      </c>
    </row>
    <row r="5466" spans="1:26" x14ac:dyDescent="0.2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>_xlfn.XLOOKUP(Sales_Data[[#This Row],[Category]],Assumptions_Model!A:A, Assumptions_Model!B:B)</f>
        <v>0.6</v>
      </c>
      <c r="W5466">
        <f>Sales_Data[[#This Row],[Sales]]*Sales_Data[[#This Row],[Cost_%]]</f>
        <v>65.231999999999999</v>
      </c>
      <c r="X5466">
        <f>Sales_Data[[#This Row],[Sales]]-Sales_Data[[#This Row],[Cost]]</f>
        <v>43.488</v>
      </c>
      <c r="Y5466" s="3">
        <f>Sales_Data[[#This Row],[Gross_Profit_Recalc]]/Sales_Data[[#This Row],[Sales]]</f>
        <v>0.4</v>
      </c>
      <c r="Z5466">
        <f>YEAR(Sales_Data[[#This Row],[Order Date]])</f>
        <v>2014</v>
      </c>
    </row>
    <row r="5467" spans="1:26" x14ac:dyDescent="0.2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>_xlfn.XLOOKUP(Sales_Data[[#This Row],[Category]],Assumptions_Model!A:A, Assumptions_Model!B:B)</f>
        <v>0.65</v>
      </c>
      <c r="W5467">
        <f>Sales_Data[[#This Row],[Sales]]*Sales_Data[[#This Row],[Cost_%]]</f>
        <v>117.9555</v>
      </c>
      <c r="X5467">
        <f>Sales_Data[[#This Row],[Sales]]-Sales_Data[[#This Row],[Cost]]</f>
        <v>63.514499999999998</v>
      </c>
      <c r="Y5467" s="3">
        <f>Sales_Data[[#This Row],[Gross_Profit_Recalc]]/Sales_Data[[#This Row],[Sales]]</f>
        <v>0.35</v>
      </c>
      <c r="Z5467">
        <f>YEAR(Sales_Data[[#This Row],[Order Date]])</f>
        <v>2014</v>
      </c>
    </row>
    <row r="5468" spans="1:26" x14ac:dyDescent="0.2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>_xlfn.XLOOKUP(Sales_Data[[#This Row],[Category]],Assumptions_Model!A:A, Assumptions_Model!B:B)</f>
        <v>0.6</v>
      </c>
      <c r="W5468">
        <f>Sales_Data[[#This Row],[Sales]]*Sales_Data[[#This Row],[Cost_%]]</f>
        <v>9.7055999999999987</v>
      </c>
      <c r="X5468">
        <f>Sales_Data[[#This Row],[Sales]]-Sales_Data[[#This Row],[Cost]]</f>
        <v>6.4703999999999997</v>
      </c>
      <c r="Y5468" s="3">
        <f>Sales_Data[[#This Row],[Gross_Profit_Recalc]]/Sales_Data[[#This Row],[Sales]]</f>
        <v>0.4</v>
      </c>
      <c r="Z5468">
        <f>YEAR(Sales_Data[[#This Row],[Order Date]])</f>
        <v>2014</v>
      </c>
    </row>
    <row r="5469" spans="1:26" x14ac:dyDescent="0.2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>_xlfn.XLOOKUP(Sales_Data[[#This Row],[Category]],Assumptions_Model!A:A, Assumptions_Model!B:B)</f>
        <v>0.65</v>
      </c>
      <c r="W5469">
        <f>Sales_Data[[#This Row],[Sales]]*Sales_Data[[#This Row],[Cost_%]]</f>
        <v>79.528800000000004</v>
      </c>
      <c r="X5469">
        <f>Sales_Data[[#This Row],[Sales]]-Sales_Data[[#This Row],[Cost]]</f>
        <v>42.8232</v>
      </c>
      <c r="Y5469" s="3">
        <f>Sales_Data[[#This Row],[Gross_Profit_Recalc]]/Sales_Data[[#This Row],[Sales]]</f>
        <v>0.35</v>
      </c>
      <c r="Z5469">
        <f>YEAR(Sales_Data[[#This Row],[Order Date]])</f>
        <v>2016</v>
      </c>
    </row>
    <row r="5470" spans="1:26" x14ac:dyDescent="0.2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>_xlfn.XLOOKUP(Sales_Data[[#This Row],[Category]],Assumptions_Model!A:A, Assumptions_Model!B:B)</f>
        <v>0.65</v>
      </c>
      <c r="W5470">
        <f>Sales_Data[[#This Row],[Sales]]*Sales_Data[[#This Row],[Cost_%]]</f>
        <v>380.60880000000003</v>
      </c>
      <c r="X5470">
        <f>Sales_Data[[#This Row],[Sales]]-Sales_Data[[#This Row],[Cost]]</f>
        <v>204.94319999999999</v>
      </c>
      <c r="Y5470" s="3">
        <f>Sales_Data[[#This Row],[Gross_Profit_Recalc]]/Sales_Data[[#This Row],[Sales]]</f>
        <v>0.35</v>
      </c>
      <c r="Z5470">
        <f>YEAR(Sales_Data[[#This Row],[Order Date]])</f>
        <v>2014</v>
      </c>
    </row>
    <row r="5471" spans="1:26" x14ac:dyDescent="0.2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>_xlfn.XLOOKUP(Sales_Data[[#This Row],[Category]],Assumptions_Model!A:A, Assumptions_Model!B:B)</f>
        <v>0.6</v>
      </c>
      <c r="W5471">
        <f>Sales_Data[[#This Row],[Sales]]*Sales_Data[[#This Row],[Cost_%]]</f>
        <v>11.664</v>
      </c>
      <c r="X5471">
        <f>Sales_Data[[#This Row],[Sales]]-Sales_Data[[#This Row],[Cost]]</f>
        <v>7.7760000000000016</v>
      </c>
      <c r="Y5471" s="3">
        <f>Sales_Data[[#This Row],[Gross_Profit_Recalc]]/Sales_Data[[#This Row],[Sales]]</f>
        <v>0.40000000000000008</v>
      </c>
      <c r="Z5471">
        <f>YEAR(Sales_Data[[#This Row],[Order Date]])</f>
        <v>2014</v>
      </c>
    </row>
    <row r="5472" spans="1:26" x14ac:dyDescent="0.2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>_xlfn.XLOOKUP(Sales_Data[[#This Row],[Category]],Assumptions_Model!A:A, Assumptions_Model!B:B)</f>
        <v>0.6</v>
      </c>
      <c r="W5472">
        <f>Sales_Data[[#This Row],[Sales]]*Sales_Data[[#This Row],[Cost_%]]</f>
        <v>74.352000000000004</v>
      </c>
      <c r="X5472">
        <f>Sales_Data[[#This Row],[Sales]]-Sales_Data[[#This Row],[Cost]]</f>
        <v>49.567999999999998</v>
      </c>
      <c r="Y5472" s="3">
        <f>Sales_Data[[#This Row],[Gross_Profit_Recalc]]/Sales_Data[[#This Row],[Sales]]</f>
        <v>0.39999999999999997</v>
      </c>
      <c r="Z5472">
        <f>YEAR(Sales_Data[[#This Row],[Order Date]])</f>
        <v>2016</v>
      </c>
    </row>
    <row r="5473" spans="1:26" x14ac:dyDescent="0.2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f>_xlfn.XLOOKUP(Sales_Data[[#This Row],[Category]],Assumptions_Model!A:A, Assumptions_Model!B:B)</f>
        <v>0.65</v>
      </c>
      <c r="W5473">
        <f>Sales_Data[[#This Row],[Sales]]*Sales_Data[[#This Row],[Cost_%]]</f>
        <v>8.6839999999999993</v>
      </c>
      <c r="X5473">
        <f>Sales_Data[[#This Row],[Sales]]-Sales_Data[[#This Row],[Cost]]</f>
        <v>4.6760000000000002</v>
      </c>
      <c r="Y5473" s="3">
        <f>Sales_Data[[#This Row],[Gross_Profit_Recalc]]/Sales_Data[[#This Row],[Sales]]</f>
        <v>0.35000000000000003</v>
      </c>
      <c r="Z5473">
        <f>YEAR(Sales_Data[[#This Row],[Order Date]])</f>
        <v>2017</v>
      </c>
    </row>
    <row r="5474" spans="1:26" x14ac:dyDescent="0.2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>_xlfn.XLOOKUP(Sales_Data[[#This Row],[Category]],Assumptions_Model!A:A, Assumptions_Model!B:B)</f>
        <v>0.6</v>
      </c>
      <c r="W5474">
        <f>Sales_Data[[#This Row],[Sales]]*Sales_Data[[#This Row],[Cost_%]]</f>
        <v>46.953600000000002</v>
      </c>
      <c r="X5474">
        <f>Sales_Data[[#This Row],[Sales]]-Sales_Data[[#This Row],[Cost]]</f>
        <v>31.302399999999999</v>
      </c>
      <c r="Y5474" s="3">
        <f>Sales_Data[[#This Row],[Gross_Profit_Recalc]]/Sales_Data[[#This Row],[Sales]]</f>
        <v>0.39999999999999997</v>
      </c>
      <c r="Z5474">
        <f>YEAR(Sales_Data[[#This Row],[Order Date]])</f>
        <v>2017</v>
      </c>
    </row>
    <row r="5475" spans="1:26" x14ac:dyDescent="0.2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>_xlfn.XLOOKUP(Sales_Data[[#This Row],[Category]],Assumptions_Model!A:A, Assumptions_Model!B:B)</f>
        <v>0.65</v>
      </c>
      <c r="W5475">
        <f>Sales_Data[[#This Row],[Sales]]*Sales_Data[[#This Row],[Cost_%]]</f>
        <v>66.311700000000002</v>
      </c>
      <c r="X5475">
        <f>Sales_Data[[#This Row],[Sales]]-Sales_Data[[#This Row],[Cost]]</f>
        <v>35.706299999999999</v>
      </c>
      <c r="Y5475" s="3">
        <f>Sales_Data[[#This Row],[Gross_Profit_Recalc]]/Sales_Data[[#This Row],[Sales]]</f>
        <v>0.35</v>
      </c>
      <c r="Z5475">
        <f>YEAR(Sales_Data[[#This Row],[Order Date]])</f>
        <v>2017</v>
      </c>
    </row>
    <row r="5476" spans="1:26" x14ac:dyDescent="0.2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>_xlfn.XLOOKUP(Sales_Data[[#This Row],[Category]],Assumptions_Model!A:A, Assumptions_Model!B:B)</f>
        <v>0.6</v>
      </c>
      <c r="W5476">
        <f>Sales_Data[[#This Row],[Sales]]*Sales_Data[[#This Row],[Cost_%]]</f>
        <v>450.40799999999996</v>
      </c>
      <c r="X5476">
        <f>Sales_Data[[#This Row],[Sales]]-Sales_Data[[#This Row],[Cost]]</f>
        <v>300.27199999999999</v>
      </c>
      <c r="Y5476" s="3">
        <f>Sales_Data[[#This Row],[Gross_Profit_Recalc]]/Sales_Data[[#This Row],[Sales]]</f>
        <v>0.4</v>
      </c>
      <c r="Z5476">
        <f>YEAR(Sales_Data[[#This Row],[Order Date]])</f>
        <v>2017</v>
      </c>
    </row>
    <row r="5477" spans="1:26" x14ac:dyDescent="0.2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>_xlfn.XLOOKUP(Sales_Data[[#This Row],[Category]],Assumptions_Model!A:A, Assumptions_Model!B:B)</f>
        <v>0.6</v>
      </c>
      <c r="W5477">
        <f>Sales_Data[[#This Row],[Sales]]*Sales_Data[[#This Row],[Cost_%]]</f>
        <v>26.639999999999997</v>
      </c>
      <c r="X5477">
        <f>Sales_Data[[#This Row],[Sales]]-Sales_Data[[#This Row],[Cost]]</f>
        <v>17.760000000000002</v>
      </c>
      <c r="Y5477" s="3">
        <f>Sales_Data[[#This Row],[Gross_Profit_Recalc]]/Sales_Data[[#This Row],[Sales]]</f>
        <v>0.4</v>
      </c>
      <c r="Z5477">
        <f>YEAR(Sales_Data[[#This Row],[Order Date]])</f>
        <v>2017</v>
      </c>
    </row>
    <row r="5478" spans="1:26" x14ac:dyDescent="0.2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>_xlfn.XLOOKUP(Sales_Data[[#This Row],[Category]],Assumptions_Model!A:A, Assumptions_Model!B:B)</f>
        <v>0.6</v>
      </c>
      <c r="W5478">
        <f>Sales_Data[[#This Row],[Sales]]*Sales_Data[[#This Row],[Cost_%]]</f>
        <v>50.73</v>
      </c>
      <c r="X5478">
        <f>Sales_Data[[#This Row],[Sales]]-Sales_Data[[#This Row],[Cost]]</f>
        <v>33.82</v>
      </c>
      <c r="Y5478" s="3">
        <f>Sales_Data[[#This Row],[Gross_Profit_Recalc]]/Sales_Data[[#This Row],[Sales]]</f>
        <v>0.4</v>
      </c>
      <c r="Z5478">
        <f>YEAR(Sales_Data[[#This Row],[Order Date]])</f>
        <v>2017</v>
      </c>
    </row>
    <row r="5479" spans="1:26" x14ac:dyDescent="0.2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f>_xlfn.XLOOKUP(Sales_Data[[#This Row],[Category]],Assumptions_Model!A:A, Assumptions_Model!B:B)</f>
        <v>0.6</v>
      </c>
      <c r="W5479">
        <f>Sales_Data[[#This Row],[Sales]]*Sales_Data[[#This Row],[Cost_%]]</f>
        <v>10.764000000000001</v>
      </c>
      <c r="X5479">
        <f>Sales_Data[[#This Row],[Sales]]-Sales_Data[[#This Row],[Cost]]</f>
        <v>7.1760000000000002</v>
      </c>
      <c r="Y5479" s="3">
        <f>Sales_Data[[#This Row],[Gross_Profit_Recalc]]/Sales_Data[[#This Row],[Sales]]</f>
        <v>0.39999999999999997</v>
      </c>
      <c r="Z5479">
        <f>YEAR(Sales_Data[[#This Row],[Order Date]])</f>
        <v>2017</v>
      </c>
    </row>
    <row r="5480" spans="1:26" x14ac:dyDescent="0.2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>_xlfn.XLOOKUP(Sales_Data[[#This Row],[Category]],Assumptions_Model!A:A, Assumptions_Model!B:B)</f>
        <v>0.6</v>
      </c>
      <c r="W5480">
        <f>Sales_Data[[#This Row],[Sales]]*Sales_Data[[#This Row],[Cost_%]]</f>
        <v>77.040000000000006</v>
      </c>
      <c r="X5480">
        <f>Sales_Data[[#This Row],[Sales]]-Sales_Data[[#This Row],[Cost]]</f>
        <v>51.36</v>
      </c>
      <c r="Y5480" s="3">
        <f>Sales_Data[[#This Row],[Gross_Profit_Recalc]]/Sales_Data[[#This Row],[Sales]]</f>
        <v>0.39999999999999997</v>
      </c>
      <c r="Z5480">
        <f>YEAR(Sales_Data[[#This Row],[Order Date]])</f>
        <v>2016</v>
      </c>
    </row>
    <row r="5481" spans="1:26" x14ac:dyDescent="0.2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>_xlfn.XLOOKUP(Sales_Data[[#This Row],[Category]],Assumptions_Model!A:A, Assumptions_Model!B:B)</f>
        <v>0.6</v>
      </c>
      <c r="W5481">
        <f>Sales_Data[[#This Row],[Sales]]*Sales_Data[[#This Row],[Cost_%]]</f>
        <v>1.1214</v>
      </c>
      <c r="X5481">
        <f>Sales_Data[[#This Row],[Sales]]-Sales_Data[[#This Row],[Cost]]</f>
        <v>0.74760000000000004</v>
      </c>
      <c r="Y5481" s="3">
        <f>Sales_Data[[#This Row],[Gross_Profit_Recalc]]/Sales_Data[[#This Row],[Sales]]</f>
        <v>0.4</v>
      </c>
      <c r="Z5481">
        <f>YEAR(Sales_Data[[#This Row],[Order Date]])</f>
        <v>2014</v>
      </c>
    </row>
    <row r="5482" spans="1:26" x14ac:dyDescent="0.2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>_xlfn.XLOOKUP(Sales_Data[[#This Row],[Category]],Assumptions_Model!A:A, Assumptions_Model!B:B)</f>
        <v>0.55000000000000004</v>
      </c>
      <c r="W5482">
        <f>Sales_Data[[#This Row],[Sales]]*Sales_Data[[#This Row],[Cost_%]]</f>
        <v>56.755600000000001</v>
      </c>
      <c r="X5482">
        <f>Sales_Data[[#This Row],[Sales]]-Sales_Data[[#This Row],[Cost]]</f>
        <v>46.436399999999992</v>
      </c>
      <c r="Y5482" s="3">
        <f>Sales_Data[[#This Row],[Gross_Profit_Recalc]]/Sales_Data[[#This Row],[Sales]]</f>
        <v>0.44999999999999996</v>
      </c>
      <c r="Z5482">
        <f>YEAR(Sales_Data[[#This Row],[Order Date]])</f>
        <v>2017</v>
      </c>
    </row>
    <row r="5483" spans="1:26" x14ac:dyDescent="0.2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>_xlfn.XLOOKUP(Sales_Data[[#This Row],[Category]],Assumptions_Model!A:A, Assumptions_Model!B:B)</f>
        <v>0.55000000000000004</v>
      </c>
      <c r="W5483">
        <f>Sales_Data[[#This Row],[Sales]]*Sales_Data[[#This Row],[Cost_%]]</f>
        <v>19.8</v>
      </c>
      <c r="X5483">
        <f>Sales_Data[[#This Row],[Sales]]-Sales_Data[[#This Row],[Cost]]</f>
        <v>16.2</v>
      </c>
      <c r="Y5483" s="3">
        <f>Sales_Data[[#This Row],[Gross_Profit_Recalc]]/Sales_Data[[#This Row],[Sales]]</f>
        <v>0.44999999999999996</v>
      </c>
      <c r="Z5483">
        <f>YEAR(Sales_Data[[#This Row],[Order Date]])</f>
        <v>2017</v>
      </c>
    </row>
    <row r="5484" spans="1:26" x14ac:dyDescent="0.2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>_xlfn.XLOOKUP(Sales_Data[[#This Row],[Category]],Assumptions_Model!A:A, Assumptions_Model!B:B)</f>
        <v>0.55000000000000004</v>
      </c>
      <c r="W5484">
        <f>Sales_Data[[#This Row],[Sales]]*Sales_Data[[#This Row],[Cost_%]]</f>
        <v>131.97800000000001</v>
      </c>
      <c r="X5484">
        <f>Sales_Data[[#This Row],[Sales]]-Sales_Data[[#This Row],[Cost]]</f>
        <v>107.982</v>
      </c>
      <c r="Y5484" s="3">
        <f>Sales_Data[[#This Row],[Gross_Profit_Recalc]]/Sales_Data[[#This Row],[Sales]]</f>
        <v>0.44999999999999996</v>
      </c>
      <c r="Z5484">
        <f>YEAR(Sales_Data[[#This Row],[Order Date]])</f>
        <v>2017</v>
      </c>
    </row>
    <row r="5485" spans="1:26" x14ac:dyDescent="0.2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>_xlfn.XLOOKUP(Sales_Data[[#This Row],[Category]],Assumptions_Model!A:A, Assumptions_Model!B:B)</f>
        <v>0.6</v>
      </c>
      <c r="W5485">
        <f>Sales_Data[[#This Row],[Sales]]*Sales_Data[[#This Row],[Cost_%]]</f>
        <v>24.407999999999998</v>
      </c>
      <c r="X5485">
        <f>Sales_Data[[#This Row],[Sales]]-Sales_Data[[#This Row],[Cost]]</f>
        <v>16.272000000000002</v>
      </c>
      <c r="Y5485" s="3">
        <f>Sales_Data[[#This Row],[Gross_Profit_Recalc]]/Sales_Data[[#This Row],[Sales]]</f>
        <v>0.40000000000000008</v>
      </c>
      <c r="Z5485">
        <f>YEAR(Sales_Data[[#This Row],[Order Date]])</f>
        <v>2017</v>
      </c>
    </row>
    <row r="5486" spans="1:26" x14ac:dyDescent="0.2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f>_xlfn.XLOOKUP(Sales_Data[[#This Row],[Category]],Assumptions_Model!A:A, Assumptions_Model!B:B)</f>
        <v>0.65</v>
      </c>
      <c r="W5486">
        <f>Sales_Data[[#This Row],[Sales]]*Sales_Data[[#This Row],[Cost_%]]</f>
        <v>272.4384</v>
      </c>
      <c r="X5486">
        <f>Sales_Data[[#This Row],[Sales]]-Sales_Data[[#This Row],[Cost]]</f>
        <v>146.69760000000002</v>
      </c>
      <c r="Y5486" s="3">
        <f>Sales_Data[[#This Row],[Gross_Profit_Recalc]]/Sales_Data[[#This Row],[Sales]]</f>
        <v>0.35000000000000003</v>
      </c>
      <c r="Z5486">
        <f>YEAR(Sales_Data[[#This Row],[Order Date]])</f>
        <v>2017</v>
      </c>
    </row>
    <row r="5487" spans="1:26" x14ac:dyDescent="0.2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>_xlfn.XLOOKUP(Sales_Data[[#This Row],[Category]],Assumptions_Model!A:A, Assumptions_Model!B:B)</f>
        <v>0.6</v>
      </c>
      <c r="W5487">
        <f>Sales_Data[[#This Row],[Sales]]*Sales_Data[[#This Row],[Cost_%]]</f>
        <v>14.0832</v>
      </c>
      <c r="X5487">
        <f>Sales_Data[[#This Row],[Sales]]-Sales_Data[[#This Row],[Cost]]</f>
        <v>9.3888000000000016</v>
      </c>
      <c r="Y5487" s="3">
        <f>Sales_Data[[#This Row],[Gross_Profit_Recalc]]/Sales_Data[[#This Row],[Sales]]</f>
        <v>0.4</v>
      </c>
      <c r="Z5487">
        <f>YEAR(Sales_Data[[#This Row],[Order Date]])</f>
        <v>2014</v>
      </c>
    </row>
    <row r="5488" spans="1:26" x14ac:dyDescent="0.2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>_xlfn.XLOOKUP(Sales_Data[[#This Row],[Category]],Assumptions_Model!A:A, Assumptions_Model!B:B)</f>
        <v>0.6</v>
      </c>
      <c r="W5488">
        <f>Sales_Data[[#This Row],[Sales]]*Sales_Data[[#This Row],[Cost_%]]</f>
        <v>2.1551999999999998</v>
      </c>
      <c r="X5488">
        <f>Sales_Data[[#This Row],[Sales]]-Sales_Data[[#This Row],[Cost]]</f>
        <v>1.4368000000000003</v>
      </c>
      <c r="Y5488" s="3">
        <f>Sales_Data[[#This Row],[Gross_Profit_Recalc]]/Sales_Data[[#This Row],[Sales]]</f>
        <v>0.40000000000000008</v>
      </c>
      <c r="Z5488">
        <f>YEAR(Sales_Data[[#This Row],[Order Date]])</f>
        <v>2015</v>
      </c>
    </row>
    <row r="5489" spans="1:26" x14ac:dyDescent="0.2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>_xlfn.XLOOKUP(Sales_Data[[#This Row],[Category]],Assumptions_Model!A:A, Assumptions_Model!B:B)</f>
        <v>0.55000000000000004</v>
      </c>
      <c r="W5489">
        <f>Sales_Data[[#This Row],[Sales]]*Sales_Data[[#This Row],[Cost_%]]</f>
        <v>13.1868</v>
      </c>
      <c r="X5489">
        <f>Sales_Data[[#This Row],[Sales]]-Sales_Data[[#This Row],[Cost]]</f>
        <v>10.789199999999999</v>
      </c>
      <c r="Y5489" s="3">
        <f>Sales_Data[[#This Row],[Gross_Profit_Recalc]]/Sales_Data[[#This Row],[Sales]]</f>
        <v>0.45</v>
      </c>
      <c r="Z5489">
        <f>YEAR(Sales_Data[[#This Row],[Order Date]])</f>
        <v>2017</v>
      </c>
    </row>
    <row r="5490" spans="1:26" x14ac:dyDescent="0.2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>_xlfn.XLOOKUP(Sales_Data[[#This Row],[Category]],Assumptions_Model!A:A, Assumptions_Model!B:B)</f>
        <v>0.6</v>
      </c>
      <c r="W5490">
        <f>Sales_Data[[#This Row],[Sales]]*Sales_Data[[#This Row],[Cost_%]]</f>
        <v>3.7584</v>
      </c>
      <c r="X5490">
        <f>Sales_Data[[#This Row],[Sales]]-Sales_Data[[#This Row],[Cost]]</f>
        <v>2.5056000000000003</v>
      </c>
      <c r="Y5490" s="3">
        <f>Sales_Data[[#This Row],[Gross_Profit_Recalc]]/Sales_Data[[#This Row],[Sales]]</f>
        <v>0.4</v>
      </c>
      <c r="Z5490">
        <f>YEAR(Sales_Data[[#This Row],[Order Date]])</f>
        <v>2017</v>
      </c>
    </row>
    <row r="5491" spans="1:26" x14ac:dyDescent="0.2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>_xlfn.XLOOKUP(Sales_Data[[#This Row],[Category]],Assumptions_Model!A:A, Assumptions_Model!B:B)</f>
        <v>0.6</v>
      </c>
      <c r="W5491">
        <f>Sales_Data[[#This Row],[Sales]]*Sales_Data[[#This Row],[Cost_%]]</f>
        <v>12.4848</v>
      </c>
      <c r="X5491">
        <f>Sales_Data[[#This Row],[Sales]]-Sales_Data[[#This Row],[Cost]]</f>
        <v>8.3231999999999999</v>
      </c>
      <c r="Y5491" s="3">
        <f>Sales_Data[[#This Row],[Gross_Profit_Recalc]]/Sales_Data[[#This Row],[Sales]]</f>
        <v>0.4</v>
      </c>
      <c r="Z5491">
        <f>YEAR(Sales_Data[[#This Row],[Order Date]])</f>
        <v>2017</v>
      </c>
    </row>
    <row r="5492" spans="1:26" x14ac:dyDescent="0.2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>_xlfn.XLOOKUP(Sales_Data[[#This Row],[Category]],Assumptions_Model!A:A, Assumptions_Model!B:B)</f>
        <v>0.65</v>
      </c>
      <c r="W5492">
        <f>Sales_Data[[#This Row],[Sales]]*Sales_Data[[#This Row],[Cost_%]]</f>
        <v>141.9288</v>
      </c>
      <c r="X5492">
        <f>Sales_Data[[#This Row],[Sales]]-Sales_Data[[#This Row],[Cost]]</f>
        <v>76.423200000000008</v>
      </c>
      <c r="Y5492" s="3">
        <f>Sales_Data[[#This Row],[Gross_Profit_Recalc]]/Sales_Data[[#This Row],[Sales]]</f>
        <v>0.35000000000000003</v>
      </c>
      <c r="Z5492">
        <f>YEAR(Sales_Data[[#This Row],[Order Date]])</f>
        <v>2017</v>
      </c>
    </row>
    <row r="5493" spans="1:26" x14ac:dyDescent="0.2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>_xlfn.XLOOKUP(Sales_Data[[#This Row],[Category]],Assumptions_Model!A:A, Assumptions_Model!B:B)</f>
        <v>0.6</v>
      </c>
      <c r="W5493">
        <f>Sales_Data[[#This Row],[Sales]]*Sales_Data[[#This Row],[Cost_%]]</f>
        <v>10.895999999999999</v>
      </c>
      <c r="X5493">
        <f>Sales_Data[[#This Row],[Sales]]-Sales_Data[[#This Row],[Cost]]</f>
        <v>7.2640000000000011</v>
      </c>
      <c r="Y5493" s="3">
        <f>Sales_Data[[#This Row],[Gross_Profit_Recalc]]/Sales_Data[[#This Row],[Sales]]</f>
        <v>0.40000000000000008</v>
      </c>
      <c r="Z5493">
        <f>YEAR(Sales_Data[[#This Row],[Order Date]])</f>
        <v>2017</v>
      </c>
    </row>
    <row r="5494" spans="1:26" x14ac:dyDescent="0.2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>_xlfn.XLOOKUP(Sales_Data[[#This Row],[Category]],Assumptions_Model!A:A, Assumptions_Model!B:B)</f>
        <v>0.6</v>
      </c>
      <c r="W5494">
        <f>Sales_Data[[#This Row],[Sales]]*Sales_Data[[#This Row],[Cost_%]]</f>
        <v>4.4160000000000004</v>
      </c>
      <c r="X5494">
        <f>Sales_Data[[#This Row],[Sales]]-Sales_Data[[#This Row],[Cost]]</f>
        <v>2.944</v>
      </c>
      <c r="Y5494" s="3">
        <f>Sales_Data[[#This Row],[Gross_Profit_Recalc]]/Sales_Data[[#This Row],[Sales]]</f>
        <v>0.39999999999999997</v>
      </c>
      <c r="Z5494">
        <f>YEAR(Sales_Data[[#This Row],[Order Date]])</f>
        <v>2014</v>
      </c>
    </row>
    <row r="5495" spans="1:26" x14ac:dyDescent="0.2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>_xlfn.XLOOKUP(Sales_Data[[#This Row],[Category]],Assumptions_Model!A:A, Assumptions_Model!B:B)</f>
        <v>0.6</v>
      </c>
      <c r="W5495">
        <f>Sales_Data[[#This Row],[Sales]]*Sales_Data[[#This Row],[Cost_%]]</f>
        <v>24.84</v>
      </c>
      <c r="X5495">
        <f>Sales_Data[[#This Row],[Sales]]-Sales_Data[[#This Row],[Cost]]</f>
        <v>16.559999999999999</v>
      </c>
      <c r="Y5495" s="3">
        <f>Sales_Data[[#This Row],[Gross_Profit_Recalc]]/Sales_Data[[#This Row],[Sales]]</f>
        <v>0.39999999999999997</v>
      </c>
      <c r="Z5495">
        <f>YEAR(Sales_Data[[#This Row],[Order Date]])</f>
        <v>2014</v>
      </c>
    </row>
    <row r="5496" spans="1:26" x14ac:dyDescent="0.2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>_xlfn.XLOOKUP(Sales_Data[[#This Row],[Category]],Assumptions_Model!A:A, Assumptions_Model!B:B)</f>
        <v>0.65</v>
      </c>
      <c r="W5496">
        <f>Sales_Data[[#This Row],[Sales]]*Sales_Data[[#This Row],[Cost_%]]</f>
        <v>267.36579999999998</v>
      </c>
      <c r="X5496">
        <f>Sales_Data[[#This Row],[Sales]]-Sales_Data[[#This Row],[Cost]]</f>
        <v>143.96620000000001</v>
      </c>
      <c r="Y5496" s="3">
        <f>Sales_Data[[#This Row],[Gross_Profit_Recalc]]/Sales_Data[[#This Row],[Sales]]</f>
        <v>0.35000000000000003</v>
      </c>
      <c r="Z5496">
        <f>YEAR(Sales_Data[[#This Row],[Order Date]])</f>
        <v>2014</v>
      </c>
    </row>
    <row r="5497" spans="1:26" x14ac:dyDescent="0.2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>_xlfn.XLOOKUP(Sales_Data[[#This Row],[Category]],Assumptions_Model!A:A, Assumptions_Model!B:B)</f>
        <v>0.6</v>
      </c>
      <c r="W5497">
        <f>Sales_Data[[#This Row],[Sales]]*Sales_Data[[#This Row],[Cost_%]]</f>
        <v>4.5935999999999995</v>
      </c>
      <c r="X5497">
        <f>Sales_Data[[#This Row],[Sales]]-Sales_Data[[#This Row],[Cost]]</f>
        <v>3.0624000000000002</v>
      </c>
      <c r="Y5497" s="3">
        <f>Sales_Data[[#This Row],[Gross_Profit_Recalc]]/Sales_Data[[#This Row],[Sales]]</f>
        <v>0.4</v>
      </c>
      <c r="Z5497">
        <f>YEAR(Sales_Data[[#This Row],[Order Date]])</f>
        <v>2015</v>
      </c>
    </row>
    <row r="5498" spans="1:26" x14ac:dyDescent="0.2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>_xlfn.XLOOKUP(Sales_Data[[#This Row],[Category]],Assumptions_Model!A:A, Assumptions_Model!B:B)</f>
        <v>0.55000000000000004</v>
      </c>
      <c r="W5498">
        <f>Sales_Data[[#This Row],[Sales]]*Sales_Data[[#This Row],[Cost_%]]</f>
        <v>35.156000000000006</v>
      </c>
      <c r="X5498">
        <f>Sales_Data[[#This Row],[Sales]]-Sales_Data[[#This Row],[Cost]]</f>
        <v>28.763999999999996</v>
      </c>
      <c r="Y5498" s="3">
        <f>Sales_Data[[#This Row],[Gross_Profit_Recalc]]/Sales_Data[[#This Row],[Sales]]</f>
        <v>0.4499999999999999</v>
      </c>
      <c r="Z5498">
        <f>YEAR(Sales_Data[[#This Row],[Order Date]])</f>
        <v>2017</v>
      </c>
    </row>
    <row r="5499" spans="1:26" x14ac:dyDescent="0.2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>_xlfn.XLOOKUP(Sales_Data[[#This Row],[Category]],Assumptions_Model!A:A, Assumptions_Model!B:B)</f>
        <v>0.6</v>
      </c>
      <c r="W5499">
        <f>Sales_Data[[#This Row],[Sales]]*Sales_Data[[#This Row],[Cost_%]]</f>
        <v>3.9359999999999995</v>
      </c>
      <c r="X5499">
        <f>Sales_Data[[#This Row],[Sales]]-Sales_Data[[#This Row],[Cost]]</f>
        <v>2.6240000000000001</v>
      </c>
      <c r="Y5499" s="3">
        <f>Sales_Data[[#This Row],[Gross_Profit_Recalc]]/Sales_Data[[#This Row],[Sales]]</f>
        <v>0.4</v>
      </c>
      <c r="Z5499">
        <f>YEAR(Sales_Data[[#This Row],[Order Date]])</f>
        <v>2017</v>
      </c>
    </row>
    <row r="5500" spans="1:26" x14ac:dyDescent="0.2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>_xlfn.XLOOKUP(Sales_Data[[#This Row],[Category]],Assumptions_Model!A:A, Assumptions_Model!B:B)</f>
        <v>0.6</v>
      </c>
      <c r="W5500">
        <f>Sales_Data[[#This Row],[Sales]]*Sales_Data[[#This Row],[Cost_%]]</f>
        <v>4.6979999999999995</v>
      </c>
      <c r="X5500">
        <f>Sales_Data[[#This Row],[Sales]]-Sales_Data[[#This Row],[Cost]]</f>
        <v>3.1320000000000006</v>
      </c>
      <c r="Y5500" s="3">
        <f>Sales_Data[[#This Row],[Gross_Profit_Recalc]]/Sales_Data[[#This Row],[Sales]]</f>
        <v>0.40000000000000008</v>
      </c>
      <c r="Z5500">
        <f>YEAR(Sales_Data[[#This Row],[Order Date]])</f>
        <v>2017</v>
      </c>
    </row>
    <row r="5501" spans="1:26" x14ac:dyDescent="0.2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>_xlfn.XLOOKUP(Sales_Data[[#This Row],[Category]],Assumptions_Model!A:A, Assumptions_Model!B:B)</f>
        <v>0.55000000000000004</v>
      </c>
      <c r="W5501">
        <f>Sales_Data[[#This Row],[Sales]]*Sales_Data[[#This Row],[Cost_%]]</f>
        <v>23.045000000000002</v>
      </c>
      <c r="X5501">
        <f>Sales_Data[[#This Row],[Sales]]-Sales_Data[[#This Row],[Cost]]</f>
        <v>18.854999999999997</v>
      </c>
      <c r="Y5501" s="3">
        <f>Sales_Data[[#This Row],[Gross_Profit_Recalc]]/Sales_Data[[#This Row],[Sales]]</f>
        <v>0.44999999999999996</v>
      </c>
      <c r="Z5501">
        <f>YEAR(Sales_Data[[#This Row],[Order Date]])</f>
        <v>2017</v>
      </c>
    </row>
    <row r="5502" spans="1:26" x14ac:dyDescent="0.2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>_xlfn.XLOOKUP(Sales_Data[[#This Row],[Category]],Assumptions_Model!A:A, Assumptions_Model!B:B)</f>
        <v>0.65</v>
      </c>
      <c r="W5502">
        <f>Sales_Data[[#This Row],[Sales]]*Sales_Data[[#This Row],[Cost_%]]</f>
        <v>431.69489999999996</v>
      </c>
      <c r="X5502">
        <f>Sales_Data[[#This Row],[Sales]]-Sales_Data[[#This Row],[Cost]]</f>
        <v>232.4511</v>
      </c>
      <c r="Y5502" s="3">
        <f>Sales_Data[[#This Row],[Gross_Profit_Recalc]]/Sales_Data[[#This Row],[Sales]]</f>
        <v>0.35000000000000003</v>
      </c>
      <c r="Z5502">
        <f>YEAR(Sales_Data[[#This Row],[Order Date]])</f>
        <v>2017</v>
      </c>
    </row>
    <row r="5503" spans="1:26" x14ac:dyDescent="0.2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>_xlfn.XLOOKUP(Sales_Data[[#This Row],[Category]],Assumptions_Model!A:A, Assumptions_Model!B:B)</f>
        <v>0.6</v>
      </c>
      <c r="W5503">
        <f>Sales_Data[[#This Row],[Sales]]*Sales_Data[[#This Row],[Cost_%]]</f>
        <v>5.3760000000000003</v>
      </c>
      <c r="X5503">
        <f>Sales_Data[[#This Row],[Sales]]-Sales_Data[[#This Row],[Cost]]</f>
        <v>3.5840000000000005</v>
      </c>
      <c r="Y5503" s="3">
        <f>Sales_Data[[#This Row],[Gross_Profit_Recalc]]/Sales_Data[[#This Row],[Sales]]</f>
        <v>0.4</v>
      </c>
      <c r="Z5503">
        <f>YEAR(Sales_Data[[#This Row],[Order Date]])</f>
        <v>2017</v>
      </c>
    </row>
    <row r="5504" spans="1:26" x14ac:dyDescent="0.2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>_xlfn.XLOOKUP(Sales_Data[[#This Row],[Category]],Assumptions_Model!A:A, Assumptions_Model!B:B)</f>
        <v>0.65</v>
      </c>
      <c r="W5504">
        <f>Sales_Data[[#This Row],[Sales]]*Sales_Data[[#This Row],[Cost_%]]</f>
        <v>2.1528</v>
      </c>
      <c r="X5504">
        <f>Sales_Data[[#This Row],[Sales]]-Sales_Data[[#This Row],[Cost]]</f>
        <v>1.1591999999999998</v>
      </c>
      <c r="Y5504" s="3">
        <f>Sales_Data[[#This Row],[Gross_Profit_Recalc]]/Sales_Data[[#This Row],[Sales]]</f>
        <v>0.35</v>
      </c>
      <c r="Z5504">
        <f>YEAR(Sales_Data[[#This Row],[Order Date]])</f>
        <v>2017</v>
      </c>
    </row>
    <row r="5505" spans="1:26" x14ac:dyDescent="0.2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>_xlfn.XLOOKUP(Sales_Data[[#This Row],[Category]],Assumptions_Model!A:A, Assumptions_Model!B:B)</f>
        <v>0.6</v>
      </c>
      <c r="W5505">
        <f>Sales_Data[[#This Row],[Sales]]*Sales_Data[[#This Row],[Cost_%]]</f>
        <v>12.0816</v>
      </c>
      <c r="X5505">
        <f>Sales_Data[[#This Row],[Sales]]-Sales_Data[[#This Row],[Cost]]</f>
        <v>8.0543999999999993</v>
      </c>
      <c r="Y5505" s="3">
        <f>Sales_Data[[#This Row],[Gross_Profit_Recalc]]/Sales_Data[[#This Row],[Sales]]</f>
        <v>0.39999999999999997</v>
      </c>
      <c r="Z5505">
        <f>YEAR(Sales_Data[[#This Row],[Order Date]])</f>
        <v>2017</v>
      </c>
    </row>
    <row r="5506" spans="1:26" x14ac:dyDescent="0.2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>_xlfn.XLOOKUP(Sales_Data[[#This Row],[Category]],Assumptions_Model!A:A, Assumptions_Model!B:B)</f>
        <v>0.6</v>
      </c>
      <c r="W5506">
        <f>Sales_Data[[#This Row],[Sales]]*Sales_Data[[#This Row],[Cost_%]]</f>
        <v>5.3136000000000001</v>
      </c>
      <c r="X5506">
        <f>Sales_Data[[#This Row],[Sales]]-Sales_Data[[#This Row],[Cost]]</f>
        <v>3.5423999999999998</v>
      </c>
      <c r="Y5506" s="3">
        <f>Sales_Data[[#This Row],[Gross_Profit_Recalc]]/Sales_Data[[#This Row],[Sales]]</f>
        <v>0.39999999999999997</v>
      </c>
      <c r="Z5506">
        <f>YEAR(Sales_Data[[#This Row],[Order Date]])</f>
        <v>2017</v>
      </c>
    </row>
    <row r="5507" spans="1:26" x14ac:dyDescent="0.2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>_xlfn.XLOOKUP(Sales_Data[[#This Row],[Category]],Assumptions_Model!A:A, Assumptions_Model!B:B)</f>
        <v>0.55000000000000004</v>
      </c>
      <c r="W5507">
        <f>Sales_Data[[#This Row],[Sales]]*Sales_Data[[#This Row],[Cost_%]]</f>
        <v>472.56000000000006</v>
      </c>
      <c r="X5507">
        <f>Sales_Data[[#This Row],[Sales]]-Sales_Data[[#This Row],[Cost]]</f>
        <v>386.64</v>
      </c>
      <c r="Y5507" s="3">
        <f>Sales_Data[[#This Row],[Gross_Profit_Recalc]]/Sales_Data[[#This Row],[Sales]]</f>
        <v>0.44999999999999996</v>
      </c>
      <c r="Z5507">
        <f>YEAR(Sales_Data[[#This Row],[Order Date]])</f>
        <v>2017</v>
      </c>
    </row>
    <row r="5508" spans="1:26" x14ac:dyDescent="0.2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>_xlfn.XLOOKUP(Sales_Data[[#This Row],[Category]],Assumptions_Model!A:A, Assumptions_Model!B:B)</f>
        <v>0.6</v>
      </c>
      <c r="W5508">
        <f>Sales_Data[[#This Row],[Sales]]*Sales_Data[[#This Row],[Cost_%]]</f>
        <v>37.176000000000002</v>
      </c>
      <c r="X5508">
        <f>Sales_Data[[#This Row],[Sales]]-Sales_Data[[#This Row],[Cost]]</f>
        <v>24.783999999999999</v>
      </c>
      <c r="Y5508" s="3">
        <f>Sales_Data[[#This Row],[Gross_Profit_Recalc]]/Sales_Data[[#This Row],[Sales]]</f>
        <v>0.39999999999999997</v>
      </c>
      <c r="Z5508">
        <f>YEAR(Sales_Data[[#This Row],[Order Date]])</f>
        <v>2016</v>
      </c>
    </row>
    <row r="5509" spans="1:26" x14ac:dyDescent="0.2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>_xlfn.XLOOKUP(Sales_Data[[#This Row],[Category]],Assumptions_Model!A:A, Assumptions_Model!B:B)</f>
        <v>0.6</v>
      </c>
      <c r="W5509">
        <f>Sales_Data[[#This Row],[Sales]]*Sales_Data[[#This Row],[Cost_%]]</f>
        <v>10.752000000000001</v>
      </c>
      <c r="X5509">
        <f>Sales_Data[[#This Row],[Sales]]-Sales_Data[[#This Row],[Cost]]</f>
        <v>7.168000000000001</v>
      </c>
      <c r="Y5509" s="3">
        <f>Sales_Data[[#This Row],[Gross_Profit_Recalc]]/Sales_Data[[#This Row],[Sales]]</f>
        <v>0.4</v>
      </c>
      <c r="Z5509">
        <f>YEAR(Sales_Data[[#This Row],[Order Date]])</f>
        <v>2016</v>
      </c>
    </row>
    <row r="5510" spans="1:26" x14ac:dyDescent="0.2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>_xlfn.XLOOKUP(Sales_Data[[#This Row],[Category]],Assumptions_Model!A:A, Assumptions_Model!B:B)</f>
        <v>0.65</v>
      </c>
      <c r="W5510">
        <f>Sales_Data[[#This Row],[Sales]]*Sales_Data[[#This Row],[Cost_%]]</f>
        <v>94.835000000000008</v>
      </c>
      <c r="X5510">
        <f>Sales_Data[[#This Row],[Sales]]-Sales_Data[[#This Row],[Cost]]</f>
        <v>51.064999999999998</v>
      </c>
      <c r="Y5510" s="3">
        <f>Sales_Data[[#This Row],[Gross_Profit_Recalc]]/Sales_Data[[#This Row],[Sales]]</f>
        <v>0.35</v>
      </c>
      <c r="Z5510">
        <f>YEAR(Sales_Data[[#This Row],[Order Date]])</f>
        <v>2015</v>
      </c>
    </row>
    <row r="5511" spans="1:26" x14ac:dyDescent="0.2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>_xlfn.XLOOKUP(Sales_Data[[#This Row],[Category]],Assumptions_Model!A:A, Assumptions_Model!B:B)</f>
        <v>0.6</v>
      </c>
      <c r="W5511">
        <f>Sales_Data[[#This Row],[Sales]]*Sales_Data[[#This Row],[Cost_%]]</f>
        <v>34.022399999999998</v>
      </c>
      <c r="X5511">
        <f>Sales_Data[[#This Row],[Sales]]-Sales_Data[[#This Row],[Cost]]</f>
        <v>22.681600000000003</v>
      </c>
      <c r="Y5511" s="3">
        <f>Sales_Data[[#This Row],[Gross_Profit_Recalc]]/Sales_Data[[#This Row],[Sales]]</f>
        <v>0.40000000000000008</v>
      </c>
      <c r="Z5511">
        <f>YEAR(Sales_Data[[#This Row],[Order Date]])</f>
        <v>2017</v>
      </c>
    </row>
    <row r="5512" spans="1:26" x14ac:dyDescent="0.2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>_xlfn.XLOOKUP(Sales_Data[[#This Row],[Category]],Assumptions_Model!A:A, Assumptions_Model!B:B)</f>
        <v>0.55000000000000004</v>
      </c>
      <c r="W5512">
        <f>Sales_Data[[#This Row],[Sales]]*Sales_Data[[#This Row],[Cost_%]]</f>
        <v>6.1159999999999997</v>
      </c>
      <c r="X5512">
        <f>Sales_Data[[#This Row],[Sales]]-Sales_Data[[#This Row],[Cost]]</f>
        <v>5.0039999999999996</v>
      </c>
      <c r="Y5512" s="3">
        <f>Sales_Data[[#This Row],[Gross_Profit_Recalc]]/Sales_Data[[#This Row],[Sales]]</f>
        <v>0.45</v>
      </c>
      <c r="Z5512">
        <f>YEAR(Sales_Data[[#This Row],[Order Date]])</f>
        <v>2017</v>
      </c>
    </row>
    <row r="5513" spans="1:26" x14ac:dyDescent="0.2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f>_xlfn.XLOOKUP(Sales_Data[[#This Row],[Category]],Assumptions_Model!A:A, Assumptions_Model!B:B)</f>
        <v>0.6</v>
      </c>
      <c r="W5513">
        <f>Sales_Data[[#This Row],[Sales]]*Sales_Data[[#This Row],[Cost_%]]</f>
        <v>19.7376</v>
      </c>
      <c r="X5513">
        <f>Sales_Data[[#This Row],[Sales]]-Sales_Data[[#This Row],[Cost]]</f>
        <v>13.1584</v>
      </c>
      <c r="Y5513" s="3">
        <f>Sales_Data[[#This Row],[Gross_Profit_Recalc]]/Sales_Data[[#This Row],[Sales]]</f>
        <v>0.4</v>
      </c>
      <c r="Z5513">
        <f>YEAR(Sales_Data[[#This Row],[Order Date]])</f>
        <v>2014</v>
      </c>
    </row>
    <row r="5514" spans="1:26" x14ac:dyDescent="0.2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f>_xlfn.XLOOKUP(Sales_Data[[#This Row],[Category]],Assumptions_Model!A:A, Assumptions_Model!B:B)</f>
        <v>0.6</v>
      </c>
      <c r="W5514">
        <f>Sales_Data[[#This Row],[Sales]]*Sales_Data[[#This Row],[Cost_%]]</f>
        <v>13.6656</v>
      </c>
      <c r="X5514">
        <f>Sales_Data[[#This Row],[Sales]]-Sales_Data[[#This Row],[Cost]]</f>
        <v>9.1104000000000003</v>
      </c>
      <c r="Y5514" s="3">
        <f>Sales_Data[[#This Row],[Gross_Profit_Recalc]]/Sales_Data[[#This Row],[Sales]]</f>
        <v>0.4</v>
      </c>
      <c r="Z5514">
        <f>YEAR(Sales_Data[[#This Row],[Order Date]])</f>
        <v>2014</v>
      </c>
    </row>
    <row r="5515" spans="1:26" x14ac:dyDescent="0.2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f>_xlfn.XLOOKUP(Sales_Data[[#This Row],[Category]],Assumptions_Model!A:A, Assumptions_Model!B:B)</f>
        <v>0.55000000000000004</v>
      </c>
      <c r="W5515">
        <f>Sales_Data[[#This Row],[Sales]]*Sales_Data[[#This Row],[Cost_%]]</f>
        <v>131.98350000000002</v>
      </c>
      <c r="X5515">
        <f>Sales_Data[[#This Row],[Sales]]-Sales_Data[[#This Row],[Cost]]</f>
        <v>107.98649999999998</v>
      </c>
      <c r="Y5515" s="3">
        <f>Sales_Data[[#This Row],[Gross_Profit_Recalc]]/Sales_Data[[#This Row],[Sales]]</f>
        <v>0.4499999999999999</v>
      </c>
      <c r="Z5515">
        <f>YEAR(Sales_Data[[#This Row],[Order Date]])</f>
        <v>2015</v>
      </c>
    </row>
    <row r="5516" spans="1:26" x14ac:dyDescent="0.2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f>_xlfn.XLOOKUP(Sales_Data[[#This Row],[Category]],Assumptions_Model!A:A, Assumptions_Model!B:B)</f>
        <v>0.6</v>
      </c>
      <c r="W5516">
        <f>Sales_Data[[#This Row],[Sales]]*Sales_Data[[#This Row],[Cost_%]]</f>
        <v>96.191999999999993</v>
      </c>
      <c r="X5516">
        <f>Sales_Data[[#This Row],[Sales]]-Sales_Data[[#This Row],[Cost]]</f>
        <v>64.128</v>
      </c>
      <c r="Y5516" s="3">
        <f>Sales_Data[[#This Row],[Gross_Profit_Recalc]]/Sales_Data[[#This Row],[Sales]]</f>
        <v>0.4</v>
      </c>
      <c r="Z5516">
        <f>YEAR(Sales_Data[[#This Row],[Order Date]])</f>
        <v>2015</v>
      </c>
    </row>
    <row r="5517" spans="1:26" x14ac:dyDescent="0.2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f>_xlfn.XLOOKUP(Sales_Data[[#This Row],[Category]],Assumptions_Model!A:A, Assumptions_Model!B:B)</f>
        <v>0.55000000000000004</v>
      </c>
      <c r="W5517">
        <f>Sales_Data[[#This Row],[Sales]]*Sales_Data[[#This Row],[Cost_%]]</f>
        <v>70.867500000000007</v>
      </c>
      <c r="X5517">
        <f>Sales_Data[[#This Row],[Sales]]-Sales_Data[[#This Row],[Cost]]</f>
        <v>57.982499999999987</v>
      </c>
      <c r="Y5517" s="3">
        <f>Sales_Data[[#This Row],[Gross_Profit_Recalc]]/Sales_Data[[#This Row],[Sales]]</f>
        <v>0.4499999999999999</v>
      </c>
      <c r="Z5517">
        <f>YEAR(Sales_Data[[#This Row],[Order Date]])</f>
        <v>2015</v>
      </c>
    </row>
    <row r="5518" spans="1:26" x14ac:dyDescent="0.2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f>_xlfn.XLOOKUP(Sales_Data[[#This Row],[Category]],Assumptions_Model!A:A, Assumptions_Model!B:B)</f>
        <v>0.55000000000000004</v>
      </c>
      <c r="W5518">
        <f>Sales_Data[[#This Row],[Sales]]*Sales_Data[[#This Row],[Cost_%]]</f>
        <v>725.97800000000007</v>
      </c>
      <c r="X5518">
        <f>Sales_Data[[#This Row],[Sales]]-Sales_Data[[#This Row],[Cost]]</f>
        <v>593.98199999999997</v>
      </c>
      <c r="Y5518" s="3">
        <f>Sales_Data[[#This Row],[Gross_Profit_Recalc]]/Sales_Data[[#This Row],[Sales]]</f>
        <v>0.44999999999999996</v>
      </c>
      <c r="Z5518">
        <f>YEAR(Sales_Data[[#This Row],[Order Date]])</f>
        <v>2016</v>
      </c>
    </row>
    <row r="5519" spans="1:26" x14ac:dyDescent="0.2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>_xlfn.XLOOKUP(Sales_Data[[#This Row],[Category]],Assumptions_Model!A:A, Assumptions_Model!B:B)</f>
        <v>0.65</v>
      </c>
      <c r="W5519">
        <f>Sales_Data[[#This Row],[Sales]]*Sales_Data[[#This Row],[Cost_%]]</f>
        <v>155.97400000000002</v>
      </c>
      <c r="X5519">
        <f>Sales_Data[[#This Row],[Sales]]-Sales_Data[[#This Row],[Cost]]</f>
        <v>83.98599999999999</v>
      </c>
      <c r="Y5519" s="3">
        <f>Sales_Data[[#This Row],[Gross_Profit_Recalc]]/Sales_Data[[#This Row],[Sales]]</f>
        <v>0.34999999999999992</v>
      </c>
      <c r="Z5519">
        <f>YEAR(Sales_Data[[#This Row],[Order Date]])</f>
        <v>2017</v>
      </c>
    </row>
    <row r="5520" spans="1:26" x14ac:dyDescent="0.2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>_xlfn.XLOOKUP(Sales_Data[[#This Row],[Category]],Assumptions_Model!A:A, Assumptions_Model!B:B)</f>
        <v>0.65</v>
      </c>
      <c r="W5520">
        <f>Sales_Data[[#This Row],[Sales]]*Sales_Data[[#This Row],[Cost_%]]</f>
        <v>35.599200000000003</v>
      </c>
      <c r="X5520">
        <f>Sales_Data[[#This Row],[Sales]]-Sales_Data[[#This Row],[Cost]]</f>
        <v>19.168799999999997</v>
      </c>
      <c r="Y5520" s="3">
        <f>Sales_Data[[#This Row],[Gross_Profit_Recalc]]/Sales_Data[[#This Row],[Sales]]</f>
        <v>0.34999999999999992</v>
      </c>
      <c r="Z5520">
        <f>YEAR(Sales_Data[[#This Row],[Order Date]])</f>
        <v>2017</v>
      </c>
    </row>
    <row r="5521" spans="1:26" x14ac:dyDescent="0.2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>_xlfn.XLOOKUP(Sales_Data[[#This Row],[Category]],Assumptions_Model!A:A, Assumptions_Model!B:B)</f>
        <v>0.6</v>
      </c>
      <c r="W5521">
        <f>Sales_Data[[#This Row],[Sales]]*Sales_Data[[#This Row],[Cost_%]]</f>
        <v>8.0351999999999997</v>
      </c>
      <c r="X5521">
        <f>Sales_Data[[#This Row],[Sales]]-Sales_Data[[#This Row],[Cost]]</f>
        <v>5.3567999999999998</v>
      </c>
      <c r="Y5521" s="3">
        <f>Sales_Data[[#This Row],[Gross_Profit_Recalc]]/Sales_Data[[#This Row],[Sales]]</f>
        <v>0.4</v>
      </c>
      <c r="Z5521">
        <f>YEAR(Sales_Data[[#This Row],[Order Date]])</f>
        <v>2017</v>
      </c>
    </row>
    <row r="5522" spans="1:26" x14ac:dyDescent="0.2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>_xlfn.XLOOKUP(Sales_Data[[#This Row],[Category]],Assumptions_Model!A:A, Assumptions_Model!B:B)</f>
        <v>0.6</v>
      </c>
      <c r="W5522">
        <f>Sales_Data[[#This Row],[Sales]]*Sales_Data[[#This Row],[Cost_%]]</f>
        <v>14.352</v>
      </c>
      <c r="X5522">
        <f>Sales_Data[[#This Row],[Sales]]-Sales_Data[[#This Row],[Cost]]</f>
        <v>9.5680000000000014</v>
      </c>
      <c r="Y5522" s="3">
        <f>Sales_Data[[#This Row],[Gross_Profit_Recalc]]/Sales_Data[[#This Row],[Sales]]</f>
        <v>0.4</v>
      </c>
      <c r="Z5522">
        <f>YEAR(Sales_Data[[#This Row],[Order Date]])</f>
        <v>2017</v>
      </c>
    </row>
    <row r="5523" spans="1:26" x14ac:dyDescent="0.2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>_xlfn.XLOOKUP(Sales_Data[[#This Row],[Category]],Assumptions_Model!A:A, Assumptions_Model!B:B)</f>
        <v>0.55000000000000004</v>
      </c>
      <c r="W5523">
        <f>Sales_Data[[#This Row],[Sales]]*Sales_Data[[#This Row],[Cost_%]]</f>
        <v>140.7824</v>
      </c>
      <c r="X5523">
        <f>Sales_Data[[#This Row],[Sales]]-Sales_Data[[#This Row],[Cost]]</f>
        <v>115.18559999999999</v>
      </c>
      <c r="Y5523" s="3">
        <f>Sales_Data[[#This Row],[Gross_Profit_Recalc]]/Sales_Data[[#This Row],[Sales]]</f>
        <v>0.45</v>
      </c>
      <c r="Z5523">
        <f>YEAR(Sales_Data[[#This Row],[Order Date]])</f>
        <v>2017</v>
      </c>
    </row>
    <row r="5524" spans="1:26" x14ac:dyDescent="0.2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>_xlfn.XLOOKUP(Sales_Data[[#This Row],[Category]],Assumptions_Model!A:A, Assumptions_Model!B:B)</f>
        <v>0.6</v>
      </c>
      <c r="W5524">
        <f>Sales_Data[[#This Row],[Sales]]*Sales_Data[[#This Row],[Cost_%]]</f>
        <v>12.931199999999999</v>
      </c>
      <c r="X5524">
        <f>Sales_Data[[#This Row],[Sales]]-Sales_Data[[#This Row],[Cost]]</f>
        <v>8.6208000000000009</v>
      </c>
      <c r="Y5524" s="3">
        <f>Sales_Data[[#This Row],[Gross_Profit_Recalc]]/Sales_Data[[#This Row],[Sales]]</f>
        <v>0.4</v>
      </c>
      <c r="Z5524">
        <f>YEAR(Sales_Data[[#This Row],[Order Date]])</f>
        <v>2016</v>
      </c>
    </row>
    <row r="5525" spans="1:26" x14ac:dyDescent="0.2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>_xlfn.XLOOKUP(Sales_Data[[#This Row],[Category]],Assumptions_Model!A:A, Assumptions_Model!B:B)</f>
        <v>0.6</v>
      </c>
      <c r="W5525">
        <f>Sales_Data[[#This Row],[Sales]]*Sales_Data[[#This Row],[Cost_%]]</f>
        <v>34.944000000000003</v>
      </c>
      <c r="X5525">
        <f>Sales_Data[[#This Row],[Sales]]-Sales_Data[[#This Row],[Cost]]</f>
        <v>23.295999999999999</v>
      </c>
      <c r="Y5525" s="3">
        <f>Sales_Data[[#This Row],[Gross_Profit_Recalc]]/Sales_Data[[#This Row],[Sales]]</f>
        <v>0.39999999999999997</v>
      </c>
      <c r="Z5525">
        <f>YEAR(Sales_Data[[#This Row],[Order Date]])</f>
        <v>2016</v>
      </c>
    </row>
    <row r="5526" spans="1:26" x14ac:dyDescent="0.2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>_xlfn.XLOOKUP(Sales_Data[[#This Row],[Category]],Assumptions_Model!A:A, Assumptions_Model!B:B)</f>
        <v>0.6</v>
      </c>
      <c r="W5526">
        <f>Sales_Data[[#This Row],[Sales]]*Sales_Data[[#This Row],[Cost_%]]</f>
        <v>48.167999999999999</v>
      </c>
      <c r="X5526">
        <f>Sales_Data[[#This Row],[Sales]]-Sales_Data[[#This Row],[Cost]]</f>
        <v>32.112000000000002</v>
      </c>
      <c r="Y5526" s="3">
        <f>Sales_Data[[#This Row],[Gross_Profit_Recalc]]/Sales_Data[[#This Row],[Sales]]</f>
        <v>0.4</v>
      </c>
      <c r="Z5526">
        <f>YEAR(Sales_Data[[#This Row],[Order Date]])</f>
        <v>2016</v>
      </c>
    </row>
    <row r="5527" spans="1:26" x14ac:dyDescent="0.2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>_xlfn.XLOOKUP(Sales_Data[[#This Row],[Category]],Assumptions_Model!A:A, Assumptions_Model!B:B)</f>
        <v>0.6</v>
      </c>
      <c r="W5527">
        <f>Sales_Data[[#This Row],[Sales]]*Sales_Data[[#This Row],[Cost_%]]</f>
        <v>5.8679999999999994</v>
      </c>
      <c r="X5527">
        <f>Sales_Data[[#This Row],[Sales]]-Sales_Data[[#This Row],[Cost]]</f>
        <v>3.9119999999999999</v>
      </c>
      <c r="Y5527" s="3">
        <f>Sales_Data[[#This Row],[Gross_Profit_Recalc]]/Sales_Data[[#This Row],[Sales]]</f>
        <v>0.4</v>
      </c>
      <c r="Z5527">
        <f>YEAR(Sales_Data[[#This Row],[Order Date]])</f>
        <v>2017</v>
      </c>
    </row>
    <row r="5528" spans="1:26" x14ac:dyDescent="0.2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>_xlfn.XLOOKUP(Sales_Data[[#This Row],[Category]],Assumptions_Model!A:A, Assumptions_Model!B:B)</f>
        <v>0.6</v>
      </c>
      <c r="W5528">
        <f>Sales_Data[[#This Row],[Sales]]*Sales_Data[[#This Row],[Cost_%]]</f>
        <v>1.0860000000000001</v>
      </c>
      <c r="X5528">
        <f>Sales_Data[[#This Row],[Sales]]-Sales_Data[[#This Row],[Cost]]</f>
        <v>0.72399999999999998</v>
      </c>
      <c r="Y5528" s="3">
        <f>Sales_Data[[#This Row],[Gross_Profit_Recalc]]/Sales_Data[[#This Row],[Sales]]</f>
        <v>0.39999999999999997</v>
      </c>
      <c r="Z5528">
        <f>YEAR(Sales_Data[[#This Row],[Order Date]])</f>
        <v>2017</v>
      </c>
    </row>
    <row r="5529" spans="1:26" x14ac:dyDescent="0.2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>_xlfn.XLOOKUP(Sales_Data[[#This Row],[Category]],Assumptions_Model!A:A, Assumptions_Model!B:B)</f>
        <v>0.6</v>
      </c>
      <c r="W5529">
        <f>Sales_Data[[#This Row],[Sales]]*Sales_Data[[#This Row],[Cost_%]]</f>
        <v>22.763999999999999</v>
      </c>
      <c r="X5529">
        <f>Sales_Data[[#This Row],[Sales]]-Sales_Data[[#This Row],[Cost]]</f>
        <v>15.175999999999998</v>
      </c>
      <c r="Y5529" s="3">
        <f>Sales_Data[[#This Row],[Gross_Profit_Recalc]]/Sales_Data[[#This Row],[Sales]]</f>
        <v>0.39999999999999997</v>
      </c>
      <c r="Z5529">
        <f>YEAR(Sales_Data[[#This Row],[Order Date]])</f>
        <v>2015</v>
      </c>
    </row>
    <row r="5530" spans="1:26" x14ac:dyDescent="0.2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>_xlfn.XLOOKUP(Sales_Data[[#This Row],[Category]],Assumptions_Model!A:A, Assumptions_Model!B:B)</f>
        <v>0.55000000000000004</v>
      </c>
      <c r="W5530">
        <f>Sales_Data[[#This Row],[Sales]]*Sales_Data[[#This Row],[Cost_%]]</f>
        <v>43.978000000000002</v>
      </c>
      <c r="X5530">
        <f>Sales_Data[[#This Row],[Sales]]-Sales_Data[[#This Row],[Cost]]</f>
        <v>35.981999999999992</v>
      </c>
      <c r="Y5530" s="3">
        <f>Sales_Data[[#This Row],[Gross_Profit_Recalc]]/Sales_Data[[#This Row],[Sales]]</f>
        <v>0.44999999999999996</v>
      </c>
      <c r="Z5530">
        <f>YEAR(Sales_Data[[#This Row],[Order Date]])</f>
        <v>2015</v>
      </c>
    </row>
    <row r="5531" spans="1:26" x14ac:dyDescent="0.2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>_xlfn.XLOOKUP(Sales_Data[[#This Row],[Category]],Assumptions_Model!A:A, Assumptions_Model!B:B)</f>
        <v>0.6</v>
      </c>
      <c r="W5531">
        <f>Sales_Data[[#This Row],[Sales]]*Sales_Data[[#This Row],[Cost_%]]</f>
        <v>69.177599999999998</v>
      </c>
      <c r="X5531">
        <f>Sales_Data[[#This Row],[Sales]]-Sales_Data[[#This Row],[Cost]]</f>
        <v>46.118400000000008</v>
      </c>
      <c r="Y5531" s="3">
        <f>Sales_Data[[#This Row],[Gross_Profit_Recalc]]/Sales_Data[[#This Row],[Sales]]</f>
        <v>0.4</v>
      </c>
      <c r="Z5531">
        <f>YEAR(Sales_Data[[#This Row],[Order Date]])</f>
        <v>2017</v>
      </c>
    </row>
    <row r="5532" spans="1:26" x14ac:dyDescent="0.2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>_xlfn.XLOOKUP(Sales_Data[[#This Row],[Category]],Assumptions_Model!A:A, Assumptions_Model!B:B)</f>
        <v>0.55000000000000004</v>
      </c>
      <c r="W5532">
        <f>Sales_Data[[#This Row],[Sales]]*Sales_Data[[#This Row],[Cost_%]]</f>
        <v>1363.9780000000001</v>
      </c>
      <c r="X5532">
        <f>Sales_Data[[#This Row],[Sales]]-Sales_Data[[#This Row],[Cost]]</f>
        <v>1115.982</v>
      </c>
      <c r="Y5532" s="3">
        <f>Sales_Data[[#This Row],[Gross_Profit_Recalc]]/Sales_Data[[#This Row],[Sales]]</f>
        <v>0.44999999999999996</v>
      </c>
      <c r="Z5532">
        <f>YEAR(Sales_Data[[#This Row],[Order Date]])</f>
        <v>2017</v>
      </c>
    </row>
    <row r="5533" spans="1:26" x14ac:dyDescent="0.2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>_xlfn.XLOOKUP(Sales_Data[[#This Row],[Category]],Assumptions_Model!A:A, Assumptions_Model!B:B)</f>
        <v>0.55000000000000004</v>
      </c>
      <c r="W5533">
        <f>Sales_Data[[#This Row],[Sales]]*Sales_Data[[#This Row],[Cost_%]]</f>
        <v>98.967000000000013</v>
      </c>
      <c r="X5533">
        <f>Sales_Data[[#This Row],[Sales]]-Sales_Data[[#This Row],[Cost]]</f>
        <v>80.972999999999985</v>
      </c>
      <c r="Y5533" s="3">
        <f>Sales_Data[[#This Row],[Gross_Profit_Recalc]]/Sales_Data[[#This Row],[Sales]]</f>
        <v>0.4499999999999999</v>
      </c>
      <c r="Z5533">
        <f>YEAR(Sales_Data[[#This Row],[Order Date]])</f>
        <v>2016</v>
      </c>
    </row>
    <row r="5534" spans="1:26" x14ac:dyDescent="0.2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>_xlfn.XLOOKUP(Sales_Data[[#This Row],[Category]],Assumptions_Model!A:A, Assumptions_Model!B:B)</f>
        <v>0.55000000000000004</v>
      </c>
      <c r="W5534">
        <f>Sales_Data[[#This Row],[Sales]]*Sales_Data[[#This Row],[Cost_%]]</f>
        <v>14.767500000000002</v>
      </c>
      <c r="X5534">
        <f>Sales_Data[[#This Row],[Sales]]-Sales_Data[[#This Row],[Cost]]</f>
        <v>12.0825</v>
      </c>
      <c r="Y5534" s="3">
        <f>Sales_Data[[#This Row],[Gross_Profit_Recalc]]/Sales_Data[[#This Row],[Sales]]</f>
        <v>0.44999999999999996</v>
      </c>
      <c r="Z5534">
        <f>YEAR(Sales_Data[[#This Row],[Order Date]])</f>
        <v>2016</v>
      </c>
    </row>
    <row r="5535" spans="1:26" x14ac:dyDescent="0.2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>_xlfn.XLOOKUP(Sales_Data[[#This Row],[Category]],Assumptions_Model!A:A, Assumptions_Model!B:B)</f>
        <v>0.55000000000000004</v>
      </c>
      <c r="W5535">
        <f>Sales_Data[[#This Row],[Sales]]*Sales_Data[[#This Row],[Cost_%]]</f>
        <v>177.85350000000003</v>
      </c>
      <c r="X5535">
        <f>Sales_Data[[#This Row],[Sales]]-Sales_Data[[#This Row],[Cost]]</f>
        <v>145.51649999999998</v>
      </c>
      <c r="Y5535" s="3">
        <f>Sales_Data[[#This Row],[Gross_Profit_Recalc]]/Sales_Data[[#This Row],[Sales]]</f>
        <v>0.44999999999999996</v>
      </c>
      <c r="Z5535">
        <f>YEAR(Sales_Data[[#This Row],[Order Date]])</f>
        <v>2016</v>
      </c>
    </row>
    <row r="5536" spans="1:26" x14ac:dyDescent="0.2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>_xlfn.XLOOKUP(Sales_Data[[#This Row],[Category]],Assumptions_Model!A:A, Assumptions_Model!B:B)</f>
        <v>0.6</v>
      </c>
      <c r="W5536">
        <f>Sales_Data[[#This Row],[Sales]]*Sales_Data[[#This Row],[Cost_%]]</f>
        <v>35.963999999999999</v>
      </c>
      <c r="X5536">
        <f>Sales_Data[[#This Row],[Sales]]-Sales_Data[[#This Row],[Cost]]</f>
        <v>23.975999999999999</v>
      </c>
      <c r="Y5536" s="3">
        <f>Sales_Data[[#This Row],[Gross_Profit_Recalc]]/Sales_Data[[#This Row],[Sales]]</f>
        <v>0.4</v>
      </c>
      <c r="Z5536">
        <f>YEAR(Sales_Data[[#This Row],[Order Date]])</f>
        <v>2016</v>
      </c>
    </row>
    <row r="5537" spans="1:26" x14ac:dyDescent="0.2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>_xlfn.XLOOKUP(Sales_Data[[#This Row],[Category]],Assumptions_Model!A:A, Assumptions_Model!B:B)</f>
        <v>0.6</v>
      </c>
      <c r="W5537">
        <f>Sales_Data[[#This Row],[Sales]]*Sales_Data[[#This Row],[Cost_%]]</f>
        <v>38.484000000000002</v>
      </c>
      <c r="X5537">
        <f>Sales_Data[[#This Row],[Sales]]-Sales_Data[[#This Row],[Cost]]</f>
        <v>25.655999999999999</v>
      </c>
      <c r="Y5537" s="3">
        <f>Sales_Data[[#This Row],[Gross_Profit_Recalc]]/Sales_Data[[#This Row],[Sales]]</f>
        <v>0.39999999999999997</v>
      </c>
      <c r="Z5537">
        <f>YEAR(Sales_Data[[#This Row],[Order Date]])</f>
        <v>2016</v>
      </c>
    </row>
    <row r="5538" spans="1:26" x14ac:dyDescent="0.2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>_xlfn.XLOOKUP(Sales_Data[[#This Row],[Category]],Assumptions_Model!A:A, Assumptions_Model!B:B)</f>
        <v>0.6</v>
      </c>
      <c r="W5538">
        <f>Sales_Data[[#This Row],[Sales]]*Sales_Data[[#This Row],[Cost_%]]</f>
        <v>7.0019999999999998</v>
      </c>
      <c r="X5538">
        <f>Sales_Data[[#This Row],[Sales]]-Sales_Data[[#This Row],[Cost]]</f>
        <v>4.6680000000000001</v>
      </c>
      <c r="Y5538" s="3">
        <f>Sales_Data[[#This Row],[Gross_Profit_Recalc]]/Sales_Data[[#This Row],[Sales]]</f>
        <v>0.4</v>
      </c>
      <c r="Z5538">
        <f>YEAR(Sales_Data[[#This Row],[Order Date]])</f>
        <v>2016</v>
      </c>
    </row>
    <row r="5539" spans="1:26" x14ac:dyDescent="0.2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>_xlfn.XLOOKUP(Sales_Data[[#This Row],[Category]],Assumptions_Model!A:A, Assumptions_Model!B:B)</f>
        <v>0.6</v>
      </c>
      <c r="W5539">
        <f>Sales_Data[[#This Row],[Sales]]*Sales_Data[[#This Row],[Cost_%]]</f>
        <v>7.7759999999999998</v>
      </c>
      <c r="X5539">
        <f>Sales_Data[[#This Row],[Sales]]-Sales_Data[[#This Row],[Cost]]</f>
        <v>5.1840000000000011</v>
      </c>
      <c r="Y5539" s="3">
        <f>Sales_Data[[#This Row],[Gross_Profit_Recalc]]/Sales_Data[[#This Row],[Sales]]</f>
        <v>0.40000000000000008</v>
      </c>
      <c r="Z5539">
        <f>YEAR(Sales_Data[[#This Row],[Order Date]])</f>
        <v>2016</v>
      </c>
    </row>
    <row r="5540" spans="1:26" x14ac:dyDescent="0.2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>_xlfn.XLOOKUP(Sales_Data[[#This Row],[Category]],Assumptions_Model!A:A, Assumptions_Model!B:B)</f>
        <v>0.6</v>
      </c>
      <c r="W5540">
        <f>Sales_Data[[#This Row],[Sales]]*Sales_Data[[#This Row],[Cost_%]]</f>
        <v>10.458</v>
      </c>
      <c r="X5540">
        <f>Sales_Data[[#This Row],[Sales]]-Sales_Data[[#This Row],[Cost]]</f>
        <v>6.9719999999999995</v>
      </c>
      <c r="Y5540" s="3">
        <f>Sales_Data[[#This Row],[Gross_Profit_Recalc]]/Sales_Data[[#This Row],[Sales]]</f>
        <v>0.39999999999999997</v>
      </c>
      <c r="Z5540">
        <f>YEAR(Sales_Data[[#This Row],[Order Date]])</f>
        <v>2015</v>
      </c>
    </row>
    <row r="5541" spans="1:26" x14ac:dyDescent="0.2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>_xlfn.XLOOKUP(Sales_Data[[#This Row],[Category]],Assumptions_Model!A:A, Assumptions_Model!B:B)</f>
        <v>0.65</v>
      </c>
      <c r="W5541">
        <f>Sales_Data[[#This Row],[Sales]]*Sales_Data[[#This Row],[Cost_%]]</f>
        <v>118.29089999999999</v>
      </c>
      <c r="X5541">
        <f>Sales_Data[[#This Row],[Sales]]-Sales_Data[[#This Row],[Cost]]</f>
        <v>63.695099999999996</v>
      </c>
      <c r="Y5541" s="3">
        <f>Sales_Data[[#This Row],[Gross_Profit_Recalc]]/Sales_Data[[#This Row],[Sales]]</f>
        <v>0.35</v>
      </c>
      <c r="Z5541">
        <f>YEAR(Sales_Data[[#This Row],[Order Date]])</f>
        <v>2017</v>
      </c>
    </row>
    <row r="5542" spans="1:26" x14ac:dyDescent="0.2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>_xlfn.XLOOKUP(Sales_Data[[#This Row],[Category]],Assumptions_Model!A:A, Assumptions_Model!B:B)</f>
        <v>0.6</v>
      </c>
      <c r="W5542">
        <f>Sales_Data[[#This Row],[Sales]]*Sales_Data[[#This Row],[Cost_%]]</f>
        <v>0.95520000000000005</v>
      </c>
      <c r="X5542">
        <f>Sales_Data[[#This Row],[Sales]]-Sales_Data[[#This Row],[Cost]]</f>
        <v>0.63680000000000003</v>
      </c>
      <c r="Y5542" s="3">
        <f>Sales_Data[[#This Row],[Gross_Profit_Recalc]]/Sales_Data[[#This Row],[Sales]]</f>
        <v>0.4</v>
      </c>
      <c r="Z5542">
        <f>YEAR(Sales_Data[[#This Row],[Order Date]])</f>
        <v>2017</v>
      </c>
    </row>
    <row r="5543" spans="1:26" x14ac:dyDescent="0.2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>_xlfn.XLOOKUP(Sales_Data[[#This Row],[Category]],Assumptions_Model!A:A, Assumptions_Model!B:B)</f>
        <v>0.6</v>
      </c>
      <c r="W5543">
        <f>Sales_Data[[#This Row],[Sales]]*Sales_Data[[#This Row],[Cost_%]]</f>
        <v>13.4064</v>
      </c>
      <c r="X5543">
        <f>Sales_Data[[#This Row],[Sales]]-Sales_Data[[#This Row],[Cost]]</f>
        <v>8.9376000000000015</v>
      </c>
      <c r="Y5543" s="3">
        <f>Sales_Data[[#This Row],[Gross_Profit_Recalc]]/Sales_Data[[#This Row],[Sales]]</f>
        <v>0.4</v>
      </c>
      <c r="Z5543">
        <f>YEAR(Sales_Data[[#This Row],[Order Date]])</f>
        <v>2017</v>
      </c>
    </row>
    <row r="5544" spans="1:26" x14ac:dyDescent="0.2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f>_xlfn.XLOOKUP(Sales_Data[[#This Row],[Category]],Assumptions_Model!A:A, Assumptions_Model!B:B)</f>
        <v>0.65</v>
      </c>
      <c r="W5544">
        <f>Sales_Data[[#This Row],[Sales]]*Sales_Data[[#This Row],[Cost_%]]</f>
        <v>296.38050000000004</v>
      </c>
      <c r="X5544">
        <f>Sales_Data[[#This Row],[Sales]]-Sales_Data[[#This Row],[Cost]]</f>
        <v>159.58949999999999</v>
      </c>
      <c r="Y5544" s="3">
        <f>Sales_Data[[#This Row],[Gross_Profit_Recalc]]/Sales_Data[[#This Row],[Sales]]</f>
        <v>0.35</v>
      </c>
      <c r="Z5544">
        <f>YEAR(Sales_Data[[#This Row],[Order Date]])</f>
        <v>2016</v>
      </c>
    </row>
    <row r="5545" spans="1:26" x14ac:dyDescent="0.2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f>_xlfn.XLOOKUP(Sales_Data[[#This Row],[Category]],Assumptions_Model!A:A, Assumptions_Model!B:B)</f>
        <v>0.6</v>
      </c>
      <c r="W5545">
        <f>Sales_Data[[#This Row],[Sales]]*Sales_Data[[#This Row],[Cost_%]]</f>
        <v>6.2639999999999993</v>
      </c>
      <c r="X5545">
        <f>Sales_Data[[#This Row],[Sales]]-Sales_Data[[#This Row],[Cost]]</f>
        <v>4.1760000000000002</v>
      </c>
      <c r="Y5545" s="3">
        <f>Sales_Data[[#This Row],[Gross_Profit_Recalc]]/Sales_Data[[#This Row],[Sales]]</f>
        <v>0.4</v>
      </c>
      <c r="Z5545">
        <f>YEAR(Sales_Data[[#This Row],[Order Date]])</f>
        <v>2016</v>
      </c>
    </row>
    <row r="5546" spans="1:26" x14ac:dyDescent="0.2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>_xlfn.XLOOKUP(Sales_Data[[#This Row],[Category]],Assumptions_Model!A:A, Assumptions_Model!B:B)</f>
        <v>0.6</v>
      </c>
      <c r="W5546">
        <f>Sales_Data[[#This Row],[Sales]]*Sales_Data[[#This Row],[Cost_%]]</f>
        <v>3.1284000000000001</v>
      </c>
      <c r="X5546">
        <f>Sales_Data[[#This Row],[Sales]]-Sales_Data[[#This Row],[Cost]]</f>
        <v>2.0856000000000003</v>
      </c>
      <c r="Y5546" s="3">
        <f>Sales_Data[[#This Row],[Gross_Profit_Recalc]]/Sales_Data[[#This Row],[Sales]]</f>
        <v>0.4</v>
      </c>
      <c r="Z5546">
        <f>YEAR(Sales_Data[[#This Row],[Order Date]])</f>
        <v>2016</v>
      </c>
    </row>
    <row r="5547" spans="1:26" x14ac:dyDescent="0.2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>_xlfn.XLOOKUP(Sales_Data[[#This Row],[Category]],Assumptions_Model!A:A, Assumptions_Model!B:B)</f>
        <v>0.6</v>
      </c>
      <c r="W5547">
        <f>Sales_Data[[#This Row],[Sales]]*Sales_Data[[#This Row],[Cost_%]]</f>
        <v>40.440000000000005</v>
      </c>
      <c r="X5547">
        <f>Sales_Data[[#This Row],[Sales]]-Sales_Data[[#This Row],[Cost]]</f>
        <v>26.96</v>
      </c>
      <c r="Y5547" s="3">
        <f>Sales_Data[[#This Row],[Gross_Profit_Recalc]]/Sales_Data[[#This Row],[Sales]]</f>
        <v>0.39999999999999997</v>
      </c>
      <c r="Z5547">
        <f>YEAR(Sales_Data[[#This Row],[Order Date]])</f>
        <v>2017</v>
      </c>
    </row>
    <row r="5548" spans="1:26" x14ac:dyDescent="0.2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>_xlfn.XLOOKUP(Sales_Data[[#This Row],[Category]],Assumptions_Model!A:A, Assumptions_Model!B:B)</f>
        <v>0.65</v>
      </c>
      <c r="W5548">
        <f>Sales_Data[[#This Row],[Sales]]*Sales_Data[[#This Row],[Cost_%]]</f>
        <v>16.353999999999999</v>
      </c>
      <c r="X5548">
        <f>Sales_Data[[#This Row],[Sales]]-Sales_Data[[#This Row],[Cost]]</f>
        <v>8.8060000000000009</v>
      </c>
      <c r="Y5548" s="3">
        <f>Sales_Data[[#This Row],[Gross_Profit_Recalc]]/Sales_Data[[#This Row],[Sales]]</f>
        <v>0.35000000000000003</v>
      </c>
      <c r="Z5548">
        <f>YEAR(Sales_Data[[#This Row],[Order Date]])</f>
        <v>2017</v>
      </c>
    </row>
    <row r="5549" spans="1:26" x14ac:dyDescent="0.2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>_xlfn.XLOOKUP(Sales_Data[[#This Row],[Category]],Assumptions_Model!A:A, Assumptions_Model!B:B)</f>
        <v>0.55000000000000004</v>
      </c>
      <c r="W5549">
        <f>Sales_Data[[#This Row],[Sales]]*Sales_Data[[#This Row],[Cost_%]]</f>
        <v>69.608000000000004</v>
      </c>
      <c r="X5549">
        <f>Sales_Data[[#This Row],[Sales]]-Sales_Data[[#This Row],[Cost]]</f>
        <v>56.951999999999998</v>
      </c>
      <c r="Y5549" s="3">
        <f>Sales_Data[[#This Row],[Gross_Profit_Recalc]]/Sales_Data[[#This Row],[Sales]]</f>
        <v>0.44999999999999996</v>
      </c>
      <c r="Z5549">
        <f>YEAR(Sales_Data[[#This Row],[Order Date]])</f>
        <v>2017</v>
      </c>
    </row>
    <row r="5550" spans="1:26" x14ac:dyDescent="0.2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>_xlfn.XLOOKUP(Sales_Data[[#This Row],[Category]],Assumptions_Model!A:A, Assumptions_Model!B:B)</f>
        <v>0.6</v>
      </c>
      <c r="W5550">
        <f>Sales_Data[[#This Row],[Sales]]*Sales_Data[[#This Row],[Cost_%]]</f>
        <v>26.207999999999998</v>
      </c>
      <c r="X5550">
        <f>Sales_Data[[#This Row],[Sales]]-Sales_Data[[#This Row],[Cost]]</f>
        <v>17.472000000000001</v>
      </c>
      <c r="Y5550" s="3">
        <f>Sales_Data[[#This Row],[Gross_Profit_Recalc]]/Sales_Data[[#This Row],[Sales]]</f>
        <v>0.4</v>
      </c>
      <c r="Z5550">
        <f>YEAR(Sales_Data[[#This Row],[Order Date]])</f>
        <v>2014</v>
      </c>
    </row>
    <row r="5551" spans="1:26" x14ac:dyDescent="0.2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>_xlfn.XLOOKUP(Sales_Data[[#This Row],[Category]],Assumptions_Model!A:A, Assumptions_Model!B:B)</f>
        <v>0.55000000000000004</v>
      </c>
      <c r="W5551">
        <f>Sales_Data[[#This Row],[Sales]]*Sales_Data[[#This Row],[Cost_%]]</f>
        <v>76.961500000000015</v>
      </c>
      <c r="X5551">
        <f>Sales_Data[[#This Row],[Sales]]-Sales_Data[[#This Row],[Cost]]</f>
        <v>62.968499999999992</v>
      </c>
      <c r="Y5551" s="3">
        <f>Sales_Data[[#This Row],[Gross_Profit_Recalc]]/Sales_Data[[#This Row],[Sales]]</f>
        <v>0.4499999999999999</v>
      </c>
      <c r="Z5551">
        <f>YEAR(Sales_Data[[#This Row],[Order Date]])</f>
        <v>2014</v>
      </c>
    </row>
    <row r="5552" spans="1:26" x14ac:dyDescent="0.2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>_xlfn.XLOOKUP(Sales_Data[[#This Row],[Category]],Assumptions_Model!A:A, Assumptions_Model!B:B)</f>
        <v>0.6</v>
      </c>
      <c r="W5552">
        <f>Sales_Data[[#This Row],[Sales]]*Sales_Data[[#This Row],[Cost_%]]</f>
        <v>1.6032</v>
      </c>
      <c r="X5552">
        <f>Sales_Data[[#This Row],[Sales]]-Sales_Data[[#This Row],[Cost]]</f>
        <v>1.0688000000000002</v>
      </c>
      <c r="Y5552" s="3">
        <f>Sales_Data[[#This Row],[Gross_Profit_Recalc]]/Sales_Data[[#This Row],[Sales]]</f>
        <v>0.4</v>
      </c>
      <c r="Z5552">
        <f>YEAR(Sales_Data[[#This Row],[Order Date]])</f>
        <v>2014</v>
      </c>
    </row>
    <row r="5553" spans="1:26" x14ac:dyDescent="0.2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>_xlfn.XLOOKUP(Sales_Data[[#This Row],[Category]],Assumptions_Model!A:A, Assumptions_Model!B:B)</f>
        <v>0.6</v>
      </c>
      <c r="W5553">
        <f>Sales_Data[[#This Row],[Sales]]*Sales_Data[[#This Row],[Cost_%]]</f>
        <v>9.9935999999999989</v>
      </c>
      <c r="X5553">
        <f>Sales_Data[[#This Row],[Sales]]-Sales_Data[[#This Row],[Cost]]</f>
        <v>6.6623999999999999</v>
      </c>
      <c r="Y5553" s="3">
        <f>Sales_Data[[#This Row],[Gross_Profit_Recalc]]/Sales_Data[[#This Row],[Sales]]</f>
        <v>0.4</v>
      </c>
      <c r="Z5553">
        <f>YEAR(Sales_Data[[#This Row],[Order Date]])</f>
        <v>2014</v>
      </c>
    </row>
    <row r="5554" spans="1:26" x14ac:dyDescent="0.2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>_xlfn.XLOOKUP(Sales_Data[[#This Row],[Category]],Assumptions_Model!A:A, Assumptions_Model!B:B)</f>
        <v>0.55000000000000004</v>
      </c>
      <c r="W5554">
        <f>Sales_Data[[#This Row],[Sales]]*Sales_Data[[#This Row],[Cost_%]]</f>
        <v>43.7316</v>
      </c>
      <c r="X5554">
        <f>Sales_Data[[#This Row],[Sales]]-Sales_Data[[#This Row],[Cost]]</f>
        <v>35.7804</v>
      </c>
      <c r="Y5554" s="3">
        <f>Sales_Data[[#This Row],[Gross_Profit_Recalc]]/Sales_Data[[#This Row],[Sales]]</f>
        <v>0.45</v>
      </c>
      <c r="Z5554">
        <f>YEAR(Sales_Data[[#This Row],[Order Date]])</f>
        <v>2014</v>
      </c>
    </row>
    <row r="5555" spans="1:26" x14ac:dyDescent="0.2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>_xlfn.XLOOKUP(Sales_Data[[#This Row],[Category]],Assumptions_Model!A:A, Assumptions_Model!B:B)</f>
        <v>0.6</v>
      </c>
      <c r="W5555">
        <f>Sales_Data[[#This Row],[Sales]]*Sales_Data[[#This Row],[Cost_%]]</f>
        <v>21.772799999999997</v>
      </c>
      <c r="X5555">
        <f>Sales_Data[[#This Row],[Sales]]-Sales_Data[[#This Row],[Cost]]</f>
        <v>14.5152</v>
      </c>
      <c r="Y5555" s="3">
        <f>Sales_Data[[#This Row],[Gross_Profit_Recalc]]/Sales_Data[[#This Row],[Sales]]</f>
        <v>0.4</v>
      </c>
      <c r="Z5555">
        <f>YEAR(Sales_Data[[#This Row],[Order Date]])</f>
        <v>2014</v>
      </c>
    </row>
    <row r="5556" spans="1:26" x14ac:dyDescent="0.2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>_xlfn.XLOOKUP(Sales_Data[[#This Row],[Category]],Assumptions_Model!A:A, Assumptions_Model!B:B)</f>
        <v>0.65</v>
      </c>
      <c r="W5556">
        <f>Sales_Data[[#This Row],[Sales]]*Sales_Data[[#This Row],[Cost_%]]</f>
        <v>44.19558</v>
      </c>
      <c r="X5556">
        <f>Sales_Data[[#This Row],[Sales]]-Sales_Data[[#This Row],[Cost]]</f>
        <v>23.797620000000002</v>
      </c>
      <c r="Y5556" s="3">
        <f>Sales_Data[[#This Row],[Gross_Profit_Recalc]]/Sales_Data[[#This Row],[Sales]]</f>
        <v>0.35000000000000003</v>
      </c>
      <c r="Z5556">
        <f>YEAR(Sales_Data[[#This Row],[Order Date]])</f>
        <v>2014</v>
      </c>
    </row>
    <row r="5557" spans="1:26" x14ac:dyDescent="0.2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>_xlfn.XLOOKUP(Sales_Data[[#This Row],[Category]],Assumptions_Model!A:A, Assumptions_Model!B:B)</f>
        <v>0.65</v>
      </c>
      <c r="W5557">
        <f>Sales_Data[[#This Row],[Sales]]*Sales_Data[[#This Row],[Cost_%]]</f>
        <v>6.6040000000000001</v>
      </c>
      <c r="X5557">
        <f>Sales_Data[[#This Row],[Sales]]-Sales_Data[[#This Row],[Cost]]</f>
        <v>3.556</v>
      </c>
      <c r="Y5557" s="3">
        <f>Sales_Data[[#This Row],[Gross_Profit_Recalc]]/Sales_Data[[#This Row],[Sales]]</f>
        <v>0.35</v>
      </c>
      <c r="Z5557">
        <f>YEAR(Sales_Data[[#This Row],[Order Date]])</f>
        <v>2017</v>
      </c>
    </row>
    <row r="5558" spans="1:26" x14ac:dyDescent="0.2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f>_xlfn.XLOOKUP(Sales_Data[[#This Row],[Category]],Assumptions_Model!A:A, Assumptions_Model!B:B)</f>
        <v>0.65</v>
      </c>
      <c r="W5558">
        <f>Sales_Data[[#This Row],[Sales]]*Sales_Data[[#This Row],[Cost_%]]</f>
        <v>4.0040000000000004</v>
      </c>
      <c r="X5558">
        <f>Sales_Data[[#This Row],[Sales]]-Sales_Data[[#This Row],[Cost]]</f>
        <v>2.1559999999999997</v>
      </c>
      <c r="Y5558" s="3">
        <f>Sales_Data[[#This Row],[Gross_Profit_Recalc]]/Sales_Data[[#This Row],[Sales]]</f>
        <v>0.34999999999999992</v>
      </c>
      <c r="Z5558">
        <f>YEAR(Sales_Data[[#This Row],[Order Date]])</f>
        <v>2015</v>
      </c>
    </row>
    <row r="5559" spans="1:26" x14ac:dyDescent="0.2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f>_xlfn.XLOOKUP(Sales_Data[[#This Row],[Category]],Assumptions_Model!A:A, Assumptions_Model!B:B)</f>
        <v>0.6</v>
      </c>
      <c r="W5559">
        <f>Sales_Data[[#This Row],[Sales]]*Sales_Data[[#This Row],[Cost_%]]</f>
        <v>33.779999999999994</v>
      </c>
      <c r="X5559">
        <f>Sales_Data[[#This Row],[Sales]]-Sales_Data[[#This Row],[Cost]]</f>
        <v>22.520000000000003</v>
      </c>
      <c r="Y5559" s="3">
        <f>Sales_Data[[#This Row],[Gross_Profit_Recalc]]/Sales_Data[[#This Row],[Sales]]</f>
        <v>0.40000000000000008</v>
      </c>
      <c r="Z5559">
        <f>YEAR(Sales_Data[[#This Row],[Order Date]])</f>
        <v>2015</v>
      </c>
    </row>
    <row r="5560" spans="1:26" x14ac:dyDescent="0.2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>_xlfn.XLOOKUP(Sales_Data[[#This Row],[Category]],Assumptions_Model!A:A, Assumptions_Model!B:B)</f>
        <v>0.6</v>
      </c>
      <c r="W5560">
        <f>Sales_Data[[#This Row],[Sales]]*Sales_Data[[#This Row],[Cost_%]]</f>
        <v>3.8879999999999999</v>
      </c>
      <c r="X5560">
        <f>Sales_Data[[#This Row],[Sales]]-Sales_Data[[#This Row],[Cost]]</f>
        <v>2.5920000000000005</v>
      </c>
      <c r="Y5560" s="3">
        <f>Sales_Data[[#This Row],[Gross_Profit_Recalc]]/Sales_Data[[#This Row],[Sales]]</f>
        <v>0.40000000000000008</v>
      </c>
      <c r="Z5560">
        <f>YEAR(Sales_Data[[#This Row],[Order Date]])</f>
        <v>2015</v>
      </c>
    </row>
    <row r="5561" spans="1:26" x14ac:dyDescent="0.2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>_xlfn.XLOOKUP(Sales_Data[[#This Row],[Category]],Assumptions_Model!A:A, Assumptions_Model!B:B)</f>
        <v>0.6</v>
      </c>
      <c r="W5561">
        <f>Sales_Data[[#This Row],[Sales]]*Sales_Data[[#This Row],[Cost_%]]</f>
        <v>795.50999999999988</v>
      </c>
      <c r="X5561">
        <f>Sales_Data[[#This Row],[Sales]]-Sales_Data[[#This Row],[Cost]]</f>
        <v>530.34</v>
      </c>
      <c r="Y5561" s="3">
        <f>Sales_Data[[#This Row],[Gross_Profit_Recalc]]/Sales_Data[[#This Row],[Sales]]</f>
        <v>0.40000000000000008</v>
      </c>
      <c r="Z5561">
        <f>YEAR(Sales_Data[[#This Row],[Order Date]])</f>
        <v>2015</v>
      </c>
    </row>
    <row r="5562" spans="1:26" x14ac:dyDescent="0.2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>_xlfn.XLOOKUP(Sales_Data[[#This Row],[Category]],Assumptions_Model!A:A, Assumptions_Model!B:B)</f>
        <v>0.6</v>
      </c>
      <c r="W5562">
        <f>Sales_Data[[#This Row],[Sales]]*Sales_Data[[#This Row],[Cost_%]]</f>
        <v>8.9639999999999986</v>
      </c>
      <c r="X5562">
        <f>Sales_Data[[#This Row],[Sales]]-Sales_Data[[#This Row],[Cost]]</f>
        <v>5.9760000000000009</v>
      </c>
      <c r="Y5562" s="3">
        <f>Sales_Data[[#This Row],[Gross_Profit_Recalc]]/Sales_Data[[#This Row],[Sales]]</f>
        <v>0.40000000000000008</v>
      </c>
      <c r="Z5562">
        <f>YEAR(Sales_Data[[#This Row],[Order Date]])</f>
        <v>2015</v>
      </c>
    </row>
    <row r="5563" spans="1:26" x14ac:dyDescent="0.2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>_xlfn.XLOOKUP(Sales_Data[[#This Row],[Category]],Assumptions_Model!A:A, Assumptions_Model!B:B)</f>
        <v>0.6</v>
      </c>
      <c r="W5563">
        <f>Sales_Data[[#This Row],[Sales]]*Sales_Data[[#This Row],[Cost_%]]</f>
        <v>20.724</v>
      </c>
      <c r="X5563">
        <f>Sales_Data[[#This Row],[Sales]]-Sales_Data[[#This Row],[Cost]]</f>
        <v>13.815999999999999</v>
      </c>
      <c r="Y5563" s="3">
        <f>Sales_Data[[#This Row],[Gross_Profit_Recalc]]/Sales_Data[[#This Row],[Sales]]</f>
        <v>0.39999999999999997</v>
      </c>
      <c r="Z5563">
        <f>YEAR(Sales_Data[[#This Row],[Order Date]])</f>
        <v>2017</v>
      </c>
    </row>
    <row r="5564" spans="1:26" x14ac:dyDescent="0.2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>_xlfn.XLOOKUP(Sales_Data[[#This Row],[Category]],Assumptions_Model!A:A, Assumptions_Model!B:B)</f>
        <v>0.55000000000000004</v>
      </c>
      <c r="W5564">
        <f>Sales_Data[[#This Row],[Sales]]*Sales_Data[[#This Row],[Cost_%]]</f>
        <v>1649.9725000000001</v>
      </c>
      <c r="X5564">
        <f>Sales_Data[[#This Row],[Sales]]-Sales_Data[[#This Row],[Cost]]</f>
        <v>1349.9774999999997</v>
      </c>
      <c r="Y5564" s="3">
        <f>Sales_Data[[#This Row],[Gross_Profit_Recalc]]/Sales_Data[[#This Row],[Sales]]</f>
        <v>0.44999999999999996</v>
      </c>
      <c r="Z5564">
        <f>YEAR(Sales_Data[[#This Row],[Order Date]])</f>
        <v>2017</v>
      </c>
    </row>
    <row r="5565" spans="1:26" x14ac:dyDescent="0.2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>_xlfn.XLOOKUP(Sales_Data[[#This Row],[Category]],Assumptions_Model!A:A, Assumptions_Model!B:B)</f>
        <v>0.6</v>
      </c>
      <c r="W5565">
        <f>Sales_Data[[#This Row],[Sales]]*Sales_Data[[#This Row],[Cost_%]]</f>
        <v>38.472000000000001</v>
      </c>
      <c r="X5565">
        <f>Sales_Data[[#This Row],[Sales]]-Sales_Data[[#This Row],[Cost]]</f>
        <v>25.648000000000003</v>
      </c>
      <c r="Y5565" s="3">
        <f>Sales_Data[[#This Row],[Gross_Profit_Recalc]]/Sales_Data[[#This Row],[Sales]]</f>
        <v>0.4</v>
      </c>
      <c r="Z5565">
        <f>YEAR(Sales_Data[[#This Row],[Order Date]])</f>
        <v>2017</v>
      </c>
    </row>
    <row r="5566" spans="1:26" x14ac:dyDescent="0.2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f>_xlfn.XLOOKUP(Sales_Data[[#This Row],[Category]],Assumptions_Model!A:A, Assumptions_Model!B:B)</f>
        <v>0.6</v>
      </c>
      <c r="W5566">
        <f>Sales_Data[[#This Row],[Sales]]*Sales_Data[[#This Row],[Cost_%]]</f>
        <v>11.673599999999999</v>
      </c>
      <c r="X5566">
        <f>Sales_Data[[#This Row],[Sales]]-Sales_Data[[#This Row],[Cost]]</f>
        <v>7.7824000000000009</v>
      </c>
      <c r="Y5566" s="3">
        <f>Sales_Data[[#This Row],[Gross_Profit_Recalc]]/Sales_Data[[#This Row],[Sales]]</f>
        <v>0.40000000000000008</v>
      </c>
      <c r="Z5566">
        <f>YEAR(Sales_Data[[#This Row],[Order Date]])</f>
        <v>2017</v>
      </c>
    </row>
    <row r="5567" spans="1:26" x14ac:dyDescent="0.2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f>_xlfn.XLOOKUP(Sales_Data[[#This Row],[Category]],Assumptions_Model!A:A, Assumptions_Model!B:B)</f>
        <v>0.55000000000000004</v>
      </c>
      <c r="W5567">
        <f>Sales_Data[[#This Row],[Sales]]*Sales_Data[[#This Row],[Cost_%]]</f>
        <v>115.4923</v>
      </c>
      <c r="X5567">
        <f>Sales_Data[[#This Row],[Sales]]-Sales_Data[[#This Row],[Cost]]</f>
        <v>94.49369999999999</v>
      </c>
      <c r="Y5567" s="3">
        <f>Sales_Data[[#This Row],[Gross_Profit_Recalc]]/Sales_Data[[#This Row],[Sales]]</f>
        <v>0.44999999999999996</v>
      </c>
      <c r="Z5567">
        <f>YEAR(Sales_Data[[#This Row],[Order Date]])</f>
        <v>2017</v>
      </c>
    </row>
    <row r="5568" spans="1:26" x14ac:dyDescent="0.2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>_xlfn.XLOOKUP(Sales_Data[[#This Row],[Category]],Assumptions_Model!A:A, Assumptions_Model!B:B)</f>
        <v>0.6</v>
      </c>
      <c r="W5568">
        <f>Sales_Data[[#This Row],[Sales]]*Sales_Data[[#This Row],[Cost_%]]</f>
        <v>17.856000000000002</v>
      </c>
      <c r="X5568">
        <f>Sales_Data[[#This Row],[Sales]]-Sales_Data[[#This Row],[Cost]]</f>
        <v>11.904</v>
      </c>
      <c r="Y5568" s="3">
        <f>Sales_Data[[#This Row],[Gross_Profit_Recalc]]/Sales_Data[[#This Row],[Sales]]</f>
        <v>0.39999999999999997</v>
      </c>
      <c r="Z5568">
        <f>YEAR(Sales_Data[[#This Row],[Order Date]])</f>
        <v>2017</v>
      </c>
    </row>
    <row r="5569" spans="1:26" x14ac:dyDescent="0.2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f>_xlfn.XLOOKUP(Sales_Data[[#This Row],[Category]],Assumptions_Model!A:A, Assumptions_Model!B:B)</f>
        <v>0.65</v>
      </c>
      <c r="W5569">
        <f>Sales_Data[[#This Row],[Sales]]*Sales_Data[[#This Row],[Cost_%]]</f>
        <v>58.349200000000003</v>
      </c>
      <c r="X5569">
        <f>Sales_Data[[#This Row],[Sales]]-Sales_Data[[#This Row],[Cost]]</f>
        <v>31.418799999999997</v>
      </c>
      <c r="Y5569" s="3">
        <f>Sales_Data[[#This Row],[Gross_Profit_Recalc]]/Sales_Data[[#This Row],[Sales]]</f>
        <v>0.35</v>
      </c>
      <c r="Z5569">
        <f>YEAR(Sales_Data[[#This Row],[Order Date]])</f>
        <v>2017</v>
      </c>
    </row>
    <row r="5570" spans="1:26" x14ac:dyDescent="0.2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>_xlfn.XLOOKUP(Sales_Data[[#This Row],[Category]],Assumptions_Model!A:A, Assumptions_Model!B:B)</f>
        <v>0.55000000000000004</v>
      </c>
      <c r="W5570">
        <f>Sales_Data[[#This Row],[Sales]]*Sales_Data[[#This Row],[Cost_%]]</f>
        <v>527.99120000000005</v>
      </c>
      <c r="X5570">
        <f>Sales_Data[[#This Row],[Sales]]-Sales_Data[[#This Row],[Cost]]</f>
        <v>431.99279999999999</v>
      </c>
      <c r="Y5570" s="3">
        <f>Sales_Data[[#This Row],[Gross_Profit_Recalc]]/Sales_Data[[#This Row],[Sales]]</f>
        <v>0.44999999999999996</v>
      </c>
      <c r="Z5570">
        <f>YEAR(Sales_Data[[#This Row],[Order Date]])</f>
        <v>2017</v>
      </c>
    </row>
    <row r="5571" spans="1:26" x14ac:dyDescent="0.2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>_xlfn.XLOOKUP(Sales_Data[[#This Row],[Category]],Assumptions_Model!A:A, Assumptions_Model!B:B)</f>
        <v>0.6</v>
      </c>
      <c r="W5571">
        <f>Sales_Data[[#This Row],[Sales]]*Sales_Data[[#This Row],[Cost_%]]</f>
        <v>9.3311999999999991</v>
      </c>
      <c r="X5571">
        <f>Sales_Data[[#This Row],[Sales]]-Sales_Data[[#This Row],[Cost]]</f>
        <v>6.2208000000000006</v>
      </c>
      <c r="Y5571" s="3">
        <f>Sales_Data[[#This Row],[Gross_Profit_Recalc]]/Sales_Data[[#This Row],[Sales]]</f>
        <v>0.4</v>
      </c>
      <c r="Z5571">
        <f>YEAR(Sales_Data[[#This Row],[Order Date]])</f>
        <v>2017</v>
      </c>
    </row>
    <row r="5572" spans="1:26" x14ac:dyDescent="0.2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f>_xlfn.XLOOKUP(Sales_Data[[#This Row],[Category]],Assumptions_Model!A:A, Assumptions_Model!B:B)</f>
        <v>0.55000000000000004</v>
      </c>
      <c r="W5572">
        <f>Sales_Data[[#This Row],[Sales]]*Sales_Data[[#This Row],[Cost_%]]</f>
        <v>18.898</v>
      </c>
      <c r="X5572">
        <f>Sales_Data[[#This Row],[Sales]]-Sales_Data[[#This Row],[Cost]]</f>
        <v>15.462</v>
      </c>
      <c r="Y5572" s="3">
        <f>Sales_Data[[#This Row],[Gross_Profit_Recalc]]/Sales_Data[[#This Row],[Sales]]</f>
        <v>0.45</v>
      </c>
      <c r="Z5572">
        <f>YEAR(Sales_Data[[#This Row],[Order Date]])</f>
        <v>2017</v>
      </c>
    </row>
    <row r="5573" spans="1:26" x14ac:dyDescent="0.2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>_xlfn.XLOOKUP(Sales_Data[[#This Row],[Category]],Assumptions_Model!A:A, Assumptions_Model!B:B)</f>
        <v>0.6</v>
      </c>
      <c r="W5573">
        <f>Sales_Data[[#This Row],[Sales]]*Sales_Data[[#This Row],[Cost_%]]</f>
        <v>59.025599999999997</v>
      </c>
      <c r="X5573">
        <f>Sales_Data[[#This Row],[Sales]]-Sales_Data[[#This Row],[Cost]]</f>
        <v>39.350400000000008</v>
      </c>
      <c r="Y5573" s="3">
        <f>Sales_Data[[#This Row],[Gross_Profit_Recalc]]/Sales_Data[[#This Row],[Sales]]</f>
        <v>0.40000000000000008</v>
      </c>
      <c r="Z5573">
        <f>YEAR(Sales_Data[[#This Row],[Order Date]])</f>
        <v>2014</v>
      </c>
    </row>
    <row r="5574" spans="1:26" x14ac:dyDescent="0.2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>_xlfn.XLOOKUP(Sales_Data[[#This Row],[Category]],Assumptions_Model!A:A, Assumptions_Model!B:B)</f>
        <v>0.6</v>
      </c>
      <c r="W5574">
        <f>Sales_Data[[#This Row],[Sales]]*Sales_Data[[#This Row],[Cost_%]]</f>
        <v>17.963999999999999</v>
      </c>
      <c r="X5574">
        <f>Sales_Data[[#This Row],[Sales]]-Sales_Data[[#This Row],[Cost]]</f>
        <v>11.976000000000003</v>
      </c>
      <c r="Y5574" s="3">
        <f>Sales_Data[[#This Row],[Gross_Profit_Recalc]]/Sales_Data[[#This Row],[Sales]]</f>
        <v>0.40000000000000008</v>
      </c>
      <c r="Z5574">
        <f>YEAR(Sales_Data[[#This Row],[Order Date]])</f>
        <v>2014</v>
      </c>
    </row>
    <row r="5575" spans="1:26" x14ac:dyDescent="0.2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>_xlfn.XLOOKUP(Sales_Data[[#This Row],[Category]],Assumptions_Model!A:A, Assumptions_Model!B:B)</f>
        <v>0.6</v>
      </c>
      <c r="W5575">
        <f>Sales_Data[[#This Row],[Sales]]*Sales_Data[[#This Row],[Cost_%]]</f>
        <v>10.4832</v>
      </c>
      <c r="X5575">
        <f>Sales_Data[[#This Row],[Sales]]-Sales_Data[[#This Row],[Cost]]</f>
        <v>6.9888000000000012</v>
      </c>
      <c r="Y5575" s="3">
        <f>Sales_Data[[#This Row],[Gross_Profit_Recalc]]/Sales_Data[[#This Row],[Sales]]</f>
        <v>0.4</v>
      </c>
      <c r="Z5575">
        <f>YEAR(Sales_Data[[#This Row],[Order Date]])</f>
        <v>2014</v>
      </c>
    </row>
    <row r="5576" spans="1:26" x14ac:dyDescent="0.2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>_xlfn.XLOOKUP(Sales_Data[[#This Row],[Category]],Assumptions_Model!A:A, Assumptions_Model!B:B)</f>
        <v>0.55000000000000004</v>
      </c>
      <c r="W5576">
        <f>Sales_Data[[#This Row],[Sales]]*Sales_Data[[#This Row],[Cost_%]]</f>
        <v>20.2059</v>
      </c>
      <c r="X5576">
        <f>Sales_Data[[#This Row],[Sales]]-Sales_Data[[#This Row],[Cost]]</f>
        <v>16.5321</v>
      </c>
      <c r="Y5576" s="3">
        <f>Sales_Data[[#This Row],[Gross_Profit_Recalc]]/Sales_Data[[#This Row],[Sales]]</f>
        <v>0.45</v>
      </c>
      <c r="Z5576">
        <f>YEAR(Sales_Data[[#This Row],[Order Date]])</f>
        <v>2014</v>
      </c>
    </row>
    <row r="5577" spans="1:26" x14ac:dyDescent="0.2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>_xlfn.XLOOKUP(Sales_Data[[#This Row],[Category]],Assumptions_Model!A:A, Assumptions_Model!B:B)</f>
        <v>0.55000000000000004</v>
      </c>
      <c r="W5577">
        <f>Sales_Data[[#This Row],[Sales]]*Sales_Data[[#This Row],[Cost_%]]</f>
        <v>98.967000000000013</v>
      </c>
      <c r="X5577">
        <f>Sales_Data[[#This Row],[Sales]]-Sales_Data[[#This Row],[Cost]]</f>
        <v>80.972999999999985</v>
      </c>
      <c r="Y5577" s="3">
        <f>Sales_Data[[#This Row],[Gross_Profit_Recalc]]/Sales_Data[[#This Row],[Sales]]</f>
        <v>0.4499999999999999</v>
      </c>
      <c r="Z5577">
        <f>YEAR(Sales_Data[[#This Row],[Order Date]])</f>
        <v>2014</v>
      </c>
    </row>
    <row r="5578" spans="1:26" x14ac:dyDescent="0.2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>_xlfn.XLOOKUP(Sales_Data[[#This Row],[Category]],Assumptions_Model!A:A, Assumptions_Model!B:B)</f>
        <v>0.65</v>
      </c>
      <c r="W5578">
        <f>Sales_Data[[#This Row],[Sales]]*Sales_Data[[#This Row],[Cost_%]]</f>
        <v>249.36599999999999</v>
      </c>
      <c r="X5578">
        <f>Sales_Data[[#This Row],[Sales]]-Sales_Data[[#This Row],[Cost]]</f>
        <v>134.274</v>
      </c>
      <c r="Y5578" s="3">
        <f>Sales_Data[[#This Row],[Gross_Profit_Recalc]]/Sales_Data[[#This Row],[Sales]]</f>
        <v>0.35000000000000003</v>
      </c>
      <c r="Z5578">
        <f>YEAR(Sales_Data[[#This Row],[Order Date]])</f>
        <v>2016</v>
      </c>
    </row>
    <row r="5579" spans="1:26" x14ac:dyDescent="0.2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>_xlfn.XLOOKUP(Sales_Data[[#This Row],[Category]],Assumptions_Model!A:A, Assumptions_Model!B:B)</f>
        <v>0.6</v>
      </c>
      <c r="W5579">
        <f>Sales_Data[[#This Row],[Sales]]*Sales_Data[[#This Row],[Cost_%]]</f>
        <v>33.911999999999999</v>
      </c>
      <c r="X5579">
        <f>Sales_Data[[#This Row],[Sales]]-Sales_Data[[#This Row],[Cost]]</f>
        <v>22.608000000000004</v>
      </c>
      <c r="Y5579" s="3">
        <f>Sales_Data[[#This Row],[Gross_Profit_Recalc]]/Sales_Data[[#This Row],[Sales]]</f>
        <v>0.40000000000000008</v>
      </c>
      <c r="Z5579">
        <f>YEAR(Sales_Data[[#This Row],[Order Date]])</f>
        <v>2016</v>
      </c>
    </row>
    <row r="5580" spans="1:26" x14ac:dyDescent="0.2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>_xlfn.XLOOKUP(Sales_Data[[#This Row],[Category]],Assumptions_Model!A:A, Assumptions_Model!B:B)</f>
        <v>0.6</v>
      </c>
      <c r="W5580">
        <f>Sales_Data[[#This Row],[Sales]]*Sales_Data[[#This Row],[Cost_%]]</f>
        <v>3.9359999999999995</v>
      </c>
      <c r="X5580">
        <f>Sales_Data[[#This Row],[Sales]]-Sales_Data[[#This Row],[Cost]]</f>
        <v>2.6240000000000001</v>
      </c>
      <c r="Y5580" s="3">
        <f>Sales_Data[[#This Row],[Gross_Profit_Recalc]]/Sales_Data[[#This Row],[Sales]]</f>
        <v>0.4</v>
      </c>
      <c r="Z5580">
        <f>YEAR(Sales_Data[[#This Row],[Order Date]])</f>
        <v>2017</v>
      </c>
    </row>
    <row r="5581" spans="1:26" x14ac:dyDescent="0.2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>_xlfn.XLOOKUP(Sales_Data[[#This Row],[Category]],Assumptions_Model!A:A, Assumptions_Model!B:B)</f>
        <v>0.65</v>
      </c>
      <c r="W5581">
        <f>Sales_Data[[#This Row],[Sales]]*Sales_Data[[#This Row],[Cost_%]]</f>
        <v>158.548</v>
      </c>
      <c r="X5581">
        <f>Sales_Data[[#This Row],[Sales]]-Sales_Data[[#This Row],[Cost]]</f>
        <v>85.371999999999986</v>
      </c>
      <c r="Y5581" s="3">
        <f>Sales_Data[[#This Row],[Gross_Profit_Recalc]]/Sales_Data[[#This Row],[Sales]]</f>
        <v>0.35</v>
      </c>
      <c r="Z5581">
        <f>YEAR(Sales_Data[[#This Row],[Order Date]])</f>
        <v>2017</v>
      </c>
    </row>
    <row r="5582" spans="1:26" x14ac:dyDescent="0.2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>_xlfn.XLOOKUP(Sales_Data[[#This Row],[Category]],Assumptions_Model!A:A, Assumptions_Model!B:B)</f>
        <v>0.6</v>
      </c>
      <c r="W5582">
        <f>Sales_Data[[#This Row],[Sales]]*Sales_Data[[#This Row],[Cost_%]]</f>
        <v>28.512</v>
      </c>
      <c r="X5582">
        <f>Sales_Data[[#This Row],[Sales]]-Sales_Data[[#This Row],[Cost]]</f>
        <v>19.008000000000003</v>
      </c>
      <c r="Y5582" s="3">
        <f>Sales_Data[[#This Row],[Gross_Profit_Recalc]]/Sales_Data[[#This Row],[Sales]]</f>
        <v>0.4</v>
      </c>
      <c r="Z5582">
        <f>YEAR(Sales_Data[[#This Row],[Order Date]])</f>
        <v>2017</v>
      </c>
    </row>
    <row r="5583" spans="1:26" x14ac:dyDescent="0.2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>_xlfn.XLOOKUP(Sales_Data[[#This Row],[Category]],Assumptions_Model!A:A, Assumptions_Model!B:B)</f>
        <v>0.65</v>
      </c>
      <c r="W5583">
        <f>Sales_Data[[#This Row],[Sales]]*Sales_Data[[#This Row],[Cost_%]]</f>
        <v>12.987</v>
      </c>
      <c r="X5583">
        <f>Sales_Data[[#This Row],[Sales]]-Sales_Data[[#This Row],[Cost]]</f>
        <v>6.9930000000000003</v>
      </c>
      <c r="Y5583" s="3">
        <f>Sales_Data[[#This Row],[Gross_Profit_Recalc]]/Sales_Data[[#This Row],[Sales]]</f>
        <v>0.35000000000000003</v>
      </c>
      <c r="Z5583">
        <f>YEAR(Sales_Data[[#This Row],[Order Date]])</f>
        <v>2017</v>
      </c>
    </row>
    <row r="5584" spans="1:26" x14ac:dyDescent="0.2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>_xlfn.XLOOKUP(Sales_Data[[#This Row],[Category]],Assumptions_Model!A:A, Assumptions_Model!B:B)</f>
        <v>0.6</v>
      </c>
      <c r="W5584">
        <f>Sales_Data[[#This Row],[Sales]]*Sales_Data[[#This Row],[Cost_%]]</f>
        <v>4.8</v>
      </c>
      <c r="X5584">
        <f>Sales_Data[[#This Row],[Sales]]-Sales_Data[[#This Row],[Cost]]</f>
        <v>3.2</v>
      </c>
      <c r="Y5584" s="3">
        <f>Sales_Data[[#This Row],[Gross_Profit_Recalc]]/Sales_Data[[#This Row],[Sales]]</f>
        <v>0.4</v>
      </c>
      <c r="Z5584">
        <f>YEAR(Sales_Data[[#This Row],[Order Date]])</f>
        <v>2016</v>
      </c>
    </row>
    <row r="5585" spans="1:26" x14ac:dyDescent="0.2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f>_xlfn.XLOOKUP(Sales_Data[[#This Row],[Category]],Assumptions_Model!A:A, Assumptions_Model!B:B)</f>
        <v>0.65</v>
      </c>
      <c r="W5585">
        <f>Sales_Data[[#This Row],[Sales]]*Sales_Data[[#This Row],[Cost_%]]</f>
        <v>4.0040000000000004</v>
      </c>
      <c r="X5585">
        <f>Sales_Data[[#This Row],[Sales]]-Sales_Data[[#This Row],[Cost]]</f>
        <v>2.1559999999999997</v>
      </c>
      <c r="Y5585" s="3">
        <f>Sales_Data[[#This Row],[Gross_Profit_Recalc]]/Sales_Data[[#This Row],[Sales]]</f>
        <v>0.34999999999999992</v>
      </c>
      <c r="Z5585">
        <f>YEAR(Sales_Data[[#This Row],[Order Date]])</f>
        <v>2014</v>
      </c>
    </row>
    <row r="5586" spans="1:26" x14ac:dyDescent="0.2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f>_xlfn.XLOOKUP(Sales_Data[[#This Row],[Category]],Assumptions_Model!A:A, Assumptions_Model!B:B)</f>
        <v>0.6</v>
      </c>
      <c r="W5586">
        <f>Sales_Data[[#This Row],[Sales]]*Sales_Data[[#This Row],[Cost_%]]</f>
        <v>50.136000000000003</v>
      </c>
      <c r="X5586">
        <f>Sales_Data[[#This Row],[Sales]]-Sales_Data[[#This Row],[Cost]]</f>
        <v>33.423999999999999</v>
      </c>
      <c r="Y5586" s="3">
        <f>Sales_Data[[#This Row],[Gross_Profit_Recalc]]/Sales_Data[[#This Row],[Sales]]</f>
        <v>0.39999999999999997</v>
      </c>
      <c r="Z5586">
        <f>YEAR(Sales_Data[[#This Row],[Order Date]])</f>
        <v>2017</v>
      </c>
    </row>
    <row r="5587" spans="1:26" x14ac:dyDescent="0.2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f>_xlfn.XLOOKUP(Sales_Data[[#This Row],[Category]],Assumptions_Model!A:A, Assumptions_Model!B:B)</f>
        <v>0.55000000000000004</v>
      </c>
      <c r="W5587">
        <f>Sales_Data[[#This Row],[Sales]]*Sales_Data[[#This Row],[Cost_%]]</f>
        <v>300.33299999999997</v>
      </c>
      <c r="X5587">
        <f>Sales_Data[[#This Row],[Sales]]-Sales_Data[[#This Row],[Cost]]</f>
        <v>245.72699999999998</v>
      </c>
      <c r="Y5587" s="3">
        <f>Sales_Data[[#This Row],[Gross_Profit_Recalc]]/Sales_Data[[#This Row],[Sales]]</f>
        <v>0.45</v>
      </c>
      <c r="Z5587">
        <f>YEAR(Sales_Data[[#This Row],[Order Date]])</f>
        <v>2017</v>
      </c>
    </row>
    <row r="5588" spans="1:26" x14ac:dyDescent="0.2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>_xlfn.XLOOKUP(Sales_Data[[#This Row],[Category]],Assumptions_Model!A:A, Assumptions_Model!B:B)</f>
        <v>0.6</v>
      </c>
      <c r="W5588">
        <f>Sales_Data[[#This Row],[Sales]]*Sales_Data[[#This Row],[Cost_%]]</f>
        <v>161.69399999999999</v>
      </c>
      <c r="X5588">
        <f>Sales_Data[[#This Row],[Sales]]-Sales_Data[[#This Row],[Cost]]</f>
        <v>107.79600000000002</v>
      </c>
      <c r="Y5588" s="3">
        <f>Sales_Data[[#This Row],[Gross_Profit_Recalc]]/Sales_Data[[#This Row],[Sales]]</f>
        <v>0.40000000000000008</v>
      </c>
      <c r="Z5588">
        <f>YEAR(Sales_Data[[#This Row],[Order Date]])</f>
        <v>2017</v>
      </c>
    </row>
    <row r="5589" spans="1:26" x14ac:dyDescent="0.2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>_xlfn.XLOOKUP(Sales_Data[[#This Row],[Category]],Assumptions_Model!A:A, Assumptions_Model!B:B)</f>
        <v>0.6</v>
      </c>
      <c r="W5589">
        <f>Sales_Data[[#This Row],[Sales]]*Sales_Data[[#This Row],[Cost_%]]</f>
        <v>6.54</v>
      </c>
      <c r="X5589">
        <f>Sales_Data[[#This Row],[Sales]]-Sales_Data[[#This Row],[Cost]]</f>
        <v>4.3600000000000003</v>
      </c>
      <c r="Y5589" s="3">
        <f>Sales_Data[[#This Row],[Gross_Profit_Recalc]]/Sales_Data[[#This Row],[Sales]]</f>
        <v>0.4</v>
      </c>
      <c r="Z5589">
        <f>YEAR(Sales_Data[[#This Row],[Order Date]])</f>
        <v>2015</v>
      </c>
    </row>
    <row r="5590" spans="1:26" x14ac:dyDescent="0.2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>_xlfn.XLOOKUP(Sales_Data[[#This Row],[Category]],Assumptions_Model!A:A, Assumptions_Model!B:B)</f>
        <v>0.6</v>
      </c>
      <c r="W5590">
        <f>Sales_Data[[#This Row],[Sales]]*Sales_Data[[#This Row],[Cost_%]]</f>
        <v>3.6576</v>
      </c>
      <c r="X5590">
        <f>Sales_Data[[#This Row],[Sales]]-Sales_Data[[#This Row],[Cost]]</f>
        <v>2.4384000000000001</v>
      </c>
      <c r="Y5590" s="3">
        <f>Sales_Data[[#This Row],[Gross_Profit_Recalc]]/Sales_Data[[#This Row],[Sales]]</f>
        <v>0.4</v>
      </c>
      <c r="Z5590">
        <f>YEAR(Sales_Data[[#This Row],[Order Date]])</f>
        <v>2014</v>
      </c>
    </row>
    <row r="5591" spans="1:26" x14ac:dyDescent="0.2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>_xlfn.XLOOKUP(Sales_Data[[#This Row],[Category]],Assumptions_Model!A:A, Assumptions_Model!B:B)</f>
        <v>0.6</v>
      </c>
      <c r="W5591">
        <f>Sales_Data[[#This Row],[Sales]]*Sales_Data[[#This Row],[Cost_%]]</f>
        <v>20.429999999999996</v>
      </c>
      <c r="X5591">
        <f>Sales_Data[[#This Row],[Sales]]-Sales_Data[[#This Row],[Cost]]</f>
        <v>13.620000000000001</v>
      </c>
      <c r="Y5591" s="3">
        <f>Sales_Data[[#This Row],[Gross_Profit_Recalc]]/Sales_Data[[#This Row],[Sales]]</f>
        <v>0.40000000000000008</v>
      </c>
      <c r="Z5591">
        <f>YEAR(Sales_Data[[#This Row],[Order Date]])</f>
        <v>2016</v>
      </c>
    </row>
    <row r="5592" spans="1:26" x14ac:dyDescent="0.2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>_xlfn.XLOOKUP(Sales_Data[[#This Row],[Category]],Assumptions_Model!A:A, Assumptions_Model!B:B)</f>
        <v>0.6</v>
      </c>
      <c r="W5592">
        <f>Sales_Data[[#This Row],[Sales]]*Sales_Data[[#This Row],[Cost_%]]</f>
        <v>211.428</v>
      </c>
      <c r="X5592">
        <f>Sales_Data[[#This Row],[Sales]]-Sales_Data[[#This Row],[Cost]]</f>
        <v>140.952</v>
      </c>
      <c r="Y5592" s="3">
        <f>Sales_Data[[#This Row],[Gross_Profit_Recalc]]/Sales_Data[[#This Row],[Sales]]</f>
        <v>0.4</v>
      </c>
      <c r="Z5592">
        <f>YEAR(Sales_Data[[#This Row],[Order Date]])</f>
        <v>2016</v>
      </c>
    </row>
    <row r="5593" spans="1:26" x14ac:dyDescent="0.2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>_xlfn.XLOOKUP(Sales_Data[[#This Row],[Category]],Assumptions_Model!A:A, Assumptions_Model!B:B)</f>
        <v>0.65</v>
      </c>
      <c r="W5593">
        <f>Sales_Data[[#This Row],[Sales]]*Sales_Data[[#This Row],[Cost_%]]</f>
        <v>159.887</v>
      </c>
      <c r="X5593">
        <f>Sales_Data[[#This Row],[Sales]]-Sales_Data[[#This Row],[Cost]]</f>
        <v>86.092999999999989</v>
      </c>
      <c r="Y5593" s="3">
        <f>Sales_Data[[#This Row],[Gross_Profit_Recalc]]/Sales_Data[[#This Row],[Sales]]</f>
        <v>0.35</v>
      </c>
      <c r="Z5593">
        <f>YEAR(Sales_Data[[#This Row],[Order Date]])</f>
        <v>2014</v>
      </c>
    </row>
    <row r="5594" spans="1:26" x14ac:dyDescent="0.2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>_xlfn.XLOOKUP(Sales_Data[[#This Row],[Category]],Assumptions_Model!A:A, Assumptions_Model!B:B)</f>
        <v>0.6</v>
      </c>
      <c r="W5594">
        <f>Sales_Data[[#This Row],[Sales]]*Sales_Data[[#This Row],[Cost_%]]</f>
        <v>11.364000000000001</v>
      </c>
      <c r="X5594">
        <f>Sales_Data[[#This Row],[Sales]]-Sales_Data[[#This Row],[Cost]]</f>
        <v>7.5760000000000005</v>
      </c>
      <c r="Y5594" s="3">
        <f>Sales_Data[[#This Row],[Gross_Profit_Recalc]]/Sales_Data[[#This Row],[Sales]]</f>
        <v>0.4</v>
      </c>
      <c r="Z5594">
        <f>YEAR(Sales_Data[[#This Row],[Order Date]])</f>
        <v>2014</v>
      </c>
    </row>
    <row r="5595" spans="1:26" x14ac:dyDescent="0.2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>_xlfn.XLOOKUP(Sales_Data[[#This Row],[Category]],Assumptions_Model!A:A, Assumptions_Model!B:B)</f>
        <v>0.6</v>
      </c>
      <c r="W5595">
        <f>Sales_Data[[#This Row],[Sales]]*Sales_Data[[#This Row],[Cost_%]]</f>
        <v>35.947799999999994</v>
      </c>
      <c r="X5595">
        <f>Sales_Data[[#This Row],[Sales]]-Sales_Data[[#This Row],[Cost]]</f>
        <v>23.965200000000003</v>
      </c>
      <c r="Y5595" s="3">
        <f>Sales_Data[[#This Row],[Gross_Profit_Recalc]]/Sales_Data[[#This Row],[Sales]]</f>
        <v>0.40000000000000008</v>
      </c>
      <c r="Z5595">
        <f>YEAR(Sales_Data[[#This Row],[Order Date]])</f>
        <v>2017</v>
      </c>
    </row>
    <row r="5596" spans="1:26" x14ac:dyDescent="0.2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>_xlfn.XLOOKUP(Sales_Data[[#This Row],[Category]],Assumptions_Model!A:A, Assumptions_Model!B:B)</f>
        <v>0.55000000000000004</v>
      </c>
      <c r="W5596">
        <f>Sales_Data[[#This Row],[Sales]]*Sales_Data[[#This Row],[Cost_%]]</f>
        <v>215.58900000000003</v>
      </c>
      <c r="X5596">
        <f>Sales_Data[[#This Row],[Sales]]-Sales_Data[[#This Row],[Cost]]</f>
        <v>176.39099999999999</v>
      </c>
      <c r="Y5596" s="3">
        <f>Sales_Data[[#This Row],[Gross_Profit_Recalc]]/Sales_Data[[#This Row],[Sales]]</f>
        <v>0.44999999999999996</v>
      </c>
      <c r="Z5596">
        <f>YEAR(Sales_Data[[#This Row],[Order Date]])</f>
        <v>2017</v>
      </c>
    </row>
    <row r="5597" spans="1:26" x14ac:dyDescent="0.2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f>_xlfn.XLOOKUP(Sales_Data[[#This Row],[Category]],Assumptions_Model!A:A, Assumptions_Model!B:B)</f>
        <v>0.55000000000000004</v>
      </c>
      <c r="W5597">
        <f>Sales_Data[[#This Row],[Sales]]*Sales_Data[[#This Row],[Cost_%]]</f>
        <v>240.81750000000002</v>
      </c>
      <c r="X5597">
        <f>Sales_Data[[#This Row],[Sales]]-Sales_Data[[#This Row],[Cost]]</f>
        <v>197.0325</v>
      </c>
      <c r="Y5597" s="3">
        <f>Sales_Data[[#This Row],[Gross_Profit_Recalc]]/Sales_Data[[#This Row],[Sales]]</f>
        <v>0.44999999999999996</v>
      </c>
      <c r="Z5597">
        <f>YEAR(Sales_Data[[#This Row],[Order Date]])</f>
        <v>2017</v>
      </c>
    </row>
    <row r="5598" spans="1:26" x14ac:dyDescent="0.2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>_xlfn.XLOOKUP(Sales_Data[[#This Row],[Category]],Assumptions_Model!A:A, Assumptions_Model!B:B)</f>
        <v>0.6</v>
      </c>
      <c r="W5598">
        <f>Sales_Data[[#This Row],[Sales]]*Sales_Data[[#This Row],[Cost_%]]</f>
        <v>41.172000000000004</v>
      </c>
      <c r="X5598">
        <f>Sales_Data[[#This Row],[Sales]]-Sales_Data[[#This Row],[Cost]]</f>
        <v>27.448</v>
      </c>
      <c r="Y5598" s="3">
        <f>Sales_Data[[#This Row],[Gross_Profit_Recalc]]/Sales_Data[[#This Row],[Sales]]</f>
        <v>0.39999999999999997</v>
      </c>
      <c r="Z5598">
        <f>YEAR(Sales_Data[[#This Row],[Order Date]])</f>
        <v>2015</v>
      </c>
    </row>
    <row r="5599" spans="1:26" x14ac:dyDescent="0.2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>_xlfn.XLOOKUP(Sales_Data[[#This Row],[Category]],Assumptions_Model!A:A, Assumptions_Model!B:B)</f>
        <v>0.6</v>
      </c>
      <c r="W5599">
        <f>Sales_Data[[#This Row],[Sales]]*Sales_Data[[#This Row],[Cost_%]]</f>
        <v>15.011999999999999</v>
      </c>
      <c r="X5599">
        <f>Sales_Data[[#This Row],[Sales]]-Sales_Data[[#This Row],[Cost]]</f>
        <v>10.008000000000001</v>
      </c>
      <c r="Y5599" s="3">
        <f>Sales_Data[[#This Row],[Gross_Profit_Recalc]]/Sales_Data[[#This Row],[Sales]]</f>
        <v>0.4</v>
      </c>
      <c r="Z5599">
        <f>YEAR(Sales_Data[[#This Row],[Order Date]])</f>
        <v>2017</v>
      </c>
    </row>
    <row r="5600" spans="1:26" x14ac:dyDescent="0.2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f>_xlfn.XLOOKUP(Sales_Data[[#This Row],[Category]],Assumptions_Model!A:A, Assumptions_Model!B:B)</f>
        <v>0.6</v>
      </c>
      <c r="W5600">
        <f>Sales_Data[[#This Row],[Sales]]*Sales_Data[[#This Row],[Cost_%]]</f>
        <v>6.4260000000000002</v>
      </c>
      <c r="X5600">
        <f>Sales_Data[[#This Row],[Sales]]-Sales_Data[[#This Row],[Cost]]</f>
        <v>4.2840000000000007</v>
      </c>
      <c r="Y5600" s="3">
        <f>Sales_Data[[#This Row],[Gross_Profit_Recalc]]/Sales_Data[[#This Row],[Sales]]</f>
        <v>0.4</v>
      </c>
      <c r="Z5600">
        <f>YEAR(Sales_Data[[#This Row],[Order Date]])</f>
        <v>2017</v>
      </c>
    </row>
    <row r="5601" spans="1:26" x14ac:dyDescent="0.2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>_xlfn.XLOOKUP(Sales_Data[[#This Row],[Category]],Assumptions_Model!A:A, Assumptions_Model!B:B)</f>
        <v>0.6</v>
      </c>
      <c r="W5601">
        <f>Sales_Data[[#This Row],[Sales]]*Sales_Data[[#This Row],[Cost_%]]</f>
        <v>33.590400000000002</v>
      </c>
      <c r="X5601">
        <f>Sales_Data[[#This Row],[Sales]]-Sales_Data[[#This Row],[Cost]]</f>
        <v>22.393599999999999</v>
      </c>
      <c r="Y5601" s="3">
        <f>Sales_Data[[#This Row],[Gross_Profit_Recalc]]/Sales_Data[[#This Row],[Sales]]</f>
        <v>0.39999999999999997</v>
      </c>
      <c r="Z5601">
        <f>YEAR(Sales_Data[[#This Row],[Order Date]])</f>
        <v>2014</v>
      </c>
    </row>
    <row r="5602" spans="1:26" x14ac:dyDescent="0.2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>_xlfn.XLOOKUP(Sales_Data[[#This Row],[Category]],Assumptions_Model!A:A, Assumptions_Model!B:B)</f>
        <v>0.6</v>
      </c>
      <c r="W5602">
        <f>Sales_Data[[#This Row],[Sales]]*Sales_Data[[#This Row],[Cost_%]]</f>
        <v>8.6880000000000006</v>
      </c>
      <c r="X5602">
        <f>Sales_Data[[#This Row],[Sales]]-Sales_Data[[#This Row],[Cost]]</f>
        <v>5.7919999999999998</v>
      </c>
      <c r="Y5602" s="3">
        <f>Sales_Data[[#This Row],[Gross_Profit_Recalc]]/Sales_Data[[#This Row],[Sales]]</f>
        <v>0.39999999999999997</v>
      </c>
      <c r="Z5602">
        <f>YEAR(Sales_Data[[#This Row],[Order Date]])</f>
        <v>2014</v>
      </c>
    </row>
    <row r="5603" spans="1:26" x14ac:dyDescent="0.2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>_xlfn.XLOOKUP(Sales_Data[[#This Row],[Category]],Assumptions_Model!A:A, Assumptions_Model!B:B)</f>
        <v>0.55000000000000004</v>
      </c>
      <c r="W5603">
        <f>Sales_Data[[#This Row],[Sales]]*Sales_Data[[#This Row],[Cost_%]]</f>
        <v>78.368400000000008</v>
      </c>
      <c r="X5603">
        <f>Sales_Data[[#This Row],[Sales]]-Sales_Data[[#This Row],[Cost]]</f>
        <v>64.119599999999991</v>
      </c>
      <c r="Y5603" s="3">
        <f>Sales_Data[[#This Row],[Gross_Profit_Recalc]]/Sales_Data[[#This Row],[Sales]]</f>
        <v>0.44999999999999996</v>
      </c>
      <c r="Z5603">
        <f>YEAR(Sales_Data[[#This Row],[Order Date]])</f>
        <v>2014</v>
      </c>
    </row>
    <row r="5604" spans="1:26" x14ac:dyDescent="0.2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f>_xlfn.XLOOKUP(Sales_Data[[#This Row],[Category]],Assumptions_Model!A:A, Assumptions_Model!B:B)</f>
        <v>0.6</v>
      </c>
      <c r="W5604">
        <f>Sales_Data[[#This Row],[Sales]]*Sales_Data[[#This Row],[Cost_%]]</f>
        <v>8.4960000000000004</v>
      </c>
      <c r="X5604">
        <f>Sales_Data[[#This Row],[Sales]]-Sales_Data[[#This Row],[Cost]]</f>
        <v>5.6639999999999997</v>
      </c>
      <c r="Y5604" s="3">
        <f>Sales_Data[[#This Row],[Gross_Profit_Recalc]]/Sales_Data[[#This Row],[Sales]]</f>
        <v>0.39999999999999997</v>
      </c>
      <c r="Z5604">
        <f>YEAR(Sales_Data[[#This Row],[Order Date]])</f>
        <v>2016</v>
      </c>
    </row>
    <row r="5605" spans="1:26" x14ac:dyDescent="0.2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f>_xlfn.XLOOKUP(Sales_Data[[#This Row],[Category]],Assumptions_Model!A:A, Assumptions_Model!B:B)</f>
        <v>0.6</v>
      </c>
      <c r="W5605">
        <f>Sales_Data[[#This Row],[Sales]]*Sales_Data[[#This Row],[Cost_%]]</f>
        <v>47.951999999999998</v>
      </c>
      <c r="X5605">
        <f>Sales_Data[[#This Row],[Sales]]-Sales_Data[[#This Row],[Cost]]</f>
        <v>31.968000000000004</v>
      </c>
      <c r="Y5605" s="3">
        <f>Sales_Data[[#This Row],[Gross_Profit_Recalc]]/Sales_Data[[#This Row],[Sales]]</f>
        <v>0.4</v>
      </c>
      <c r="Z5605">
        <f>YEAR(Sales_Data[[#This Row],[Order Date]])</f>
        <v>2016</v>
      </c>
    </row>
    <row r="5606" spans="1:26" x14ac:dyDescent="0.2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>_xlfn.XLOOKUP(Sales_Data[[#This Row],[Category]],Assumptions_Model!A:A, Assumptions_Model!B:B)</f>
        <v>0.6</v>
      </c>
      <c r="W5606">
        <f>Sales_Data[[#This Row],[Sales]]*Sales_Data[[#This Row],[Cost_%]]</f>
        <v>354.21119999999996</v>
      </c>
      <c r="X5606">
        <f>Sales_Data[[#This Row],[Sales]]-Sales_Data[[#This Row],[Cost]]</f>
        <v>236.14080000000001</v>
      </c>
      <c r="Y5606" s="3">
        <f>Sales_Data[[#This Row],[Gross_Profit_Recalc]]/Sales_Data[[#This Row],[Sales]]</f>
        <v>0.4</v>
      </c>
      <c r="Z5606">
        <f>YEAR(Sales_Data[[#This Row],[Order Date]])</f>
        <v>2015</v>
      </c>
    </row>
    <row r="5607" spans="1:26" x14ac:dyDescent="0.2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f>_xlfn.XLOOKUP(Sales_Data[[#This Row],[Category]],Assumptions_Model!A:A, Assumptions_Model!B:B)</f>
        <v>0.65</v>
      </c>
      <c r="W5607">
        <f>Sales_Data[[#This Row],[Sales]]*Sales_Data[[#This Row],[Cost_%]]</f>
        <v>11.107200000000001</v>
      </c>
      <c r="X5607">
        <f>Sales_Data[[#This Row],[Sales]]-Sales_Data[[#This Row],[Cost]]</f>
        <v>5.9808000000000003</v>
      </c>
      <c r="Y5607" s="3">
        <f>Sales_Data[[#This Row],[Gross_Profit_Recalc]]/Sales_Data[[#This Row],[Sales]]</f>
        <v>0.35</v>
      </c>
      <c r="Z5607">
        <f>YEAR(Sales_Data[[#This Row],[Order Date]])</f>
        <v>2016</v>
      </c>
    </row>
    <row r="5608" spans="1:26" x14ac:dyDescent="0.2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>_xlfn.XLOOKUP(Sales_Data[[#This Row],[Category]],Assumptions_Model!A:A, Assumptions_Model!B:B)</f>
        <v>0.65</v>
      </c>
      <c r="W5608">
        <f>Sales_Data[[#This Row],[Sales]]*Sales_Data[[#This Row],[Cost_%]]</f>
        <v>63.954799999999999</v>
      </c>
      <c r="X5608">
        <f>Sales_Data[[#This Row],[Sales]]-Sales_Data[[#This Row],[Cost]]</f>
        <v>34.437199999999997</v>
      </c>
      <c r="Y5608" s="3">
        <f>Sales_Data[[#This Row],[Gross_Profit_Recalc]]/Sales_Data[[#This Row],[Sales]]</f>
        <v>0.35</v>
      </c>
      <c r="Z5608">
        <f>YEAR(Sales_Data[[#This Row],[Order Date]])</f>
        <v>2016</v>
      </c>
    </row>
    <row r="5609" spans="1:26" x14ac:dyDescent="0.2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>_xlfn.XLOOKUP(Sales_Data[[#This Row],[Category]],Assumptions_Model!A:A, Assumptions_Model!B:B)</f>
        <v>0.6</v>
      </c>
      <c r="W5609">
        <f>Sales_Data[[#This Row],[Sales]]*Sales_Data[[#This Row],[Cost_%]]</f>
        <v>6.63</v>
      </c>
      <c r="X5609">
        <f>Sales_Data[[#This Row],[Sales]]-Sales_Data[[#This Row],[Cost]]</f>
        <v>4.4200000000000008</v>
      </c>
      <c r="Y5609" s="3">
        <f>Sales_Data[[#This Row],[Gross_Profit_Recalc]]/Sales_Data[[#This Row],[Sales]]</f>
        <v>0.4</v>
      </c>
      <c r="Z5609">
        <f>YEAR(Sales_Data[[#This Row],[Order Date]])</f>
        <v>2017</v>
      </c>
    </row>
    <row r="5610" spans="1:26" x14ac:dyDescent="0.2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>_xlfn.XLOOKUP(Sales_Data[[#This Row],[Category]],Assumptions_Model!A:A, Assumptions_Model!B:B)</f>
        <v>0.6</v>
      </c>
      <c r="W5610">
        <f>Sales_Data[[#This Row],[Sales]]*Sales_Data[[#This Row],[Cost_%]]</f>
        <v>4.6680000000000001</v>
      </c>
      <c r="X5610">
        <f>Sales_Data[[#This Row],[Sales]]-Sales_Data[[#This Row],[Cost]]</f>
        <v>3.1120000000000001</v>
      </c>
      <c r="Y5610" s="3">
        <f>Sales_Data[[#This Row],[Gross_Profit_Recalc]]/Sales_Data[[#This Row],[Sales]]</f>
        <v>0.4</v>
      </c>
      <c r="Z5610">
        <f>YEAR(Sales_Data[[#This Row],[Order Date]])</f>
        <v>2015</v>
      </c>
    </row>
    <row r="5611" spans="1:26" x14ac:dyDescent="0.2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>_xlfn.XLOOKUP(Sales_Data[[#This Row],[Category]],Assumptions_Model!A:A, Assumptions_Model!B:B)</f>
        <v>0.55000000000000004</v>
      </c>
      <c r="W5611">
        <f>Sales_Data[[#This Row],[Sales]]*Sales_Data[[#This Row],[Cost_%]]</f>
        <v>362.94499999999999</v>
      </c>
      <c r="X5611">
        <f>Sales_Data[[#This Row],[Sales]]-Sales_Data[[#This Row],[Cost]]</f>
        <v>296.95499999999998</v>
      </c>
      <c r="Y5611" s="3">
        <f>Sales_Data[[#This Row],[Gross_Profit_Recalc]]/Sales_Data[[#This Row],[Sales]]</f>
        <v>0.45</v>
      </c>
      <c r="Z5611">
        <f>YEAR(Sales_Data[[#This Row],[Order Date]])</f>
        <v>2017</v>
      </c>
    </row>
    <row r="5612" spans="1:26" x14ac:dyDescent="0.2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>_xlfn.XLOOKUP(Sales_Data[[#This Row],[Category]],Assumptions_Model!A:A, Assumptions_Model!B:B)</f>
        <v>0.55000000000000004</v>
      </c>
      <c r="W5612">
        <f>Sales_Data[[#This Row],[Sales]]*Sales_Data[[#This Row],[Cost_%]]</f>
        <v>29.172000000000001</v>
      </c>
      <c r="X5612">
        <f>Sales_Data[[#This Row],[Sales]]-Sales_Data[[#This Row],[Cost]]</f>
        <v>23.867999999999999</v>
      </c>
      <c r="Y5612" s="3">
        <f>Sales_Data[[#This Row],[Gross_Profit_Recalc]]/Sales_Data[[#This Row],[Sales]]</f>
        <v>0.44999999999999996</v>
      </c>
      <c r="Z5612">
        <f>YEAR(Sales_Data[[#This Row],[Order Date]])</f>
        <v>2015</v>
      </c>
    </row>
    <row r="5613" spans="1:26" x14ac:dyDescent="0.2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>_xlfn.XLOOKUP(Sales_Data[[#This Row],[Category]],Assumptions_Model!A:A, Assumptions_Model!B:B)</f>
        <v>0.55000000000000004</v>
      </c>
      <c r="W5613">
        <f>Sales_Data[[#This Row],[Sales]]*Sales_Data[[#This Row],[Cost_%]]</f>
        <v>464.14500000000004</v>
      </c>
      <c r="X5613">
        <f>Sales_Data[[#This Row],[Sales]]-Sales_Data[[#This Row],[Cost]]</f>
        <v>379.75499999999994</v>
      </c>
      <c r="Y5613" s="3">
        <f>Sales_Data[[#This Row],[Gross_Profit_Recalc]]/Sales_Data[[#This Row],[Sales]]</f>
        <v>0.44999999999999996</v>
      </c>
      <c r="Z5613">
        <f>YEAR(Sales_Data[[#This Row],[Order Date]])</f>
        <v>2017</v>
      </c>
    </row>
    <row r="5614" spans="1:26" x14ac:dyDescent="0.2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>_xlfn.XLOOKUP(Sales_Data[[#This Row],[Category]],Assumptions_Model!A:A, Assumptions_Model!B:B)</f>
        <v>0.55000000000000004</v>
      </c>
      <c r="W5614">
        <f>Sales_Data[[#This Row],[Sales]]*Sales_Data[[#This Row],[Cost_%]]</f>
        <v>822.88800000000015</v>
      </c>
      <c r="X5614">
        <f>Sales_Data[[#This Row],[Sales]]-Sales_Data[[#This Row],[Cost]]</f>
        <v>673.27199999999993</v>
      </c>
      <c r="Y5614" s="3">
        <f>Sales_Data[[#This Row],[Gross_Profit_Recalc]]/Sales_Data[[#This Row],[Sales]]</f>
        <v>0.44999999999999996</v>
      </c>
      <c r="Z5614">
        <f>YEAR(Sales_Data[[#This Row],[Order Date]])</f>
        <v>2017</v>
      </c>
    </row>
    <row r="5615" spans="1:26" x14ac:dyDescent="0.2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>_xlfn.XLOOKUP(Sales_Data[[#This Row],[Category]],Assumptions_Model!A:A, Assumptions_Model!B:B)</f>
        <v>0.6</v>
      </c>
      <c r="W5615">
        <f>Sales_Data[[#This Row],[Sales]]*Sales_Data[[#This Row],[Cost_%]]</f>
        <v>70.775999999999996</v>
      </c>
      <c r="X5615">
        <f>Sales_Data[[#This Row],[Sales]]-Sales_Data[[#This Row],[Cost]]</f>
        <v>47.183999999999997</v>
      </c>
      <c r="Y5615" s="3">
        <f>Sales_Data[[#This Row],[Gross_Profit_Recalc]]/Sales_Data[[#This Row],[Sales]]</f>
        <v>0.4</v>
      </c>
      <c r="Z5615">
        <f>YEAR(Sales_Data[[#This Row],[Order Date]])</f>
        <v>2016</v>
      </c>
    </row>
    <row r="5616" spans="1:26" x14ac:dyDescent="0.2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>_xlfn.XLOOKUP(Sales_Data[[#This Row],[Category]],Assumptions_Model!A:A, Assumptions_Model!B:B)</f>
        <v>0.6</v>
      </c>
      <c r="W5616">
        <f>Sales_Data[[#This Row],[Sales]]*Sales_Data[[#This Row],[Cost_%]]</f>
        <v>12.78</v>
      </c>
      <c r="X5616">
        <f>Sales_Data[[#This Row],[Sales]]-Sales_Data[[#This Row],[Cost]]</f>
        <v>8.5200000000000014</v>
      </c>
      <c r="Y5616" s="3">
        <f>Sales_Data[[#This Row],[Gross_Profit_Recalc]]/Sales_Data[[#This Row],[Sales]]</f>
        <v>0.40000000000000008</v>
      </c>
      <c r="Z5616">
        <f>YEAR(Sales_Data[[#This Row],[Order Date]])</f>
        <v>2016</v>
      </c>
    </row>
    <row r="5617" spans="1:26" x14ac:dyDescent="0.2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>_xlfn.XLOOKUP(Sales_Data[[#This Row],[Category]],Assumptions_Model!A:A, Assumptions_Model!B:B)</f>
        <v>0.6</v>
      </c>
      <c r="W5617">
        <f>Sales_Data[[#This Row],[Sales]]*Sales_Data[[#This Row],[Cost_%]]</f>
        <v>624.4799999999999</v>
      </c>
      <c r="X5617">
        <f>Sales_Data[[#This Row],[Sales]]-Sales_Data[[#This Row],[Cost]]</f>
        <v>416.32000000000005</v>
      </c>
      <c r="Y5617" s="3">
        <f>Sales_Data[[#This Row],[Gross_Profit_Recalc]]/Sales_Data[[#This Row],[Sales]]</f>
        <v>0.40000000000000008</v>
      </c>
      <c r="Z5617">
        <f>YEAR(Sales_Data[[#This Row],[Order Date]])</f>
        <v>2016</v>
      </c>
    </row>
    <row r="5618" spans="1:26" x14ac:dyDescent="0.2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>_xlfn.XLOOKUP(Sales_Data[[#This Row],[Category]],Assumptions_Model!A:A, Assumptions_Model!B:B)</f>
        <v>0.6</v>
      </c>
      <c r="W5618">
        <f>Sales_Data[[#This Row],[Sales]]*Sales_Data[[#This Row],[Cost_%]]</f>
        <v>17.603999999999999</v>
      </c>
      <c r="X5618">
        <f>Sales_Data[[#This Row],[Sales]]-Sales_Data[[#This Row],[Cost]]</f>
        <v>11.736000000000001</v>
      </c>
      <c r="Y5618" s="3">
        <f>Sales_Data[[#This Row],[Gross_Profit_Recalc]]/Sales_Data[[#This Row],[Sales]]</f>
        <v>0.4</v>
      </c>
      <c r="Z5618">
        <f>YEAR(Sales_Data[[#This Row],[Order Date]])</f>
        <v>2016</v>
      </c>
    </row>
    <row r="5619" spans="1:26" x14ac:dyDescent="0.2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>_xlfn.XLOOKUP(Sales_Data[[#This Row],[Category]],Assumptions_Model!A:A, Assumptions_Model!B:B)</f>
        <v>0.65</v>
      </c>
      <c r="W5619">
        <f>Sales_Data[[#This Row],[Sales]]*Sales_Data[[#This Row],[Cost_%]]</f>
        <v>12.688000000000001</v>
      </c>
      <c r="X5619">
        <f>Sales_Data[[#This Row],[Sales]]-Sales_Data[[#This Row],[Cost]]</f>
        <v>6.831999999999999</v>
      </c>
      <c r="Y5619" s="3">
        <f>Sales_Data[[#This Row],[Gross_Profit_Recalc]]/Sales_Data[[#This Row],[Sales]]</f>
        <v>0.35</v>
      </c>
      <c r="Z5619">
        <f>YEAR(Sales_Data[[#This Row],[Order Date]])</f>
        <v>2017</v>
      </c>
    </row>
    <row r="5620" spans="1:26" x14ac:dyDescent="0.2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>_xlfn.XLOOKUP(Sales_Data[[#This Row],[Category]],Assumptions_Model!A:A, Assumptions_Model!B:B)</f>
        <v>0.6</v>
      </c>
      <c r="W5620">
        <f>Sales_Data[[#This Row],[Sales]]*Sales_Data[[#This Row],[Cost_%]]</f>
        <v>266.35199999999998</v>
      </c>
      <c r="X5620">
        <f>Sales_Data[[#This Row],[Sales]]-Sales_Data[[#This Row],[Cost]]</f>
        <v>177.56800000000004</v>
      </c>
      <c r="Y5620" s="3">
        <f>Sales_Data[[#This Row],[Gross_Profit_Recalc]]/Sales_Data[[#This Row],[Sales]]</f>
        <v>0.40000000000000008</v>
      </c>
      <c r="Z5620">
        <f>YEAR(Sales_Data[[#This Row],[Order Date]])</f>
        <v>2015</v>
      </c>
    </row>
    <row r="5621" spans="1:26" x14ac:dyDescent="0.2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>_xlfn.XLOOKUP(Sales_Data[[#This Row],[Category]],Assumptions_Model!A:A, Assumptions_Model!B:B)</f>
        <v>0.55000000000000004</v>
      </c>
      <c r="W5621">
        <f>Sales_Data[[#This Row],[Sales]]*Sales_Data[[#This Row],[Cost_%]]</f>
        <v>274.97250000000003</v>
      </c>
      <c r="X5621">
        <f>Sales_Data[[#This Row],[Sales]]-Sales_Data[[#This Row],[Cost]]</f>
        <v>224.97749999999996</v>
      </c>
      <c r="Y5621" s="3">
        <f>Sales_Data[[#This Row],[Gross_Profit_Recalc]]/Sales_Data[[#This Row],[Sales]]</f>
        <v>0.44999999999999996</v>
      </c>
      <c r="Z5621">
        <f>YEAR(Sales_Data[[#This Row],[Order Date]])</f>
        <v>2016</v>
      </c>
    </row>
    <row r="5622" spans="1:26" x14ac:dyDescent="0.2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f>_xlfn.XLOOKUP(Sales_Data[[#This Row],[Category]],Assumptions_Model!A:A, Assumptions_Model!B:B)</f>
        <v>0.6</v>
      </c>
      <c r="W5622">
        <f>Sales_Data[[#This Row],[Sales]]*Sales_Data[[#This Row],[Cost_%]]</f>
        <v>1.8239999999999998</v>
      </c>
      <c r="X5622">
        <f>Sales_Data[[#This Row],[Sales]]-Sales_Data[[#This Row],[Cost]]</f>
        <v>1.2160000000000002</v>
      </c>
      <c r="Y5622" s="3">
        <f>Sales_Data[[#This Row],[Gross_Profit_Recalc]]/Sales_Data[[#This Row],[Sales]]</f>
        <v>0.40000000000000008</v>
      </c>
      <c r="Z5622">
        <f>YEAR(Sales_Data[[#This Row],[Order Date]])</f>
        <v>2016</v>
      </c>
    </row>
    <row r="5623" spans="1:26" x14ac:dyDescent="0.2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>_xlfn.XLOOKUP(Sales_Data[[#This Row],[Category]],Assumptions_Model!A:A, Assumptions_Model!B:B)</f>
        <v>0.65</v>
      </c>
      <c r="W5623">
        <f>Sales_Data[[#This Row],[Sales]]*Sales_Data[[#This Row],[Cost_%]]</f>
        <v>131.274</v>
      </c>
      <c r="X5623">
        <f>Sales_Data[[#This Row],[Sales]]-Sales_Data[[#This Row],[Cost]]</f>
        <v>70.686000000000007</v>
      </c>
      <c r="Y5623" s="3">
        <f>Sales_Data[[#This Row],[Gross_Profit_Recalc]]/Sales_Data[[#This Row],[Sales]]</f>
        <v>0.35000000000000003</v>
      </c>
      <c r="Z5623">
        <f>YEAR(Sales_Data[[#This Row],[Order Date]])</f>
        <v>2016</v>
      </c>
    </row>
    <row r="5624" spans="1:26" x14ac:dyDescent="0.2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>_xlfn.XLOOKUP(Sales_Data[[#This Row],[Category]],Assumptions_Model!A:A, Assumptions_Model!B:B)</f>
        <v>0.65</v>
      </c>
      <c r="W5624">
        <f>Sales_Data[[#This Row],[Sales]]*Sales_Data[[#This Row],[Cost_%]]</f>
        <v>44.616</v>
      </c>
      <c r="X5624">
        <f>Sales_Data[[#This Row],[Sales]]-Sales_Data[[#This Row],[Cost]]</f>
        <v>24.024000000000001</v>
      </c>
      <c r="Y5624" s="3">
        <f>Sales_Data[[#This Row],[Gross_Profit_Recalc]]/Sales_Data[[#This Row],[Sales]]</f>
        <v>0.35000000000000003</v>
      </c>
      <c r="Z5624">
        <f>YEAR(Sales_Data[[#This Row],[Order Date]])</f>
        <v>2016</v>
      </c>
    </row>
    <row r="5625" spans="1:26" x14ac:dyDescent="0.2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>_xlfn.XLOOKUP(Sales_Data[[#This Row],[Category]],Assumptions_Model!A:A, Assumptions_Model!B:B)</f>
        <v>0.55000000000000004</v>
      </c>
      <c r="W5625">
        <f>Sales_Data[[#This Row],[Sales]]*Sales_Data[[#This Row],[Cost_%]]</f>
        <v>55.000000000000007</v>
      </c>
      <c r="X5625">
        <f>Sales_Data[[#This Row],[Sales]]-Sales_Data[[#This Row],[Cost]]</f>
        <v>44.999999999999993</v>
      </c>
      <c r="Y5625" s="3">
        <f>Sales_Data[[#This Row],[Gross_Profit_Recalc]]/Sales_Data[[#This Row],[Sales]]</f>
        <v>0.44999999999999996</v>
      </c>
      <c r="Z5625">
        <f>YEAR(Sales_Data[[#This Row],[Order Date]])</f>
        <v>2016</v>
      </c>
    </row>
    <row r="5626" spans="1:26" x14ac:dyDescent="0.2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f>_xlfn.XLOOKUP(Sales_Data[[#This Row],[Category]],Assumptions_Model!A:A, Assumptions_Model!B:B)</f>
        <v>0.55000000000000004</v>
      </c>
      <c r="W5626">
        <f>Sales_Data[[#This Row],[Sales]]*Sales_Data[[#This Row],[Cost_%]]</f>
        <v>197.98900000000003</v>
      </c>
      <c r="X5626">
        <f>Sales_Data[[#This Row],[Sales]]-Sales_Data[[#This Row],[Cost]]</f>
        <v>161.99099999999999</v>
      </c>
      <c r="Y5626" s="3">
        <f>Sales_Data[[#This Row],[Gross_Profit_Recalc]]/Sales_Data[[#This Row],[Sales]]</f>
        <v>0.44999999999999996</v>
      </c>
      <c r="Z5626">
        <f>YEAR(Sales_Data[[#This Row],[Order Date]])</f>
        <v>2016</v>
      </c>
    </row>
    <row r="5627" spans="1:26" x14ac:dyDescent="0.2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>_xlfn.XLOOKUP(Sales_Data[[#This Row],[Category]],Assumptions_Model!A:A, Assumptions_Model!B:B)</f>
        <v>0.65</v>
      </c>
      <c r="W5627">
        <f>Sales_Data[[#This Row],[Sales]]*Sales_Data[[#This Row],[Cost_%]]</f>
        <v>4.0040000000000004</v>
      </c>
      <c r="X5627">
        <f>Sales_Data[[#This Row],[Sales]]-Sales_Data[[#This Row],[Cost]]</f>
        <v>2.1559999999999997</v>
      </c>
      <c r="Y5627" s="3">
        <f>Sales_Data[[#This Row],[Gross_Profit_Recalc]]/Sales_Data[[#This Row],[Sales]]</f>
        <v>0.34999999999999992</v>
      </c>
      <c r="Z5627">
        <f>YEAR(Sales_Data[[#This Row],[Order Date]])</f>
        <v>2014</v>
      </c>
    </row>
    <row r="5628" spans="1:26" x14ac:dyDescent="0.2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>_xlfn.XLOOKUP(Sales_Data[[#This Row],[Category]],Assumptions_Model!A:A, Assumptions_Model!B:B)</f>
        <v>0.65</v>
      </c>
      <c r="W5628">
        <f>Sales_Data[[#This Row],[Sales]]*Sales_Data[[#This Row],[Cost_%]]</f>
        <v>1526.7330000000002</v>
      </c>
      <c r="X5628">
        <f>Sales_Data[[#This Row],[Sales]]-Sales_Data[[#This Row],[Cost]]</f>
        <v>822.08699999999999</v>
      </c>
      <c r="Y5628" s="3">
        <f>Sales_Data[[#This Row],[Gross_Profit_Recalc]]/Sales_Data[[#This Row],[Sales]]</f>
        <v>0.35</v>
      </c>
      <c r="Z5628">
        <f>YEAR(Sales_Data[[#This Row],[Order Date]])</f>
        <v>2014</v>
      </c>
    </row>
    <row r="5629" spans="1:26" x14ac:dyDescent="0.2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>_xlfn.XLOOKUP(Sales_Data[[#This Row],[Category]],Assumptions_Model!A:A, Assumptions_Model!B:B)</f>
        <v>0.6</v>
      </c>
      <c r="W5629">
        <f>Sales_Data[[#This Row],[Sales]]*Sales_Data[[#This Row],[Cost_%]]</f>
        <v>8.3231999999999999</v>
      </c>
      <c r="X5629">
        <f>Sales_Data[[#This Row],[Sales]]-Sales_Data[[#This Row],[Cost]]</f>
        <v>5.5488</v>
      </c>
      <c r="Y5629" s="3">
        <f>Sales_Data[[#This Row],[Gross_Profit_Recalc]]/Sales_Data[[#This Row],[Sales]]</f>
        <v>0.4</v>
      </c>
      <c r="Z5629">
        <f>YEAR(Sales_Data[[#This Row],[Order Date]])</f>
        <v>2017</v>
      </c>
    </row>
    <row r="5630" spans="1:26" x14ac:dyDescent="0.2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f>_xlfn.XLOOKUP(Sales_Data[[#This Row],[Category]],Assumptions_Model!A:A, Assumptions_Model!B:B)</f>
        <v>0.65</v>
      </c>
      <c r="W5630">
        <f>Sales_Data[[#This Row],[Sales]]*Sales_Data[[#This Row],[Cost_%]]</f>
        <v>177.80880000000002</v>
      </c>
      <c r="X5630">
        <f>Sales_Data[[#This Row],[Sales]]-Sales_Data[[#This Row],[Cost]]</f>
        <v>95.743200000000002</v>
      </c>
      <c r="Y5630" s="3">
        <f>Sales_Data[[#This Row],[Gross_Profit_Recalc]]/Sales_Data[[#This Row],[Sales]]</f>
        <v>0.35</v>
      </c>
      <c r="Z5630">
        <f>YEAR(Sales_Data[[#This Row],[Order Date]])</f>
        <v>2017</v>
      </c>
    </row>
    <row r="5631" spans="1:26" x14ac:dyDescent="0.2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>_xlfn.XLOOKUP(Sales_Data[[#This Row],[Category]],Assumptions_Model!A:A, Assumptions_Model!B:B)</f>
        <v>0.65</v>
      </c>
      <c r="W5631">
        <f>Sales_Data[[#This Row],[Sales]]*Sales_Data[[#This Row],[Cost_%]]</f>
        <v>529.93979999999999</v>
      </c>
      <c r="X5631">
        <f>Sales_Data[[#This Row],[Sales]]-Sales_Data[[#This Row],[Cost]]</f>
        <v>285.35220000000004</v>
      </c>
      <c r="Y5631" s="3">
        <f>Sales_Data[[#This Row],[Gross_Profit_Recalc]]/Sales_Data[[#This Row],[Sales]]</f>
        <v>0.35000000000000003</v>
      </c>
      <c r="Z5631">
        <f>YEAR(Sales_Data[[#This Row],[Order Date]])</f>
        <v>2016</v>
      </c>
    </row>
    <row r="5632" spans="1:26" x14ac:dyDescent="0.2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>_xlfn.XLOOKUP(Sales_Data[[#This Row],[Category]],Assumptions_Model!A:A, Assumptions_Model!B:B)</f>
        <v>0.55000000000000004</v>
      </c>
      <c r="W5632">
        <f>Sales_Data[[#This Row],[Sales]]*Sales_Data[[#This Row],[Cost_%]]</f>
        <v>128.94749999999999</v>
      </c>
      <c r="X5632">
        <f>Sales_Data[[#This Row],[Sales]]-Sales_Data[[#This Row],[Cost]]</f>
        <v>105.5025</v>
      </c>
      <c r="Y5632" s="3">
        <f>Sales_Data[[#This Row],[Gross_Profit_Recalc]]/Sales_Data[[#This Row],[Sales]]</f>
        <v>0.45</v>
      </c>
      <c r="Z5632">
        <f>YEAR(Sales_Data[[#This Row],[Order Date]])</f>
        <v>2014</v>
      </c>
    </row>
    <row r="5633" spans="1:26" x14ac:dyDescent="0.2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>_xlfn.XLOOKUP(Sales_Data[[#This Row],[Category]],Assumptions_Model!A:A, Assumptions_Model!B:B)</f>
        <v>0.65</v>
      </c>
      <c r="W5633">
        <f>Sales_Data[[#This Row],[Sales]]*Sales_Data[[#This Row],[Cost_%]]</f>
        <v>816.54300000000001</v>
      </c>
      <c r="X5633">
        <f>Sales_Data[[#This Row],[Sales]]-Sales_Data[[#This Row],[Cost]]</f>
        <v>439.67700000000002</v>
      </c>
      <c r="Y5633" s="3">
        <f>Sales_Data[[#This Row],[Gross_Profit_Recalc]]/Sales_Data[[#This Row],[Sales]]</f>
        <v>0.35000000000000003</v>
      </c>
      <c r="Z5633">
        <f>YEAR(Sales_Data[[#This Row],[Order Date]])</f>
        <v>2014</v>
      </c>
    </row>
    <row r="5634" spans="1:26" x14ac:dyDescent="0.2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>_xlfn.XLOOKUP(Sales_Data[[#This Row],[Category]],Assumptions_Model!A:A, Assumptions_Model!B:B)</f>
        <v>0.6</v>
      </c>
      <c r="W5634">
        <f>Sales_Data[[#This Row],[Sales]]*Sales_Data[[#This Row],[Cost_%]]</f>
        <v>10.476000000000001</v>
      </c>
      <c r="X5634">
        <f>Sales_Data[[#This Row],[Sales]]-Sales_Data[[#This Row],[Cost]]</f>
        <v>6.984</v>
      </c>
      <c r="Y5634" s="3">
        <f>Sales_Data[[#This Row],[Gross_Profit_Recalc]]/Sales_Data[[#This Row],[Sales]]</f>
        <v>0.39999999999999997</v>
      </c>
      <c r="Z5634">
        <f>YEAR(Sales_Data[[#This Row],[Order Date]])</f>
        <v>2014</v>
      </c>
    </row>
    <row r="5635" spans="1:26" x14ac:dyDescent="0.2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>_xlfn.XLOOKUP(Sales_Data[[#This Row],[Category]],Assumptions_Model!A:A, Assumptions_Model!B:B)</f>
        <v>0.6</v>
      </c>
      <c r="W5635">
        <f>Sales_Data[[#This Row],[Sales]]*Sales_Data[[#This Row],[Cost_%]]</f>
        <v>6.3167999999999997</v>
      </c>
      <c r="X5635">
        <f>Sales_Data[[#This Row],[Sales]]-Sales_Data[[#This Row],[Cost]]</f>
        <v>4.2112000000000007</v>
      </c>
      <c r="Y5635" s="3">
        <f>Sales_Data[[#This Row],[Gross_Profit_Recalc]]/Sales_Data[[#This Row],[Sales]]</f>
        <v>0.40000000000000008</v>
      </c>
      <c r="Z5635">
        <f>YEAR(Sales_Data[[#This Row],[Order Date]])</f>
        <v>2016</v>
      </c>
    </row>
    <row r="5636" spans="1:26" x14ac:dyDescent="0.2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>_xlfn.XLOOKUP(Sales_Data[[#This Row],[Category]],Assumptions_Model!A:A, Assumptions_Model!B:B)</f>
        <v>0.6</v>
      </c>
      <c r="W5636">
        <f>Sales_Data[[#This Row],[Sales]]*Sales_Data[[#This Row],[Cost_%]]</f>
        <v>91.68</v>
      </c>
      <c r="X5636">
        <f>Sales_Data[[#This Row],[Sales]]-Sales_Data[[#This Row],[Cost]]</f>
        <v>61.120000000000005</v>
      </c>
      <c r="Y5636" s="3">
        <f>Sales_Data[[#This Row],[Gross_Profit_Recalc]]/Sales_Data[[#This Row],[Sales]]</f>
        <v>0.4</v>
      </c>
      <c r="Z5636">
        <f>YEAR(Sales_Data[[#This Row],[Order Date]])</f>
        <v>2015</v>
      </c>
    </row>
    <row r="5637" spans="1:26" x14ac:dyDescent="0.2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>_xlfn.XLOOKUP(Sales_Data[[#This Row],[Category]],Assumptions_Model!A:A, Assumptions_Model!B:B)</f>
        <v>0.6</v>
      </c>
      <c r="W5637">
        <f>Sales_Data[[#This Row],[Sales]]*Sales_Data[[#This Row],[Cost_%]]</f>
        <v>49.536000000000001</v>
      </c>
      <c r="X5637">
        <f>Sales_Data[[#This Row],[Sales]]-Sales_Data[[#This Row],[Cost]]</f>
        <v>33.024000000000001</v>
      </c>
      <c r="Y5637" s="3">
        <f>Sales_Data[[#This Row],[Gross_Profit_Recalc]]/Sales_Data[[#This Row],[Sales]]</f>
        <v>0.4</v>
      </c>
      <c r="Z5637">
        <f>YEAR(Sales_Data[[#This Row],[Order Date]])</f>
        <v>2017</v>
      </c>
    </row>
    <row r="5638" spans="1:26" x14ac:dyDescent="0.2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>_xlfn.XLOOKUP(Sales_Data[[#This Row],[Category]],Assumptions_Model!A:A, Assumptions_Model!B:B)</f>
        <v>0.55000000000000004</v>
      </c>
      <c r="W5638">
        <f>Sales_Data[[#This Row],[Sales]]*Sales_Data[[#This Row],[Cost_%]]</f>
        <v>156.73350000000002</v>
      </c>
      <c r="X5638">
        <f>Sales_Data[[#This Row],[Sales]]-Sales_Data[[#This Row],[Cost]]</f>
        <v>128.23650000000001</v>
      </c>
      <c r="Y5638" s="3">
        <f>Sales_Data[[#This Row],[Gross_Profit_Recalc]]/Sales_Data[[#This Row],[Sales]]</f>
        <v>0.44999999999999996</v>
      </c>
      <c r="Z5638">
        <f>YEAR(Sales_Data[[#This Row],[Order Date]])</f>
        <v>2017</v>
      </c>
    </row>
    <row r="5639" spans="1:26" x14ac:dyDescent="0.2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f>_xlfn.XLOOKUP(Sales_Data[[#This Row],[Category]],Assumptions_Model!A:A, Assumptions_Model!B:B)</f>
        <v>0.65</v>
      </c>
      <c r="W5639">
        <f>Sales_Data[[#This Row],[Sales]]*Sales_Data[[#This Row],[Cost_%]]</f>
        <v>39.546000000000006</v>
      </c>
      <c r="X5639">
        <f>Sales_Data[[#This Row],[Sales]]-Sales_Data[[#This Row],[Cost]]</f>
        <v>21.293999999999997</v>
      </c>
      <c r="Y5639" s="3">
        <f>Sales_Data[[#This Row],[Gross_Profit_Recalc]]/Sales_Data[[#This Row],[Sales]]</f>
        <v>0.34999999999999992</v>
      </c>
      <c r="Z5639">
        <f>YEAR(Sales_Data[[#This Row],[Order Date]])</f>
        <v>2017</v>
      </c>
    </row>
    <row r="5640" spans="1:26" x14ac:dyDescent="0.2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>_xlfn.XLOOKUP(Sales_Data[[#This Row],[Category]],Assumptions_Model!A:A, Assumptions_Model!B:B)</f>
        <v>0.65</v>
      </c>
      <c r="W5640">
        <f>Sales_Data[[#This Row],[Sales]]*Sales_Data[[#This Row],[Cost_%]]</f>
        <v>861.74400000000003</v>
      </c>
      <c r="X5640">
        <f>Sales_Data[[#This Row],[Sales]]-Sales_Data[[#This Row],[Cost]]</f>
        <v>464.01599999999996</v>
      </c>
      <c r="Y5640" s="3">
        <f>Sales_Data[[#This Row],[Gross_Profit_Recalc]]/Sales_Data[[#This Row],[Sales]]</f>
        <v>0.35</v>
      </c>
      <c r="Z5640">
        <f>YEAR(Sales_Data[[#This Row],[Order Date]])</f>
        <v>2014</v>
      </c>
    </row>
    <row r="5641" spans="1:26" x14ac:dyDescent="0.2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>_xlfn.XLOOKUP(Sales_Data[[#This Row],[Category]],Assumptions_Model!A:A, Assumptions_Model!B:B)</f>
        <v>0.65</v>
      </c>
      <c r="W5641">
        <f>Sales_Data[[#This Row],[Sales]]*Sales_Data[[#This Row],[Cost_%]]</f>
        <v>371.904</v>
      </c>
      <c r="X5641">
        <f>Sales_Data[[#This Row],[Sales]]-Sales_Data[[#This Row],[Cost]]</f>
        <v>200.25599999999997</v>
      </c>
      <c r="Y5641" s="3">
        <f>Sales_Data[[#This Row],[Gross_Profit_Recalc]]/Sales_Data[[#This Row],[Sales]]</f>
        <v>0.35</v>
      </c>
      <c r="Z5641">
        <f>YEAR(Sales_Data[[#This Row],[Order Date]])</f>
        <v>2014</v>
      </c>
    </row>
    <row r="5642" spans="1:26" x14ac:dyDescent="0.2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>_xlfn.XLOOKUP(Sales_Data[[#This Row],[Category]],Assumptions_Model!A:A, Assumptions_Model!B:B)</f>
        <v>0.6</v>
      </c>
      <c r="W5642">
        <f>Sales_Data[[#This Row],[Sales]]*Sales_Data[[#This Row],[Cost_%]]</f>
        <v>17.28</v>
      </c>
      <c r="X5642">
        <f>Sales_Data[[#This Row],[Sales]]-Sales_Data[[#This Row],[Cost]]</f>
        <v>11.52</v>
      </c>
      <c r="Y5642" s="3">
        <f>Sales_Data[[#This Row],[Gross_Profit_Recalc]]/Sales_Data[[#This Row],[Sales]]</f>
        <v>0.39999999999999997</v>
      </c>
      <c r="Z5642">
        <f>YEAR(Sales_Data[[#This Row],[Order Date]])</f>
        <v>2014</v>
      </c>
    </row>
    <row r="5643" spans="1:26" x14ac:dyDescent="0.2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>_xlfn.XLOOKUP(Sales_Data[[#This Row],[Category]],Assumptions_Model!A:A, Assumptions_Model!B:B)</f>
        <v>0.6</v>
      </c>
      <c r="W5643">
        <f>Sales_Data[[#This Row],[Sales]]*Sales_Data[[#This Row],[Cost_%]]</f>
        <v>6.6719999999999997</v>
      </c>
      <c r="X5643">
        <f>Sales_Data[[#This Row],[Sales]]-Sales_Data[[#This Row],[Cost]]</f>
        <v>4.4479999999999995</v>
      </c>
      <c r="Y5643" s="3">
        <f>Sales_Data[[#This Row],[Gross_Profit_Recalc]]/Sales_Data[[#This Row],[Sales]]</f>
        <v>0.39999999999999997</v>
      </c>
      <c r="Z5643">
        <f>YEAR(Sales_Data[[#This Row],[Order Date]])</f>
        <v>2017</v>
      </c>
    </row>
    <row r="5644" spans="1:26" x14ac:dyDescent="0.2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>_xlfn.XLOOKUP(Sales_Data[[#This Row],[Category]],Assumptions_Model!A:A, Assumptions_Model!B:B)</f>
        <v>0.65</v>
      </c>
      <c r="W5644">
        <f>Sales_Data[[#This Row],[Sales]]*Sales_Data[[#This Row],[Cost_%]]</f>
        <v>4.5760000000000005</v>
      </c>
      <c r="X5644">
        <f>Sales_Data[[#This Row],[Sales]]-Sales_Data[[#This Row],[Cost]]</f>
        <v>2.4639999999999995</v>
      </c>
      <c r="Y5644" s="3">
        <f>Sales_Data[[#This Row],[Gross_Profit_Recalc]]/Sales_Data[[#This Row],[Sales]]</f>
        <v>0.34999999999999992</v>
      </c>
      <c r="Z5644">
        <f>YEAR(Sales_Data[[#This Row],[Order Date]])</f>
        <v>2016</v>
      </c>
    </row>
    <row r="5645" spans="1:26" x14ac:dyDescent="0.2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f>_xlfn.XLOOKUP(Sales_Data[[#This Row],[Category]],Assumptions_Model!A:A, Assumptions_Model!B:B)</f>
        <v>0.6</v>
      </c>
      <c r="W5645">
        <f>Sales_Data[[#This Row],[Sales]]*Sales_Data[[#This Row],[Cost_%]]</f>
        <v>10.764000000000001</v>
      </c>
      <c r="X5645">
        <f>Sales_Data[[#This Row],[Sales]]-Sales_Data[[#This Row],[Cost]]</f>
        <v>7.1760000000000002</v>
      </c>
      <c r="Y5645" s="3">
        <f>Sales_Data[[#This Row],[Gross_Profit_Recalc]]/Sales_Data[[#This Row],[Sales]]</f>
        <v>0.39999999999999997</v>
      </c>
      <c r="Z5645">
        <f>YEAR(Sales_Data[[#This Row],[Order Date]])</f>
        <v>2015</v>
      </c>
    </row>
    <row r="5646" spans="1:26" x14ac:dyDescent="0.2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>_xlfn.XLOOKUP(Sales_Data[[#This Row],[Category]],Assumptions_Model!A:A, Assumptions_Model!B:B)</f>
        <v>0.6</v>
      </c>
      <c r="W5646">
        <f>Sales_Data[[#This Row],[Sales]]*Sales_Data[[#This Row],[Cost_%]]</f>
        <v>20.855999999999998</v>
      </c>
      <c r="X5646">
        <f>Sales_Data[[#This Row],[Sales]]-Sales_Data[[#This Row],[Cost]]</f>
        <v>13.904</v>
      </c>
      <c r="Y5646" s="3">
        <f>Sales_Data[[#This Row],[Gross_Profit_Recalc]]/Sales_Data[[#This Row],[Sales]]</f>
        <v>0.4</v>
      </c>
      <c r="Z5646">
        <f>YEAR(Sales_Data[[#This Row],[Order Date]])</f>
        <v>2017</v>
      </c>
    </row>
    <row r="5647" spans="1:26" x14ac:dyDescent="0.2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>_xlfn.XLOOKUP(Sales_Data[[#This Row],[Category]],Assumptions_Model!A:A, Assumptions_Model!B:B)</f>
        <v>0.65</v>
      </c>
      <c r="W5647">
        <f>Sales_Data[[#This Row],[Sales]]*Sales_Data[[#This Row],[Cost_%]]</f>
        <v>48.392500000000005</v>
      </c>
      <c r="X5647">
        <f>Sales_Data[[#This Row],[Sales]]-Sales_Data[[#This Row],[Cost]]</f>
        <v>26.057499999999997</v>
      </c>
      <c r="Y5647" s="3">
        <f>Sales_Data[[#This Row],[Gross_Profit_Recalc]]/Sales_Data[[#This Row],[Sales]]</f>
        <v>0.35</v>
      </c>
      <c r="Z5647">
        <f>YEAR(Sales_Data[[#This Row],[Order Date]])</f>
        <v>2017</v>
      </c>
    </row>
    <row r="5648" spans="1:26" x14ac:dyDescent="0.2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>_xlfn.XLOOKUP(Sales_Data[[#This Row],[Category]],Assumptions_Model!A:A, Assumptions_Model!B:B)</f>
        <v>0.65</v>
      </c>
      <c r="W5648">
        <f>Sales_Data[[#This Row],[Sales]]*Sales_Data[[#This Row],[Cost_%]]</f>
        <v>124.943</v>
      </c>
      <c r="X5648">
        <f>Sales_Data[[#This Row],[Sales]]-Sales_Data[[#This Row],[Cost]]</f>
        <v>67.277000000000001</v>
      </c>
      <c r="Y5648" s="3">
        <f>Sales_Data[[#This Row],[Gross_Profit_Recalc]]/Sales_Data[[#This Row],[Sales]]</f>
        <v>0.35000000000000003</v>
      </c>
      <c r="Z5648">
        <f>YEAR(Sales_Data[[#This Row],[Order Date]])</f>
        <v>2015</v>
      </c>
    </row>
    <row r="5649" spans="1:26" x14ac:dyDescent="0.2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>_xlfn.XLOOKUP(Sales_Data[[#This Row],[Category]],Assumptions_Model!A:A, Assumptions_Model!B:B)</f>
        <v>0.6</v>
      </c>
      <c r="W5649">
        <f>Sales_Data[[#This Row],[Sales]]*Sales_Data[[#This Row],[Cost_%]]</f>
        <v>11.664</v>
      </c>
      <c r="X5649">
        <f>Sales_Data[[#This Row],[Sales]]-Sales_Data[[#This Row],[Cost]]</f>
        <v>7.7760000000000016</v>
      </c>
      <c r="Y5649" s="3">
        <f>Sales_Data[[#This Row],[Gross_Profit_Recalc]]/Sales_Data[[#This Row],[Sales]]</f>
        <v>0.40000000000000008</v>
      </c>
      <c r="Z5649">
        <f>YEAR(Sales_Data[[#This Row],[Order Date]])</f>
        <v>2017</v>
      </c>
    </row>
    <row r="5650" spans="1:26" x14ac:dyDescent="0.2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f>_xlfn.XLOOKUP(Sales_Data[[#This Row],[Category]],Assumptions_Model!A:A, Assumptions_Model!B:B)</f>
        <v>0.6</v>
      </c>
      <c r="W5650">
        <f>Sales_Data[[#This Row],[Sales]]*Sales_Data[[#This Row],[Cost_%]]</f>
        <v>19.439999999999998</v>
      </c>
      <c r="X5650">
        <f>Sales_Data[[#This Row],[Sales]]-Sales_Data[[#This Row],[Cost]]</f>
        <v>12.96</v>
      </c>
      <c r="Y5650" s="3">
        <f>Sales_Data[[#This Row],[Gross_Profit_Recalc]]/Sales_Data[[#This Row],[Sales]]</f>
        <v>0.4</v>
      </c>
      <c r="Z5650">
        <f>YEAR(Sales_Data[[#This Row],[Order Date]])</f>
        <v>2017</v>
      </c>
    </row>
    <row r="5651" spans="1:26" x14ac:dyDescent="0.2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>_xlfn.XLOOKUP(Sales_Data[[#This Row],[Category]],Assumptions_Model!A:A, Assumptions_Model!B:B)</f>
        <v>0.6</v>
      </c>
      <c r="W5651">
        <f>Sales_Data[[#This Row],[Sales]]*Sales_Data[[#This Row],[Cost_%]]</f>
        <v>34.739999999999995</v>
      </c>
      <c r="X5651">
        <f>Sales_Data[[#This Row],[Sales]]-Sales_Data[[#This Row],[Cost]]</f>
        <v>23.160000000000004</v>
      </c>
      <c r="Y5651" s="3">
        <f>Sales_Data[[#This Row],[Gross_Profit_Recalc]]/Sales_Data[[#This Row],[Sales]]</f>
        <v>0.40000000000000008</v>
      </c>
      <c r="Z5651">
        <f>YEAR(Sales_Data[[#This Row],[Order Date]])</f>
        <v>2017</v>
      </c>
    </row>
    <row r="5652" spans="1:26" x14ac:dyDescent="0.2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>_xlfn.XLOOKUP(Sales_Data[[#This Row],[Category]],Assumptions_Model!A:A, Assumptions_Model!B:B)</f>
        <v>0.6</v>
      </c>
      <c r="W5652">
        <f>Sales_Data[[#This Row],[Sales]]*Sales_Data[[#This Row],[Cost_%]]</f>
        <v>6.3360000000000003</v>
      </c>
      <c r="X5652">
        <f>Sales_Data[[#This Row],[Sales]]-Sales_Data[[#This Row],[Cost]]</f>
        <v>4.2240000000000002</v>
      </c>
      <c r="Y5652" s="3">
        <f>Sales_Data[[#This Row],[Gross_Profit_Recalc]]/Sales_Data[[#This Row],[Sales]]</f>
        <v>0.4</v>
      </c>
      <c r="Z5652">
        <f>YEAR(Sales_Data[[#This Row],[Order Date]])</f>
        <v>2017</v>
      </c>
    </row>
    <row r="5653" spans="1:26" x14ac:dyDescent="0.2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>_xlfn.XLOOKUP(Sales_Data[[#This Row],[Category]],Assumptions_Model!A:A, Assumptions_Model!B:B)</f>
        <v>0.65</v>
      </c>
      <c r="W5653">
        <f>Sales_Data[[#This Row],[Sales]]*Sales_Data[[#This Row],[Cost_%]]</f>
        <v>776.20725000000004</v>
      </c>
      <c r="X5653">
        <f>Sales_Data[[#This Row],[Sales]]-Sales_Data[[#This Row],[Cost]]</f>
        <v>417.95774999999992</v>
      </c>
      <c r="Y5653" s="3">
        <f>Sales_Data[[#This Row],[Gross_Profit_Recalc]]/Sales_Data[[#This Row],[Sales]]</f>
        <v>0.34999999999999992</v>
      </c>
      <c r="Z5653">
        <f>YEAR(Sales_Data[[#This Row],[Order Date]])</f>
        <v>2017</v>
      </c>
    </row>
    <row r="5654" spans="1:26" x14ac:dyDescent="0.2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>_xlfn.XLOOKUP(Sales_Data[[#This Row],[Category]],Assumptions_Model!A:A, Assumptions_Model!B:B)</f>
        <v>0.6</v>
      </c>
      <c r="W5654">
        <f>Sales_Data[[#This Row],[Sales]]*Sales_Data[[#This Row],[Cost_%]]</f>
        <v>24.594000000000001</v>
      </c>
      <c r="X5654">
        <f>Sales_Data[[#This Row],[Sales]]-Sales_Data[[#This Row],[Cost]]</f>
        <v>16.396000000000001</v>
      </c>
      <c r="Y5654" s="3">
        <f>Sales_Data[[#This Row],[Gross_Profit_Recalc]]/Sales_Data[[#This Row],[Sales]]</f>
        <v>0.4</v>
      </c>
      <c r="Z5654">
        <f>YEAR(Sales_Data[[#This Row],[Order Date]])</f>
        <v>2017</v>
      </c>
    </row>
    <row r="5655" spans="1:26" x14ac:dyDescent="0.2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>_xlfn.XLOOKUP(Sales_Data[[#This Row],[Category]],Assumptions_Model!A:A, Assumptions_Model!B:B)</f>
        <v>0.6</v>
      </c>
      <c r="W5655">
        <f>Sales_Data[[#This Row],[Sales]]*Sales_Data[[#This Row],[Cost_%]]</f>
        <v>1.764</v>
      </c>
      <c r="X5655">
        <f>Sales_Data[[#This Row],[Sales]]-Sales_Data[[#This Row],[Cost]]</f>
        <v>1.1759999999999999</v>
      </c>
      <c r="Y5655" s="3">
        <f>Sales_Data[[#This Row],[Gross_Profit_Recalc]]/Sales_Data[[#This Row],[Sales]]</f>
        <v>0.39999999999999997</v>
      </c>
      <c r="Z5655">
        <f>YEAR(Sales_Data[[#This Row],[Order Date]])</f>
        <v>2014</v>
      </c>
    </row>
    <row r="5656" spans="1:26" x14ac:dyDescent="0.2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>_xlfn.XLOOKUP(Sales_Data[[#This Row],[Category]],Assumptions_Model!A:A, Assumptions_Model!B:B)</f>
        <v>0.6</v>
      </c>
      <c r="W5656">
        <f>Sales_Data[[#This Row],[Sales]]*Sales_Data[[#This Row],[Cost_%]]</f>
        <v>27.144000000000002</v>
      </c>
      <c r="X5656">
        <f>Sales_Data[[#This Row],[Sales]]-Sales_Data[[#This Row],[Cost]]</f>
        <v>18.096</v>
      </c>
      <c r="Y5656" s="3">
        <f>Sales_Data[[#This Row],[Gross_Profit_Recalc]]/Sales_Data[[#This Row],[Sales]]</f>
        <v>0.39999999999999997</v>
      </c>
      <c r="Z5656">
        <f>YEAR(Sales_Data[[#This Row],[Order Date]])</f>
        <v>2016</v>
      </c>
    </row>
    <row r="5657" spans="1:26" x14ac:dyDescent="0.2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>_xlfn.XLOOKUP(Sales_Data[[#This Row],[Category]],Assumptions_Model!A:A, Assumptions_Model!B:B)</f>
        <v>0.6</v>
      </c>
      <c r="W5657">
        <f>Sales_Data[[#This Row],[Sales]]*Sales_Data[[#This Row],[Cost_%]]</f>
        <v>11.2128</v>
      </c>
      <c r="X5657">
        <f>Sales_Data[[#This Row],[Sales]]-Sales_Data[[#This Row],[Cost]]</f>
        <v>7.4751999999999992</v>
      </c>
      <c r="Y5657" s="3">
        <f>Sales_Data[[#This Row],[Gross_Profit_Recalc]]/Sales_Data[[#This Row],[Sales]]</f>
        <v>0.39999999999999997</v>
      </c>
      <c r="Z5657">
        <f>YEAR(Sales_Data[[#This Row],[Order Date]])</f>
        <v>2016</v>
      </c>
    </row>
    <row r="5658" spans="1:26" x14ac:dyDescent="0.2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f>_xlfn.XLOOKUP(Sales_Data[[#This Row],[Category]],Assumptions_Model!A:A, Assumptions_Model!B:B)</f>
        <v>0.6</v>
      </c>
      <c r="W5658">
        <f>Sales_Data[[#This Row],[Sales]]*Sales_Data[[#This Row],[Cost_%]]</f>
        <v>6.9887999999999995</v>
      </c>
      <c r="X5658">
        <f>Sales_Data[[#This Row],[Sales]]-Sales_Data[[#This Row],[Cost]]</f>
        <v>4.6592000000000002</v>
      </c>
      <c r="Y5658" s="3">
        <f>Sales_Data[[#This Row],[Gross_Profit_Recalc]]/Sales_Data[[#This Row],[Sales]]</f>
        <v>0.4</v>
      </c>
      <c r="Z5658">
        <f>YEAR(Sales_Data[[#This Row],[Order Date]])</f>
        <v>2016</v>
      </c>
    </row>
    <row r="5659" spans="1:26" x14ac:dyDescent="0.2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>_xlfn.XLOOKUP(Sales_Data[[#This Row],[Category]],Assumptions_Model!A:A, Assumptions_Model!B:B)</f>
        <v>0.55000000000000004</v>
      </c>
      <c r="W5659">
        <f>Sales_Data[[#This Row],[Sales]]*Sales_Data[[#This Row],[Cost_%]]</f>
        <v>62.026800000000001</v>
      </c>
      <c r="X5659">
        <f>Sales_Data[[#This Row],[Sales]]-Sales_Data[[#This Row],[Cost]]</f>
        <v>50.749199999999995</v>
      </c>
      <c r="Y5659" s="3">
        <f>Sales_Data[[#This Row],[Gross_Profit_Recalc]]/Sales_Data[[#This Row],[Sales]]</f>
        <v>0.44999999999999996</v>
      </c>
      <c r="Z5659">
        <f>YEAR(Sales_Data[[#This Row],[Order Date]])</f>
        <v>2016</v>
      </c>
    </row>
    <row r="5660" spans="1:26" x14ac:dyDescent="0.2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>_xlfn.XLOOKUP(Sales_Data[[#This Row],[Category]],Assumptions_Model!A:A, Assumptions_Model!B:B)</f>
        <v>0.65</v>
      </c>
      <c r="W5660">
        <f>Sales_Data[[#This Row],[Sales]]*Sales_Data[[#This Row],[Cost_%]]</f>
        <v>245.3425</v>
      </c>
      <c r="X5660">
        <f>Sales_Data[[#This Row],[Sales]]-Sales_Data[[#This Row],[Cost]]</f>
        <v>132.10749999999999</v>
      </c>
      <c r="Y5660" s="3">
        <f>Sales_Data[[#This Row],[Gross_Profit_Recalc]]/Sales_Data[[#This Row],[Sales]]</f>
        <v>0.35</v>
      </c>
      <c r="Z5660">
        <f>YEAR(Sales_Data[[#This Row],[Order Date]])</f>
        <v>2016</v>
      </c>
    </row>
    <row r="5661" spans="1:26" x14ac:dyDescent="0.2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f>_xlfn.XLOOKUP(Sales_Data[[#This Row],[Category]],Assumptions_Model!A:A, Assumptions_Model!B:B)</f>
        <v>0.6</v>
      </c>
      <c r="W5661">
        <f>Sales_Data[[#This Row],[Sales]]*Sales_Data[[#This Row],[Cost_%]]</f>
        <v>9.5616000000000003</v>
      </c>
      <c r="X5661">
        <f>Sales_Data[[#This Row],[Sales]]-Sales_Data[[#This Row],[Cost]]</f>
        <v>6.3743999999999996</v>
      </c>
      <c r="Y5661" s="3">
        <f>Sales_Data[[#This Row],[Gross_Profit_Recalc]]/Sales_Data[[#This Row],[Sales]]</f>
        <v>0.39999999999999997</v>
      </c>
      <c r="Z5661">
        <f>YEAR(Sales_Data[[#This Row],[Order Date]])</f>
        <v>2016</v>
      </c>
    </row>
    <row r="5662" spans="1:26" x14ac:dyDescent="0.2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>_xlfn.XLOOKUP(Sales_Data[[#This Row],[Category]],Assumptions_Model!A:A, Assumptions_Model!B:B)</f>
        <v>0.55000000000000004</v>
      </c>
      <c r="W5662">
        <f>Sales_Data[[#This Row],[Sales]]*Sales_Data[[#This Row],[Cost_%]]</f>
        <v>15.774000000000001</v>
      </c>
      <c r="X5662">
        <f>Sales_Data[[#This Row],[Sales]]-Sales_Data[[#This Row],[Cost]]</f>
        <v>12.905999999999999</v>
      </c>
      <c r="Y5662" s="3">
        <f>Sales_Data[[#This Row],[Gross_Profit_Recalc]]/Sales_Data[[#This Row],[Sales]]</f>
        <v>0.44999999999999996</v>
      </c>
      <c r="Z5662">
        <f>YEAR(Sales_Data[[#This Row],[Order Date]])</f>
        <v>2016</v>
      </c>
    </row>
    <row r="5663" spans="1:26" x14ac:dyDescent="0.2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>_xlfn.XLOOKUP(Sales_Data[[#This Row],[Category]],Assumptions_Model!A:A, Assumptions_Model!B:B)</f>
        <v>0.65</v>
      </c>
      <c r="W5663">
        <f>Sales_Data[[#This Row],[Sales]]*Sales_Data[[#This Row],[Cost_%]]</f>
        <v>13.936000000000002</v>
      </c>
      <c r="X5663">
        <f>Sales_Data[[#This Row],[Sales]]-Sales_Data[[#This Row],[Cost]]</f>
        <v>7.5039999999999996</v>
      </c>
      <c r="Y5663" s="3">
        <f>Sales_Data[[#This Row],[Gross_Profit_Recalc]]/Sales_Data[[#This Row],[Sales]]</f>
        <v>0.35</v>
      </c>
      <c r="Z5663">
        <f>YEAR(Sales_Data[[#This Row],[Order Date]])</f>
        <v>2016</v>
      </c>
    </row>
    <row r="5664" spans="1:26" x14ac:dyDescent="0.2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>_xlfn.XLOOKUP(Sales_Data[[#This Row],[Category]],Assumptions_Model!A:A, Assumptions_Model!B:B)</f>
        <v>0.6</v>
      </c>
      <c r="W5664">
        <f>Sales_Data[[#This Row],[Sales]]*Sales_Data[[#This Row],[Cost_%]]</f>
        <v>306.6336</v>
      </c>
      <c r="X5664">
        <f>Sales_Data[[#This Row],[Sales]]-Sales_Data[[#This Row],[Cost]]</f>
        <v>204.42239999999998</v>
      </c>
      <c r="Y5664" s="3">
        <f>Sales_Data[[#This Row],[Gross_Profit_Recalc]]/Sales_Data[[#This Row],[Sales]]</f>
        <v>0.39999999999999997</v>
      </c>
      <c r="Z5664">
        <f>YEAR(Sales_Data[[#This Row],[Order Date]])</f>
        <v>2016</v>
      </c>
    </row>
    <row r="5665" spans="1:26" x14ac:dyDescent="0.2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f>_xlfn.XLOOKUP(Sales_Data[[#This Row],[Category]],Assumptions_Model!A:A, Assumptions_Model!B:B)</f>
        <v>0.6</v>
      </c>
      <c r="W5665">
        <f>Sales_Data[[#This Row],[Sales]]*Sales_Data[[#This Row],[Cost_%]]</f>
        <v>11.193599999999998</v>
      </c>
      <c r="X5665">
        <f>Sales_Data[[#This Row],[Sales]]-Sales_Data[[#This Row],[Cost]]</f>
        <v>7.4624000000000006</v>
      </c>
      <c r="Y5665" s="3">
        <f>Sales_Data[[#This Row],[Gross_Profit_Recalc]]/Sales_Data[[#This Row],[Sales]]</f>
        <v>0.40000000000000008</v>
      </c>
      <c r="Z5665">
        <f>YEAR(Sales_Data[[#This Row],[Order Date]])</f>
        <v>2016</v>
      </c>
    </row>
    <row r="5666" spans="1:26" x14ac:dyDescent="0.2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>_xlfn.XLOOKUP(Sales_Data[[#This Row],[Category]],Assumptions_Model!A:A, Assumptions_Model!B:B)</f>
        <v>0.6</v>
      </c>
      <c r="W5666">
        <f>Sales_Data[[#This Row],[Sales]]*Sales_Data[[#This Row],[Cost_%]]</f>
        <v>6.6527999999999992</v>
      </c>
      <c r="X5666">
        <f>Sales_Data[[#This Row],[Sales]]-Sales_Data[[#This Row],[Cost]]</f>
        <v>4.4352</v>
      </c>
      <c r="Y5666" s="3">
        <f>Sales_Data[[#This Row],[Gross_Profit_Recalc]]/Sales_Data[[#This Row],[Sales]]</f>
        <v>0.4</v>
      </c>
      <c r="Z5666">
        <f>YEAR(Sales_Data[[#This Row],[Order Date]])</f>
        <v>2016</v>
      </c>
    </row>
    <row r="5667" spans="1:26" x14ac:dyDescent="0.2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>_xlfn.XLOOKUP(Sales_Data[[#This Row],[Category]],Assumptions_Model!A:A, Assumptions_Model!B:B)</f>
        <v>0.6</v>
      </c>
      <c r="W5667">
        <f>Sales_Data[[#This Row],[Sales]]*Sales_Data[[#This Row],[Cost_%]]</f>
        <v>40.012799999999999</v>
      </c>
      <c r="X5667">
        <f>Sales_Data[[#This Row],[Sales]]-Sales_Data[[#This Row],[Cost]]</f>
        <v>26.675200000000004</v>
      </c>
      <c r="Y5667" s="3">
        <f>Sales_Data[[#This Row],[Gross_Profit_Recalc]]/Sales_Data[[#This Row],[Sales]]</f>
        <v>0.4</v>
      </c>
      <c r="Z5667">
        <f>YEAR(Sales_Data[[#This Row],[Order Date]])</f>
        <v>2016</v>
      </c>
    </row>
    <row r="5668" spans="1:26" x14ac:dyDescent="0.2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>_xlfn.XLOOKUP(Sales_Data[[#This Row],[Category]],Assumptions_Model!A:A, Assumptions_Model!B:B)</f>
        <v>0.6</v>
      </c>
      <c r="W5668">
        <f>Sales_Data[[#This Row],[Sales]]*Sales_Data[[#This Row],[Cost_%]]</f>
        <v>59.692799999999998</v>
      </c>
      <c r="X5668">
        <f>Sales_Data[[#This Row],[Sales]]-Sales_Data[[#This Row],[Cost]]</f>
        <v>39.795200000000001</v>
      </c>
      <c r="Y5668" s="3">
        <f>Sales_Data[[#This Row],[Gross_Profit_Recalc]]/Sales_Data[[#This Row],[Sales]]</f>
        <v>0.4</v>
      </c>
      <c r="Z5668">
        <f>YEAR(Sales_Data[[#This Row],[Order Date]])</f>
        <v>2016</v>
      </c>
    </row>
    <row r="5669" spans="1:26" x14ac:dyDescent="0.2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>_xlfn.XLOOKUP(Sales_Data[[#This Row],[Category]],Assumptions_Model!A:A, Assumptions_Model!B:B)</f>
        <v>0.6</v>
      </c>
      <c r="W5669">
        <f>Sales_Data[[#This Row],[Sales]]*Sales_Data[[#This Row],[Cost_%]]</f>
        <v>8.7719999999999985</v>
      </c>
      <c r="X5669">
        <f>Sales_Data[[#This Row],[Sales]]-Sales_Data[[#This Row],[Cost]]</f>
        <v>5.8480000000000008</v>
      </c>
      <c r="Y5669" s="3">
        <f>Sales_Data[[#This Row],[Gross_Profit_Recalc]]/Sales_Data[[#This Row],[Sales]]</f>
        <v>0.40000000000000008</v>
      </c>
      <c r="Z5669">
        <f>YEAR(Sales_Data[[#This Row],[Order Date]])</f>
        <v>2016</v>
      </c>
    </row>
    <row r="5670" spans="1:26" x14ac:dyDescent="0.2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>_xlfn.XLOOKUP(Sales_Data[[#This Row],[Category]],Assumptions_Model!A:A, Assumptions_Model!B:B)</f>
        <v>0.6</v>
      </c>
      <c r="W5670">
        <f>Sales_Data[[#This Row],[Sales]]*Sales_Data[[#This Row],[Cost_%]]</f>
        <v>32.3904</v>
      </c>
      <c r="X5670">
        <f>Sales_Data[[#This Row],[Sales]]-Sales_Data[[#This Row],[Cost]]</f>
        <v>21.593600000000002</v>
      </c>
      <c r="Y5670" s="3">
        <f>Sales_Data[[#This Row],[Gross_Profit_Recalc]]/Sales_Data[[#This Row],[Sales]]</f>
        <v>0.4</v>
      </c>
      <c r="Z5670">
        <f>YEAR(Sales_Data[[#This Row],[Order Date]])</f>
        <v>2016</v>
      </c>
    </row>
    <row r="5671" spans="1:26" x14ac:dyDescent="0.2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>_xlfn.XLOOKUP(Sales_Data[[#This Row],[Category]],Assumptions_Model!A:A, Assumptions_Model!B:B)</f>
        <v>0.55000000000000004</v>
      </c>
      <c r="W5671">
        <f>Sales_Data[[#This Row],[Sales]]*Sales_Data[[#This Row],[Cost_%]]</f>
        <v>214.48350000000002</v>
      </c>
      <c r="X5671">
        <f>Sales_Data[[#This Row],[Sales]]-Sales_Data[[#This Row],[Cost]]</f>
        <v>175.48650000000001</v>
      </c>
      <c r="Y5671" s="3">
        <f>Sales_Data[[#This Row],[Gross_Profit_Recalc]]/Sales_Data[[#This Row],[Sales]]</f>
        <v>0.45</v>
      </c>
      <c r="Z5671">
        <f>YEAR(Sales_Data[[#This Row],[Order Date]])</f>
        <v>2016</v>
      </c>
    </row>
    <row r="5672" spans="1:26" x14ac:dyDescent="0.2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>_xlfn.XLOOKUP(Sales_Data[[#This Row],[Category]],Assumptions_Model!A:A, Assumptions_Model!B:B)</f>
        <v>0.65</v>
      </c>
      <c r="W5672">
        <f>Sales_Data[[#This Row],[Sales]]*Sales_Data[[#This Row],[Cost_%]]</f>
        <v>230.98400000000001</v>
      </c>
      <c r="X5672">
        <f>Sales_Data[[#This Row],[Sales]]-Sales_Data[[#This Row],[Cost]]</f>
        <v>124.376</v>
      </c>
      <c r="Y5672" s="3">
        <f>Sales_Data[[#This Row],[Gross_Profit_Recalc]]/Sales_Data[[#This Row],[Sales]]</f>
        <v>0.35</v>
      </c>
      <c r="Z5672">
        <f>YEAR(Sales_Data[[#This Row],[Order Date]])</f>
        <v>2015</v>
      </c>
    </row>
    <row r="5673" spans="1:26" x14ac:dyDescent="0.2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>_xlfn.XLOOKUP(Sales_Data[[#This Row],[Category]],Assumptions_Model!A:A, Assumptions_Model!B:B)</f>
        <v>0.55000000000000004</v>
      </c>
      <c r="W5673">
        <f>Sales_Data[[#This Row],[Sales]]*Sales_Data[[#This Row],[Cost_%]]</f>
        <v>77.206800000000015</v>
      </c>
      <c r="X5673">
        <f>Sales_Data[[#This Row],[Sales]]-Sales_Data[[#This Row],[Cost]]</f>
        <v>63.169199999999989</v>
      </c>
      <c r="Y5673" s="3">
        <f>Sales_Data[[#This Row],[Gross_Profit_Recalc]]/Sales_Data[[#This Row],[Sales]]</f>
        <v>0.4499999999999999</v>
      </c>
      <c r="Z5673">
        <f>YEAR(Sales_Data[[#This Row],[Order Date]])</f>
        <v>2015</v>
      </c>
    </row>
    <row r="5674" spans="1:26" x14ac:dyDescent="0.2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f>_xlfn.XLOOKUP(Sales_Data[[#This Row],[Category]],Assumptions_Model!A:A, Assumptions_Model!B:B)</f>
        <v>0.6</v>
      </c>
      <c r="W5674">
        <f>Sales_Data[[#This Row],[Sales]]*Sales_Data[[#This Row],[Cost_%]]</f>
        <v>9.5039999999999996</v>
      </c>
      <c r="X5674">
        <f>Sales_Data[[#This Row],[Sales]]-Sales_Data[[#This Row],[Cost]]</f>
        <v>6.3360000000000003</v>
      </c>
      <c r="Y5674" s="3">
        <f>Sales_Data[[#This Row],[Gross_Profit_Recalc]]/Sales_Data[[#This Row],[Sales]]</f>
        <v>0.4</v>
      </c>
      <c r="Z5674">
        <f>YEAR(Sales_Data[[#This Row],[Order Date]])</f>
        <v>2017</v>
      </c>
    </row>
    <row r="5675" spans="1:26" x14ac:dyDescent="0.2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>_xlfn.XLOOKUP(Sales_Data[[#This Row],[Category]],Assumptions_Model!A:A, Assumptions_Model!B:B)</f>
        <v>0.6</v>
      </c>
      <c r="W5675">
        <f>Sales_Data[[#This Row],[Sales]]*Sales_Data[[#This Row],[Cost_%]]</f>
        <v>5.0688000000000004</v>
      </c>
      <c r="X5675">
        <f>Sales_Data[[#This Row],[Sales]]-Sales_Data[[#This Row],[Cost]]</f>
        <v>3.3792</v>
      </c>
      <c r="Y5675" s="3">
        <f>Sales_Data[[#This Row],[Gross_Profit_Recalc]]/Sales_Data[[#This Row],[Sales]]</f>
        <v>0.39999999999999997</v>
      </c>
      <c r="Z5675">
        <f>YEAR(Sales_Data[[#This Row],[Order Date]])</f>
        <v>2017</v>
      </c>
    </row>
    <row r="5676" spans="1:26" x14ac:dyDescent="0.2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>_xlfn.XLOOKUP(Sales_Data[[#This Row],[Category]],Assumptions_Model!A:A, Assumptions_Model!B:B)</f>
        <v>0.6</v>
      </c>
      <c r="W5676">
        <f>Sales_Data[[#This Row],[Sales]]*Sales_Data[[#This Row],[Cost_%]]</f>
        <v>7.7759999999999998</v>
      </c>
      <c r="X5676">
        <f>Sales_Data[[#This Row],[Sales]]-Sales_Data[[#This Row],[Cost]]</f>
        <v>5.1840000000000011</v>
      </c>
      <c r="Y5676" s="3">
        <f>Sales_Data[[#This Row],[Gross_Profit_Recalc]]/Sales_Data[[#This Row],[Sales]]</f>
        <v>0.40000000000000008</v>
      </c>
      <c r="Z5676">
        <f>YEAR(Sales_Data[[#This Row],[Order Date]])</f>
        <v>2016</v>
      </c>
    </row>
    <row r="5677" spans="1:26" x14ac:dyDescent="0.2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>_xlfn.XLOOKUP(Sales_Data[[#This Row],[Category]],Assumptions_Model!A:A, Assumptions_Model!B:B)</f>
        <v>0.55000000000000004</v>
      </c>
      <c r="W5677">
        <f>Sales_Data[[#This Row],[Sales]]*Sales_Data[[#This Row],[Cost_%]]</f>
        <v>31.574400000000004</v>
      </c>
      <c r="X5677">
        <f>Sales_Data[[#This Row],[Sales]]-Sales_Data[[#This Row],[Cost]]</f>
        <v>25.833599999999997</v>
      </c>
      <c r="Y5677" s="3">
        <f>Sales_Data[[#This Row],[Gross_Profit_Recalc]]/Sales_Data[[#This Row],[Sales]]</f>
        <v>0.44999999999999996</v>
      </c>
      <c r="Z5677">
        <f>YEAR(Sales_Data[[#This Row],[Order Date]])</f>
        <v>2014</v>
      </c>
    </row>
    <row r="5678" spans="1:26" x14ac:dyDescent="0.2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f>_xlfn.XLOOKUP(Sales_Data[[#This Row],[Category]],Assumptions_Model!A:A, Assumptions_Model!B:B)</f>
        <v>0.55000000000000004</v>
      </c>
      <c r="W5678">
        <f>Sales_Data[[#This Row],[Sales]]*Sales_Data[[#This Row],[Cost_%]]</f>
        <v>15.180000000000001</v>
      </c>
      <c r="X5678">
        <f>Sales_Data[[#This Row],[Sales]]-Sales_Data[[#This Row],[Cost]]</f>
        <v>12.42</v>
      </c>
      <c r="Y5678" s="3">
        <f>Sales_Data[[#This Row],[Gross_Profit_Recalc]]/Sales_Data[[#This Row],[Sales]]</f>
        <v>0.44999999999999996</v>
      </c>
      <c r="Z5678">
        <f>YEAR(Sales_Data[[#This Row],[Order Date]])</f>
        <v>2014</v>
      </c>
    </row>
    <row r="5679" spans="1:26" x14ac:dyDescent="0.2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f>_xlfn.XLOOKUP(Sales_Data[[#This Row],[Category]],Assumptions_Model!A:A, Assumptions_Model!B:B)</f>
        <v>0.65</v>
      </c>
      <c r="W5679">
        <f>Sales_Data[[#This Row],[Sales]]*Sales_Data[[#This Row],[Cost_%]]</f>
        <v>25.334399999999999</v>
      </c>
      <c r="X5679">
        <f>Sales_Data[[#This Row],[Sales]]-Sales_Data[[#This Row],[Cost]]</f>
        <v>13.6416</v>
      </c>
      <c r="Y5679" s="3">
        <f>Sales_Data[[#This Row],[Gross_Profit_Recalc]]/Sales_Data[[#This Row],[Sales]]</f>
        <v>0.35000000000000003</v>
      </c>
      <c r="Z5679">
        <f>YEAR(Sales_Data[[#This Row],[Order Date]])</f>
        <v>2014</v>
      </c>
    </row>
    <row r="5680" spans="1:26" x14ac:dyDescent="0.2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>_xlfn.XLOOKUP(Sales_Data[[#This Row],[Category]],Assumptions_Model!A:A, Assumptions_Model!B:B)</f>
        <v>0.6</v>
      </c>
      <c r="W5680">
        <f>Sales_Data[[#This Row],[Sales]]*Sales_Data[[#This Row],[Cost_%]]</f>
        <v>12.264000000000001</v>
      </c>
      <c r="X5680">
        <f>Sales_Data[[#This Row],[Sales]]-Sales_Data[[#This Row],[Cost]]</f>
        <v>8.1760000000000002</v>
      </c>
      <c r="Y5680" s="3">
        <f>Sales_Data[[#This Row],[Gross_Profit_Recalc]]/Sales_Data[[#This Row],[Sales]]</f>
        <v>0.39999999999999997</v>
      </c>
      <c r="Z5680">
        <f>YEAR(Sales_Data[[#This Row],[Order Date]])</f>
        <v>2016</v>
      </c>
    </row>
    <row r="5681" spans="1:26" x14ac:dyDescent="0.2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>_xlfn.XLOOKUP(Sales_Data[[#This Row],[Category]],Assumptions_Model!A:A, Assumptions_Model!B:B)</f>
        <v>0.6</v>
      </c>
      <c r="W5681">
        <f>Sales_Data[[#This Row],[Sales]]*Sales_Data[[#This Row],[Cost_%]]</f>
        <v>65.951999999999998</v>
      </c>
      <c r="X5681">
        <f>Sales_Data[[#This Row],[Sales]]-Sales_Data[[#This Row],[Cost]]</f>
        <v>43.968000000000004</v>
      </c>
      <c r="Y5681" s="3">
        <f>Sales_Data[[#This Row],[Gross_Profit_Recalc]]/Sales_Data[[#This Row],[Sales]]</f>
        <v>0.4</v>
      </c>
      <c r="Z5681">
        <f>YEAR(Sales_Data[[#This Row],[Order Date]])</f>
        <v>2016</v>
      </c>
    </row>
    <row r="5682" spans="1:26" x14ac:dyDescent="0.2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>_xlfn.XLOOKUP(Sales_Data[[#This Row],[Category]],Assumptions_Model!A:A, Assumptions_Model!B:B)</f>
        <v>0.6</v>
      </c>
      <c r="W5682">
        <f>Sales_Data[[#This Row],[Sales]]*Sales_Data[[#This Row],[Cost_%]]</f>
        <v>3.8279999999999998</v>
      </c>
      <c r="X5682">
        <f>Sales_Data[[#This Row],[Sales]]-Sales_Data[[#This Row],[Cost]]</f>
        <v>2.552</v>
      </c>
      <c r="Y5682" s="3">
        <f>Sales_Data[[#This Row],[Gross_Profit_Recalc]]/Sales_Data[[#This Row],[Sales]]</f>
        <v>0.4</v>
      </c>
      <c r="Z5682">
        <f>YEAR(Sales_Data[[#This Row],[Order Date]])</f>
        <v>2016</v>
      </c>
    </row>
    <row r="5683" spans="1:26" x14ac:dyDescent="0.2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>_xlfn.XLOOKUP(Sales_Data[[#This Row],[Category]],Assumptions_Model!A:A, Assumptions_Model!B:B)</f>
        <v>0.6</v>
      </c>
      <c r="W5683">
        <f>Sales_Data[[#This Row],[Sales]]*Sales_Data[[#This Row],[Cost_%]]</f>
        <v>3.8879999999999999</v>
      </c>
      <c r="X5683">
        <f>Sales_Data[[#This Row],[Sales]]-Sales_Data[[#This Row],[Cost]]</f>
        <v>2.5920000000000005</v>
      </c>
      <c r="Y5683" s="3">
        <f>Sales_Data[[#This Row],[Gross_Profit_Recalc]]/Sales_Data[[#This Row],[Sales]]</f>
        <v>0.40000000000000008</v>
      </c>
      <c r="Z5683">
        <f>YEAR(Sales_Data[[#This Row],[Order Date]])</f>
        <v>2016</v>
      </c>
    </row>
    <row r="5684" spans="1:26" x14ac:dyDescent="0.2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>_xlfn.XLOOKUP(Sales_Data[[#This Row],[Category]],Assumptions_Model!A:A, Assumptions_Model!B:B)</f>
        <v>0.6</v>
      </c>
      <c r="W5684">
        <f>Sales_Data[[#This Row],[Sales]]*Sales_Data[[#This Row],[Cost_%]]</f>
        <v>9.5039999999999996</v>
      </c>
      <c r="X5684">
        <f>Sales_Data[[#This Row],[Sales]]-Sales_Data[[#This Row],[Cost]]</f>
        <v>6.3360000000000003</v>
      </c>
      <c r="Y5684" s="3">
        <f>Sales_Data[[#This Row],[Gross_Profit_Recalc]]/Sales_Data[[#This Row],[Sales]]</f>
        <v>0.4</v>
      </c>
      <c r="Z5684">
        <f>YEAR(Sales_Data[[#This Row],[Order Date]])</f>
        <v>2014</v>
      </c>
    </row>
    <row r="5685" spans="1:26" x14ac:dyDescent="0.2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>_xlfn.XLOOKUP(Sales_Data[[#This Row],[Category]],Assumptions_Model!A:A, Assumptions_Model!B:B)</f>
        <v>0.55000000000000004</v>
      </c>
      <c r="W5685">
        <f>Sales_Data[[#This Row],[Sales]]*Sales_Data[[#This Row],[Cost_%]]</f>
        <v>577.46150000000011</v>
      </c>
      <c r="X5685">
        <f>Sales_Data[[#This Row],[Sales]]-Sales_Data[[#This Row],[Cost]]</f>
        <v>472.46849999999995</v>
      </c>
      <c r="Y5685" s="3">
        <f>Sales_Data[[#This Row],[Gross_Profit_Recalc]]/Sales_Data[[#This Row],[Sales]]</f>
        <v>0.4499999999999999</v>
      </c>
      <c r="Z5685">
        <f>YEAR(Sales_Data[[#This Row],[Order Date]])</f>
        <v>2014</v>
      </c>
    </row>
    <row r="5686" spans="1:26" x14ac:dyDescent="0.2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>_xlfn.XLOOKUP(Sales_Data[[#This Row],[Category]],Assumptions_Model!A:A, Assumptions_Model!B:B)</f>
        <v>0.6</v>
      </c>
      <c r="W5686">
        <f>Sales_Data[[#This Row],[Sales]]*Sales_Data[[#This Row],[Cost_%]]</f>
        <v>92.94</v>
      </c>
      <c r="X5686">
        <f>Sales_Data[[#This Row],[Sales]]-Sales_Data[[#This Row],[Cost]]</f>
        <v>61.960000000000008</v>
      </c>
      <c r="Y5686" s="3">
        <f>Sales_Data[[#This Row],[Gross_Profit_Recalc]]/Sales_Data[[#This Row],[Sales]]</f>
        <v>0.4</v>
      </c>
      <c r="Z5686">
        <f>YEAR(Sales_Data[[#This Row],[Order Date]])</f>
        <v>2014</v>
      </c>
    </row>
    <row r="5687" spans="1:26" x14ac:dyDescent="0.2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>_xlfn.XLOOKUP(Sales_Data[[#This Row],[Category]],Assumptions_Model!A:A, Assumptions_Model!B:B)</f>
        <v>0.6</v>
      </c>
      <c r="W5687">
        <f>Sales_Data[[#This Row],[Sales]]*Sales_Data[[#This Row],[Cost_%]]</f>
        <v>59.011200000000002</v>
      </c>
      <c r="X5687">
        <f>Sales_Data[[#This Row],[Sales]]-Sales_Data[[#This Row],[Cost]]</f>
        <v>39.340800000000002</v>
      </c>
      <c r="Y5687" s="3">
        <f>Sales_Data[[#This Row],[Gross_Profit_Recalc]]/Sales_Data[[#This Row],[Sales]]</f>
        <v>0.4</v>
      </c>
      <c r="Z5687">
        <f>YEAR(Sales_Data[[#This Row],[Order Date]])</f>
        <v>2015</v>
      </c>
    </row>
    <row r="5688" spans="1:26" x14ac:dyDescent="0.2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>_xlfn.XLOOKUP(Sales_Data[[#This Row],[Category]],Assumptions_Model!A:A, Assumptions_Model!B:B)</f>
        <v>0.6</v>
      </c>
      <c r="W5688">
        <f>Sales_Data[[#This Row],[Sales]]*Sales_Data[[#This Row],[Cost_%]]</f>
        <v>8.5920000000000005</v>
      </c>
      <c r="X5688">
        <f>Sales_Data[[#This Row],[Sales]]-Sales_Data[[#This Row],[Cost]]</f>
        <v>5.7279999999999998</v>
      </c>
      <c r="Y5688" s="3">
        <f>Sales_Data[[#This Row],[Gross_Profit_Recalc]]/Sales_Data[[#This Row],[Sales]]</f>
        <v>0.39999999999999997</v>
      </c>
      <c r="Z5688">
        <f>YEAR(Sales_Data[[#This Row],[Order Date]])</f>
        <v>2014</v>
      </c>
    </row>
    <row r="5689" spans="1:26" x14ac:dyDescent="0.2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>_xlfn.XLOOKUP(Sales_Data[[#This Row],[Category]],Assumptions_Model!A:A, Assumptions_Model!B:B)</f>
        <v>0.65</v>
      </c>
      <c r="W5689">
        <f>Sales_Data[[#This Row],[Sales]]*Sales_Data[[#This Row],[Cost_%]]</f>
        <v>84.427200000000013</v>
      </c>
      <c r="X5689">
        <f>Sales_Data[[#This Row],[Sales]]-Sales_Data[[#This Row],[Cost]]</f>
        <v>45.460799999999992</v>
      </c>
      <c r="Y5689" s="3">
        <f>Sales_Data[[#This Row],[Gross_Profit_Recalc]]/Sales_Data[[#This Row],[Sales]]</f>
        <v>0.34999999999999992</v>
      </c>
      <c r="Z5689">
        <f>YEAR(Sales_Data[[#This Row],[Order Date]])</f>
        <v>2014</v>
      </c>
    </row>
    <row r="5690" spans="1:26" x14ac:dyDescent="0.2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>_xlfn.XLOOKUP(Sales_Data[[#This Row],[Category]],Assumptions_Model!A:A, Assumptions_Model!B:B)</f>
        <v>0.6</v>
      </c>
      <c r="W5690">
        <f>Sales_Data[[#This Row],[Sales]]*Sales_Data[[#This Row],[Cost_%]]</f>
        <v>29.366399999999999</v>
      </c>
      <c r="X5690">
        <f>Sales_Data[[#This Row],[Sales]]-Sales_Data[[#This Row],[Cost]]</f>
        <v>19.577600000000004</v>
      </c>
      <c r="Y5690" s="3">
        <f>Sales_Data[[#This Row],[Gross_Profit_Recalc]]/Sales_Data[[#This Row],[Sales]]</f>
        <v>0.40000000000000008</v>
      </c>
      <c r="Z5690">
        <f>YEAR(Sales_Data[[#This Row],[Order Date]])</f>
        <v>2014</v>
      </c>
    </row>
    <row r="5691" spans="1:26" x14ac:dyDescent="0.2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f>_xlfn.XLOOKUP(Sales_Data[[#This Row],[Category]],Assumptions_Model!A:A, Assumptions_Model!B:B)</f>
        <v>0.65</v>
      </c>
      <c r="W5691">
        <f>Sales_Data[[#This Row],[Sales]]*Sales_Data[[#This Row],[Cost_%]]</f>
        <v>178.7877</v>
      </c>
      <c r="X5691">
        <f>Sales_Data[[#This Row],[Sales]]-Sales_Data[[#This Row],[Cost]]</f>
        <v>96.270299999999992</v>
      </c>
      <c r="Y5691" s="3">
        <f>Sales_Data[[#This Row],[Gross_Profit_Recalc]]/Sales_Data[[#This Row],[Sales]]</f>
        <v>0.35</v>
      </c>
      <c r="Z5691">
        <f>YEAR(Sales_Data[[#This Row],[Order Date]])</f>
        <v>2015</v>
      </c>
    </row>
    <row r="5692" spans="1:26" x14ac:dyDescent="0.2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>_xlfn.XLOOKUP(Sales_Data[[#This Row],[Category]],Assumptions_Model!A:A, Assumptions_Model!B:B)</f>
        <v>0.6</v>
      </c>
      <c r="W5692">
        <f>Sales_Data[[#This Row],[Sales]]*Sales_Data[[#This Row],[Cost_%]]</f>
        <v>16.416</v>
      </c>
      <c r="X5692">
        <f>Sales_Data[[#This Row],[Sales]]-Sales_Data[[#This Row],[Cost]]</f>
        <v>10.943999999999999</v>
      </c>
      <c r="Y5692" s="3">
        <f>Sales_Data[[#This Row],[Gross_Profit_Recalc]]/Sales_Data[[#This Row],[Sales]]</f>
        <v>0.39999999999999997</v>
      </c>
      <c r="Z5692">
        <f>YEAR(Sales_Data[[#This Row],[Order Date]])</f>
        <v>2015</v>
      </c>
    </row>
    <row r="5693" spans="1:26" x14ac:dyDescent="0.2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>_xlfn.XLOOKUP(Sales_Data[[#This Row],[Category]],Assumptions_Model!A:A, Assumptions_Model!B:B)</f>
        <v>0.6</v>
      </c>
      <c r="W5693">
        <f>Sales_Data[[#This Row],[Sales]]*Sales_Data[[#This Row],[Cost_%]]</f>
        <v>26.849999999999998</v>
      </c>
      <c r="X5693">
        <f>Sales_Data[[#This Row],[Sales]]-Sales_Data[[#This Row],[Cost]]</f>
        <v>17.900000000000002</v>
      </c>
      <c r="Y5693" s="3">
        <f>Sales_Data[[#This Row],[Gross_Profit_Recalc]]/Sales_Data[[#This Row],[Sales]]</f>
        <v>0.4</v>
      </c>
      <c r="Z5693">
        <f>YEAR(Sales_Data[[#This Row],[Order Date]])</f>
        <v>2015</v>
      </c>
    </row>
    <row r="5694" spans="1:26" x14ac:dyDescent="0.2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>_xlfn.XLOOKUP(Sales_Data[[#This Row],[Category]],Assumptions_Model!A:A, Assumptions_Model!B:B)</f>
        <v>0.55000000000000004</v>
      </c>
      <c r="W5694">
        <f>Sales_Data[[#This Row],[Sales]]*Sales_Data[[#This Row],[Cost_%]]</f>
        <v>74.244500000000016</v>
      </c>
      <c r="X5694">
        <f>Sales_Data[[#This Row],[Sales]]-Sales_Data[[#This Row],[Cost]]</f>
        <v>60.745499999999993</v>
      </c>
      <c r="Y5694" s="3">
        <f>Sales_Data[[#This Row],[Gross_Profit_Recalc]]/Sales_Data[[#This Row],[Sales]]</f>
        <v>0.4499999999999999</v>
      </c>
      <c r="Z5694">
        <f>YEAR(Sales_Data[[#This Row],[Order Date]])</f>
        <v>2015</v>
      </c>
    </row>
    <row r="5695" spans="1:26" x14ac:dyDescent="0.2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>_xlfn.XLOOKUP(Sales_Data[[#This Row],[Category]],Assumptions_Model!A:A, Assumptions_Model!B:B)</f>
        <v>0.6</v>
      </c>
      <c r="W5695">
        <f>Sales_Data[[#This Row],[Sales]]*Sales_Data[[#This Row],[Cost_%]]</f>
        <v>15.839999999999998</v>
      </c>
      <c r="X5695">
        <f>Sales_Data[[#This Row],[Sales]]-Sales_Data[[#This Row],[Cost]]</f>
        <v>10.56</v>
      </c>
      <c r="Y5695" s="3">
        <f>Sales_Data[[#This Row],[Gross_Profit_Recalc]]/Sales_Data[[#This Row],[Sales]]</f>
        <v>0.4</v>
      </c>
      <c r="Z5695">
        <f>YEAR(Sales_Data[[#This Row],[Order Date]])</f>
        <v>2015</v>
      </c>
    </row>
    <row r="5696" spans="1:26" x14ac:dyDescent="0.2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>_xlfn.XLOOKUP(Sales_Data[[#This Row],[Category]],Assumptions_Model!A:A, Assumptions_Model!B:B)</f>
        <v>0.65</v>
      </c>
      <c r="W5696">
        <f>Sales_Data[[#This Row],[Sales]]*Sales_Data[[#This Row],[Cost_%]]</f>
        <v>352.91100000000006</v>
      </c>
      <c r="X5696">
        <f>Sales_Data[[#This Row],[Sales]]-Sales_Data[[#This Row],[Cost]]</f>
        <v>190.029</v>
      </c>
      <c r="Y5696" s="3">
        <f>Sales_Data[[#This Row],[Gross_Profit_Recalc]]/Sales_Data[[#This Row],[Sales]]</f>
        <v>0.35</v>
      </c>
      <c r="Z5696">
        <f>YEAR(Sales_Data[[#This Row],[Order Date]])</f>
        <v>2015</v>
      </c>
    </row>
    <row r="5697" spans="1:26" x14ac:dyDescent="0.2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>_xlfn.XLOOKUP(Sales_Data[[#This Row],[Category]],Assumptions_Model!A:A, Assumptions_Model!B:B)</f>
        <v>0.65</v>
      </c>
      <c r="W5697">
        <f>Sales_Data[[#This Row],[Sales]]*Sales_Data[[#This Row],[Cost_%]]</f>
        <v>46.2072</v>
      </c>
      <c r="X5697">
        <f>Sales_Data[[#This Row],[Sales]]-Sales_Data[[#This Row],[Cost]]</f>
        <v>24.880799999999994</v>
      </c>
      <c r="Y5697" s="3">
        <f>Sales_Data[[#This Row],[Gross_Profit_Recalc]]/Sales_Data[[#This Row],[Sales]]</f>
        <v>0.34999999999999992</v>
      </c>
      <c r="Z5697">
        <f>YEAR(Sales_Data[[#This Row],[Order Date]])</f>
        <v>2016</v>
      </c>
    </row>
    <row r="5698" spans="1:26" x14ac:dyDescent="0.2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>_xlfn.XLOOKUP(Sales_Data[[#This Row],[Category]],Assumptions_Model!A:A, Assumptions_Model!B:B)</f>
        <v>0.6</v>
      </c>
      <c r="W5698">
        <f>Sales_Data[[#This Row],[Sales]]*Sales_Data[[#This Row],[Cost_%]]</f>
        <v>16.4376</v>
      </c>
      <c r="X5698">
        <f>Sales_Data[[#This Row],[Sales]]-Sales_Data[[#This Row],[Cost]]</f>
        <v>10.958400000000001</v>
      </c>
      <c r="Y5698" s="3">
        <f>Sales_Data[[#This Row],[Gross_Profit_Recalc]]/Sales_Data[[#This Row],[Sales]]</f>
        <v>0.4</v>
      </c>
      <c r="Z5698">
        <f>YEAR(Sales_Data[[#This Row],[Order Date]])</f>
        <v>2017</v>
      </c>
    </row>
    <row r="5699" spans="1:26" x14ac:dyDescent="0.2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>_xlfn.XLOOKUP(Sales_Data[[#This Row],[Category]],Assumptions_Model!A:A, Assumptions_Model!B:B)</f>
        <v>0.6</v>
      </c>
      <c r="W5699">
        <f>Sales_Data[[#This Row],[Sales]]*Sales_Data[[#This Row],[Cost_%]]</f>
        <v>8.073599999999999</v>
      </c>
      <c r="X5699">
        <f>Sales_Data[[#This Row],[Sales]]-Sales_Data[[#This Row],[Cost]]</f>
        <v>5.3824000000000005</v>
      </c>
      <c r="Y5699" s="3">
        <f>Sales_Data[[#This Row],[Gross_Profit_Recalc]]/Sales_Data[[#This Row],[Sales]]</f>
        <v>0.40000000000000008</v>
      </c>
      <c r="Z5699">
        <f>YEAR(Sales_Data[[#This Row],[Order Date]])</f>
        <v>2017</v>
      </c>
    </row>
    <row r="5700" spans="1:26" x14ac:dyDescent="0.2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>_xlfn.XLOOKUP(Sales_Data[[#This Row],[Category]],Assumptions_Model!A:A, Assumptions_Model!B:B)</f>
        <v>0.6</v>
      </c>
      <c r="W5700">
        <f>Sales_Data[[#This Row],[Sales]]*Sales_Data[[#This Row],[Cost_%]]</f>
        <v>7.1040000000000001</v>
      </c>
      <c r="X5700">
        <f>Sales_Data[[#This Row],[Sales]]-Sales_Data[[#This Row],[Cost]]</f>
        <v>4.7359999999999998</v>
      </c>
      <c r="Y5700" s="3">
        <f>Sales_Data[[#This Row],[Gross_Profit_Recalc]]/Sales_Data[[#This Row],[Sales]]</f>
        <v>0.39999999999999997</v>
      </c>
      <c r="Z5700">
        <f>YEAR(Sales_Data[[#This Row],[Order Date]])</f>
        <v>2016</v>
      </c>
    </row>
    <row r="5701" spans="1:26" x14ac:dyDescent="0.2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>_xlfn.XLOOKUP(Sales_Data[[#This Row],[Category]],Assumptions_Model!A:A, Assumptions_Model!B:B)</f>
        <v>0.6</v>
      </c>
      <c r="W5701">
        <f>Sales_Data[[#This Row],[Sales]]*Sales_Data[[#This Row],[Cost_%]]</f>
        <v>21.528000000000002</v>
      </c>
      <c r="X5701">
        <f>Sales_Data[[#This Row],[Sales]]-Sales_Data[[#This Row],[Cost]]</f>
        <v>14.352</v>
      </c>
      <c r="Y5701" s="3">
        <f>Sales_Data[[#This Row],[Gross_Profit_Recalc]]/Sales_Data[[#This Row],[Sales]]</f>
        <v>0.39999999999999997</v>
      </c>
      <c r="Z5701">
        <f>YEAR(Sales_Data[[#This Row],[Order Date]])</f>
        <v>2017</v>
      </c>
    </row>
    <row r="5702" spans="1:26" x14ac:dyDescent="0.2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>_xlfn.XLOOKUP(Sales_Data[[#This Row],[Category]],Assumptions_Model!A:A, Assumptions_Model!B:B)</f>
        <v>0.6</v>
      </c>
      <c r="W5702">
        <f>Sales_Data[[#This Row],[Sales]]*Sales_Data[[#This Row],[Cost_%]]</f>
        <v>24.4512</v>
      </c>
      <c r="X5702">
        <f>Sales_Data[[#This Row],[Sales]]-Sales_Data[[#This Row],[Cost]]</f>
        <v>16.300800000000002</v>
      </c>
      <c r="Y5702" s="3">
        <f>Sales_Data[[#This Row],[Gross_Profit_Recalc]]/Sales_Data[[#This Row],[Sales]]</f>
        <v>0.4</v>
      </c>
      <c r="Z5702">
        <f>YEAR(Sales_Data[[#This Row],[Order Date]])</f>
        <v>2016</v>
      </c>
    </row>
    <row r="5703" spans="1:26" x14ac:dyDescent="0.2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>_xlfn.XLOOKUP(Sales_Data[[#This Row],[Category]],Assumptions_Model!A:A, Assumptions_Model!B:B)</f>
        <v>0.55000000000000004</v>
      </c>
      <c r="W5703">
        <f>Sales_Data[[#This Row],[Sales]]*Sales_Data[[#This Row],[Cost_%]]</f>
        <v>76.978000000000009</v>
      </c>
      <c r="X5703">
        <f>Sales_Data[[#This Row],[Sales]]-Sales_Data[[#This Row],[Cost]]</f>
        <v>62.981999999999999</v>
      </c>
      <c r="Y5703" s="3">
        <f>Sales_Data[[#This Row],[Gross_Profit_Recalc]]/Sales_Data[[#This Row],[Sales]]</f>
        <v>0.44999999999999996</v>
      </c>
      <c r="Z5703">
        <f>YEAR(Sales_Data[[#This Row],[Order Date]])</f>
        <v>2016</v>
      </c>
    </row>
    <row r="5704" spans="1:26" x14ac:dyDescent="0.2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>_xlfn.XLOOKUP(Sales_Data[[#This Row],[Category]],Assumptions_Model!A:A, Assumptions_Model!B:B)</f>
        <v>0.6</v>
      </c>
      <c r="W5704">
        <f>Sales_Data[[#This Row],[Sales]]*Sales_Data[[#This Row],[Cost_%]]</f>
        <v>1.5744</v>
      </c>
      <c r="X5704">
        <f>Sales_Data[[#This Row],[Sales]]-Sales_Data[[#This Row],[Cost]]</f>
        <v>1.0496000000000001</v>
      </c>
      <c r="Y5704" s="3">
        <f>Sales_Data[[#This Row],[Gross_Profit_Recalc]]/Sales_Data[[#This Row],[Sales]]</f>
        <v>0.4</v>
      </c>
      <c r="Z5704">
        <f>YEAR(Sales_Data[[#This Row],[Order Date]])</f>
        <v>2014</v>
      </c>
    </row>
    <row r="5705" spans="1:26" x14ac:dyDescent="0.2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f>_xlfn.XLOOKUP(Sales_Data[[#This Row],[Category]],Assumptions_Model!A:A, Assumptions_Model!B:B)</f>
        <v>0.65</v>
      </c>
      <c r="W5705">
        <f>Sales_Data[[#This Row],[Sales]]*Sales_Data[[#This Row],[Cost_%]]</f>
        <v>88.744500000000002</v>
      </c>
      <c r="X5705">
        <f>Sales_Data[[#This Row],[Sales]]-Sales_Data[[#This Row],[Cost]]</f>
        <v>47.785499999999999</v>
      </c>
      <c r="Y5705" s="3">
        <f>Sales_Data[[#This Row],[Gross_Profit_Recalc]]/Sales_Data[[#This Row],[Sales]]</f>
        <v>0.35</v>
      </c>
      <c r="Z5705">
        <f>YEAR(Sales_Data[[#This Row],[Order Date]])</f>
        <v>2014</v>
      </c>
    </row>
    <row r="5706" spans="1:26" x14ac:dyDescent="0.2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>_xlfn.XLOOKUP(Sales_Data[[#This Row],[Category]],Assumptions_Model!A:A, Assumptions_Model!B:B)</f>
        <v>0.55000000000000004</v>
      </c>
      <c r="W5706">
        <f>Sales_Data[[#This Row],[Sales]]*Sales_Data[[#This Row],[Cost_%]]</f>
        <v>145.178</v>
      </c>
      <c r="X5706">
        <f>Sales_Data[[#This Row],[Sales]]-Sales_Data[[#This Row],[Cost]]</f>
        <v>118.78199999999998</v>
      </c>
      <c r="Y5706" s="3">
        <f>Sales_Data[[#This Row],[Gross_Profit_Recalc]]/Sales_Data[[#This Row],[Sales]]</f>
        <v>0.44999999999999996</v>
      </c>
      <c r="Z5706">
        <f>YEAR(Sales_Data[[#This Row],[Order Date]])</f>
        <v>2014</v>
      </c>
    </row>
    <row r="5707" spans="1:26" x14ac:dyDescent="0.2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>_xlfn.XLOOKUP(Sales_Data[[#This Row],[Category]],Assumptions_Model!A:A, Assumptions_Model!B:B)</f>
        <v>0.6</v>
      </c>
      <c r="W5707">
        <f>Sales_Data[[#This Row],[Sales]]*Sales_Data[[#This Row],[Cost_%]]</f>
        <v>6.984</v>
      </c>
      <c r="X5707">
        <f>Sales_Data[[#This Row],[Sales]]-Sales_Data[[#This Row],[Cost]]</f>
        <v>4.6560000000000006</v>
      </c>
      <c r="Y5707" s="3">
        <f>Sales_Data[[#This Row],[Gross_Profit_Recalc]]/Sales_Data[[#This Row],[Sales]]</f>
        <v>0.4</v>
      </c>
      <c r="Z5707">
        <f>YEAR(Sales_Data[[#This Row],[Order Date]])</f>
        <v>2014</v>
      </c>
    </row>
    <row r="5708" spans="1:26" x14ac:dyDescent="0.2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f>_xlfn.XLOOKUP(Sales_Data[[#This Row],[Category]],Assumptions_Model!A:A, Assumptions_Model!B:B)</f>
        <v>0.6</v>
      </c>
      <c r="W5708">
        <f>Sales_Data[[#This Row],[Sales]]*Sales_Data[[#This Row],[Cost_%]]</f>
        <v>24.105599999999999</v>
      </c>
      <c r="X5708">
        <f>Sales_Data[[#This Row],[Sales]]-Sales_Data[[#This Row],[Cost]]</f>
        <v>16.070400000000003</v>
      </c>
      <c r="Y5708" s="3">
        <f>Sales_Data[[#This Row],[Gross_Profit_Recalc]]/Sales_Data[[#This Row],[Sales]]</f>
        <v>0.40000000000000008</v>
      </c>
      <c r="Z5708">
        <f>YEAR(Sales_Data[[#This Row],[Order Date]])</f>
        <v>2017</v>
      </c>
    </row>
    <row r="5709" spans="1:26" x14ac:dyDescent="0.2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>_xlfn.XLOOKUP(Sales_Data[[#This Row],[Category]],Assumptions_Model!A:A, Assumptions_Model!B:B)</f>
        <v>0.65</v>
      </c>
      <c r="W5709">
        <f>Sales_Data[[#This Row],[Sales]]*Sales_Data[[#This Row],[Cost_%]]</f>
        <v>51.636000000000003</v>
      </c>
      <c r="X5709">
        <f>Sales_Data[[#This Row],[Sales]]-Sales_Data[[#This Row],[Cost]]</f>
        <v>27.803999999999995</v>
      </c>
      <c r="Y5709" s="3">
        <f>Sales_Data[[#This Row],[Gross_Profit_Recalc]]/Sales_Data[[#This Row],[Sales]]</f>
        <v>0.34999999999999992</v>
      </c>
      <c r="Z5709">
        <f>YEAR(Sales_Data[[#This Row],[Order Date]])</f>
        <v>2015</v>
      </c>
    </row>
    <row r="5710" spans="1:26" x14ac:dyDescent="0.2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>_xlfn.XLOOKUP(Sales_Data[[#This Row],[Category]],Assumptions_Model!A:A, Assumptions_Model!B:B)</f>
        <v>0.6</v>
      </c>
      <c r="W5710">
        <f>Sales_Data[[#This Row],[Sales]]*Sales_Data[[#This Row],[Cost_%]]</f>
        <v>214.75800000000001</v>
      </c>
      <c r="X5710">
        <f>Sales_Data[[#This Row],[Sales]]-Sales_Data[[#This Row],[Cost]]</f>
        <v>143.172</v>
      </c>
      <c r="Y5710" s="3">
        <f>Sales_Data[[#This Row],[Gross_Profit_Recalc]]/Sales_Data[[#This Row],[Sales]]</f>
        <v>0.39999999999999997</v>
      </c>
      <c r="Z5710">
        <f>YEAR(Sales_Data[[#This Row],[Order Date]])</f>
        <v>2015</v>
      </c>
    </row>
    <row r="5711" spans="1:26" x14ac:dyDescent="0.2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>_xlfn.XLOOKUP(Sales_Data[[#This Row],[Category]],Assumptions_Model!A:A, Assumptions_Model!B:B)</f>
        <v>0.65</v>
      </c>
      <c r="W5711">
        <f>Sales_Data[[#This Row],[Sales]]*Sales_Data[[#This Row],[Cost_%]]</f>
        <v>83.046599999999998</v>
      </c>
      <c r="X5711">
        <f>Sales_Data[[#This Row],[Sales]]-Sales_Data[[#This Row],[Cost]]</f>
        <v>44.717399999999998</v>
      </c>
      <c r="Y5711" s="3">
        <f>Sales_Data[[#This Row],[Gross_Profit_Recalc]]/Sales_Data[[#This Row],[Sales]]</f>
        <v>0.35</v>
      </c>
      <c r="Z5711">
        <f>YEAR(Sales_Data[[#This Row],[Order Date]])</f>
        <v>2015</v>
      </c>
    </row>
    <row r="5712" spans="1:26" x14ac:dyDescent="0.2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>_xlfn.XLOOKUP(Sales_Data[[#This Row],[Category]],Assumptions_Model!A:A, Assumptions_Model!B:B)</f>
        <v>0.55000000000000004</v>
      </c>
      <c r="W5712">
        <f>Sales_Data[[#This Row],[Sales]]*Sales_Data[[#This Row],[Cost_%]]</f>
        <v>1539.9692</v>
      </c>
      <c r="X5712">
        <f>Sales_Data[[#This Row],[Sales]]-Sales_Data[[#This Row],[Cost]]</f>
        <v>1259.9748</v>
      </c>
      <c r="Y5712" s="3">
        <f>Sales_Data[[#This Row],[Gross_Profit_Recalc]]/Sales_Data[[#This Row],[Sales]]</f>
        <v>0.45</v>
      </c>
      <c r="Z5712">
        <f>YEAR(Sales_Data[[#This Row],[Order Date]])</f>
        <v>2015</v>
      </c>
    </row>
    <row r="5713" spans="1:26" x14ac:dyDescent="0.2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>_xlfn.XLOOKUP(Sales_Data[[#This Row],[Category]],Assumptions_Model!A:A, Assumptions_Model!B:B)</f>
        <v>0.6</v>
      </c>
      <c r="W5713">
        <f>Sales_Data[[#This Row],[Sales]]*Sales_Data[[#This Row],[Cost_%]]</f>
        <v>11.664</v>
      </c>
      <c r="X5713">
        <f>Sales_Data[[#This Row],[Sales]]-Sales_Data[[#This Row],[Cost]]</f>
        <v>7.7760000000000016</v>
      </c>
      <c r="Y5713" s="3">
        <f>Sales_Data[[#This Row],[Gross_Profit_Recalc]]/Sales_Data[[#This Row],[Sales]]</f>
        <v>0.40000000000000008</v>
      </c>
      <c r="Z5713">
        <f>YEAR(Sales_Data[[#This Row],[Order Date]])</f>
        <v>2015</v>
      </c>
    </row>
    <row r="5714" spans="1:26" x14ac:dyDescent="0.2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>_xlfn.XLOOKUP(Sales_Data[[#This Row],[Category]],Assumptions_Model!A:A, Assumptions_Model!B:B)</f>
        <v>0.55000000000000004</v>
      </c>
      <c r="W5714">
        <f>Sales_Data[[#This Row],[Sales]]*Sales_Data[[#This Row],[Cost_%]]</f>
        <v>20.235600000000002</v>
      </c>
      <c r="X5714">
        <f>Sales_Data[[#This Row],[Sales]]-Sales_Data[[#This Row],[Cost]]</f>
        <v>16.5564</v>
      </c>
      <c r="Y5714" s="3">
        <f>Sales_Data[[#This Row],[Gross_Profit_Recalc]]/Sales_Data[[#This Row],[Sales]]</f>
        <v>0.44999999999999996</v>
      </c>
      <c r="Z5714">
        <f>YEAR(Sales_Data[[#This Row],[Order Date]])</f>
        <v>2017</v>
      </c>
    </row>
    <row r="5715" spans="1:26" x14ac:dyDescent="0.2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>_xlfn.XLOOKUP(Sales_Data[[#This Row],[Category]],Assumptions_Model!A:A, Assumptions_Model!B:B)</f>
        <v>0.55000000000000004</v>
      </c>
      <c r="W5715">
        <f>Sales_Data[[#This Row],[Sales]]*Sales_Data[[#This Row],[Cost_%]]</f>
        <v>3.2670000000000003</v>
      </c>
      <c r="X5715">
        <f>Sales_Data[[#This Row],[Sales]]-Sales_Data[[#This Row],[Cost]]</f>
        <v>2.673</v>
      </c>
      <c r="Y5715" s="3">
        <f>Sales_Data[[#This Row],[Gross_Profit_Recalc]]/Sales_Data[[#This Row],[Sales]]</f>
        <v>0.44999999999999996</v>
      </c>
      <c r="Z5715">
        <f>YEAR(Sales_Data[[#This Row],[Order Date]])</f>
        <v>2014</v>
      </c>
    </row>
    <row r="5716" spans="1:26" x14ac:dyDescent="0.2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>_xlfn.XLOOKUP(Sales_Data[[#This Row],[Category]],Assumptions_Model!A:A, Assumptions_Model!B:B)</f>
        <v>0.6</v>
      </c>
      <c r="W5716">
        <f>Sales_Data[[#This Row],[Sales]]*Sales_Data[[#This Row],[Cost_%]]</f>
        <v>106.53</v>
      </c>
      <c r="X5716">
        <f>Sales_Data[[#This Row],[Sales]]-Sales_Data[[#This Row],[Cost]]</f>
        <v>71.02000000000001</v>
      </c>
      <c r="Y5716" s="3">
        <f>Sales_Data[[#This Row],[Gross_Profit_Recalc]]/Sales_Data[[#This Row],[Sales]]</f>
        <v>0.4</v>
      </c>
      <c r="Z5716">
        <f>YEAR(Sales_Data[[#This Row],[Order Date]])</f>
        <v>2017</v>
      </c>
    </row>
    <row r="5717" spans="1:26" x14ac:dyDescent="0.2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>_xlfn.XLOOKUP(Sales_Data[[#This Row],[Category]],Assumptions_Model!A:A, Assumptions_Model!B:B)</f>
        <v>0.55000000000000004</v>
      </c>
      <c r="W5717">
        <f>Sales_Data[[#This Row],[Sales]]*Sales_Data[[#This Row],[Cost_%]]</f>
        <v>340.97250000000003</v>
      </c>
      <c r="X5717">
        <f>Sales_Data[[#This Row],[Sales]]-Sales_Data[[#This Row],[Cost]]</f>
        <v>278.97750000000002</v>
      </c>
      <c r="Y5717" s="3">
        <f>Sales_Data[[#This Row],[Gross_Profit_Recalc]]/Sales_Data[[#This Row],[Sales]]</f>
        <v>0.45</v>
      </c>
      <c r="Z5717">
        <f>YEAR(Sales_Data[[#This Row],[Order Date]])</f>
        <v>2015</v>
      </c>
    </row>
    <row r="5718" spans="1:26" x14ac:dyDescent="0.2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>_xlfn.XLOOKUP(Sales_Data[[#This Row],[Category]],Assumptions_Model!A:A, Assumptions_Model!B:B)</f>
        <v>0.55000000000000004</v>
      </c>
      <c r="W5718">
        <f>Sales_Data[[#This Row],[Sales]]*Sales_Data[[#This Row],[Cost_%]]</f>
        <v>16.038</v>
      </c>
      <c r="X5718">
        <f>Sales_Data[[#This Row],[Sales]]-Sales_Data[[#This Row],[Cost]]</f>
        <v>13.122</v>
      </c>
      <c r="Y5718" s="3">
        <f>Sales_Data[[#This Row],[Gross_Profit_Recalc]]/Sales_Data[[#This Row],[Sales]]</f>
        <v>0.45</v>
      </c>
      <c r="Z5718">
        <f>YEAR(Sales_Data[[#This Row],[Order Date]])</f>
        <v>2015</v>
      </c>
    </row>
    <row r="5719" spans="1:26" x14ac:dyDescent="0.2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>_xlfn.XLOOKUP(Sales_Data[[#This Row],[Category]],Assumptions_Model!A:A, Assumptions_Model!B:B)</f>
        <v>0.6</v>
      </c>
      <c r="W5719">
        <f>Sales_Data[[#This Row],[Sales]]*Sales_Data[[#This Row],[Cost_%]]</f>
        <v>34.775999999999996</v>
      </c>
      <c r="X5719">
        <f>Sales_Data[[#This Row],[Sales]]-Sales_Data[[#This Row],[Cost]]</f>
        <v>23.184000000000005</v>
      </c>
      <c r="Y5719" s="3">
        <f>Sales_Data[[#This Row],[Gross_Profit_Recalc]]/Sales_Data[[#This Row],[Sales]]</f>
        <v>0.40000000000000008</v>
      </c>
      <c r="Z5719">
        <f>YEAR(Sales_Data[[#This Row],[Order Date]])</f>
        <v>2015</v>
      </c>
    </row>
    <row r="5720" spans="1:26" x14ac:dyDescent="0.2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>_xlfn.XLOOKUP(Sales_Data[[#This Row],[Category]],Assumptions_Model!A:A, Assumptions_Model!B:B)</f>
        <v>0.6</v>
      </c>
      <c r="W5720">
        <f>Sales_Data[[#This Row],[Sales]]*Sales_Data[[#This Row],[Cost_%]]</f>
        <v>17.6418</v>
      </c>
      <c r="X5720">
        <f>Sales_Data[[#This Row],[Sales]]-Sales_Data[[#This Row],[Cost]]</f>
        <v>11.761199999999999</v>
      </c>
      <c r="Y5720" s="3">
        <f>Sales_Data[[#This Row],[Gross_Profit_Recalc]]/Sales_Data[[#This Row],[Sales]]</f>
        <v>0.39999999999999997</v>
      </c>
      <c r="Z5720">
        <f>YEAR(Sales_Data[[#This Row],[Order Date]])</f>
        <v>2015</v>
      </c>
    </row>
    <row r="5721" spans="1:26" x14ac:dyDescent="0.2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f>_xlfn.XLOOKUP(Sales_Data[[#This Row],[Category]],Assumptions_Model!A:A, Assumptions_Model!B:B)</f>
        <v>0.6</v>
      </c>
      <c r="W5721">
        <f>Sales_Data[[#This Row],[Sales]]*Sales_Data[[#This Row],[Cost_%]]</f>
        <v>48.84</v>
      </c>
      <c r="X5721">
        <f>Sales_Data[[#This Row],[Sales]]-Sales_Data[[#This Row],[Cost]]</f>
        <v>32.56</v>
      </c>
      <c r="Y5721" s="3">
        <f>Sales_Data[[#This Row],[Gross_Profit_Recalc]]/Sales_Data[[#This Row],[Sales]]</f>
        <v>0.4</v>
      </c>
      <c r="Z5721">
        <f>YEAR(Sales_Data[[#This Row],[Order Date]])</f>
        <v>2017</v>
      </c>
    </row>
    <row r="5722" spans="1:26" x14ac:dyDescent="0.2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>_xlfn.XLOOKUP(Sales_Data[[#This Row],[Category]],Assumptions_Model!A:A, Assumptions_Model!B:B)</f>
        <v>0.6</v>
      </c>
      <c r="W5722">
        <f>Sales_Data[[#This Row],[Sales]]*Sales_Data[[#This Row],[Cost_%]]</f>
        <v>5.2320000000000002</v>
      </c>
      <c r="X5722">
        <f>Sales_Data[[#This Row],[Sales]]-Sales_Data[[#This Row],[Cost]]</f>
        <v>3.4880000000000004</v>
      </c>
      <c r="Y5722" s="3">
        <f>Sales_Data[[#This Row],[Gross_Profit_Recalc]]/Sales_Data[[#This Row],[Sales]]</f>
        <v>0.4</v>
      </c>
      <c r="Z5722">
        <f>YEAR(Sales_Data[[#This Row],[Order Date]])</f>
        <v>2015</v>
      </c>
    </row>
    <row r="5723" spans="1:26" x14ac:dyDescent="0.2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f>_xlfn.XLOOKUP(Sales_Data[[#This Row],[Category]],Assumptions_Model!A:A, Assumptions_Model!B:B)</f>
        <v>0.55000000000000004</v>
      </c>
      <c r="W5723">
        <f>Sales_Data[[#This Row],[Sales]]*Sales_Data[[#This Row],[Cost_%]]</f>
        <v>50.146800000000006</v>
      </c>
      <c r="X5723">
        <f>Sales_Data[[#This Row],[Sales]]-Sales_Data[[#This Row],[Cost]]</f>
        <v>41.029199999999996</v>
      </c>
      <c r="Y5723" s="3">
        <f>Sales_Data[[#This Row],[Gross_Profit_Recalc]]/Sales_Data[[#This Row],[Sales]]</f>
        <v>0.44999999999999996</v>
      </c>
      <c r="Z5723">
        <f>YEAR(Sales_Data[[#This Row],[Order Date]])</f>
        <v>2015</v>
      </c>
    </row>
    <row r="5724" spans="1:26" x14ac:dyDescent="0.2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>_xlfn.XLOOKUP(Sales_Data[[#This Row],[Category]],Assumptions_Model!A:A, Assumptions_Model!B:B)</f>
        <v>0.55000000000000004</v>
      </c>
      <c r="W5724">
        <f>Sales_Data[[#This Row],[Sales]]*Sales_Data[[#This Row],[Cost_%]]</f>
        <v>87.982399999999998</v>
      </c>
      <c r="X5724">
        <f>Sales_Data[[#This Row],[Sales]]-Sales_Data[[#This Row],[Cost]]</f>
        <v>71.985599999999991</v>
      </c>
      <c r="Y5724" s="3">
        <f>Sales_Data[[#This Row],[Gross_Profit_Recalc]]/Sales_Data[[#This Row],[Sales]]</f>
        <v>0.44999999999999996</v>
      </c>
      <c r="Z5724">
        <f>YEAR(Sales_Data[[#This Row],[Order Date]])</f>
        <v>2015</v>
      </c>
    </row>
    <row r="5725" spans="1:26" x14ac:dyDescent="0.2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>_xlfn.XLOOKUP(Sales_Data[[#This Row],[Category]],Assumptions_Model!A:A, Assumptions_Model!B:B)</f>
        <v>0.6</v>
      </c>
      <c r="W5725">
        <f>Sales_Data[[#This Row],[Sales]]*Sales_Data[[#This Row],[Cost_%]]</f>
        <v>7.7759999999999998</v>
      </c>
      <c r="X5725">
        <f>Sales_Data[[#This Row],[Sales]]-Sales_Data[[#This Row],[Cost]]</f>
        <v>5.1840000000000011</v>
      </c>
      <c r="Y5725" s="3">
        <f>Sales_Data[[#This Row],[Gross_Profit_Recalc]]/Sales_Data[[#This Row],[Sales]]</f>
        <v>0.40000000000000008</v>
      </c>
      <c r="Z5725">
        <f>YEAR(Sales_Data[[#This Row],[Order Date]])</f>
        <v>2016</v>
      </c>
    </row>
    <row r="5726" spans="1:26" x14ac:dyDescent="0.2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>_xlfn.XLOOKUP(Sales_Data[[#This Row],[Category]],Assumptions_Model!A:A, Assumptions_Model!B:B)</f>
        <v>0.6</v>
      </c>
      <c r="W5726">
        <f>Sales_Data[[#This Row],[Sales]]*Sales_Data[[#This Row],[Cost_%]]</f>
        <v>198.92159999999998</v>
      </c>
      <c r="X5726">
        <f>Sales_Data[[#This Row],[Sales]]-Sales_Data[[#This Row],[Cost]]</f>
        <v>132.61440000000002</v>
      </c>
      <c r="Y5726" s="3">
        <f>Sales_Data[[#This Row],[Gross_Profit_Recalc]]/Sales_Data[[#This Row],[Sales]]</f>
        <v>0.40000000000000008</v>
      </c>
      <c r="Z5726">
        <f>YEAR(Sales_Data[[#This Row],[Order Date]])</f>
        <v>2014</v>
      </c>
    </row>
    <row r="5727" spans="1:26" x14ac:dyDescent="0.2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f>_xlfn.XLOOKUP(Sales_Data[[#This Row],[Category]],Assumptions_Model!A:A, Assumptions_Model!B:B)</f>
        <v>0.55000000000000004</v>
      </c>
      <c r="W5727">
        <f>Sales_Data[[#This Row],[Sales]]*Sales_Data[[#This Row],[Cost_%]]</f>
        <v>494.95050000000003</v>
      </c>
      <c r="X5727">
        <f>Sales_Data[[#This Row],[Sales]]-Sales_Data[[#This Row],[Cost]]</f>
        <v>404.95949999999993</v>
      </c>
      <c r="Y5727" s="3">
        <f>Sales_Data[[#This Row],[Gross_Profit_Recalc]]/Sales_Data[[#This Row],[Sales]]</f>
        <v>0.44999999999999996</v>
      </c>
      <c r="Z5727">
        <f>YEAR(Sales_Data[[#This Row],[Order Date]])</f>
        <v>2015</v>
      </c>
    </row>
    <row r="5728" spans="1:26" x14ac:dyDescent="0.2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>_xlfn.XLOOKUP(Sales_Data[[#This Row],[Category]],Assumptions_Model!A:A, Assumptions_Model!B:B)</f>
        <v>0.55000000000000004</v>
      </c>
      <c r="W5728">
        <f>Sales_Data[[#This Row],[Sales]]*Sales_Data[[#This Row],[Cost_%]]</f>
        <v>520.4892000000001</v>
      </c>
      <c r="X5728">
        <f>Sales_Data[[#This Row],[Sales]]-Sales_Data[[#This Row],[Cost]]</f>
        <v>425.85479999999995</v>
      </c>
      <c r="Y5728" s="3">
        <f>Sales_Data[[#This Row],[Gross_Profit_Recalc]]/Sales_Data[[#This Row],[Sales]]</f>
        <v>0.44999999999999996</v>
      </c>
      <c r="Z5728">
        <f>YEAR(Sales_Data[[#This Row],[Order Date]])</f>
        <v>2015</v>
      </c>
    </row>
    <row r="5729" spans="1:26" x14ac:dyDescent="0.2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>_xlfn.XLOOKUP(Sales_Data[[#This Row],[Category]],Assumptions_Model!A:A, Assumptions_Model!B:B)</f>
        <v>0.55000000000000004</v>
      </c>
      <c r="W5729">
        <f>Sales_Data[[#This Row],[Sales]]*Sales_Data[[#This Row],[Cost_%]]</f>
        <v>97.96050000000001</v>
      </c>
      <c r="X5729">
        <f>Sales_Data[[#This Row],[Sales]]-Sales_Data[[#This Row],[Cost]]</f>
        <v>80.149500000000003</v>
      </c>
      <c r="Y5729" s="3">
        <f>Sales_Data[[#This Row],[Gross_Profit_Recalc]]/Sales_Data[[#This Row],[Sales]]</f>
        <v>0.45</v>
      </c>
      <c r="Z5729">
        <f>YEAR(Sales_Data[[#This Row],[Order Date]])</f>
        <v>2017</v>
      </c>
    </row>
    <row r="5730" spans="1:26" x14ac:dyDescent="0.2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>_xlfn.XLOOKUP(Sales_Data[[#This Row],[Category]],Assumptions_Model!A:A, Assumptions_Model!B:B)</f>
        <v>0.6</v>
      </c>
      <c r="W5730">
        <f>Sales_Data[[#This Row],[Sales]]*Sales_Data[[#This Row],[Cost_%]]</f>
        <v>653.85</v>
      </c>
      <c r="X5730">
        <f>Sales_Data[[#This Row],[Sales]]-Sales_Data[[#This Row],[Cost]]</f>
        <v>435.9</v>
      </c>
      <c r="Y5730" s="3">
        <f>Sales_Data[[#This Row],[Gross_Profit_Recalc]]/Sales_Data[[#This Row],[Sales]]</f>
        <v>0.39999999999999997</v>
      </c>
      <c r="Z5730">
        <f>YEAR(Sales_Data[[#This Row],[Order Date]])</f>
        <v>2017</v>
      </c>
    </row>
    <row r="5731" spans="1:26" x14ac:dyDescent="0.2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>_xlfn.XLOOKUP(Sales_Data[[#This Row],[Category]],Assumptions_Model!A:A, Assumptions_Model!B:B)</f>
        <v>0.6</v>
      </c>
      <c r="W5731">
        <f>Sales_Data[[#This Row],[Sales]]*Sales_Data[[#This Row],[Cost_%]]</f>
        <v>36.636000000000003</v>
      </c>
      <c r="X5731">
        <f>Sales_Data[[#This Row],[Sales]]-Sales_Data[[#This Row],[Cost]]</f>
        <v>24.423999999999999</v>
      </c>
      <c r="Y5731" s="3">
        <f>Sales_Data[[#This Row],[Gross_Profit_Recalc]]/Sales_Data[[#This Row],[Sales]]</f>
        <v>0.39999999999999997</v>
      </c>
      <c r="Z5731">
        <f>YEAR(Sales_Data[[#This Row],[Order Date]])</f>
        <v>2017</v>
      </c>
    </row>
    <row r="5732" spans="1:26" x14ac:dyDescent="0.2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>_xlfn.XLOOKUP(Sales_Data[[#This Row],[Category]],Assumptions_Model!A:A, Assumptions_Model!B:B)</f>
        <v>0.65</v>
      </c>
      <c r="W5732">
        <f>Sales_Data[[#This Row],[Sales]]*Sales_Data[[#This Row],[Cost_%]]</f>
        <v>298.94800000000004</v>
      </c>
      <c r="X5732">
        <f>Sales_Data[[#This Row],[Sales]]-Sales_Data[[#This Row],[Cost]]</f>
        <v>160.97199999999998</v>
      </c>
      <c r="Y5732" s="3">
        <f>Sales_Data[[#This Row],[Gross_Profit_Recalc]]/Sales_Data[[#This Row],[Sales]]</f>
        <v>0.34999999999999992</v>
      </c>
      <c r="Z5732">
        <f>YEAR(Sales_Data[[#This Row],[Order Date]])</f>
        <v>2017</v>
      </c>
    </row>
    <row r="5733" spans="1:26" x14ac:dyDescent="0.2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>_xlfn.XLOOKUP(Sales_Data[[#This Row],[Category]],Assumptions_Model!A:A, Assumptions_Model!B:B)</f>
        <v>0.6</v>
      </c>
      <c r="W5733">
        <f>Sales_Data[[#This Row],[Sales]]*Sales_Data[[#This Row],[Cost_%]]</f>
        <v>16.512</v>
      </c>
      <c r="X5733">
        <f>Sales_Data[[#This Row],[Sales]]-Sales_Data[[#This Row],[Cost]]</f>
        <v>11.007999999999999</v>
      </c>
      <c r="Y5733" s="3">
        <f>Sales_Data[[#This Row],[Gross_Profit_Recalc]]/Sales_Data[[#This Row],[Sales]]</f>
        <v>0.39999999999999997</v>
      </c>
      <c r="Z5733">
        <f>YEAR(Sales_Data[[#This Row],[Order Date]])</f>
        <v>2017</v>
      </c>
    </row>
    <row r="5734" spans="1:26" x14ac:dyDescent="0.2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f>_xlfn.XLOOKUP(Sales_Data[[#This Row],[Category]],Assumptions_Model!A:A, Assumptions_Model!B:B)</f>
        <v>0.65</v>
      </c>
      <c r="W5734">
        <f>Sales_Data[[#This Row],[Sales]]*Sales_Data[[#This Row],[Cost_%]]</f>
        <v>415.23300000000006</v>
      </c>
      <c r="X5734">
        <f>Sales_Data[[#This Row],[Sales]]-Sales_Data[[#This Row],[Cost]]</f>
        <v>223.58699999999999</v>
      </c>
      <c r="Y5734" s="3">
        <f>Sales_Data[[#This Row],[Gross_Profit_Recalc]]/Sales_Data[[#This Row],[Sales]]</f>
        <v>0.35</v>
      </c>
      <c r="Z5734">
        <f>YEAR(Sales_Data[[#This Row],[Order Date]])</f>
        <v>2017</v>
      </c>
    </row>
    <row r="5735" spans="1:26" x14ac:dyDescent="0.2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>_xlfn.XLOOKUP(Sales_Data[[#This Row],[Category]],Assumptions_Model!A:A, Assumptions_Model!B:B)</f>
        <v>0.6</v>
      </c>
      <c r="W5735">
        <f>Sales_Data[[#This Row],[Sales]]*Sales_Data[[#This Row],[Cost_%]]</f>
        <v>18.414000000000001</v>
      </c>
      <c r="X5735">
        <f>Sales_Data[[#This Row],[Sales]]-Sales_Data[[#This Row],[Cost]]</f>
        <v>12.276</v>
      </c>
      <c r="Y5735" s="3">
        <f>Sales_Data[[#This Row],[Gross_Profit_Recalc]]/Sales_Data[[#This Row],[Sales]]</f>
        <v>0.39999999999999997</v>
      </c>
      <c r="Z5735">
        <f>YEAR(Sales_Data[[#This Row],[Order Date]])</f>
        <v>2017</v>
      </c>
    </row>
    <row r="5736" spans="1:26" x14ac:dyDescent="0.2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>_xlfn.XLOOKUP(Sales_Data[[#This Row],[Category]],Assumptions_Model!A:A, Assumptions_Model!B:B)</f>
        <v>0.65</v>
      </c>
      <c r="W5736">
        <f>Sales_Data[[#This Row],[Sales]]*Sales_Data[[#This Row],[Cost_%]]</f>
        <v>16.353999999999999</v>
      </c>
      <c r="X5736">
        <f>Sales_Data[[#This Row],[Sales]]-Sales_Data[[#This Row],[Cost]]</f>
        <v>8.8060000000000009</v>
      </c>
      <c r="Y5736" s="3">
        <f>Sales_Data[[#This Row],[Gross_Profit_Recalc]]/Sales_Data[[#This Row],[Sales]]</f>
        <v>0.35000000000000003</v>
      </c>
      <c r="Z5736">
        <f>YEAR(Sales_Data[[#This Row],[Order Date]])</f>
        <v>2017</v>
      </c>
    </row>
    <row r="5737" spans="1:26" x14ac:dyDescent="0.2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f>_xlfn.XLOOKUP(Sales_Data[[#This Row],[Category]],Assumptions_Model!A:A, Assumptions_Model!B:B)</f>
        <v>0.6</v>
      </c>
      <c r="W5737">
        <f>Sales_Data[[#This Row],[Sales]]*Sales_Data[[#This Row],[Cost_%]]</f>
        <v>8.3520000000000003</v>
      </c>
      <c r="X5737">
        <f>Sales_Data[[#This Row],[Sales]]-Sales_Data[[#This Row],[Cost]]</f>
        <v>5.5679999999999996</v>
      </c>
      <c r="Y5737" s="3">
        <f>Sales_Data[[#This Row],[Gross_Profit_Recalc]]/Sales_Data[[#This Row],[Sales]]</f>
        <v>0.39999999999999997</v>
      </c>
      <c r="Z5737">
        <f>YEAR(Sales_Data[[#This Row],[Order Date]])</f>
        <v>2014</v>
      </c>
    </row>
    <row r="5738" spans="1:26" x14ac:dyDescent="0.2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>_xlfn.XLOOKUP(Sales_Data[[#This Row],[Category]],Assumptions_Model!A:A, Assumptions_Model!B:B)</f>
        <v>0.6</v>
      </c>
      <c r="W5738">
        <f>Sales_Data[[#This Row],[Sales]]*Sales_Data[[#This Row],[Cost_%]]</f>
        <v>11.616</v>
      </c>
      <c r="X5738">
        <f>Sales_Data[[#This Row],[Sales]]-Sales_Data[[#This Row],[Cost]]</f>
        <v>7.7439999999999998</v>
      </c>
      <c r="Y5738" s="3">
        <f>Sales_Data[[#This Row],[Gross_Profit_Recalc]]/Sales_Data[[#This Row],[Sales]]</f>
        <v>0.4</v>
      </c>
      <c r="Z5738">
        <f>YEAR(Sales_Data[[#This Row],[Order Date]])</f>
        <v>2014</v>
      </c>
    </row>
    <row r="5739" spans="1:26" x14ac:dyDescent="0.2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>_xlfn.XLOOKUP(Sales_Data[[#This Row],[Category]],Assumptions_Model!A:A, Assumptions_Model!B:B)</f>
        <v>0.65</v>
      </c>
      <c r="W5739">
        <f>Sales_Data[[#This Row],[Sales]]*Sales_Data[[#This Row],[Cost_%]]</f>
        <v>12.545000000000002</v>
      </c>
      <c r="X5739">
        <f>Sales_Data[[#This Row],[Sales]]-Sales_Data[[#This Row],[Cost]]</f>
        <v>6.754999999999999</v>
      </c>
      <c r="Y5739" s="3">
        <f>Sales_Data[[#This Row],[Gross_Profit_Recalc]]/Sales_Data[[#This Row],[Sales]]</f>
        <v>0.34999999999999992</v>
      </c>
      <c r="Z5739">
        <f>YEAR(Sales_Data[[#This Row],[Order Date]])</f>
        <v>2014</v>
      </c>
    </row>
    <row r="5740" spans="1:26" x14ac:dyDescent="0.2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f>_xlfn.XLOOKUP(Sales_Data[[#This Row],[Category]],Assumptions_Model!A:A, Assumptions_Model!B:B)</f>
        <v>0.6</v>
      </c>
      <c r="W5740">
        <f>Sales_Data[[#This Row],[Sales]]*Sales_Data[[#This Row],[Cost_%]]</f>
        <v>23.025599999999997</v>
      </c>
      <c r="X5740">
        <f>Sales_Data[[#This Row],[Sales]]-Sales_Data[[#This Row],[Cost]]</f>
        <v>15.3504</v>
      </c>
      <c r="Y5740" s="3">
        <f>Sales_Data[[#This Row],[Gross_Profit_Recalc]]/Sales_Data[[#This Row],[Sales]]</f>
        <v>0.4</v>
      </c>
      <c r="Z5740">
        <f>YEAR(Sales_Data[[#This Row],[Order Date]])</f>
        <v>2016</v>
      </c>
    </row>
    <row r="5741" spans="1:26" x14ac:dyDescent="0.2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f>_xlfn.XLOOKUP(Sales_Data[[#This Row],[Category]],Assumptions_Model!A:A, Assumptions_Model!B:B)</f>
        <v>0.6</v>
      </c>
      <c r="W5741">
        <f>Sales_Data[[#This Row],[Sales]]*Sales_Data[[#This Row],[Cost_%]]</f>
        <v>7.7759999999999998</v>
      </c>
      <c r="X5741">
        <f>Sales_Data[[#This Row],[Sales]]-Sales_Data[[#This Row],[Cost]]</f>
        <v>5.1840000000000011</v>
      </c>
      <c r="Y5741" s="3">
        <f>Sales_Data[[#This Row],[Gross_Profit_Recalc]]/Sales_Data[[#This Row],[Sales]]</f>
        <v>0.40000000000000008</v>
      </c>
      <c r="Z5741">
        <f>YEAR(Sales_Data[[#This Row],[Order Date]])</f>
        <v>2017</v>
      </c>
    </row>
    <row r="5742" spans="1:26" x14ac:dyDescent="0.2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>_xlfn.XLOOKUP(Sales_Data[[#This Row],[Category]],Assumptions_Model!A:A, Assumptions_Model!B:B)</f>
        <v>0.65</v>
      </c>
      <c r="W5742">
        <f>Sales_Data[[#This Row],[Sales]]*Sales_Data[[#This Row],[Cost_%]]</f>
        <v>17.212</v>
      </c>
      <c r="X5742">
        <f>Sales_Data[[#This Row],[Sales]]-Sales_Data[[#This Row],[Cost]]</f>
        <v>9.2680000000000007</v>
      </c>
      <c r="Y5742" s="3">
        <f>Sales_Data[[#This Row],[Gross_Profit_Recalc]]/Sales_Data[[#This Row],[Sales]]</f>
        <v>0.35000000000000003</v>
      </c>
      <c r="Z5742">
        <f>YEAR(Sales_Data[[#This Row],[Order Date]])</f>
        <v>2017</v>
      </c>
    </row>
    <row r="5743" spans="1:26" x14ac:dyDescent="0.2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>_xlfn.XLOOKUP(Sales_Data[[#This Row],[Category]],Assumptions_Model!A:A, Assumptions_Model!B:B)</f>
        <v>0.55000000000000004</v>
      </c>
      <c r="W5743">
        <f>Sales_Data[[#This Row],[Sales]]*Sales_Data[[#This Row],[Cost_%]]</f>
        <v>292.99600000000004</v>
      </c>
      <c r="X5743">
        <f>Sales_Data[[#This Row],[Sales]]-Sales_Data[[#This Row],[Cost]]</f>
        <v>239.72399999999999</v>
      </c>
      <c r="Y5743" s="3">
        <f>Sales_Data[[#This Row],[Gross_Profit_Recalc]]/Sales_Data[[#This Row],[Sales]]</f>
        <v>0.44999999999999996</v>
      </c>
      <c r="Z5743">
        <f>YEAR(Sales_Data[[#This Row],[Order Date]])</f>
        <v>2017</v>
      </c>
    </row>
    <row r="5744" spans="1:26" x14ac:dyDescent="0.2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>_xlfn.XLOOKUP(Sales_Data[[#This Row],[Category]],Assumptions_Model!A:A, Assumptions_Model!B:B)</f>
        <v>0.6</v>
      </c>
      <c r="W5744">
        <f>Sales_Data[[#This Row],[Sales]]*Sales_Data[[#This Row],[Cost_%]]</f>
        <v>16.032</v>
      </c>
      <c r="X5744">
        <f>Sales_Data[[#This Row],[Sales]]-Sales_Data[[#This Row],[Cost]]</f>
        <v>10.687999999999999</v>
      </c>
      <c r="Y5744" s="3">
        <f>Sales_Data[[#This Row],[Gross_Profit_Recalc]]/Sales_Data[[#This Row],[Sales]]</f>
        <v>0.39999999999999997</v>
      </c>
      <c r="Z5744">
        <f>YEAR(Sales_Data[[#This Row],[Order Date]])</f>
        <v>2017</v>
      </c>
    </row>
    <row r="5745" spans="1:26" x14ac:dyDescent="0.2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>_xlfn.XLOOKUP(Sales_Data[[#This Row],[Category]],Assumptions_Model!A:A, Assumptions_Model!B:B)</f>
        <v>0.6</v>
      </c>
      <c r="W5745">
        <f>Sales_Data[[#This Row],[Sales]]*Sales_Data[[#This Row],[Cost_%]]</f>
        <v>12.023999999999999</v>
      </c>
      <c r="X5745">
        <f>Sales_Data[[#This Row],[Sales]]-Sales_Data[[#This Row],[Cost]]</f>
        <v>8.016</v>
      </c>
      <c r="Y5745" s="3">
        <f>Sales_Data[[#This Row],[Gross_Profit_Recalc]]/Sales_Data[[#This Row],[Sales]]</f>
        <v>0.4</v>
      </c>
      <c r="Z5745">
        <f>YEAR(Sales_Data[[#This Row],[Order Date]])</f>
        <v>2017</v>
      </c>
    </row>
    <row r="5746" spans="1:26" x14ac:dyDescent="0.2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>_xlfn.XLOOKUP(Sales_Data[[#This Row],[Category]],Assumptions_Model!A:A, Assumptions_Model!B:B)</f>
        <v>0.6</v>
      </c>
      <c r="W5746">
        <f>Sales_Data[[#This Row],[Sales]]*Sales_Data[[#This Row],[Cost_%]]</f>
        <v>477.28800000000001</v>
      </c>
      <c r="X5746">
        <f>Sales_Data[[#This Row],[Sales]]-Sales_Data[[#This Row],[Cost]]</f>
        <v>318.19200000000001</v>
      </c>
      <c r="Y5746" s="3">
        <f>Sales_Data[[#This Row],[Gross_Profit_Recalc]]/Sales_Data[[#This Row],[Sales]]</f>
        <v>0.4</v>
      </c>
      <c r="Z5746">
        <f>YEAR(Sales_Data[[#This Row],[Order Date]])</f>
        <v>2017</v>
      </c>
    </row>
    <row r="5747" spans="1:26" x14ac:dyDescent="0.2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f>_xlfn.XLOOKUP(Sales_Data[[#This Row],[Category]],Assumptions_Model!A:A, Assumptions_Model!B:B)</f>
        <v>0.65</v>
      </c>
      <c r="W5747">
        <f>Sales_Data[[#This Row],[Sales]]*Sales_Data[[#This Row],[Cost_%]]</f>
        <v>14.013999999999999</v>
      </c>
      <c r="X5747">
        <f>Sales_Data[[#This Row],[Sales]]-Sales_Data[[#This Row],[Cost]]</f>
        <v>7.5459999999999994</v>
      </c>
      <c r="Y5747" s="3">
        <f>Sales_Data[[#This Row],[Gross_Profit_Recalc]]/Sales_Data[[#This Row],[Sales]]</f>
        <v>0.35</v>
      </c>
      <c r="Z5747">
        <f>YEAR(Sales_Data[[#This Row],[Order Date]])</f>
        <v>2017</v>
      </c>
    </row>
    <row r="5748" spans="1:26" x14ac:dyDescent="0.2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>_xlfn.XLOOKUP(Sales_Data[[#This Row],[Category]],Assumptions_Model!A:A, Assumptions_Model!B:B)</f>
        <v>0.55000000000000004</v>
      </c>
      <c r="W5748">
        <f>Sales_Data[[#This Row],[Sales]]*Sales_Data[[#This Row],[Cost_%]]</f>
        <v>137.27120000000002</v>
      </c>
      <c r="X5748">
        <f>Sales_Data[[#This Row],[Sales]]-Sales_Data[[#This Row],[Cost]]</f>
        <v>112.31279999999998</v>
      </c>
      <c r="Y5748" s="3">
        <f>Sales_Data[[#This Row],[Gross_Profit_Recalc]]/Sales_Data[[#This Row],[Sales]]</f>
        <v>0.4499999999999999</v>
      </c>
      <c r="Z5748">
        <f>YEAR(Sales_Data[[#This Row],[Order Date]])</f>
        <v>2016</v>
      </c>
    </row>
    <row r="5749" spans="1:26" x14ac:dyDescent="0.2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>_xlfn.XLOOKUP(Sales_Data[[#This Row],[Category]],Assumptions_Model!A:A, Assumptions_Model!B:B)</f>
        <v>0.55000000000000004</v>
      </c>
      <c r="W5749">
        <f>Sales_Data[[#This Row],[Sales]]*Sales_Data[[#This Row],[Cost_%]]</f>
        <v>37.461599999999997</v>
      </c>
      <c r="X5749">
        <f>Sales_Data[[#This Row],[Sales]]-Sales_Data[[#This Row],[Cost]]</f>
        <v>30.650399999999998</v>
      </c>
      <c r="Y5749" s="3">
        <f>Sales_Data[[#This Row],[Gross_Profit_Recalc]]/Sales_Data[[#This Row],[Sales]]</f>
        <v>0.45</v>
      </c>
      <c r="Z5749">
        <f>YEAR(Sales_Data[[#This Row],[Order Date]])</f>
        <v>2016</v>
      </c>
    </row>
    <row r="5750" spans="1:26" x14ac:dyDescent="0.2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>_xlfn.XLOOKUP(Sales_Data[[#This Row],[Category]],Assumptions_Model!A:A, Assumptions_Model!B:B)</f>
        <v>0.55000000000000004</v>
      </c>
      <c r="W5750">
        <f>Sales_Data[[#This Row],[Sales]]*Sales_Data[[#This Row],[Cost_%]]</f>
        <v>9.1080000000000005</v>
      </c>
      <c r="X5750">
        <f>Sales_Data[[#This Row],[Sales]]-Sales_Data[[#This Row],[Cost]]</f>
        <v>7.4519999999999982</v>
      </c>
      <c r="Y5750" s="3">
        <f>Sales_Data[[#This Row],[Gross_Profit_Recalc]]/Sales_Data[[#This Row],[Sales]]</f>
        <v>0.4499999999999999</v>
      </c>
      <c r="Z5750">
        <f>YEAR(Sales_Data[[#This Row],[Order Date]])</f>
        <v>2016</v>
      </c>
    </row>
    <row r="5751" spans="1:26" x14ac:dyDescent="0.2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>_xlfn.XLOOKUP(Sales_Data[[#This Row],[Category]],Assumptions_Model!A:A, Assumptions_Model!B:B)</f>
        <v>0.55000000000000004</v>
      </c>
      <c r="W5751">
        <f>Sales_Data[[#This Row],[Sales]]*Sales_Data[[#This Row],[Cost_%]]</f>
        <v>41.222500000000004</v>
      </c>
      <c r="X5751">
        <f>Sales_Data[[#This Row],[Sales]]-Sales_Data[[#This Row],[Cost]]</f>
        <v>33.727499999999999</v>
      </c>
      <c r="Y5751" s="3">
        <f>Sales_Data[[#This Row],[Gross_Profit_Recalc]]/Sales_Data[[#This Row],[Sales]]</f>
        <v>0.44999999999999996</v>
      </c>
      <c r="Z5751">
        <f>YEAR(Sales_Data[[#This Row],[Order Date]])</f>
        <v>2017</v>
      </c>
    </row>
    <row r="5752" spans="1:26" x14ac:dyDescent="0.2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>_xlfn.XLOOKUP(Sales_Data[[#This Row],[Category]],Assumptions_Model!A:A, Assumptions_Model!B:B)</f>
        <v>0.65</v>
      </c>
      <c r="W5752">
        <f>Sales_Data[[#This Row],[Sales]]*Sales_Data[[#This Row],[Cost_%]]</f>
        <v>231.04575</v>
      </c>
      <c r="X5752">
        <f>Sales_Data[[#This Row],[Sales]]-Sales_Data[[#This Row],[Cost]]</f>
        <v>124.40924999999999</v>
      </c>
      <c r="Y5752" s="3">
        <f>Sales_Data[[#This Row],[Gross_Profit_Recalc]]/Sales_Data[[#This Row],[Sales]]</f>
        <v>0.35</v>
      </c>
      <c r="Z5752">
        <f>YEAR(Sales_Data[[#This Row],[Order Date]])</f>
        <v>2014</v>
      </c>
    </row>
    <row r="5753" spans="1:26" x14ac:dyDescent="0.2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>_xlfn.XLOOKUP(Sales_Data[[#This Row],[Category]],Assumptions_Model!A:A, Assumptions_Model!B:B)</f>
        <v>0.6</v>
      </c>
      <c r="W5753">
        <f>Sales_Data[[#This Row],[Sales]]*Sales_Data[[#This Row],[Cost_%]]</f>
        <v>26.639999999999997</v>
      </c>
      <c r="X5753">
        <f>Sales_Data[[#This Row],[Sales]]-Sales_Data[[#This Row],[Cost]]</f>
        <v>17.760000000000002</v>
      </c>
      <c r="Y5753" s="3">
        <f>Sales_Data[[#This Row],[Gross_Profit_Recalc]]/Sales_Data[[#This Row],[Sales]]</f>
        <v>0.4</v>
      </c>
      <c r="Z5753">
        <f>YEAR(Sales_Data[[#This Row],[Order Date]])</f>
        <v>2016</v>
      </c>
    </row>
    <row r="5754" spans="1:26" x14ac:dyDescent="0.2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>_xlfn.XLOOKUP(Sales_Data[[#This Row],[Category]],Assumptions_Model!A:A, Assumptions_Model!B:B)</f>
        <v>0.6</v>
      </c>
      <c r="W5754">
        <f>Sales_Data[[#This Row],[Sales]]*Sales_Data[[#This Row],[Cost_%]]</f>
        <v>12.389999999999999</v>
      </c>
      <c r="X5754">
        <f>Sales_Data[[#This Row],[Sales]]-Sales_Data[[#This Row],[Cost]]</f>
        <v>8.26</v>
      </c>
      <c r="Y5754" s="3">
        <f>Sales_Data[[#This Row],[Gross_Profit_Recalc]]/Sales_Data[[#This Row],[Sales]]</f>
        <v>0.4</v>
      </c>
      <c r="Z5754">
        <f>YEAR(Sales_Data[[#This Row],[Order Date]])</f>
        <v>2016</v>
      </c>
    </row>
    <row r="5755" spans="1:26" x14ac:dyDescent="0.2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>_xlfn.XLOOKUP(Sales_Data[[#This Row],[Category]],Assumptions_Model!A:A, Assumptions_Model!B:B)</f>
        <v>0.65</v>
      </c>
      <c r="W5755">
        <f>Sales_Data[[#This Row],[Sales]]*Sales_Data[[#This Row],[Cost_%]]</f>
        <v>563.16</v>
      </c>
      <c r="X5755">
        <f>Sales_Data[[#This Row],[Sales]]-Sales_Data[[#This Row],[Cost]]</f>
        <v>303.24</v>
      </c>
      <c r="Y5755" s="3">
        <f>Sales_Data[[#This Row],[Gross_Profit_Recalc]]/Sales_Data[[#This Row],[Sales]]</f>
        <v>0.35000000000000003</v>
      </c>
      <c r="Z5755">
        <f>YEAR(Sales_Data[[#This Row],[Order Date]])</f>
        <v>2016</v>
      </c>
    </row>
    <row r="5756" spans="1:26" x14ac:dyDescent="0.2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>_xlfn.XLOOKUP(Sales_Data[[#This Row],[Category]],Assumptions_Model!A:A, Assumptions_Model!B:B)</f>
        <v>0.6</v>
      </c>
      <c r="W5756">
        <f>Sales_Data[[#This Row],[Sales]]*Sales_Data[[#This Row],[Cost_%]]</f>
        <v>3.3359999999999999</v>
      </c>
      <c r="X5756">
        <f>Sales_Data[[#This Row],[Sales]]-Sales_Data[[#This Row],[Cost]]</f>
        <v>2.2239999999999998</v>
      </c>
      <c r="Y5756" s="3">
        <f>Sales_Data[[#This Row],[Gross_Profit_Recalc]]/Sales_Data[[#This Row],[Sales]]</f>
        <v>0.39999999999999997</v>
      </c>
      <c r="Z5756">
        <f>YEAR(Sales_Data[[#This Row],[Order Date]])</f>
        <v>2015</v>
      </c>
    </row>
    <row r="5757" spans="1:26" x14ac:dyDescent="0.2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f>_xlfn.XLOOKUP(Sales_Data[[#This Row],[Category]],Assumptions_Model!A:A, Assumptions_Model!B:B)</f>
        <v>0.6</v>
      </c>
      <c r="W5757">
        <f>Sales_Data[[#This Row],[Sales]]*Sales_Data[[#This Row],[Cost_%]]</f>
        <v>1.8959999999999999</v>
      </c>
      <c r="X5757">
        <f>Sales_Data[[#This Row],[Sales]]-Sales_Data[[#This Row],[Cost]]</f>
        <v>1.2640000000000002</v>
      </c>
      <c r="Y5757" s="3">
        <f>Sales_Data[[#This Row],[Gross_Profit_Recalc]]/Sales_Data[[#This Row],[Sales]]</f>
        <v>0.40000000000000008</v>
      </c>
      <c r="Z5757">
        <f>YEAR(Sales_Data[[#This Row],[Order Date]])</f>
        <v>2014</v>
      </c>
    </row>
    <row r="5758" spans="1:26" x14ac:dyDescent="0.2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>_xlfn.XLOOKUP(Sales_Data[[#This Row],[Category]],Assumptions_Model!A:A, Assumptions_Model!B:B)</f>
        <v>0.55000000000000004</v>
      </c>
      <c r="W5758">
        <f>Sales_Data[[#This Row],[Sales]]*Sales_Data[[#This Row],[Cost_%]]</f>
        <v>1099.9780000000001</v>
      </c>
      <c r="X5758">
        <f>Sales_Data[[#This Row],[Sales]]-Sales_Data[[#This Row],[Cost]]</f>
        <v>899.98199999999997</v>
      </c>
      <c r="Y5758" s="3">
        <f>Sales_Data[[#This Row],[Gross_Profit_Recalc]]/Sales_Data[[#This Row],[Sales]]</f>
        <v>0.44999999999999996</v>
      </c>
      <c r="Z5758">
        <f>YEAR(Sales_Data[[#This Row],[Order Date]])</f>
        <v>2014</v>
      </c>
    </row>
    <row r="5759" spans="1:26" x14ac:dyDescent="0.2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>_xlfn.XLOOKUP(Sales_Data[[#This Row],[Category]],Assumptions_Model!A:A, Assumptions_Model!B:B)</f>
        <v>0.65</v>
      </c>
      <c r="W5759">
        <f>Sales_Data[[#This Row],[Sales]]*Sales_Data[[#This Row],[Cost_%]]</f>
        <v>29.998800000000003</v>
      </c>
      <c r="X5759">
        <f>Sales_Data[[#This Row],[Sales]]-Sales_Data[[#This Row],[Cost]]</f>
        <v>16.153199999999998</v>
      </c>
      <c r="Y5759" s="3">
        <f>Sales_Data[[#This Row],[Gross_Profit_Recalc]]/Sales_Data[[#This Row],[Sales]]</f>
        <v>0.35</v>
      </c>
      <c r="Z5759">
        <f>YEAR(Sales_Data[[#This Row],[Order Date]])</f>
        <v>2015</v>
      </c>
    </row>
    <row r="5760" spans="1:26" x14ac:dyDescent="0.2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f>_xlfn.XLOOKUP(Sales_Data[[#This Row],[Category]],Assumptions_Model!A:A, Assumptions_Model!B:B)</f>
        <v>0.55000000000000004</v>
      </c>
      <c r="W5760">
        <f>Sales_Data[[#This Row],[Sales]]*Sales_Data[[#This Row],[Cost_%]]</f>
        <v>18.141750000000002</v>
      </c>
      <c r="X5760">
        <f>Sales_Data[[#This Row],[Sales]]-Sales_Data[[#This Row],[Cost]]</f>
        <v>14.843249999999998</v>
      </c>
      <c r="Y5760" s="3">
        <f>Sales_Data[[#This Row],[Gross_Profit_Recalc]]/Sales_Data[[#This Row],[Sales]]</f>
        <v>0.44999999999999996</v>
      </c>
      <c r="Z5760">
        <f>YEAR(Sales_Data[[#This Row],[Order Date]])</f>
        <v>2015</v>
      </c>
    </row>
    <row r="5761" spans="1:26" x14ac:dyDescent="0.2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>_xlfn.XLOOKUP(Sales_Data[[#This Row],[Category]],Assumptions_Model!A:A, Assumptions_Model!B:B)</f>
        <v>0.6</v>
      </c>
      <c r="W5761">
        <f>Sales_Data[[#This Row],[Sales]]*Sales_Data[[#This Row],[Cost_%]]</f>
        <v>288.79199999999997</v>
      </c>
      <c r="X5761">
        <f>Sales_Data[[#This Row],[Sales]]-Sales_Data[[#This Row],[Cost]]</f>
        <v>192.52800000000002</v>
      </c>
      <c r="Y5761" s="3">
        <f>Sales_Data[[#This Row],[Gross_Profit_Recalc]]/Sales_Data[[#This Row],[Sales]]</f>
        <v>0.4</v>
      </c>
      <c r="Z5761">
        <f>YEAR(Sales_Data[[#This Row],[Order Date]])</f>
        <v>2016</v>
      </c>
    </row>
    <row r="5762" spans="1:26" x14ac:dyDescent="0.2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>_xlfn.XLOOKUP(Sales_Data[[#This Row],[Category]],Assumptions_Model!A:A, Assumptions_Model!B:B)</f>
        <v>0.6</v>
      </c>
      <c r="W5762">
        <f>Sales_Data[[#This Row],[Sales]]*Sales_Data[[#This Row],[Cost_%]]</f>
        <v>3.8304</v>
      </c>
      <c r="X5762">
        <f>Sales_Data[[#This Row],[Sales]]-Sales_Data[[#This Row],[Cost]]</f>
        <v>2.5536000000000003</v>
      </c>
      <c r="Y5762" s="3">
        <f>Sales_Data[[#This Row],[Gross_Profit_Recalc]]/Sales_Data[[#This Row],[Sales]]</f>
        <v>0.4</v>
      </c>
      <c r="Z5762">
        <f>YEAR(Sales_Data[[#This Row],[Order Date]])</f>
        <v>2016</v>
      </c>
    </row>
    <row r="5763" spans="1:26" x14ac:dyDescent="0.2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>_xlfn.XLOOKUP(Sales_Data[[#This Row],[Category]],Assumptions_Model!A:A, Assumptions_Model!B:B)</f>
        <v>0.6</v>
      </c>
      <c r="W5763">
        <f>Sales_Data[[#This Row],[Sales]]*Sales_Data[[#This Row],[Cost_%]]</f>
        <v>325.76400000000001</v>
      </c>
      <c r="X5763">
        <f>Sales_Data[[#This Row],[Sales]]-Sales_Data[[#This Row],[Cost]]</f>
        <v>217.17600000000004</v>
      </c>
      <c r="Y5763" s="3">
        <f>Sales_Data[[#This Row],[Gross_Profit_Recalc]]/Sales_Data[[#This Row],[Sales]]</f>
        <v>0.4</v>
      </c>
      <c r="Z5763">
        <f>YEAR(Sales_Data[[#This Row],[Order Date]])</f>
        <v>2017</v>
      </c>
    </row>
    <row r="5764" spans="1:26" x14ac:dyDescent="0.2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>_xlfn.XLOOKUP(Sales_Data[[#This Row],[Category]],Assumptions_Model!A:A, Assumptions_Model!B:B)</f>
        <v>0.65</v>
      </c>
      <c r="W5764">
        <f>Sales_Data[[#This Row],[Sales]]*Sales_Data[[#This Row],[Cost_%]]</f>
        <v>35.698</v>
      </c>
      <c r="X5764">
        <f>Sales_Data[[#This Row],[Sales]]-Sales_Data[[#This Row],[Cost]]</f>
        <v>19.222000000000001</v>
      </c>
      <c r="Y5764" s="3">
        <f>Sales_Data[[#This Row],[Gross_Profit_Recalc]]/Sales_Data[[#This Row],[Sales]]</f>
        <v>0.35000000000000003</v>
      </c>
      <c r="Z5764">
        <f>YEAR(Sales_Data[[#This Row],[Order Date]])</f>
        <v>2017</v>
      </c>
    </row>
    <row r="5765" spans="1:26" x14ac:dyDescent="0.2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>_xlfn.XLOOKUP(Sales_Data[[#This Row],[Category]],Assumptions_Model!A:A, Assumptions_Model!B:B)</f>
        <v>0.65</v>
      </c>
      <c r="W5765">
        <f>Sales_Data[[#This Row],[Sales]]*Sales_Data[[#This Row],[Cost_%]]</f>
        <v>941.73299999999995</v>
      </c>
      <c r="X5765">
        <f>Sales_Data[[#This Row],[Sales]]-Sales_Data[[#This Row],[Cost]]</f>
        <v>507.08699999999999</v>
      </c>
      <c r="Y5765" s="3">
        <f>Sales_Data[[#This Row],[Gross_Profit_Recalc]]/Sales_Data[[#This Row],[Sales]]</f>
        <v>0.35000000000000003</v>
      </c>
      <c r="Z5765">
        <f>YEAR(Sales_Data[[#This Row],[Order Date]])</f>
        <v>2015</v>
      </c>
    </row>
    <row r="5766" spans="1:26" x14ac:dyDescent="0.2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>_xlfn.XLOOKUP(Sales_Data[[#This Row],[Category]],Assumptions_Model!A:A, Assumptions_Model!B:B)</f>
        <v>0.6</v>
      </c>
      <c r="W5766">
        <f>Sales_Data[[#This Row],[Sales]]*Sales_Data[[#This Row],[Cost_%]]</f>
        <v>212.328</v>
      </c>
      <c r="X5766">
        <f>Sales_Data[[#This Row],[Sales]]-Sales_Data[[#This Row],[Cost]]</f>
        <v>141.55199999999999</v>
      </c>
      <c r="Y5766" s="3">
        <f>Sales_Data[[#This Row],[Gross_Profit_Recalc]]/Sales_Data[[#This Row],[Sales]]</f>
        <v>0.39999999999999997</v>
      </c>
      <c r="Z5766">
        <f>YEAR(Sales_Data[[#This Row],[Order Date]])</f>
        <v>2015</v>
      </c>
    </row>
    <row r="5767" spans="1:26" x14ac:dyDescent="0.2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>_xlfn.XLOOKUP(Sales_Data[[#This Row],[Category]],Assumptions_Model!A:A, Assumptions_Model!B:B)</f>
        <v>0.55000000000000004</v>
      </c>
      <c r="W5767">
        <f>Sales_Data[[#This Row],[Sales]]*Sales_Data[[#This Row],[Cost_%]]</f>
        <v>183.46680000000003</v>
      </c>
      <c r="X5767">
        <f>Sales_Data[[#This Row],[Sales]]-Sales_Data[[#This Row],[Cost]]</f>
        <v>150.10919999999999</v>
      </c>
      <c r="Y5767" s="3">
        <f>Sales_Data[[#This Row],[Gross_Profit_Recalc]]/Sales_Data[[#This Row],[Sales]]</f>
        <v>0.44999999999999996</v>
      </c>
      <c r="Z5767">
        <f>YEAR(Sales_Data[[#This Row],[Order Date]])</f>
        <v>2014</v>
      </c>
    </row>
    <row r="5768" spans="1:26" x14ac:dyDescent="0.2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>_xlfn.XLOOKUP(Sales_Data[[#This Row],[Category]],Assumptions_Model!A:A, Assumptions_Model!B:B)</f>
        <v>0.6</v>
      </c>
      <c r="W5768">
        <f>Sales_Data[[#This Row],[Sales]]*Sales_Data[[#This Row],[Cost_%]]</f>
        <v>36.086399999999998</v>
      </c>
      <c r="X5768">
        <f>Sales_Data[[#This Row],[Sales]]-Sales_Data[[#This Row],[Cost]]</f>
        <v>24.057600000000001</v>
      </c>
      <c r="Y5768" s="3">
        <f>Sales_Data[[#This Row],[Gross_Profit_Recalc]]/Sales_Data[[#This Row],[Sales]]</f>
        <v>0.4</v>
      </c>
      <c r="Z5768">
        <f>YEAR(Sales_Data[[#This Row],[Order Date]])</f>
        <v>2016</v>
      </c>
    </row>
    <row r="5769" spans="1:26" x14ac:dyDescent="0.2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>_xlfn.XLOOKUP(Sales_Data[[#This Row],[Category]],Assumptions_Model!A:A, Assumptions_Model!B:B)</f>
        <v>0.55000000000000004</v>
      </c>
      <c r="W5769">
        <f>Sales_Data[[#This Row],[Sales]]*Sales_Data[[#This Row],[Cost_%]]</f>
        <v>46.860000000000007</v>
      </c>
      <c r="X5769">
        <f>Sales_Data[[#This Row],[Sales]]-Sales_Data[[#This Row],[Cost]]</f>
        <v>38.339999999999996</v>
      </c>
      <c r="Y5769" s="3">
        <f>Sales_Data[[#This Row],[Gross_Profit_Recalc]]/Sales_Data[[#This Row],[Sales]]</f>
        <v>0.44999999999999996</v>
      </c>
      <c r="Z5769">
        <f>YEAR(Sales_Data[[#This Row],[Order Date]])</f>
        <v>2017</v>
      </c>
    </row>
    <row r="5770" spans="1:26" x14ac:dyDescent="0.2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>_xlfn.XLOOKUP(Sales_Data[[#This Row],[Category]],Assumptions_Model!A:A, Assumptions_Model!B:B)</f>
        <v>0.6</v>
      </c>
      <c r="W5770">
        <f>Sales_Data[[#This Row],[Sales]]*Sales_Data[[#This Row],[Cost_%]]</f>
        <v>1.89</v>
      </c>
      <c r="X5770">
        <f>Sales_Data[[#This Row],[Sales]]-Sales_Data[[#This Row],[Cost]]</f>
        <v>1.26</v>
      </c>
      <c r="Y5770" s="3">
        <f>Sales_Data[[#This Row],[Gross_Profit_Recalc]]/Sales_Data[[#This Row],[Sales]]</f>
        <v>0.4</v>
      </c>
      <c r="Z5770">
        <f>YEAR(Sales_Data[[#This Row],[Order Date]])</f>
        <v>2015</v>
      </c>
    </row>
    <row r="5771" spans="1:26" x14ac:dyDescent="0.2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>_xlfn.XLOOKUP(Sales_Data[[#This Row],[Category]],Assumptions_Model!A:A, Assumptions_Model!B:B)</f>
        <v>0.6</v>
      </c>
      <c r="W5771">
        <f>Sales_Data[[#This Row],[Sales]]*Sales_Data[[#This Row],[Cost_%]]</f>
        <v>13.632</v>
      </c>
      <c r="X5771">
        <f>Sales_Data[[#This Row],[Sales]]-Sales_Data[[#This Row],[Cost]]</f>
        <v>9.0879999999999992</v>
      </c>
      <c r="Y5771" s="3">
        <f>Sales_Data[[#This Row],[Gross_Profit_Recalc]]/Sales_Data[[#This Row],[Sales]]</f>
        <v>0.39999999999999997</v>
      </c>
      <c r="Z5771">
        <f>YEAR(Sales_Data[[#This Row],[Order Date]])</f>
        <v>2015</v>
      </c>
    </row>
    <row r="5772" spans="1:26" x14ac:dyDescent="0.2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>_xlfn.XLOOKUP(Sales_Data[[#This Row],[Category]],Assumptions_Model!A:A, Assumptions_Model!B:B)</f>
        <v>0.65</v>
      </c>
      <c r="W5772">
        <f>Sales_Data[[#This Row],[Sales]]*Sales_Data[[#This Row],[Cost_%]]</f>
        <v>9.6914999999999996</v>
      </c>
      <c r="X5772">
        <f>Sales_Data[[#This Row],[Sales]]-Sales_Data[[#This Row],[Cost]]</f>
        <v>5.2185000000000006</v>
      </c>
      <c r="Y5772" s="3">
        <f>Sales_Data[[#This Row],[Gross_Profit_Recalc]]/Sales_Data[[#This Row],[Sales]]</f>
        <v>0.35000000000000003</v>
      </c>
      <c r="Z5772">
        <f>YEAR(Sales_Data[[#This Row],[Order Date]])</f>
        <v>2015</v>
      </c>
    </row>
    <row r="5773" spans="1:26" x14ac:dyDescent="0.2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f>_xlfn.XLOOKUP(Sales_Data[[#This Row],[Category]],Assumptions_Model!A:A, Assumptions_Model!B:B)</f>
        <v>0.6</v>
      </c>
      <c r="W5773">
        <f>Sales_Data[[#This Row],[Sales]]*Sales_Data[[#This Row],[Cost_%]]</f>
        <v>694.87199999999996</v>
      </c>
      <c r="X5773">
        <f>Sales_Data[[#This Row],[Sales]]-Sales_Data[[#This Row],[Cost]]</f>
        <v>463.24799999999993</v>
      </c>
      <c r="Y5773" s="3">
        <f>Sales_Data[[#This Row],[Gross_Profit_Recalc]]/Sales_Data[[#This Row],[Sales]]</f>
        <v>0.39999999999999997</v>
      </c>
      <c r="Z5773">
        <f>YEAR(Sales_Data[[#This Row],[Order Date]])</f>
        <v>2015</v>
      </c>
    </row>
    <row r="5774" spans="1:26" x14ac:dyDescent="0.2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>_xlfn.XLOOKUP(Sales_Data[[#This Row],[Category]],Assumptions_Model!A:A, Assumptions_Model!B:B)</f>
        <v>0.55000000000000004</v>
      </c>
      <c r="W5774">
        <f>Sales_Data[[#This Row],[Sales]]*Sales_Data[[#This Row],[Cost_%]]</f>
        <v>329.99450000000002</v>
      </c>
      <c r="X5774">
        <f>Sales_Data[[#This Row],[Sales]]-Sales_Data[[#This Row],[Cost]]</f>
        <v>269.99549999999999</v>
      </c>
      <c r="Y5774" s="3">
        <f>Sales_Data[[#This Row],[Gross_Profit_Recalc]]/Sales_Data[[#This Row],[Sales]]</f>
        <v>0.44999999999999996</v>
      </c>
      <c r="Z5774">
        <f>YEAR(Sales_Data[[#This Row],[Order Date]])</f>
        <v>2015</v>
      </c>
    </row>
    <row r="5775" spans="1:26" x14ac:dyDescent="0.2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>_xlfn.XLOOKUP(Sales_Data[[#This Row],[Category]],Assumptions_Model!A:A, Assumptions_Model!B:B)</f>
        <v>0.6</v>
      </c>
      <c r="W5775">
        <f>Sales_Data[[#This Row],[Sales]]*Sales_Data[[#This Row],[Cost_%]]</f>
        <v>14.380799999999999</v>
      </c>
      <c r="X5775">
        <f>Sales_Data[[#This Row],[Sales]]-Sales_Data[[#This Row],[Cost]]</f>
        <v>9.5872000000000011</v>
      </c>
      <c r="Y5775" s="3">
        <f>Sales_Data[[#This Row],[Gross_Profit_Recalc]]/Sales_Data[[#This Row],[Sales]]</f>
        <v>0.4</v>
      </c>
      <c r="Z5775">
        <f>YEAR(Sales_Data[[#This Row],[Order Date]])</f>
        <v>2016</v>
      </c>
    </row>
    <row r="5776" spans="1:26" x14ac:dyDescent="0.2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>_xlfn.XLOOKUP(Sales_Data[[#This Row],[Category]],Assumptions_Model!A:A, Assumptions_Model!B:B)</f>
        <v>0.65</v>
      </c>
      <c r="W5776">
        <f>Sales_Data[[#This Row],[Sales]]*Sales_Data[[#This Row],[Cost_%]]</f>
        <v>414.88720000000001</v>
      </c>
      <c r="X5776">
        <f>Sales_Data[[#This Row],[Sales]]-Sales_Data[[#This Row],[Cost]]</f>
        <v>223.4008</v>
      </c>
      <c r="Y5776" s="3">
        <f>Sales_Data[[#This Row],[Gross_Profit_Recalc]]/Sales_Data[[#This Row],[Sales]]</f>
        <v>0.35</v>
      </c>
      <c r="Z5776">
        <f>YEAR(Sales_Data[[#This Row],[Order Date]])</f>
        <v>2016</v>
      </c>
    </row>
    <row r="5777" spans="1:26" x14ac:dyDescent="0.2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>_xlfn.XLOOKUP(Sales_Data[[#This Row],[Category]],Assumptions_Model!A:A, Assumptions_Model!B:B)</f>
        <v>0.6</v>
      </c>
      <c r="W5777">
        <f>Sales_Data[[#This Row],[Sales]]*Sales_Data[[#This Row],[Cost_%]]</f>
        <v>7.9247999999999994</v>
      </c>
      <c r="X5777">
        <f>Sales_Data[[#This Row],[Sales]]-Sales_Data[[#This Row],[Cost]]</f>
        <v>5.2832000000000008</v>
      </c>
      <c r="Y5777" s="3">
        <f>Sales_Data[[#This Row],[Gross_Profit_Recalc]]/Sales_Data[[#This Row],[Sales]]</f>
        <v>0.40000000000000008</v>
      </c>
      <c r="Z5777">
        <f>YEAR(Sales_Data[[#This Row],[Order Date]])</f>
        <v>2016</v>
      </c>
    </row>
    <row r="5778" spans="1:26" x14ac:dyDescent="0.2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>_xlfn.XLOOKUP(Sales_Data[[#This Row],[Category]],Assumptions_Model!A:A, Assumptions_Model!B:B)</f>
        <v>0.6</v>
      </c>
      <c r="W5778">
        <f>Sales_Data[[#This Row],[Sales]]*Sales_Data[[#This Row],[Cost_%]]</f>
        <v>9.3168000000000006</v>
      </c>
      <c r="X5778">
        <f>Sales_Data[[#This Row],[Sales]]-Sales_Data[[#This Row],[Cost]]</f>
        <v>6.2111999999999998</v>
      </c>
      <c r="Y5778" s="3">
        <f>Sales_Data[[#This Row],[Gross_Profit_Recalc]]/Sales_Data[[#This Row],[Sales]]</f>
        <v>0.39999999999999997</v>
      </c>
      <c r="Z5778">
        <f>YEAR(Sales_Data[[#This Row],[Order Date]])</f>
        <v>2016</v>
      </c>
    </row>
    <row r="5779" spans="1:26" x14ac:dyDescent="0.2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>_xlfn.XLOOKUP(Sales_Data[[#This Row],[Category]],Assumptions_Model!A:A, Assumptions_Model!B:B)</f>
        <v>0.6</v>
      </c>
      <c r="W5779">
        <f>Sales_Data[[#This Row],[Sales]]*Sales_Data[[#This Row],[Cost_%]]</f>
        <v>62.91</v>
      </c>
      <c r="X5779">
        <f>Sales_Data[[#This Row],[Sales]]-Sales_Data[[#This Row],[Cost]]</f>
        <v>41.94</v>
      </c>
      <c r="Y5779" s="3">
        <f>Sales_Data[[#This Row],[Gross_Profit_Recalc]]/Sales_Data[[#This Row],[Sales]]</f>
        <v>0.4</v>
      </c>
      <c r="Z5779">
        <f>YEAR(Sales_Data[[#This Row],[Order Date]])</f>
        <v>2016</v>
      </c>
    </row>
    <row r="5780" spans="1:26" x14ac:dyDescent="0.2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>_xlfn.XLOOKUP(Sales_Data[[#This Row],[Category]],Assumptions_Model!A:A, Assumptions_Model!B:B)</f>
        <v>0.6</v>
      </c>
      <c r="W5780">
        <f>Sales_Data[[#This Row],[Sales]]*Sales_Data[[#This Row],[Cost_%]]</f>
        <v>18.288</v>
      </c>
      <c r="X5780">
        <f>Sales_Data[[#This Row],[Sales]]-Sales_Data[[#This Row],[Cost]]</f>
        <v>12.192</v>
      </c>
      <c r="Y5780" s="3">
        <f>Sales_Data[[#This Row],[Gross_Profit_Recalc]]/Sales_Data[[#This Row],[Sales]]</f>
        <v>0.4</v>
      </c>
      <c r="Z5780">
        <f>YEAR(Sales_Data[[#This Row],[Order Date]])</f>
        <v>2014</v>
      </c>
    </row>
    <row r="5781" spans="1:26" x14ac:dyDescent="0.2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>_xlfn.XLOOKUP(Sales_Data[[#This Row],[Category]],Assumptions_Model!A:A, Assumptions_Model!B:B)</f>
        <v>0.65</v>
      </c>
      <c r="W5781">
        <f>Sales_Data[[#This Row],[Sales]]*Sales_Data[[#This Row],[Cost_%]]</f>
        <v>73.221199999999996</v>
      </c>
      <c r="X5781">
        <f>Sales_Data[[#This Row],[Sales]]-Sales_Data[[#This Row],[Cost]]</f>
        <v>39.4268</v>
      </c>
      <c r="Y5781" s="3">
        <f>Sales_Data[[#This Row],[Gross_Profit_Recalc]]/Sales_Data[[#This Row],[Sales]]</f>
        <v>0.35000000000000003</v>
      </c>
      <c r="Z5781">
        <f>YEAR(Sales_Data[[#This Row],[Order Date]])</f>
        <v>2014</v>
      </c>
    </row>
    <row r="5782" spans="1:26" x14ac:dyDescent="0.2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>_xlfn.XLOOKUP(Sales_Data[[#This Row],[Category]],Assumptions_Model!A:A, Assumptions_Model!B:B)</f>
        <v>0.55000000000000004</v>
      </c>
      <c r="W5782">
        <f>Sales_Data[[#This Row],[Sales]]*Sales_Data[[#This Row],[Cost_%]]</f>
        <v>39.586800000000004</v>
      </c>
      <c r="X5782">
        <f>Sales_Data[[#This Row],[Sales]]-Sales_Data[[#This Row],[Cost]]</f>
        <v>32.389199999999995</v>
      </c>
      <c r="Y5782" s="3">
        <f>Sales_Data[[#This Row],[Gross_Profit_Recalc]]/Sales_Data[[#This Row],[Sales]]</f>
        <v>0.44999999999999996</v>
      </c>
      <c r="Z5782">
        <f>YEAR(Sales_Data[[#This Row],[Order Date]])</f>
        <v>2015</v>
      </c>
    </row>
    <row r="5783" spans="1:26" x14ac:dyDescent="0.2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>_xlfn.XLOOKUP(Sales_Data[[#This Row],[Category]],Assumptions_Model!A:A, Assumptions_Model!B:B)</f>
        <v>0.6</v>
      </c>
      <c r="W5783">
        <f>Sales_Data[[#This Row],[Sales]]*Sales_Data[[#This Row],[Cost_%]]</f>
        <v>1.3259999999999998</v>
      </c>
      <c r="X5783">
        <f>Sales_Data[[#This Row],[Sales]]-Sales_Data[[#This Row],[Cost]]</f>
        <v>0.88400000000000012</v>
      </c>
      <c r="Y5783" s="3">
        <f>Sales_Data[[#This Row],[Gross_Profit_Recalc]]/Sales_Data[[#This Row],[Sales]]</f>
        <v>0.40000000000000008</v>
      </c>
      <c r="Z5783">
        <f>YEAR(Sales_Data[[#This Row],[Order Date]])</f>
        <v>2015</v>
      </c>
    </row>
    <row r="5784" spans="1:26" x14ac:dyDescent="0.2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>_xlfn.XLOOKUP(Sales_Data[[#This Row],[Category]],Assumptions_Model!A:A, Assumptions_Model!B:B)</f>
        <v>0.6</v>
      </c>
      <c r="W5784">
        <f>Sales_Data[[#This Row],[Sales]]*Sales_Data[[#This Row],[Cost_%]]</f>
        <v>9.3119999999999994</v>
      </c>
      <c r="X5784">
        <f>Sales_Data[[#This Row],[Sales]]-Sales_Data[[#This Row],[Cost]]</f>
        <v>6.2080000000000002</v>
      </c>
      <c r="Y5784" s="3">
        <f>Sales_Data[[#This Row],[Gross_Profit_Recalc]]/Sales_Data[[#This Row],[Sales]]</f>
        <v>0.4</v>
      </c>
      <c r="Z5784">
        <f>YEAR(Sales_Data[[#This Row],[Order Date]])</f>
        <v>2015</v>
      </c>
    </row>
    <row r="5785" spans="1:26" x14ac:dyDescent="0.2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>_xlfn.XLOOKUP(Sales_Data[[#This Row],[Category]],Assumptions_Model!A:A, Assumptions_Model!B:B)</f>
        <v>0.6</v>
      </c>
      <c r="W5785">
        <f>Sales_Data[[#This Row],[Sales]]*Sales_Data[[#This Row],[Cost_%]]</f>
        <v>21.863999999999997</v>
      </c>
      <c r="X5785">
        <f>Sales_Data[[#This Row],[Sales]]-Sales_Data[[#This Row],[Cost]]</f>
        <v>14.576000000000001</v>
      </c>
      <c r="Y5785" s="3">
        <f>Sales_Data[[#This Row],[Gross_Profit_Recalc]]/Sales_Data[[#This Row],[Sales]]</f>
        <v>0.4</v>
      </c>
      <c r="Z5785">
        <f>YEAR(Sales_Data[[#This Row],[Order Date]])</f>
        <v>2015</v>
      </c>
    </row>
    <row r="5786" spans="1:26" x14ac:dyDescent="0.2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>_xlfn.XLOOKUP(Sales_Data[[#This Row],[Category]],Assumptions_Model!A:A, Assumptions_Model!B:B)</f>
        <v>0.65</v>
      </c>
      <c r="W5786">
        <f>Sales_Data[[#This Row],[Sales]]*Sales_Data[[#This Row],[Cost_%]]</f>
        <v>141.54660000000001</v>
      </c>
      <c r="X5786">
        <f>Sales_Data[[#This Row],[Sales]]-Sales_Data[[#This Row],[Cost]]</f>
        <v>76.217399999999998</v>
      </c>
      <c r="Y5786" s="3">
        <f>Sales_Data[[#This Row],[Gross_Profit_Recalc]]/Sales_Data[[#This Row],[Sales]]</f>
        <v>0.35</v>
      </c>
      <c r="Z5786">
        <f>YEAR(Sales_Data[[#This Row],[Order Date]])</f>
        <v>2017</v>
      </c>
    </row>
    <row r="5787" spans="1:26" x14ac:dyDescent="0.2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>_xlfn.XLOOKUP(Sales_Data[[#This Row],[Category]],Assumptions_Model!A:A, Assumptions_Model!B:B)</f>
        <v>0.6</v>
      </c>
      <c r="W5787">
        <f>Sales_Data[[#This Row],[Sales]]*Sales_Data[[#This Row],[Cost_%]]</f>
        <v>23.443200000000001</v>
      </c>
      <c r="X5787">
        <f>Sales_Data[[#This Row],[Sales]]-Sales_Data[[#This Row],[Cost]]</f>
        <v>15.628800000000002</v>
      </c>
      <c r="Y5787" s="3">
        <f>Sales_Data[[#This Row],[Gross_Profit_Recalc]]/Sales_Data[[#This Row],[Sales]]</f>
        <v>0.4</v>
      </c>
      <c r="Z5787">
        <f>YEAR(Sales_Data[[#This Row],[Order Date]])</f>
        <v>2017</v>
      </c>
    </row>
    <row r="5788" spans="1:26" x14ac:dyDescent="0.2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>_xlfn.XLOOKUP(Sales_Data[[#This Row],[Category]],Assumptions_Model!A:A, Assumptions_Model!B:B)</f>
        <v>0.6</v>
      </c>
      <c r="W5788">
        <f>Sales_Data[[#This Row],[Sales]]*Sales_Data[[#This Row],[Cost_%]]</f>
        <v>13.582800000000001</v>
      </c>
      <c r="X5788">
        <f>Sales_Data[[#This Row],[Sales]]-Sales_Data[[#This Row],[Cost]]</f>
        <v>9.055200000000001</v>
      </c>
      <c r="Y5788" s="3">
        <f>Sales_Data[[#This Row],[Gross_Profit_Recalc]]/Sales_Data[[#This Row],[Sales]]</f>
        <v>0.4</v>
      </c>
      <c r="Z5788">
        <f>YEAR(Sales_Data[[#This Row],[Order Date]])</f>
        <v>2017</v>
      </c>
    </row>
    <row r="5789" spans="1:26" x14ac:dyDescent="0.2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>_xlfn.XLOOKUP(Sales_Data[[#This Row],[Category]],Assumptions_Model!A:A, Assumptions_Model!B:B)</f>
        <v>0.6</v>
      </c>
      <c r="W5789">
        <f>Sales_Data[[#This Row],[Sales]]*Sales_Data[[#This Row],[Cost_%]]</f>
        <v>57.086400000000005</v>
      </c>
      <c r="X5789">
        <f>Sales_Data[[#This Row],[Sales]]-Sales_Data[[#This Row],[Cost]]</f>
        <v>38.057600000000001</v>
      </c>
      <c r="Y5789" s="3">
        <f>Sales_Data[[#This Row],[Gross_Profit_Recalc]]/Sales_Data[[#This Row],[Sales]]</f>
        <v>0.39999999999999997</v>
      </c>
      <c r="Z5789">
        <f>YEAR(Sales_Data[[#This Row],[Order Date]])</f>
        <v>2017</v>
      </c>
    </row>
    <row r="5790" spans="1:26" x14ac:dyDescent="0.2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>_xlfn.XLOOKUP(Sales_Data[[#This Row],[Category]],Assumptions_Model!A:A, Assumptions_Model!B:B)</f>
        <v>0.65</v>
      </c>
      <c r="W5790">
        <f>Sales_Data[[#This Row],[Sales]]*Sales_Data[[#This Row],[Cost_%]]</f>
        <v>8.0080000000000009</v>
      </c>
      <c r="X5790">
        <f>Sales_Data[[#This Row],[Sales]]-Sales_Data[[#This Row],[Cost]]</f>
        <v>4.3119999999999994</v>
      </c>
      <c r="Y5790" s="3">
        <f>Sales_Data[[#This Row],[Gross_Profit_Recalc]]/Sales_Data[[#This Row],[Sales]]</f>
        <v>0.34999999999999992</v>
      </c>
      <c r="Z5790">
        <f>YEAR(Sales_Data[[#This Row],[Order Date]])</f>
        <v>2017</v>
      </c>
    </row>
    <row r="5791" spans="1:26" x14ac:dyDescent="0.2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>_xlfn.XLOOKUP(Sales_Data[[#This Row],[Category]],Assumptions_Model!A:A, Assumptions_Model!B:B)</f>
        <v>0.6</v>
      </c>
      <c r="W5791">
        <f>Sales_Data[[#This Row],[Sales]]*Sales_Data[[#This Row],[Cost_%]]</f>
        <v>2.6513999999999998</v>
      </c>
      <c r="X5791">
        <f>Sales_Data[[#This Row],[Sales]]-Sales_Data[[#This Row],[Cost]]</f>
        <v>1.7675999999999998</v>
      </c>
      <c r="Y5791" s="3">
        <f>Sales_Data[[#This Row],[Gross_Profit_Recalc]]/Sales_Data[[#This Row],[Sales]]</f>
        <v>0.4</v>
      </c>
      <c r="Z5791">
        <f>YEAR(Sales_Data[[#This Row],[Order Date]])</f>
        <v>2017</v>
      </c>
    </row>
    <row r="5792" spans="1:26" x14ac:dyDescent="0.2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>_xlfn.XLOOKUP(Sales_Data[[#This Row],[Category]],Assumptions_Model!A:A, Assumptions_Model!B:B)</f>
        <v>0.6</v>
      </c>
      <c r="W5792">
        <f>Sales_Data[[#This Row],[Sales]]*Sales_Data[[#This Row],[Cost_%]]</f>
        <v>21</v>
      </c>
      <c r="X5792">
        <f>Sales_Data[[#This Row],[Sales]]-Sales_Data[[#This Row],[Cost]]</f>
        <v>14</v>
      </c>
      <c r="Y5792" s="3">
        <f>Sales_Data[[#This Row],[Gross_Profit_Recalc]]/Sales_Data[[#This Row],[Sales]]</f>
        <v>0.4</v>
      </c>
      <c r="Z5792">
        <f>YEAR(Sales_Data[[#This Row],[Order Date]])</f>
        <v>2017</v>
      </c>
    </row>
    <row r="5793" spans="1:26" x14ac:dyDescent="0.2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>_xlfn.XLOOKUP(Sales_Data[[#This Row],[Category]],Assumptions_Model!A:A, Assumptions_Model!B:B)</f>
        <v>0.65</v>
      </c>
      <c r="W5793">
        <f>Sales_Data[[#This Row],[Sales]]*Sales_Data[[#This Row],[Cost_%]]</f>
        <v>47.309600000000003</v>
      </c>
      <c r="X5793">
        <f>Sales_Data[[#This Row],[Sales]]-Sales_Data[[#This Row],[Cost]]</f>
        <v>25.474400000000003</v>
      </c>
      <c r="Y5793" s="3">
        <f>Sales_Data[[#This Row],[Gross_Profit_Recalc]]/Sales_Data[[#This Row],[Sales]]</f>
        <v>0.35000000000000003</v>
      </c>
      <c r="Z5793">
        <f>YEAR(Sales_Data[[#This Row],[Order Date]])</f>
        <v>2017</v>
      </c>
    </row>
    <row r="5794" spans="1:26" x14ac:dyDescent="0.2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>_xlfn.XLOOKUP(Sales_Data[[#This Row],[Category]],Assumptions_Model!A:A, Assumptions_Model!B:B)</f>
        <v>0.6</v>
      </c>
      <c r="W5794">
        <f>Sales_Data[[#This Row],[Sales]]*Sales_Data[[#This Row],[Cost_%]]</f>
        <v>58.704000000000001</v>
      </c>
      <c r="X5794">
        <f>Sales_Data[[#This Row],[Sales]]-Sales_Data[[#This Row],[Cost]]</f>
        <v>39.136000000000003</v>
      </c>
      <c r="Y5794" s="3">
        <f>Sales_Data[[#This Row],[Gross_Profit_Recalc]]/Sales_Data[[#This Row],[Sales]]</f>
        <v>0.4</v>
      </c>
      <c r="Z5794">
        <f>YEAR(Sales_Data[[#This Row],[Order Date]])</f>
        <v>2017</v>
      </c>
    </row>
    <row r="5795" spans="1:26" x14ac:dyDescent="0.2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>_xlfn.XLOOKUP(Sales_Data[[#This Row],[Category]],Assumptions_Model!A:A, Assumptions_Model!B:B)</f>
        <v>0.65</v>
      </c>
      <c r="W5795">
        <f>Sales_Data[[#This Row],[Sales]]*Sales_Data[[#This Row],[Cost_%]]</f>
        <v>33.637500000000003</v>
      </c>
      <c r="X5795">
        <f>Sales_Data[[#This Row],[Sales]]-Sales_Data[[#This Row],[Cost]]</f>
        <v>18.112499999999997</v>
      </c>
      <c r="Y5795" s="3">
        <f>Sales_Data[[#This Row],[Gross_Profit_Recalc]]/Sales_Data[[#This Row],[Sales]]</f>
        <v>0.34999999999999992</v>
      </c>
      <c r="Z5795">
        <f>YEAR(Sales_Data[[#This Row],[Order Date]])</f>
        <v>2017</v>
      </c>
    </row>
    <row r="5796" spans="1:26" x14ac:dyDescent="0.2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>_xlfn.XLOOKUP(Sales_Data[[#This Row],[Category]],Assumptions_Model!A:A, Assumptions_Model!B:B)</f>
        <v>0.6</v>
      </c>
      <c r="W5796">
        <f>Sales_Data[[#This Row],[Sales]]*Sales_Data[[#This Row],[Cost_%]]</f>
        <v>28.003199999999996</v>
      </c>
      <c r="X5796">
        <f>Sales_Data[[#This Row],[Sales]]-Sales_Data[[#This Row],[Cost]]</f>
        <v>18.668800000000001</v>
      </c>
      <c r="Y5796" s="3">
        <f>Sales_Data[[#This Row],[Gross_Profit_Recalc]]/Sales_Data[[#This Row],[Sales]]</f>
        <v>0.4</v>
      </c>
      <c r="Z5796">
        <f>YEAR(Sales_Data[[#This Row],[Order Date]])</f>
        <v>2017</v>
      </c>
    </row>
    <row r="5797" spans="1:26" x14ac:dyDescent="0.2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f>_xlfn.XLOOKUP(Sales_Data[[#This Row],[Category]],Assumptions_Model!A:A, Assumptions_Model!B:B)</f>
        <v>0.6</v>
      </c>
      <c r="W5797">
        <f>Sales_Data[[#This Row],[Sales]]*Sales_Data[[#This Row],[Cost_%]]</f>
        <v>837.32399999999996</v>
      </c>
      <c r="X5797">
        <f>Sales_Data[[#This Row],[Sales]]-Sales_Data[[#This Row],[Cost]]</f>
        <v>558.21600000000001</v>
      </c>
      <c r="Y5797" s="3">
        <f>Sales_Data[[#This Row],[Gross_Profit_Recalc]]/Sales_Data[[#This Row],[Sales]]</f>
        <v>0.4</v>
      </c>
      <c r="Z5797">
        <f>YEAR(Sales_Data[[#This Row],[Order Date]])</f>
        <v>2014</v>
      </c>
    </row>
    <row r="5798" spans="1:26" x14ac:dyDescent="0.2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>_xlfn.XLOOKUP(Sales_Data[[#This Row],[Category]],Assumptions_Model!A:A, Assumptions_Model!B:B)</f>
        <v>0.65</v>
      </c>
      <c r="W5798">
        <f>Sales_Data[[#This Row],[Sales]]*Sales_Data[[#This Row],[Cost_%]]</f>
        <v>76.284000000000006</v>
      </c>
      <c r="X5798">
        <f>Sales_Data[[#This Row],[Sales]]-Sales_Data[[#This Row],[Cost]]</f>
        <v>41.075999999999993</v>
      </c>
      <c r="Y5798" s="3">
        <f>Sales_Data[[#This Row],[Gross_Profit_Recalc]]/Sales_Data[[#This Row],[Sales]]</f>
        <v>0.34999999999999992</v>
      </c>
      <c r="Z5798">
        <f>YEAR(Sales_Data[[#This Row],[Order Date]])</f>
        <v>2014</v>
      </c>
    </row>
    <row r="5799" spans="1:26" x14ac:dyDescent="0.2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>_xlfn.XLOOKUP(Sales_Data[[#This Row],[Category]],Assumptions_Model!A:A, Assumptions_Model!B:B)</f>
        <v>0.6</v>
      </c>
      <c r="W5799">
        <f>Sales_Data[[#This Row],[Sales]]*Sales_Data[[#This Row],[Cost_%]]</f>
        <v>11.339999999999998</v>
      </c>
      <c r="X5799">
        <f>Sales_Data[[#This Row],[Sales]]-Sales_Data[[#This Row],[Cost]]</f>
        <v>7.5600000000000005</v>
      </c>
      <c r="Y5799" s="3">
        <f>Sales_Data[[#This Row],[Gross_Profit_Recalc]]/Sales_Data[[#This Row],[Sales]]</f>
        <v>0.40000000000000008</v>
      </c>
      <c r="Z5799">
        <f>YEAR(Sales_Data[[#This Row],[Order Date]])</f>
        <v>2014</v>
      </c>
    </row>
    <row r="5800" spans="1:26" x14ac:dyDescent="0.2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>_xlfn.XLOOKUP(Sales_Data[[#This Row],[Category]],Assumptions_Model!A:A, Assumptions_Model!B:B)</f>
        <v>0.6</v>
      </c>
      <c r="W5800">
        <f>Sales_Data[[#This Row],[Sales]]*Sales_Data[[#This Row],[Cost_%]]</f>
        <v>46.511999999999993</v>
      </c>
      <c r="X5800">
        <f>Sales_Data[[#This Row],[Sales]]-Sales_Data[[#This Row],[Cost]]</f>
        <v>31.008000000000003</v>
      </c>
      <c r="Y5800" s="3">
        <f>Sales_Data[[#This Row],[Gross_Profit_Recalc]]/Sales_Data[[#This Row],[Sales]]</f>
        <v>0.40000000000000008</v>
      </c>
      <c r="Z5800">
        <f>YEAR(Sales_Data[[#This Row],[Order Date]])</f>
        <v>2014</v>
      </c>
    </row>
    <row r="5801" spans="1:26" x14ac:dyDescent="0.2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f>_xlfn.XLOOKUP(Sales_Data[[#This Row],[Category]],Assumptions_Model!A:A, Assumptions_Model!B:B)</f>
        <v>0.65</v>
      </c>
      <c r="W5801">
        <f>Sales_Data[[#This Row],[Sales]]*Sales_Data[[#This Row],[Cost_%]]</f>
        <v>273.89180000000005</v>
      </c>
      <c r="X5801">
        <f>Sales_Data[[#This Row],[Sales]]-Sales_Data[[#This Row],[Cost]]</f>
        <v>147.48019999999997</v>
      </c>
      <c r="Y5801" s="3">
        <f>Sales_Data[[#This Row],[Gross_Profit_Recalc]]/Sales_Data[[#This Row],[Sales]]</f>
        <v>0.34999999999999992</v>
      </c>
      <c r="Z5801">
        <f>YEAR(Sales_Data[[#This Row],[Order Date]])</f>
        <v>2014</v>
      </c>
    </row>
    <row r="5802" spans="1:26" x14ac:dyDescent="0.2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>_xlfn.XLOOKUP(Sales_Data[[#This Row],[Category]],Assumptions_Model!A:A, Assumptions_Model!B:B)</f>
        <v>0.55000000000000004</v>
      </c>
      <c r="W5802">
        <f>Sales_Data[[#This Row],[Sales]]*Sales_Data[[#This Row],[Cost_%]]</f>
        <v>316.7824</v>
      </c>
      <c r="X5802">
        <f>Sales_Data[[#This Row],[Sales]]-Sales_Data[[#This Row],[Cost]]</f>
        <v>259.18559999999997</v>
      </c>
      <c r="Y5802" s="3">
        <f>Sales_Data[[#This Row],[Gross_Profit_Recalc]]/Sales_Data[[#This Row],[Sales]]</f>
        <v>0.44999999999999996</v>
      </c>
      <c r="Z5802">
        <f>YEAR(Sales_Data[[#This Row],[Order Date]])</f>
        <v>2014</v>
      </c>
    </row>
    <row r="5803" spans="1:26" x14ac:dyDescent="0.2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>_xlfn.XLOOKUP(Sales_Data[[#This Row],[Category]],Assumptions_Model!A:A, Assumptions_Model!B:B)</f>
        <v>0.6</v>
      </c>
      <c r="W5803">
        <f>Sales_Data[[#This Row],[Sales]]*Sales_Data[[#This Row],[Cost_%]]</f>
        <v>6.2207999999999997</v>
      </c>
      <c r="X5803">
        <f>Sales_Data[[#This Row],[Sales]]-Sales_Data[[#This Row],[Cost]]</f>
        <v>4.1472000000000007</v>
      </c>
      <c r="Y5803" s="3">
        <f>Sales_Data[[#This Row],[Gross_Profit_Recalc]]/Sales_Data[[#This Row],[Sales]]</f>
        <v>0.40000000000000008</v>
      </c>
      <c r="Z5803">
        <f>YEAR(Sales_Data[[#This Row],[Order Date]])</f>
        <v>2014</v>
      </c>
    </row>
    <row r="5804" spans="1:26" x14ac:dyDescent="0.2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>_xlfn.XLOOKUP(Sales_Data[[#This Row],[Category]],Assumptions_Model!A:A, Assumptions_Model!B:B)</f>
        <v>0.55000000000000004</v>
      </c>
      <c r="W5804">
        <f>Sales_Data[[#This Row],[Sales]]*Sales_Data[[#This Row],[Cost_%]]</f>
        <v>8.7911999999999999</v>
      </c>
      <c r="X5804">
        <f>Sales_Data[[#This Row],[Sales]]-Sales_Data[[#This Row],[Cost]]</f>
        <v>7.1928000000000001</v>
      </c>
      <c r="Y5804" s="3">
        <f>Sales_Data[[#This Row],[Gross_Profit_Recalc]]/Sales_Data[[#This Row],[Sales]]</f>
        <v>0.45</v>
      </c>
      <c r="Z5804">
        <f>YEAR(Sales_Data[[#This Row],[Order Date]])</f>
        <v>2015</v>
      </c>
    </row>
    <row r="5805" spans="1:26" x14ac:dyDescent="0.2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>_xlfn.XLOOKUP(Sales_Data[[#This Row],[Category]],Assumptions_Model!A:A, Assumptions_Model!B:B)</f>
        <v>0.6</v>
      </c>
      <c r="W5805">
        <f>Sales_Data[[#This Row],[Sales]]*Sales_Data[[#This Row],[Cost_%]]</f>
        <v>6.1631999999999998</v>
      </c>
      <c r="X5805">
        <f>Sales_Data[[#This Row],[Sales]]-Sales_Data[[#This Row],[Cost]]</f>
        <v>4.1088000000000005</v>
      </c>
      <c r="Y5805" s="3">
        <f>Sales_Data[[#This Row],[Gross_Profit_Recalc]]/Sales_Data[[#This Row],[Sales]]</f>
        <v>0.4</v>
      </c>
      <c r="Z5805">
        <f>YEAR(Sales_Data[[#This Row],[Order Date]])</f>
        <v>2017</v>
      </c>
    </row>
    <row r="5806" spans="1:26" x14ac:dyDescent="0.2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>_xlfn.XLOOKUP(Sales_Data[[#This Row],[Category]],Assumptions_Model!A:A, Assumptions_Model!B:B)</f>
        <v>0.6</v>
      </c>
      <c r="W5806">
        <f>Sales_Data[[#This Row],[Sales]]*Sales_Data[[#This Row],[Cost_%]]</f>
        <v>37.075200000000002</v>
      </c>
      <c r="X5806">
        <f>Sales_Data[[#This Row],[Sales]]-Sales_Data[[#This Row],[Cost]]</f>
        <v>24.716799999999999</v>
      </c>
      <c r="Y5806" s="3">
        <f>Sales_Data[[#This Row],[Gross_Profit_Recalc]]/Sales_Data[[#This Row],[Sales]]</f>
        <v>0.39999999999999997</v>
      </c>
      <c r="Z5806">
        <f>YEAR(Sales_Data[[#This Row],[Order Date]])</f>
        <v>2017</v>
      </c>
    </row>
    <row r="5807" spans="1:26" x14ac:dyDescent="0.2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>_xlfn.XLOOKUP(Sales_Data[[#This Row],[Category]],Assumptions_Model!A:A, Assumptions_Model!B:B)</f>
        <v>0.65</v>
      </c>
      <c r="W5807">
        <f>Sales_Data[[#This Row],[Sales]]*Sales_Data[[#This Row],[Cost_%]]</f>
        <v>133.89948000000001</v>
      </c>
      <c r="X5807">
        <f>Sales_Data[[#This Row],[Sales]]-Sales_Data[[#This Row],[Cost]]</f>
        <v>72.099719999999991</v>
      </c>
      <c r="Y5807" s="3">
        <f>Sales_Data[[#This Row],[Gross_Profit_Recalc]]/Sales_Data[[#This Row],[Sales]]</f>
        <v>0.35</v>
      </c>
      <c r="Z5807">
        <f>YEAR(Sales_Data[[#This Row],[Order Date]])</f>
        <v>2017</v>
      </c>
    </row>
    <row r="5808" spans="1:26" x14ac:dyDescent="0.2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>_xlfn.XLOOKUP(Sales_Data[[#This Row],[Category]],Assumptions_Model!A:A, Assumptions_Model!B:B)</f>
        <v>0.6</v>
      </c>
      <c r="W5808">
        <f>Sales_Data[[#This Row],[Sales]]*Sales_Data[[#This Row],[Cost_%]]</f>
        <v>7.3151999999999999</v>
      </c>
      <c r="X5808">
        <f>Sales_Data[[#This Row],[Sales]]-Sales_Data[[#This Row],[Cost]]</f>
        <v>4.8768000000000002</v>
      </c>
      <c r="Y5808" s="3">
        <f>Sales_Data[[#This Row],[Gross_Profit_Recalc]]/Sales_Data[[#This Row],[Sales]]</f>
        <v>0.4</v>
      </c>
      <c r="Z5808">
        <f>YEAR(Sales_Data[[#This Row],[Order Date]])</f>
        <v>2016</v>
      </c>
    </row>
    <row r="5809" spans="1:26" x14ac:dyDescent="0.2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>_xlfn.XLOOKUP(Sales_Data[[#This Row],[Category]],Assumptions_Model!A:A, Assumptions_Model!B:B)</f>
        <v>0.6</v>
      </c>
      <c r="W5809">
        <f>Sales_Data[[#This Row],[Sales]]*Sales_Data[[#This Row],[Cost_%]]</f>
        <v>52.300800000000002</v>
      </c>
      <c r="X5809">
        <f>Sales_Data[[#This Row],[Sales]]-Sales_Data[[#This Row],[Cost]]</f>
        <v>34.867200000000004</v>
      </c>
      <c r="Y5809" s="3">
        <f>Sales_Data[[#This Row],[Gross_Profit_Recalc]]/Sales_Data[[#This Row],[Sales]]</f>
        <v>0.4</v>
      </c>
      <c r="Z5809">
        <f>YEAR(Sales_Data[[#This Row],[Order Date]])</f>
        <v>2016</v>
      </c>
    </row>
    <row r="5810" spans="1:26" x14ac:dyDescent="0.2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>_xlfn.XLOOKUP(Sales_Data[[#This Row],[Category]],Assumptions_Model!A:A, Assumptions_Model!B:B)</f>
        <v>0.6</v>
      </c>
      <c r="W5810">
        <f>Sales_Data[[#This Row],[Sales]]*Sales_Data[[#This Row],[Cost_%]]</f>
        <v>19.046399999999998</v>
      </c>
      <c r="X5810">
        <f>Sales_Data[[#This Row],[Sales]]-Sales_Data[[#This Row],[Cost]]</f>
        <v>12.697600000000001</v>
      </c>
      <c r="Y5810" s="3">
        <f>Sales_Data[[#This Row],[Gross_Profit_Recalc]]/Sales_Data[[#This Row],[Sales]]</f>
        <v>0.4</v>
      </c>
      <c r="Z5810">
        <f>YEAR(Sales_Data[[#This Row],[Order Date]])</f>
        <v>2016</v>
      </c>
    </row>
    <row r="5811" spans="1:26" x14ac:dyDescent="0.2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>_xlfn.XLOOKUP(Sales_Data[[#This Row],[Category]],Assumptions_Model!A:A, Assumptions_Model!B:B)</f>
        <v>0.65</v>
      </c>
      <c r="W5811">
        <f>Sales_Data[[#This Row],[Sales]]*Sales_Data[[#This Row],[Cost_%]]</f>
        <v>85.945599999999999</v>
      </c>
      <c r="X5811">
        <f>Sales_Data[[#This Row],[Sales]]-Sales_Data[[#This Row],[Cost]]</f>
        <v>46.278399999999991</v>
      </c>
      <c r="Y5811" s="3">
        <f>Sales_Data[[#This Row],[Gross_Profit_Recalc]]/Sales_Data[[#This Row],[Sales]]</f>
        <v>0.35</v>
      </c>
      <c r="Z5811">
        <f>YEAR(Sales_Data[[#This Row],[Order Date]])</f>
        <v>2016</v>
      </c>
    </row>
    <row r="5812" spans="1:26" x14ac:dyDescent="0.2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>_xlfn.XLOOKUP(Sales_Data[[#This Row],[Category]],Assumptions_Model!A:A, Assumptions_Model!B:B)</f>
        <v>0.6</v>
      </c>
      <c r="W5812">
        <f>Sales_Data[[#This Row],[Sales]]*Sales_Data[[#This Row],[Cost_%]]</f>
        <v>63.311999999999998</v>
      </c>
      <c r="X5812">
        <f>Sales_Data[[#This Row],[Sales]]-Sales_Data[[#This Row],[Cost]]</f>
        <v>42.207999999999998</v>
      </c>
      <c r="Y5812" s="3">
        <f>Sales_Data[[#This Row],[Gross_Profit_Recalc]]/Sales_Data[[#This Row],[Sales]]</f>
        <v>0.4</v>
      </c>
      <c r="Z5812">
        <f>YEAR(Sales_Data[[#This Row],[Order Date]])</f>
        <v>2015</v>
      </c>
    </row>
    <row r="5813" spans="1:26" x14ac:dyDescent="0.2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f>_xlfn.XLOOKUP(Sales_Data[[#This Row],[Category]],Assumptions_Model!A:A, Assumptions_Model!B:B)</f>
        <v>0.65</v>
      </c>
      <c r="W5813">
        <f>Sales_Data[[#This Row],[Sales]]*Sales_Data[[#This Row],[Cost_%]]</f>
        <v>59.774000000000001</v>
      </c>
      <c r="X5813">
        <f>Sales_Data[[#This Row],[Sales]]-Sales_Data[[#This Row],[Cost]]</f>
        <v>32.185999999999993</v>
      </c>
      <c r="Y5813" s="3">
        <f>Sales_Data[[#This Row],[Gross_Profit_Recalc]]/Sales_Data[[#This Row],[Sales]]</f>
        <v>0.34999999999999992</v>
      </c>
      <c r="Z5813">
        <f>YEAR(Sales_Data[[#This Row],[Order Date]])</f>
        <v>2015</v>
      </c>
    </row>
    <row r="5814" spans="1:26" x14ac:dyDescent="0.2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>_xlfn.XLOOKUP(Sales_Data[[#This Row],[Category]],Assumptions_Model!A:A, Assumptions_Model!B:B)</f>
        <v>0.55000000000000004</v>
      </c>
      <c r="W5814">
        <f>Sales_Data[[#This Row],[Sales]]*Sales_Data[[#This Row],[Cost_%]]</f>
        <v>818.38680000000011</v>
      </c>
      <c r="X5814">
        <f>Sales_Data[[#This Row],[Sales]]-Sales_Data[[#This Row],[Cost]]</f>
        <v>669.58920000000001</v>
      </c>
      <c r="Y5814" s="3">
        <f>Sales_Data[[#This Row],[Gross_Profit_Recalc]]/Sales_Data[[#This Row],[Sales]]</f>
        <v>0.44999999999999996</v>
      </c>
      <c r="Z5814">
        <f>YEAR(Sales_Data[[#This Row],[Order Date]])</f>
        <v>2015</v>
      </c>
    </row>
    <row r="5815" spans="1:26" x14ac:dyDescent="0.2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>_xlfn.XLOOKUP(Sales_Data[[#This Row],[Category]],Assumptions_Model!A:A, Assumptions_Model!B:B)</f>
        <v>0.6</v>
      </c>
      <c r="W5815">
        <f>Sales_Data[[#This Row],[Sales]]*Sales_Data[[#This Row],[Cost_%]]</f>
        <v>11.664</v>
      </c>
      <c r="X5815">
        <f>Sales_Data[[#This Row],[Sales]]-Sales_Data[[#This Row],[Cost]]</f>
        <v>7.7760000000000016</v>
      </c>
      <c r="Y5815" s="3">
        <f>Sales_Data[[#This Row],[Gross_Profit_Recalc]]/Sales_Data[[#This Row],[Sales]]</f>
        <v>0.40000000000000008</v>
      </c>
      <c r="Z5815">
        <f>YEAR(Sales_Data[[#This Row],[Order Date]])</f>
        <v>2015</v>
      </c>
    </row>
    <row r="5816" spans="1:26" x14ac:dyDescent="0.2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>_xlfn.XLOOKUP(Sales_Data[[#This Row],[Category]],Assumptions_Model!A:A, Assumptions_Model!B:B)</f>
        <v>0.55000000000000004</v>
      </c>
      <c r="W5816">
        <f>Sales_Data[[#This Row],[Sales]]*Sales_Data[[#This Row],[Cost_%]]</f>
        <v>6.4196000000000009</v>
      </c>
      <c r="X5816">
        <f>Sales_Data[[#This Row],[Sales]]-Sales_Data[[#This Row],[Cost]]</f>
        <v>5.2523999999999997</v>
      </c>
      <c r="Y5816" s="3">
        <f>Sales_Data[[#This Row],[Gross_Profit_Recalc]]/Sales_Data[[#This Row],[Sales]]</f>
        <v>0.44999999999999996</v>
      </c>
      <c r="Z5816">
        <f>YEAR(Sales_Data[[#This Row],[Order Date]])</f>
        <v>2015</v>
      </c>
    </row>
    <row r="5817" spans="1:26" x14ac:dyDescent="0.2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>_xlfn.XLOOKUP(Sales_Data[[#This Row],[Category]],Assumptions_Model!A:A, Assumptions_Model!B:B)</f>
        <v>0.55000000000000004</v>
      </c>
      <c r="W5817">
        <f>Sales_Data[[#This Row],[Sales]]*Sales_Data[[#This Row],[Cost_%]]</f>
        <v>153.97800000000001</v>
      </c>
      <c r="X5817">
        <f>Sales_Data[[#This Row],[Sales]]-Sales_Data[[#This Row],[Cost]]</f>
        <v>125.98199999999997</v>
      </c>
      <c r="Y5817" s="3">
        <f>Sales_Data[[#This Row],[Gross_Profit_Recalc]]/Sales_Data[[#This Row],[Sales]]</f>
        <v>0.44999999999999996</v>
      </c>
      <c r="Z5817">
        <f>YEAR(Sales_Data[[#This Row],[Order Date]])</f>
        <v>2014</v>
      </c>
    </row>
    <row r="5818" spans="1:26" x14ac:dyDescent="0.2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>_xlfn.XLOOKUP(Sales_Data[[#This Row],[Category]],Assumptions_Model!A:A, Assumptions_Model!B:B)</f>
        <v>0.6</v>
      </c>
      <c r="W5818">
        <f>Sales_Data[[#This Row],[Sales]]*Sales_Data[[#This Row],[Cost_%]]</f>
        <v>7.7472000000000003</v>
      </c>
      <c r="X5818">
        <f>Sales_Data[[#This Row],[Sales]]-Sales_Data[[#This Row],[Cost]]</f>
        <v>5.1648000000000005</v>
      </c>
      <c r="Y5818" s="3">
        <f>Sales_Data[[#This Row],[Gross_Profit_Recalc]]/Sales_Data[[#This Row],[Sales]]</f>
        <v>0.4</v>
      </c>
      <c r="Z5818">
        <f>YEAR(Sales_Data[[#This Row],[Order Date]])</f>
        <v>2014</v>
      </c>
    </row>
    <row r="5819" spans="1:26" x14ac:dyDescent="0.2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>_xlfn.XLOOKUP(Sales_Data[[#This Row],[Category]],Assumptions_Model!A:A, Assumptions_Model!B:B)</f>
        <v>0.6</v>
      </c>
      <c r="W5819">
        <f>Sales_Data[[#This Row],[Sales]]*Sales_Data[[#This Row],[Cost_%]]</f>
        <v>10.252800000000001</v>
      </c>
      <c r="X5819">
        <f>Sales_Data[[#This Row],[Sales]]-Sales_Data[[#This Row],[Cost]]</f>
        <v>6.8352000000000004</v>
      </c>
      <c r="Y5819" s="3">
        <f>Sales_Data[[#This Row],[Gross_Profit_Recalc]]/Sales_Data[[#This Row],[Sales]]</f>
        <v>0.4</v>
      </c>
      <c r="Z5819">
        <f>YEAR(Sales_Data[[#This Row],[Order Date]])</f>
        <v>2014</v>
      </c>
    </row>
    <row r="5820" spans="1:26" x14ac:dyDescent="0.2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>_xlfn.XLOOKUP(Sales_Data[[#This Row],[Category]],Assumptions_Model!A:A, Assumptions_Model!B:B)</f>
        <v>0.6</v>
      </c>
      <c r="W5820">
        <f>Sales_Data[[#This Row],[Sales]]*Sales_Data[[#This Row],[Cost_%]]</f>
        <v>55.89</v>
      </c>
      <c r="X5820">
        <f>Sales_Data[[#This Row],[Sales]]-Sales_Data[[#This Row],[Cost]]</f>
        <v>37.260000000000005</v>
      </c>
      <c r="Y5820" s="3">
        <f>Sales_Data[[#This Row],[Gross_Profit_Recalc]]/Sales_Data[[#This Row],[Sales]]</f>
        <v>0.4</v>
      </c>
      <c r="Z5820">
        <f>YEAR(Sales_Data[[#This Row],[Order Date]])</f>
        <v>2014</v>
      </c>
    </row>
    <row r="5821" spans="1:26" x14ac:dyDescent="0.2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>_xlfn.XLOOKUP(Sales_Data[[#This Row],[Category]],Assumptions_Model!A:A, Assumptions_Model!B:B)</f>
        <v>0.6</v>
      </c>
      <c r="W5821">
        <f>Sales_Data[[#This Row],[Sales]]*Sales_Data[[#This Row],[Cost_%]]</f>
        <v>6.9119999999999999</v>
      </c>
      <c r="X5821">
        <f>Sales_Data[[#This Row],[Sales]]-Sales_Data[[#This Row],[Cost]]</f>
        <v>4.6079999999999997</v>
      </c>
      <c r="Y5821" s="3">
        <f>Sales_Data[[#This Row],[Gross_Profit_Recalc]]/Sales_Data[[#This Row],[Sales]]</f>
        <v>0.39999999999999997</v>
      </c>
      <c r="Z5821">
        <f>YEAR(Sales_Data[[#This Row],[Order Date]])</f>
        <v>2014</v>
      </c>
    </row>
    <row r="5822" spans="1:26" x14ac:dyDescent="0.2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>_xlfn.XLOOKUP(Sales_Data[[#This Row],[Category]],Assumptions_Model!A:A, Assumptions_Model!B:B)</f>
        <v>0.6</v>
      </c>
      <c r="W5822">
        <f>Sales_Data[[#This Row],[Sales]]*Sales_Data[[#This Row],[Cost_%]]</f>
        <v>143.172</v>
      </c>
      <c r="X5822">
        <f>Sales_Data[[#This Row],[Sales]]-Sales_Data[[#This Row],[Cost]]</f>
        <v>95.448000000000008</v>
      </c>
      <c r="Y5822" s="3">
        <f>Sales_Data[[#This Row],[Gross_Profit_Recalc]]/Sales_Data[[#This Row],[Sales]]</f>
        <v>0.4</v>
      </c>
      <c r="Z5822">
        <f>YEAR(Sales_Data[[#This Row],[Order Date]])</f>
        <v>2017</v>
      </c>
    </row>
    <row r="5823" spans="1:26" x14ac:dyDescent="0.2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>_xlfn.XLOOKUP(Sales_Data[[#This Row],[Category]],Assumptions_Model!A:A, Assumptions_Model!B:B)</f>
        <v>0.6</v>
      </c>
      <c r="W5823">
        <f>Sales_Data[[#This Row],[Sales]]*Sales_Data[[#This Row],[Cost_%]]</f>
        <v>4.6619999999999999</v>
      </c>
      <c r="X5823">
        <f>Sales_Data[[#This Row],[Sales]]-Sales_Data[[#This Row],[Cost]]</f>
        <v>3.1079999999999997</v>
      </c>
      <c r="Y5823" s="3">
        <f>Sales_Data[[#This Row],[Gross_Profit_Recalc]]/Sales_Data[[#This Row],[Sales]]</f>
        <v>0.39999999999999997</v>
      </c>
      <c r="Z5823">
        <f>YEAR(Sales_Data[[#This Row],[Order Date]])</f>
        <v>2017</v>
      </c>
    </row>
    <row r="5824" spans="1:26" x14ac:dyDescent="0.2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>_xlfn.XLOOKUP(Sales_Data[[#This Row],[Category]],Assumptions_Model!A:A, Assumptions_Model!B:B)</f>
        <v>0.65</v>
      </c>
      <c r="W5824">
        <f>Sales_Data[[#This Row],[Sales]]*Sales_Data[[#This Row],[Cost_%]]</f>
        <v>185.56200000000001</v>
      </c>
      <c r="X5824">
        <f>Sales_Data[[#This Row],[Sales]]-Sales_Data[[#This Row],[Cost]]</f>
        <v>99.918000000000006</v>
      </c>
      <c r="Y5824" s="3">
        <f>Sales_Data[[#This Row],[Gross_Profit_Recalc]]/Sales_Data[[#This Row],[Sales]]</f>
        <v>0.35</v>
      </c>
      <c r="Z5824">
        <f>YEAR(Sales_Data[[#This Row],[Order Date]])</f>
        <v>2017</v>
      </c>
    </row>
    <row r="5825" spans="1:26" x14ac:dyDescent="0.2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>_xlfn.XLOOKUP(Sales_Data[[#This Row],[Category]],Assumptions_Model!A:A, Assumptions_Model!B:B)</f>
        <v>0.6</v>
      </c>
      <c r="W5825">
        <f>Sales_Data[[#This Row],[Sales]]*Sales_Data[[#This Row],[Cost_%]]</f>
        <v>11.5008</v>
      </c>
      <c r="X5825">
        <f>Sales_Data[[#This Row],[Sales]]-Sales_Data[[#This Row],[Cost]]</f>
        <v>7.6671999999999993</v>
      </c>
      <c r="Y5825" s="3">
        <f>Sales_Data[[#This Row],[Gross_Profit_Recalc]]/Sales_Data[[#This Row],[Sales]]</f>
        <v>0.39999999999999997</v>
      </c>
      <c r="Z5825">
        <f>YEAR(Sales_Data[[#This Row],[Order Date]])</f>
        <v>2017</v>
      </c>
    </row>
    <row r="5826" spans="1:26" x14ac:dyDescent="0.2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>_xlfn.XLOOKUP(Sales_Data[[#This Row],[Category]],Assumptions_Model!A:A, Assumptions_Model!B:B)</f>
        <v>0.6</v>
      </c>
      <c r="W5826">
        <f>Sales_Data[[#This Row],[Sales]]*Sales_Data[[#This Row],[Cost_%]]</f>
        <v>15.6816</v>
      </c>
      <c r="X5826">
        <f>Sales_Data[[#This Row],[Sales]]-Sales_Data[[#This Row],[Cost]]</f>
        <v>10.4544</v>
      </c>
      <c r="Y5826" s="3">
        <f>Sales_Data[[#This Row],[Gross_Profit_Recalc]]/Sales_Data[[#This Row],[Sales]]</f>
        <v>0.4</v>
      </c>
      <c r="Z5826">
        <f>YEAR(Sales_Data[[#This Row],[Order Date]])</f>
        <v>2014</v>
      </c>
    </row>
    <row r="5827" spans="1:26" x14ac:dyDescent="0.2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>_xlfn.XLOOKUP(Sales_Data[[#This Row],[Category]],Assumptions_Model!A:A, Assumptions_Model!B:B)</f>
        <v>0.6</v>
      </c>
      <c r="W5827">
        <f>Sales_Data[[#This Row],[Sales]]*Sales_Data[[#This Row],[Cost_%]]</f>
        <v>251.64</v>
      </c>
      <c r="X5827">
        <f>Sales_Data[[#This Row],[Sales]]-Sales_Data[[#This Row],[Cost]]</f>
        <v>167.76</v>
      </c>
      <c r="Y5827" s="3">
        <f>Sales_Data[[#This Row],[Gross_Profit_Recalc]]/Sales_Data[[#This Row],[Sales]]</f>
        <v>0.4</v>
      </c>
      <c r="Z5827">
        <f>YEAR(Sales_Data[[#This Row],[Order Date]])</f>
        <v>2017</v>
      </c>
    </row>
    <row r="5828" spans="1:26" x14ac:dyDescent="0.2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>_xlfn.XLOOKUP(Sales_Data[[#This Row],[Category]],Assumptions_Model!A:A, Assumptions_Model!B:B)</f>
        <v>0.65</v>
      </c>
      <c r="W5828">
        <f>Sales_Data[[#This Row],[Sales]]*Sales_Data[[#This Row],[Cost_%]]</f>
        <v>59.020650000000003</v>
      </c>
      <c r="X5828">
        <f>Sales_Data[[#This Row],[Sales]]-Sales_Data[[#This Row],[Cost]]</f>
        <v>31.780349999999999</v>
      </c>
      <c r="Y5828" s="3">
        <f>Sales_Data[[#This Row],[Gross_Profit_Recalc]]/Sales_Data[[#This Row],[Sales]]</f>
        <v>0.35</v>
      </c>
      <c r="Z5828">
        <f>YEAR(Sales_Data[[#This Row],[Order Date]])</f>
        <v>2017</v>
      </c>
    </row>
    <row r="5829" spans="1:26" x14ac:dyDescent="0.2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>_xlfn.XLOOKUP(Sales_Data[[#This Row],[Category]],Assumptions_Model!A:A, Assumptions_Model!B:B)</f>
        <v>0.65</v>
      </c>
      <c r="W5829">
        <f>Sales_Data[[#This Row],[Sales]]*Sales_Data[[#This Row],[Cost_%]]</f>
        <v>118.14660000000001</v>
      </c>
      <c r="X5829">
        <f>Sales_Data[[#This Row],[Sales]]-Sales_Data[[#This Row],[Cost]]</f>
        <v>63.617400000000004</v>
      </c>
      <c r="Y5829" s="3">
        <f>Sales_Data[[#This Row],[Gross_Profit_Recalc]]/Sales_Data[[#This Row],[Sales]]</f>
        <v>0.35</v>
      </c>
      <c r="Z5829">
        <f>YEAR(Sales_Data[[#This Row],[Order Date]])</f>
        <v>2017</v>
      </c>
    </row>
    <row r="5830" spans="1:26" x14ac:dyDescent="0.2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>_xlfn.XLOOKUP(Sales_Data[[#This Row],[Category]],Assumptions_Model!A:A, Assumptions_Model!B:B)</f>
        <v>0.6</v>
      </c>
      <c r="W5830">
        <f>Sales_Data[[#This Row],[Sales]]*Sales_Data[[#This Row],[Cost_%]]</f>
        <v>3.3359999999999999</v>
      </c>
      <c r="X5830">
        <f>Sales_Data[[#This Row],[Sales]]-Sales_Data[[#This Row],[Cost]]</f>
        <v>2.2239999999999998</v>
      </c>
      <c r="Y5830" s="3">
        <f>Sales_Data[[#This Row],[Gross_Profit_Recalc]]/Sales_Data[[#This Row],[Sales]]</f>
        <v>0.39999999999999997</v>
      </c>
      <c r="Z5830">
        <f>YEAR(Sales_Data[[#This Row],[Order Date]])</f>
        <v>2017</v>
      </c>
    </row>
    <row r="5831" spans="1:26" x14ac:dyDescent="0.2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>_xlfn.XLOOKUP(Sales_Data[[#This Row],[Category]],Assumptions_Model!A:A, Assumptions_Model!B:B)</f>
        <v>0.65</v>
      </c>
      <c r="W5831">
        <f>Sales_Data[[#This Row],[Sales]]*Sales_Data[[#This Row],[Cost_%]]</f>
        <v>378.27400000000006</v>
      </c>
      <c r="X5831">
        <f>Sales_Data[[#This Row],[Sales]]-Sales_Data[[#This Row],[Cost]]</f>
        <v>203.68599999999998</v>
      </c>
      <c r="Y5831" s="3">
        <f>Sales_Data[[#This Row],[Gross_Profit_Recalc]]/Sales_Data[[#This Row],[Sales]]</f>
        <v>0.34999999999999992</v>
      </c>
      <c r="Z5831">
        <f>YEAR(Sales_Data[[#This Row],[Order Date]])</f>
        <v>2016</v>
      </c>
    </row>
    <row r="5832" spans="1:26" x14ac:dyDescent="0.2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>_xlfn.XLOOKUP(Sales_Data[[#This Row],[Category]],Assumptions_Model!A:A, Assumptions_Model!B:B)</f>
        <v>0.65</v>
      </c>
      <c r="W5832">
        <f>Sales_Data[[#This Row],[Sales]]*Sales_Data[[#This Row],[Cost_%]]</f>
        <v>19.487000000000002</v>
      </c>
      <c r="X5832">
        <f>Sales_Data[[#This Row],[Sales]]-Sales_Data[[#This Row],[Cost]]</f>
        <v>10.492999999999999</v>
      </c>
      <c r="Y5832" s="3">
        <f>Sales_Data[[#This Row],[Gross_Profit_Recalc]]/Sales_Data[[#This Row],[Sales]]</f>
        <v>0.34999999999999992</v>
      </c>
      <c r="Z5832">
        <f>YEAR(Sales_Data[[#This Row],[Order Date]])</f>
        <v>2016</v>
      </c>
    </row>
    <row r="5833" spans="1:26" x14ac:dyDescent="0.2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f>_xlfn.XLOOKUP(Sales_Data[[#This Row],[Category]],Assumptions_Model!A:A, Assumptions_Model!B:B)</f>
        <v>0.55000000000000004</v>
      </c>
      <c r="W5833">
        <f>Sales_Data[[#This Row],[Sales]]*Sales_Data[[#This Row],[Cost_%]]</f>
        <v>285.97800000000007</v>
      </c>
      <c r="X5833">
        <f>Sales_Data[[#This Row],[Sales]]-Sales_Data[[#This Row],[Cost]]</f>
        <v>233.98199999999997</v>
      </c>
      <c r="Y5833" s="3">
        <f>Sales_Data[[#This Row],[Gross_Profit_Recalc]]/Sales_Data[[#This Row],[Sales]]</f>
        <v>0.4499999999999999</v>
      </c>
      <c r="Z5833">
        <f>YEAR(Sales_Data[[#This Row],[Order Date]])</f>
        <v>2015</v>
      </c>
    </row>
    <row r="5834" spans="1:26" x14ac:dyDescent="0.2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>_xlfn.XLOOKUP(Sales_Data[[#This Row],[Category]],Assumptions_Model!A:A, Assumptions_Model!B:B)</f>
        <v>0.6</v>
      </c>
      <c r="W5834">
        <f>Sales_Data[[#This Row],[Sales]]*Sales_Data[[#This Row],[Cost_%]]</f>
        <v>3.7584</v>
      </c>
      <c r="X5834">
        <f>Sales_Data[[#This Row],[Sales]]-Sales_Data[[#This Row],[Cost]]</f>
        <v>2.5056000000000003</v>
      </c>
      <c r="Y5834" s="3">
        <f>Sales_Data[[#This Row],[Gross_Profit_Recalc]]/Sales_Data[[#This Row],[Sales]]</f>
        <v>0.4</v>
      </c>
      <c r="Z5834">
        <f>YEAR(Sales_Data[[#This Row],[Order Date]])</f>
        <v>2016</v>
      </c>
    </row>
    <row r="5835" spans="1:26" x14ac:dyDescent="0.2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>_xlfn.XLOOKUP(Sales_Data[[#This Row],[Category]],Assumptions_Model!A:A, Assumptions_Model!B:B)</f>
        <v>0.65</v>
      </c>
      <c r="W5835">
        <f>Sales_Data[[#This Row],[Sales]]*Sales_Data[[#This Row],[Cost_%]]</f>
        <v>236.54800000000003</v>
      </c>
      <c r="X5835">
        <f>Sales_Data[[#This Row],[Sales]]-Sales_Data[[#This Row],[Cost]]</f>
        <v>127.37199999999999</v>
      </c>
      <c r="Y5835" s="3">
        <f>Sales_Data[[#This Row],[Gross_Profit_Recalc]]/Sales_Data[[#This Row],[Sales]]</f>
        <v>0.34999999999999992</v>
      </c>
      <c r="Z5835">
        <f>YEAR(Sales_Data[[#This Row],[Order Date]])</f>
        <v>2016</v>
      </c>
    </row>
    <row r="5836" spans="1:26" x14ac:dyDescent="0.2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>_xlfn.XLOOKUP(Sales_Data[[#This Row],[Category]],Assumptions_Model!A:A, Assumptions_Model!B:B)</f>
        <v>0.6</v>
      </c>
      <c r="W5836">
        <f>Sales_Data[[#This Row],[Sales]]*Sales_Data[[#This Row],[Cost_%]]</f>
        <v>38.520000000000003</v>
      </c>
      <c r="X5836">
        <f>Sales_Data[[#This Row],[Sales]]-Sales_Data[[#This Row],[Cost]]</f>
        <v>25.68</v>
      </c>
      <c r="Y5836" s="3">
        <f>Sales_Data[[#This Row],[Gross_Profit_Recalc]]/Sales_Data[[#This Row],[Sales]]</f>
        <v>0.39999999999999997</v>
      </c>
      <c r="Z5836">
        <f>YEAR(Sales_Data[[#This Row],[Order Date]])</f>
        <v>2015</v>
      </c>
    </row>
    <row r="5837" spans="1:26" x14ac:dyDescent="0.2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>_xlfn.XLOOKUP(Sales_Data[[#This Row],[Category]],Assumptions_Model!A:A, Assumptions_Model!B:B)</f>
        <v>0.6</v>
      </c>
      <c r="W5837">
        <f>Sales_Data[[#This Row],[Sales]]*Sales_Data[[#This Row],[Cost_%]]</f>
        <v>23.112000000000002</v>
      </c>
      <c r="X5837">
        <f>Sales_Data[[#This Row],[Sales]]-Sales_Data[[#This Row],[Cost]]</f>
        <v>15.408000000000001</v>
      </c>
      <c r="Y5837" s="3">
        <f>Sales_Data[[#This Row],[Gross_Profit_Recalc]]/Sales_Data[[#This Row],[Sales]]</f>
        <v>0.4</v>
      </c>
      <c r="Z5837">
        <f>YEAR(Sales_Data[[#This Row],[Order Date]])</f>
        <v>2015</v>
      </c>
    </row>
    <row r="5838" spans="1:26" x14ac:dyDescent="0.2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>_xlfn.XLOOKUP(Sales_Data[[#This Row],[Category]],Assumptions_Model!A:A, Assumptions_Model!B:B)</f>
        <v>0.55000000000000004</v>
      </c>
      <c r="W5838">
        <f>Sales_Data[[#This Row],[Sales]]*Sales_Data[[#This Row],[Cost_%]]</f>
        <v>39.93</v>
      </c>
      <c r="X5838">
        <f>Sales_Data[[#This Row],[Sales]]-Sales_Data[[#This Row],[Cost]]</f>
        <v>32.669999999999995</v>
      </c>
      <c r="Y5838" s="3">
        <f>Sales_Data[[#This Row],[Gross_Profit_Recalc]]/Sales_Data[[#This Row],[Sales]]</f>
        <v>0.44999999999999996</v>
      </c>
      <c r="Z5838">
        <f>YEAR(Sales_Data[[#This Row],[Order Date]])</f>
        <v>2015</v>
      </c>
    </row>
    <row r="5839" spans="1:26" x14ac:dyDescent="0.2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f>_xlfn.XLOOKUP(Sales_Data[[#This Row],[Category]],Assumptions_Model!A:A, Assumptions_Model!B:B)</f>
        <v>0.55000000000000004</v>
      </c>
      <c r="W5839">
        <f>Sales_Data[[#This Row],[Sales]]*Sales_Data[[#This Row],[Cost_%]]</f>
        <v>31.662400000000002</v>
      </c>
      <c r="X5839">
        <f>Sales_Data[[#This Row],[Sales]]-Sales_Data[[#This Row],[Cost]]</f>
        <v>25.905599999999996</v>
      </c>
      <c r="Y5839" s="3">
        <f>Sales_Data[[#This Row],[Gross_Profit_Recalc]]/Sales_Data[[#This Row],[Sales]]</f>
        <v>0.44999999999999996</v>
      </c>
      <c r="Z5839">
        <f>YEAR(Sales_Data[[#This Row],[Order Date]])</f>
        <v>2017</v>
      </c>
    </row>
    <row r="5840" spans="1:26" x14ac:dyDescent="0.2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f>_xlfn.XLOOKUP(Sales_Data[[#This Row],[Category]],Assumptions_Model!A:A, Assumptions_Model!B:B)</f>
        <v>0.6</v>
      </c>
      <c r="W5840">
        <f>Sales_Data[[#This Row],[Sales]]*Sales_Data[[#This Row],[Cost_%]]</f>
        <v>50.22</v>
      </c>
      <c r="X5840">
        <f>Sales_Data[[#This Row],[Sales]]-Sales_Data[[#This Row],[Cost]]</f>
        <v>33.480000000000004</v>
      </c>
      <c r="Y5840" s="3">
        <f>Sales_Data[[#This Row],[Gross_Profit_Recalc]]/Sales_Data[[#This Row],[Sales]]</f>
        <v>0.4</v>
      </c>
      <c r="Z5840">
        <f>YEAR(Sales_Data[[#This Row],[Order Date]])</f>
        <v>2015</v>
      </c>
    </row>
    <row r="5841" spans="1:26" x14ac:dyDescent="0.2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>_xlfn.XLOOKUP(Sales_Data[[#This Row],[Category]],Assumptions_Model!A:A, Assumptions_Model!B:B)</f>
        <v>0.6</v>
      </c>
      <c r="W5841">
        <f>Sales_Data[[#This Row],[Sales]]*Sales_Data[[#This Row],[Cost_%]]</f>
        <v>19.439999999999998</v>
      </c>
      <c r="X5841">
        <f>Sales_Data[[#This Row],[Sales]]-Sales_Data[[#This Row],[Cost]]</f>
        <v>12.96</v>
      </c>
      <c r="Y5841" s="3">
        <f>Sales_Data[[#This Row],[Gross_Profit_Recalc]]/Sales_Data[[#This Row],[Sales]]</f>
        <v>0.4</v>
      </c>
      <c r="Z5841">
        <f>YEAR(Sales_Data[[#This Row],[Order Date]])</f>
        <v>2015</v>
      </c>
    </row>
    <row r="5842" spans="1:26" x14ac:dyDescent="0.2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>_xlfn.XLOOKUP(Sales_Data[[#This Row],[Category]],Assumptions_Model!A:A, Assumptions_Model!B:B)</f>
        <v>0.65</v>
      </c>
      <c r="W5842">
        <f>Sales_Data[[#This Row],[Sales]]*Sales_Data[[#This Row],[Cost_%]]</f>
        <v>31.186999999999998</v>
      </c>
      <c r="X5842">
        <f>Sales_Data[[#This Row],[Sales]]-Sales_Data[[#This Row],[Cost]]</f>
        <v>16.792999999999999</v>
      </c>
      <c r="Y5842" s="3">
        <f>Sales_Data[[#This Row],[Gross_Profit_Recalc]]/Sales_Data[[#This Row],[Sales]]</f>
        <v>0.35000000000000003</v>
      </c>
      <c r="Z5842">
        <f>YEAR(Sales_Data[[#This Row],[Order Date]])</f>
        <v>2015</v>
      </c>
    </row>
    <row r="5843" spans="1:26" x14ac:dyDescent="0.2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f>_xlfn.XLOOKUP(Sales_Data[[#This Row],[Category]],Assumptions_Model!A:A, Assumptions_Model!B:B)</f>
        <v>0.55000000000000004</v>
      </c>
      <c r="W5843">
        <f>Sales_Data[[#This Row],[Sales]]*Sales_Data[[#This Row],[Cost_%]]</f>
        <v>228.78240000000002</v>
      </c>
      <c r="X5843">
        <f>Sales_Data[[#This Row],[Sales]]-Sales_Data[[#This Row],[Cost]]</f>
        <v>187.18559999999999</v>
      </c>
      <c r="Y5843" s="3">
        <f>Sales_Data[[#This Row],[Gross_Profit_Recalc]]/Sales_Data[[#This Row],[Sales]]</f>
        <v>0.44999999999999996</v>
      </c>
      <c r="Z5843">
        <f>YEAR(Sales_Data[[#This Row],[Order Date]])</f>
        <v>2015</v>
      </c>
    </row>
    <row r="5844" spans="1:26" x14ac:dyDescent="0.2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>_xlfn.XLOOKUP(Sales_Data[[#This Row],[Category]],Assumptions_Model!A:A, Assumptions_Model!B:B)</f>
        <v>0.6</v>
      </c>
      <c r="W5844">
        <f>Sales_Data[[#This Row],[Sales]]*Sales_Data[[#This Row],[Cost_%]]</f>
        <v>182.93999999999997</v>
      </c>
      <c r="X5844">
        <f>Sales_Data[[#This Row],[Sales]]-Sales_Data[[#This Row],[Cost]]</f>
        <v>121.96000000000001</v>
      </c>
      <c r="Y5844" s="3">
        <f>Sales_Data[[#This Row],[Gross_Profit_Recalc]]/Sales_Data[[#This Row],[Sales]]</f>
        <v>0.40000000000000008</v>
      </c>
      <c r="Z5844">
        <f>YEAR(Sales_Data[[#This Row],[Order Date]])</f>
        <v>2015</v>
      </c>
    </row>
    <row r="5845" spans="1:26" x14ac:dyDescent="0.2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f>_xlfn.XLOOKUP(Sales_Data[[#This Row],[Category]],Assumptions_Model!A:A, Assumptions_Model!B:B)</f>
        <v>0.65</v>
      </c>
      <c r="W5845">
        <f>Sales_Data[[#This Row],[Sales]]*Sales_Data[[#This Row],[Cost_%]]</f>
        <v>52.623999999999995</v>
      </c>
      <c r="X5845">
        <f>Sales_Data[[#This Row],[Sales]]-Sales_Data[[#This Row],[Cost]]</f>
        <v>28.335999999999999</v>
      </c>
      <c r="Y5845" s="3">
        <f>Sales_Data[[#This Row],[Gross_Profit_Recalc]]/Sales_Data[[#This Row],[Sales]]</f>
        <v>0.35000000000000003</v>
      </c>
      <c r="Z5845">
        <f>YEAR(Sales_Data[[#This Row],[Order Date]])</f>
        <v>2015</v>
      </c>
    </row>
    <row r="5846" spans="1:26" x14ac:dyDescent="0.2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f>_xlfn.XLOOKUP(Sales_Data[[#This Row],[Category]],Assumptions_Model!A:A, Assumptions_Model!B:B)</f>
        <v>0.6</v>
      </c>
      <c r="W5846">
        <f>Sales_Data[[#This Row],[Sales]]*Sales_Data[[#This Row],[Cost_%]]</f>
        <v>466.32600000000002</v>
      </c>
      <c r="X5846">
        <f>Sales_Data[[#This Row],[Sales]]-Sales_Data[[#This Row],[Cost]]</f>
        <v>310.88400000000001</v>
      </c>
      <c r="Y5846" s="3">
        <f>Sales_Data[[#This Row],[Gross_Profit_Recalc]]/Sales_Data[[#This Row],[Sales]]</f>
        <v>0.4</v>
      </c>
      <c r="Z5846">
        <f>YEAR(Sales_Data[[#This Row],[Order Date]])</f>
        <v>2015</v>
      </c>
    </row>
    <row r="5847" spans="1:26" x14ac:dyDescent="0.2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>_xlfn.XLOOKUP(Sales_Data[[#This Row],[Category]],Assumptions_Model!A:A, Assumptions_Model!B:B)</f>
        <v>0.6</v>
      </c>
      <c r="W5847">
        <f>Sales_Data[[#This Row],[Sales]]*Sales_Data[[#This Row],[Cost_%]]</f>
        <v>19.439999999999998</v>
      </c>
      <c r="X5847">
        <f>Sales_Data[[#This Row],[Sales]]-Sales_Data[[#This Row],[Cost]]</f>
        <v>12.96</v>
      </c>
      <c r="Y5847" s="3">
        <f>Sales_Data[[#This Row],[Gross_Profit_Recalc]]/Sales_Data[[#This Row],[Sales]]</f>
        <v>0.4</v>
      </c>
      <c r="Z5847">
        <f>YEAR(Sales_Data[[#This Row],[Order Date]])</f>
        <v>2015</v>
      </c>
    </row>
    <row r="5848" spans="1:26" x14ac:dyDescent="0.2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>_xlfn.XLOOKUP(Sales_Data[[#This Row],[Category]],Assumptions_Model!A:A, Assumptions_Model!B:B)</f>
        <v>0.65</v>
      </c>
      <c r="W5848">
        <f>Sales_Data[[#This Row],[Sales]]*Sales_Data[[#This Row],[Cost_%]]</f>
        <v>146.61920000000001</v>
      </c>
      <c r="X5848">
        <f>Sales_Data[[#This Row],[Sales]]-Sales_Data[[#This Row],[Cost]]</f>
        <v>78.948800000000006</v>
      </c>
      <c r="Y5848" s="3">
        <f>Sales_Data[[#This Row],[Gross_Profit_Recalc]]/Sales_Data[[#This Row],[Sales]]</f>
        <v>0.35000000000000003</v>
      </c>
      <c r="Z5848">
        <f>YEAR(Sales_Data[[#This Row],[Order Date]])</f>
        <v>2015</v>
      </c>
    </row>
    <row r="5849" spans="1:26" x14ac:dyDescent="0.2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>_xlfn.XLOOKUP(Sales_Data[[#This Row],[Category]],Assumptions_Model!A:A, Assumptions_Model!B:B)</f>
        <v>0.65</v>
      </c>
      <c r="W5849">
        <f>Sales_Data[[#This Row],[Sales]]*Sales_Data[[#This Row],[Cost_%]]</f>
        <v>23.790000000000003</v>
      </c>
      <c r="X5849">
        <f>Sales_Data[[#This Row],[Sales]]-Sales_Data[[#This Row],[Cost]]</f>
        <v>12.809999999999999</v>
      </c>
      <c r="Y5849" s="3">
        <f>Sales_Data[[#This Row],[Gross_Profit_Recalc]]/Sales_Data[[#This Row],[Sales]]</f>
        <v>0.35</v>
      </c>
      <c r="Z5849">
        <f>YEAR(Sales_Data[[#This Row],[Order Date]])</f>
        <v>2015</v>
      </c>
    </row>
    <row r="5850" spans="1:26" x14ac:dyDescent="0.2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>_xlfn.XLOOKUP(Sales_Data[[#This Row],[Category]],Assumptions_Model!A:A, Assumptions_Model!B:B)</f>
        <v>0.6</v>
      </c>
      <c r="W5850">
        <f>Sales_Data[[#This Row],[Sales]]*Sales_Data[[#This Row],[Cost_%]]</f>
        <v>429.38399999999996</v>
      </c>
      <c r="X5850">
        <f>Sales_Data[[#This Row],[Sales]]-Sales_Data[[#This Row],[Cost]]</f>
        <v>286.25600000000003</v>
      </c>
      <c r="Y5850" s="3">
        <f>Sales_Data[[#This Row],[Gross_Profit_Recalc]]/Sales_Data[[#This Row],[Sales]]</f>
        <v>0.4</v>
      </c>
      <c r="Z5850">
        <f>YEAR(Sales_Data[[#This Row],[Order Date]])</f>
        <v>2015</v>
      </c>
    </row>
    <row r="5851" spans="1:26" x14ac:dyDescent="0.2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>_xlfn.XLOOKUP(Sales_Data[[#This Row],[Category]],Assumptions_Model!A:A, Assumptions_Model!B:B)</f>
        <v>0.6</v>
      </c>
      <c r="W5851">
        <f>Sales_Data[[#This Row],[Sales]]*Sales_Data[[#This Row],[Cost_%]]</f>
        <v>477.30599999999998</v>
      </c>
      <c r="X5851">
        <f>Sales_Data[[#This Row],[Sales]]-Sales_Data[[#This Row],[Cost]]</f>
        <v>318.20400000000001</v>
      </c>
      <c r="Y5851" s="3">
        <f>Sales_Data[[#This Row],[Gross_Profit_Recalc]]/Sales_Data[[#This Row],[Sales]]</f>
        <v>0.4</v>
      </c>
      <c r="Z5851">
        <f>YEAR(Sales_Data[[#This Row],[Order Date]])</f>
        <v>2015</v>
      </c>
    </row>
    <row r="5852" spans="1:26" x14ac:dyDescent="0.2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>_xlfn.XLOOKUP(Sales_Data[[#This Row],[Category]],Assumptions_Model!A:A, Assumptions_Model!B:B)</f>
        <v>0.55000000000000004</v>
      </c>
      <c r="W5852">
        <f>Sales_Data[[#This Row],[Sales]]*Sales_Data[[#This Row],[Cost_%]]</f>
        <v>302.49450000000002</v>
      </c>
      <c r="X5852">
        <f>Sales_Data[[#This Row],[Sales]]-Sales_Data[[#This Row],[Cost]]</f>
        <v>247.49549999999999</v>
      </c>
      <c r="Y5852" s="3">
        <f>Sales_Data[[#This Row],[Gross_Profit_Recalc]]/Sales_Data[[#This Row],[Sales]]</f>
        <v>0.44999999999999996</v>
      </c>
      <c r="Z5852">
        <f>YEAR(Sales_Data[[#This Row],[Order Date]])</f>
        <v>2015</v>
      </c>
    </row>
    <row r="5853" spans="1:26" x14ac:dyDescent="0.2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>_xlfn.XLOOKUP(Sales_Data[[#This Row],[Category]],Assumptions_Model!A:A, Assumptions_Model!B:B)</f>
        <v>0.6</v>
      </c>
      <c r="W5853">
        <f>Sales_Data[[#This Row],[Sales]]*Sales_Data[[#This Row],[Cost_%]]</f>
        <v>44.856000000000002</v>
      </c>
      <c r="X5853">
        <f>Sales_Data[[#This Row],[Sales]]-Sales_Data[[#This Row],[Cost]]</f>
        <v>29.904000000000003</v>
      </c>
      <c r="Y5853" s="3">
        <f>Sales_Data[[#This Row],[Gross_Profit_Recalc]]/Sales_Data[[#This Row],[Sales]]</f>
        <v>0.4</v>
      </c>
      <c r="Z5853">
        <f>YEAR(Sales_Data[[#This Row],[Order Date]])</f>
        <v>2015</v>
      </c>
    </row>
    <row r="5854" spans="1:26" x14ac:dyDescent="0.2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>_xlfn.XLOOKUP(Sales_Data[[#This Row],[Category]],Assumptions_Model!A:A, Assumptions_Model!B:B)</f>
        <v>0.65</v>
      </c>
      <c r="W5854">
        <f>Sales_Data[[#This Row],[Sales]]*Sales_Data[[#This Row],[Cost_%]]</f>
        <v>18.992999999999999</v>
      </c>
      <c r="X5854">
        <f>Sales_Data[[#This Row],[Sales]]-Sales_Data[[#This Row],[Cost]]</f>
        <v>10.227</v>
      </c>
      <c r="Y5854" s="3">
        <f>Sales_Data[[#This Row],[Gross_Profit_Recalc]]/Sales_Data[[#This Row],[Sales]]</f>
        <v>0.35000000000000003</v>
      </c>
      <c r="Z5854">
        <f>YEAR(Sales_Data[[#This Row],[Order Date]])</f>
        <v>2015</v>
      </c>
    </row>
    <row r="5855" spans="1:26" x14ac:dyDescent="0.2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>_xlfn.XLOOKUP(Sales_Data[[#This Row],[Category]],Assumptions_Model!A:A, Assumptions_Model!B:B)</f>
        <v>0.6</v>
      </c>
      <c r="W5855">
        <f>Sales_Data[[#This Row],[Sales]]*Sales_Data[[#This Row],[Cost_%]]</f>
        <v>5.7839999999999998</v>
      </c>
      <c r="X5855">
        <f>Sales_Data[[#This Row],[Sales]]-Sales_Data[[#This Row],[Cost]]</f>
        <v>3.8560000000000008</v>
      </c>
      <c r="Y5855" s="3">
        <f>Sales_Data[[#This Row],[Gross_Profit_Recalc]]/Sales_Data[[#This Row],[Sales]]</f>
        <v>0.40000000000000008</v>
      </c>
      <c r="Z5855">
        <f>YEAR(Sales_Data[[#This Row],[Order Date]])</f>
        <v>2014</v>
      </c>
    </row>
    <row r="5856" spans="1:26" x14ac:dyDescent="0.2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>_xlfn.XLOOKUP(Sales_Data[[#This Row],[Category]],Assumptions_Model!A:A, Assumptions_Model!B:B)</f>
        <v>0.6</v>
      </c>
      <c r="W5856">
        <f>Sales_Data[[#This Row],[Sales]]*Sales_Data[[#This Row],[Cost_%]]</f>
        <v>20.0928</v>
      </c>
      <c r="X5856">
        <f>Sales_Data[[#This Row],[Sales]]-Sales_Data[[#This Row],[Cost]]</f>
        <v>13.395199999999999</v>
      </c>
      <c r="Y5856" s="3">
        <f>Sales_Data[[#This Row],[Gross_Profit_Recalc]]/Sales_Data[[#This Row],[Sales]]</f>
        <v>0.39999999999999997</v>
      </c>
      <c r="Z5856">
        <f>YEAR(Sales_Data[[#This Row],[Order Date]])</f>
        <v>2015</v>
      </c>
    </row>
    <row r="5857" spans="1:26" x14ac:dyDescent="0.2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>_xlfn.XLOOKUP(Sales_Data[[#This Row],[Category]],Assumptions_Model!A:A, Assumptions_Model!B:B)</f>
        <v>0.6</v>
      </c>
      <c r="W5857">
        <f>Sales_Data[[#This Row],[Sales]]*Sales_Data[[#This Row],[Cost_%]]</f>
        <v>13.824</v>
      </c>
      <c r="X5857">
        <f>Sales_Data[[#This Row],[Sales]]-Sales_Data[[#This Row],[Cost]]</f>
        <v>9.2159999999999993</v>
      </c>
      <c r="Y5857" s="3">
        <f>Sales_Data[[#This Row],[Gross_Profit_Recalc]]/Sales_Data[[#This Row],[Sales]]</f>
        <v>0.39999999999999997</v>
      </c>
      <c r="Z5857">
        <f>YEAR(Sales_Data[[#This Row],[Order Date]])</f>
        <v>2015</v>
      </c>
    </row>
    <row r="5858" spans="1:26" x14ac:dyDescent="0.2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>_xlfn.XLOOKUP(Sales_Data[[#This Row],[Category]],Assumptions_Model!A:A, Assumptions_Model!B:B)</f>
        <v>0.6</v>
      </c>
      <c r="W5858">
        <f>Sales_Data[[#This Row],[Sales]]*Sales_Data[[#This Row],[Cost_%]]</f>
        <v>0.81720000000000004</v>
      </c>
      <c r="X5858">
        <f>Sales_Data[[#This Row],[Sales]]-Sales_Data[[#This Row],[Cost]]</f>
        <v>0.54480000000000006</v>
      </c>
      <c r="Y5858" s="3">
        <f>Sales_Data[[#This Row],[Gross_Profit_Recalc]]/Sales_Data[[#This Row],[Sales]]</f>
        <v>0.4</v>
      </c>
      <c r="Z5858">
        <f>YEAR(Sales_Data[[#This Row],[Order Date]])</f>
        <v>2015</v>
      </c>
    </row>
    <row r="5859" spans="1:26" x14ac:dyDescent="0.2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>_xlfn.XLOOKUP(Sales_Data[[#This Row],[Category]],Assumptions_Model!A:A, Assumptions_Model!B:B)</f>
        <v>0.65</v>
      </c>
      <c r="W5859">
        <f>Sales_Data[[#This Row],[Sales]]*Sales_Data[[#This Row],[Cost_%]]</f>
        <v>9.5939999999999994</v>
      </c>
      <c r="X5859">
        <f>Sales_Data[[#This Row],[Sales]]-Sales_Data[[#This Row],[Cost]]</f>
        <v>5.1660000000000004</v>
      </c>
      <c r="Y5859" s="3">
        <f>Sales_Data[[#This Row],[Gross_Profit_Recalc]]/Sales_Data[[#This Row],[Sales]]</f>
        <v>0.35000000000000003</v>
      </c>
      <c r="Z5859">
        <f>YEAR(Sales_Data[[#This Row],[Order Date]])</f>
        <v>2015</v>
      </c>
    </row>
    <row r="5860" spans="1:26" x14ac:dyDescent="0.2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>_xlfn.XLOOKUP(Sales_Data[[#This Row],[Category]],Assumptions_Model!A:A, Assumptions_Model!B:B)</f>
        <v>0.65</v>
      </c>
      <c r="W5860">
        <f>Sales_Data[[#This Row],[Sales]]*Sales_Data[[#This Row],[Cost_%]]</f>
        <v>155.78290000000001</v>
      </c>
      <c r="X5860">
        <f>Sales_Data[[#This Row],[Sales]]-Sales_Data[[#This Row],[Cost]]</f>
        <v>83.883099999999985</v>
      </c>
      <c r="Y5860" s="3">
        <f>Sales_Data[[#This Row],[Gross_Profit_Recalc]]/Sales_Data[[#This Row],[Sales]]</f>
        <v>0.34999999999999992</v>
      </c>
      <c r="Z5860">
        <f>YEAR(Sales_Data[[#This Row],[Order Date]])</f>
        <v>2017</v>
      </c>
    </row>
    <row r="5861" spans="1:26" x14ac:dyDescent="0.2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>_xlfn.XLOOKUP(Sales_Data[[#This Row],[Category]],Assumptions_Model!A:A, Assumptions_Model!B:B)</f>
        <v>0.65</v>
      </c>
      <c r="W5861">
        <f>Sales_Data[[#This Row],[Sales]]*Sales_Data[[#This Row],[Cost_%]]</f>
        <v>196.274</v>
      </c>
      <c r="X5861">
        <f>Sales_Data[[#This Row],[Sales]]-Sales_Data[[#This Row],[Cost]]</f>
        <v>105.68599999999998</v>
      </c>
      <c r="Y5861" s="3">
        <f>Sales_Data[[#This Row],[Gross_Profit_Recalc]]/Sales_Data[[#This Row],[Sales]]</f>
        <v>0.35</v>
      </c>
      <c r="Z5861">
        <f>YEAR(Sales_Data[[#This Row],[Order Date]])</f>
        <v>2015</v>
      </c>
    </row>
    <row r="5862" spans="1:26" x14ac:dyDescent="0.2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>_xlfn.XLOOKUP(Sales_Data[[#This Row],[Category]],Assumptions_Model!A:A, Assumptions_Model!B:B)</f>
        <v>0.6</v>
      </c>
      <c r="W5862">
        <f>Sales_Data[[#This Row],[Sales]]*Sales_Data[[#This Row],[Cost_%]]</f>
        <v>4.7808000000000002</v>
      </c>
      <c r="X5862">
        <f>Sales_Data[[#This Row],[Sales]]-Sales_Data[[#This Row],[Cost]]</f>
        <v>3.1871999999999998</v>
      </c>
      <c r="Y5862" s="3">
        <f>Sales_Data[[#This Row],[Gross_Profit_Recalc]]/Sales_Data[[#This Row],[Sales]]</f>
        <v>0.39999999999999997</v>
      </c>
      <c r="Z5862">
        <f>YEAR(Sales_Data[[#This Row],[Order Date]])</f>
        <v>2015</v>
      </c>
    </row>
    <row r="5863" spans="1:26" x14ac:dyDescent="0.2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>_xlfn.XLOOKUP(Sales_Data[[#This Row],[Category]],Assumptions_Model!A:A, Assumptions_Model!B:B)</f>
        <v>0.6</v>
      </c>
      <c r="W5863">
        <f>Sales_Data[[#This Row],[Sales]]*Sales_Data[[#This Row],[Cost_%]]</f>
        <v>65.951999999999998</v>
      </c>
      <c r="X5863">
        <f>Sales_Data[[#This Row],[Sales]]-Sales_Data[[#This Row],[Cost]]</f>
        <v>43.968000000000004</v>
      </c>
      <c r="Y5863" s="3">
        <f>Sales_Data[[#This Row],[Gross_Profit_Recalc]]/Sales_Data[[#This Row],[Sales]]</f>
        <v>0.4</v>
      </c>
      <c r="Z5863">
        <f>YEAR(Sales_Data[[#This Row],[Order Date]])</f>
        <v>2016</v>
      </c>
    </row>
    <row r="5864" spans="1:26" x14ac:dyDescent="0.2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>_xlfn.XLOOKUP(Sales_Data[[#This Row],[Category]],Assumptions_Model!A:A, Assumptions_Model!B:B)</f>
        <v>0.6</v>
      </c>
      <c r="W5864">
        <f>Sales_Data[[#This Row],[Sales]]*Sales_Data[[#This Row],[Cost_%]]</f>
        <v>11.664</v>
      </c>
      <c r="X5864">
        <f>Sales_Data[[#This Row],[Sales]]-Sales_Data[[#This Row],[Cost]]</f>
        <v>7.7760000000000016</v>
      </c>
      <c r="Y5864" s="3">
        <f>Sales_Data[[#This Row],[Gross_Profit_Recalc]]/Sales_Data[[#This Row],[Sales]]</f>
        <v>0.40000000000000008</v>
      </c>
      <c r="Z5864">
        <f>YEAR(Sales_Data[[#This Row],[Order Date]])</f>
        <v>2016</v>
      </c>
    </row>
    <row r="5865" spans="1:26" x14ac:dyDescent="0.2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>_xlfn.XLOOKUP(Sales_Data[[#This Row],[Category]],Assumptions_Model!A:A, Assumptions_Model!B:B)</f>
        <v>0.6</v>
      </c>
      <c r="W5865">
        <f>Sales_Data[[#This Row],[Sales]]*Sales_Data[[#This Row],[Cost_%]]</f>
        <v>6.6959999999999997</v>
      </c>
      <c r="X5865">
        <f>Sales_Data[[#This Row],[Sales]]-Sales_Data[[#This Row],[Cost]]</f>
        <v>4.4640000000000004</v>
      </c>
      <c r="Y5865" s="3">
        <f>Sales_Data[[#This Row],[Gross_Profit_Recalc]]/Sales_Data[[#This Row],[Sales]]</f>
        <v>0.4</v>
      </c>
      <c r="Z5865">
        <f>YEAR(Sales_Data[[#This Row],[Order Date]])</f>
        <v>2016</v>
      </c>
    </row>
    <row r="5866" spans="1:26" x14ac:dyDescent="0.2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>_xlfn.XLOOKUP(Sales_Data[[#This Row],[Category]],Assumptions_Model!A:A, Assumptions_Model!B:B)</f>
        <v>0.6</v>
      </c>
      <c r="W5866">
        <f>Sales_Data[[#This Row],[Sales]]*Sales_Data[[#This Row],[Cost_%]]</f>
        <v>47.681999999999995</v>
      </c>
      <c r="X5866">
        <f>Sales_Data[[#This Row],[Sales]]-Sales_Data[[#This Row],[Cost]]</f>
        <v>31.788000000000004</v>
      </c>
      <c r="Y5866" s="3">
        <f>Sales_Data[[#This Row],[Gross_Profit_Recalc]]/Sales_Data[[#This Row],[Sales]]</f>
        <v>0.40000000000000008</v>
      </c>
      <c r="Z5866">
        <f>YEAR(Sales_Data[[#This Row],[Order Date]])</f>
        <v>2014</v>
      </c>
    </row>
    <row r="5867" spans="1:26" x14ac:dyDescent="0.2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>_xlfn.XLOOKUP(Sales_Data[[#This Row],[Category]],Assumptions_Model!A:A, Assumptions_Model!B:B)</f>
        <v>0.6</v>
      </c>
      <c r="W5867">
        <f>Sales_Data[[#This Row],[Sales]]*Sales_Data[[#This Row],[Cost_%]]</f>
        <v>2.7359999999999998</v>
      </c>
      <c r="X5867">
        <f>Sales_Data[[#This Row],[Sales]]-Sales_Data[[#This Row],[Cost]]</f>
        <v>1.8239999999999998</v>
      </c>
      <c r="Y5867" s="3">
        <f>Sales_Data[[#This Row],[Gross_Profit_Recalc]]/Sales_Data[[#This Row],[Sales]]</f>
        <v>0.4</v>
      </c>
      <c r="Z5867">
        <f>YEAR(Sales_Data[[#This Row],[Order Date]])</f>
        <v>2014</v>
      </c>
    </row>
    <row r="5868" spans="1:26" x14ac:dyDescent="0.2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>_xlfn.XLOOKUP(Sales_Data[[#This Row],[Category]],Assumptions_Model!A:A, Assumptions_Model!B:B)</f>
        <v>0.65</v>
      </c>
      <c r="W5868">
        <f>Sales_Data[[#This Row],[Sales]]*Sales_Data[[#This Row],[Cost_%]]</f>
        <v>736.67750000000001</v>
      </c>
      <c r="X5868">
        <f>Sales_Data[[#This Row],[Sales]]-Sales_Data[[#This Row],[Cost]]</f>
        <v>396.6724999999999</v>
      </c>
      <c r="Y5868" s="3">
        <f>Sales_Data[[#This Row],[Gross_Profit_Recalc]]/Sales_Data[[#This Row],[Sales]]</f>
        <v>0.34999999999999992</v>
      </c>
      <c r="Z5868">
        <f>YEAR(Sales_Data[[#This Row],[Order Date]])</f>
        <v>2014</v>
      </c>
    </row>
    <row r="5869" spans="1:26" x14ac:dyDescent="0.2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>_xlfn.XLOOKUP(Sales_Data[[#This Row],[Category]],Assumptions_Model!A:A, Assumptions_Model!B:B)</f>
        <v>0.6</v>
      </c>
      <c r="W5869">
        <f>Sales_Data[[#This Row],[Sales]]*Sales_Data[[#This Row],[Cost_%]]</f>
        <v>2.8031999999999999</v>
      </c>
      <c r="X5869">
        <f>Sales_Data[[#This Row],[Sales]]-Sales_Data[[#This Row],[Cost]]</f>
        <v>1.8687999999999998</v>
      </c>
      <c r="Y5869" s="3">
        <f>Sales_Data[[#This Row],[Gross_Profit_Recalc]]/Sales_Data[[#This Row],[Sales]]</f>
        <v>0.39999999999999997</v>
      </c>
      <c r="Z5869">
        <f>YEAR(Sales_Data[[#This Row],[Order Date]])</f>
        <v>2016</v>
      </c>
    </row>
    <row r="5870" spans="1:26" x14ac:dyDescent="0.2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>_xlfn.XLOOKUP(Sales_Data[[#This Row],[Category]],Assumptions_Model!A:A, Assumptions_Model!B:B)</f>
        <v>0.6</v>
      </c>
      <c r="W5870">
        <f>Sales_Data[[#This Row],[Sales]]*Sales_Data[[#This Row],[Cost_%]]</f>
        <v>62.747999999999998</v>
      </c>
      <c r="X5870">
        <f>Sales_Data[[#This Row],[Sales]]-Sales_Data[[#This Row],[Cost]]</f>
        <v>41.832000000000001</v>
      </c>
      <c r="Y5870" s="3">
        <f>Sales_Data[[#This Row],[Gross_Profit_Recalc]]/Sales_Data[[#This Row],[Sales]]</f>
        <v>0.4</v>
      </c>
      <c r="Z5870">
        <f>YEAR(Sales_Data[[#This Row],[Order Date]])</f>
        <v>2016</v>
      </c>
    </row>
    <row r="5871" spans="1:26" x14ac:dyDescent="0.2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>_xlfn.XLOOKUP(Sales_Data[[#This Row],[Category]],Assumptions_Model!A:A, Assumptions_Model!B:B)</f>
        <v>0.65</v>
      </c>
      <c r="W5871">
        <f>Sales_Data[[#This Row],[Sales]]*Sales_Data[[#This Row],[Cost_%]]</f>
        <v>1042.0383999999999</v>
      </c>
      <c r="X5871">
        <f>Sales_Data[[#This Row],[Sales]]-Sales_Data[[#This Row],[Cost]]</f>
        <v>561.09760000000006</v>
      </c>
      <c r="Y5871" s="3">
        <f>Sales_Data[[#This Row],[Gross_Profit_Recalc]]/Sales_Data[[#This Row],[Sales]]</f>
        <v>0.35000000000000003</v>
      </c>
      <c r="Z5871">
        <f>YEAR(Sales_Data[[#This Row],[Order Date]])</f>
        <v>2016</v>
      </c>
    </row>
    <row r="5872" spans="1:26" x14ac:dyDescent="0.2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f>_xlfn.XLOOKUP(Sales_Data[[#This Row],[Category]],Assumptions_Model!A:A, Assumptions_Model!B:B)</f>
        <v>0.65</v>
      </c>
      <c r="W5872">
        <f>Sales_Data[[#This Row],[Sales]]*Sales_Data[[#This Row],[Cost_%]]</f>
        <v>840.76720000000012</v>
      </c>
      <c r="X5872">
        <f>Sales_Data[[#This Row],[Sales]]-Sales_Data[[#This Row],[Cost]]</f>
        <v>452.72079999999994</v>
      </c>
      <c r="Y5872" s="3">
        <f>Sales_Data[[#This Row],[Gross_Profit_Recalc]]/Sales_Data[[#This Row],[Sales]]</f>
        <v>0.34999999999999992</v>
      </c>
      <c r="Z5872">
        <f>YEAR(Sales_Data[[#This Row],[Order Date]])</f>
        <v>2016</v>
      </c>
    </row>
    <row r="5873" spans="1:26" x14ac:dyDescent="0.2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>_xlfn.XLOOKUP(Sales_Data[[#This Row],[Category]],Assumptions_Model!A:A, Assumptions_Model!B:B)</f>
        <v>0.65</v>
      </c>
      <c r="W5873">
        <f>Sales_Data[[#This Row],[Sales]]*Sales_Data[[#This Row],[Cost_%]]</f>
        <v>83.167500000000004</v>
      </c>
      <c r="X5873">
        <f>Sales_Data[[#This Row],[Sales]]-Sales_Data[[#This Row],[Cost]]</f>
        <v>44.782499999999999</v>
      </c>
      <c r="Y5873" s="3">
        <f>Sales_Data[[#This Row],[Gross_Profit_Recalc]]/Sales_Data[[#This Row],[Sales]]</f>
        <v>0.35</v>
      </c>
      <c r="Z5873">
        <f>YEAR(Sales_Data[[#This Row],[Order Date]])</f>
        <v>2016</v>
      </c>
    </row>
    <row r="5874" spans="1:26" x14ac:dyDescent="0.2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>_xlfn.XLOOKUP(Sales_Data[[#This Row],[Category]],Assumptions_Model!A:A, Assumptions_Model!B:B)</f>
        <v>0.6</v>
      </c>
      <c r="W5874">
        <f>Sales_Data[[#This Row],[Sales]]*Sales_Data[[#This Row],[Cost_%]]</f>
        <v>35.855999999999995</v>
      </c>
      <c r="X5874">
        <f>Sales_Data[[#This Row],[Sales]]-Sales_Data[[#This Row],[Cost]]</f>
        <v>23.904000000000003</v>
      </c>
      <c r="Y5874" s="3">
        <f>Sales_Data[[#This Row],[Gross_Profit_Recalc]]/Sales_Data[[#This Row],[Sales]]</f>
        <v>0.40000000000000008</v>
      </c>
      <c r="Z5874">
        <f>YEAR(Sales_Data[[#This Row],[Order Date]])</f>
        <v>2017</v>
      </c>
    </row>
    <row r="5875" spans="1:26" x14ac:dyDescent="0.2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>_xlfn.XLOOKUP(Sales_Data[[#This Row],[Category]],Assumptions_Model!A:A, Assumptions_Model!B:B)</f>
        <v>0.6</v>
      </c>
      <c r="W5875">
        <f>Sales_Data[[#This Row],[Sales]]*Sales_Data[[#This Row],[Cost_%]]</f>
        <v>64.847999999999999</v>
      </c>
      <c r="X5875">
        <f>Sales_Data[[#This Row],[Sales]]-Sales_Data[[#This Row],[Cost]]</f>
        <v>43.231999999999999</v>
      </c>
      <c r="Y5875" s="3">
        <f>Sales_Data[[#This Row],[Gross_Profit_Recalc]]/Sales_Data[[#This Row],[Sales]]</f>
        <v>0.4</v>
      </c>
      <c r="Z5875">
        <f>YEAR(Sales_Data[[#This Row],[Order Date]])</f>
        <v>2017</v>
      </c>
    </row>
    <row r="5876" spans="1:26" x14ac:dyDescent="0.2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>_xlfn.XLOOKUP(Sales_Data[[#This Row],[Category]],Assumptions_Model!A:A, Assumptions_Model!B:B)</f>
        <v>0.6</v>
      </c>
      <c r="W5876">
        <f>Sales_Data[[#This Row],[Sales]]*Sales_Data[[#This Row],[Cost_%]]</f>
        <v>5.7239999999999993</v>
      </c>
      <c r="X5876">
        <f>Sales_Data[[#This Row],[Sales]]-Sales_Data[[#This Row],[Cost]]</f>
        <v>3.8159999999999998</v>
      </c>
      <c r="Y5876" s="3">
        <f>Sales_Data[[#This Row],[Gross_Profit_Recalc]]/Sales_Data[[#This Row],[Sales]]</f>
        <v>0.4</v>
      </c>
      <c r="Z5876">
        <f>YEAR(Sales_Data[[#This Row],[Order Date]])</f>
        <v>2017</v>
      </c>
    </row>
    <row r="5877" spans="1:26" x14ac:dyDescent="0.2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>_xlfn.XLOOKUP(Sales_Data[[#This Row],[Category]],Assumptions_Model!A:A, Assumptions_Model!B:B)</f>
        <v>0.6</v>
      </c>
      <c r="W5877">
        <f>Sales_Data[[#This Row],[Sales]]*Sales_Data[[#This Row],[Cost_%]]</f>
        <v>7.0415999999999999</v>
      </c>
      <c r="X5877">
        <f>Sales_Data[[#This Row],[Sales]]-Sales_Data[[#This Row],[Cost]]</f>
        <v>4.6944000000000008</v>
      </c>
      <c r="Y5877" s="3">
        <f>Sales_Data[[#This Row],[Gross_Profit_Recalc]]/Sales_Data[[#This Row],[Sales]]</f>
        <v>0.4</v>
      </c>
      <c r="Z5877">
        <f>YEAR(Sales_Data[[#This Row],[Order Date]])</f>
        <v>2015</v>
      </c>
    </row>
    <row r="5878" spans="1:26" x14ac:dyDescent="0.2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>_xlfn.XLOOKUP(Sales_Data[[#This Row],[Category]],Assumptions_Model!A:A, Assumptions_Model!B:B)</f>
        <v>0.6</v>
      </c>
      <c r="W5878">
        <f>Sales_Data[[#This Row],[Sales]]*Sales_Data[[#This Row],[Cost_%]]</f>
        <v>268.71600000000001</v>
      </c>
      <c r="X5878">
        <f>Sales_Data[[#This Row],[Sales]]-Sales_Data[[#This Row],[Cost]]</f>
        <v>179.14400000000001</v>
      </c>
      <c r="Y5878" s="3">
        <f>Sales_Data[[#This Row],[Gross_Profit_Recalc]]/Sales_Data[[#This Row],[Sales]]</f>
        <v>0.4</v>
      </c>
      <c r="Z5878">
        <f>YEAR(Sales_Data[[#This Row],[Order Date]])</f>
        <v>2014</v>
      </c>
    </row>
    <row r="5879" spans="1:26" x14ac:dyDescent="0.2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f>_xlfn.XLOOKUP(Sales_Data[[#This Row],[Category]],Assumptions_Model!A:A, Assumptions_Model!B:B)</f>
        <v>0.6</v>
      </c>
      <c r="W5879">
        <f>Sales_Data[[#This Row],[Sales]]*Sales_Data[[#This Row],[Cost_%]]</f>
        <v>10.764000000000001</v>
      </c>
      <c r="X5879">
        <f>Sales_Data[[#This Row],[Sales]]-Sales_Data[[#This Row],[Cost]]</f>
        <v>7.1760000000000002</v>
      </c>
      <c r="Y5879" s="3">
        <f>Sales_Data[[#This Row],[Gross_Profit_Recalc]]/Sales_Data[[#This Row],[Sales]]</f>
        <v>0.39999999999999997</v>
      </c>
      <c r="Z5879">
        <f>YEAR(Sales_Data[[#This Row],[Order Date]])</f>
        <v>2014</v>
      </c>
    </row>
    <row r="5880" spans="1:26" x14ac:dyDescent="0.2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f>_xlfn.XLOOKUP(Sales_Data[[#This Row],[Category]],Assumptions_Model!A:A, Assumptions_Model!B:B)</f>
        <v>0.6</v>
      </c>
      <c r="W5880">
        <f>Sales_Data[[#This Row],[Sales]]*Sales_Data[[#This Row],[Cost_%]]</f>
        <v>147.52799999999999</v>
      </c>
      <c r="X5880">
        <f>Sales_Data[[#This Row],[Sales]]-Sales_Data[[#This Row],[Cost]]</f>
        <v>98.352000000000004</v>
      </c>
      <c r="Y5880" s="3">
        <f>Sales_Data[[#This Row],[Gross_Profit_Recalc]]/Sales_Data[[#This Row],[Sales]]</f>
        <v>0.4</v>
      </c>
      <c r="Z5880">
        <f>YEAR(Sales_Data[[#This Row],[Order Date]])</f>
        <v>2014</v>
      </c>
    </row>
    <row r="5881" spans="1:26" x14ac:dyDescent="0.2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>_xlfn.XLOOKUP(Sales_Data[[#This Row],[Category]],Assumptions_Model!A:A, Assumptions_Model!B:B)</f>
        <v>0.6</v>
      </c>
      <c r="W5881">
        <f>Sales_Data[[#This Row],[Sales]]*Sales_Data[[#This Row],[Cost_%]]</f>
        <v>115.29599999999999</v>
      </c>
      <c r="X5881">
        <f>Sales_Data[[#This Row],[Sales]]-Sales_Data[[#This Row],[Cost]]</f>
        <v>76.864000000000004</v>
      </c>
      <c r="Y5881" s="3">
        <f>Sales_Data[[#This Row],[Gross_Profit_Recalc]]/Sales_Data[[#This Row],[Sales]]</f>
        <v>0.4</v>
      </c>
      <c r="Z5881">
        <f>YEAR(Sales_Data[[#This Row],[Order Date]])</f>
        <v>2016</v>
      </c>
    </row>
    <row r="5882" spans="1:26" x14ac:dyDescent="0.2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>_xlfn.XLOOKUP(Sales_Data[[#This Row],[Category]],Assumptions_Model!A:A, Assumptions_Model!B:B)</f>
        <v>0.65</v>
      </c>
      <c r="W5882">
        <f>Sales_Data[[#This Row],[Sales]]*Sales_Data[[#This Row],[Cost_%]]</f>
        <v>521.01919999999996</v>
      </c>
      <c r="X5882">
        <f>Sales_Data[[#This Row],[Sales]]-Sales_Data[[#This Row],[Cost]]</f>
        <v>280.54880000000003</v>
      </c>
      <c r="Y5882" s="3">
        <f>Sales_Data[[#This Row],[Gross_Profit_Recalc]]/Sales_Data[[#This Row],[Sales]]</f>
        <v>0.35000000000000003</v>
      </c>
      <c r="Z5882">
        <f>YEAR(Sales_Data[[#This Row],[Order Date]])</f>
        <v>2016</v>
      </c>
    </row>
    <row r="5883" spans="1:26" x14ac:dyDescent="0.2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>_xlfn.XLOOKUP(Sales_Data[[#This Row],[Category]],Assumptions_Model!A:A, Assumptions_Model!B:B)</f>
        <v>0.6</v>
      </c>
      <c r="W5883">
        <f>Sales_Data[[#This Row],[Sales]]*Sales_Data[[#This Row],[Cost_%]]</f>
        <v>221.346</v>
      </c>
      <c r="X5883">
        <f>Sales_Data[[#This Row],[Sales]]-Sales_Data[[#This Row],[Cost]]</f>
        <v>147.56400000000002</v>
      </c>
      <c r="Y5883" s="3">
        <f>Sales_Data[[#This Row],[Gross_Profit_Recalc]]/Sales_Data[[#This Row],[Sales]]</f>
        <v>0.4</v>
      </c>
      <c r="Z5883">
        <f>YEAR(Sales_Data[[#This Row],[Order Date]])</f>
        <v>2016</v>
      </c>
    </row>
    <row r="5884" spans="1:26" x14ac:dyDescent="0.2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>_xlfn.XLOOKUP(Sales_Data[[#This Row],[Category]],Assumptions_Model!A:A, Assumptions_Model!B:B)</f>
        <v>0.65</v>
      </c>
      <c r="W5884">
        <f>Sales_Data[[#This Row],[Sales]]*Sales_Data[[#This Row],[Cost_%]]</f>
        <v>575.59320000000002</v>
      </c>
      <c r="X5884">
        <f>Sales_Data[[#This Row],[Sales]]-Sales_Data[[#This Row],[Cost]]</f>
        <v>309.9348</v>
      </c>
      <c r="Y5884" s="3">
        <f>Sales_Data[[#This Row],[Gross_Profit_Recalc]]/Sales_Data[[#This Row],[Sales]]</f>
        <v>0.35</v>
      </c>
      <c r="Z5884">
        <f>YEAR(Sales_Data[[#This Row],[Order Date]])</f>
        <v>2016</v>
      </c>
    </row>
    <row r="5885" spans="1:26" x14ac:dyDescent="0.2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>_xlfn.XLOOKUP(Sales_Data[[#This Row],[Category]],Assumptions_Model!A:A, Assumptions_Model!B:B)</f>
        <v>0.65</v>
      </c>
      <c r="W5885">
        <f>Sales_Data[[#This Row],[Sales]]*Sales_Data[[#This Row],[Cost_%]]</f>
        <v>18.382000000000001</v>
      </c>
      <c r="X5885">
        <f>Sales_Data[[#This Row],[Sales]]-Sales_Data[[#This Row],[Cost]]</f>
        <v>9.8979999999999997</v>
      </c>
      <c r="Y5885" s="3">
        <f>Sales_Data[[#This Row],[Gross_Profit_Recalc]]/Sales_Data[[#This Row],[Sales]]</f>
        <v>0.35</v>
      </c>
      <c r="Z5885">
        <f>YEAR(Sales_Data[[#This Row],[Order Date]])</f>
        <v>2016</v>
      </c>
    </row>
    <row r="5886" spans="1:26" x14ac:dyDescent="0.2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f>_xlfn.XLOOKUP(Sales_Data[[#This Row],[Category]],Assumptions_Model!A:A, Assumptions_Model!B:B)</f>
        <v>0.6</v>
      </c>
      <c r="W5886">
        <f>Sales_Data[[#This Row],[Sales]]*Sales_Data[[#This Row],[Cost_%]]</f>
        <v>2947.5540000000001</v>
      </c>
      <c r="X5886">
        <f>Sales_Data[[#This Row],[Sales]]-Sales_Data[[#This Row],[Cost]]</f>
        <v>1965.0360000000001</v>
      </c>
      <c r="Y5886" s="3">
        <f>Sales_Data[[#This Row],[Gross_Profit_Recalc]]/Sales_Data[[#This Row],[Sales]]</f>
        <v>0.4</v>
      </c>
      <c r="Z5886">
        <f>YEAR(Sales_Data[[#This Row],[Order Date]])</f>
        <v>2016</v>
      </c>
    </row>
    <row r="5887" spans="1:26" x14ac:dyDescent="0.2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>_xlfn.XLOOKUP(Sales_Data[[#This Row],[Category]],Assumptions_Model!A:A, Assumptions_Model!B:B)</f>
        <v>0.6</v>
      </c>
      <c r="W5887">
        <f>Sales_Data[[#This Row],[Sales]]*Sales_Data[[#This Row],[Cost_%]]</f>
        <v>8.6112000000000002</v>
      </c>
      <c r="X5887">
        <f>Sales_Data[[#This Row],[Sales]]-Sales_Data[[#This Row],[Cost]]</f>
        <v>5.7408000000000001</v>
      </c>
      <c r="Y5887" s="3">
        <f>Sales_Data[[#This Row],[Gross_Profit_Recalc]]/Sales_Data[[#This Row],[Sales]]</f>
        <v>0.4</v>
      </c>
      <c r="Z5887">
        <f>YEAR(Sales_Data[[#This Row],[Order Date]])</f>
        <v>2014</v>
      </c>
    </row>
    <row r="5888" spans="1:26" x14ac:dyDescent="0.2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>_xlfn.XLOOKUP(Sales_Data[[#This Row],[Category]],Assumptions_Model!A:A, Assumptions_Model!B:B)</f>
        <v>0.55000000000000004</v>
      </c>
      <c r="W5888">
        <f>Sales_Data[[#This Row],[Sales]]*Sales_Data[[#This Row],[Cost_%]]</f>
        <v>98.983500000000006</v>
      </c>
      <c r="X5888">
        <f>Sales_Data[[#This Row],[Sales]]-Sales_Data[[#This Row],[Cost]]</f>
        <v>80.986499999999992</v>
      </c>
      <c r="Y5888" s="3">
        <f>Sales_Data[[#This Row],[Gross_Profit_Recalc]]/Sales_Data[[#This Row],[Sales]]</f>
        <v>0.44999999999999996</v>
      </c>
      <c r="Z5888">
        <f>YEAR(Sales_Data[[#This Row],[Order Date]])</f>
        <v>2014</v>
      </c>
    </row>
    <row r="5889" spans="1:26" x14ac:dyDescent="0.2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>_xlfn.XLOOKUP(Sales_Data[[#This Row],[Category]],Assumptions_Model!A:A, Assumptions_Model!B:B)</f>
        <v>0.6</v>
      </c>
      <c r="W5889">
        <f>Sales_Data[[#This Row],[Sales]]*Sales_Data[[#This Row],[Cost_%]]</f>
        <v>25.655999999999999</v>
      </c>
      <c r="X5889">
        <f>Sales_Data[[#This Row],[Sales]]-Sales_Data[[#This Row],[Cost]]</f>
        <v>17.103999999999999</v>
      </c>
      <c r="Y5889" s="3">
        <f>Sales_Data[[#This Row],[Gross_Profit_Recalc]]/Sales_Data[[#This Row],[Sales]]</f>
        <v>0.4</v>
      </c>
      <c r="Z5889">
        <f>YEAR(Sales_Data[[#This Row],[Order Date]])</f>
        <v>2017</v>
      </c>
    </row>
    <row r="5890" spans="1:26" x14ac:dyDescent="0.2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>_xlfn.XLOOKUP(Sales_Data[[#This Row],[Category]],Assumptions_Model!A:A, Assumptions_Model!B:B)</f>
        <v>0.6</v>
      </c>
      <c r="W5890">
        <f>Sales_Data[[#This Row],[Sales]]*Sales_Data[[#This Row],[Cost_%]]</f>
        <v>27.407999999999998</v>
      </c>
      <c r="X5890">
        <f>Sales_Data[[#This Row],[Sales]]-Sales_Data[[#This Row],[Cost]]</f>
        <v>18.272000000000002</v>
      </c>
      <c r="Y5890" s="3">
        <f>Sales_Data[[#This Row],[Gross_Profit_Recalc]]/Sales_Data[[#This Row],[Sales]]</f>
        <v>0.4</v>
      </c>
      <c r="Z5890">
        <f>YEAR(Sales_Data[[#This Row],[Order Date]])</f>
        <v>2015</v>
      </c>
    </row>
    <row r="5891" spans="1:26" x14ac:dyDescent="0.2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>_xlfn.XLOOKUP(Sales_Data[[#This Row],[Category]],Assumptions_Model!A:A, Assumptions_Model!B:B)</f>
        <v>0.6</v>
      </c>
      <c r="W5891">
        <f>Sales_Data[[#This Row],[Sales]]*Sales_Data[[#This Row],[Cost_%]]</f>
        <v>15.035999999999998</v>
      </c>
      <c r="X5891">
        <f>Sales_Data[[#This Row],[Sales]]-Sales_Data[[#This Row],[Cost]]</f>
        <v>10.024000000000001</v>
      </c>
      <c r="Y5891" s="3">
        <f>Sales_Data[[#This Row],[Gross_Profit_Recalc]]/Sales_Data[[#This Row],[Sales]]</f>
        <v>0.40000000000000008</v>
      </c>
      <c r="Z5891">
        <f>YEAR(Sales_Data[[#This Row],[Order Date]])</f>
        <v>2016</v>
      </c>
    </row>
    <row r="5892" spans="1:26" x14ac:dyDescent="0.2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>_xlfn.XLOOKUP(Sales_Data[[#This Row],[Category]],Assumptions_Model!A:A, Assumptions_Model!B:B)</f>
        <v>0.6</v>
      </c>
      <c r="W5892">
        <f>Sales_Data[[#This Row],[Sales]]*Sales_Data[[#This Row],[Cost_%]]</f>
        <v>23.059200000000001</v>
      </c>
      <c r="X5892">
        <f>Sales_Data[[#This Row],[Sales]]-Sales_Data[[#This Row],[Cost]]</f>
        <v>15.372800000000002</v>
      </c>
      <c r="Y5892" s="3">
        <f>Sales_Data[[#This Row],[Gross_Profit_Recalc]]/Sales_Data[[#This Row],[Sales]]</f>
        <v>0.4</v>
      </c>
      <c r="Z5892">
        <f>YEAR(Sales_Data[[#This Row],[Order Date]])</f>
        <v>2016</v>
      </c>
    </row>
    <row r="5893" spans="1:26" x14ac:dyDescent="0.2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>_xlfn.XLOOKUP(Sales_Data[[#This Row],[Category]],Assumptions_Model!A:A, Assumptions_Model!B:B)</f>
        <v>0.6</v>
      </c>
      <c r="W5893">
        <f>Sales_Data[[#This Row],[Sales]]*Sales_Data[[#This Row],[Cost_%]]</f>
        <v>12.940800000000001</v>
      </c>
      <c r="X5893">
        <f>Sales_Data[[#This Row],[Sales]]-Sales_Data[[#This Row],[Cost]]</f>
        <v>8.6272000000000002</v>
      </c>
      <c r="Y5893" s="3">
        <f>Sales_Data[[#This Row],[Gross_Profit_Recalc]]/Sales_Data[[#This Row],[Sales]]</f>
        <v>0.39999999999999997</v>
      </c>
      <c r="Z5893">
        <f>YEAR(Sales_Data[[#This Row],[Order Date]])</f>
        <v>2016</v>
      </c>
    </row>
    <row r="5894" spans="1:26" x14ac:dyDescent="0.2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>_xlfn.XLOOKUP(Sales_Data[[#This Row],[Category]],Assumptions_Model!A:A, Assumptions_Model!B:B)</f>
        <v>0.55000000000000004</v>
      </c>
      <c r="W5894">
        <f>Sales_Data[[#This Row],[Sales]]*Sales_Data[[#This Row],[Cost_%]]</f>
        <v>44.866799999999998</v>
      </c>
      <c r="X5894">
        <f>Sales_Data[[#This Row],[Sales]]-Sales_Data[[#This Row],[Cost]]</f>
        <v>36.709199999999996</v>
      </c>
      <c r="Y5894" s="3">
        <f>Sales_Data[[#This Row],[Gross_Profit_Recalc]]/Sales_Data[[#This Row],[Sales]]</f>
        <v>0.44999999999999996</v>
      </c>
      <c r="Z5894">
        <f>YEAR(Sales_Data[[#This Row],[Order Date]])</f>
        <v>2016</v>
      </c>
    </row>
    <row r="5895" spans="1:26" x14ac:dyDescent="0.2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>_xlfn.XLOOKUP(Sales_Data[[#This Row],[Category]],Assumptions_Model!A:A, Assumptions_Model!B:B)</f>
        <v>0.6</v>
      </c>
      <c r="W5895">
        <f>Sales_Data[[#This Row],[Sales]]*Sales_Data[[#This Row],[Cost_%]]</f>
        <v>1.6679999999999999</v>
      </c>
      <c r="X5895">
        <f>Sales_Data[[#This Row],[Sales]]-Sales_Data[[#This Row],[Cost]]</f>
        <v>1.1119999999999999</v>
      </c>
      <c r="Y5895" s="3">
        <f>Sales_Data[[#This Row],[Gross_Profit_Recalc]]/Sales_Data[[#This Row],[Sales]]</f>
        <v>0.39999999999999997</v>
      </c>
      <c r="Z5895">
        <f>YEAR(Sales_Data[[#This Row],[Order Date]])</f>
        <v>2017</v>
      </c>
    </row>
    <row r="5896" spans="1:26" x14ac:dyDescent="0.2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>_xlfn.XLOOKUP(Sales_Data[[#This Row],[Category]],Assumptions_Model!A:A, Assumptions_Model!B:B)</f>
        <v>0.6</v>
      </c>
      <c r="W5896">
        <f>Sales_Data[[#This Row],[Sales]]*Sales_Data[[#This Row],[Cost_%]]</f>
        <v>59.921999999999997</v>
      </c>
      <c r="X5896">
        <f>Sales_Data[[#This Row],[Sales]]-Sales_Data[[#This Row],[Cost]]</f>
        <v>39.948000000000008</v>
      </c>
      <c r="Y5896" s="3">
        <f>Sales_Data[[#This Row],[Gross_Profit_Recalc]]/Sales_Data[[#This Row],[Sales]]</f>
        <v>0.40000000000000008</v>
      </c>
      <c r="Z5896">
        <f>YEAR(Sales_Data[[#This Row],[Order Date]])</f>
        <v>2017</v>
      </c>
    </row>
    <row r="5897" spans="1:26" x14ac:dyDescent="0.2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>_xlfn.XLOOKUP(Sales_Data[[#This Row],[Category]],Assumptions_Model!A:A, Assumptions_Model!B:B)</f>
        <v>0.6</v>
      </c>
      <c r="W5897">
        <f>Sales_Data[[#This Row],[Sales]]*Sales_Data[[#This Row],[Cost_%]]</f>
        <v>26.639999999999997</v>
      </c>
      <c r="X5897">
        <f>Sales_Data[[#This Row],[Sales]]-Sales_Data[[#This Row],[Cost]]</f>
        <v>17.760000000000002</v>
      </c>
      <c r="Y5897" s="3">
        <f>Sales_Data[[#This Row],[Gross_Profit_Recalc]]/Sales_Data[[#This Row],[Sales]]</f>
        <v>0.4</v>
      </c>
      <c r="Z5897">
        <f>YEAR(Sales_Data[[#This Row],[Order Date]])</f>
        <v>2014</v>
      </c>
    </row>
    <row r="5898" spans="1:26" x14ac:dyDescent="0.2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>_xlfn.XLOOKUP(Sales_Data[[#This Row],[Category]],Assumptions_Model!A:A, Assumptions_Model!B:B)</f>
        <v>0.6</v>
      </c>
      <c r="W5898">
        <f>Sales_Data[[#This Row],[Sales]]*Sales_Data[[#This Row],[Cost_%]]</f>
        <v>12.839999999999998</v>
      </c>
      <c r="X5898">
        <f>Sales_Data[[#This Row],[Sales]]-Sales_Data[[#This Row],[Cost]]</f>
        <v>8.56</v>
      </c>
      <c r="Y5898" s="3">
        <f>Sales_Data[[#This Row],[Gross_Profit_Recalc]]/Sales_Data[[#This Row],[Sales]]</f>
        <v>0.4</v>
      </c>
      <c r="Z5898">
        <f>YEAR(Sales_Data[[#This Row],[Order Date]])</f>
        <v>2014</v>
      </c>
    </row>
    <row r="5899" spans="1:26" x14ac:dyDescent="0.2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>_xlfn.XLOOKUP(Sales_Data[[#This Row],[Category]],Assumptions_Model!A:A, Assumptions_Model!B:B)</f>
        <v>0.65</v>
      </c>
      <c r="W5899">
        <f>Sales_Data[[#This Row],[Sales]]*Sales_Data[[#This Row],[Cost_%]]</f>
        <v>46.228000000000002</v>
      </c>
      <c r="X5899">
        <f>Sales_Data[[#This Row],[Sales]]-Sales_Data[[#This Row],[Cost]]</f>
        <v>24.892000000000003</v>
      </c>
      <c r="Y5899" s="3">
        <f>Sales_Data[[#This Row],[Gross_Profit_Recalc]]/Sales_Data[[#This Row],[Sales]]</f>
        <v>0.35000000000000003</v>
      </c>
      <c r="Z5899">
        <f>YEAR(Sales_Data[[#This Row],[Order Date]])</f>
        <v>2016</v>
      </c>
    </row>
    <row r="5900" spans="1:26" x14ac:dyDescent="0.2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>_xlfn.XLOOKUP(Sales_Data[[#This Row],[Category]],Assumptions_Model!A:A, Assumptions_Model!B:B)</f>
        <v>0.55000000000000004</v>
      </c>
      <c r="W5900">
        <f>Sales_Data[[#This Row],[Sales]]*Sales_Data[[#This Row],[Cost_%]]</f>
        <v>142.97800000000001</v>
      </c>
      <c r="X5900">
        <f>Sales_Data[[#This Row],[Sales]]-Sales_Data[[#This Row],[Cost]]</f>
        <v>116.98199999999997</v>
      </c>
      <c r="Y5900" s="3">
        <f>Sales_Data[[#This Row],[Gross_Profit_Recalc]]/Sales_Data[[#This Row],[Sales]]</f>
        <v>0.4499999999999999</v>
      </c>
      <c r="Z5900">
        <f>YEAR(Sales_Data[[#This Row],[Order Date]])</f>
        <v>2016</v>
      </c>
    </row>
    <row r="5901" spans="1:26" x14ac:dyDescent="0.2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>_xlfn.XLOOKUP(Sales_Data[[#This Row],[Category]],Assumptions_Model!A:A, Assumptions_Model!B:B)</f>
        <v>0.6</v>
      </c>
      <c r="W5901">
        <f>Sales_Data[[#This Row],[Sales]]*Sales_Data[[#This Row],[Cost_%]]</f>
        <v>5.8679999999999994</v>
      </c>
      <c r="X5901">
        <f>Sales_Data[[#This Row],[Sales]]-Sales_Data[[#This Row],[Cost]]</f>
        <v>3.9119999999999999</v>
      </c>
      <c r="Y5901" s="3">
        <f>Sales_Data[[#This Row],[Gross_Profit_Recalc]]/Sales_Data[[#This Row],[Sales]]</f>
        <v>0.4</v>
      </c>
      <c r="Z5901">
        <f>YEAR(Sales_Data[[#This Row],[Order Date]])</f>
        <v>2017</v>
      </c>
    </row>
    <row r="5902" spans="1:26" x14ac:dyDescent="0.2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>_xlfn.XLOOKUP(Sales_Data[[#This Row],[Category]],Assumptions_Model!A:A, Assumptions_Model!B:B)</f>
        <v>0.6</v>
      </c>
      <c r="W5902">
        <f>Sales_Data[[#This Row],[Sales]]*Sales_Data[[#This Row],[Cost_%]]</f>
        <v>14.5152</v>
      </c>
      <c r="X5902">
        <f>Sales_Data[[#This Row],[Sales]]-Sales_Data[[#This Row],[Cost]]</f>
        <v>9.6768000000000001</v>
      </c>
      <c r="Y5902" s="3">
        <f>Sales_Data[[#This Row],[Gross_Profit_Recalc]]/Sales_Data[[#This Row],[Sales]]</f>
        <v>0.4</v>
      </c>
      <c r="Z5902">
        <f>YEAR(Sales_Data[[#This Row],[Order Date]])</f>
        <v>2015</v>
      </c>
    </row>
    <row r="5903" spans="1:26" x14ac:dyDescent="0.2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>_xlfn.XLOOKUP(Sales_Data[[#This Row],[Category]],Assumptions_Model!A:A, Assumptions_Model!B:B)</f>
        <v>0.65</v>
      </c>
      <c r="W5903">
        <f>Sales_Data[[#This Row],[Sales]]*Sales_Data[[#This Row],[Cost_%]]</f>
        <v>20.513999999999999</v>
      </c>
      <c r="X5903">
        <f>Sales_Data[[#This Row],[Sales]]-Sales_Data[[#This Row],[Cost]]</f>
        <v>11.045999999999999</v>
      </c>
      <c r="Y5903" s="3">
        <f>Sales_Data[[#This Row],[Gross_Profit_Recalc]]/Sales_Data[[#This Row],[Sales]]</f>
        <v>0.35</v>
      </c>
      <c r="Z5903">
        <f>YEAR(Sales_Data[[#This Row],[Order Date]])</f>
        <v>2016</v>
      </c>
    </row>
    <row r="5904" spans="1:26" x14ac:dyDescent="0.2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>_xlfn.XLOOKUP(Sales_Data[[#This Row],[Category]],Assumptions_Model!A:A, Assumptions_Model!B:B)</f>
        <v>0.6</v>
      </c>
      <c r="W5904">
        <f>Sales_Data[[#This Row],[Sales]]*Sales_Data[[#This Row],[Cost_%]]</f>
        <v>35.963999999999999</v>
      </c>
      <c r="X5904">
        <f>Sales_Data[[#This Row],[Sales]]-Sales_Data[[#This Row],[Cost]]</f>
        <v>23.975999999999999</v>
      </c>
      <c r="Y5904" s="3">
        <f>Sales_Data[[#This Row],[Gross_Profit_Recalc]]/Sales_Data[[#This Row],[Sales]]</f>
        <v>0.4</v>
      </c>
      <c r="Z5904">
        <f>YEAR(Sales_Data[[#This Row],[Order Date]])</f>
        <v>2017</v>
      </c>
    </row>
    <row r="5905" spans="1:26" x14ac:dyDescent="0.2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>_xlfn.XLOOKUP(Sales_Data[[#This Row],[Category]],Assumptions_Model!A:A, Assumptions_Model!B:B)</f>
        <v>0.6</v>
      </c>
      <c r="W5905">
        <f>Sales_Data[[#This Row],[Sales]]*Sales_Data[[#This Row],[Cost_%]]</f>
        <v>27.215999999999998</v>
      </c>
      <c r="X5905">
        <f>Sales_Data[[#This Row],[Sales]]-Sales_Data[[#This Row],[Cost]]</f>
        <v>18.144000000000002</v>
      </c>
      <c r="Y5905" s="3">
        <f>Sales_Data[[#This Row],[Gross_Profit_Recalc]]/Sales_Data[[#This Row],[Sales]]</f>
        <v>0.4</v>
      </c>
      <c r="Z5905">
        <f>YEAR(Sales_Data[[#This Row],[Order Date]])</f>
        <v>2017</v>
      </c>
    </row>
    <row r="5906" spans="1:26" x14ac:dyDescent="0.2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>_xlfn.XLOOKUP(Sales_Data[[#This Row],[Category]],Assumptions_Model!A:A, Assumptions_Model!B:B)</f>
        <v>0.6</v>
      </c>
      <c r="W5906">
        <f>Sales_Data[[#This Row],[Sales]]*Sales_Data[[#This Row],[Cost_%]]</f>
        <v>15.839999999999998</v>
      </c>
      <c r="X5906">
        <f>Sales_Data[[#This Row],[Sales]]-Sales_Data[[#This Row],[Cost]]</f>
        <v>10.56</v>
      </c>
      <c r="Y5906" s="3">
        <f>Sales_Data[[#This Row],[Gross_Profit_Recalc]]/Sales_Data[[#This Row],[Sales]]</f>
        <v>0.4</v>
      </c>
      <c r="Z5906">
        <f>YEAR(Sales_Data[[#This Row],[Order Date]])</f>
        <v>2017</v>
      </c>
    </row>
    <row r="5907" spans="1:26" x14ac:dyDescent="0.2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>_xlfn.XLOOKUP(Sales_Data[[#This Row],[Category]],Assumptions_Model!A:A, Assumptions_Model!B:B)</f>
        <v>0.6</v>
      </c>
      <c r="W5907">
        <f>Sales_Data[[#This Row],[Sales]]*Sales_Data[[#This Row],[Cost_%]]</f>
        <v>24.84</v>
      </c>
      <c r="X5907">
        <f>Sales_Data[[#This Row],[Sales]]-Sales_Data[[#This Row],[Cost]]</f>
        <v>16.559999999999999</v>
      </c>
      <c r="Y5907" s="3">
        <f>Sales_Data[[#This Row],[Gross_Profit_Recalc]]/Sales_Data[[#This Row],[Sales]]</f>
        <v>0.39999999999999997</v>
      </c>
      <c r="Z5907">
        <f>YEAR(Sales_Data[[#This Row],[Order Date]])</f>
        <v>2017</v>
      </c>
    </row>
    <row r="5908" spans="1:26" x14ac:dyDescent="0.2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>_xlfn.XLOOKUP(Sales_Data[[#This Row],[Category]],Assumptions_Model!A:A, Assumptions_Model!B:B)</f>
        <v>0.55000000000000004</v>
      </c>
      <c r="W5908">
        <f>Sales_Data[[#This Row],[Sales]]*Sales_Data[[#This Row],[Cost_%]]</f>
        <v>9.3224999999999998</v>
      </c>
      <c r="X5908">
        <f>Sales_Data[[#This Row],[Sales]]-Sales_Data[[#This Row],[Cost]]</f>
        <v>7.6274999999999995</v>
      </c>
      <c r="Y5908" s="3">
        <f>Sales_Data[[#This Row],[Gross_Profit_Recalc]]/Sales_Data[[#This Row],[Sales]]</f>
        <v>0.45</v>
      </c>
      <c r="Z5908">
        <f>YEAR(Sales_Data[[#This Row],[Order Date]])</f>
        <v>2017</v>
      </c>
    </row>
    <row r="5909" spans="1:26" x14ac:dyDescent="0.2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>_xlfn.XLOOKUP(Sales_Data[[#This Row],[Category]],Assumptions_Model!A:A, Assumptions_Model!B:B)</f>
        <v>0.6</v>
      </c>
      <c r="W5909">
        <f>Sales_Data[[#This Row],[Sales]]*Sales_Data[[#This Row],[Cost_%]]</f>
        <v>14.8224</v>
      </c>
      <c r="X5909">
        <f>Sales_Data[[#This Row],[Sales]]-Sales_Data[[#This Row],[Cost]]</f>
        <v>9.8816000000000006</v>
      </c>
      <c r="Y5909" s="3">
        <f>Sales_Data[[#This Row],[Gross_Profit_Recalc]]/Sales_Data[[#This Row],[Sales]]</f>
        <v>0.4</v>
      </c>
      <c r="Z5909">
        <f>YEAR(Sales_Data[[#This Row],[Order Date]])</f>
        <v>2016</v>
      </c>
    </row>
    <row r="5910" spans="1:26" x14ac:dyDescent="0.2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>_xlfn.XLOOKUP(Sales_Data[[#This Row],[Category]],Assumptions_Model!A:A, Assumptions_Model!B:B)</f>
        <v>0.6</v>
      </c>
      <c r="W5910">
        <f>Sales_Data[[#This Row],[Sales]]*Sales_Data[[#This Row],[Cost_%]]</f>
        <v>35.82</v>
      </c>
      <c r="X5910">
        <f>Sales_Data[[#This Row],[Sales]]-Sales_Data[[#This Row],[Cost]]</f>
        <v>23.880000000000003</v>
      </c>
      <c r="Y5910" s="3">
        <f>Sales_Data[[#This Row],[Gross_Profit_Recalc]]/Sales_Data[[#This Row],[Sales]]</f>
        <v>0.4</v>
      </c>
      <c r="Z5910">
        <f>YEAR(Sales_Data[[#This Row],[Order Date]])</f>
        <v>2016</v>
      </c>
    </row>
    <row r="5911" spans="1:26" x14ac:dyDescent="0.2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>_xlfn.XLOOKUP(Sales_Data[[#This Row],[Category]],Assumptions_Model!A:A, Assumptions_Model!B:B)</f>
        <v>0.65</v>
      </c>
      <c r="W5911">
        <f>Sales_Data[[#This Row],[Sales]]*Sales_Data[[#This Row],[Cost_%]]</f>
        <v>9.4380000000000006</v>
      </c>
      <c r="X5911">
        <f>Sales_Data[[#This Row],[Sales]]-Sales_Data[[#This Row],[Cost]]</f>
        <v>5.081999999999999</v>
      </c>
      <c r="Y5911" s="3">
        <f>Sales_Data[[#This Row],[Gross_Profit_Recalc]]/Sales_Data[[#This Row],[Sales]]</f>
        <v>0.34999999999999992</v>
      </c>
      <c r="Z5911">
        <f>YEAR(Sales_Data[[#This Row],[Order Date]])</f>
        <v>2016</v>
      </c>
    </row>
    <row r="5912" spans="1:26" x14ac:dyDescent="0.2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>_xlfn.XLOOKUP(Sales_Data[[#This Row],[Category]],Assumptions_Model!A:A, Assumptions_Model!B:B)</f>
        <v>0.6</v>
      </c>
      <c r="W5912">
        <f>Sales_Data[[#This Row],[Sales]]*Sales_Data[[#This Row],[Cost_%]]</f>
        <v>62.510399999999997</v>
      </c>
      <c r="X5912">
        <f>Sales_Data[[#This Row],[Sales]]-Sales_Data[[#This Row],[Cost]]</f>
        <v>41.6736</v>
      </c>
      <c r="Y5912" s="3">
        <f>Sales_Data[[#This Row],[Gross_Profit_Recalc]]/Sales_Data[[#This Row],[Sales]]</f>
        <v>0.4</v>
      </c>
      <c r="Z5912">
        <f>YEAR(Sales_Data[[#This Row],[Order Date]])</f>
        <v>2016</v>
      </c>
    </row>
    <row r="5913" spans="1:26" x14ac:dyDescent="0.2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>_xlfn.XLOOKUP(Sales_Data[[#This Row],[Category]],Assumptions_Model!A:A, Assumptions_Model!B:B)</f>
        <v>0.6</v>
      </c>
      <c r="W5913">
        <f>Sales_Data[[#This Row],[Sales]]*Sales_Data[[#This Row],[Cost_%]]</f>
        <v>27.917999999999999</v>
      </c>
      <c r="X5913">
        <f>Sales_Data[[#This Row],[Sales]]-Sales_Data[[#This Row],[Cost]]</f>
        <v>18.612000000000002</v>
      </c>
      <c r="Y5913" s="3">
        <f>Sales_Data[[#This Row],[Gross_Profit_Recalc]]/Sales_Data[[#This Row],[Sales]]</f>
        <v>0.4</v>
      </c>
      <c r="Z5913">
        <f>YEAR(Sales_Data[[#This Row],[Order Date]])</f>
        <v>2016</v>
      </c>
    </row>
    <row r="5914" spans="1:26" x14ac:dyDescent="0.2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>_xlfn.XLOOKUP(Sales_Data[[#This Row],[Category]],Assumptions_Model!A:A, Assumptions_Model!B:B)</f>
        <v>0.6</v>
      </c>
      <c r="W5914">
        <f>Sales_Data[[#This Row],[Sales]]*Sales_Data[[#This Row],[Cost_%]]</f>
        <v>15.299999999999999</v>
      </c>
      <c r="X5914">
        <f>Sales_Data[[#This Row],[Sales]]-Sales_Data[[#This Row],[Cost]]</f>
        <v>10.200000000000001</v>
      </c>
      <c r="Y5914" s="3">
        <f>Sales_Data[[#This Row],[Gross_Profit_Recalc]]/Sales_Data[[#This Row],[Sales]]</f>
        <v>0.4</v>
      </c>
      <c r="Z5914">
        <f>YEAR(Sales_Data[[#This Row],[Order Date]])</f>
        <v>2014</v>
      </c>
    </row>
    <row r="5915" spans="1:26" x14ac:dyDescent="0.2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>_xlfn.XLOOKUP(Sales_Data[[#This Row],[Category]],Assumptions_Model!A:A, Assumptions_Model!B:B)</f>
        <v>0.6</v>
      </c>
      <c r="W5915">
        <f>Sales_Data[[#This Row],[Sales]]*Sales_Data[[#This Row],[Cost_%]]</f>
        <v>8.94</v>
      </c>
      <c r="X5915">
        <f>Sales_Data[[#This Row],[Sales]]-Sales_Data[[#This Row],[Cost]]</f>
        <v>5.9600000000000009</v>
      </c>
      <c r="Y5915" s="3">
        <f>Sales_Data[[#This Row],[Gross_Profit_Recalc]]/Sales_Data[[#This Row],[Sales]]</f>
        <v>0.4</v>
      </c>
      <c r="Z5915">
        <f>YEAR(Sales_Data[[#This Row],[Order Date]])</f>
        <v>2015</v>
      </c>
    </row>
    <row r="5916" spans="1:26" x14ac:dyDescent="0.2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>_xlfn.XLOOKUP(Sales_Data[[#This Row],[Category]],Assumptions_Model!A:A, Assumptions_Model!B:B)</f>
        <v>0.6</v>
      </c>
      <c r="W5916">
        <f>Sales_Data[[#This Row],[Sales]]*Sales_Data[[#This Row],[Cost_%]]</f>
        <v>52.625999999999998</v>
      </c>
      <c r="X5916">
        <f>Sales_Data[[#This Row],[Sales]]-Sales_Data[[#This Row],[Cost]]</f>
        <v>35.083999999999996</v>
      </c>
      <c r="Y5916" s="3">
        <f>Sales_Data[[#This Row],[Gross_Profit_Recalc]]/Sales_Data[[#This Row],[Sales]]</f>
        <v>0.39999999999999997</v>
      </c>
      <c r="Z5916">
        <f>YEAR(Sales_Data[[#This Row],[Order Date]])</f>
        <v>2015</v>
      </c>
    </row>
    <row r="5917" spans="1:26" x14ac:dyDescent="0.2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>_xlfn.XLOOKUP(Sales_Data[[#This Row],[Category]],Assumptions_Model!A:A, Assumptions_Model!B:B)</f>
        <v>0.65</v>
      </c>
      <c r="W5917">
        <f>Sales_Data[[#This Row],[Sales]]*Sales_Data[[#This Row],[Cost_%]]</f>
        <v>129.84660000000002</v>
      </c>
      <c r="X5917">
        <f>Sales_Data[[#This Row],[Sales]]-Sales_Data[[#This Row],[Cost]]</f>
        <v>69.917399999999986</v>
      </c>
      <c r="Y5917" s="3">
        <f>Sales_Data[[#This Row],[Gross_Profit_Recalc]]/Sales_Data[[#This Row],[Sales]]</f>
        <v>0.34999999999999992</v>
      </c>
      <c r="Z5917">
        <f>YEAR(Sales_Data[[#This Row],[Order Date]])</f>
        <v>2015</v>
      </c>
    </row>
    <row r="5918" spans="1:26" x14ac:dyDescent="0.2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>_xlfn.XLOOKUP(Sales_Data[[#This Row],[Category]],Assumptions_Model!A:A, Assumptions_Model!B:B)</f>
        <v>0.6</v>
      </c>
      <c r="W5918">
        <f>Sales_Data[[#This Row],[Sales]]*Sales_Data[[#This Row],[Cost_%]]</f>
        <v>56.76</v>
      </c>
      <c r="X5918">
        <f>Sales_Data[[#This Row],[Sales]]-Sales_Data[[#This Row],[Cost]]</f>
        <v>37.839999999999996</v>
      </c>
      <c r="Y5918" s="3">
        <f>Sales_Data[[#This Row],[Gross_Profit_Recalc]]/Sales_Data[[#This Row],[Sales]]</f>
        <v>0.39999999999999997</v>
      </c>
      <c r="Z5918">
        <f>YEAR(Sales_Data[[#This Row],[Order Date]])</f>
        <v>2015</v>
      </c>
    </row>
    <row r="5919" spans="1:26" x14ac:dyDescent="0.2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>_xlfn.XLOOKUP(Sales_Data[[#This Row],[Category]],Assumptions_Model!A:A, Assumptions_Model!B:B)</f>
        <v>0.65</v>
      </c>
      <c r="W5919">
        <f>Sales_Data[[#This Row],[Sales]]*Sales_Data[[#This Row],[Cost_%]]</f>
        <v>2748.6576</v>
      </c>
      <c r="X5919">
        <f>Sales_Data[[#This Row],[Sales]]-Sales_Data[[#This Row],[Cost]]</f>
        <v>1480.0463999999997</v>
      </c>
      <c r="Y5919" s="3">
        <f>Sales_Data[[#This Row],[Gross_Profit_Recalc]]/Sales_Data[[#This Row],[Sales]]</f>
        <v>0.35</v>
      </c>
      <c r="Z5919">
        <f>YEAR(Sales_Data[[#This Row],[Order Date]])</f>
        <v>2015</v>
      </c>
    </row>
    <row r="5920" spans="1:26" x14ac:dyDescent="0.2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>_xlfn.XLOOKUP(Sales_Data[[#This Row],[Category]],Assumptions_Model!A:A, Assumptions_Model!B:B)</f>
        <v>0.65</v>
      </c>
      <c r="W5920">
        <f>Sales_Data[[#This Row],[Sales]]*Sales_Data[[#This Row],[Cost_%]]</f>
        <v>1302.548</v>
      </c>
      <c r="X5920">
        <f>Sales_Data[[#This Row],[Sales]]-Sales_Data[[#This Row],[Cost]]</f>
        <v>701.37200000000007</v>
      </c>
      <c r="Y5920" s="3">
        <f>Sales_Data[[#This Row],[Gross_Profit_Recalc]]/Sales_Data[[#This Row],[Sales]]</f>
        <v>0.35000000000000003</v>
      </c>
      <c r="Z5920">
        <f>YEAR(Sales_Data[[#This Row],[Order Date]])</f>
        <v>2015</v>
      </c>
    </row>
    <row r="5921" spans="1:26" x14ac:dyDescent="0.2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>_xlfn.XLOOKUP(Sales_Data[[#This Row],[Category]],Assumptions_Model!A:A, Assumptions_Model!B:B)</f>
        <v>0.55000000000000004</v>
      </c>
      <c r="W5921">
        <f>Sales_Data[[#This Row],[Sales]]*Sales_Data[[#This Row],[Cost_%]]</f>
        <v>115.48350000000001</v>
      </c>
      <c r="X5921">
        <f>Sales_Data[[#This Row],[Sales]]-Sales_Data[[#This Row],[Cost]]</f>
        <v>94.486499999999992</v>
      </c>
      <c r="Y5921" s="3">
        <f>Sales_Data[[#This Row],[Gross_Profit_Recalc]]/Sales_Data[[#This Row],[Sales]]</f>
        <v>0.44999999999999996</v>
      </c>
      <c r="Z5921">
        <f>YEAR(Sales_Data[[#This Row],[Order Date]])</f>
        <v>2015</v>
      </c>
    </row>
    <row r="5922" spans="1:26" x14ac:dyDescent="0.2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>_xlfn.XLOOKUP(Sales_Data[[#This Row],[Category]],Assumptions_Model!A:A, Assumptions_Model!B:B)</f>
        <v>0.55000000000000004</v>
      </c>
      <c r="W5922">
        <f>Sales_Data[[#This Row],[Sales]]*Sales_Data[[#This Row],[Cost_%]]</f>
        <v>362.94499999999999</v>
      </c>
      <c r="X5922">
        <f>Sales_Data[[#This Row],[Sales]]-Sales_Data[[#This Row],[Cost]]</f>
        <v>296.95499999999998</v>
      </c>
      <c r="Y5922" s="3">
        <f>Sales_Data[[#This Row],[Gross_Profit_Recalc]]/Sales_Data[[#This Row],[Sales]]</f>
        <v>0.45</v>
      </c>
      <c r="Z5922">
        <f>YEAR(Sales_Data[[#This Row],[Order Date]])</f>
        <v>2015</v>
      </c>
    </row>
    <row r="5923" spans="1:26" x14ac:dyDescent="0.2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>_xlfn.XLOOKUP(Sales_Data[[#This Row],[Category]],Assumptions_Model!A:A, Assumptions_Model!B:B)</f>
        <v>0.6</v>
      </c>
      <c r="W5923">
        <f>Sales_Data[[#This Row],[Sales]]*Sales_Data[[#This Row],[Cost_%]]</f>
        <v>66.575999999999993</v>
      </c>
      <c r="X5923">
        <f>Sales_Data[[#This Row],[Sales]]-Sales_Data[[#This Row],[Cost]]</f>
        <v>44.384</v>
      </c>
      <c r="Y5923" s="3">
        <f>Sales_Data[[#This Row],[Gross_Profit_Recalc]]/Sales_Data[[#This Row],[Sales]]</f>
        <v>0.4</v>
      </c>
      <c r="Z5923">
        <f>YEAR(Sales_Data[[#This Row],[Order Date]])</f>
        <v>2015</v>
      </c>
    </row>
    <row r="5924" spans="1:26" x14ac:dyDescent="0.2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>_xlfn.XLOOKUP(Sales_Data[[#This Row],[Category]],Assumptions_Model!A:A, Assumptions_Model!B:B)</f>
        <v>0.55000000000000004</v>
      </c>
      <c r="W5924">
        <f>Sales_Data[[#This Row],[Sales]]*Sales_Data[[#This Row],[Cost_%]]</f>
        <v>37.29</v>
      </c>
      <c r="X5924">
        <f>Sales_Data[[#This Row],[Sales]]-Sales_Data[[#This Row],[Cost]]</f>
        <v>30.509999999999998</v>
      </c>
      <c r="Y5924" s="3">
        <f>Sales_Data[[#This Row],[Gross_Profit_Recalc]]/Sales_Data[[#This Row],[Sales]]</f>
        <v>0.45</v>
      </c>
      <c r="Z5924">
        <f>YEAR(Sales_Data[[#This Row],[Order Date]])</f>
        <v>2015</v>
      </c>
    </row>
    <row r="5925" spans="1:26" x14ac:dyDescent="0.2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>_xlfn.XLOOKUP(Sales_Data[[#This Row],[Category]],Assumptions_Model!A:A, Assumptions_Model!B:B)</f>
        <v>0.65</v>
      </c>
      <c r="W5925">
        <f>Sales_Data[[#This Row],[Sales]]*Sales_Data[[#This Row],[Cost_%]]</f>
        <v>203.56440000000001</v>
      </c>
      <c r="X5925">
        <f>Sales_Data[[#This Row],[Sales]]-Sales_Data[[#This Row],[Cost]]</f>
        <v>109.61159999999998</v>
      </c>
      <c r="Y5925" s="3">
        <f>Sales_Data[[#This Row],[Gross_Profit_Recalc]]/Sales_Data[[#This Row],[Sales]]</f>
        <v>0.35</v>
      </c>
      <c r="Z5925">
        <f>YEAR(Sales_Data[[#This Row],[Order Date]])</f>
        <v>2016</v>
      </c>
    </row>
    <row r="5926" spans="1:26" x14ac:dyDescent="0.2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>_xlfn.XLOOKUP(Sales_Data[[#This Row],[Category]],Assumptions_Model!A:A, Assumptions_Model!B:B)</f>
        <v>0.6</v>
      </c>
      <c r="W5926">
        <f>Sales_Data[[#This Row],[Sales]]*Sales_Data[[#This Row],[Cost_%]]</f>
        <v>13.776</v>
      </c>
      <c r="X5926">
        <f>Sales_Data[[#This Row],[Sales]]-Sales_Data[[#This Row],[Cost]]</f>
        <v>9.1840000000000011</v>
      </c>
      <c r="Y5926" s="3">
        <f>Sales_Data[[#This Row],[Gross_Profit_Recalc]]/Sales_Data[[#This Row],[Sales]]</f>
        <v>0.4</v>
      </c>
      <c r="Z5926">
        <f>YEAR(Sales_Data[[#This Row],[Order Date]])</f>
        <v>2017</v>
      </c>
    </row>
    <row r="5927" spans="1:26" x14ac:dyDescent="0.2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>_xlfn.XLOOKUP(Sales_Data[[#This Row],[Category]],Assumptions_Model!A:A, Assumptions_Model!B:B)</f>
        <v>0.55000000000000004</v>
      </c>
      <c r="W5927">
        <f>Sales_Data[[#This Row],[Sales]]*Sales_Data[[#This Row],[Cost_%]]</f>
        <v>604.72500000000002</v>
      </c>
      <c r="X5927">
        <f>Sales_Data[[#This Row],[Sales]]-Sales_Data[[#This Row],[Cost]]</f>
        <v>494.77499999999998</v>
      </c>
      <c r="Y5927" s="3">
        <f>Sales_Data[[#This Row],[Gross_Profit_Recalc]]/Sales_Data[[#This Row],[Sales]]</f>
        <v>0.44999999999999996</v>
      </c>
      <c r="Z5927">
        <f>YEAR(Sales_Data[[#This Row],[Order Date]])</f>
        <v>2017</v>
      </c>
    </row>
    <row r="5928" spans="1:26" x14ac:dyDescent="0.2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>_xlfn.XLOOKUP(Sales_Data[[#This Row],[Category]],Assumptions_Model!A:A, Assumptions_Model!B:B)</f>
        <v>0.65</v>
      </c>
      <c r="W5928">
        <f>Sales_Data[[#This Row],[Sales]]*Sales_Data[[#This Row],[Cost_%]]</f>
        <v>790.34800000000007</v>
      </c>
      <c r="X5928">
        <f>Sales_Data[[#This Row],[Sales]]-Sales_Data[[#This Row],[Cost]]</f>
        <v>425.572</v>
      </c>
      <c r="Y5928" s="3">
        <f>Sales_Data[[#This Row],[Gross_Profit_Recalc]]/Sales_Data[[#This Row],[Sales]]</f>
        <v>0.35</v>
      </c>
      <c r="Z5928">
        <f>YEAR(Sales_Data[[#This Row],[Order Date]])</f>
        <v>2014</v>
      </c>
    </row>
    <row r="5929" spans="1:26" x14ac:dyDescent="0.2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>_xlfn.XLOOKUP(Sales_Data[[#This Row],[Category]],Assumptions_Model!A:A, Assumptions_Model!B:B)</f>
        <v>0.6</v>
      </c>
      <c r="W5929">
        <f>Sales_Data[[#This Row],[Sales]]*Sales_Data[[#This Row],[Cost_%]]</f>
        <v>4.3859999999999992</v>
      </c>
      <c r="X5929">
        <f>Sales_Data[[#This Row],[Sales]]-Sales_Data[[#This Row],[Cost]]</f>
        <v>2.9240000000000004</v>
      </c>
      <c r="Y5929" s="3">
        <f>Sales_Data[[#This Row],[Gross_Profit_Recalc]]/Sales_Data[[#This Row],[Sales]]</f>
        <v>0.40000000000000008</v>
      </c>
      <c r="Z5929">
        <f>YEAR(Sales_Data[[#This Row],[Order Date]])</f>
        <v>2014</v>
      </c>
    </row>
    <row r="5930" spans="1:26" x14ac:dyDescent="0.2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>_xlfn.XLOOKUP(Sales_Data[[#This Row],[Category]],Assumptions_Model!A:A, Assumptions_Model!B:B)</f>
        <v>0.65</v>
      </c>
      <c r="W5930">
        <f>Sales_Data[[#This Row],[Sales]]*Sales_Data[[#This Row],[Cost_%]]</f>
        <v>5.798</v>
      </c>
      <c r="X5930">
        <f>Sales_Data[[#This Row],[Sales]]-Sales_Data[[#This Row],[Cost]]</f>
        <v>3.1219999999999999</v>
      </c>
      <c r="Y5930" s="3">
        <f>Sales_Data[[#This Row],[Gross_Profit_Recalc]]/Sales_Data[[#This Row],[Sales]]</f>
        <v>0.35</v>
      </c>
      <c r="Z5930">
        <f>YEAR(Sales_Data[[#This Row],[Order Date]])</f>
        <v>2014</v>
      </c>
    </row>
    <row r="5931" spans="1:26" x14ac:dyDescent="0.2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>_xlfn.XLOOKUP(Sales_Data[[#This Row],[Category]],Assumptions_Model!A:A, Assumptions_Model!B:B)</f>
        <v>0.65</v>
      </c>
      <c r="W5931">
        <f>Sales_Data[[#This Row],[Sales]]*Sales_Data[[#This Row],[Cost_%]]</f>
        <v>56.686499999999995</v>
      </c>
      <c r="X5931">
        <f>Sales_Data[[#This Row],[Sales]]-Sales_Data[[#This Row],[Cost]]</f>
        <v>30.523499999999999</v>
      </c>
      <c r="Y5931" s="3">
        <f>Sales_Data[[#This Row],[Gross_Profit_Recalc]]/Sales_Data[[#This Row],[Sales]]</f>
        <v>0.35000000000000003</v>
      </c>
      <c r="Z5931">
        <f>YEAR(Sales_Data[[#This Row],[Order Date]])</f>
        <v>2017</v>
      </c>
    </row>
    <row r="5932" spans="1:26" x14ac:dyDescent="0.2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>_xlfn.XLOOKUP(Sales_Data[[#This Row],[Category]],Assumptions_Model!A:A, Assumptions_Model!B:B)</f>
        <v>0.6</v>
      </c>
      <c r="W5932">
        <f>Sales_Data[[#This Row],[Sales]]*Sales_Data[[#This Row],[Cost_%]]</f>
        <v>9.3311999999999991</v>
      </c>
      <c r="X5932">
        <f>Sales_Data[[#This Row],[Sales]]-Sales_Data[[#This Row],[Cost]]</f>
        <v>6.2208000000000006</v>
      </c>
      <c r="Y5932" s="3">
        <f>Sales_Data[[#This Row],[Gross_Profit_Recalc]]/Sales_Data[[#This Row],[Sales]]</f>
        <v>0.4</v>
      </c>
      <c r="Z5932">
        <f>YEAR(Sales_Data[[#This Row],[Order Date]])</f>
        <v>2017</v>
      </c>
    </row>
    <row r="5933" spans="1:26" x14ac:dyDescent="0.2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>_xlfn.XLOOKUP(Sales_Data[[#This Row],[Category]],Assumptions_Model!A:A, Assumptions_Model!B:B)</f>
        <v>0.55000000000000004</v>
      </c>
      <c r="W5933">
        <f>Sales_Data[[#This Row],[Sales]]*Sales_Data[[#This Row],[Cost_%]]</f>
        <v>376.19340000000005</v>
      </c>
      <c r="X5933">
        <f>Sales_Data[[#This Row],[Sales]]-Sales_Data[[#This Row],[Cost]]</f>
        <v>307.7946</v>
      </c>
      <c r="Y5933" s="3">
        <f>Sales_Data[[#This Row],[Gross_Profit_Recalc]]/Sales_Data[[#This Row],[Sales]]</f>
        <v>0.44999999999999996</v>
      </c>
      <c r="Z5933">
        <f>YEAR(Sales_Data[[#This Row],[Order Date]])</f>
        <v>2017</v>
      </c>
    </row>
    <row r="5934" spans="1:26" x14ac:dyDescent="0.2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>_xlfn.XLOOKUP(Sales_Data[[#This Row],[Category]],Assumptions_Model!A:A, Assumptions_Model!B:B)</f>
        <v>0.6</v>
      </c>
      <c r="W5934">
        <f>Sales_Data[[#This Row],[Sales]]*Sales_Data[[#This Row],[Cost_%]]</f>
        <v>8.0351999999999997</v>
      </c>
      <c r="X5934">
        <f>Sales_Data[[#This Row],[Sales]]-Sales_Data[[#This Row],[Cost]]</f>
        <v>5.3567999999999998</v>
      </c>
      <c r="Y5934" s="3">
        <f>Sales_Data[[#This Row],[Gross_Profit_Recalc]]/Sales_Data[[#This Row],[Sales]]</f>
        <v>0.4</v>
      </c>
      <c r="Z5934">
        <f>YEAR(Sales_Data[[#This Row],[Order Date]])</f>
        <v>2017</v>
      </c>
    </row>
    <row r="5935" spans="1:26" x14ac:dyDescent="0.2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>_xlfn.XLOOKUP(Sales_Data[[#This Row],[Category]],Assumptions_Model!A:A, Assumptions_Model!B:B)</f>
        <v>0.55000000000000004</v>
      </c>
      <c r="W5935">
        <f>Sales_Data[[#This Row],[Sales]]*Sales_Data[[#This Row],[Cost_%]]</f>
        <v>9.2268000000000008</v>
      </c>
      <c r="X5935">
        <f>Sales_Data[[#This Row],[Sales]]-Sales_Data[[#This Row],[Cost]]</f>
        <v>7.549199999999999</v>
      </c>
      <c r="Y5935" s="3">
        <f>Sales_Data[[#This Row],[Gross_Profit_Recalc]]/Sales_Data[[#This Row],[Sales]]</f>
        <v>0.44999999999999996</v>
      </c>
      <c r="Z5935">
        <f>YEAR(Sales_Data[[#This Row],[Order Date]])</f>
        <v>2017</v>
      </c>
    </row>
    <row r="5936" spans="1:26" x14ac:dyDescent="0.2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>_xlfn.XLOOKUP(Sales_Data[[#This Row],[Category]],Assumptions_Model!A:A, Assumptions_Model!B:B)</f>
        <v>0.55000000000000004</v>
      </c>
      <c r="W5936">
        <f>Sales_Data[[#This Row],[Sales]]*Sales_Data[[#This Row],[Cost_%]]</f>
        <v>290.35599999999999</v>
      </c>
      <c r="X5936">
        <f>Sales_Data[[#This Row],[Sales]]-Sales_Data[[#This Row],[Cost]]</f>
        <v>237.56399999999996</v>
      </c>
      <c r="Y5936" s="3">
        <f>Sales_Data[[#This Row],[Gross_Profit_Recalc]]/Sales_Data[[#This Row],[Sales]]</f>
        <v>0.44999999999999996</v>
      </c>
      <c r="Z5936">
        <f>YEAR(Sales_Data[[#This Row],[Order Date]])</f>
        <v>2017</v>
      </c>
    </row>
    <row r="5937" spans="1:26" x14ac:dyDescent="0.2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>_xlfn.XLOOKUP(Sales_Data[[#This Row],[Category]],Assumptions_Model!A:A, Assumptions_Model!B:B)</f>
        <v>0.65</v>
      </c>
      <c r="W5937">
        <f>Sales_Data[[#This Row],[Sales]]*Sales_Data[[#This Row],[Cost_%]]</f>
        <v>16.509999999999998</v>
      </c>
      <c r="X5937">
        <f>Sales_Data[[#This Row],[Sales]]-Sales_Data[[#This Row],[Cost]]</f>
        <v>8.89</v>
      </c>
      <c r="Y5937" s="3">
        <f>Sales_Data[[#This Row],[Gross_Profit_Recalc]]/Sales_Data[[#This Row],[Sales]]</f>
        <v>0.35000000000000003</v>
      </c>
      <c r="Z5937">
        <f>YEAR(Sales_Data[[#This Row],[Order Date]])</f>
        <v>2016</v>
      </c>
    </row>
    <row r="5938" spans="1:26" x14ac:dyDescent="0.2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>_xlfn.XLOOKUP(Sales_Data[[#This Row],[Category]],Assumptions_Model!A:A, Assumptions_Model!B:B)</f>
        <v>0.55000000000000004</v>
      </c>
      <c r="W5938">
        <f>Sales_Data[[#This Row],[Sales]]*Sales_Data[[#This Row],[Cost_%]]</f>
        <v>97.614000000000004</v>
      </c>
      <c r="X5938">
        <f>Sales_Data[[#This Row],[Sales]]-Sales_Data[[#This Row],[Cost]]</f>
        <v>79.865999999999985</v>
      </c>
      <c r="Y5938" s="3">
        <f>Sales_Data[[#This Row],[Gross_Profit_Recalc]]/Sales_Data[[#This Row],[Sales]]</f>
        <v>0.44999999999999996</v>
      </c>
      <c r="Z5938">
        <f>YEAR(Sales_Data[[#This Row],[Order Date]])</f>
        <v>2016</v>
      </c>
    </row>
    <row r="5939" spans="1:26" x14ac:dyDescent="0.2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>_xlfn.XLOOKUP(Sales_Data[[#This Row],[Category]],Assumptions_Model!A:A, Assumptions_Model!B:B)</f>
        <v>0.55000000000000004</v>
      </c>
      <c r="W5939">
        <f>Sales_Data[[#This Row],[Sales]]*Sales_Data[[#This Row],[Cost_%]]</f>
        <v>39.586800000000004</v>
      </c>
      <c r="X5939">
        <f>Sales_Data[[#This Row],[Sales]]-Sales_Data[[#This Row],[Cost]]</f>
        <v>32.389199999999995</v>
      </c>
      <c r="Y5939" s="3">
        <f>Sales_Data[[#This Row],[Gross_Profit_Recalc]]/Sales_Data[[#This Row],[Sales]]</f>
        <v>0.44999999999999996</v>
      </c>
      <c r="Z5939">
        <f>YEAR(Sales_Data[[#This Row],[Order Date]])</f>
        <v>2016</v>
      </c>
    </row>
    <row r="5940" spans="1:26" x14ac:dyDescent="0.2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>_xlfn.XLOOKUP(Sales_Data[[#This Row],[Category]],Assumptions_Model!A:A, Assumptions_Model!B:B)</f>
        <v>0.55000000000000004</v>
      </c>
      <c r="W5940">
        <f>Sales_Data[[#This Row],[Sales]]*Sales_Data[[#This Row],[Cost_%]]</f>
        <v>52.795600000000007</v>
      </c>
      <c r="X5940">
        <f>Sales_Data[[#This Row],[Sales]]-Sales_Data[[#This Row],[Cost]]</f>
        <v>43.196399999999997</v>
      </c>
      <c r="Y5940" s="3">
        <f>Sales_Data[[#This Row],[Gross_Profit_Recalc]]/Sales_Data[[#This Row],[Sales]]</f>
        <v>0.44999999999999996</v>
      </c>
      <c r="Z5940">
        <f>YEAR(Sales_Data[[#This Row],[Order Date]])</f>
        <v>2017</v>
      </c>
    </row>
    <row r="5941" spans="1:26" x14ac:dyDescent="0.2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f>_xlfn.XLOOKUP(Sales_Data[[#This Row],[Category]],Assumptions_Model!A:A, Assumptions_Model!B:B)</f>
        <v>0.6</v>
      </c>
      <c r="W5941">
        <f>Sales_Data[[#This Row],[Sales]]*Sales_Data[[#This Row],[Cost_%]]</f>
        <v>7.9295999999999989</v>
      </c>
      <c r="X5941">
        <f>Sales_Data[[#This Row],[Sales]]-Sales_Data[[#This Row],[Cost]]</f>
        <v>5.2864000000000004</v>
      </c>
      <c r="Y5941" s="3">
        <f>Sales_Data[[#This Row],[Gross_Profit_Recalc]]/Sales_Data[[#This Row],[Sales]]</f>
        <v>0.40000000000000008</v>
      </c>
      <c r="Z5941">
        <f>YEAR(Sales_Data[[#This Row],[Order Date]])</f>
        <v>2017</v>
      </c>
    </row>
    <row r="5942" spans="1:26" x14ac:dyDescent="0.2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>_xlfn.XLOOKUP(Sales_Data[[#This Row],[Category]],Assumptions_Model!A:A, Assumptions_Model!B:B)</f>
        <v>0.55000000000000004</v>
      </c>
      <c r="W5942">
        <f>Sales_Data[[#This Row],[Sales]]*Sales_Data[[#This Row],[Cost_%]]</f>
        <v>239.71200000000002</v>
      </c>
      <c r="X5942">
        <f>Sales_Data[[#This Row],[Sales]]-Sales_Data[[#This Row],[Cost]]</f>
        <v>196.12799999999996</v>
      </c>
      <c r="Y5942" s="3">
        <f>Sales_Data[[#This Row],[Gross_Profit_Recalc]]/Sales_Data[[#This Row],[Sales]]</f>
        <v>0.44999999999999996</v>
      </c>
      <c r="Z5942">
        <f>YEAR(Sales_Data[[#This Row],[Order Date]])</f>
        <v>2017</v>
      </c>
    </row>
    <row r="5943" spans="1:26" x14ac:dyDescent="0.2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>_xlfn.XLOOKUP(Sales_Data[[#This Row],[Category]],Assumptions_Model!A:A, Assumptions_Model!B:B)</f>
        <v>0.6</v>
      </c>
      <c r="W5943">
        <f>Sales_Data[[#This Row],[Sales]]*Sales_Data[[#This Row],[Cost_%]]</f>
        <v>3.528</v>
      </c>
      <c r="X5943">
        <f>Sales_Data[[#This Row],[Sales]]-Sales_Data[[#This Row],[Cost]]</f>
        <v>2.3519999999999999</v>
      </c>
      <c r="Y5943" s="3">
        <f>Sales_Data[[#This Row],[Gross_Profit_Recalc]]/Sales_Data[[#This Row],[Sales]]</f>
        <v>0.39999999999999997</v>
      </c>
      <c r="Z5943">
        <f>YEAR(Sales_Data[[#This Row],[Order Date]])</f>
        <v>2017</v>
      </c>
    </row>
    <row r="5944" spans="1:26" x14ac:dyDescent="0.2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>_xlfn.XLOOKUP(Sales_Data[[#This Row],[Category]],Assumptions_Model!A:A, Assumptions_Model!B:B)</f>
        <v>0.55000000000000004</v>
      </c>
      <c r="W5944">
        <f>Sales_Data[[#This Row],[Sales]]*Sales_Data[[#This Row],[Cost_%]]</f>
        <v>116.14240000000001</v>
      </c>
      <c r="X5944">
        <f>Sales_Data[[#This Row],[Sales]]-Sales_Data[[#This Row],[Cost]]</f>
        <v>95.025599999999997</v>
      </c>
      <c r="Y5944" s="3">
        <f>Sales_Data[[#This Row],[Gross_Profit_Recalc]]/Sales_Data[[#This Row],[Sales]]</f>
        <v>0.44999999999999996</v>
      </c>
      <c r="Z5944">
        <f>YEAR(Sales_Data[[#This Row],[Order Date]])</f>
        <v>2016</v>
      </c>
    </row>
    <row r="5945" spans="1:26" x14ac:dyDescent="0.2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f>_xlfn.XLOOKUP(Sales_Data[[#This Row],[Category]],Assumptions_Model!A:A, Assumptions_Model!B:B)</f>
        <v>0.65</v>
      </c>
      <c r="W5945">
        <f>Sales_Data[[#This Row],[Sales]]*Sales_Data[[#This Row],[Cost_%]]</f>
        <v>4.0820000000000007</v>
      </c>
      <c r="X5945">
        <f>Sales_Data[[#This Row],[Sales]]-Sales_Data[[#This Row],[Cost]]</f>
        <v>2.1979999999999995</v>
      </c>
      <c r="Y5945" s="3">
        <f>Sales_Data[[#This Row],[Gross_Profit_Recalc]]/Sales_Data[[#This Row],[Sales]]</f>
        <v>0.34999999999999992</v>
      </c>
      <c r="Z5945">
        <f>YEAR(Sales_Data[[#This Row],[Order Date]])</f>
        <v>2014</v>
      </c>
    </row>
    <row r="5946" spans="1:26" x14ac:dyDescent="0.2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>_xlfn.XLOOKUP(Sales_Data[[#This Row],[Category]],Assumptions_Model!A:A, Assumptions_Model!B:B)</f>
        <v>0.55000000000000004</v>
      </c>
      <c r="W5946">
        <f>Sales_Data[[#This Row],[Sales]]*Sales_Data[[#This Row],[Cost_%]]</f>
        <v>52.305</v>
      </c>
      <c r="X5946">
        <f>Sales_Data[[#This Row],[Sales]]-Sales_Data[[#This Row],[Cost]]</f>
        <v>42.794999999999995</v>
      </c>
      <c r="Y5946" s="3">
        <f>Sales_Data[[#This Row],[Gross_Profit_Recalc]]/Sales_Data[[#This Row],[Sales]]</f>
        <v>0.44999999999999996</v>
      </c>
      <c r="Z5946">
        <f>YEAR(Sales_Data[[#This Row],[Order Date]])</f>
        <v>2014</v>
      </c>
    </row>
    <row r="5947" spans="1:26" x14ac:dyDescent="0.2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f>_xlfn.XLOOKUP(Sales_Data[[#This Row],[Category]],Assumptions_Model!A:A, Assumptions_Model!B:B)</f>
        <v>0.6</v>
      </c>
      <c r="W5947">
        <f>Sales_Data[[#This Row],[Sales]]*Sales_Data[[#This Row],[Cost_%]]</f>
        <v>15.552</v>
      </c>
      <c r="X5947">
        <f>Sales_Data[[#This Row],[Sales]]-Sales_Data[[#This Row],[Cost]]</f>
        <v>10.368000000000002</v>
      </c>
      <c r="Y5947" s="3">
        <f>Sales_Data[[#This Row],[Gross_Profit_Recalc]]/Sales_Data[[#This Row],[Sales]]</f>
        <v>0.40000000000000008</v>
      </c>
      <c r="Z5947">
        <f>YEAR(Sales_Data[[#This Row],[Order Date]])</f>
        <v>2014</v>
      </c>
    </row>
    <row r="5948" spans="1:26" x14ac:dyDescent="0.2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>_xlfn.XLOOKUP(Sales_Data[[#This Row],[Category]],Assumptions_Model!A:A, Assumptions_Model!B:B)</f>
        <v>0.6</v>
      </c>
      <c r="W5948">
        <f>Sales_Data[[#This Row],[Sales]]*Sales_Data[[#This Row],[Cost_%]]</f>
        <v>29.304000000000002</v>
      </c>
      <c r="X5948">
        <f>Sales_Data[[#This Row],[Sales]]-Sales_Data[[#This Row],[Cost]]</f>
        <v>19.536000000000001</v>
      </c>
      <c r="Y5948" s="3">
        <f>Sales_Data[[#This Row],[Gross_Profit_Recalc]]/Sales_Data[[#This Row],[Sales]]</f>
        <v>0.4</v>
      </c>
      <c r="Z5948">
        <f>YEAR(Sales_Data[[#This Row],[Order Date]])</f>
        <v>2014</v>
      </c>
    </row>
    <row r="5949" spans="1:26" x14ac:dyDescent="0.2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f>_xlfn.XLOOKUP(Sales_Data[[#This Row],[Category]],Assumptions_Model!A:A, Assumptions_Model!B:B)</f>
        <v>0.6</v>
      </c>
      <c r="W5949">
        <f>Sales_Data[[#This Row],[Sales]]*Sales_Data[[#This Row],[Cost_%]]</f>
        <v>15.54</v>
      </c>
      <c r="X5949">
        <f>Sales_Data[[#This Row],[Sales]]-Sales_Data[[#This Row],[Cost]]</f>
        <v>10.36</v>
      </c>
      <c r="Y5949" s="3">
        <f>Sales_Data[[#This Row],[Gross_Profit_Recalc]]/Sales_Data[[#This Row],[Sales]]</f>
        <v>0.4</v>
      </c>
      <c r="Z5949">
        <f>YEAR(Sales_Data[[#This Row],[Order Date]])</f>
        <v>2015</v>
      </c>
    </row>
    <row r="5950" spans="1:26" x14ac:dyDescent="0.2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>_xlfn.XLOOKUP(Sales_Data[[#This Row],[Category]],Assumptions_Model!A:A, Assumptions_Model!B:B)</f>
        <v>0.6</v>
      </c>
      <c r="W5950">
        <f>Sales_Data[[#This Row],[Sales]]*Sales_Data[[#This Row],[Cost_%]]</f>
        <v>25.608000000000001</v>
      </c>
      <c r="X5950">
        <f>Sales_Data[[#This Row],[Sales]]-Sales_Data[[#This Row],[Cost]]</f>
        <v>17.071999999999999</v>
      </c>
      <c r="Y5950" s="3">
        <f>Sales_Data[[#This Row],[Gross_Profit_Recalc]]/Sales_Data[[#This Row],[Sales]]</f>
        <v>0.39999999999999997</v>
      </c>
      <c r="Z5950">
        <f>YEAR(Sales_Data[[#This Row],[Order Date]])</f>
        <v>2017</v>
      </c>
    </row>
    <row r="5951" spans="1:26" x14ac:dyDescent="0.2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>_xlfn.XLOOKUP(Sales_Data[[#This Row],[Category]],Assumptions_Model!A:A, Assumptions_Model!B:B)</f>
        <v>0.55000000000000004</v>
      </c>
      <c r="W5951">
        <f>Sales_Data[[#This Row],[Sales]]*Sales_Data[[#This Row],[Cost_%]]</f>
        <v>164.98350000000002</v>
      </c>
      <c r="X5951">
        <f>Sales_Data[[#This Row],[Sales]]-Sales_Data[[#This Row],[Cost]]</f>
        <v>134.98650000000001</v>
      </c>
      <c r="Y5951" s="3">
        <f>Sales_Data[[#This Row],[Gross_Profit_Recalc]]/Sales_Data[[#This Row],[Sales]]</f>
        <v>0.44999999999999996</v>
      </c>
      <c r="Z5951">
        <f>YEAR(Sales_Data[[#This Row],[Order Date]])</f>
        <v>2017</v>
      </c>
    </row>
    <row r="5952" spans="1:26" x14ac:dyDescent="0.2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>_xlfn.XLOOKUP(Sales_Data[[#This Row],[Category]],Assumptions_Model!A:A, Assumptions_Model!B:B)</f>
        <v>0.6</v>
      </c>
      <c r="W5952">
        <f>Sales_Data[[#This Row],[Sales]]*Sales_Data[[#This Row],[Cost_%]]</f>
        <v>157.34399999999999</v>
      </c>
      <c r="X5952">
        <f>Sales_Data[[#This Row],[Sales]]-Sales_Data[[#This Row],[Cost]]</f>
        <v>104.89600000000002</v>
      </c>
      <c r="Y5952" s="3">
        <f>Sales_Data[[#This Row],[Gross_Profit_Recalc]]/Sales_Data[[#This Row],[Sales]]</f>
        <v>0.4</v>
      </c>
      <c r="Z5952">
        <f>YEAR(Sales_Data[[#This Row],[Order Date]])</f>
        <v>2017</v>
      </c>
    </row>
    <row r="5953" spans="1:26" x14ac:dyDescent="0.2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>_xlfn.XLOOKUP(Sales_Data[[#This Row],[Category]],Assumptions_Model!A:A, Assumptions_Model!B:B)</f>
        <v>0.6</v>
      </c>
      <c r="W5953">
        <f>Sales_Data[[#This Row],[Sales]]*Sales_Data[[#This Row],[Cost_%]]</f>
        <v>140.61600000000001</v>
      </c>
      <c r="X5953">
        <f>Sales_Data[[#This Row],[Sales]]-Sales_Data[[#This Row],[Cost]]</f>
        <v>93.744</v>
      </c>
      <c r="Y5953" s="3">
        <f>Sales_Data[[#This Row],[Gross_Profit_Recalc]]/Sales_Data[[#This Row],[Sales]]</f>
        <v>0.39999999999999997</v>
      </c>
      <c r="Z5953">
        <f>YEAR(Sales_Data[[#This Row],[Order Date]])</f>
        <v>2017</v>
      </c>
    </row>
    <row r="5954" spans="1:26" x14ac:dyDescent="0.2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f>_xlfn.XLOOKUP(Sales_Data[[#This Row],[Category]],Assumptions_Model!A:A, Assumptions_Model!B:B)</f>
        <v>0.6</v>
      </c>
      <c r="W5954">
        <f>Sales_Data[[#This Row],[Sales]]*Sales_Data[[#This Row],[Cost_%]]</f>
        <v>12.441599999999999</v>
      </c>
      <c r="X5954">
        <f>Sales_Data[[#This Row],[Sales]]-Sales_Data[[#This Row],[Cost]]</f>
        <v>8.2944000000000013</v>
      </c>
      <c r="Y5954" s="3">
        <f>Sales_Data[[#This Row],[Gross_Profit_Recalc]]/Sales_Data[[#This Row],[Sales]]</f>
        <v>0.40000000000000008</v>
      </c>
      <c r="Z5954">
        <f>YEAR(Sales_Data[[#This Row],[Order Date]])</f>
        <v>2017</v>
      </c>
    </row>
    <row r="5955" spans="1:26" x14ac:dyDescent="0.2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>_xlfn.XLOOKUP(Sales_Data[[#This Row],[Category]],Assumptions_Model!A:A, Assumptions_Model!B:B)</f>
        <v>0.6</v>
      </c>
      <c r="W5955">
        <f>Sales_Data[[#This Row],[Sales]]*Sales_Data[[#This Row],[Cost_%]]</f>
        <v>6.3</v>
      </c>
      <c r="X5955">
        <f>Sales_Data[[#This Row],[Sales]]-Sales_Data[[#This Row],[Cost]]</f>
        <v>4.2</v>
      </c>
      <c r="Y5955" s="3">
        <f>Sales_Data[[#This Row],[Gross_Profit_Recalc]]/Sales_Data[[#This Row],[Sales]]</f>
        <v>0.4</v>
      </c>
      <c r="Z5955">
        <f>YEAR(Sales_Data[[#This Row],[Order Date]])</f>
        <v>2014</v>
      </c>
    </row>
    <row r="5956" spans="1:26" x14ac:dyDescent="0.2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>_xlfn.XLOOKUP(Sales_Data[[#This Row],[Category]],Assumptions_Model!A:A, Assumptions_Model!B:B)</f>
        <v>0.65</v>
      </c>
      <c r="W5956">
        <f>Sales_Data[[#This Row],[Sales]]*Sales_Data[[#This Row],[Cost_%]]</f>
        <v>15.5792</v>
      </c>
      <c r="X5956">
        <f>Sales_Data[[#This Row],[Sales]]-Sales_Data[[#This Row],[Cost]]</f>
        <v>8.3887999999999998</v>
      </c>
      <c r="Y5956" s="3">
        <f>Sales_Data[[#This Row],[Gross_Profit_Recalc]]/Sales_Data[[#This Row],[Sales]]</f>
        <v>0.35</v>
      </c>
      <c r="Z5956">
        <f>YEAR(Sales_Data[[#This Row],[Order Date]])</f>
        <v>2014</v>
      </c>
    </row>
    <row r="5957" spans="1:26" x14ac:dyDescent="0.2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>_xlfn.XLOOKUP(Sales_Data[[#This Row],[Category]],Assumptions_Model!A:A, Assumptions_Model!B:B)</f>
        <v>0.65</v>
      </c>
      <c r="W5957">
        <f>Sales_Data[[#This Row],[Sales]]*Sales_Data[[#This Row],[Cost_%]]</f>
        <v>339.27400000000006</v>
      </c>
      <c r="X5957">
        <f>Sales_Data[[#This Row],[Sales]]-Sales_Data[[#This Row],[Cost]]</f>
        <v>182.68599999999998</v>
      </c>
      <c r="Y5957" s="3">
        <f>Sales_Data[[#This Row],[Gross_Profit_Recalc]]/Sales_Data[[#This Row],[Sales]]</f>
        <v>0.34999999999999992</v>
      </c>
      <c r="Z5957">
        <f>YEAR(Sales_Data[[#This Row],[Order Date]])</f>
        <v>2014</v>
      </c>
    </row>
    <row r="5958" spans="1:26" x14ac:dyDescent="0.2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>_xlfn.XLOOKUP(Sales_Data[[#This Row],[Category]],Assumptions_Model!A:A, Assumptions_Model!B:B)</f>
        <v>0.6</v>
      </c>
      <c r="W5958">
        <f>Sales_Data[[#This Row],[Sales]]*Sales_Data[[#This Row],[Cost_%]]</f>
        <v>405.92999999999995</v>
      </c>
      <c r="X5958">
        <f>Sales_Data[[#This Row],[Sales]]-Sales_Data[[#This Row],[Cost]]</f>
        <v>270.62</v>
      </c>
      <c r="Y5958" s="3">
        <f>Sales_Data[[#This Row],[Gross_Profit_Recalc]]/Sales_Data[[#This Row],[Sales]]</f>
        <v>0.4</v>
      </c>
      <c r="Z5958">
        <f>YEAR(Sales_Data[[#This Row],[Order Date]])</f>
        <v>2016</v>
      </c>
    </row>
    <row r="5959" spans="1:26" x14ac:dyDescent="0.2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>_xlfn.XLOOKUP(Sales_Data[[#This Row],[Category]],Assumptions_Model!A:A, Assumptions_Model!B:B)</f>
        <v>0.6</v>
      </c>
      <c r="W5959">
        <f>Sales_Data[[#This Row],[Sales]]*Sales_Data[[#This Row],[Cost_%]]</f>
        <v>92.94</v>
      </c>
      <c r="X5959">
        <f>Sales_Data[[#This Row],[Sales]]-Sales_Data[[#This Row],[Cost]]</f>
        <v>61.960000000000008</v>
      </c>
      <c r="Y5959" s="3">
        <f>Sales_Data[[#This Row],[Gross_Profit_Recalc]]/Sales_Data[[#This Row],[Sales]]</f>
        <v>0.4</v>
      </c>
      <c r="Z5959">
        <f>YEAR(Sales_Data[[#This Row],[Order Date]])</f>
        <v>2016</v>
      </c>
    </row>
    <row r="5960" spans="1:26" x14ac:dyDescent="0.2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>_xlfn.XLOOKUP(Sales_Data[[#This Row],[Category]],Assumptions_Model!A:A, Assumptions_Model!B:B)</f>
        <v>0.6</v>
      </c>
      <c r="W5960">
        <f>Sales_Data[[#This Row],[Sales]]*Sales_Data[[#This Row],[Cost_%]]</f>
        <v>18.335999999999999</v>
      </c>
      <c r="X5960">
        <f>Sales_Data[[#This Row],[Sales]]-Sales_Data[[#This Row],[Cost]]</f>
        <v>12.224</v>
      </c>
      <c r="Y5960" s="3">
        <f>Sales_Data[[#This Row],[Gross_Profit_Recalc]]/Sales_Data[[#This Row],[Sales]]</f>
        <v>0.4</v>
      </c>
      <c r="Z5960">
        <f>YEAR(Sales_Data[[#This Row],[Order Date]])</f>
        <v>2016</v>
      </c>
    </row>
    <row r="5961" spans="1:26" x14ac:dyDescent="0.2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>_xlfn.XLOOKUP(Sales_Data[[#This Row],[Category]],Assumptions_Model!A:A, Assumptions_Model!B:B)</f>
        <v>0.65</v>
      </c>
      <c r="W5961">
        <f>Sales_Data[[#This Row],[Sales]]*Sales_Data[[#This Row],[Cost_%]]</f>
        <v>500.72879999999998</v>
      </c>
      <c r="X5961">
        <f>Sales_Data[[#This Row],[Sales]]-Sales_Data[[#This Row],[Cost]]</f>
        <v>269.6232</v>
      </c>
      <c r="Y5961" s="3">
        <f>Sales_Data[[#This Row],[Gross_Profit_Recalc]]/Sales_Data[[#This Row],[Sales]]</f>
        <v>0.35000000000000003</v>
      </c>
      <c r="Z5961">
        <f>YEAR(Sales_Data[[#This Row],[Order Date]])</f>
        <v>2016</v>
      </c>
    </row>
    <row r="5962" spans="1:26" x14ac:dyDescent="0.2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>_xlfn.XLOOKUP(Sales_Data[[#This Row],[Category]],Assumptions_Model!A:A, Assumptions_Model!B:B)</f>
        <v>0.65</v>
      </c>
      <c r="W5962">
        <f>Sales_Data[[#This Row],[Sales]]*Sales_Data[[#This Row],[Cost_%]]</f>
        <v>13.728000000000002</v>
      </c>
      <c r="X5962">
        <f>Sales_Data[[#This Row],[Sales]]-Sales_Data[[#This Row],[Cost]]</f>
        <v>7.3919999999999995</v>
      </c>
      <c r="Y5962" s="3">
        <f>Sales_Data[[#This Row],[Gross_Profit_Recalc]]/Sales_Data[[#This Row],[Sales]]</f>
        <v>0.35</v>
      </c>
      <c r="Z5962">
        <f>YEAR(Sales_Data[[#This Row],[Order Date]])</f>
        <v>2017</v>
      </c>
    </row>
    <row r="5963" spans="1:26" x14ac:dyDescent="0.2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>_xlfn.XLOOKUP(Sales_Data[[#This Row],[Category]],Assumptions_Model!A:A, Assumptions_Model!B:B)</f>
        <v>0.55000000000000004</v>
      </c>
      <c r="W5963">
        <f>Sales_Data[[#This Row],[Sales]]*Sales_Data[[#This Row],[Cost_%]]</f>
        <v>316.7604</v>
      </c>
      <c r="X5963">
        <f>Sales_Data[[#This Row],[Sales]]-Sales_Data[[#This Row],[Cost]]</f>
        <v>259.16759999999999</v>
      </c>
      <c r="Y5963" s="3">
        <f>Sales_Data[[#This Row],[Gross_Profit_Recalc]]/Sales_Data[[#This Row],[Sales]]</f>
        <v>0.45</v>
      </c>
      <c r="Z5963">
        <f>YEAR(Sales_Data[[#This Row],[Order Date]])</f>
        <v>2014</v>
      </c>
    </row>
    <row r="5964" spans="1:26" x14ac:dyDescent="0.2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>_xlfn.XLOOKUP(Sales_Data[[#This Row],[Category]],Assumptions_Model!A:A, Assumptions_Model!B:B)</f>
        <v>0.6</v>
      </c>
      <c r="W5964">
        <f>Sales_Data[[#This Row],[Sales]]*Sales_Data[[#This Row],[Cost_%]]</f>
        <v>4.6680000000000001</v>
      </c>
      <c r="X5964">
        <f>Sales_Data[[#This Row],[Sales]]-Sales_Data[[#This Row],[Cost]]</f>
        <v>3.1120000000000001</v>
      </c>
      <c r="Y5964" s="3">
        <f>Sales_Data[[#This Row],[Gross_Profit_Recalc]]/Sales_Data[[#This Row],[Sales]]</f>
        <v>0.4</v>
      </c>
      <c r="Z5964">
        <f>YEAR(Sales_Data[[#This Row],[Order Date]])</f>
        <v>2014</v>
      </c>
    </row>
    <row r="5965" spans="1:26" x14ac:dyDescent="0.2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>_xlfn.XLOOKUP(Sales_Data[[#This Row],[Category]],Assumptions_Model!A:A, Assumptions_Model!B:B)</f>
        <v>0.6</v>
      </c>
      <c r="W5965">
        <f>Sales_Data[[#This Row],[Sales]]*Sales_Data[[#This Row],[Cost_%]]</f>
        <v>74.352000000000004</v>
      </c>
      <c r="X5965">
        <f>Sales_Data[[#This Row],[Sales]]-Sales_Data[[#This Row],[Cost]]</f>
        <v>49.567999999999998</v>
      </c>
      <c r="Y5965" s="3">
        <f>Sales_Data[[#This Row],[Gross_Profit_Recalc]]/Sales_Data[[#This Row],[Sales]]</f>
        <v>0.39999999999999997</v>
      </c>
      <c r="Z5965">
        <f>YEAR(Sales_Data[[#This Row],[Order Date]])</f>
        <v>2014</v>
      </c>
    </row>
    <row r="5966" spans="1:26" x14ac:dyDescent="0.2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f>_xlfn.XLOOKUP(Sales_Data[[#This Row],[Category]],Assumptions_Model!A:A, Assumptions_Model!B:B)</f>
        <v>0.6</v>
      </c>
      <c r="W5966">
        <f>Sales_Data[[#This Row],[Sales]]*Sales_Data[[#This Row],[Cost_%]]</f>
        <v>10.331999999999999</v>
      </c>
      <c r="X5966">
        <f>Sales_Data[[#This Row],[Sales]]-Sales_Data[[#This Row],[Cost]]</f>
        <v>6.8879999999999999</v>
      </c>
      <c r="Y5966" s="3">
        <f>Sales_Data[[#This Row],[Gross_Profit_Recalc]]/Sales_Data[[#This Row],[Sales]]</f>
        <v>0.4</v>
      </c>
      <c r="Z5966">
        <f>YEAR(Sales_Data[[#This Row],[Order Date]])</f>
        <v>2017</v>
      </c>
    </row>
    <row r="5967" spans="1:26" x14ac:dyDescent="0.2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>_xlfn.XLOOKUP(Sales_Data[[#This Row],[Category]],Assumptions_Model!A:A, Assumptions_Model!B:B)</f>
        <v>0.6</v>
      </c>
      <c r="W5967">
        <f>Sales_Data[[#This Row],[Sales]]*Sales_Data[[#This Row],[Cost_%]]</f>
        <v>135.93600000000001</v>
      </c>
      <c r="X5967">
        <f>Sales_Data[[#This Row],[Sales]]-Sales_Data[[#This Row],[Cost]]</f>
        <v>90.623999999999995</v>
      </c>
      <c r="Y5967" s="3">
        <f>Sales_Data[[#This Row],[Gross_Profit_Recalc]]/Sales_Data[[#This Row],[Sales]]</f>
        <v>0.39999999999999997</v>
      </c>
      <c r="Z5967">
        <f>YEAR(Sales_Data[[#This Row],[Order Date]])</f>
        <v>2017</v>
      </c>
    </row>
    <row r="5968" spans="1:26" x14ac:dyDescent="0.2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f>_xlfn.XLOOKUP(Sales_Data[[#This Row],[Category]],Assumptions_Model!A:A, Assumptions_Model!B:B)</f>
        <v>0.55000000000000004</v>
      </c>
      <c r="W5968">
        <f>Sales_Data[[#This Row],[Sales]]*Sales_Data[[#This Row],[Cost_%]]</f>
        <v>59.334000000000003</v>
      </c>
      <c r="X5968">
        <f>Sales_Data[[#This Row],[Sales]]-Sales_Data[[#This Row],[Cost]]</f>
        <v>48.545999999999992</v>
      </c>
      <c r="Y5968" s="3">
        <f>Sales_Data[[#This Row],[Gross_Profit_Recalc]]/Sales_Data[[#This Row],[Sales]]</f>
        <v>0.44999999999999996</v>
      </c>
      <c r="Z5968">
        <f>YEAR(Sales_Data[[#This Row],[Order Date]])</f>
        <v>2017</v>
      </c>
    </row>
    <row r="5969" spans="1:26" x14ac:dyDescent="0.2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f>_xlfn.XLOOKUP(Sales_Data[[#This Row],[Category]],Assumptions_Model!A:A, Assumptions_Model!B:B)</f>
        <v>0.6</v>
      </c>
      <c r="W5969">
        <f>Sales_Data[[#This Row],[Sales]]*Sales_Data[[#This Row],[Cost_%]]</f>
        <v>49.188000000000002</v>
      </c>
      <c r="X5969">
        <f>Sales_Data[[#This Row],[Sales]]-Sales_Data[[#This Row],[Cost]]</f>
        <v>32.792000000000002</v>
      </c>
      <c r="Y5969" s="3">
        <f>Sales_Data[[#This Row],[Gross_Profit_Recalc]]/Sales_Data[[#This Row],[Sales]]</f>
        <v>0.4</v>
      </c>
      <c r="Z5969">
        <f>YEAR(Sales_Data[[#This Row],[Order Date]])</f>
        <v>2016</v>
      </c>
    </row>
    <row r="5970" spans="1:26" x14ac:dyDescent="0.2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>_xlfn.XLOOKUP(Sales_Data[[#This Row],[Category]],Assumptions_Model!A:A, Assumptions_Model!B:B)</f>
        <v>0.6</v>
      </c>
      <c r="W5970">
        <f>Sales_Data[[#This Row],[Sales]]*Sales_Data[[#This Row],[Cost_%]]</f>
        <v>62.91</v>
      </c>
      <c r="X5970">
        <f>Sales_Data[[#This Row],[Sales]]-Sales_Data[[#This Row],[Cost]]</f>
        <v>41.94</v>
      </c>
      <c r="Y5970" s="3">
        <f>Sales_Data[[#This Row],[Gross_Profit_Recalc]]/Sales_Data[[#This Row],[Sales]]</f>
        <v>0.4</v>
      </c>
      <c r="Z5970">
        <f>YEAR(Sales_Data[[#This Row],[Order Date]])</f>
        <v>2014</v>
      </c>
    </row>
    <row r="5971" spans="1:26" x14ac:dyDescent="0.2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>_xlfn.XLOOKUP(Sales_Data[[#This Row],[Category]],Assumptions_Model!A:A, Assumptions_Model!B:B)</f>
        <v>0.6</v>
      </c>
      <c r="W5971">
        <f>Sales_Data[[#This Row],[Sales]]*Sales_Data[[#This Row],[Cost_%]]</f>
        <v>5.2224000000000004</v>
      </c>
      <c r="X5971">
        <f>Sales_Data[[#This Row],[Sales]]-Sales_Data[[#This Row],[Cost]]</f>
        <v>3.4816000000000003</v>
      </c>
      <c r="Y5971" s="3">
        <f>Sales_Data[[#This Row],[Gross_Profit_Recalc]]/Sales_Data[[#This Row],[Sales]]</f>
        <v>0.4</v>
      </c>
      <c r="Z5971">
        <f>YEAR(Sales_Data[[#This Row],[Order Date]])</f>
        <v>2014</v>
      </c>
    </row>
    <row r="5972" spans="1:26" x14ac:dyDescent="0.2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>_xlfn.XLOOKUP(Sales_Data[[#This Row],[Category]],Assumptions_Model!A:A, Assumptions_Model!B:B)</f>
        <v>0.6</v>
      </c>
      <c r="W5972">
        <f>Sales_Data[[#This Row],[Sales]]*Sales_Data[[#This Row],[Cost_%]]</f>
        <v>11.952</v>
      </c>
      <c r="X5972">
        <f>Sales_Data[[#This Row],[Sales]]-Sales_Data[[#This Row],[Cost]]</f>
        <v>7.9680000000000017</v>
      </c>
      <c r="Y5972" s="3">
        <f>Sales_Data[[#This Row],[Gross_Profit_Recalc]]/Sales_Data[[#This Row],[Sales]]</f>
        <v>0.40000000000000008</v>
      </c>
      <c r="Z5972">
        <f>YEAR(Sales_Data[[#This Row],[Order Date]])</f>
        <v>2014</v>
      </c>
    </row>
    <row r="5973" spans="1:26" x14ac:dyDescent="0.2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>_xlfn.XLOOKUP(Sales_Data[[#This Row],[Category]],Assumptions_Model!A:A, Assumptions_Model!B:B)</f>
        <v>0.65</v>
      </c>
      <c r="W5973">
        <f>Sales_Data[[#This Row],[Sales]]*Sales_Data[[#This Row],[Cost_%]]</f>
        <v>27.963000000000005</v>
      </c>
      <c r="X5973">
        <f>Sales_Data[[#This Row],[Sales]]-Sales_Data[[#This Row],[Cost]]</f>
        <v>15.056999999999999</v>
      </c>
      <c r="Y5973" s="3">
        <f>Sales_Data[[#This Row],[Gross_Profit_Recalc]]/Sales_Data[[#This Row],[Sales]]</f>
        <v>0.34999999999999992</v>
      </c>
      <c r="Z5973">
        <f>YEAR(Sales_Data[[#This Row],[Order Date]])</f>
        <v>2014</v>
      </c>
    </row>
    <row r="5974" spans="1:26" x14ac:dyDescent="0.2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>_xlfn.XLOOKUP(Sales_Data[[#This Row],[Category]],Assumptions_Model!A:A, Assumptions_Model!B:B)</f>
        <v>0.65</v>
      </c>
      <c r="W5974">
        <f>Sales_Data[[#This Row],[Sales]]*Sales_Data[[#This Row],[Cost_%]]</f>
        <v>156.50960000000001</v>
      </c>
      <c r="X5974">
        <f>Sales_Data[[#This Row],[Sales]]-Sales_Data[[#This Row],[Cost]]</f>
        <v>84.274399999999986</v>
      </c>
      <c r="Y5974" s="3">
        <f>Sales_Data[[#This Row],[Gross_Profit_Recalc]]/Sales_Data[[#This Row],[Sales]]</f>
        <v>0.35</v>
      </c>
      <c r="Z5974">
        <f>YEAR(Sales_Data[[#This Row],[Order Date]])</f>
        <v>2017</v>
      </c>
    </row>
    <row r="5975" spans="1:26" x14ac:dyDescent="0.2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f>_xlfn.XLOOKUP(Sales_Data[[#This Row],[Category]],Assumptions_Model!A:A, Assumptions_Model!B:B)</f>
        <v>0.6</v>
      </c>
      <c r="W5975">
        <f>Sales_Data[[#This Row],[Sales]]*Sales_Data[[#This Row],[Cost_%]]</f>
        <v>248.97599999999997</v>
      </c>
      <c r="X5975">
        <f>Sales_Data[[#This Row],[Sales]]-Sales_Data[[#This Row],[Cost]]</f>
        <v>165.98400000000001</v>
      </c>
      <c r="Y5975" s="3">
        <f>Sales_Data[[#This Row],[Gross_Profit_Recalc]]/Sales_Data[[#This Row],[Sales]]</f>
        <v>0.4</v>
      </c>
      <c r="Z5975">
        <f>YEAR(Sales_Data[[#This Row],[Order Date]])</f>
        <v>2015</v>
      </c>
    </row>
    <row r="5976" spans="1:26" x14ac:dyDescent="0.2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>_xlfn.XLOOKUP(Sales_Data[[#This Row],[Category]],Assumptions_Model!A:A, Assumptions_Model!B:B)</f>
        <v>0.6</v>
      </c>
      <c r="W5976">
        <f>Sales_Data[[#This Row],[Sales]]*Sales_Data[[#This Row],[Cost_%]]</f>
        <v>232.63200000000001</v>
      </c>
      <c r="X5976">
        <f>Sales_Data[[#This Row],[Sales]]-Sales_Data[[#This Row],[Cost]]</f>
        <v>155.08800000000002</v>
      </c>
      <c r="Y5976" s="3">
        <f>Sales_Data[[#This Row],[Gross_Profit_Recalc]]/Sales_Data[[#This Row],[Sales]]</f>
        <v>0.4</v>
      </c>
      <c r="Z5976">
        <f>YEAR(Sales_Data[[#This Row],[Order Date]])</f>
        <v>2016</v>
      </c>
    </row>
    <row r="5977" spans="1:26" x14ac:dyDescent="0.2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>_xlfn.XLOOKUP(Sales_Data[[#This Row],[Category]],Assumptions_Model!A:A, Assumptions_Model!B:B)</f>
        <v>0.6</v>
      </c>
      <c r="W5977">
        <f>Sales_Data[[#This Row],[Sales]]*Sales_Data[[#This Row],[Cost_%]]</f>
        <v>216.22799999999998</v>
      </c>
      <c r="X5977">
        <f>Sales_Data[[#This Row],[Sales]]-Sales_Data[[#This Row],[Cost]]</f>
        <v>144.15200000000002</v>
      </c>
      <c r="Y5977" s="3">
        <f>Sales_Data[[#This Row],[Gross_Profit_Recalc]]/Sales_Data[[#This Row],[Sales]]</f>
        <v>0.4</v>
      </c>
      <c r="Z5977">
        <f>YEAR(Sales_Data[[#This Row],[Order Date]])</f>
        <v>2017</v>
      </c>
    </row>
    <row r="5978" spans="1:26" x14ac:dyDescent="0.2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>_xlfn.XLOOKUP(Sales_Data[[#This Row],[Category]],Assumptions_Model!A:A, Assumptions_Model!B:B)</f>
        <v>0.6</v>
      </c>
      <c r="W5978">
        <f>Sales_Data[[#This Row],[Sales]]*Sales_Data[[#This Row],[Cost_%]]</f>
        <v>8.1359999999999992</v>
      </c>
      <c r="X5978">
        <f>Sales_Data[[#This Row],[Sales]]-Sales_Data[[#This Row],[Cost]]</f>
        <v>5.4240000000000013</v>
      </c>
      <c r="Y5978" s="3">
        <f>Sales_Data[[#This Row],[Gross_Profit_Recalc]]/Sales_Data[[#This Row],[Sales]]</f>
        <v>0.40000000000000008</v>
      </c>
      <c r="Z5978">
        <f>YEAR(Sales_Data[[#This Row],[Order Date]])</f>
        <v>2017</v>
      </c>
    </row>
    <row r="5979" spans="1:26" x14ac:dyDescent="0.2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>_xlfn.XLOOKUP(Sales_Data[[#This Row],[Category]],Assumptions_Model!A:A, Assumptions_Model!B:B)</f>
        <v>0.55000000000000004</v>
      </c>
      <c r="W5979">
        <f>Sales_Data[[#This Row],[Sales]]*Sales_Data[[#This Row],[Cost_%]]</f>
        <v>303.60000000000002</v>
      </c>
      <c r="X5979">
        <f>Sales_Data[[#This Row],[Sales]]-Sales_Data[[#This Row],[Cost]]</f>
        <v>248.39999999999998</v>
      </c>
      <c r="Y5979" s="3">
        <f>Sales_Data[[#This Row],[Gross_Profit_Recalc]]/Sales_Data[[#This Row],[Sales]]</f>
        <v>0.44999999999999996</v>
      </c>
      <c r="Z5979">
        <f>YEAR(Sales_Data[[#This Row],[Order Date]])</f>
        <v>2017</v>
      </c>
    </row>
    <row r="5980" spans="1:26" x14ac:dyDescent="0.2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>_xlfn.XLOOKUP(Sales_Data[[#This Row],[Category]],Assumptions_Model!A:A, Assumptions_Model!B:B)</f>
        <v>0.65</v>
      </c>
      <c r="W5980">
        <f>Sales_Data[[#This Row],[Sales]]*Sales_Data[[#This Row],[Cost_%]]</f>
        <v>279.435</v>
      </c>
      <c r="X5980">
        <f>Sales_Data[[#This Row],[Sales]]-Sales_Data[[#This Row],[Cost]]</f>
        <v>150.46499999999997</v>
      </c>
      <c r="Y5980" s="3">
        <f>Sales_Data[[#This Row],[Gross_Profit_Recalc]]/Sales_Data[[#This Row],[Sales]]</f>
        <v>0.35</v>
      </c>
      <c r="Z5980">
        <f>YEAR(Sales_Data[[#This Row],[Order Date]])</f>
        <v>2014</v>
      </c>
    </row>
    <row r="5981" spans="1:26" x14ac:dyDescent="0.2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>_xlfn.XLOOKUP(Sales_Data[[#This Row],[Category]],Assumptions_Model!A:A, Assumptions_Model!B:B)</f>
        <v>0.6</v>
      </c>
      <c r="W5981">
        <f>Sales_Data[[#This Row],[Sales]]*Sales_Data[[#This Row],[Cost_%]]</f>
        <v>19.236000000000001</v>
      </c>
      <c r="X5981">
        <f>Sales_Data[[#This Row],[Sales]]-Sales_Data[[#This Row],[Cost]]</f>
        <v>12.824000000000002</v>
      </c>
      <c r="Y5981" s="3">
        <f>Sales_Data[[#This Row],[Gross_Profit_Recalc]]/Sales_Data[[#This Row],[Sales]]</f>
        <v>0.4</v>
      </c>
      <c r="Z5981">
        <f>YEAR(Sales_Data[[#This Row],[Order Date]])</f>
        <v>2014</v>
      </c>
    </row>
    <row r="5982" spans="1:26" x14ac:dyDescent="0.2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>_xlfn.XLOOKUP(Sales_Data[[#This Row],[Category]],Assumptions_Model!A:A, Assumptions_Model!B:B)</f>
        <v>0.65</v>
      </c>
      <c r="W5982">
        <f>Sales_Data[[#This Row],[Sales]]*Sales_Data[[#This Row],[Cost_%]]</f>
        <v>105.27400000000002</v>
      </c>
      <c r="X5982">
        <f>Sales_Data[[#This Row],[Sales]]-Sales_Data[[#This Row],[Cost]]</f>
        <v>56.685999999999993</v>
      </c>
      <c r="Y5982" s="3">
        <f>Sales_Data[[#This Row],[Gross_Profit_Recalc]]/Sales_Data[[#This Row],[Sales]]</f>
        <v>0.34999999999999992</v>
      </c>
      <c r="Z5982">
        <f>YEAR(Sales_Data[[#This Row],[Order Date]])</f>
        <v>2014</v>
      </c>
    </row>
    <row r="5983" spans="1:26" x14ac:dyDescent="0.2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>_xlfn.XLOOKUP(Sales_Data[[#This Row],[Category]],Assumptions_Model!A:A, Assumptions_Model!B:B)</f>
        <v>0.6</v>
      </c>
      <c r="W5983">
        <f>Sales_Data[[#This Row],[Sales]]*Sales_Data[[#This Row],[Cost_%]]</f>
        <v>11.915999999999999</v>
      </c>
      <c r="X5983">
        <f>Sales_Data[[#This Row],[Sales]]-Sales_Data[[#This Row],[Cost]]</f>
        <v>7.9440000000000008</v>
      </c>
      <c r="Y5983" s="3">
        <f>Sales_Data[[#This Row],[Gross_Profit_Recalc]]/Sales_Data[[#This Row],[Sales]]</f>
        <v>0.40000000000000008</v>
      </c>
      <c r="Z5983">
        <f>YEAR(Sales_Data[[#This Row],[Order Date]])</f>
        <v>2014</v>
      </c>
    </row>
    <row r="5984" spans="1:26" x14ac:dyDescent="0.2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f>_xlfn.XLOOKUP(Sales_Data[[#This Row],[Category]],Assumptions_Model!A:A, Assumptions_Model!B:B)</f>
        <v>0.6</v>
      </c>
      <c r="W5984">
        <f>Sales_Data[[#This Row],[Sales]]*Sales_Data[[#This Row],[Cost_%]]</f>
        <v>7.7759999999999998</v>
      </c>
      <c r="X5984">
        <f>Sales_Data[[#This Row],[Sales]]-Sales_Data[[#This Row],[Cost]]</f>
        <v>5.1840000000000011</v>
      </c>
      <c r="Y5984" s="3">
        <f>Sales_Data[[#This Row],[Gross_Profit_Recalc]]/Sales_Data[[#This Row],[Sales]]</f>
        <v>0.40000000000000008</v>
      </c>
      <c r="Z5984">
        <f>YEAR(Sales_Data[[#This Row],[Order Date]])</f>
        <v>2016</v>
      </c>
    </row>
    <row r="5985" spans="1:26" x14ac:dyDescent="0.2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>_xlfn.XLOOKUP(Sales_Data[[#This Row],[Category]],Assumptions_Model!A:A, Assumptions_Model!B:B)</f>
        <v>0.6</v>
      </c>
      <c r="W5985">
        <f>Sales_Data[[#This Row],[Sales]]*Sales_Data[[#This Row],[Cost_%]]</f>
        <v>12.3264</v>
      </c>
      <c r="X5985">
        <f>Sales_Data[[#This Row],[Sales]]-Sales_Data[[#This Row],[Cost]]</f>
        <v>8.2176000000000009</v>
      </c>
      <c r="Y5985" s="3">
        <f>Sales_Data[[#This Row],[Gross_Profit_Recalc]]/Sales_Data[[#This Row],[Sales]]</f>
        <v>0.4</v>
      </c>
      <c r="Z5985">
        <f>YEAR(Sales_Data[[#This Row],[Order Date]])</f>
        <v>2017</v>
      </c>
    </row>
    <row r="5986" spans="1:26" x14ac:dyDescent="0.2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f>_xlfn.XLOOKUP(Sales_Data[[#This Row],[Category]],Assumptions_Model!A:A, Assumptions_Model!B:B)</f>
        <v>0.65</v>
      </c>
      <c r="W5986">
        <f>Sales_Data[[#This Row],[Sales]]*Sales_Data[[#This Row],[Cost_%]]</f>
        <v>120.62700000000001</v>
      </c>
      <c r="X5986">
        <f>Sales_Data[[#This Row],[Sales]]-Sales_Data[[#This Row],[Cost]]</f>
        <v>64.953000000000003</v>
      </c>
      <c r="Y5986" s="3">
        <f>Sales_Data[[#This Row],[Gross_Profit_Recalc]]/Sales_Data[[#This Row],[Sales]]</f>
        <v>0.35</v>
      </c>
      <c r="Z5986">
        <f>YEAR(Sales_Data[[#This Row],[Order Date]])</f>
        <v>2016</v>
      </c>
    </row>
    <row r="5987" spans="1:26" x14ac:dyDescent="0.2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f>_xlfn.XLOOKUP(Sales_Data[[#This Row],[Category]],Assumptions_Model!A:A, Assumptions_Model!B:B)</f>
        <v>0.6</v>
      </c>
      <c r="W5987">
        <f>Sales_Data[[#This Row],[Sales]]*Sales_Data[[#This Row],[Cost_%]]</f>
        <v>46.536000000000001</v>
      </c>
      <c r="X5987">
        <f>Sales_Data[[#This Row],[Sales]]-Sales_Data[[#This Row],[Cost]]</f>
        <v>31.024000000000001</v>
      </c>
      <c r="Y5987" s="3">
        <f>Sales_Data[[#This Row],[Gross_Profit_Recalc]]/Sales_Data[[#This Row],[Sales]]</f>
        <v>0.4</v>
      </c>
      <c r="Z5987">
        <f>YEAR(Sales_Data[[#This Row],[Order Date]])</f>
        <v>2016</v>
      </c>
    </row>
    <row r="5988" spans="1:26" x14ac:dyDescent="0.2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>_xlfn.XLOOKUP(Sales_Data[[#This Row],[Category]],Assumptions_Model!A:A, Assumptions_Model!B:B)</f>
        <v>0.6</v>
      </c>
      <c r="W5988">
        <f>Sales_Data[[#This Row],[Sales]]*Sales_Data[[#This Row],[Cost_%]]</f>
        <v>52.752000000000002</v>
      </c>
      <c r="X5988">
        <f>Sales_Data[[#This Row],[Sales]]-Sales_Data[[#This Row],[Cost]]</f>
        <v>35.167999999999999</v>
      </c>
      <c r="Y5988" s="3">
        <f>Sales_Data[[#This Row],[Gross_Profit_Recalc]]/Sales_Data[[#This Row],[Sales]]</f>
        <v>0.39999999999999997</v>
      </c>
      <c r="Z5988">
        <f>YEAR(Sales_Data[[#This Row],[Order Date]])</f>
        <v>2016</v>
      </c>
    </row>
    <row r="5989" spans="1:26" x14ac:dyDescent="0.2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f>_xlfn.XLOOKUP(Sales_Data[[#This Row],[Category]],Assumptions_Model!A:A, Assumptions_Model!B:B)</f>
        <v>0.6</v>
      </c>
      <c r="W5989">
        <f>Sales_Data[[#This Row],[Sales]]*Sales_Data[[#This Row],[Cost_%]]</f>
        <v>147.56399999999999</v>
      </c>
      <c r="X5989">
        <f>Sales_Data[[#This Row],[Sales]]-Sales_Data[[#This Row],[Cost]]</f>
        <v>98.376000000000005</v>
      </c>
      <c r="Y5989" s="3">
        <f>Sales_Data[[#This Row],[Gross_Profit_Recalc]]/Sales_Data[[#This Row],[Sales]]</f>
        <v>0.4</v>
      </c>
      <c r="Z5989">
        <f>YEAR(Sales_Data[[#This Row],[Order Date]])</f>
        <v>2016</v>
      </c>
    </row>
    <row r="5990" spans="1:26" x14ac:dyDescent="0.2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>_xlfn.XLOOKUP(Sales_Data[[#This Row],[Category]],Assumptions_Model!A:A, Assumptions_Model!B:B)</f>
        <v>0.6</v>
      </c>
      <c r="W5990">
        <f>Sales_Data[[#This Row],[Sales]]*Sales_Data[[#This Row],[Cost_%]]</f>
        <v>5.1599999999999993</v>
      </c>
      <c r="X5990">
        <f>Sales_Data[[#This Row],[Sales]]-Sales_Data[[#This Row],[Cost]]</f>
        <v>3.4400000000000004</v>
      </c>
      <c r="Y5990" s="3">
        <f>Sales_Data[[#This Row],[Gross_Profit_Recalc]]/Sales_Data[[#This Row],[Sales]]</f>
        <v>0.40000000000000008</v>
      </c>
      <c r="Z5990">
        <f>YEAR(Sales_Data[[#This Row],[Order Date]])</f>
        <v>2016</v>
      </c>
    </row>
    <row r="5991" spans="1:26" x14ac:dyDescent="0.2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f>_xlfn.XLOOKUP(Sales_Data[[#This Row],[Category]],Assumptions_Model!A:A, Assumptions_Model!B:B)</f>
        <v>0.65</v>
      </c>
      <c r="W5991">
        <f>Sales_Data[[#This Row],[Sales]]*Sales_Data[[#This Row],[Cost_%]]</f>
        <v>328.185</v>
      </c>
      <c r="X5991">
        <f>Sales_Data[[#This Row],[Sales]]-Sales_Data[[#This Row],[Cost]]</f>
        <v>176.71499999999997</v>
      </c>
      <c r="Y5991" s="3">
        <f>Sales_Data[[#This Row],[Gross_Profit_Recalc]]/Sales_Data[[#This Row],[Sales]]</f>
        <v>0.35</v>
      </c>
      <c r="Z5991">
        <f>YEAR(Sales_Data[[#This Row],[Order Date]])</f>
        <v>2016</v>
      </c>
    </row>
    <row r="5992" spans="1:26" x14ac:dyDescent="0.2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>_xlfn.XLOOKUP(Sales_Data[[#This Row],[Category]],Assumptions_Model!A:A, Assumptions_Model!B:B)</f>
        <v>0.6</v>
      </c>
      <c r="W5992">
        <f>Sales_Data[[#This Row],[Sales]]*Sales_Data[[#This Row],[Cost_%]]</f>
        <v>1414.4927999999998</v>
      </c>
      <c r="X5992">
        <f>Sales_Data[[#This Row],[Sales]]-Sales_Data[[#This Row],[Cost]]</f>
        <v>942.99520000000007</v>
      </c>
      <c r="Y5992" s="3">
        <f>Sales_Data[[#This Row],[Gross_Profit_Recalc]]/Sales_Data[[#This Row],[Sales]]</f>
        <v>0.40000000000000008</v>
      </c>
      <c r="Z5992">
        <f>YEAR(Sales_Data[[#This Row],[Order Date]])</f>
        <v>2017</v>
      </c>
    </row>
    <row r="5993" spans="1:26" x14ac:dyDescent="0.2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>_xlfn.XLOOKUP(Sales_Data[[#This Row],[Category]],Assumptions_Model!A:A, Assumptions_Model!B:B)</f>
        <v>0.55000000000000004</v>
      </c>
      <c r="W5993">
        <f>Sales_Data[[#This Row],[Sales]]*Sales_Data[[#This Row],[Cost_%]]</f>
        <v>203.2492</v>
      </c>
      <c r="X5993">
        <f>Sales_Data[[#This Row],[Sales]]-Sales_Data[[#This Row],[Cost]]</f>
        <v>166.29479999999998</v>
      </c>
      <c r="Y5993" s="3">
        <f>Sales_Data[[#This Row],[Gross_Profit_Recalc]]/Sales_Data[[#This Row],[Sales]]</f>
        <v>0.44999999999999996</v>
      </c>
      <c r="Z5993">
        <f>YEAR(Sales_Data[[#This Row],[Order Date]])</f>
        <v>2017</v>
      </c>
    </row>
    <row r="5994" spans="1:26" x14ac:dyDescent="0.2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>_xlfn.XLOOKUP(Sales_Data[[#This Row],[Category]],Assumptions_Model!A:A, Assumptions_Model!B:B)</f>
        <v>0.65</v>
      </c>
      <c r="W5994">
        <f>Sales_Data[[#This Row],[Sales]]*Sales_Data[[#This Row],[Cost_%]]</f>
        <v>120.08880000000001</v>
      </c>
      <c r="X5994">
        <f>Sales_Data[[#This Row],[Sales]]-Sales_Data[[#This Row],[Cost]]</f>
        <v>64.663200000000003</v>
      </c>
      <c r="Y5994" s="3">
        <f>Sales_Data[[#This Row],[Gross_Profit_Recalc]]/Sales_Data[[#This Row],[Sales]]</f>
        <v>0.35</v>
      </c>
      <c r="Z5994">
        <f>YEAR(Sales_Data[[#This Row],[Order Date]])</f>
        <v>2017</v>
      </c>
    </row>
    <row r="5995" spans="1:26" x14ac:dyDescent="0.2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>_xlfn.XLOOKUP(Sales_Data[[#This Row],[Category]],Assumptions_Model!A:A, Assumptions_Model!B:B)</f>
        <v>0.6</v>
      </c>
      <c r="W5995">
        <f>Sales_Data[[#This Row],[Sales]]*Sales_Data[[#This Row],[Cost_%]]</f>
        <v>38.975999999999992</v>
      </c>
      <c r="X5995">
        <f>Sales_Data[[#This Row],[Sales]]-Sales_Data[[#This Row],[Cost]]</f>
        <v>25.984000000000002</v>
      </c>
      <c r="Y5995" s="3">
        <f>Sales_Data[[#This Row],[Gross_Profit_Recalc]]/Sales_Data[[#This Row],[Sales]]</f>
        <v>0.40000000000000008</v>
      </c>
      <c r="Z5995">
        <f>YEAR(Sales_Data[[#This Row],[Order Date]])</f>
        <v>2016</v>
      </c>
    </row>
    <row r="5996" spans="1:26" x14ac:dyDescent="0.2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>_xlfn.XLOOKUP(Sales_Data[[#This Row],[Category]],Assumptions_Model!A:A, Assumptions_Model!B:B)</f>
        <v>0.6</v>
      </c>
      <c r="W5996">
        <f>Sales_Data[[#This Row],[Sales]]*Sales_Data[[#This Row],[Cost_%]]</f>
        <v>8.1120000000000001</v>
      </c>
      <c r="X5996">
        <f>Sales_Data[[#This Row],[Sales]]-Sales_Data[[#This Row],[Cost]]</f>
        <v>5.4079999999999995</v>
      </c>
      <c r="Y5996" s="3">
        <f>Sales_Data[[#This Row],[Gross_Profit_Recalc]]/Sales_Data[[#This Row],[Sales]]</f>
        <v>0.39999999999999997</v>
      </c>
      <c r="Z5996">
        <f>YEAR(Sales_Data[[#This Row],[Order Date]])</f>
        <v>2016</v>
      </c>
    </row>
    <row r="5997" spans="1:26" x14ac:dyDescent="0.2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>_xlfn.XLOOKUP(Sales_Data[[#This Row],[Category]],Assumptions_Model!A:A, Assumptions_Model!B:B)</f>
        <v>0.65</v>
      </c>
      <c r="W5997">
        <f>Sales_Data[[#This Row],[Sales]]*Sales_Data[[#This Row],[Cost_%]]</f>
        <v>297.97950000000003</v>
      </c>
      <c r="X5997">
        <f>Sales_Data[[#This Row],[Sales]]-Sales_Data[[#This Row],[Cost]]</f>
        <v>160.45049999999998</v>
      </c>
      <c r="Y5997" s="3">
        <f>Sales_Data[[#This Row],[Gross_Profit_Recalc]]/Sales_Data[[#This Row],[Sales]]</f>
        <v>0.34999999999999992</v>
      </c>
      <c r="Z5997">
        <f>YEAR(Sales_Data[[#This Row],[Order Date]])</f>
        <v>2016</v>
      </c>
    </row>
    <row r="5998" spans="1:26" x14ac:dyDescent="0.2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>_xlfn.XLOOKUP(Sales_Data[[#This Row],[Category]],Assumptions_Model!A:A, Assumptions_Model!B:B)</f>
        <v>0.6</v>
      </c>
      <c r="W5998">
        <f>Sales_Data[[#This Row],[Sales]]*Sales_Data[[#This Row],[Cost_%]]</f>
        <v>232.2816</v>
      </c>
      <c r="X5998">
        <f>Sales_Data[[#This Row],[Sales]]-Sales_Data[[#This Row],[Cost]]</f>
        <v>154.85440000000003</v>
      </c>
      <c r="Y5998" s="3">
        <f>Sales_Data[[#This Row],[Gross_Profit_Recalc]]/Sales_Data[[#This Row],[Sales]]</f>
        <v>0.4</v>
      </c>
      <c r="Z5998">
        <f>YEAR(Sales_Data[[#This Row],[Order Date]])</f>
        <v>2016</v>
      </c>
    </row>
    <row r="5999" spans="1:26" x14ac:dyDescent="0.2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>_xlfn.XLOOKUP(Sales_Data[[#This Row],[Category]],Assumptions_Model!A:A, Assumptions_Model!B:B)</f>
        <v>0.65</v>
      </c>
      <c r="W5999">
        <f>Sales_Data[[#This Row],[Sales]]*Sales_Data[[#This Row],[Cost_%]]</f>
        <v>213.58349999999999</v>
      </c>
      <c r="X5999">
        <f>Sales_Data[[#This Row],[Sales]]-Sales_Data[[#This Row],[Cost]]</f>
        <v>115.00649999999999</v>
      </c>
      <c r="Y5999" s="3">
        <f>Sales_Data[[#This Row],[Gross_Profit_Recalc]]/Sales_Data[[#This Row],[Sales]]</f>
        <v>0.35</v>
      </c>
      <c r="Z5999">
        <f>YEAR(Sales_Data[[#This Row],[Order Date]])</f>
        <v>2016</v>
      </c>
    </row>
    <row r="6000" spans="1:26" x14ac:dyDescent="0.2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>_xlfn.XLOOKUP(Sales_Data[[#This Row],[Category]],Assumptions_Model!A:A, Assumptions_Model!B:B)</f>
        <v>0.65</v>
      </c>
      <c r="W6000">
        <f>Sales_Data[[#This Row],[Sales]]*Sales_Data[[#This Row],[Cost_%]]</f>
        <v>219.9288</v>
      </c>
      <c r="X6000">
        <f>Sales_Data[[#This Row],[Sales]]-Sales_Data[[#This Row],[Cost]]</f>
        <v>118.42319999999998</v>
      </c>
      <c r="Y6000" s="3">
        <f>Sales_Data[[#This Row],[Gross_Profit_Recalc]]/Sales_Data[[#This Row],[Sales]]</f>
        <v>0.35</v>
      </c>
      <c r="Z6000">
        <f>YEAR(Sales_Data[[#This Row],[Order Date]])</f>
        <v>2014</v>
      </c>
    </row>
    <row r="6001" spans="1:26" x14ac:dyDescent="0.2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>_xlfn.XLOOKUP(Sales_Data[[#This Row],[Category]],Assumptions_Model!A:A, Assumptions_Model!B:B)</f>
        <v>0.6</v>
      </c>
      <c r="W6001">
        <f>Sales_Data[[#This Row],[Sales]]*Sales_Data[[#This Row],[Cost_%]]</f>
        <v>15.552</v>
      </c>
      <c r="X6001">
        <f>Sales_Data[[#This Row],[Sales]]-Sales_Data[[#This Row],[Cost]]</f>
        <v>10.368000000000002</v>
      </c>
      <c r="Y6001" s="3">
        <f>Sales_Data[[#This Row],[Gross_Profit_Recalc]]/Sales_Data[[#This Row],[Sales]]</f>
        <v>0.40000000000000008</v>
      </c>
      <c r="Z6001">
        <f>YEAR(Sales_Data[[#This Row],[Order Date]])</f>
        <v>2014</v>
      </c>
    </row>
    <row r="6002" spans="1:26" x14ac:dyDescent="0.2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>_xlfn.XLOOKUP(Sales_Data[[#This Row],[Category]],Assumptions_Model!A:A, Assumptions_Model!B:B)</f>
        <v>0.6</v>
      </c>
      <c r="W6002">
        <f>Sales_Data[[#This Row],[Sales]]*Sales_Data[[#This Row],[Cost_%]]</f>
        <v>54.815999999999995</v>
      </c>
      <c r="X6002">
        <f>Sales_Data[[#This Row],[Sales]]-Sales_Data[[#This Row],[Cost]]</f>
        <v>36.544000000000004</v>
      </c>
      <c r="Y6002" s="3">
        <f>Sales_Data[[#This Row],[Gross_Profit_Recalc]]/Sales_Data[[#This Row],[Sales]]</f>
        <v>0.4</v>
      </c>
      <c r="Z6002">
        <f>YEAR(Sales_Data[[#This Row],[Order Date]])</f>
        <v>2014</v>
      </c>
    </row>
    <row r="6003" spans="1:26" x14ac:dyDescent="0.2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>_xlfn.XLOOKUP(Sales_Data[[#This Row],[Category]],Assumptions_Model!A:A, Assumptions_Model!B:B)</f>
        <v>0.65</v>
      </c>
      <c r="W6003">
        <f>Sales_Data[[#This Row],[Sales]]*Sales_Data[[#This Row],[Cost_%]]</f>
        <v>57.173999999999999</v>
      </c>
      <c r="X6003">
        <f>Sales_Data[[#This Row],[Sales]]-Sales_Data[[#This Row],[Cost]]</f>
        <v>30.785999999999994</v>
      </c>
      <c r="Y6003" s="3">
        <f>Sales_Data[[#This Row],[Gross_Profit_Recalc]]/Sales_Data[[#This Row],[Sales]]</f>
        <v>0.35</v>
      </c>
      <c r="Z6003">
        <f>YEAR(Sales_Data[[#This Row],[Order Date]])</f>
        <v>2014</v>
      </c>
    </row>
    <row r="6004" spans="1:26" x14ac:dyDescent="0.2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>_xlfn.XLOOKUP(Sales_Data[[#This Row],[Category]],Assumptions_Model!A:A, Assumptions_Model!B:B)</f>
        <v>0.6</v>
      </c>
      <c r="W6004">
        <f>Sales_Data[[#This Row],[Sales]]*Sales_Data[[#This Row],[Cost_%]]</f>
        <v>3.1284000000000001</v>
      </c>
      <c r="X6004">
        <f>Sales_Data[[#This Row],[Sales]]-Sales_Data[[#This Row],[Cost]]</f>
        <v>2.0856000000000003</v>
      </c>
      <c r="Y6004" s="3">
        <f>Sales_Data[[#This Row],[Gross_Profit_Recalc]]/Sales_Data[[#This Row],[Sales]]</f>
        <v>0.4</v>
      </c>
      <c r="Z6004">
        <f>YEAR(Sales_Data[[#This Row],[Order Date]])</f>
        <v>2014</v>
      </c>
    </row>
    <row r="6005" spans="1:26" x14ac:dyDescent="0.2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>_xlfn.XLOOKUP(Sales_Data[[#This Row],[Category]],Assumptions_Model!A:A, Assumptions_Model!B:B)</f>
        <v>0.6</v>
      </c>
      <c r="W6005">
        <f>Sales_Data[[#This Row],[Sales]]*Sales_Data[[#This Row],[Cost_%]]</f>
        <v>7.3764000000000003</v>
      </c>
      <c r="X6005">
        <f>Sales_Data[[#This Row],[Sales]]-Sales_Data[[#This Row],[Cost]]</f>
        <v>4.9176000000000002</v>
      </c>
      <c r="Y6005" s="3">
        <f>Sales_Data[[#This Row],[Gross_Profit_Recalc]]/Sales_Data[[#This Row],[Sales]]</f>
        <v>0.4</v>
      </c>
      <c r="Z6005">
        <f>YEAR(Sales_Data[[#This Row],[Order Date]])</f>
        <v>2017</v>
      </c>
    </row>
    <row r="6006" spans="1:26" x14ac:dyDescent="0.2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>_xlfn.XLOOKUP(Sales_Data[[#This Row],[Category]],Assumptions_Model!A:A, Assumptions_Model!B:B)</f>
        <v>0.65</v>
      </c>
      <c r="W6006">
        <f>Sales_Data[[#This Row],[Sales]]*Sales_Data[[#This Row],[Cost_%]]</f>
        <v>12.844000000000001</v>
      </c>
      <c r="X6006">
        <f>Sales_Data[[#This Row],[Sales]]-Sales_Data[[#This Row],[Cost]]</f>
        <v>6.9160000000000004</v>
      </c>
      <c r="Y6006" s="3">
        <f>Sales_Data[[#This Row],[Gross_Profit_Recalc]]/Sales_Data[[#This Row],[Sales]]</f>
        <v>0.35</v>
      </c>
      <c r="Z6006">
        <f>YEAR(Sales_Data[[#This Row],[Order Date]])</f>
        <v>2017</v>
      </c>
    </row>
    <row r="6007" spans="1:26" x14ac:dyDescent="0.2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>_xlfn.XLOOKUP(Sales_Data[[#This Row],[Category]],Assumptions_Model!A:A, Assumptions_Model!B:B)</f>
        <v>0.65</v>
      </c>
      <c r="W6007">
        <f>Sales_Data[[#This Row],[Sales]]*Sales_Data[[#This Row],[Cost_%]]</f>
        <v>71.346599999999995</v>
      </c>
      <c r="X6007">
        <f>Sales_Data[[#This Row],[Sales]]-Sales_Data[[#This Row],[Cost]]</f>
        <v>38.417400000000001</v>
      </c>
      <c r="Y6007" s="3">
        <f>Sales_Data[[#This Row],[Gross_Profit_Recalc]]/Sales_Data[[#This Row],[Sales]]</f>
        <v>0.35000000000000003</v>
      </c>
      <c r="Z6007">
        <f>YEAR(Sales_Data[[#This Row],[Order Date]])</f>
        <v>2015</v>
      </c>
    </row>
    <row r="6008" spans="1:26" x14ac:dyDescent="0.2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>_xlfn.XLOOKUP(Sales_Data[[#This Row],[Category]],Assumptions_Model!A:A, Assumptions_Model!B:B)</f>
        <v>0.55000000000000004</v>
      </c>
      <c r="W6008">
        <f>Sales_Data[[#This Row],[Sales]]*Sales_Data[[#This Row],[Cost_%]]</f>
        <v>70.867500000000007</v>
      </c>
      <c r="X6008">
        <f>Sales_Data[[#This Row],[Sales]]-Sales_Data[[#This Row],[Cost]]</f>
        <v>57.982499999999987</v>
      </c>
      <c r="Y6008" s="3">
        <f>Sales_Data[[#This Row],[Gross_Profit_Recalc]]/Sales_Data[[#This Row],[Sales]]</f>
        <v>0.4499999999999999</v>
      </c>
      <c r="Z6008">
        <f>YEAR(Sales_Data[[#This Row],[Order Date]])</f>
        <v>2017</v>
      </c>
    </row>
    <row r="6009" spans="1:26" x14ac:dyDescent="0.2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>_xlfn.XLOOKUP(Sales_Data[[#This Row],[Category]],Assumptions_Model!A:A, Assumptions_Model!B:B)</f>
        <v>0.65</v>
      </c>
      <c r="W6009">
        <f>Sales_Data[[#This Row],[Sales]]*Sales_Data[[#This Row],[Cost_%]]</f>
        <v>83.167500000000004</v>
      </c>
      <c r="X6009">
        <f>Sales_Data[[#This Row],[Sales]]-Sales_Data[[#This Row],[Cost]]</f>
        <v>44.782499999999999</v>
      </c>
      <c r="Y6009" s="3">
        <f>Sales_Data[[#This Row],[Gross_Profit_Recalc]]/Sales_Data[[#This Row],[Sales]]</f>
        <v>0.35</v>
      </c>
      <c r="Z6009">
        <f>YEAR(Sales_Data[[#This Row],[Order Date]])</f>
        <v>2017</v>
      </c>
    </row>
    <row r="6010" spans="1:26" x14ac:dyDescent="0.2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>_xlfn.XLOOKUP(Sales_Data[[#This Row],[Category]],Assumptions_Model!A:A, Assumptions_Model!B:B)</f>
        <v>0.6</v>
      </c>
      <c r="W6010">
        <f>Sales_Data[[#This Row],[Sales]]*Sales_Data[[#This Row],[Cost_%]]</f>
        <v>41.111999999999995</v>
      </c>
      <c r="X6010">
        <f>Sales_Data[[#This Row],[Sales]]-Sales_Data[[#This Row],[Cost]]</f>
        <v>27.408000000000001</v>
      </c>
      <c r="Y6010" s="3">
        <f>Sales_Data[[#This Row],[Gross_Profit_Recalc]]/Sales_Data[[#This Row],[Sales]]</f>
        <v>0.4</v>
      </c>
      <c r="Z6010">
        <f>YEAR(Sales_Data[[#This Row],[Order Date]])</f>
        <v>2015</v>
      </c>
    </row>
    <row r="6011" spans="1:26" x14ac:dyDescent="0.2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>_xlfn.XLOOKUP(Sales_Data[[#This Row],[Category]],Assumptions_Model!A:A, Assumptions_Model!B:B)</f>
        <v>0.6</v>
      </c>
      <c r="W6011">
        <f>Sales_Data[[#This Row],[Sales]]*Sales_Data[[#This Row],[Cost_%]]</f>
        <v>44.963999999999999</v>
      </c>
      <c r="X6011">
        <f>Sales_Data[[#This Row],[Sales]]-Sales_Data[[#This Row],[Cost]]</f>
        <v>29.975999999999999</v>
      </c>
      <c r="Y6011" s="3">
        <f>Sales_Data[[#This Row],[Gross_Profit_Recalc]]/Sales_Data[[#This Row],[Sales]]</f>
        <v>0.4</v>
      </c>
      <c r="Z6011">
        <f>YEAR(Sales_Data[[#This Row],[Order Date]])</f>
        <v>2015</v>
      </c>
    </row>
    <row r="6012" spans="1:26" x14ac:dyDescent="0.2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>_xlfn.XLOOKUP(Sales_Data[[#This Row],[Category]],Assumptions_Model!A:A, Assumptions_Model!B:B)</f>
        <v>0.55000000000000004</v>
      </c>
      <c r="W6012">
        <f>Sales_Data[[#This Row],[Sales]]*Sales_Data[[#This Row],[Cost_%]]</f>
        <v>1401.7080000000001</v>
      </c>
      <c r="X6012">
        <f>Sales_Data[[#This Row],[Sales]]-Sales_Data[[#This Row],[Cost]]</f>
        <v>1146.8519999999999</v>
      </c>
      <c r="Y6012" s="3">
        <f>Sales_Data[[#This Row],[Gross_Profit_Recalc]]/Sales_Data[[#This Row],[Sales]]</f>
        <v>0.44999999999999996</v>
      </c>
      <c r="Z6012">
        <f>YEAR(Sales_Data[[#This Row],[Order Date]])</f>
        <v>2015</v>
      </c>
    </row>
    <row r="6013" spans="1:26" x14ac:dyDescent="0.2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>_xlfn.XLOOKUP(Sales_Data[[#This Row],[Category]],Assumptions_Model!A:A, Assumptions_Model!B:B)</f>
        <v>0.6</v>
      </c>
      <c r="W6013">
        <f>Sales_Data[[#This Row],[Sales]]*Sales_Data[[#This Row],[Cost_%]]</f>
        <v>162.864</v>
      </c>
      <c r="X6013">
        <f>Sales_Data[[#This Row],[Sales]]-Sales_Data[[#This Row],[Cost]]</f>
        <v>108.57599999999999</v>
      </c>
      <c r="Y6013" s="3">
        <f>Sales_Data[[#This Row],[Gross_Profit_Recalc]]/Sales_Data[[#This Row],[Sales]]</f>
        <v>0.39999999999999997</v>
      </c>
      <c r="Z6013">
        <f>YEAR(Sales_Data[[#This Row],[Order Date]])</f>
        <v>2015</v>
      </c>
    </row>
    <row r="6014" spans="1:26" x14ac:dyDescent="0.2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>_xlfn.XLOOKUP(Sales_Data[[#This Row],[Category]],Assumptions_Model!A:A, Assumptions_Model!B:B)</f>
        <v>0.55000000000000004</v>
      </c>
      <c r="W6014">
        <f>Sales_Data[[#This Row],[Sales]]*Sales_Data[[#This Row],[Cost_%]]</f>
        <v>158.334</v>
      </c>
      <c r="X6014">
        <f>Sales_Data[[#This Row],[Sales]]-Sales_Data[[#This Row],[Cost]]</f>
        <v>129.54599999999999</v>
      </c>
      <c r="Y6014" s="3">
        <f>Sales_Data[[#This Row],[Gross_Profit_Recalc]]/Sales_Data[[#This Row],[Sales]]</f>
        <v>0.44999999999999996</v>
      </c>
      <c r="Z6014">
        <f>YEAR(Sales_Data[[#This Row],[Order Date]])</f>
        <v>2015</v>
      </c>
    </row>
    <row r="6015" spans="1:26" x14ac:dyDescent="0.2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>_xlfn.XLOOKUP(Sales_Data[[#This Row],[Category]],Assumptions_Model!A:A, Assumptions_Model!B:B)</f>
        <v>0.6</v>
      </c>
      <c r="W6015">
        <f>Sales_Data[[#This Row],[Sales]]*Sales_Data[[#This Row],[Cost_%]]</f>
        <v>8.94</v>
      </c>
      <c r="X6015">
        <f>Sales_Data[[#This Row],[Sales]]-Sales_Data[[#This Row],[Cost]]</f>
        <v>5.9600000000000009</v>
      </c>
      <c r="Y6015" s="3">
        <f>Sales_Data[[#This Row],[Gross_Profit_Recalc]]/Sales_Data[[#This Row],[Sales]]</f>
        <v>0.4</v>
      </c>
      <c r="Z6015">
        <f>YEAR(Sales_Data[[#This Row],[Order Date]])</f>
        <v>2016</v>
      </c>
    </row>
    <row r="6016" spans="1:26" x14ac:dyDescent="0.2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>_xlfn.XLOOKUP(Sales_Data[[#This Row],[Category]],Assumptions_Model!A:A, Assumptions_Model!B:B)</f>
        <v>0.55000000000000004</v>
      </c>
      <c r="W6016">
        <f>Sales_Data[[#This Row],[Sales]]*Sales_Data[[#This Row],[Cost_%]]</f>
        <v>2287.4016000000001</v>
      </c>
      <c r="X6016">
        <f>Sales_Data[[#This Row],[Sales]]-Sales_Data[[#This Row],[Cost]]</f>
        <v>1871.5104000000001</v>
      </c>
      <c r="Y6016" s="3">
        <f>Sales_Data[[#This Row],[Gross_Profit_Recalc]]/Sales_Data[[#This Row],[Sales]]</f>
        <v>0.45</v>
      </c>
      <c r="Z6016">
        <f>YEAR(Sales_Data[[#This Row],[Order Date]])</f>
        <v>2016</v>
      </c>
    </row>
    <row r="6017" spans="1:26" x14ac:dyDescent="0.2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>_xlfn.XLOOKUP(Sales_Data[[#This Row],[Category]],Assumptions_Model!A:A, Assumptions_Model!B:B)</f>
        <v>0.65</v>
      </c>
      <c r="W6017">
        <f>Sales_Data[[#This Row],[Sales]]*Sales_Data[[#This Row],[Cost_%]]</f>
        <v>59.774000000000001</v>
      </c>
      <c r="X6017">
        <f>Sales_Data[[#This Row],[Sales]]-Sales_Data[[#This Row],[Cost]]</f>
        <v>32.185999999999993</v>
      </c>
      <c r="Y6017" s="3">
        <f>Sales_Data[[#This Row],[Gross_Profit_Recalc]]/Sales_Data[[#This Row],[Sales]]</f>
        <v>0.34999999999999992</v>
      </c>
      <c r="Z6017">
        <f>YEAR(Sales_Data[[#This Row],[Order Date]])</f>
        <v>2014</v>
      </c>
    </row>
    <row r="6018" spans="1:26" x14ac:dyDescent="0.2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>_xlfn.XLOOKUP(Sales_Data[[#This Row],[Category]],Assumptions_Model!A:A, Assumptions_Model!B:B)</f>
        <v>0.65</v>
      </c>
      <c r="W6018">
        <f>Sales_Data[[#This Row],[Sales]]*Sales_Data[[#This Row],[Cost_%]]</f>
        <v>21.5215</v>
      </c>
      <c r="X6018">
        <f>Sales_Data[[#This Row],[Sales]]-Sales_Data[[#This Row],[Cost]]</f>
        <v>11.5885</v>
      </c>
      <c r="Y6018" s="3">
        <f>Sales_Data[[#This Row],[Gross_Profit_Recalc]]/Sales_Data[[#This Row],[Sales]]</f>
        <v>0.35</v>
      </c>
      <c r="Z6018">
        <f>YEAR(Sales_Data[[#This Row],[Order Date]])</f>
        <v>2014</v>
      </c>
    </row>
    <row r="6019" spans="1:26" x14ac:dyDescent="0.2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>_xlfn.XLOOKUP(Sales_Data[[#This Row],[Category]],Assumptions_Model!A:A, Assumptions_Model!B:B)</f>
        <v>0.6</v>
      </c>
      <c r="W6019">
        <f>Sales_Data[[#This Row],[Sales]]*Sales_Data[[#This Row],[Cost_%]]</f>
        <v>11.664</v>
      </c>
      <c r="X6019">
        <f>Sales_Data[[#This Row],[Sales]]-Sales_Data[[#This Row],[Cost]]</f>
        <v>7.7760000000000016</v>
      </c>
      <c r="Y6019" s="3">
        <f>Sales_Data[[#This Row],[Gross_Profit_Recalc]]/Sales_Data[[#This Row],[Sales]]</f>
        <v>0.40000000000000008</v>
      </c>
      <c r="Z6019">
        <f>YEAR(Sales_Data[[#This Row],[Order Date]])</f>
        <v>2014</v>
      </c>
    </row>
    <row r="6020" spans="1:26" x14ac:dyDescent="0.2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>_xlfn.XLOOKUP(Sales_Data[[#This Row],[Category]],Assumptions_Model!A:A, Assumptions_Model!B:B)</f>
        <v>0.6</v>
      </c>
      <c r="W6020">
        <f>Sales_Data[[#This Row],[Sales]]*Sales_Data[[#This Row],[Cost_%]]</f>
        <v>33.287999999999997</v>
      </c>
      <c r="X6020">
        <f>Sales_Data[[#This Row],[Sales]]-Sales_Data[[#This Row],[Cost]]</f>
        <v>22.192</v>
      </c>
      <c r="Y6020" s="3">
        <f>Sales_Data[[#This Row],[Gross_Profit_Recalc]]/Sales_Data[[#This Row],[Sales]]</f>
        <v>0.4</v>
      </c>
      <c r="Z6020">
        <f>YEAR(Sales_Data[[#This Row],[Order Date]])</f>
        <v>2014</v>
      </c>
    </row>
    <row r="6021" spans="1:26" x14ac:dyDescent="0.2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>_xlfn.XLOOKUP(Sales_Data[[#This Row],[Category]],Assumptions_Model!A:A, Assumptions_Model!B:B)</f>
        <v>0.6</v>
      </c>
      <c r="W6021">
        <f>Sales_Data[[#This Row],[Sales]]*Sales_Data[[#This Row],[Cost_%]]</f>
        <v>55.152000000000001</v>
      </c>
      <c r="X6021">
        <f>Sales_Data[[#This Row],[Sales]]-Sales_Data[[#This Row],[Cost]]</f>
        <v>36.768000000000001</v>
      </c>
      <c r="Y6021" s="3">
        <f>Sales_Data[[#This Row],[Gross_Profit_Recalc]]/Sales_Data[[#This Row],[Sales]]</f>
        <v>0.4</v>
      </c>
      <c r="Z6021">
        <f>YEAR(Sales_Data[[#This Row],[Order Date]])</f>
        <v>2014</v>
      </c>
    </row>
    <row r="6022" spans="1:26" x14ac:dyDescent="0.2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>_xlfn.XLOOKUP(Sales_Data[[#This Row],[Category]],Assumptions_Model!A:A, Assumptions_Model!B:B)</f>
        <v>0.6</v>
      </c>
      <c r="W6022">
        <f>Sales_Data[[#This Row],[Sales]]*Sales_Data[[#This Row],[Cost_%]]</f>
        <v>10.404</v>
      </c>
      <c r="X6022">
        <f>Sales_Data[[#This Row],[Sales]]-Sales_Data[[#This Row],[Cost]]</f>
        <v>6.9359999999999999</v>
      </c>
      <c r="Y6022" s="3">
        <f>Sales_Data[[#This Row],[Gross_Profit_Recalc]]/Sales_Data[[#This Row],[Sales]]</f>
        <v>0.4</v>
      </c>
      <c r="Z6022">
        <f>YEAR(Sales_Data[[#This Row],[Order Date]])</f>
        <v>2016</v>
      </c>
    </row>
    <row r="6023" spans="1:26" x14ac:dyDescent="0.2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>_xlfn.XLOOKUP(Sales_Data[[#This Row],[Category]],Assumptions_Model!A:A, Assumptions_Model!B:B)</f>
        <v>0.55000000000000004</v>
      </c>
      <c r="W6023">
        <f>Sales_Data[[#This Row],[Sales]]*Sales_Data[[#This Row],[Cost_%]]</f>
        <v>39.589000000000006</v>
      </c>
      <c r="X6023">
        <f>Sales_Data[[#This Row],[Sales]]-Sales_Data[[#This Row],[Cost]]</f>
        <v>32.390999999999998</v>
      </c>
      <c r="Y6023" s="3">
        <f>Sales_Data[[#This Row],[Gross_Profit_Recalc]]/Sales_Data[[#This Row],[Sales]]</f>
        <v>0.44999999999999996</v>
      </c>
      <c r="Z6023">
        <f>YEAR(Sales_Data[[#This Row],[Order Date]])</f>
        <v>2016</v>
      </c>
    </row>
    <row r="6024" spans="1:26" x14ac:dyDescent="0.2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>_xlfn.XLOOKUP(Sales_Data[[#This Row],[Category]],Assumptions_Model!A:A, Assumptions_Model!B:B)</f>
        <v>0.6</v>
      </c>
      <c r="W6024">
        <f>Sales_Data[[#This Row],[Sales]]*Sales_Data[[#This Row],[Cost_%]]</f>
        <v>4.2480000000000002</v>
      </c>
      <c r="X6024">
        <f>Sales_Data[[#This Row],[Sales]]-Sales_Data[[#This Row],[Cost]]</f>
        <v>2.8319999999999999</v>
      </c>
      <c r="Y6024" s="3">
        <f>Sales_Data[[#This Row],[Gross_Profit_Recalc]]/Sales_Data[[#This Row],[Sales]]</f>
        <v>0.39999999999999997</v>
      </c>
      <c r="Z6024">
        <f>YEAR(Sales_Data[[#This Row],[Order Date]])</f>
        <v>2014</v>
      </c>
    </row>
    <row r="6025" spans="1:26" x14ac:dyDescent="0.2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>_xlfn.XLOOKUP(Sales_Data[[#This Row],[Category]],Assumptions_Model!A:A, Assumptions_Model!B:B)</f>
        <v>0.55000000000000004</v>
      </c>
      <c r="W6025">
        <f>Sales_Data[[#This Row],[Sales]]*Sales_Data[[#This Row],[Cost_%]]</f>
        <v>38.489000000000004</v>
      </c>
      <c r="X6025">
        <f>Sales_Data[[#This Row],[Sales]]-Sales_Data[[#This Row],[Cost]]</f>
        <v>31.491</v>
      </c>
      <c r="Y6025" s="3">
        <f>Sales_Data[[#This Row],[Gross_Profit_Recalc]]/Sales_Data[[#This Row],[Sales]]</f>
        <v>0.44999999999999996</v>
      </c>
      <c r="Z6025">
        <f>YEAR(Sales_Data[[#This Row],[Order Date]])</f>
        <v>2017</v>
      </c>
    </row>
    <row r="6026" spans="1:26" x14ac:dyDescent="0.2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f>_xlfn.XLOOKUP(Sales_Data[[#This Row],[Category]],Assumptions_Model!A:A, Assumptions_Model!B:B)</f>
        <v>0.6</v>
      </c>
      <c r="W6026">
        <f>Sales_Data[[#This Row],[Sales]]*Sales_Data[[#This Row],[Cost_%]]</f>
        <v>387.76320000000004</v>
      </c>
      <c r="X6026">
        <f>Sales_Data[[#This Row],[Sales]]-Sales_Data[[#This Row],[Cost]]</f>
        <v>258.50880000000001</v>
      </c>
      <c r="Y6026" s="3">
        <f>Sales_Data[[#This Row],[Gross_Profit_Recalc]]/Sales_Data[[#This Row],[Sales]]</f>
        <v>0.39999999999999997</v>
      </c>
      <c r="Z6026">
        <f>YEAR(Sales_Data[[#This Row],[Order Date]])</f>
        <v>2017</v>
      </c>
    </row>
    <row r="6027" spans="1:26" x14ac:dyDescent="0.2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f>_xlfn.XLOOKUP(Sales_Data[[#This Row],[Category]],Assumptions_Model!A:A, Assumptions_Model!B:B)</f>
        <v>0.6</v>
      </c>
      <c r="W6027">
        <f>Sales_Data[[#This Row],[Sales]]*Sales_Data[[#This Row],[Cost_%]]</f>
        <v>6.2207999999999997</v>
      </c>
      <c r="X6027">
        <f>Sales_Data[[#This Row],[Sales]]-Sales_Data[[#This Row],[Cost]]</f>
        <v>4.1472000000000007</v>
      </c>
      <c r="Y6027" s="3">
        <f>Sales_Data[[#This Row],[Gross_Profit_Recalc]]/Sales_Data[[#This Row],[Sales]]</f>
        <v>0.40000000000000008</v>
      </c>
      <c r="Z6027">
        <f>YEAR(Sales_Data[[#This Row],[Order Date]])</f>
        <v>2017</v>
      </c>
    </row>
    <row r="6028" spans="1:26" x14ac:dyDescent="0.2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f>_xlfn.XLOOKUP(Sales_Data[[#This Row],[Category]],Assumptions_Model!A:A, Assumptions_Model!B:B)</f>
        <v>0.6</v>
      </c>
      <c r="W6028">
        <f>Sales_Data[[#This Row],[Sales]]*Sales_Data[[#This Row],[Cost_%]]</f>
        <v>5.04</v>
      </c>
      <c r="X6028">
        <f>Sales_Data[[#This Row],[Sales]]-Sales_Data[[#This Row],[Cost]]</f>
        <v>3.3600000000000003</v>
      </c>
      <c r="Y6028" s="3">
        <f>Sales_Data[[#This Row],[Gross_Profit_Recalc]]/Sales_Data[[#This Row],[Sales]]</f>
        <v>0.4</v>
      </c>
      <c r="Z6028">
        <f>YEAR(Sales_Data[[#This Row],[Order Date]])</f>
        <v>2017</v>
      </c>
    </row>
    <row r="6029" spans="1:26" x14ac:dyDescent="0.2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>_xlfn.XLOOKUP(Sales_Data[[#This Row],[Category]],Assumptions_Model!A:A, Assumptions_Model!B:B)</f>
        <v>0.55000000000000004</v>
      </c>
      <c r="W6029">
        <f>Sales_Data[[#This Row],[Sales]]*Sales_Data[[#This Row],[Cost_%]]</f>
        <v>39.578000000000003</v>
      </c>
      <c r="X6029">
        <f>Sales_Data[[#This Row],[Sales]]-Sales_Data[[#This Row],[Cost]]</f>
        <v>32.381999999999991</v>
      </c>
      <c r="Y6029" s="3">
        <f>Sales_Data[[#This Row],[Gross_Profit_Recalc]]/Sales_Data[[#This Row],[Sales]]</f>
        <v>0.4499999999999999</v>
      </c>
      <c r="Z6029">
        <f>YEAR(Sales_Data[[#This Row],[Order Date]])</f>
        <v>2017</v>
      </c>
    </row>
    <row r="6030" spans="1:26" x14ac:dyDescent="0.2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>_xlfn.XLOOKUP(Sales_Data[[#This Row],[Category]],Assumptions_Model!A:A, Assumptions_Model!B:B)</f>
        <v>0.6</v>
      </c>
      <c r="W6030">
        <f>Sales_Data[[#This Row],[Sales]]*Sales_Data[[#This Row],[Cost_%]]</f>
        <v>11.087999999999999</v>
      </c>
      <c r="X6030">
        <f>Sales_Data[[#This Row],[Sales]]-Sales_Data[[#This Row],[Cost]]</f>
        <v>7.3920000000000012</v>
      </c>
      <c r="Y6030" s="3">
        <f>Sales_Data[[#This Row],[Gross_Profit_Recalc]]/Sales_Data[[#This Row],[Sales]]</f>
        <v>0.40000000000000008</v>
      </c>
      <c r="Z6030">
        <f>YEAR(Sales_Data[[#This Row],[Order Date]])</f>
        <v>2016</v>
      </c>
    </row>
    <row r="6031" spans="1:26" x14ac:dyDescent="0.2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>_xlfn.XLOOKUP(Sales_Data[[#This Row],[Category]],Assumptions_Model!A:A, Assumptions_Model!B:B)</f>
        <v>0.6</v>
      </c>
      <c r="W6031">
        <f>Sales_Data[[#This Row],[Sales]]*Sales_Data[[#This Row],[Cost_%]]</f>
        <v>5.9039999999999999</v>
      </c>
      <c r="X6031">
        <f>Sales_Data[[#This Row],[Sales]]-Sales_Data[[#This Row],[Cost]]</f>
        <v>3.9359999999999999</v>
      </c>
      <c r="Y6031" s="3">
        <f>Sales_Data[[#This Row],[Gross_Profit_Recalc]]/Sales_Data[[#This Row],[Sales]]</f>
        <v>0.4</v>
      </c>
      <c r="Z6031">
        <f>YEAR(Sales_Data[[#This Row],[Order Date]])</f>
        <v>2016</v>
      </c>
    </row>
    <row r="6032" spans="1:26" x14ac:dyDescent="0.2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>_xlfn.XLOOKUP(Sales_Data[[#This Row],[Category]],Assumptions_Model!A:A, Assumptions_Model!B:B)</f>
        <v>0.65</v>
      </c>
      <c r="W6032">
        <f>Sales_Data[[#This Row],[Sales]]*Sales_Data[[#This Row],[Cost_%]]</f>
        <v>155.506</v>
      </c>
      <c r="X6032">
        <f>Sales_Data[[#This Row],[Sales]]-Sales_Data[[#This Row],[Cost]]</f>
        <v>83.734000000000009</v>
      </c>
      <c r="Y6032" s="3">
        <f>Sales_Data[[#This Row],[Gross_Profit_Recalc]]/Sales_Data[[#This Row],[Sales]]</f>
        <v>0.35000000000000003</v>
      </c>
      <c r="Z6032">
        <f>YEAR(Sales_Data[[#This Row],[Order Date]])</f>
        <v>2017</v>
      </c>
    </row>
    <row r="6033" spans="1:26" x14ac:dyDescent="0.2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>_xlfn.XLOOKUP(Sales_Data[[#This Row],[Category]],Assumptions_Model!A:A, Assumptions_Model!B:B)</f>
        <v>0.65</v>
      </c>
      <c r="W6033">
        <f>Sales_Data[[#This Row],[Sales]]*Sales_Data[[#This Row],[Cost_%]]</f>
        <v>13.728000000000002</v>
      </c>
      <c r="X6033">
        <f>Sales_Data[[#This Row],[Sales]]-Sales_Data[[#This Row],[Cost]]</f>
        <v>7.3919999999999995</v>
      </c>
      <c r="Y6033" s="3">
        <f>Sales_Data[[#This Row],[Gross_Profit_Recalc]]/Sales_Data[[#This Row],[Sales]]</f>
        <v>0.35</v>
      </c>
      <c r="Z6033">
        <f>YEAR(Sales_Data[[#This Row],[Order Date]])</f>
        <v>2016</v>
      </c>
    </row>
    <row r="6034" spans="1:26" x14ac:dyDescent="0.2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>_xlfn.XLOOKUP(Sales_Data[[#This Row],[Category]],Assumptions_Model!A:A, Assumptions_Model!B:B)</f>
        <v>0.6</v>
      </c>
      <c r="W6034">
        <f>Sales_Data[[#This Row],[Sales]]*Sales_Data[[#This Row],[Cost_%]]</f>
        <v>32.94</v>
      </c>
      <c r="X6034">
        <f>Sales_Data[[#This Row],[Sales]]-Sales_Data[[#This Row],[Cost]]</f>
        <v>21.96</v>
      </c>
      <c r="Y6034" s="3">
        <f>Sales_Data[[#This Row],[Gross_Profit_Recalc]]/Sales_Data[[#This Row],[Sales]]</f>
        <v>0.4</v>
      </c>
      <c r="Z6034">
        <f>YEAR(Sales_Data[[#This Row],[Order Date]])</f>
        <v>2017</v>
      </c>
    </row>
    <row r="6035" spans="1:26" x14ac:dyDescent="0.2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f>_xlfn.XLOOKUP(Sales_Data[[#This Row],[Category]],Assumptions_Model!A:A, Assumptions_Model!B:B)</f>
        <v>0.65</v>
      </c>
      <c r="W6035">
        <f>Sales_Data[[#This Row],[Sales]]*Sales_Data[[#This Row],[Cost_%]]</f>
        <v>9.9060000000000006</v>
      </c>
      <c r="X6035">
        <f>Sales_Data[[#This Row],[Sales]]-Sales_Data[[#This Row],[Cost]]</f>
        <v>5.3339999999999996</v>
      </c>
      <c r="Y6035" s="3">
        <f>Sales_Data[[#This Row],[Gross_Profit_Recalc]]/Sales_Data[[#This Row],[Sales]]</f>
        <v>0.35</v>
      </c>
      <c r="Z6035">
        <f>YEAR(Sales_Data[[#This Row],[Order Date]])</f>
        <v>2015</v>
      </c>
    </row>
    <row r="6036" spans="1:26" x14ac:dyDescent="0.2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>_xlfn.XLOOKUP(Sales_Data[[#This Row],[Category]],Assumptions_Model!A:A, Assumptions_Model!B:B)</f>
        <v>0.6</v>
      </c>
      <c r="W6036">
        <f>Sales_Data[[#This Row],[Sales]]*Sales_Data[[#This Row],[Cost_%]]</f>
        <v>11.7408</v>
      </c>
      <c r="X6036">
        <f>Sales_Data[[#This Row],[Sales]]-Sales_Data[[#This Row],[Cost]]</f>
        <v>7.8272000000000013</v>
      </c>
      <c r="Y6036" s="3">
        <f>Sales_Data[[#This Row],[Gross_Profit_Recalc]]/Sales_Data[[#This Row],[Sales]]</f>
        <v>0.4</v>
      </c>
      <c r="Z6036">
        <f>YEAR(Sales_Data[[#This Row],[Order Date]])</f>
        <v>2015</v>
      </c>
    </row>
    <row r="6037" spans="1:26" x14ac:dyDescent="0.2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>_xlfn.XLOOKUP(Sales_Data[[#This Row],[Category]],Assumptions_Model!A:A, Assumptions_Model!B:B)</f>
        <v>0.6</v>
      </c>
      <c r="W6037">
        <f>Sales_Data[[#This Row],[Sales]]*Sales_Data[[#This Row],[Cost_%]]</f>
        <v>186.23519999999999</v>
      </c>
      <c r="X6037">
        <f>Sales_Data[[#This Row],[Sales]]-Sales_Data[[#This Row],[Cost]]</f>
        <v>124.1568</v>
      </c>
      <c r="Y6037" s="3">
        <f>Sales_Data[[#This Row],[Gross_Profit_Recalc]]/Sales_Data[[#This Row],[Sales]]</f>
        <v>0.4</v>
      </c>
      <c r="Z6037">
        <f>YEAR(Sales_Data[[#This Row],[Order Date]])</f>
        <v>2015</v>
      </c>
    </row>
    <row r="6038" spans="1:26" x14ac:dyDescent="0.2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>_xlfn.XLOOKUP(Sales_Data[[#This Row],[Category]],Assumptions_Model!A:A, Assumptions_Model!B:B)</f>
        <v>0.65</v>
      </c>
      <c r="W6038">
        <f>Sales_Data[[#This Row],[Sales]]*Sales_Data[[#This Row],[Cost_%]]</f>
        <v>27.69</v>
      </c>
      <c r="X6038">
        <f>Sales_Data[[#This Row],[Sales]]-Sales_Data[[#This Row],[Cost]]</f>
        <v>14.91</v>
      </c>
      <c r="Y6038" s="3">
        <f>Sales_Data[[#This Row],[Gross_Profit_Recalc]]/Sales_Data[[#This Row],[Sales]]</f>
        <v>0.35</v>
      </c>
      <c r="Z6038">
        <f>YEAR(Sales_Data[[#This Row],[Order Date]])</f>
        <v>2016</v>
      </c>
    </row>
    <row r="6039" spans="1:26" x14ac:dyDescent="0.2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>_xlfn.XLOOKUP(Sales_Data[[#This Row],[Category]],Assumptions_Model!A:A, Assumptions_Model!B:B)</f>
        <v>0.6</v>
      </c>
      <c r="W6039">
        <f>Sales_Data[[#This Row],[Sales]]*Sales_Data[[#This Row],[Cost_%]]</f>
        <v>68.36399999999999</v>
      </c>
      <c r="X6039">
        <f>Sales_Data[[#This Row],[Sales]]-Sales_Data[[#This Row],[Cost]]</f>
        <v>45.576000000000008</v>
      </c>
      <c r="Y6039" s="3">
        <f>Sales_Data[[#This Row],[Gross_Profit_Recalc]]/Sales_Data[[#This Row],[Sales]]</f>
        <v>0.40000000000000008</v>
      </c>
      <c r="Z6039">
        <f>YEAR(Sales_Data[[#This Row],[Order Date]])</f>
        <v>2016</v>
      </c>
    </row>
    <row r="6040" spans="1:26" x14ac:dyDescent="0.2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>_xlfn.XLOOKUP(Sales_Data[[#This Row],[Category]],Assumptions_Model!A:A, Assumptions_Model!B:B)</f>
        <v>0.6</v>
      </c>
      <c r="W6040">
        <f>Sales_Data[[#This Row],[Sales]]*Sales_Data[[#This Row],[Cost_%]]</f>
        <v>77.951999999999984</v>
      </c>
      <c r="X6040">
        <f>Sales_Data[[#This Row],[Sales]]-Sales_Data[[#This Row],[Cost]]</f>
        <v>51.968000000000004</v>
      </c>
      <c r="Y6040" s="3">
        <f>Sales_Data[[#This Row],[Gross_Profit_Recalc]]/Sales_Data[[#This Row],[Sales]]</f>
        <v>0.40000000000000008</v>
      </c>
      <c r="Z6040">
        <f>YEAR(Sales_Data[[#This Row],[Order Date]])</f>
        <v>2016</v>
      </c>
    </row>
    <row r="6041" spans="1:26" x14ac:dyDescent="0.2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>_xlfn.XLOOKUP(Sales_Data[[#This Row],[Category]],Assumptions_Model!A:A, Assumptions_Model!B:B)</f>
        <v>0.6</v>
      </c>
      <c r="W6041">
        <f>Sales_Data[[#This Row],[Sales]]*Sales_Data[[#This Row],[Cost_%]]</f>
        <v>3.1680000000000001</v>
      </c>
      <c r="X6041">
        <f>Sales_Data[[#This Row],[Sales]]-Sales_Data[[#This Row],[Cost]]</f>
        <v>2.1120000000000001</v>
      </c>
      <c r="Y6041" s="3">
        <f>Sales_Data[[#This Row],[Gross_Profit_Recalc]]/Sales_Data[[#This Row],[Sales]]</f>
        <v>0.4</v>
      </c>
      <c r="Z6041">
        <f>YEAR(Sales_Data[[#This Row],[Order Date]])</f>
        <v>2016</v>
      </c>
    </row>
    <row r="6042" spans="1:26" x14ac:dyDescent="0.2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>_xlfn.XLOOKUP(Sales_Data[[#This Row],[Category]],Assumptions_Model!A:A, Assumptions_Model!B:B)</f>
        <v>0.55000000000000004</v>
      </c>
      <c r="W6042">
        <f>Sales_Data[[#This Row],[Sales]]*Sales_Data[[#This Row],[Cost_%]]</f>
        <v>472.56000000000006</v>
      </c>
      <c r="X6042">
        <f>Sales_Data[[#This Row],[Sales]]-Sales_Data[[#This Row],[Cost]]</f>
        <v>386.64</v>
      </c>
      <c r="Y6042" s="3">
        <f>Sales_Data[[#This Row],[Gross_Profit_Recalc]]/Sales_Data[[#This Row],[Sales]]</f>
        <v>0.44999999999999996</v>
      </c>
      <c r="Z6042">
        <f>YEAR(Sales_Data[[#This Row],[Order Date]])</f>
        <v>2017</v>
      </c>
    </row>
    <row r="6043" spans="1:26" x14ac:dyDescent="0.2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f>_xlfn.XLOOKUP(Sales_Data[[#This Row],[Category]],Assumptions_Model!A:A, Assumptions_Model!B:B)</f>
        <v>0.55000000000000004</v>
      </c>
      <c r="W6043">
        <f>Sales_Data[[#This Row],[Sales]]*Sales_Data[[#This Row],[Cost_%]]</f>
        <v>278.45400000000001</v>
      </c>
      <c r="X6043">
        <f>Sales_Data[[#This Row],[Sales]]-Sales_Data[[#This Row],[Cost]]</f>
        <v>227.82599999999996</v>
      </c>
      <c r="Y6043" s="3">
        <f>Sales_Data[[#This Row],[Gross_Profit_Recalc]]/Sales_Data[[#This Row],[Sales]]</f>
        <v>0.44999999999999996</v>
      </c>
      <c r="Z6043">
        <f>YEAR(Sales_Data[[#This Row],[Order Date]])</f>
        <v>2017</v>
      </c>
    </row>
    <row r="6044" spans="1:26" x14ac:dyDescent="0.2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>_xlfn.XLOOKUP(Sales_Data[[#This Row],[Category]],Assumptions_Model!A:A, Assumptions_Model!B:B)</f>
        <v>0.65</v>
      </c>
      <c r="W6044">
        <f>Sales_Data[[#This Row],[Sales]]*Sales_Data[[#This Row],[Cost_%]]</f>
        <v>9.3391999999999999</v>
      </c>
      <c r="X6044">
        <f>Sales_Data[[#This Row],[Sales]]-Sales_Data[[#This Row],[Cost]]</f>
        <v>5.0288000000000004</v>
      </c>
      <c r="Y6044" s="3">
        <f>Sales_Data[[#This Row],[Gross_Profit_Recalc]]/Sales_Data[[#This Row],[Sales]]</f>
        <v>0.35000000000000003</v>
      </c>
      <c r="Z6044">
        <f>YEAR(Sales_Data[[#This Row],[Order Date]])</f>
        <v>2016</v>
      </c>
    </row>
    <row r="6045" spans="1:26" x14ac:dyDescent="0.2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>_xlfn.XLOOKUP(Sales_Data[[#This Row],[Category]],Assumptions_Model!A:A, Assumptions_Model!B:B)</f>
        <v>0.65</v>
      </c>
      <c r="W6045">
        <f>Sales_Data[[#This Row],[Sales]]*Sales_Data[[#This Row],[Cost_%]]</f>
        <v>204.3288</v>
      </c>
      <c r="X6045">
        <f>Sales_Data[[#This Row],[Sales]]-Sales_Data[[#This Row],[Cost]]</f>
        <v>110.02319999999997</v>
      </c>
      <c r="Y6045" s="3">
        <f>Sales_Data[[#This Row],[Gross_Profit_Recalc]]/Sales_Data[[#This Row],[Sales]]</f>
        <v>0.34999999999999992</v>
      </c>
      <c r="Z6045">
        <f>YEAR(Sales_Data[[#This Row],[Order Date]])</f>
        <v>2017</v>
      </c>
    </row>
    <row r="6046" spans="1:26" x14ac:dyDescent="0.2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>_xlfn.XLOOKUP(Sales_Data[[#This Row],[Category]],Assumptions_Model!A:A, Assumptions_Model!B:B)</f>
        <v>0.6</v>
      </c>
      <c r="W6046">
        <f>Sales_Data[[#This Row],[Sales]]*Sales_Data[[#This Row],[Cost_%]]</f>
        <v>16.732800000000001</v>
      </c>
      <c r="X6046">
        <f>Sales_Data[[#This Row],[Sales]]-Sales_Data[[#This Row],[Cost]]</f>
        <v>11.155200000000001</v>
      </c>
      <c r="Y6046" s="3">
        <f>Sales_Data[[#This Row],[Gross_Profit_Recalc]]/Sales_Data[[#This Row],[Sales]]</f>
        <v>0.4</v>
      </c>
      <c r="Z6046">
        <f>YEAR(Sales_Data[[#This Row],[Order Date]])</f>
        <v>2017</v>
      </c>
    </row>
    <row r="6047" spans="1:26" x14ac:dyDescent="0.2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>_xlfn.XLOOKUP(Sales_Data[[#This Row],[Category]],Assumptions_Model!A:A, Assumptions_Model!B:B)</f>
        <v>0.65</v>
      </c>
      <c r="W6047">
        <f>Sales_Data[[#This Row],[Sales]]*Sales_Data[[#This Row],[Cost_%]]</f>
        <v>154.7988</v>
      </c>
      <c r="X6047">
        <f>Sales_Data[[#This Row],[Sales]]-Sales_Data[[#This Row],[Cost]]</f>
        <v>83.353199999999987</v>
      </c>
      <c r="Y6047" s="3">
        <f>Sales_Data[[#This Row],[Gross_Profit_Recalc]]/Sales_Data[[#This Row],[Sales]]</f>
        <v>0.35</v>
      </c>
      <c r="Z6047">
        <f>YEAR(Sales_Data[[#This Row],[Order Date]])</f>
        <v>2015</v>
      </c>
    </row>
    <row r="6048" spans="1:26" x14ac:dyDescent="0.2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>_xlfn.XLOOKUP(Sales_Data[[#This Row],[Category]],Assumptions_Model!A:A, Assumptions_Model!B:B)</f>
        <v>0.65</v>
      </c>
      <c r="W6048">
        <f>Sales_Data[[#This Row],[Sales]]*Sales_Data[[#This Row],[Cost_%]]</f>
        <v>450.41100000000006</v>
      </c>
      <c r="X6048">
        <f>Sales_Data[[#This Row],[Sales]]-Sales_Data[[#This Row],[Cost]]</f>
        <v>242.529</v>
      </c>
      <c r="Y6048" s="3">
        <f>Sales_Data[[#This Row],[Gross_Profit_Recalc]]/Sales_Data[[#This Row],[Sales]]</f>
        <v>0.35</v>
      </c>
      <c r="Z6048">
        <f>YEAR(Sales_Data[[#This Row],[Order Date]])</f>
        <v>2016</v>
      </c>
    </row>
    <row r="6049" spans="1:26" x14ac:dyDescent="0.2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>_xlfn.XLOOKUP(Sales_Data[[#This Row],[Category]],Assumptions_Model!A:A, Assumptions_Model!B:B)</f>
        <v>0.6</v>
      </c>
      <c r="W6049">
        <f>Sales_Data[[#This Row],[Sales]]*Sales_Data[[#This Row],[Cost_%]]</f>
        <v>9.6875999999999998</v>
      </c>
      <c r="X6049">
        <f>Sales_Data[[#This Row],[Sales]]-Sales_Data[[#This Row],[Cost]]</f>
        <v>6.458400000000001</v>
      </c>
      <c r="Y6049" s="3">
        <f>Sales_Data[[#This Row],[Gross_Profit_Recalc]]/Sales_Data[[#This Row],[Sales]]</f>
        <v>0.4</v>
      </c>
      <c r="Z6049">
        <f>YEAR(Sales_Data[[#This Row],[Order Date]])</f>
        <v>2015</v>
      </c>
    </row>
    <row r="6050" spans="1:26" x14ac:dyDescent="0.2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>_xlfn.XLOOKUP(Sales_Data[[#This Row],[Category]],Assumptions_Model!A:A, Assumptions_Model!B:B)</f>
        <v>0.6</v>
      </c>
      <c r="W6050">
        <f>Sales_Data[[#This Row],[Sales]]*Sales_Data[[#This Row],[Cost_%]]</f>
        <v>807.29099999999994</v>
      </c>
      <c r="X6050">
        <f>Sales_Data[[#This Row],[Sales]]-Sales_Data[[#This Row],[Cost]]</f>
        <v>538.19399999999996</v>
      </c>
      <c r="Y6050" s="3">
        <f>Sales_Data[[#This Row],[Gross_Profit_Recalc]]/Sales_Data[[#This Row],[Sales]]</f>
        <v>0.4</v>
      </c>
      <c r="Z6050">
        <f>YEAR(Sales_Data[[#This Row],[Order Date]])</f>
        <v>2015</v>
      </c>
    </row>
    <row r="6051" spans="1:26" x14ac:dyDescent="0.2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f>_xlfn.XLOOKUP(Sales_Data[[#This Row],[Category]],Assumptions_Model!A:A, Assumptions_Model!B:B)</f>
        <v>0.6</v>
      </c>
      <c r="W6051">
        <f>Sales_Data[[#This Row],[Sales]]*Sales_Data[[#This Row],[Cost_%]]</f>
        <v>104.0928</v>
      </c>
      <c r="X6051">
        <f>Sales_Data[[#This Row],[Sales]]-Sales_Data[[#This Row],[Cost]]</f>
        <v>69.395200000000003</v>
      </c>
      <c r="Y6051" s="3">
        <f>Sales_Data[[#This Row],[Gross_Profit_Recalc]]/Sales_Data[[#This Row],[Sales]]</f>
        <v>0.4</v>
      </c>
      <c r="Z6051">
        <f>YEAR(Sales_Data[[#This Row],[Order Date]])</f>
        <v>2016</v>
      </c>
    </row>
    <row r="6052" spans="1:26" x14ac:dyDescent="0.2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>_xlfn.XLOOKUP(Sales_Data[[#This Row],[Category]],Assumptions_Model!A:A, Assumptions_Model!B:B)</f>
        <v>0.6</v>
      </c>
      <c r="W6052">
        <f>Sales_Data[[#This Row],[Sales]]*Sales_Data[[#This Row],[Cost_%]]</f>
        <v>34.65</v>
      </c>
      <c r="X6052">
        <f>Sales_Data[[#This Row],[Sales]]-Sales_Data[[#This Row],[Cost]]</f>
        <v>23.1</v>
      </c>
      <c r="Y6052" s="3">
        <f>Sales_Data[[#This Row],[Gross_Profit_Recalc]]/Sales_Data[[#This Row],[Sales]]</f>
        <v>0.4</v>
      </c>
      <c r="Z6052">
        <f>YEAR(Sales_Data[[#This Row],[Order Date]])</f>
        <v>2015</v>
      </c>
    </row>
    <row r="6053" spans="1:26" x14ac:dyDescent="0.2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f>_xlfn.XLOOKUP(Sales_Data[[#This Row],[Category]],Assumptions_Model!A:A, Assumptions_Model!B:B)</f>
        <v>0.6</v>
      </c>
      <c r="W6053">
        <f>Sales_Data[[#This Row],[Sales]]*Sales_Data[[#This Row],[Cost_%]]</f>
        <v>163.43999999999997</v>
      </c>
      <c r="X6053">
        <f>Sales_Data[[#This Row],[Sales]]-Sales_Data[[#This Row],[Cost]]</f>
        <v>108.96000000000001</v>
      </c>
      <c r="Y6053" s="3">
        <f>Sales_Data[[#This Row],[Gross_Profit_Recalc]]/Sales_Data[[#This Row],[Sales]]</f>
        <v>0.40000000000000008</v>
      </c>
      <c r="Z6053">
        <f>YEAR(Sales_Data[[#This Row],[Order Date]])</f>
        <v>2015</v>
      </c>
    </row>
    <row r="6054" spans="1:26" x14ac:dyDescent="0.2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>_xlfn.XLOOKUP(Sales_Data[[#This Row],[Category]],Assumptions_Model!A:A, Assumptions_Model!B:B)</f>
        <v>0.6</v>
      </c>
      <c r="W6054">
        <f>Sales_Data[[#This Row],[Sales]]*Sales_Data[[#This Row],[Cost_%]]</f>
        <v>7.1711999999999998</v>
      </c>
      <c r="X6054">
        <f>Sales_Data[[#This Row],[Sales]]-Sales_Data[[#This Row],[Cost]]</f>
        <v>4.7808000000000002</v>
      </c>
      <c r="Y6054" s="3">
        <f>Sales_Data[[#This Row],[Gross_Profit_Recalc]]/Sales_Data[[#This Row],[Sales]]</f>
        <v>0.4</v>
      </c>
      <c r="Z6054">
        <f>YEAR(Sales_Data[[#This Row],[Order Date]])</f>
        <v>2016</v>
      </c>
    </row>
    <row r="6055" spans="1:26" x14ac:dyDescent="0.2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>_xlfn.XLOOKUP(Sales_Data[[#This Row],[Category]],Assumptions_Model!A:A, Assumptions_Model!B:B)</f>
        <v>0.65</v>
      </c>
      <c r="W6055">
        <f>Sales_Data[[#This Row],[Sales]]*Sales_Data[[#This Row],[Cost_%]]</f>
        <v>18.2</v>
      </c>
      <c r="X6055">
        <f>Sales_Data[[#This Row],[Sales]]-Sales_Data[[#This Row],[Cost]]</f>
        <v>9.8000000000000007</v>
      </c>
      <c r="Y6055" s="3">
        <f>Sales_Data[[#This Row],[Gross_Profit_Recalc]]/Sales_Data[[#This Row],[Sales]]</f>
        <v>0.35000000000000003</v>
      </c>
      <c r="Z6055">
        <f>YEAR(Sales_Data[[#This Row],[Order Date]])</f>
        <v>2016</v>
      </c>
    </row>
    <row r="6056" spans="1:26" x14ac:dyDescent="0.2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>_xlfn.XLOOKUP(Sales_Data[[#This Row],[Category]],Assumptions_Model!A:A, Assumptions_Model!B:B)</f>
        <v>0.6</v>
      </c>
      <c r="W6056">
        <f>Sales_Data[[#This Row],[Sales]]*Sales_Data[[#This Row],[Cost_%]]</f>
        <v>7.3205999999999998</v>
      </c>
      <c r="X6056">
        <f>Sales_Data[[#This Row],[Sales]]-Sales_Data[[#This Row],[Cost]]</f>
        <v>4.8804000000000007</v>
      </c>
      <c r="Y6056" s="3">
        <f>Sales_Data[[#This Row],[Gross_Profit_Recalc]]/Sales_Data[[#This Row],[Sales]]</f>
        <v>0.4</v>
      </c>
      <c r="Z6056">
        <f>YEAR(Sales_Data[[#This Row],[Order Date]])</f>
        <v>2016</v>
      </c>
    </row>
    <row r="6057" spans="1:26" x14ac:dyDescent="0.2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f>_xlfn.XLOOKUP(Sales_Data[[#This Row],[Category]],Assumptions_Model!A:A, Assumptions_Model!B:B)</f>
        <v>0.6</v>
      </c>
      <c r="W6057">
        <f>Sales_Data[[#This Row],[Sales]]*Sales_Data[[#This Row],[Cost_%]]</f>
        <v>1.2407999999999999</v>
      </c>
      <c r="X6057">
        <f>Sales_Data[[#This Row],[Sales]]-Sales_Data[[#This Row],[Cost]]</f>
        <v>0.82720000000000016</v>
      </c>
      <c r="Y6057" s="3">
        <f>Sales_Data[[#This Row],[Gross_Profit_Recalc]]/Sales_Data[[#This Row],[Sales]]</f>
        <v>0.40000000000000008</v>
      </c>
      <c r="Z6057">
        <f>YEAR(Sales_Data[[#This Row],[Order Date]])</f>
        <v>2016</v>
      </c>
    </row>
    <row r="6058" spans="1:26" x14ac:dyDescent="0.2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f>_xlfn.XLOOKUP(Sales_Data[[#This Row],[Category]],Assumptions_Model!A:A, Assumptions_Model!B:B)</f>
        <v>0.6</v>
      </c>
      <c r="W6058">
        <f>Sales_Data[[#This Row],[Sales]]*Sales_Data[[#This Row],[Cost_%]]</f>
        <v>50.304000000000002</v>
      </c>
      <c r="X6058">
        <f>Sales_Data[[#This Row],[Sales]]-Sales_Data[[#This Row],[Cost]]</f>
        <v>33.536000000000001</v>
      </c>
      <c r="Y6058" s="3">
        <f>Sales_Data[[#This Row],[Gross_Profit_Recalc]]/Sales_Data[[#This Row],[Sales]]</f>
        <v>0.4</v>
      </c>
      <c r="Z6058">
        <f>YEAR(Sales_Data[[#This Row],[Order Date]])</f>
        <v>2016</v>
      </c>
    </row>
    <row r="6059" spans="1:26" x14ac:dyDescent="0.2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>_xlfn.XLOOKUP(Sales_Data[[#This Row],[Category]],Assumptions_Model!A:A, Assumptions_Model!B:B)</f>
        <v>0.6</v>
      </c>
      <c r="W6059">
        <f>Sales_Data[[#This Row],[Sales]]*Sales_Data[[#This Row],[Cost_%]]</f>
        <v>6.8159999999999998</v>
      </c>
      <c r="X6059">
        <f>Sales_Data[[#This Row],[Sales]]-Sales_Data[[#This Row],[Cost]]</f>
        <v>4.5439999999999996</v>
      </c>
      <c r="Y6059" s="3">
        <f>Sales_Data[[#This Row],[Gross_Profit_Recalc]]/Sales_Data[[#This Row],[Sales]]</f>
        <v>0.39999999999999997</v>
      </c>
      <c r="Z6059">
        <f>YEAR(Sales_Data[[#This Row],[Order Date]])</f>
        <v>2014</v>
      </c>
    </row>
    <row r="6060" spans="1:26" x14ac:dyDescent="0.2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>_xlfn.XLOOKUP(Sales_Data[[#This Row],[Category]],Assumptions_Model!A:A, Assumptions_Model!B:B)</f>
        <v>0.6</v>
      </c>
      <c r="W6060">
        <f>Sales_Data[[#This Row],[Sales]]*Sales_Data[[#This Row],[Cost_%]]</f>
        <v>21.84</v>
      </c>
      <c r="X6060">
        <f>Sales_Data[[#This Row],[Sales]]-Sales_Data[[#This Row],[Cost]]</f>
        <v>14.559999999999999</v>
      </c>
      <c r="Y6060" s="3">
        <f>Sales_Data[[#This Row],[Gross_Profit_Recalc]]/Sales_Data[[#This Row],[Sales]]</f>
        <v>0.39999999999999997</v>
      </c>
      <c r="Z6060">
        <f>YEAR(Sales_Data[[#This Row],[Order Date]])</f>
        <v>2014</v>
      </c>
    </row>
    <row r="6061" spans="1:26" x14ac:dyDescent="0.2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f>_xlfn.XLOOKUP(Sales_Data[[#This Row],[Category]],Assumptions_Model!A:A, Assumptions_Model!B:B)</f>
        <v>0.55000000000000004</v>
      </c>
      <c r="W6061">
        <f>Sales_Data[[#This Row],[Sales]]*Sales_Data[[#This Row],[Cost_%]]</f>
        <v>15.382400000000001</v>
      </c>
      <c r="X6061">
        <f>Sales_Data[[#This Row],[Sales]]-Sales_Data[[#This Row],[Cost]]</f>
        <v>12.585599999999999</v>
      </c>
      <c r="Y6061" s="3">
        <f>Sales_Data[[#This Row],[Gross_Profit_Recalc]]/Sales_Data[[#This Row],[Sales]]</f>
        <v>0.44999999999999996</v>
      </c>
      <c r="Z6061">
        <f>YEAR(Sales_Data[[#This Row],[Order Date]])</f>
        <v>2014</v>
      </c>
    </row>
    <row r="6062" spans="1:26" x14ac:dyDescent="0.2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>_xlfn.XLOOKUP(Sales_Data[[#This Row],[Category]],Assumptions_Model!A:A, Assumptions_Model!B:B)</f>
        <v>0.6</v>
      </c>
      <c r="W6062">
        <f>Sales_Data[[#This Row],[Sales]]*Sales_Data[[#This Row],[Cost_%]]</f>
        <v>85.22399999999999</v>
      </c>
      <c r="X6062">
        <f>Sales_Data[[#This Row],[Sales]]-Sales_Data[[#This Row],[Cost]]</f>
        <v>56.816000000000003</v>
      </c>
      <c r="Y6062" s="3">
        <f>Sales_Data[[#This Row],[Gross_Profit_Recalc]]/Sales_Data[[#This Row],[Sales]]</f>
        <v>0.4</v>
      </c>
      <c r="Z6062">
        <f>YEAR(Sales_Data[[#This Row],[Order Date]])</f>
        <v>2015</v>
      </c>
    </row>
    <row r="6063" spans="1:26" x14ac:dyDescent="0.2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>_xlfn.XLOOKUP(Sales_Data[[#This Row],[Category]],Assumptions_Model!A:A, Assumptions_Model!B:B)</f>
        <v>0.6</v>
      </c>
      <c r="W6063">
        <f>Sales_Data[[#This Row],[Sales]]*Sales_Data[[#This Row],[Cost_%]]</f>
        <v>8.8019999999999996</v>
      </c>
      <c r="X6063">
        <f>Sales_Data[[#This Row],[Sales]]-Sales_Data[[#This Row],[Cost]]</f>
        <v>5.8680000000000003</v>
      </c>
      <c r="Y6063" s="3">
        <f>Sales_Data[[#This Row],[Gross_Profit_Recalc]]/Sales_Data[[#This Row],[Sales]]</f>
        <v>0.4</v>
      </c>
      <c r="Z6063">
        <f>YEAR(Sales_Data[[#This Row],[Order Date]])</f>
        <v>2015</v>
      </c>
    </row>
    <row r="6064" spans="1:26" x14ac:dyDescent="0.2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>_xlfn.XLOOKUP(Sales_Data[[#This Row],[Category]],Assumptions_Model!A:A, Assumptions_Model!B:B)</f>
        <v>0.55000000000000004</v>
      </c>
      <c r="W6064">
        <f>Sales_Data[[#This Row],[Sales]]*Sales_Data[[#This Row],[Cost_%]]</f>
        <v>659.97800000000007</v>
      </c>
      <c r="X6064">
        <f>Sales_Data[[#This Row],[Sales]]-Sales_Data[[#This Row],[Cost]]</f>
        <v>539.98199999999997</v>
      </c>
      <c r="Y6064" s="3">
        <f>Sales_Data[[#This Row],[Gross_Profit_Recalc]]/Sales_Data[[#This Row],[Sales]]</f>
        <v>0.44999999999999996</v>
      </c>
      <c r="Z6064">
        <f>YEAR(Sales_Data[[#This Row],[Order Date]])</f>
        <v>2015</v>
      </c>
    </row>
    <row r="6065" spans="1:26" x14ac:dyDescent="0.2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>_xlfn.XLOOKUP(Sales_Data[[#This Row],[Category]],Assumptions_Model!A:A, Assumptions_Model!B:B)</f>
        <v>0.6</v>
      </c>
      <c r="W6065">
        <f>Sales_Data[[#This Row],[Sales]]*Sales_Data[[#This Row],[Cost_%]]</f>
        <v>7.56</v>
      </c>
      <c r="X6065">
        <f>Sales_Data[[#This Row],[Sales]]-Sales_Data[[#This Row],[Cost]]</f>
        <v>5.04</v>
      </c>
      <c r="Y6065" s="3">
        <f>Sales_Data[[#This Row],[Gross_Profit_Recalc]]/Sales_Data[[#This Row],[Sales]]</f>
        <v>0.4</v>
      </c>
      <c r="Z6065">
        <f>YEAR(Sales_Data[[#This Row],[Order Date]])</f>
        <v>2015</v>
      </c>
    </row>
    <row r="6066" spans="1:26" x14ac:dyDescent="0.2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>_xlfn.XLOOKUP(Sales_Data[[#This Row],[Category]],Assumptions_Model!A:A, Assumptions_Model!B:B)</f>
        <v>0.6</v>
      </c>
      <c r="W6066">
        <f>Sales_Data[[#This Row],[Sales]]*Sales_Data[[#This Row],[Cost_%]]</f>
        <v>10.764000000000001</v>
      </c>
      <c r="X6066">
        <f>Sales_Data[[#This Row],[Sales]]-Sales_Data[[#This Row],[Cost]]</f>
        <v>7.1760000000000002</v>
      </c>
      <c r="Y6066" s="3">
        <f>Sales_Data[[#This Row],[Gross_Profit_Recalc]]/Sales_Data[[#This Row],[Sales]]</f>
        <v>0.39999999999999997</v>
      </c>
      <c r="Z6066">
        <f>YEAR(Sales_Data[[#This Row],[Order Date]])</f>
        <v>2015</v>
      </c>
    </row>
    <row r="6067" spans="1:26" x14ac:dyDescent="0.2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>_xlfn.XLOOKUP(Sales_Data[[#This Row],[Category]],Assumptions_Model!A:A, Assumptions_Model!B:B)</f>
        <v>0.6</v>
      </c>
      <c r="W6067">
        <f>Sales_Data[[#This Row],[Sales]]*Sales_Data[[#This Row],[Cost_%]]</f>
        <v>14.3424</v>
      </c>
      <c r="X6067">
        <f>Sales_Data[[#This Row],[Sales]]-Sales_Data[[#This Row],[Cost]]</f>
        <v>9.5616000000000003</v>
      </c>
      <c r="Y6067" s="3">
        <f>Sales_Data[[#This Row],[Gross_Profit_Recalc]]/Sales_Data[[#This Row],[Sales]]</f>
        <v>0.4</v>
      </c>
      <c r="Z6067">
        <f>YEAR(Sales_Data[[#This Row],[Order Date]])</f>
        <v>2015</v>
      </c>
    </row>
    <row r="6068" spans="1:26" x14ac:dyDescent="0.2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>_xlfn.XLOOKUP(Sales_Data[[#This Row],[Category]],Assumptions_Model!A:A, Assumptions_Model!B:B)</f>
        <v>0.6</v>
      </c>
      <c r="W6068">
        <f>Sales_Data[[#This Row],[Sales]]*Sales_Data[[#This Row],[Cost_%]]</f>
        <v>53.375999999999998</v>
      </c>
      <c r="X6068">
        <f>Sales_Data[[#This Row],[Sales]]-Sales_Data[[#This Row],[Cost]]</f>
        <v>35.583999999999996</v>
      </c>
      <c r="Y6068" s="3">
        <f>Sales_Data[[#This Row],[Gross_Profit_Recalc]]/Sales_Data[[#This Row],[Sales]]</f>
        <v>0.39999999999999997</v>
      </c>
      <c r="Z6068">
        <f>YEAR(Sales_Data[[#This Row],[Order Date]])</f>
        <v>2015</v>
      </c>
    </row>
    <row r="6069" spans="1:26" x14ac:dyDescent="0.2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>_xlfn.XLOOKUP(Sales_Data[[#This Row],[Category]],Assumptions_Model!A:A, Assumptions_Model!B:B)</f>
        <v>0.65</v>
      </c>
      <c r="W6069">
        <f>Sales_Data[[#This Row],[Sales]]*Sales_Data[[#This Row],[Cost_%]]</f>
        <v>336.87680000000006</v>
      </c>
      <c r="X6069">
        <f>Sales_Data[[#This Row],[Sales]]-Sales_Data[[#This Row],[Cost]]</f>
        <v>181.39519999999999</v>
      </c>
      <c r="Y6069" s="3">
        <f>Sales_Data[[#This Row],[Gross_Profit_Recalc]]/Sales_Data[[#This Row],[Sales]]</f>
        <v>0.34999999999999992</v>
      </c>
      <c r="Z6069">
        <f>YEAR(Sales_Data[[#This Row],[Order Date]])</f>
        <v>2017</v>
      </c>
    </row>
    <row r="6070" spans="1:26" x14ac:dyDescent="0.2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>_xlfn.XLOOKUP(Sales_Data[[#This Row],[Category]],Assumptions_Model!A:A, Assumptions_Model!B:B)</f>
        <v>0.65</v>
      </c>
      <c r="W6070">
        <f>Sales_Data[[#This Row],[Sales]]*Sales_Data[[#This Row],[Cost_%]]</f>
        <v>4.5370000000000008</v>
      </c>
      <c r="X6070">
        <f>Sales_Data[[#This Row],[Sales]]-Sales_Data[[#This Row],[Cost]]</f>
        <v>2.4429999999999996</v>
      </c>
      <c r="Y6070" s="3">
        <f>Sales_Data[[#This Row],[Gross_Profit_Recalc]]/Sales_Data[[#This Row],[Sales]]</f>
        <v>0.34999999999999992</v>
      </c>
      <c r="Z6070">
        <f>YEAR(Sales_Data[[#This Row],[Order Date]])</f>
        <v>2017</v>
      </c>
    </row>
    <row r="6071" spans="1:26" x14ac:dyDescent="0.2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>_xlfn.XLOOKUP(Sales_Data[[#This Row],[Category]],Assumptions_Model!A:A, Assumptions_Model!B:B)</f>
        <v>0.55000000000000004</v>
      </c>
      <c r="W6071">
        <f>Sales_Data[[#This Row],[Sales]]*Sales_Data[[#This Row],[Cost_%]]</f>
        <v>188.76000000000002</v>
      </c>
      <c r="X6071">
        <f>Sales_Data[[#This Row],[Sales]]-Sales_Data[[#This Row],[Cost]]</f>
        <v>154.43999999999997</v>
      </c>
      <c r="Y6071" s="3">
        <f>Sales_Data[[#This Row],[Gross_Profit_Recalc]]/Sales_Data[[#This Row],[Sales]]</f>
        <v>0.4499999999999999</v>
      </c>
      <c r="Z6071">
        <f>YEAR(Sales_Data[[#This Row],[Order Date]])</f>
        <v>2017</v>
      </c>
    </row>
    <row r="6072" spans="1:26" x14ac:dyDescent="0.2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>_xlfn.XLOOKUP(Sales_Data[[#This Row],[Category]],Assumptions_Model!A:A, Assumptions_Model!B:B)</f>
        <v>0.6</v>
      </c>
      <c r="W6072">
        <f>Sales_Data[[#This Row],[Sales]]*Sales_Data[[#This Row],[Cost_%]]</f>
        <v>10.526400000000001</v>
      </c>
      <c r="X6072">
        <f>Sales_Data[[#This Row],[Sales]]-Sales_Data[[#This Row],[Cost]]</f>
        <v>7.0175999999999998</v>
      </c>
      <c r="Y6072" s="3">
        <f>Sales_Data[[#This Row],[Gross_Profit_Recalc]]/Sales_Data[[#This Row],[Sales]]</f>
        <v>0.39999999999999997</v>
      </c>
      <c r="Z6072">
        <f>YEAR(Sales_Data[[#This Row],[Order Date]])</f>
        <v>2017</v>
      </c>
    </row>
    <row r="6073" spans="1:26" x14ac:dyDescent="0.2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>_xlfn.XLOOKUP(Sales_Data[[#This Row],[Category]],Assumptions_Model!A:A, Assumptions_Model!B:B)</f>
        <v>0.6</v>
      </c>
      <c r="W6073">
        <f>Sales_Data[[#This Row],[Sales]]*Sales_Data[[#This Row],[Cost_%]]</f>
        <v>91.612799999999993</v>
      </c>
      <c r="X6073">
        <f>Sales_Data[[#This Row],[Sales]]-Sales_Data[[#This Row],[Cost]]</f>
        <v>61.075199999999995</v>
      </c>
      <c r="Y6073" s="3">
        <f>Sales_Data[[#This Row],[Gross_Profit_Recalc]]/Sales_Data[[#This Row],[Sales]]</f>
        <v>0.4</v>
      </c>
      <c r="Z6073">
        <f>YEAR(Sales_Data[[#This Row],[Order Date]])</f>
        <v>2015</v>
      </c>
    </row>
    <row r="6074" spans="1:26" x14ac:dyDescent="0.2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>_xlfn.XLOOKUP(Sales_Data[[#This Row],[Category]],Assumptions_Model!A:A, Assumptions_Model!B:B)</f>
        <v>0.6</v>
      </c>
      <c r="W6074">
        <f>Sales_Data[[#This Row],[Sales]]*Sales_Data[[#This Row],[Cost_%]]</f>
        <v>2.0928</v>
      </c>
      <c r="X6074">
        <f>Sales_Data[[#This Row],[Sales]]-Sales_Data[[#This Row],[Cost]]</f>
        <v>1.3952</v>
      </c>
      <c r="Y6074" s="3">
        <f>Sales_Data[[#This Row],[Gross_Profit_Recalc]]/Sales_Data[[#This Row],[Sales]]</f>
        <v>0.4</v>
      </c>
      <c r="Z6074">
        <f>YEAR(Sales_Data[[#This Row],[Order Date]])</f>
        <v>2015</v>
      </c>
    </row>
    <row r="6075" spans="1:26" x14ac:dyDescent="0.2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>_xlfn.XLOOKUP(Sales_Data[[#This Row],[Category]],Assumptions_Model!A:A, Assumptions_Model!B:B)</f>
        <v>0.6</v>
      </c>
      <c r="W6075">
        <f>Sales_Data[[#This Row],[Sales]]*Sales_Data[[#This Row],[Cost_%]]</f>
        <v>3.5327999999999999</v>
      </c>
      <c r="X6075">
        <f>Sales_Data[[#This Row],[Sales]]-Sales_Data[[#This Row],[Cost]]</f>
        <v>2.3552</v>
      </c>
      <c r="Y6075" s="3">
        <f>Sales_Data[[#This Row],[Gross_Profit_Recalc]]/Sales_Data[[#This Row],[Sales]]</f>
        <v>0.4</v>
      </c>
      <c r="Z6075">
        <f>YEAR(Sales_Data[[#This Row],[Order Date]])</f>
        <v>2015</v>
      </c>
    </row>
    <row r="6076" spans="1:26" x14ac:dyDescent="0.2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>_xlfn.XLOOKUP(Sales_Data[[#This Row],[Category]],Assumptions_Model!A:A, Assumptions_Model!B:B)</f>
        <v>0.6</v>
      </c>
      <c r="W6076">
        <f>Sales_Data[[#This Row],[Sales]]*Sales_Data[[#This Row],[Cost_%]]</f>
        <v>92.131199999999993</v>
      </c>
      <c r="X6076">
        <f>Sales_Data[[#This Row],[Sales]]-Sales_Data[[#This Row],[Cost]]</f>
        <v>61.4208</v>
      </c>
      <c r="Y6076" s="3">
        <f>Sales_Data[[#This Row],[Gross_Profit_Recalc]]/Sales_Data[[#This Row],[Sales]]</f>
        <v>0.4</v>
      </c>
      <c r="Z6076">
        <f>YEAR(Sales_Data[[#This Row],[Order Date]])</f>
        <v>2017</v>
      </c>
    </row>
    <row r="6077" spans="1:26" x14ac:dyDescent="0.2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>_xlfn.XLOOKUP(Sales_Data[[#This Row],[Category]],Assumptions_Model!A:A, Assumptions_Model!B:B)</f>
        <v>0.6</v>
      </c>
      <c r="W6077">
        <f>Sales_Data[[#This Row],[Sales]]*Sales_Data[[#This Row],[Cost_%]]</f>
        <v>162.37199999999999</v>
      </c>
      <c r="X6077">
        <f>Sales_Data[[#This Row],[Sales]]-Sales_Data[[#This Row],[Cost]]</f>
        <v>108.24800000000002</v>
      </c>
      <c r="Y6077" s="3">
        <f>Sales_Data[[#This Row],[Gross_Profit_Recalc]]/Sales_Data[[#This Row],[Sales]]</f>
        <v>0.40000000000000008</v>
      </c>
      <c r="Z6077">
        <f>YEAR(Sales_Data[[#This Row],[Order Date]])</f>
        <v>2017</v>
      </c>
    </row>
    <row r="6078" spans="1:26" x14ac:dyDescent="0.2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>_xlfn.XLOOKUP(Sales_Data[[#This Row],[Category]],Assumptions_Model!A:A, Assumptions_Model!B:B)</f>
        <v>0.55000000000000004</v>
      </c>
      <c r="W6078">
        <f>Sales_Data[[#This Row],[Sales]]*Sales_Data[[#This Row],[Cost_%]]</f>
        <v>257.89499999999998</v>
      </c>
      <c r="X6078">
        <f>Sales_Data[[#This Row],[Sales]]-Sales_Data[[#This Row],[Cost]]</f>
        <v>211.005</v>
      </c>
      <c r="Y6078" s="3">
        <f>Sales_Data[[#This Row],[Gross_Profit_Recalc]]/Sales_Data[[#This Row],[Sales]]</f>
        <v>0.45</v>
      </c>
      <c r="Z6078">
        <f>YEAR(Sales_Data[[#This Row],[Order Date]])</f>
        <v>2016</v>
      </c>
    </row>
    <row r="6079" spans="1:26" x14ac:dyDescent="0.2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>_xlfn.XLOOKUP(Sales_Data[[#This Row],[Category]],Assumptions_Model!A:A, Assumptions_Model!B:B)</f>
        <v>0.55000000000000004</v>
      </c>
      <c r="W6079">
        <f>Sales_Data[[#This Row],[Sales]]*Sales_Data[[#This Row],[Cost_%]]</f>
        <v>39.864000000000004</v>
      </c>
      <c r="X6079">
        <f>Sales_Data[[#This Row],[Sales]]-Sales_Data[[#This Row],[Cost]]</f>
        <v>32.616</v>
      </c>
      <c r="Y6079" s="3">
        <f>Sales_Data[[#This Row],[Gross_Profit_Recalc]]/Sales_Data[[#This Row],[Sales]]</f>
        <v>0.44999999999999996</v>
      </c>
      <c r="Z6079">
        <f>YEAR(Sales_Data[[#This Row],[Order Date]])</f>
        <v>2016</v>
      </c>
    </row>
    <row r="6080" spans="1:26" x14ac:dyDescent="0.2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>_xlfn.XLOOKUP(Sales_Data[[#This Row],[Category]],Assumptions_Model!A:A, Assumptions_Model!B:B)</f>
        <v>0.6</v>
      </c>
      <c r="W6080">
        <f>Sales_Data[[#This Row],[Sales]]*Sales_Data[[#This Row],[Cost_%]]</f>
        <v>6.5699999999999994</v>
      </c>
      <c r="X6080">
        <f>Sales_Data[[#This Row],[Sales]]-Sales_Data[[#This Row],[Cost]]</f>
        <v>4.38</v>
      </c>
      <c r="Y6080" s="3">
        <f>Sales_Data[[#This Row],[Gross_Profit_Recalc]]/Sales_Data[[#This Row],[Sales]]</f>
        <v>0.4</v>
      </c>
      <c r="Z6080">
        <f>YEAR(Sales_Data[[#This Row],[Order Date]])</f>
        <v>2016</v>
      </c>
    </row>
    <row r="6081" spans="1:26" x14ac:dyDescent="0.2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>_xlfn.XLOOKUP(Sales_Data[[#This Row],[Category]],Assumptions_Model!A:A, Assumptions_Model!B:B)</f>
        <v>0.65</v>
      </c>
      <c r="W6081">
        <f>Sales_Data[[#This Row],[Sales]]*Sales_Data[[#This Row],[Cost_%]]</f>
        <v>124.68299999999999</v>
      </c>
      <c r="X6081">
        <f>Sales_Data[[#This Row],[Sales]]-Sales_Data[[#This Row],[Cost]]</f>
        <v>67.137</v>
      </c>
      <c r="Y6081" s="3">
        <f>Sales_Data[[#This Row],[Gross_Profit_Recalc]]/Sales_Data[[#This Row],[Sales]]</f>
        <v>0.35000000000000003</v>
      </c>
      <c r="Z6081">
        <f>YEAR(Sales_Data[[#This Row],[Order Date]])</f>
        <v>2016</v>
      </c>
    </row>
    <row r="6082" spans="1:26" x14ac:dyDescent="0.2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>_xlfn.XLOOKUP(Sales_Data[[#This Row],[Category]],Assumptions_Model!A:A, Assumptions_Model!B:B)</f>
        <v>0.6</v>
      </c>
      <c r="W6082">
        <f>Sales_Data[[#This Row],[Sales]]*Sales_Data[[#This Row],[Cost_%]]</f>
        <v>90.633600000000001</v>
      </c>
      <c r="X6082">
        <f>Sales_Data[[#This Row],[Sales]]-Sales_Data[[#This Row],[Cost]]</f>
        <v>60.42240000000001</v>
      </c>
      <c r="Y6082" s="3">
        <f>Sales_Data[[#This Row],[Gross_Profit_Recalc]]/Sales_Data[[#This Row],[Sales]]</f>
        <v>0.4</v>
      </c>
      <c r="Z6082">
        <f>YEAR(Sales_Data[[#This Row],[Order Date]])</f>
        <v>2017</v>
      </c>
    </row>
    <row r="6083" spans="1:26" x14ac:dyDescent="0.2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f>_xlfn.XLOOKUP(Sales_Data[[#This Row],[Category]],Assumptions_Model!A:A, Assumptions_Model!B:B)</f>
        <v>0.65</v>
      </c>
      <c r="W6083">
        <f>Sales_Data[[#This Row],[Sales]]*Sales_Data[[#This Row],[Cost_%]]</f>
        <v>16.353999999999999</v>
      </c>
      <c r="X6083">
        <f>Sales_Data[[#This Row],[Sales]]-Sales_Data[[#This Row],[Cost]]</f>
        <v>8.8060000000000009</v>
      </c>
      <c r="Y6083" s="3">
        <f>Sales_Data[[#This Row],[Gross_Profit_Recalc]]/Sales_Data[[#This Row],[Sales]]</f>
        <v>0.35000000000000003</v>
      </c>
      <c r="Z6083">
        <f>YEAR(Sales_Data[[#This Row],[Order Date]])</f>
        <v>2014</v>
      </c>
    </row>
    <row r="6084" spans="1:26" x14ac:dyDescent="0.2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f>_xlfn.XLOOKUP(Sales_Data[[#This Row],[Category]],Assumptions_Model!A:A, Assumptions_Model!B:B)</f>
        <v>0.6</v>
      </c>
      <c r="W6084">
        <f>Sales_Data[[#This Row],[Sales]]*Sales_Data[[#This Row],[Cost_%]]</f>
        <v>3.7296</v>
      </c>
      <c r="X6084">
        <f>Sales_Data[[#This Row],[Sales]]-Sales_Data[[#This Row],[Cost]]</f>
        <v>2.4864000000000002</v>
      </c>
      <c r="Y6084" s="3">
        <f>Sales_Data[[#This Row],[Gross_Profit_Recalc]]/Sales_Data[[#This Row],[Sales]]</f>
        <v>0.4</v>
      </c>
      <c r="Z6084">
        <f>YEAR(Sales_Data[[#This Row],[Order Date]])</f>
        <v>2016</v>
      </c>
    </row>
    <row r="6085" spans="1:26" x14ac:dyDescent="0.2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f>_xlfn.XLOOKUP(Sales_Data[[#This Row],[Category]],Assumptions_Model!A:A, Assumptions_Model!B:B)</f>
        <v>0.6</v>
      </c>
      <c r="W6085">
        <f>Sales_Data[[#This Row],[Sales]]*Sales_Data[[#This Row],[Cost_%]]</f>
        <v>14.169599999999999</v>
      </c>
      <c r="X6085">
        <f>Sales_Data[[#This Row],[Sales]]-Sales_Data[[#This Row],[Cost]]</f>
        <v>9.4464000000000006</v>
      </c>
      <c r="Y6085" s="3">
        <f>Sales_Data[[#This Row],[Gross_Profit_Recalc]]/Sales_Data[[#This Row],[Sales]]</f>
        <v>0.4</v>
      </c>
      <c r="Z6085">
        <f>YEAR(Sales_Data[[#This Row],[Order Date]])</f>
        <v>2016</v>
      </c>
    </row>
    <row r="6086" spans="1:26" x14ac:dyDescent="0.2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f>_xlfn.XLOOKUP(Sales_Data[[#This Row],[Category]],Assumptions_Model!A:A, Assumptions_Model!B:B)</f>
        <v>0.55000000000000004</v>
      </c>
      <c r="W6086">
        <f>Sales_Data[[#This Row],[Sales]]*Sales_Data[[#This Row],[Cost_%]]</f>
        <v>13.217600000000001</v>
      </c>
      <c r="X6086">
        <f>Sales_Data[[#This Row],[Sales]]-Sales_Data[[#This Row],[Cost]]</f>
        <v>10.814399999999999</v>
      </c>
      <c r="Y6086" s="3">
        <f>Sales_Data[[#This Row],[Gross_Profit_Recalc]]/Sales_Data[[#This Row],[Sales]]</f>
        <v>0.44999999999999996</v>
      </c>
      <c r="Z6086">
        <f>YEAR(Sales_Data[[#This Row],[Order Date]])</f>
        <v>2016</v>
      </c>
    </row>
    <row r="6087" spans="1:26" x14ac:dyDescent="0.2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>_xlfn.XLOOKUP(Sales_Data[[#This Row],[Category]],Assumptions_Model!A:A, Assumptions_Model!B:B)</f>
        <v>0.6</v>
      </c>
      <c r="W6087">
        <f>Sales_Data[[#This Row],[Sales]]*Sales_Data[[#This Row],[Cost_%]]</f>
        <v>1.2527999999999999</v>
      </c>
      <c r="X6087">
        <f>Sales_Data[[#This Row],[Sales]]-Sales_Data[[#This Row],[Cost]]</f>
        <v>0.83520000000000016</v>
      </c>
      <c r="Y6087" s="3">
        <f>Sales_Data[[#This Row],[Gross_Profit_Recalc]]/Sales_Data[[#This Row],[Sales]]</f>
        <v>0.40000000000000008</v>
      </c>
      <c r="Z6087">
        <f>YEAR(Sales_Data[[#This Row],[Order Date]])</f>
        <v>2016</v>
      </c>
    </row>
    <row r="6088" spans="1:26" x14ac:dyDescent="0.2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f>_xlfn.XLOOKUP(Sales_Data[[#This Row],[Category]],Assumptions_Model!A:A, Assumptions_Model!B:B)</f>
        <v>0.6</v>
      </c>
      <c r="W6088">
        <f>Sales_Data[[#This Row],[Sales]]*Sales_Data[[#This Row],[Cost_%]]</f>
        <v>2.6928000000000001</v>
      </c>
      <c r="X6088">
        <f>Sales_Data[[#This Row],[Sales]]-Sales_Data[[#This Row],[Cost]]</f>
        <v>1.7952000000000004</v>
      </c>
      <c r="Y6088" s="3">
        <f>Sales_Data[[#This Row],[Gross_Profit_Recalc]]/Sales_Data[[#This Row],[Sales]]</f>
        <v>0.4</v>
      </c>
      <c r="Z6088">
        <f>YEAR(Sales_Data[[#This Row],[Order Date]])</f>
        <v>2016</v>
      </c>
    </row>
    <row r="6089" spans="1:26" x14ac:dyDescent="0.2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>_xlfn.XLOOKUP(Sales_Data[[#This Row],[Category]],Assumptions_Model!A:A, Assumptions_Model!B:B)</f>
        <v>0.65</v>
      </c>
      <c r="W6089">
        <f>Sales_Data[[#This Row],[Sales]]*Sales_Data[[#This Row],[Cost_%]]</f>
        <v>18.992999999999999</v>
      </c>
      <c r="X6089">
        <f>Sales_Data[[#This Row],[Sales]]-Sales_Data[[#This Row],[Cost]]</f>
        <v>10.227</v>
      </c>
      <c r="Y6089" s="3">
        <f>Sales_Data[[#This Row],[Gross_Profit_Recalc]]/Sales_Data[[#This Row],[Sales]]</f>
        <v>0.35000000000000003</v>
      </c>
      <c r="Z6089">
        <f>YEAR(Sales_Data[[#This Row],[Order Date]])</f>
        <v>2015</v>
      </c>
    </row>
    <row r="6090" spans="1:26" x14ac:dyDescent="0.2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>_xlfn.XLOOKUP(Sales_Data[[#This Row],[Category]],Assumptions_Model!A:A, Assumptions_Model!B:B)</f>
        <v>0.6</v>
      </c>
      <c r="W6090">
        <f>Sales_Data[[#This Row],[Sales]]*Sales_Data[[#This Row],[Cost_%]]</f>
        <v>3.8879999999999999</v>
      </c>
      <c r="X6090">
        <f>Sales_Data[[#This Row],[Sales]]-Sales_Data[[#This Row],[Cost]]</f>
        <v>2.5920000000000005</v>
      </c>
      <c r="Y6090" s="3">
        <f>Sales_Data[[#This Row],[Gross_Profit_Recalc]]/Sales_Data[[#This Row],[Sales]]</f>
        <v>0.40000000000000008</v>
      </c>
      <c r="Z6090">
        <f>YEAR(Sales_Data[[#This Row],[Order Date]])</f>
        <v>2015</v>
      </c>
    </row>
    <row r="6091" spans="1:26" x14ac:dyDescent="0.2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>_xlfn.XLOOKUP(Sales_Data[[#This Row],[Category]],Assumptions_Model!A:A, Assumptions_Model!B:B)</f>
        <v>0.6</v>
      </c>
      <c r="W6091">
        <f>Sales_Data[[#This Row],[Sales]]*Sales_Data[[#This Row],[Cost_%]]</f>
        <v>0.71279999999999999</v>
      </c>
      <c r="X6091">
        <f>Sales_Data[[#This Row],[Sales]]-Sales_Data[[#This Row],[Cost]]</f>
        <v>0.47519999999999996</v>
      </c>
      <c r="Y6091" s="3">
        <f>Sales_Data[[#This Row],[Gross_Profit_Recalc]]/Sales_Data[[#This Row],[Sales]]</f>
        <v>0.39999999999999997</v>
      </c>
      <c r="Z6091">
        <f>YEAR(Sales_Data[[#This Row],[Order Date]])</f>
        <v>2017</v>
      </c>
    </row>
    <row r="6092" spans="1:26" x14ac:dyDescent="0.2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>_xlfn.XLOOKUP(Sales_Data[[#This Row],[Category]],Assumptions_Model!A:A, Assumptions_Model!B:B)</f>
        <v>0.65</v>
      </c>
      <c r="W6092">
        <f>Sales_Data[[#This Row],[Sales]]*Sales_Data[[#This Row],[Cost_%]]</f>
        <v>177.21990000000002</v>
      </c>
      <c r="X6092">
        <f>Sales_Data[[#This Row],[Sales]]-Sales_Data[[#This Row],[Cost]]</f>
        <v>95.426099999999991</v>
      </c>
      <c r="Y6092" s="3">
        <f>Sales_Data[[#This Row],[Gross_Profit_Recalc]]/Sales_Data[[#This Row],[Sales]]</f>
        <v>0.34999999999999992</v>
      </c>
      <c r="Z6092">
        <f>YEAR(Sales_Data[[#This Row],[Order Date]])</f>
        <v>2017</v>
      </c>
    </row>
    <row r="6093" spans="1:26" x14ac:dyDescent="0.2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>_xlfn.XLOOKUP(Sales_Data[[#This Row],[Category]],Assumptions_Model!A:A, Assumptions_Model!B:B)</f>
        <v>0.55000000000000004</v>
      </c>
      <c r="W6093">
        <f>Sales_Data[[#This Row],[Sales]]*Sales_Data[[#This Row],[Cost_%]]</f>
        <v>117.04000000000002</v>
      </c>
      <c r="X6093">
        <f>Sales_Data[[#This Row],[Sales]]-Sales_Data[[#This Row],[Cost]]</f>
        <v>95.759999999999991</v>
      </c>
      <c r="Y6093" s="3">
        <f>Sales_Data[[#This Row],[Gross_Profit_Recalc]]/Sales_Data[[#This Row],[Sales]]</f>
        <v>0.44999999999999996</v>
      </c>
      <c r="Z6093">
        <f>YEAR(Sales_Data[[#This Row],[Order Date]])</f>
        <v>2017</v>
      </c>
    </row>
    <row r="6094" spans="1:26" x14ac:dyDescent="0.2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f>_xlfn.XLOOKUP(Sales_Data[[#This Row],[Category]],Assumptions_Model!A:A, Assumptions_Model!B:B)</f>
        <v>0.6</v>
      </c>
      <c r="W6094">
        <f>Sales_Data[[#This Row],[Sales]]*Sales_Data[[#This Row],[Cost_%]]</f>
        <v>23.112000000000002</v>
      </c>
      <c r="X6094">
        <f>Sales_Data[[#This Row],[Sales]]-Sales_Data[[#This Row],[Cost]]</f>
        <v>15.408000000000001</v>
      </c>
      <c r="Y6094" s="3">
        <f>Sales_Data[[#This Row],[Gross_Profit_Recalc]]/Sales_Data[[#This Row],[Sales]]</f>
        <v>0.4</v>
      </c>
      <c r="Z6094">
        <f>YEAR(Sales_Data[[#This Row],[Order Date]])</f>
        <v>2017</v>
      </c>
    </row>
    <row r="6095" spans="1:26" x14ac:dyDescent="0.2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>_xlfn.XLOOKUP(Sales_Data[[#This Row],[Category]],Assumptions_Model!A:A, Assumptions_Model!B:B)</f>
        <v>0.55000000000000004</v>
      </c>
      <c r="W6095">
        <f>Sales_Data[[#This Row],[Sales]]*Sales_Data[[#This Row],[Cost_%]]</f>
        <v>39.952000000000005</v>
      </c>
      <c r="X6095">
        <f>Sales_Data[[#This Row],[Sales]]-Sales_Data[[#This Row],[Cost]]</f>
        <v>32.687999999999995</v>
      </c>
      <c r="Y6095" s="3">
        <f>Sales_Data[[#This Row],[Gross_Profit_Recalc]]/Sales_Data[[#This Row],[Sales]]</f>
        <v>0.44999999999999996</v>
      </c>
      <c r="Z6095">
        <f>YEAR(Sales_Data[[#This Row],[Order Date]])</f>
        <v>2017</v>
      </c>
    </row>
    <row r="6096" spans="1:26" x14ac:dyDescent="0.2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>_xlfn.XLOOKUP(Sales_Data[[#This Row],[Category]],Assumptions_Model!A:A, Assumptions_Model!B:B)</f>
        <v>0.6</v>
      </c>
      <c r="W6096">
        <f>Sales_Data[[#This Row],[Sales]]*Sales_Data[[#This Row],[Cost_%]]</f>
        <v>27.24</v>
      </c>
      <c r="X6096">
        <f>Sales_Data[[#This Row],[Sales]]-Sales_Data[[#This Row],[Cost]]</f>
        <v>18.16</v>
      </c>
      <c r="Y6096" s="3">
        <f>Sales_Data[[#This Row],[Gross_Profit_Recalc]]/Sales_Data[[#This Row],[Sales]]</f>
        <v>0.4</v>
      </c>
      <c r="Z6096">
        <f>YEAR(Sales_Data[[#This Row],[Order Date]])</f>
        <v>2017</v>
      </c>
    </row>
    <row r="6097" spans="1:26" x14ac:dyDescent="0.2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>_xlfn.XLOOKUP(Sales_Data[[#This Row],[Category]],Assumptions_Model!A:A, Assumptions_Model!B:B)</f>
        <v>0.6</v>
      </c>
      <c r="W6097">
        <f>Sales_Data[[#This Row],[Sales]]*Sales_Data[[#This Row],[Cost_%]]</f>
        <v>8.2560000000000002</v>
      </c>
      <c r="X6097">
        <f>Sales_Data[[#This Row],[Sales]]-Sales_Data[[#This Row],[Cost]]</f>
        <v>5.5039999999999996</v>
      </c>
      <c r="Y6097" s="3">
        <f>Sales_Data[[#This Row],[Gross_Profit_Recalc]]/Sales_Data[[#This Row],[Sales]]</f>
        <v>0.39999999999999997</v>
      </c>
      <c r="Z6097">
        <f>YEAR(Sales_Data[[#This Row],[Order Date]])</f>
        <v>2017</v>
      </c>
    </row>
    <row r="6098" spans="1:26" x14ac:dyDescent="0.2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>_xlfn.XLOOKUP(Sales_Data[[#This Row],[Category]],Assumptions_Model!A:A, Assumptions_Model!B:B)</f>
        <v>0.65</v>
      </c>
      <c r="W6098">
        <f>Sales_Data[[#This Row],[Sales]]*Sales_Data[[#This Row],[Cost_%]]</f>
        <v>52.644150000000003</v>
      </c>
      <c r="X6098">
        <f>Sales_Data[[#This Row],[Sales]]-Sales_Data[[#This Row],[Cost]]</f>
        <v>28.346849999999996</v>
      </c>
      <c r="Y6098" s="3">
        <f>Sales_Data[[#This Row],[Gross_Profit_Recalc]]/Sales_Data[[#This Row],[Sales]]</f>
        <v>0.35</v>
      </c>
      <c r="Z6098">
        <f>YEAR(Sales_Data[[#This Row],[Order Date]])</f>
        <v>2017</v>
      </c>
    </row>
    <row r="6099" spans="1:26" x14ac:dyDescent="0.2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>_xlfn.XLOOKUP(Sales_Data[[#This Row],[Category]],Assumptions_Model!A:A, Assumptions_Model!B:B)</f>
        <v>0.6</v>
      </c>
      <c r="W6099">
        <f>Sales_Data[[#This Row],[Sales]]*Sales_Data[[#This Row],[Cost_%]]</f>
        <v>7.0704000000000002</v>
      </c>
      <c r="X6099">
        <f>Sales_Data[[#This Row],[Sales]]-Sales_Data[[#This Row],[Cost]]</f>
        <v>4.7136000000000005</v>
      </c>
      <c r="Y6099" s="3">
        <f>Sales_Data[[#This Row],[Gross_Profit_Recalc]]/Sales_Data[[#This Row],[Sales]]</f>
        <v>0.4</v>
      </c>
      <c r="Z6099">
        <f>YEAR(Sales_Data[[#This Row],[Order Date]])</f>
        <v>2017</v>
      </c>
    </row>
    <row r="6100" spans="1:26" x14ac:dyDescent="0.2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>_xlfn.XLOOKUP(Sales_Data[[#This Row],[Category]],Assumptions_Model!A:A, Assumptions_Model!B:B)</f>
        <v>0.6</v>
      </c>
      <c r="W6100">
        <f>Sales_Data[[#This Row],[Sales]]*Sales_Data[[#This Row],[Cost_%]]</f>
        <v>2.6160000000000001</v>
      </c>
      <c r="X6100">
        <f>Sales_Data[[#This Row],[Sales]]-Sales_Data[[#This Row],[Cost]]</f>
        <v>1.7440000000000002</v>
      </c>
      <c r="Y6100" s="3">
        <f>Sales_Data[[#This Row],[Gross_Profit_Recalc]]/Sales_Data[[#This Row],[Sales]]</f>
        <v>0.4</v>
      </c>
      <c r="Z6100">
        <f>YEAR(Sales_Data[[#This Row],[Order Date]])</f>
        <v>2017</v>
      </c>
    </row>
    <row r="6101" spans="1:26" x14ac:dyDescent="0.2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>_xlfn.XLOOKUP(Sales_Data[[#This Row],[Category]],Assumptions_Model!A:A, Assumptions_Model!B:B)</f>
        <v>0.65</v>
      </c>
      <c r="W6101">
        <f>Sales_Data[[#This Row],[Sales]]*Sales_Data[[#This Row],[Cost_%]]</f>
        <v>1877.2825500000001</v>
      </c>
      <c r="X6101">
        <f>Sales_Data[[#This Row],[Sales]]-Sales_Data[[#This Row],[Cost]]</f>
        <v>1010.8444499999998</v>
      </c>
      <c r="Y6101" s="3">
        <f>Sales_Data[[#This Row],[Gross_Profit_Recalc]]/Sales_Data[[#This Row],[Sales]]</f>
        <v>0.34999999999999992</v>
      </c>
      <c r="Z6101">
        <f>YEAR(Sales_Data[[#This Row],[Order Date]])</f>
        <v>2017</v>
      </c>
    </row>
    <row r="6102" spans="1:26" x14ac:dyDescent="0.2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>_xlfn.XLOOKUP(Sales_Data[[#This Row],[Category]],Assumptions_Model!A:A, Assumptions_Model!B:B)</f>
        <v>0.55000000000000004</v>
      </c>
      <c r="W6102">
        <f>Sales_Data[[#This Row],[Sales]]*Sales_Data[[#This Row],[Cost_%]]</f>
        <v>714.8130000000001</v>
      </c>
      <c r="X6102">
        <f>Sales_Data[[#This Row],[Sales]]-Sales_Data[[#This Row],[Cost]]</f>
        <v>584.84699999999998</v>
      </c>
      <c r="Y6102" s="3">
        <f>Sales_Data[[#This Row],[Gross_Profit_Recalc]]/Sales_Data[[#This Row],[Sales]]</f>
        <v>0.44999999999999996</v>
      </c>
      <c r="Z6102">
        <f>YEAR(Sales_Data[[#This Row],[Order Date]])</f>
        <v>2017</v>
      </c>
    </row>
    <row r="6103" spans="1:26" x14ac:dyDescent="0.2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>_xlfn.XLOOKUP(Sales_Data[[#This Row],[Category]],Assumptions_Model!A:A, Assumptions_Model!B:B)</f>
        <v>0.65</v>
      </c>
      <c r="W6103">
        <f>Sales_Data[[#This Row],[Sales]]*Sales_Data[[#This Row],[Cost_%]]</f>
        <v>1465.3664999999999</v>
      </c>
      <c r="X6103">
        <f>Sales_Data[[#This Row],[Sales]]-Sales_Data[[#This Row],[Cost]]</f>
        <v>789.04349999999999</v>
      </c>
      <c r="Y6103" s="3">
        <f>Sales_Data[[#This Row],[Gross_Profit_Recalc]]/Sales_Data[[#This Row],[Sales]]</f>
        <v>0.35000000000000003</v>
      </c>
      <c r="Z6103">
        <f>YEAR(Sales_Data[[#This Row],[Order Date]])</f>
        <v>2017</v>
      </c>
    </row>
    <row r="6104" spans="1:26" x14ac:dyDescent="0.2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>_xlfn.XLOOKUP(Sales_Data[[#This Row],[Category]],Assumptions_Model!A:A, Assumptions_Model!B:B)</f>
        <v>0.55000000000000004</v>
      </c>
      <c r="W6104">
        <f>Sales_Data[[#This Row],[Sales]]*Sales_Data[[#This Row],[Cost_%]]</f>
        <v>57.667500000000004</v>
      </c>
      <c r="X6104">
        <f>Sales_Data[[#This Row],[Sales]]-Sales_Data[[#This Row],[Cost]]</f>
        <v>47.18249999999999</v>
      </c>
      <c r="Y6104" s="3">
        <f>Sales_Data[[#This Row],[Gross_Profit_Recalc]]/Sales_Data[[#This Row],[Sales]]</f>
        <v>0.44999999999999996</v>
      </c>
      <c r="Z6104">
        <f>YEAR(Sales_Data[[#This Row],[Order Date]])</f>
        <v>2017</v>
      </c>
    </row>
    <row r="6105" spans="1:26" x14ac:dyDescent="0.2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>_xlfn.XLOOKUP(Sales_Data[[#This Row],[Category]],Assumptions_Model!A:A, Assumptions_Model!B:B)</f>
        <v>0.55000000000000004</v>
      </c>
      <c r="W6105">
        <f>Sales_Data[[#This Row],[Sales]]*Sales_Data[[#This Row],[Cost_%]]</f>
        <v>32.983499999999999</v>
      </c>
      <c r="X6105">
        <f>Sales_Data[[#This Row],[Sales]]-Sales_Data[[#This Row],[Cost]]</f>
        <v>26.986499999999999</v>
      </c>
      <c r="Y6105" s="3">
        <f>Sales_Data[[#This Row],[Gross_Profit_Recalc]]/Sales_Data[[#This Row],[Sales]]</f>
        <v>0.45</v>
      </c>
      <c r="Z6105">
        <f>YEAR(Sales_Data[[#This Row],[Order Date]])</f>
        <v>2017</v>
      </c>
    </row>
    <row r="6106" spans="1:26" x14ac:dyDescent="0.2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>_xlfn.XLOOKUP(Sales_Data[[#This Row],[Category]],Assumptions_Model!A:A, Assumptions_Model!B:B)</f>
        <v>0.65</v>
      </c>
      <c r="W6106">
        <f>Sales_Data[[#This Row],[Sales]]*Sales_Data[[#This Row],[Cost_%]]</f>
        <v>204.44579999999999</v>
      </c>
      <c r="X6106">
        <f>Sales_Data[[#This Row],[Sales]]-Sales_Data[[#This Row],[Cost]]</f>
        <v>110.08619999999999</v>
      </c>
      <c r="Y6106" s="3">
        <f>Sales_Data[[#This Row],[Gross_Profit_Recalc]]/Sales_Data[[#This Row],[Sales]]</f>
        <v>0.35</v>
      </c>
      <c r="Z6106">
        <f>YEAR(Sales_Data[[#This Row],[Order Date]])</f>
        <v>2017</v>
      </c>
    </row>
    <row r="6107" spans="1:26" x14ac:dyDescent="0.2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>_xlfn.XLOOKUP(Sales_Data[[#This Row],[Category]],Assumptions_Model!A:A, Assumptions_Model!B:B)</f>
        <v>0.6</v>
      </c>
      <c r="W6107">
        <f>Sales_Data[[#This Row],[Sales]]*Sales_Data[[#This Row],[Cost_%]]</f>
        <v>8.1791999999999998</v>
      </c>
      <c r="X6107">
        <f>Sales_Data[[#This Row],[Sales]]-Sales_Data[[#This Row],[Cost]]</f>
        <v>5.4527999999999999</v>
      </c>
      <c r="Y6107" s="3">
        <f>Sales_Data[[#This Row],[Gross_Profit_Recalc]]/Sales_Data[[#This Row],[Sales]]</f>
        <v>0.4</v>
      </c>
      <c r="Z6107">
        <f>YEAR(Sales_Data[[#This Row],[Order Date]])</f>
        <v>2015</v>
      </c>
    </row>
    <row r="6108" spans="1:26" x14ac:dyDescent="0.2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>_xlfn.XLOOKUP(Sales_Data[[#This Row],[Category]],Assumptions_Model!A:A, Assumptions_Model!B:B)</f>
        <v>0.6</v>
      </c>
      <c r="W6108">
        <f>Sales_Data[[#This Row],[Sales]]*Sales_Data[[#This Row],[Cost_%]]</f>
        <v>11.659199999999998</v>
      </c>
      <c r="X6108">
        <f>Sales_Data[[#This Row],[Sales]]-Sales_Data[[#This Row],[Cost]]</f>
        <v>7.7728000000000002</v>
      </c>
      <c r="Y6108" s="3">
        <f>Sales_Data[[#This Row],[Gross_Profit_Recalc]]/Sales_Data[[#This Row],[Sales]]</f>
        <v>0.4</v>
      </c>
      <c r="Z6108">
        <f>YEAR(Sales_Data[[#This Row],[Order Date]])</f>
        <v>2014</v>
      </c>
    </row>
    <row r="6109" spans="1:26" x14ac:dyDescent="0.2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>_xlfn.XLOOKUP(Sales_Data[[#This Row],[Category]],Assumptions_Model!A:A, Assumptions_Model!B:B)</f>
        <v>0.55000000000000004</v>
      </c>
      <c r="W6109">
        <f>Sales_Data[[#This Row],[Sales]]*Sales_Data[[#This Row],[Cost_%]]</f>
        <v>35.992000000000004</v>
      </c>
      <c r="X6109">
        <f>Sales_Data[[#This Row],[Sales]]-Sales_Data[[#This Row],[Cost]]</f>
        <v>29.447999999999993</v>
      </c>
      <c r="Y6109" s="3">
        <f>Sales_Data[[#This Row],[Gross_Profit_Recalc]]/Sales_Data[[#This Row],[Sales]]</f>
        <v>0.4499999999999999</v>
      </c>
      <c r="Z6109">
        <f>YEAR(Sales_Data[[#This Row],[Order Date]])</f>
        <v>2014</v>
      </c>
    </row>
    <row r="6110" spans="1:26" x14ac:dyDescent="0.2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>_xlfn.XLOOKUP(Sales_Data[[#This Row],[Category]],Assumptions_Model!A:A, Assumptions_Model!B:B)</f>
        <v>0.6</v>
      </c>
      <c r="W6110">
        <f>Sales_Data[[#This Row],[Sales]]*Sales_Data[[#This Row],[Cost_%]]</f>
        <v>3.5999999999999996</v>
      </c>
      <c r="X6110">
        <f>Sales_Data[[#This Row],[Sales]]-Sales_Data[[#This Row],[Cost]]</f>
        <v>2.4000000000000004</v>
      </c>
      <c r="Y6110" s="3">
        <f>Sales_Data[[#This Row],[Gross_Profit_Recalc]]/Sales_Data[[#This Row],[Sales]]</f>
        <v>0.40000000000000008</v>
      </c>
      <c r="Z6110">
        <f>YEAR(Sales_Data[[#This Row],[Order Date]])</f>
        <v>2016</v>
      </c>
    </row>
    <row r="6111" spans="1:26" x14ac:dyDescent="0.2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>_xlfn.XLOOKUP(Sales_Data[[#This Row],[Category]],Assumptions_Model!A:A, Assumptions_Model!B:B)</f>
        <v>0.6</v>
      </c>
      <c r="W6111">
        <f>Sales_Data[[#This Row],[Sales]]*Sales_Data[[#This Row],[Cost_%]]</f>
        <v>1.1447999999999998</v>
      </c>
      <c r="X6111">
        <f>Sales_Data[[#This Row],[Sales]]-Sales_Data[[#This Row],[Cost]]</f>
        <v>0.7632000000000001</v>
      </c>
      <c r="Y6111" s="3">
        <f>Sales_Data[[#This Row],[Gross_Profit_Recalc]]/Sales_Data[[#This Row],[Sales]]</f>
        <v>0.40000000000000008</v>
      </c>
      <c r="Z6111">
        <f>YEAR(Sales_Data[[#This Row],[Order Date]])</f>
        <v>2016</v>
      </c>
    </row>
    <row r="6112" spans="1:26" x14ac:dyDescent="0.2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>_xlfn.XLOOKUP(Sales_Data[[#This Row],[Category]],Assumptions_Model!A:A, Assumptions_Model!B:B)</f>
        <v>0.65</v>
      </c>
      <c r="W6112">
        <f>Sales_Data[[#This Row],[Sales]]*Sales_Data[[#This Row],[Cost_%]]</f>
        <v>958.62130000000002</v>
      </c>
      <c r="X6112">
        <f>Sales_Data[[#This Row],[Sales]]-Sales_Data[[#This Row],[Cost]]</f>
        <v>516.18069999999989</v>
      </c>
      <c r="Y6112" s="3">
        <f>Sales_Data[[#This Row],[Gross_Profit_Recalc]]/Sales_Data[[#This Row],[Sales]]</f>
        <v>0.34999999999999992</v>
      </c>
      <c r="Z6112">
        <f>YEAR(Sales_Data[[#This Row],[Order Date]])</f>
        <v>2016</v>
      </c>
    </row>
    <row r="6113" spans="1:26" x14ac:dyDescent="0.2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>_xlfn.XLOOKUP(Sales_Data[[#This Row],[Category]],Assumptions_Model!A:A, Assumptions_Model!B:B)</f>
        <v>0.6</v>
      </c>
      <c r="W6113">
        <f>Sales_Data[[#This Row],[Sales]]*Sales_Data[[#This Row],[Cost_%]]</f>
        <v>66.057599999999994</v>
      </c>
      <c r="X6113">
        <f>Sales_Data[[#This Row],[Sales]]-Sales_Data[[#This Row],[Cost]]</f>
        <v>44.03840000000001</v>
      </c>
      <c r="Y6113" s="3">
        <f>Sales_Data[[#This Row],[Gross_Profit_Recalc]]/Sales_Data[[#This Row],[Sales]]</f>
        <v>0.40000000000000008</v>
      </c>
      <c r="Z6113">
        <f>YEAR(Sales_Data[[#This Row],[Order Date]])</f>
        <v>2016</v>
      </c>
    </row>
    <row r="6114" spans="1:26" x14ac:dyDescent="0.2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>_xlfn.XLOOKUP(Sales_Data[[#This Row],[Category]],Assumptions_Model!A:A, Assumptions_Model!B:B)</f>
        <v>0.6</v>
      </c>
      <c r="W6114">
        <f>Sales_Data[[#This Row],[Sales]]*Sales_Data[[#This Row],[Cost_%]]</f>
        <v>10.0512</v>
      </c>
      <c r="X6114">
        <f>Sales_Data[[#This Row],[Sales]]-Sales_Data[[#This Row],[Cost]]</f>
        <v>6.7007999999999992</v>
      </c>
      <c r="Y6114" s="3">
        <f>Sales_Data[[#This Row],[Gross_Profit_Recalc]]/Sales_Data[[#This Row],[Sales]]</f>
        <v>0.39999999999999997</v>
      </c>
      <c r="Z6114">
        <f>YEAR(Sales_Data[[#This Row],[Order Date]])</f>
        <v>2016</v>
      </c>
    </row>
    <row r="6115" spans="1:26" x14ac:dyDescent="0.2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_xlfn.XLOOKUP(Sales_Data[[#This Row],[Category]],Assumptions_Model!A:A, Assumptions_Model!B:B)</f>
        <v>0.65</v>
      </c>
      <c r="W6115">
        <f>Sales_Data[[#This Row],[Sales]]*Sales_Data[[#This Row],[Cost_%]]</f>
        <v>999.09810000000004</v>
      </c>
      <c r="X6115">
        <f>Sales_Data[[#This Row],[Sales]]-Sales_Data[[#This Row],[Cost]]</f>
        <v>537.97590000000002</v>
      </c>
      <c r="Y6115" s="3">
        <f>Sales_Data[[#This Row],[Gross_Profit_Recalc]]/Sales_Data[[#This Row],[Sales]]</f>
        <v>0.35</v>
      </c>
      <c r="Z6115">
        <f>YEAR(Sales_Data[[#This Row],[Order Date]])</f>
        <v>2016</v>
      </c>
    </row>
    <row r="6116" spans="1:26" x14ac:dyDescent="0.2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>_xlfn.XLOOKUP(Sales_Data[[#This Row],[Category]],Assumptions_Model!A:A, Assumptions_Model!B:B)</f>
        <v>0.65</v>
      </c>
      <c r="W6116">
        <f>Sales_Data[[#This Row],[Sales]]*Sales_Data[[#This Row],[Cost_%]]</f>
        <v>292.09180000000003</v>
      </c>
      <c r="X6116">
        <f>Sales_Data[[#This Row],[Sales]]-Sales_Data[[#This Row],[Cost]]</f>
        <v>157.28019999999998</v>
      </c>
      <c r="Y6116" s="3">
        <f>Sales_Data[[#This Row],[Gross_Profit_Recalc]]/Sales_Data[[#This Row],[Sales]]</f>
        <v>0.34999999999999992</v>
      </c>
      <c r="Z6116">
        <f>YEAR(Sales_Data[[#This Row],[Order Date]])</f>
        <v>2016</v>
      </c>
    </row>
    <row r="6117" spans="1:26" x14ac:dyDescent="0.2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>_xlfn.XLOOKUP(Sales_Data[[#This Row],[Category]],Assumptions_Model!A:A, Assumptions_Model!B:B)</f>
        <v>0.6</v>
      </c>
      <c r="W6117">
        <f>Sales_Data[[#This Row],[Sales]]*Sales_Data[[#This Row],[Cost_%]]</f>
        <v>25.142400000000002</v>
      </c>
      <c r="X6117">
        <f>Sales_Data[[#This Row],[Sales]]-Sales_Data[[#This Row],[Cost]]</f>
        <v>16.761600000000001</v>
      </c>
      <c r="Y6117" s="3">
        <f>Sales_Data[[#This Row],[Gross_Profit_Recalc]]/Sales_Data[[#This Row],[Sales]]</f>
        <v>0.4</v>
      </c>
      <c r="Z6117">
        <f>YEAR(Sales_Data[[#This Row],[Order Date]])</f>
        <v>2016</v>
      </c>
    </row>
    <row r="6118" spans="1:26" x14ac:dyDescent="0.2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f>_xlfn.XLOOKUP(Sales_Data[[#This Row],[Category]],Assumptions_Model!A:A, Assumptions_Model!B:B)</f>
        <v>0.55000000000000004</v>
      </c>
      <c r="W6118">
        <f>Sales_Data[[#This Row],[Sales]]*Sales_Data[[#This Row],[Cost_%]]</f>
        <v>1253.9780000000001</v>
      </c>
      <c r="X6118">
        <f>Sales_Data[[#This Row],[Sales]]-Sales_Data[[#This Row],[Cost]]</f>
        <v>1025.982</v>
      </c>
      <c r="Y6118" s="3">
        <f>Sales_Data[[#This Row],[Gross_Profit_Recalc]]/Sales_Data[[#This Row],[Sales]]</f>
        <v>0.44999999999999996</v>
      </c>
      <c r="Z6118">
        <f>YEAR(Sales_Data[[#This Row],[Order Date]])</f>
        <v>2016</v>
      </c>
    </row>
    <row r="6119" spans="1:26" x14ac:dyDescent="0.2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>_xlfn.XLOOKUP(Sales_Data[[#This Row],[Category]],Assumptions_Model!A:A, Assumptions_Model!B:B)</f>
        <v>0.6</v>
      </c>
      <c r="W6119">
        <f>Sales_Data[[#This Row],[Sales]]*Sales_Data[[#This Row],[Cost_%]]</f>
        <v>8.9639999999999986</v>
      </c>
      <c r="X6119">
        <f>Sales_Data[[#This Row],[Sales]]-Sales_Data[[#This Row],[Cost]]</f>
        <v>5.9760000000000009</v>
      </c>
      <c r="Y6119" s="3">
        <f>Sales_Data[[#This Row],[Gross_Profit_Recalc]]/Sales_Data[[#This Row],[Sales]]</f>
        <v>0.40000000000000008</v>
      </c>
      <c r="Z6119">
        <f>YEAR(Sales_Data[[#This Row],[Order Date]])</f>
        <v>2016</v>
      </c>
    </row>
    <row r="6120" spans="1:26" x14ac:dyDescent="0.2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>_xlfn.XLOOKUP(Sales_Data[[#This Row],[Category]],Assumptions_Model!A:A, Assumptions_Model!B:B)</f>
        <v>0.55000000000000004</v>
      </c>
      <c r="W6120">
        <f>Sales_Data[[#This Row],[Sales]]*Sales_Data[[#This Row],[Cost_%]]</f>
        <v>105.58680000000001</v>
      </c>
      <c r="X6120">
        <f>Sales_Data[[#This Row],[Sales]]-Sales_Data[[#This Row],[Cost]]</f>
        <v>86.389199999999988</v>
      </c>
      <c r="Y6120" s="3">
        <f>Sales_Data[[#This Row],[Gross_Profit_Recalc]]/Sales_Data[[#This Row],[Sales]]</f>
        <v>0.44999999999999996</v>
      </c>
      <c r="Z6120">
        <f>YEAR(Sales_Data[[#This Row],[Order Date]])</f>
        <v>2017</v>
      </c>
    </row>
    <row r="6121" spans="1:26" x14ac:dyDescent="0.2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>_xlfn.XLOOKUP(Sales_Data[[#This Row],[Category]],Assumptions_Model!A:A, Assumptions_Model!B:B)</f>
        <v>0.6</v>
      </c>
      <c r="W6121">
        <f>Sales_Data[[#This Row],[Sales]]*Sales_Data[[#This Row],[Cost_%]]</f>
        <v>14.299200000000001</v>
      </c>
      <c r="X6121">
        <f>Sales_Data[[#This Row],[Sales]]-Sales_Data[[#This Row],[Cost]]</f>
        <v>9.5327999999999999</v>
      </c>
      <c r="Y6121" s="3">
        <f>Sales_Data[[#This Row],[Gross_Profit_Recalc]]/Sales_Data[[#This Row],[Sales]]</f>
        <v>0.39999999999999997</v>
      </c>
      <c r="Z6121">
        <f>YEAR(Sales_Data[[#This Row],[Order Date]])</f>
        <v>2017</v>
      </c>
    </row>
    <row r="6122" spans="1:26" x14ac:dyDescent="0.2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>_xlfn.XLOOKUP(Sales_Data[[#This Row],[Category]],Assumptions_Model!A:A, Assumptions_Model!B:B)</f>
        <v>0.65</v>
      </c>
      <c r="W6122">
        <f>Sales_Data[[#This Row],[Sales]]*Sales_Data[[#This Row],[Cost_%]]</f>
        <v>265.99040000000002</v>
      </c>
      <c r="X6122">
        <f>Sales_Data[[#This Row],[Sales]]-Sales_Data[[#This Row],[Cost]]</f>
        <v>143.22559999999999</v>
      </c>
      <c r="Y6122" s="3">
        <f>Sales_Data[[#This Row],[Gross_Profit_Recalc]]/Sales_Data[[#This Row],[Sales]]</f>
        <v>0.35</v>
      </c>
      <c r="Z6122">
        <f>YEAR(Sales_Data[[#This Row],[Order Date]])</f>
        <v>2017</v>
      </c>
    </row>
    <row r="6123" spans="1:26" x14ac:dyDescent="0.2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>_xlfn.XLOOKUP(Sales_Data[[#This Row],[Category]],Assumptions_Model!A:A, Assumptions_Model!B:B)</f>
        <v>0.65</v>
      </c>
      <c r="W6123">
        <f>Sales_Data[[#This Row],[Sales]]*Sales_Data[[#This Row],[Cost_%]]</f>
        <v>47.182199999999995</v>
      </c>
      <c r="X6123">
        <f>Sales_Data[[#This Row],[Sales]]-Sales_Data[[#This Row],[Cost]]</f>
        <v>25.405799999999999</v>
      </c>
      <c r="Y6123" s="3">
        <f>Sales_Data[[#This Row],[Gross_Profit_Recalc]]/Sales_Data[[#This Row],[Sales]]</f>
        <v>0.35000000000000003</v>
      </c>
      <c r="Z6123">
        <f>YEAR(Sales_Data[[#This Row],[Order Date]])</f>
        <v>2017</v>
      </c>
    </row>
    <row r="6124" spans="1:26" x14ac:dyDescent="0.2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>_xlfn.XLOOKUP(Sales_Data[[#This Row],[Category]],Assumptions_Model!A:A, Assumptions_Model!B:B)</f>
        <v>0.6</v>
      </c>
      <c r="W6124">
        <f>Sales_Data[[#This Row],[Sales]]*Sales_Data[[#This Row],[Cost_%]]</f>
        <v>36.940799999999996</v>
      </c>
      <c r="X6124">
        <f>Sales_Data[[#This Row],[Sales]]-Sales_Data[[#This Row],[Cost]]</f>
        <v>24.627200000000002</v>
      </c>
      <c r="Y6124" s="3">
        <f>Sales_Data[[#This Row],[Gross_Profit_Recalc]]/Sales_Data[[#This Row],[Sales]]</f>
        <v>0.4</v>
      </c>
      <c r="Z6124">
        <f>YEAR(Sales_Data[[#This Row],[Order Date]])</f>
        <v>2017</v>
      </c>
    </row>
    <row r="6125" spans="1:26" x14ac:dyDescent="0.2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>_xlfn.XLOOKUP(Sales_Data[[#This Row],[Category]],Assumptions_Model!A:A, Assumptions_Model!B:B)</f>
        <v>0.6</v>
      </c>
      <c r="W6125">
        <f>Sales_Data[[#This Row],[Sales]]*Sales_Data[[#This Row],[Cost_%]]</f>
        <v>12.576000000000001</v>
      </c>
      <c r="X6125">
        <f>Sales_Data[[#This Row],[Sales]]-Sales_Data[[#This Row],[Cost]]</f>
        <v>8.3840000000000003</v>
      </c>
      <c r="Y6125" s="3">
        <f>Sales_Data[[#This Row],[Gross_Profit_Recalc]]/Sales_Data[[#This Row],[Sales]]</f>
        <v>0.4</v>
      </c>
      <c r="Z6125">
        <f>YEAR(Sales_Data[[#This Row],[Order Date]])</f>
        <v>2015</v>
      </c>
    </row>
    <row r="6126" spans="1:26" x14ac:dyDescent="0.2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>_xlfn.XLOOKUP(Sales_Data[[#This Row],[Category]],Assumptions_Model!A:A, Assumptions_Model!B:B)</f>
        <v>0.55000000000000004</v>
      </c>
      <c r="W6126">
        <f>Sales_Data[[#This Row],[Sales]]*Sales_Data[[#This Row],[Cost_%]]</f>
        <v>24.612500000000001</v>
      </c>
      <c r="X6126">
        <f>Sales_Data[[#This Row],[Sales]]-Sales_Data[[#This Row],[Cost]]</f>
        <v>20.137499999999999</v>
      </c>
      <c r="Y6126" s="3">
        <f>Sales_Data[[#This Row],[Gross_Profit_Recalc]]/Sales_Data[[#This Row],[Sales]]</f>
        <v>0.45</v>
      </c>
      <c r="Z6126">
        <f>YEAR(Sales_Data[[#This Row],[Order Date]])</f>
        <v>2017</v>
      </c>
    </row>
    <row r="6127" spans="1:26" x14ac:dyDescent="0.2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>_xlfn.XLOOKUP(Sales_Data[[#This Row],[Category]],Assumptions_Model!A:A, Assumptions_Model!B:B)</f>
        <v>0.6</v>
      </c>
      <c r="W6127">
        <f>Sales_Data[[#This Row],[Sales]]*Sales_Data[[#This Row],[Cost_%]]</f>
        <v>7.1760000000000002</v>
      </c>
      <c r="X6127">
        <f>Sales_Data[[#This Row],[Sales]]-Sales_Data[[#This Row],[Cost]]</f>
        <v>4.7840000000000007</v>
      </c>
      <c r="Y6127" s="3">
        <f>Sales_Data[[#This Row],[Gross_Profit_Recalc]]/Sales_Data[[#This Row],[Sales]]</f>
        <v>0.4</v>
      </c>
      <c r="Z6127">
        <f>YEAR(Sales_Data[[#This Row],[Order Date]])</f>
        <v>2017</v>
      </c>
    </row>
    <row r="6128" spans="1:26" x14ac:dyDescent="0.2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>_xlfn.XLOOKUP(Sales_Data[[#This Row],[Category]],Assumptions_Model!A:A, Assumptions_Model!B:B)</f>
        <v>0.6</v>
      </c>
      <c r="W6128">
        <f>Sales_Data[[#This Row],[Sales]]*Sales_Data[[#This Row],[Cost_%]]</f>
        <v>2.3472</v>
      </c>
      <c r="X6128">
        <f>Sales_Data[[#This Row],[Sales]]-Sales_Data[[#This Row],[Cost]]</f>
        <v>1.5648</v>
      </c>
      <c r="Y6128" s="3">
        <f>Sales_Data[[#This Row],[Gross_Profit_Recalc]]/Sales_Data[[#This Row],[Sales]]</f>
        <v>0.4</v>
      </c>
      <c r="Z6128">
        <f>YEAR(Sales_Data[[#This Row],[Order Date]])</f>
        <v>2017</v>
      </c>
    </row>
    <row r="6129" spans="1:26" x14ac:dyDescent="0.2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>_xlfn.XLOOKUP(Sales_Data[[#This Row],[Category]],Assumptions_Model!A:A, Assumptions_Model!B:B)</f>
        <v>0.65</v>
      </c>
      <c r="W6129">
        <f>Sales_Data[[#This Row],[Sales]]*Sales_Data[[#This Row],[Cost_%]]</f>
        <v>213.19739999999999</v>
      </c>
      <c r="X6129">
        <f>Sales_Data[[#This Row],[Sales]]-Sales_Data[[#This Row],[Cost]]</f>
        <v>114.79859999999999</v>
      </c>
      <c r="Y6129" s="3">
        <f>Sales_Data[[#This Row],[Gross_Profit_Recalc]]/Sales_Data[[#This Row],[Sales]]</f>
        <v>0.35</v>
      </c>
      <c r="Z6129">
        <f>YEAR(Sales_Data[[#This Row],[Order Date]])</f>
        <v>2016</v>
      </c>
    </row>
    <row r="6130" spans="1:26" x14ac:dyDescent="0.2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>_xlfn.XLOOKUP(Sales_Data[[#This Row],[Category]],Assumptions_Model!A:A, Assumptions_Model!B:B)</f>
        <v>0.6</v>
      </c>
      <c r="W6130">
        <f>Sales_Data[[#This Row],[Sales]]*Sales_Data[[#This Row],[Cost_%]]</f>
        <v>29.6448</v>
      </c>
      <c r="X6130">
        <f>Sales_Data[[#This Row],[Sales]]-Sales_Data[[#This Row],[Cost]]</f>
        <v>19.763200000000001</v>
      </c>
      <c r="Y6130" s="3">
        <f>Sales_Data[[#This Row],[Gross_Profit_Recalc]]/Sales_Data[[#This Row],[Sales]]</f>
        <v>0.4</v>
      </c>
      <c r="Z6130">
        <f>YEAR(Sales_Data[[#This Row],[Order Date]])</f>
        <v>2014</v>
      </c>
    </row>
    <row r="6131" spans="1:26" x14ac:dyDescent="0.2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>_xlfn.XLOOKUP(Sales_Data[[#This Row],[Category]],Assumptions_Model!A:A, Assumptions_Model!B:B)</f>
        <v>0.55000000000000004</v>
      </c>
      <c r="W6131">
        <f>Sales_Data[[#This Row],[Sales]]*Sales_Data[[#This Row],[Cost_%]]</f>
        <v>29.287500000000001</v>
      </c>
      <c r="X6131">
        <f>Sales_Data[[#This Row],[Sales]]-Sales_Data[[#This Row],[Cost]]</f>
        <v>23.962499999999999</v>
      </c>
      <c r="Y6131" s="3">
        <f>Sales_Data[[#This Row],[Gross_Profit_Recalc]]/Sales_Data[[#This Row],[Sales]]</f>
        <v>0.44999999999999996</v>
      </c>
      <c r="Z6131">
        <f>YEAR(Sales_Data[[#This Row],[Order Date]])</f>
        <v>2017</v>
      </c>
    </row>
    <row r="6132" spans="1:26" x14ac:dyDescent="0.2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>_xlfn.XLOOKUP(Sales_Data[[#This Row],[Category]],Assumptions_Model!A:A, Assumptions_Model!B:B)</f>
        <v>0.6</v>
      </c>
      <c r="W6132">
        <f>Sales_Data[[#This Row],[Sales]]*Sales_Data[[#This Row],[Cost_%]]</f>
        <v>2.2559999999999998</v>
      </c>
      <c r="X6132">
        <f>Sales_Data[[#This Row],[Sales]]-Sales_Data[[#This Row],[Cost]]</f>
        <v>1.504</v>
      </c>
      <c r="Y6132" s="3">
        <f>Sales_Data[[#This Row],[Gross_Profit_Recalc]]/Sales_Data[[#This Row],[Sales]]</f>
        <v>0.4</v>
      </c>
      <c r="Z6132">
        <f>YEAR(Sales_Data[[#This Row],[Order Date]])</f>
        <v>2017</v>
      </c>
    </row>
    <row r="6133" spans="1:26" x14ac:dyDescent="0.2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>_xlfn.XLOOKUP(Sales_Data[[#This Row],[Category]],Assumptions_Model!A:A, Assumptions_Model!B:B)</f>
        <v>0.65</v>
      </c>
      <c r="W6133">
        <f>Sales_Data[[#This Row],[Sales]]*Sales_Data[[#This Row],[Cost_%]]</f>
        <v>498.68910000000005</v>
      </c>
      <c r="X6133">
        <f>Sales_Data[[#This Row],[Sales]]-Sales_Data[[#This Row],[Cost]]</f>
        <v>268.5249</v>
      </c>
      <c r="Y6133" s="3">
        <f>Sales_Data[[#This Row],[Gross_Profit_Recalc]]/Sales_Data[[#This Row],[Sales]]</f>
        <v>0.35</v>
      </c>
      <c r="Z6133">
        <f>YEAR(Sales_Data[[#This Row],[Order Date]])</f>
        <v>2014</v>
      </c>
    </row>
    <row r="6134" spans="1:26" x14ac:dyDescent="0.2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f>_xlfn.XLOOKUP(Sales_Data[[#This Row],[Category]],Assumptions_Model!A:A, Assumptions_Model!B:B)</f>
        <v>0.6</v>
      </c>
      <c r="W6134">
        <f>Sales_Data[[#This Row],[Sales]]*Sales_Data[[#This Row],[Cost_%]]</f>
        <v>98.376000000000005</v>
      </c>
      <c r="X6134">
        <f>Sales_Data[[#This Row],[Sales]]-Sales_Data[[#This Row],[Cost]]</f>
        <v>65.584000000000003</v>
      </c>
      <c r="Y6134" s="3">
        <f>Sales_Data[[#This Row],[Gross_Profit_Recalc]]/Sales_Data[[#This Row],[Sales]]</f>
        <v>0.4</v>
      </c>
      <c r="Z6134">
        <f>YEAR(Sales_Data[[#This Row],[Order Date]])</f>
        <v>2017</v>
      </c>
    </row>
    <row r="6135" spans="1:26" x14ac:dyDescent="0.2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f>_xlfn.XLOOKUP(Sales_Data[[#This Row],[Category]],Assumptions_Model!A:A, Assumptions_Model!B:B)</f>
        <v>0.65</v>
      </c>
      <c r="W6135">
        <f>Sales_Data[[#This Row],[Sales]]*Sales_Data[[#This Row],[Cost_%]]</f>
        <v>104.83200000000001</v>
      </c>
      <c r="X6135">
        <f>Sales_Data[[#This Row],[Sales]]-Sales_Data[[#This Row],[Cost]]</f>
        <v>56.447999999999993</v>
      </c>
      <c r="Y6135" s="3">
        <f>Sales_Data[[#This Row],[Gross_Profit_Recalc]]/Sales_Data[[#This Row],[Sales]]</f>
        <v>0.35</v>
      </c>
      <c r="Z6135">
        <f>YEAR(Sales_Data[[#This Row],[Order Date]])</f>
        <v>2016</v>
      </c>
    </row>
    <row r="6136" spans="1:26" x14ac:dyDescent="0.2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>_xlfn.XLOOKUP(Sales_Data[[#This Row],[Category]],Assumptions_Model!A:A, Assumptions_Model!B:B)</f>
        <v>0.6</v>
      </c>
      <c r="W6136">
        <f>Sales_Data[[#This Row],[Sales]]*Sales_Data[[#This Row],[Cost_%]]</f>
        <v>115.68</v>
      </c>
      <c r="X6136">
        <f>Sales_Data[[#This Row],[Sales]]-Sales_Data[[#This Row],[Cost]]</f>
        <v>77.12</v>
      </c>
      <c r="Y6136" s="3">
        <f>Sales_Data[[#This Row],[Gross_Profit_Recalc]]/Sales_Data[[#This Row],[Sales]]</f>
        <v>0.4</v>
      </c>
      <c r="Z6136">
        <f>YEAR(Sales_Data[[#This Row],[Order Date]])</f>
        <v>2016</v>
      </c>
    </row>
    <row r="6137" spans="1:26" x14ac:dyDescent="0.2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f>_xlfn.XLOOKUP(Sales_Data[[#This Row],[Category]],Assumptions_Model!A:A, Assumptions_Model!B:B)</f>
        <v>0.55000000000000004</v>
      </c>
      <c r="W6137">
        <f>Sales_Data[[#This Row],[Sales]]*Sales_Data[[#This Row],[Cost_%]]</f>
        <v>15.232800000000003</v>
      </c>
      <c r="X6137">
        <f>Sales_Data[[#This Row],[Sales]]-Sales_Data[[#This Row],[Cost]]</f>
        <v>12.463199999999999</v>
      </c>
      <c r="Y6137" s="3">
        <f>Sales_Data[[#This Row],[Gross_Profit_Recalc]]/Sales_Data[[#This Row],[Sales]]</f>
        <v>0.44999999999999996</v>
      </c>
      <c r="Z6137">
        <f>YEAR(Sales_Data[[#This Row],[Order Date]])</f>
        <v>2015</v>
      </c>
    </row>
    <row r="6138" spans="1:26" x14ac:dyDescent="0.2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f>_xlfn.XLOOKUP(Sales_Data[[#This Row],[Category]],Assumptions_Model!A:A, Assumptions_Model!B:B)</f>
        <v>0.6</v>
      </c>
      <c r="W6138">
        <f>Sales_Data[[#This Row],[Sales]]*Sales_Data[[#This Row],[Cost_%]]</f>
        <v>43.898400000000002</v>
      </c>
      <c r="X6138">
        <f>Sales_Data[[#This Row],[Sales]]-Sales_Data[[#This Row],[Cost]]</f>
        <v>29.265599999999999</v>
      </c>
      <c r="Y6138" s="3">
        <f>Sales_Data[[#This Row],[Gross_Profit_Recalc]]/Sales_Data[[#This Row],[Sales]]</f>
        <v>0.39999999999999997</v>
      </c>
      <c r="Z6138">
        <f>YEAR(Sales_Data[[#This Row],[Order Date]])</f>
        <v>2015</v>
      </c>
    </row>
    <row r="6139" spans="1:26" x14ac:dyDescent="0.2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>_xlfn.XLOOKUP(Sales_Data[[#This Row],[Category]],Assumptions_Model!A:A, Assumptions_Model!B:B)</f>
        <v>0.6</v>
      </c>
      <c r="W6139">
        <f>Sales_Data[[#This Row],[Sales]]*Sales_Data[[#This Row],[Cost_%]]</f>
        <v>19.238399999999999</v>
      </c>
      <c r="X6139">
        <f>Sales_Data[[#This Row],[Sales]]-Sales_Data[[#This Row],[Cost]]</f>
        <v>12.825600000000001</v>
      </c>
      <c r="Y6139" s="3">
        <f>Sales_Data[[#This Row],[Gross_Profit_Recalc]]/Sales_Data[[#This Row],[Sales]]</f>
        <v>0.4</v>
      </c>
      <c r="Z6139">
        <f>YEAR(Sales_Data[[#This Row],[Order Date]])</f>
        <v>2016</v>
      </c>
    </row>
    <row r="6140" spans="1:26" x14ac:dyDescent="0.2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>_xlfn.XLOOKUP(Sales_Data[[#This Row],[Category]],Assumptions_Model!A:A, Assumptions_Model!B:B)</f>
        <v>0.65</v>
      </c>
      <c r="W6140">
        <f>Sales_Data[[#This Row],[Sales]]*Sales_Data[[#This Row],[Cost_%]]</f>
        <v>133.68289999999999</v>
      </c>
      <c r="X6140">
        <f>Sales_Data[[#This Row],[Sales]]-Sales_Data[[#This Row],[Cost]]</f>
        <v>71.983100000000007</v>
      </c>
      <c r="Y6140" s="3">
        <f>Sales_Data[[#This Row],[Gross_Profit_Recalc]]/Sales_Data[[#This Row],[Sales]]</f>
        <v>0.35000000000000003</v>
      </c>
      <c r="Z6140">
        <f>YEAR(Sales_Data[[#This Row],[Order Date]])</f>
        <v>2014</v>
      </c>
    </row>
    <row r="6141" spans="1:26" x14ac:dyDescent="0.2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f>_xlfn.XLOOKUP(Sales_Data[[#This Row],[Category]],Assumptions_Model!A:A, Assumptions_Model!B:B)</f>
        <v>0.6</v>
      </c>
      <c r="W6141">
        <f>Sales_Data[[#This Row],[Sales]]*Sales_Data[[#This Row],[Cost_%]]</f>
        <v>69.263999999999996</v>
      </c>
      <c r="X6141">
        <f>Sales_Data[[#This Row],[Sales]]-Sales_Data[[#This Row],[Cost]]</f>
        <v>46.176000000000002</v>
      </c>
      <c r="Y6141" s="3">
        <f>Sales_Data[[#This Row],[Gross_Profit_Recalc]]/Sales_Data[[#This Row],[Sales]]</f>
        <v>0.4</v>
      </c>
      <c r="Z6141">
        <f>YEAR(Sales_Data[[#This Row],[Order Date]])</f>
        <v>2015</v>
      </c>
    </row>
    <row r="6142" spans="1:26" x14ac:dyDescent="0.2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>_xlfn.XLOOKUP(Sales_Data[[#This Row],[Category]],Assumptions_Model!A:A, Assumptions_Model!B:B)</f>
        <v>0.6</v>
      </c>
      <c r="W6142">
        <f>Sales_Data[[#This Row],[Sales]]*Sales_Data[[#This Row],[Cost_%]]</f>
        <v>164.88</v>
      </c>
      <c r="X6142">
        <f>Sales_Data[[#This Row],[Sales]]-Sales_Data[[#This Row],[Cost]]</f>
        <v>109.92000000000002</v>
      </c>
      <c r="Y6142" s="3">
        <f>Sales_Data[[#This Row],[Gross_Profit_Recalc]]/Sales_Data[[#This Row],[Sales]]</f>
        <v>0.4</v>
      </c>
      <c r="Z6142">
        <f>YEAR(Sales_Data[[#This Row],[Order Date]])</f>
        <v>2017</v>
      </c>
    </row>
    <row r="6143" spans="1:26" x14ac:dyDescent="0.2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>_xlfn.XLOOKUP(Sales_Data[[#This Row],[Category]],Assumptions_Model!A:A, Assumptions_Model!B:B)</f>
        <v>0.6</v>
      </c>
      <c r="W6143">
        <f>Sales_Data[[#This Row],[Sales]]*Sales_Data[[#This Row],[Cost_%]]</f>
        <v>117.38399999999999</v>
      </c>
      <c r="X6143">
        <f>Sales_Data[[#This Row],[Sales]]-Sales_Data[[#This Row],[Cost]]</f>
        <v>78.256</v>
      </c>
      <c r="Y6143" s="3">
        <f>Sales_Data[[#This Row],[Gross_Profit_Recalc]]/Sales_Data[[#This Row],[Sales]]</f>
        <v>0.4</v>
      </c>
      <c r="Z6143">
        <f>YEAR(Sales_Data[[#This Row],[Order Date]])</f>
        <v>2017</v>
      </c>
    </row>
    <row r="6144" spans="1:26" x14ac:dyDescent="0.2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>_xlfn.XLOOKUP(Sales_Data[[#This Row],[Category]],Assumptions_Model!A:A, Assumptions_Model!B:B)</f>
        <v>0.55000000000000004</v>
      </c>
      <c r="W6144">
        <f>Sales_Data[[#This Row],[Sales]]*Sales_Data[[#This Row],[Cost_%]]</f>
        <v>141.88900000000001</v>
      </c>
      <c r="X6144">
        <f>Sales_Data[[#This Row],[Sales]]-Sales_Data[[#This Row],[Cost]]</f>
        <v>116.09100000000001</v>
      </c>
      <c r="Y6144" s="3">
        <f>Sales_Data[[#This Row],[Gross_Profit_Recalc]]/Sales_Data[[#This Row],[Sales]]</f>
        <v>0.45</v>
      </c>
      <c r="Z6144">
        <f>YEAR(Sales_Data[[#This Row],[Order Date]])</f>
        <v>2017</v>
      </c>
    </row>
    <row r="6145" spans="1:26" x14ac:dyDescent="0.2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>_xlfn.XLOOKUP(Sales_Data[[#This Row],[Category]],Assumptions_Model!A:A, Assumptions_Model!B:B)</f>
        <v>0.6</v>
      </c>
      <c r="W6145">
        <f>Sales_Data[[#This Row],[Sales]]*Sales_Data[[#This Row],[Cost_%]]</f>
        <v>71.424000000000007</v>
      </c>
      <c r="X6145">
        <f>Sales_Data[[#This Row],[Sales]]-Sales_Data[[#This Row],[Cost]]</f>
        <v>47.616</v>
      </c>
      <c r="Y6145" s="3">
        <f>Sales_Data[[#This Row],[Gross_Profit_Recalc]]/Sales_Data[[#This Row],[Sales]]</f>
        <v>0.39999999999999997</v>
      </c>
      <c r="Z6145">
        <f>YEAR(Sales_Data[[#This Row],[Order Date]])</f>
        <v>2017</v>
      </c>
    </row>
    <row r="6146" spans="1:26" x14ac:dyDescent="0.2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>_xlfn.XLOOKUP(Sales_Data[[#This Row],[Category]],Assumptions_Model!A:A, Assumptions_Model!B:B)</f>
        <v>0.6</v>
      </c>
      <c r="W6146">
        <f>Sales_Data[[#This Row],[Sales]]*Sales_Data[[#This Row],[Cost_%]]</f>
        <v>12.042</v>
      </c>
      <c r="X6146">
        <f>Sales_Data[[#This Row],[Sales]]-Sales_Data[[#This Row],[Cost]]</f>
        <v>8.0280000000000005</v>
      </c>
      <c r="Y6146" s="3">
        <f>Sales_Data[[#This Row],[Gross_Profit_Recalc]]/Sales_Data[[#This Row],[Sales]]</f>
        <v>0.4</v>
      </c>
      <c r="Z6146">
        <f>YEAR(Sales_Data[[#This Row],[Order Date]])</f>
        <v>2017</v>
      </c>
    </row>
    <row r="6147" spans="1:26" x14ac:dyDescent="0.2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>_xlfn.XLOOKUP(Sales_Data[[#This Row],[Category]],Assumptions_Model!A:A, Assumptions_Model!B:B)</f>
        <v>0.6</v>
      </c>
      <c r="W6147">
        <f>Sales_Data[[#This Row],[Sales]]*Sales_Data[[#This Row],[Cost_%]]</f>
        <v>7.056</v>
      </c>
      <c r="X6147">
        <f>Sales_Data[[#This Row],[Sales]]-Sales_Data[[#This Row],[Cost]]</f>
        <v>4.7039999999999997</v>
      </c>
      <c r="Y6147" s="3">
        <f>Sales_Data[[#This Row],[Gross_Profit_Recalc]]/Sales_Data[[#This Row],[Sales]]</f>
        <v>0.39999999999999997</v>
      </c>
      <c r="Z6147">
        <f>YEAR(Sales_Data[[#This Row],[Order Date]])</f>
        <v>2014</v>
      </c>
    </row>
    <row r="6148" spans="1:26" x14ac:dyDescent="0.2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>_xlfn.XLOOKUP(Sales_Data[[#This Row],[Category]],Assumptions_Model!A:A, Assumptions_Model!B:B)</f>
        <v>0.6</v>
      </c>
      <c r="W6148">
        <f>Sales_Data[[#This Row],[Sales]]*Sales_Data[[#This Row],[Cost_%]]</f>
        <v>7.056</v>
      </c>
      <c r="X6148">
        <f>Sales_Data[[#This Row],[Sales]]-Sales_Data[[#This Row],[Cost]]</f>
        <v>4.7039999999999997</v>
      </c>
      <c r="Y6148" s="3">
        <f>Sales_Data[[#This Row],[Gross_Profit_Recalc]]/Sales_Data[[#This Row],[Sales]]</f>
        <v>0.39999999999999997</v>
      </c>
      <c r="Z6148">
        <f>YEAR(Sales_Data[[#This Row],[Order Date]])</f>
        <v>2017</v>
      </c>
    </row>
    <row r="6149" spans="1:26" x14ac:dyDescent="0.2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>_xlfn.XLOOKUP(Sales_Data[[#This Row],[Category]],Assumptions_Model!A:A, Assumptions_Model!B:B)</f>
        <v>0.6</v>
      </c>
      <c r="W6149">
        <f>Sales_Data[[#This Row],[Sales]]*Sales_Data[[#This Row],[Cost_%]]</f>
        <v>24.441599999999998</v>
      </c>
      <c r="X6149">
        <f>Sales_Data[[#This Row],[Sales]]-Sales_Data[[#This Row],[Cost]]</f>
        <v>16.2944</v>
      </c>
      <c r="Y6149" s="3">
        <f>Sales_Data[[#This Row],[Gross_Profit_Recalc]]/Sales_Data[[#This Row],[Sales]]</f>
        <v>0.4</v>
      </c>
      <c r="Z6149">
        <f>YEAR(Sales_Data[[#This Row],[Order Date]])</f>
        <v>2017</v>
      </c>
    </row>
    <row r="6150" spans="1:26" x14ac:dyDescent="0.2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f>_xlfn.XLOOKUP(Sales_Data[[#This Row],[Category]],Assumptions_Model!A:A, Assumptions_Model!B:B)</f>
        <v>0.55000000000000004</v>
      </c>
      <c r="W6150">
        <f>Sales_Data[[#This Row],[Sales]]*Sales_Data[[#This Row],[Cost_%]]</f>
        <v>110.87120000000002</v>
      </c>
      <c r="X6150">
        <f>Sales_Data[[#This Row],[Sales]]-Sales_Data[[#This Row],[Cost]]</f>
        <v>90.712799999999987</v>
      </c>
      <c r="Y6150" s="3">
        <f>Sales_Data[[#This Row],[Gross_Profit_Recalc]]/Sales_Data[[#This Row],[Sales]]</f>
        <v>0.44999999999999996</v>
      </c>
      <c r="Z6150">
        <f>YEAR(Sales_Data[[#This Row],[Order Date]])</f>
        <v>2016</v>
      </c>
    </row>
    <row r="6151" spans="1:26" x14ac:dyDescent="0.2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>_xlfn.XLOOKUP(Sales_Data[[#This Row],[Category]],Assumptions_Model!A:A, Assumptions_Model!B:B)</f>
        <v>0.65</v>
      </c>
      <c r="W6151">
        <f>Sales_Data[[#This Row],[Sales]]*Sales_Data[[#This Row],[Cost_%]]</f>
        <v>221.45760000000001</v>
      </c>
      <c r="X6151">
        <f>Sales_Data[[#This Row],[Sales]]-Sales_Data[[#This Row],[Cost]]</f>
        <v>119.24639999999999</v>
      </c>
      <c r="Y6151" s="3">
        <f>Sales_Data[[#This Row],[Gross_Profit_Recalc]]/Sales_Data[[#This Row],[Sales]]</f>
        <v>0.35</v>
      </c>
      <c r="Z6151">
        <f>YEAR(Sales_Data[[#This Row],[Order Date]])</f>
        <v>2017</v>
      </c>
    </row>
    <row r="6152" spans="1:26" x14ac:dyDescent="0.2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>_xlfn.XLOOKUP(Sales_Data[[#This Row],[Category]],Assumptions_Model!A:A, Assumptions_Model!B:B)</f>
        <v>0.65</v>
      </c>
      <c r="W6152">
        <f>Sales_Data[[#This Row],[Sales]]*Sales_Data[[#This Row],[Cost_%]]</f>
        <v>230.685</v>
      </c>
      <c r="X6152">
        <f>Sales_Data[[#This Row],[Sales]]-Sales_Data[[#This Row],[Cost]]</f>
        <v>124.21499999999997</v>
      </c>
      <c r="Y6152" s="3">
        <f>Sales_Data[[#This Row],[Gross_Profit_Recalc]]/Sales_Data[[#This Row],[Sales]]</f>
        <v>0.35</v>
      </c>
      <c r="Z6152">
        <f>YEAR(Sales_Data[[#This Row],[Order Date]])</f>
        <v>2016</v>
      </c>
    </row>
    <row r="6153" spans="1:26" x14ac:dyDescent="0.2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>_xlfn.XLOOKUP(Sales_Data[[#This Row],[Category]],Assumptions_Model!A:A, Assumptions_Model!B:B)</f>
        <v>0.65</v>
      </c>
      <c r="W6153">
        <f>Sales_Data[[#This Row],[Sales]]*Sales_Data[[#This Row],[Cost_%]]</f>
        <v>778.91449999999998</v>
      </c>
      <c r="X6153">
        <f>Sales_Data[[#This Row],[Sales]]-Sales_Data[[#This Row],[Cost]]</f>
        <v>419.41549999999995</v>
      </c>
      <c r="Y6153" s="3">
        <f>Sales_Data[[#This Row],[Gross_Profit_Recalc]]/Sales_Data[[#This Row],[Sales]]</f>
        <v>0.35</v>
      </c>
      <c r="Z6153">
        <f>YEAR(Sales_Data[[#This Row],[Order Date]])</f>
        <v>2014</v>
      </c>
    </row>
    <row r="6154" spans="1:26" x14ac:dyDescent="0.2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>_xlfn.XLOOKUP(Sales_Data[[#This Row],[Category]],Assumptions_Model!A:A, Assumptions_Model!B:B)</f>
        <v>0.6</v>
      </c>
      <c r="W6154">
        <f>Sales_Data[[#This Row],[Sales]]*Sales_Data[[#This Row],[Cost_%]]</f>
        <v>52.752000000000002</v>
      </c>
      <c r="X6154">
        <f>Sales_Data[[#This Row],[Sales]]-Sales_Data[[#This Row],[Cost]]</f>
        <v>35.167999999999999</v>
      </c>
      <c r="Y6154" s="3">
        <f>Sales_Data[[#This Row],[Gross_Profit_Recalc]]/Sales_Data[[#This Row],[Sales]]</f>
        <v>0.39999999999999997</v>
      </c>
      <c r="Z6154">
        <f>YEAR(Sales_Data[[#This Row],[Order Date]])</f>
        <v>2017</v>
      </c>
    </row>
    <row r="6155" spans="1:26" x14ac:dyDescent="0.2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f>_xlfn.XLOOKUP(Sales_Data[[#This Row],[Category]],Assumptions_Model!A:A, Assumptions_Model!B:B)</f>
        <v>0.65</v>
      </c>
      <c r="W6155">
        <f>Sales_Data[[#This Row],[Sales]]*Sales_Data[[#This Row],[Cost_%]]</f>
        <v>33.779200000000003</v>
      </c>
      <c r="X6155">
        <f>Sales_Data[[#This Row],[Sales]]-Sales_Data[[#This Row],[Cost]]</f>
        <v>18.188800000000001</v>
      </c>
      <c r="Y6155" s="3">
        <f>Sales_Data[[#This Row],[Gross_Profit_Recalc]]/Sales_Data[[#This Row],[Sales]]</f>
        <v>0.35</v>
      </c>
      <c r="Z6155">
        <f>YEAR(Sales_Data[[#This Row],[Order Date]])</f>
        <v>2017</v>
      </c>
    </row>
    <row r="6156" spans="1:26" x14ac:dyDescent="0.2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>_xlfn.XLOOKUP(Sales_Data[[#This Row],[Category]],Assumptions_Model!A:A, Assumptions_Model!B:B)</f>
        <v>0.6</v>
      </c>
      <c r="W6156">
        <f>Sales_Data[[#This Row],[Sales]]*Sales_Data[[#This Row],[Cost_%]]</f>
        <v>30.801599999999997</v>
      </c>
      <c r="X6156">
        <f>Sales_Data[[#This Row],[Sales]]-Sales_Data[[#This Row],[Cost]]</f>
        <v>20.534400000000002</v>
      </c>
      <c r="Y6156" s="3">
        <f>Sales_Data[[#This Row],[Gross_Profit_Recalc]]/Sales_Data[[#This Row],[Sales]]</f>
        <v>0.4</v>
      </c>
      <c r="Z6156">
        <f>YEAR(Sales_Data[[#This Row],[Order Date]])</f>
        <v>2017</v>
      </c>
    </row>
    <row r="6157" spans="1:26" x14ac:dyDescent="0.2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>_xlfn.XLOOKUP(Sales_Data[[#This Row],[Category]],Assumptions_Model!A:A, Assumptions_Model!B:B)</f>
        <v>0.6</v>
      </c>
      <c r="W6157">
        <f>Sales_Data[[#This Row],[Sales]]*Sales_Data[[#This Row],[Cost_%]]</f>
        <v>199.6224</v>
      </c>
      <c r="X6157">
        <f>Sales_Data[[#This Row],[Sales]]-Sales_Data[[#This Row],[Cost]]</f>
        <v>133.08160000000001</v>
      </c>
      <c r="Y6157" s="3">
        <f>Sales_Data[[#This Row],[Gross_Profit_Recalc]]/Sales_Data[[#This Row],[Sales]]</f>
        <v>0.4</v>
      </c>
      <c r="Z6157">
        <f>YEAR(Sales_Data[[#This Row],[Order Date]])</f>
        <v>2017</v>
      </c>
    </row>
    <row r="6158" spans="1:26" x14ac:dyDescent="0.2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f>_xlfn.XLOOKUP(Sales_Data[[#This Row],[Category]],Assumptions_Model!A:A, Assumptions_Model!B:B)</f>
        <v>0.65</v>
      </c>
      <c r="W6158">
        <f>Sales_Data[[#This Row],[Sales]]*Sales_Data[[#This Row],[Cost_%]]</f>
        <v>27.565200000000001</v>
      </c>
      <c r="X6158">
        <f>Sales_Data[[#This Row],[Sales]]-Sales_Data[[#This Row],[Cost]]</f>
        <v>14.8428</v>
      </c>
      <c r="Y6158" s="3">
        <f>Sales_Data[[#This Row],[Gross_Profit_Recalc]]/Sales_Data[[#This Row],[Sales]]</f>
        <v>0.35</v>
      </c>
      <c r="Z6158">
        <f>YEAR(Sales_Data[[#This Row],[Order Date]])</f>
        <v>2017</v>
      </c>
    </row>
    <row r="6159" spans="1:26" x14ac:dyDescent="0.2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>_xlfn.XLOOKUP(Sales_Data[[#This Row],[Category]],Assumptions_Model!A:A, Assumptions_Model!B:B)</f>
        <v>0.6</v>
      </c>
      <c r="W6159">
        <f>Sales_Data[[#This Row],[Sales]]*Sales_Data[[#This Row],[Cost_%]]</f>
        <v>48.923999999999999</v>
      </c>
      <c r="X6159">
        <f>Sales_Data[[#This Row],[Sales]]-Sales_Data[[#This Row],[Cost]]</f>
        <v>32.616000000000007</v>
      </c>
      <c r="Y6159" s="3">
        <f>Sales_Data[[#This Row],[Gross_Profit_Recalc]]/Sales_Data[[#This Row],[Sales]]</f>
        <v>0.40000000000000008</v>
      </c>
      <c r="Z6159">
        <f>YEAR(Sales_Data[[#This Row],[Order Date]])</f>
        <v>2016</v>
      </c>
    </row>
    <row r="6160" spans="1:26" x14ac:dyDescent="0.2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>_xlfn.XLOOKUP(Sales_Data[[#This Row],[Category]],Assumptions_Model!A:A, Assumptions_Model!B:B)</f>
        <v>0.55000000000000004</v>
      </c>
      <c r="W6160">
        <f>Sales_Data[[#This Row],[Sales]]*Sales_Data[[#This Row],[Cost_%]]</f>
        <v>92.004000000000005</v>
      </c>
      <c r="X6160">
        <f>Sales_Data[[#This Row],[Sales]]-Sales_Data[[#This Row],[Cost]]</f>
        <v>75.275999999999996</v>
      </c>
      <c r="Y6160" s="3">
        <f>Sales_Data[[#This Row],[Gross_Profit_Recalc]]/Sales_Data[[#This Row],[Sales]]</f>
        <v>0.44999999999999996</v>
      </c>
      <c r="Z6160">
        <f>YEAR(Sales_Data[[#This Row],[Order Date]])</f>
        <v>2016</v>
      </c>
    </row>
    <row r="6161" spans="1:26" x14ac:dyDescent="0.2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>_xlfn.XLOOKUP(Sales_Data[[#This Row],[Category]],Assumptions_Model!A:A, Assumptions_Model!B:B)</f>
        <v>0.6</v>
      </c>
      <c r="W6161">
        <f>Sales_Data[[#This Row],[Sales]]*Sales_Data[[#This Row],[Cost_%]]</f>
        <v>463.60799999999995</v>
      </c>
      <c r="X6161">
        <f>Sales_Data[[#This Row],[Sales]]-Sales_Data[[#This Row],[Cost]]</f>
        <v>309.072</v>
      </c>
      <c r="Y6161" s="3">
        <f>Sales_Data[[#This Row],[Gross_Profit_Recalc]]/Sales_Data[[#This Row],[Sales]]</f>
        <v>0.4</v>
      </c>
      <c r="Z6161">
        <f>YEAR(Sales_Data[[#This Row],[Order Date]])</f>
        <v>2016</v>
      </c>
    </row>
    <row r="6162" spans="1:26" x14ac:dyDescent="0.2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>_xlfn.XLOOKUP(Sales_Data[[#This Row],[Category]],Assumptions_Model!A:A, Assumptions_Model!B:B)</f>
        <v>0.55000000000000004</v>
      </c>
      <c r="W6162">
        <f>Sales_Data[[#This Row],[Sales]]*Sales_Data[[#This Row],[Cost_%]]</f>
        <v>178.18680000000001</v>
      </c>
      <c r="X6162">
        <f>Sales_Data[[#This Row],[Sales]]-Sales_Data[[#This Row],[Cost]]</f>
        <v>145.78919999999999</v>
      </c>
      <c r="Y6162" s="3">
        <f>Sales_Data[[#This Row],[Gross_Profit_Recalc]]/Sales_Data[[#This Row],[Sales]]</f>
        <v>0.44999999999999996</v>
      </c>
      <c r="Z6162">
        <f>YEAR(Sales_Data[[#This Row],[Order Date]])</f>
        <v>2014</v>
      </c>
    </row>
    <row r="6163" spans="1:26" x14ac:dyDescent="0.2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>_xlfn.XLOOKUP(Sales_Data[[#This Row],[Category]],Assumptions_Model!A:A, Assumptions_Model!B:B)</f>
        <v>0.6</v>
      </c>
      <c r="W6163">
        <f>Sales_Data[[#This Row],[Sales]]*Sales_Data[[#This Row],[Cost_%]]</f>
        <v>7.0847999999999995</v>
      </c>
      <c r="X6163">
        <f>Sales_Data[[#This Row],[Sales]]-Sales_Data[[#This Row],[Cost]]</f>
        <v>4.7232000000000003</v>
      </c>
      <c r="Y6163" s="3">
        <f>Sales_Data[[#This Row],[Gross_Profit_Recalc]]/Sales_Data[[#This Row],[Sales]]</f>
        <v>0.4</v>
      </c>
      <c r="Z6163">
        <f>YEAR(Sales_Data[[#This Row],[Order Date]])</f>
        <v>2014</v>
      </c>
    </row>
    <row r="6164" spans="1:26" x14ac:dyDescent="0.2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>_xlfn.XLOOKUP(Sales_Data[[#This Row],[Category]],Assumptions_Model!A:A, Assumptions_Model!B:B)</f>
        <v>0.6</v>
      </c>
      <c r="W6164">
        <f>Sales_Data[[#This Row],[Sales]]*Sales_Data[[#This Row],[Cost_%]]</f>
        <v>15.696</v>
      </c>
      <c r="X6164">
        <f>Sales_Data[[#This Row],[Sales]]-Sales_Data[[#This Row],[Cost]]</f>
        <v>10.464</v>
      </c>
      <c r="Y6164" s="3">
        <f>Sales_Data[[#This Row],[Gross_Profit_Recalc]]/Sales_Data[[#This Row],[Sales]]</f>
        <v>0.4</v>
      </c>
      <c r="Z6164">
        <f>YEAR(Sales_Data[[#This Row],[Order Date]])</f>
        <v>2014</v>
      </c>
    </row>
    <row r="6165" spans="1:26" x14ac:dyDescent="0.2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f>_xlfn.XLOOKUP(Sales_Data[[#This Row],[Category]],Assumptions_Model!A:A, Assumptions_Model!B:B)</f>
        <v>0.6</v>
      </c>
      <c r="W6165">
        <f>Sales_Data[[#This Row],[Sales]]*Sales_Data[[#This Row],[Cost_%]]</f>
        <v>20.141999999999999</v>
      </c>
      <c r="X6165">
        <f>Sales_Data[[#This Row],[Sales]]-Sales_Data[[#This Row],[Cost]]</f>
        <v>13.428000000000001</v>
      </c>
      <c r="Y6165" s="3">
        <f>Sales_Data[[#This Row],[Gross_Profit_Recalc]]/Sales_Data[[#This Row],[Sales]]</f>
        <v>0.4</v>
      </c>
      <c r="Z6165">
        <f>YEAR(Sales_Data[[#This Row],[Order Date]])</f>
        <v>2014</v>
      </c>
    </row>
    <row r="6166" spans="1:26" x14ac:dyDescent="0.2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>_xlfn.XLOOKUP(Sales_Data[[#This Row],[Category]],Assumptions_Model!A:A, Assumptions_Model!B:B)</f>
        <v>0.65</v>
      </c>
      <c r="W6166">
        <f>Sales_Data[[#This Row],[Sales]]*Sales_Data[[#This Row],[Cost_%]]</f>
        <v>3.2448000000000001</v>
      </c>
      <c r="X6166">
        <f>Sales_Data[[#This Row],[Sales]]-Sales_Data[[#This Row],[Cost]]</f>
        <v>1.7471999999999999</v>
      </c>
      <c r="Y6166" s="3">
        <f>Sales_Data[[#This Row],[Gross_Profit_Recalc]]/Sales_Data[[#This Row],[Sales]]</f>
        <v>0.35</v>
      </c>
      <c r="Z6166">
        <f>YEAR(Sales_Data[[#This Row],[Order Date]])</f>
        <v>2014</v>
      </c>
    </row>
    <row r="6167" spans="1:26" x14ac:dyDescent="0.2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f>_xlfn.XLOOKUP(Sales_Data[[#This Row],[Category]],Assumptions_Model!A:A, Assumptions_Model!B:B)</f>
        <v>0.65</v>
      </c>
      <c r="W6167">
        <f>Sales_Data[[#This Row],[Sales]]*Sales_Data[[#This Row],[Cost_%]]</f>
        <v>13.010399999999999</v>
      </c>
      <c r="X6167">
        <f>Sales_Data[[#This Row],[Sales]]-Sales_Data[[#This Row],[Cost]]</f>
        <v>7.0055999999999994</v>
      </c>
      <c r="Y6167" s="3">
        <f>Sales_Data[[#This Row],[Gross_Profit_Recalc]]/Sales_Data[[#This Row],[Sales]]</f>
        <v>0.35</v>
      </c>
      <c r="Z6167">
        <f>YEAR(Sales_Data[[#This Row],[Order Date]])</f>
        <v>2014</v>
      </c>
    </row>
    <row r="6168" spans="1:26" x14ac:dyDescent="0.2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>_xlfn.XLOOKUP(Sales_Data[[#This Row],[Category]],Assumptions_Model!A:A, Assumptions_Model!B:B)</f>
        <v>0.55000000000000004</v>
      </c>
      <c r="W6168">
        <f>Sales_Data[[#This Row],[Sales]]*Sales_Data[[#This Row],[Cost_%]]</f>
        <v>93.632000000000019</v>
      </c>
      <c r="X6168">
        <f>Sales_Data[[#This Row],[Sales]]-Sales_Data[[#This Row],[Cost]]</f>
        <v>76.60799999999999</v>
      </c>
      <c r="Y6168" s="3">
        <f>Sales_Data[[#This Row],[Gross_Profit_Recalc]]/Sales_Data[[#This Row],[Sales]]</f>
        <v>0.4499999999999999</v>
      </c>
      <c r="Z6168">
        <f>YEAR(Sales_Data[[#This Row],[Order Date]])</f>
        <v>2014</v>
      </c>
    </row>
    <row r="6169" spans="1:26" x14ac:dyDescent="0.2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>_xlfn.XLOOKUP(Sales_Data[[#This Row],[Category]],Assumptions_Model!A:A, Assumptions_Model!B:B)</f>
        <v>0.6</v>
      </c>
      <c r="W6169">
        <f>Sales_Data[[#This Row],[Sales]]*Sales_Data[[#This Row],[Cost_%]]</f>
        <v>70.473600000000005</v>
      </c>
      <c r="X6169">
        <f>Sales_Data[[#This Row],[Sales]]-Sales_Data[[#This Row],[Cost]]</f>
        <v>46.982399999999998</v>
      </c>
      <c r="Y6169" s="3">
        <f>Sales_Data[[#This Row],[Gross_Profit_Recalc]]/Sales_Data[[#This Row],[Sales]]</f>
        <v>0.39999999999999997</v>
      </c>
      <c r="Z6169">
        <f>YEAR(Sales_Data[[#This Row],[Order Date]])</f>
        <v>2015</v>
      </c>
    </row>
    <row r="6170" spans="1:26" x14ac:dyDescent="0.2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>_xlfn.XLOOKUP(Sales_Data[[#This Row],[Category]],Assumptions_Model!A:A, Assumptions_Model!B:B)</f>
        <v>0.6</v>
      </c>
      <c r="W6170">
        <f>Sales_Data[[#This Row],[Sales]]*Sales_Data[[#This Row],[Cost_%]]</f>
        <v>13.776</v>
      </c>
      <c r="X6170">
        <f>Sales_Data[[#This Row],[Sales]]-Sales_Data[[#This Row],[Cost]]</f>
        <v>9.1840000000000011</v>
      </c>
      <c r="Y6170" s="3">
        <f>Sales_Data[[#This Row],[Gross_Profit_Recalc]]/Sales_Data[[#This Row],[Sales]]</f>
        <v>0.4</v>
      </c>
      <c r="Z6170">
        <f>YEAR(Sales_Data[[#This Row],[Order Date]])</f>
        <v>2015</v>
      </c>
    </row>
    <row r="6171" spans="1:26" x14ac:dyDescent="0.2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>_xlfn.XLOOKUP(Sales_Data[[#This Row],[Category]],Assumptions_Model!A:A, Assumptions_Model!B:B)</f>
        <v>0.6</v>
      </c>
      <c r="W6171">
        <f>Sales_Data[[#This Row],[Sales]]*Sales_Data[[#This Row],[Cost_%]]</f>
        <v>8.016</v>
      </c>
      <c r="X6171">
        <f>Sales_Data[[#This Row],[Sales]]-Sales_Data[[#This Row],[Cost]]</f>
        <v>5.3439999999999994</v>
      </c>
      <c r="Y6171" s="3">
        <f>Sales_Data[[#This Row],[Gross_Profit_Recalc]]/Sales_Data[[#This Row],[Sales]]</f>
        <v>0.39999999999999997</v>
      </c>
      <c r="Z6171">
        <f>YEAR(Sales_Data[[#This Row],[Order Date]])</f>
        <v>2014</v>
      </c>
    </row>
    <row r="6172" spans="1:26" x14ac:dyDescent="0.2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f>_xlfn.XLOOKUP(Sales_Data[[#This Row],[Category]],Assumptions_Model!A:A, Assumptions_Model!B:B)</f>
        <v>0.6</v>
      </c>
      <c r="W6172">
        <f>Sales_Data[[#This Row],[Sales]]*Sales_Data[[#This Row],[Cost_%]]</f>
        <v>20.548799999999996</v>
      </c>
      <c r="X6172">
        <f>Sales_Data[[#This Row],[Sales]]-Sales_Data[[#This Row],[Cost]]</f>
        <v>13.699200000000001</v>
      </c>
      <c r="Y6172" s="3">
        <f>Sales_Data[[#This Row],[Gross_Profit_Recalc]]/Sales_Data[[#This Row],[Sales]]</f>
        <v>0.40000000000000008</v>
      </c>
      <c r="Z6172">
        <f>YEAR(Sales_Data[[#This Row],[Order Date]])</f>
        <v>2016</v>
      </c>
    </row>
    <row r="6173" spans="1:26" x14ac:dyDescent="0.2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>_xlfn.XLOOKUP(Sales_Data[[#This Row],[Category]],Assumptions_Model!A:A, Assumptions_Model!B:B)</f>
        <v>0.6</v>
      </c>
      <c r="W6173">
        <f>Sales_Data[[#This Row],[Sales]]*Sales_Data[[#This Row],[Cost_%]]</f>
        <v>2.1120000000000001</v>
      </c>
      <c r="X6173">
        <f>Sales_Data[[#This Row],[Sales]]-Sales_Data[[#This Row],[Cost]]</f>
        <v>1.4079999999999999</v>
      </c>
      <c r="Y6173" s="3">
        <f>Sales_Data[[#This Row],[Gross_Profit_Recalc]]/Sales_Data[[#This Row],[Sales]]</f>
        <v>0.39999999999999997</v>
      </c>
      <c r="Z6173">
        <f>YEAR(Sales_Data[[#This Row],[Order Date]])</f>
        <v>2016</v>
      </c>
    </row>
    <row r="6174" spans="1:26" x14ac:dyDescent="0.2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>_xlfn.XLOOKUP(Sales_Data[[#This Row],[Category]],Assumptions_Model!A:A, Assumptions_Model!B:B)</f>
        <v>0.6</v>
      </c>
      <c r="W6174">
        <f>Sales_Data[[#This Row],[Sales]]*Sales_Data[[#This Row],[Cost_%]]</f>
        <v>16.02</v>
      </c>
      <c r="X6174">
        <f>Sales_Data[[#This Row],[Sales]]-Sales_Data[[#This Row],[Cost]]</f>
        <v>10.68</v>
      </c>
      <c r="Y6174" s="3">
        <f>Sales_Data[[#This Row],[Gross_Profit_Recalc]]/Sales_Data[[#This Row],[Sales]]</f>
        <v>0.4</v>
      </c>
      <c r="Z6174">
        <f>YEAR(Sales_Data[[#This Row],[Order Date]])</f>
        <v>2014</v>
      </c>
    </row>
    <row r="6175" spans="1:26" x14ac:dyDescent="0.2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>_xlfn.XLOOKUP(Sales_Data[[#This Row],[Category]],Assumptions_Model!A:A, Assumptions_Model!B:B)</f>
        <v>0.55000000000000004</v>
      </c>
      <c r="W6175">
        <f>Sales_Data[[#This Row],[Sales]]*Sales_Data[[#This Row],[Cost_%]]</f>
        <v>11.66</v>
      </c>
      <c r="X6175">
        <f>Sales_Data[[#This Row],[Sales]]-Sales_Data[[#This Row],[Cost]]</f>
        <v>9.5399999999999991</v>
      </c>
      <c r="Y6175" s="3">
        <f>Sales_Data[[#This Row],[Gross_Profit_Recalc]]/Sales_Data[[#This Row],[Sales]]</f>
        <v>0.44999999999999996</v>
      </c>
      <c r="Z6175">
        <f>YEAR(Sales_Data[[#This Row],[Order Date]])</f>
        <v>2014</v>
      </c>
    </row>
    <row r="6176" spans="1:26" x14ac:dyDescent="0.2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>_xlfn.XLOOKUP(Sales_Data[[#This Row],[Category]],Assumptions_Model!A:A, Assumptions_Model!B:B)</f>
        <v>0.6</v>
      </c>
      <c r="W6176">
        <f>Sales_Data[[#This Row],[Sales]]*Sales_Data[[#This Row],[Cost_%]]</f>
        <v>503.02799999999996</v>
      </c>
      <c r="X6176">
        <f>Sales_Data[[#This Row],[Sales]]-Sales_Data[[#This Row],[Cost]]</f>
        <v>335.35200000000003</v>
      </c>
      <c r="Y6176" s="3">
        <f>Sales_Data[[#This Row],[Gross_Profit_Recalc]]/Sales_Data[[#This Row],[Sales]]</f>
        <v>0.4</v>
      </c>
      <c r="Z6176">
        <f>YEAR(Sales_Data[[#This Row],[Order Date]])</f>
        <v>2014</v>
      </c>
    </row>
    <row r="6177" spans="1:26" x14ac:dyDescent="0.2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>_xlfn.XLOOKUP(Sales_Data[[#This Row],[Category]],Assumptions_Model!A:A, Assumptions_Model!B:B)</f>
        <v>0.65</v>
      </c>
      <c r="W6177">
        <f>Sales_Data[[#This Row],[Sales]]*Sales_Data[[#This Row],[Cost_%]]</f>
        <v>1098.5260000000001</v>
      </c>
      <c r="X6177">
        <f>Sales_Data[[#This Row],[Sales]]-Sales_Data[[#This Row],[Cost]]</f>
        <v>591.5139999999999</v>
      </c>
      <c r="Y6177" s="3">
        <f>Sales_Data[[#This Row],[Gross_Profit_Recalc]]/Sales_Data[[#This Row],[Sales]]</f>
        <v>0.34999999999999992</v>
      </c>
      <c r="Z6177">
        <f>YEAR(Sales_Data[[#This Row],[Order Date]])</f>
        <v>2015</v>
      </c>
    </row>
    <row r="6178" spans="1:26" x14ac:dyDescent="0.2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>_xlfn.XLOOKUP(Sales_Data[[#This Row],[Category]],Assumptions_Model!A:A, Assumptions_Model!B:B)</f>
        <v>0.6</v>
      </c>
      <c r="W6178">
        <f>Sales_Data[[#This Row],[Sales]]*Sales_Data[[#This Row],[Cost_%]]</f>
        <v>51.575999999999993</v>
      </c>
      <c r="X6178">
        <f>Sales_Data[[#This Row],[Sales]]-Sales_Data[[#This Row],[Cost]]</f>
        <v>34.384</v>
      </c>
      <c r="Y6178" s="3">
        <f>Sales_Data[[#This Row],[Gross_Profit_Recalc]]/Sales_Data[[#This Row],[Sales]]</f>
        <v>0.4</v>
      </c>
      <c r="Z6178">
        <f>YEAR(Sales_Data[[#This Row],[Order Date]])</f>
        <v>2015</v>
      </c>
    </row>
    <row r="6179" spans="1:26" x14ac:dyDescent="0.2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f>_xlfn.XLOOKUP(Sales_Data[[#This Row],[Category]],Assumptions_Model!A:A, Assumptions_Model!B:B)</f>
        <v>0.6</v>
      </c>
      <c r="W6179">
        <f>Sales_Data[[#This Row],[Sales]]*Sales_Data[[#This Row],[Cost_%]]</f>
        <v>73.175999999999988</v>
      </c>
      <c r="X6179">
        <f>Sales_Data[[#This Row],[Sales]]-Sales_Data[[#This Row],[Cost]]</f>
        <v>48.784000000000006</v>
      </c>
      <c r="Y6179" s="3">
        <f>Sales_Data[[#This Row],[Gross_Profit_Recalc]]/Sales_Data[[#This Row],[Sales]]</f>
        <v>0.40000000000000008</v>
      </c>
      <c r="Z6179">
        <f>YEAR(Sales_Data[[#This Row],[Order Date]])</f>
        <v>2015</v>
      </c>
    </row>
    <row r="6180" spans="1:26" x14ac:dyDescent="0.2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f>_xlfn.XLOOKUP(Sales_Data[[#This Row],[Category]],Assumptions_Model!A:A, Assumptions_Model!B:B)</f>
        <v>0.6</v>
      </c>
      <c r="W6180">
        <f>Sales_Data[[#This Row],[Sales]]*Sales_Data[[#This Row],[Cost_%]]</f>
        <v>14.352</v>
      </c>
      <c r="X6180">
        <f>Sales_Data[[#This Row],[Sales]]-Sales_Data[[#This Row],[Cost]]</f>
        <v>9.5680000000000014</v>
      </c>
      <c r="Y6180" s="3">
        <f>Sales_Data[[#This Row],[Gross_Profit_Recalc]]/Sales_Data[[#This Row],[Sales]]</f>
        <v>0.4</v>
      </c>
      <c r="Z6180">
        <f>YEAR(Sales_Data[[#This Row],[Order Date]])</f>
        <v>2015</v>
      </c>
    </row>
    <row r="6181" spans="1:26" x14ac:dyDescent="0.2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>_xlfn.XLOOKUP(Sales_Data[[#This Row],[Category]],Assumptions_Model!A:A, Assumptions_Model!B:B)</f>
        <v>0.6</v>
      </c>
      <c r="W6181">
        <f>Sales_Data[[#This Row],[Sales]]*Sales_Data[[#This Row],[Cost_%]]</f>
        <v>38.375999999999998</v>
      </c>
      <c r="X6181">
        <f>Sales_Data[[#This Row],[Sales]]-Sales_Data[[#This Row],[Cost]]</f>
        <v>25.584000000000003</v>
      </c>
      <c r="Y6181" s="3">
        <f>Sales_Data[[#This Row],[Gross_Profit_Recalc]]/Sales_Data[[#This Row],[Sales]]</f>
        <v>0.4</v>
      </c>
      <c r="Z6181">
        <f>YEAR(Sales_Data[[#This Row],[Order Date]])</f>
        <v>2015</v>
      </c>
    </row>
    <row r="6182" spans="1:26" x14ac:dyDescent="0.2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f>_xlfn.XLOOKUP(Sales_Data[[#This Row],[Category]],Assumptions_Model!A:A, Assumptions_Model!B:B)</f>
        <v>0.55000000000000004</v>
      </c>
      <c r="W6182">
        <f>Sales_Data[[#This Row],[Sales]]*Sales_Data[[#This Row],[Cost_%]]</f>
        <v>346.47250000000003</v>
      </c>
      <c r="X6182">
        <f>Sales_Data[[#This Row],[Sales]]-Sales_Data[[#This Row],[Cost]]</f>
        <v>283.47750000000002</v>
      </c>
      <c r="Y6182" s="3">
        <f>Sales_Data[[#This Row],[Gross_Profit_Recalc]]/Sales_Data[[#This Row],[Sales]]</f>
        <v>0.45</v>
      </c>
      <c r="Z6182">
        <f>YEAR(Sales_Data[[#This Row],[Order Date]])</f>
        <v>2015</v>
      </c>
    </row>
    <row r="6183" spans="1:26" x14ac:dyDescent="0.2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>_xlfn.XLOOKUP(Sales_Data[[#This Row],[Category]],Assumptions_Model!A:A, Assumptions_Model!B:B)</f>
        <v>0.55000000000000004</v>
      </c>
      <c r="W6183">
        <f>Sales_Data[[#This Row],[Sales]]*Sales_Data[[#This Row],[Cost_%]]</f>
        <v>62.551500000000004</v>
      </c>
      <c r="X6183">
        <f>Sales_Data[[#This Row],[Sales]]-Sales_Data[[#This Row],[Cost]]</f>
        <v>51.1785</v>
      </c>
      <c r="Y6183" s="3">
        <f>Sales_Data[[#This Row],[Gross_Profit_Recalc]]/Sales_Data[[#This Row],[Sales]]</f>
        <v>0.44999999999999996</v>
      </c>
      <c r="Z6183">
        <f>YEAR(Sales_Data[[#This Row],[Order Date]])</f>
        <v>2015</v>
      </c>
    </row>
    <row r="6184" spans="1:26" x14ac:dyDescent="0.2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>_xlfn.XLOOKUP(Sales_Data[[#This Row],[Category]],Assumptions_Model!A:A, Assumptions_Model!B:B)</f>
        <v>0.6</v>
      </c>
      <c r="W6184">
        <f>Sales_Data[[#This Row],[Sales]]*Sales_Data[[#This Row],[Cost_%]]</f>
        <v>8.76</v>
      </c>
      <c r="X6184">
        <f>Sales_Data[[#This Row],[Sales]]-Sales_Data[[#This Row],[Cost]]</f>
        <v>5.84</v>
      </c>
      <c r="Y6184" s="3">
        <f>Sales_Data[[#This Row],[Gross_Profit_Recalc]]/Sales_Data[[#This Row],[Sales]]</f>
        <v>0.4</v>
      </c>
      <c r="Z6184">
        <f>YEAR(Sales_Data[[#This Row],[Order Date]])</f>
        <v>2015</v>
      </c>
    </row>
    <row r="6185" spans="1:26" x14ac:dyDescent="0.2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>_xlfn.XLOOKUP(Sales_Data[[#This Row],[Category]],Assumptions_Model!A:A, Assumptions_Model!B:B)</f>
        <v>0.6</v>
      </c>
      <c r="W6185">
        <f>Sales_Data[[#This Row],[Sales]]*Sales_Data[[#This Row],[Cost_%]]</f>
        <v>532.70399999999995</v>
      </c>
      <c r="X6185">
        <f>Sales_Data[[#This Row],[Sales]]-Sales_Data[[#This Row],[Cost]]</f>
        <v>355.13600000000008</v>
      </c>
      <c r="Y6185" s="3">
        <f>Sales_Data[[#This Row],[Gross_Profit_Recalc]]/Sales_Data[[#This Row],[Sales]]</f>
        <v>0.40000000000000008</v>
      </c>
      <c r="Z6185">
        <f>YEAR(Sales_Data[[#This Row],[Order Date]])</f>
        <v>2015</v>
      </c>
    </row>
    <row r="6186" spans="1:26" x14ac:dyDescent="0.2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>_xlfn.XLOOKUP(Sales_Data[[#This Row],[Category]],Assumptions_Model!A:A, Assumptions_Model!B:B)</f>
        <v>0.65</v>
      </c>
      <c r="W6186">
        <f>Sales_Data[[#This Row],[Sales]]*Sales_Data[[#This Row],[Cost_%]]</f>
        <v>262.548</v>
      </c>
      <c r="X6186">
        <f>Sales_Data[[#This Row],[Sales]]-Sales_Data[[#This Row],[Cost]]</f>
        <v>141.37200000000001</v>
      </c>
      <c r="Y6186" s="3">
        <f>Sales_Data[[#This Row],[Gross_Profit_Recalc]]/Sales_Data[[#This Row],[Sales]]</f>
        <v>0.35000000000000003</v>
      </c>
      <c r="Z6186">
        <f>YEAR(Sales_Data[[#This Row],[Order Date]])</f>
        <v>2016</v>
      </c>
    </row>
    <row r="6187" spans="1:26" x14ac:dyDescent="0.2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>_xlfn.XLOOKUP(Sales_Data[[#This Row],[Category]],Assumptions_Model!A:A, Assumptions_Model!B:B)</f>
        <v>0.6</v>
      </c>
      <c r="W6187">
        <f>Sales_Data[[#This Row],[Sales]]*Sales_Data[[#This Row],[Cost_%]]</f>
        <v>64.08</v>
      </c>
      <c r="X6187">
        <f>Sales_Data[[#This Row],[Sales]]-Sales_Data[[#This Row],[Cost]]</f>
        <v>42.72</v>
      </c>
      <c r="Y6187" s="3">
        <f>Sales_Data[[#This Row],[Gross_Profit_Recalc]]/Sales_Data[[#This Row],[Sales]]</f>
        <v>0.4</v>
      </c>
      <c r="Z6187">
        <f>YEAR(Sales_Data[[#This Row],[Order Date]])</f>
        <v>2015</v>
      </c>
    </row>
    <row r="6188" spans="1:26" x14ac:dyDescent="0.2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>_xlfn.XLOOKUP(Sales_Data[[#This Row],[Category]],Assumptions_Model!A:A, Assumptions_Model!B:B)</f>
        <v>0.6</v>
      </c>
      <c r="W6188">
        <f>Sales_Data[[#This Row],[Sales]]*Sales_Data[[#This Row],[Cost_%]]</f>
        <v>42.57</v>
      </c>
      <c r="X6188">
        <f>Sales_Data[[#This Row],[Sales]]-Sales_Data[[#This Row],[Cost]]</f>
        <v>28.380000000000003</v>
      </c>
      <c r="Y6188" s="3">
        <f>Sales_Data[[#This Row],[Gross_Profit_Recalc]]/Sales_Data[[#This Row],[Sales]]</f>
        <v>0.4</v>
      </c>
      <c r="Z6188">
        <f>YEAR(Sales_Data[[#This Row],[Order Date]])</f>
        <v>2015</v>
      </c>
    </row>
    <row r="6189" spans="1:26" x14ac:dyDescent="0.2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f>_xlfn.XLOOKUP(Sales_Data[[#This Row],[Category]],Assumptions_Model!A:A, Assumptions_Model!B:B)</f>
        <v>0.6</v>
      </c>
      <c r="W6189">
        <f>Sales_Data[[#This Row],[Sales]]*Sales_Data[[#This Row],[Cost_%]]</f>
        <v>20.9664</v>
      </c>
      <c r="X6189">
        <f>Sales_Data[[#This Row],[Sales]]-Sales_Data[[#This Row],[Cost]]</f>
        <v>13.977600000000002</v>
      </c>
      <c r="Y6189" s="3">
        <f>Sales_Data[[#This Row],[Gross_Profit_Recalc]]/Sales_Data[[#This Row],[Sales]]</f>
        <v>0.4</v>
      </c>
      <c r="Z6189">
        <f>YEAR(Sales_Data[[#This Row],[Order Date]])</f>
        <v>2015</v>
      </c>
    </row>
    <row r="6190" spans="1:26" x14ac:dyDescent="0.2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>_xlfn.XLOOKUP(Sales_Data[[#This Row],[Category]],Assumptions_Model!A:A, Assumptions_Model!B:B)</f>
        <v>0.6</v>
      </c>
      <c r="W6190">
        <f>Sales_Data[[#This Row],[Sales]]*Sales_Data[[#This Row],[Cost_%]]</f>
        <v>71.424000000000007</v>
      </c>
      <c r="X6190">
        <f>Sales_Data[[#This Row],[Sales]]-Sales_Data[[#This Row],[Cost]]</f>
        <v>47.616</v>
      </c>
      <c r="Y6190" s="3">
        <f>Sales_Data[[#This Row],[Gross_Profit_Recalc]]/Sales_Data[[#This Row],[Sales]]</f>
        <v>0.39999999999999997</v>
      </c>
      <c r="Z6190">
        <f>YEAR(Sales_Data[[#This Row],[Order Date]])</f>
        <v>2015</v>
      </c>
    </row>
    <row r="6191" spans="1:26" x14ac:dyDescent="0.2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>_xlfn.XLOOKUP(Sales_Data[[#This Row],[Category]],Assumptions_Model!A:A, Assumptions_Model!B:B)</f>
        <v>0.55000000000000004</v>
      </c>
      <c r="W6191">
        <f>Sales_Data[[#This Row],[Sales]]*Sales_Data[[#This Row],[Cost_%]]</f>
        <v>211.11199999999999</v>
      </c>
      <c r="X6191">
        <f>Sales_Data[[#This Row],[Sales]]-Sales_Data[[#This Row],[Cost]]</f>
        <v>172.72799999999998</v>
      </c>
      <c r="Y6191" s="3">
        <f>Sales_Data[[#This Row],[Gross_Profit_Recalc]]/Sales_Data[[#This Row],[Sales]]</f>
        <v>0.44999999999999996</v>
      </c>
      <c r="Z6191">
        <f>YEAR(Sales_Data[[#This Row],[Order Date]])</f>
        <v>2017</v>
      </c>
    </row>
    <row r="6192" spans="1:26" x14ac:dyDescent="0.2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f>_xlfn.XLOOKUP(Sales_Data[[#This Row],[Category]],Assumptions_Model!A:A, Assumptions_Model!B:B)</f>
        <v>0.65</v>
      </c>
      <c r="W6192">
        <f>Sales_Data[[#This Row],[Sales]]*Sales_Data[[#This Row],[Cost_%]]</f>
        <v>519.71399999999994</v>
      </c>
      <c r="X6192">
        <f>Sales_Data[[#This Row],[Sales]]-Sales_Data[[#This Row],[Cost]]</f>
        <v>279.846</v>
      </c>
      <c r="Y6192" s="3">
        <f>Sales_Data[[#This Row],[Gross_Profit_Recalc]]/Sales_Data[[#This Row],[Sales]]</f>
        <v>0.35000000000000003</v>
      </c>
      <c r="Z6192">
        <f>YEAR(Sales_Data[[#This Row],[Order Date]])</f>
        <v>2016</v>
      </c>
    </row>
    <row r="6193" spans="1:26" x14ac:dyDescent="0.2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>_xlfn.XLOOKUP(Sales_Data[[#This Row],[Category]],Assumptions_Model!A:A, Assumptions_Model!B:B)</f>
        <v>0.6</v>
      </c>
      <c r="W6193">
        <f>Sales_Data[[#This Row],[Sales]]*Sales_Data[[#This Row],[Cost_%]]</f>
        <v>18.864000000000001</v>
      </c>
      <c r="X6193">
        <f>Sales_Data[[#This Row],[Sales]]-Sales_Data[[#This Row],[Cost]]</f>
        <v>12.576000000000001</v>
      </c>
      <c r="Y6193" s="3">
        <f>Sales_Data[[#This Row],[Gross_Profit_Recalc]]/Sales_Data[[#This Row],[Sales]]</f>
        <v>0.4</v>
      </c>
      <c r="Z6193">
        <f>YEAR(Sales_Data[[#This Row],[Order Date]])</f>
        <v>2017</v>
      </c>
    </row>
    <row r="6194" spans="1:26" x14ac:dyDescent="0.2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>_xlfn.XLOOKUP(Sales_Data[[#This Row],[Category]],Assumptions_Model!A:A, Assumptions_Model!B:B)</f>
        <v>0.6</v>
      </c>
      <c r="W6194">
        <f>Sales_Data[[#This Row],[Sales]]*Sales_Data[[#This Row],[Cost_%]]</f>
        <v>15.552</v>
      </c>
      <c r="X6194">
        <f>Sales_Data[[#This Row],[Sales]]-Sales_Data[[#This Row],[Cost]]</f>
        <v>10.368000000000002</v>
      </c>
      <c r="Y6194" s="3">
        <f>Sales_Data[[#This Row],[Gross_Profit_Recalc]]/Sales_Data[[#This Row],[Sales]]</f>
        <v>0.40000000000000008</v>
      </c>
      <c r="Z6194">
        <f>YEAR(Sales_Data[[#This Row],[Order Date]])</f>
        <v>2017</v>
      </c>
    </row>
    <row r="6195" spans="1:26" x14ac:dyDescent="0.2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>_xlfn.XLOOKUP(Sales_Data[[#This Row],[Category]],Assumptions_Model!A:A, Assumptions_Model!B:B)</f>
        <v>0.6</v>
      </c>
      <c r="W6195">
        <f>Sales_Data[[#This Row],[Sales]]*Sales_Data[[#This Row],[Cost_%]]</f>
        <v>3.798</v>
      </c>
      <c r="X6195">
        <f>Sales_Data[[#This Row],[Sales]]-Sales_Data[[#This Row],[Cost]]</f>
        <v>2.532</v>
      </c>
      <c r="Y6195" s="3">
        <f>Sales_Data[[#This Row],[Gross_Profit_Recalc]]/Sales_Data[[#This Row],[Sales]]</f>
        <v>0.4</v>
      </c>
      <c r="Z6195">
        <f>YEAR(Sales_Data[[#This Row],[Order Date]])</f>
        <v>2017</v>
      </c>
    </row>
    <row r="6196" spans="1:26" x14ac:dyDescent="0.2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>_xlfn.XLOOKUP(Sales_Data[[#This Row],[Category]],Assumptions_Model!A:A, Assumptions_Model!B:B)</f>
        <v>0.6</v>
      </c>
      <c r="W6196">
        <f>Sales_Data[[#This Row],[Sales]]*Sales_Data[[#This Row],[Cost_%]]</f>
        <v>45.527999999999999</v>
      </c>
      <c r="X6196">
        <f>Sales_Data[[#This Row],[Sales]]-Sales_Data[[#This Row],[Cost]]</f>
        <v>30.351999999999997</v>
      </c>
      <c r="Y6196" s="3">
        <f>Sales_Data[[#This Row],[Gross_Profit_Recalc]]/Sales_Data[[#This Row],[Sales]]</f>
        <v>0.39999999999999997</v>
      </c>
      <c r="Z6196">
        <f>YEAR(Sales_Data[[#This Row],[Order Date]])</f>
        <v>2017</v>
      </c>
    </row>
    <row r="6197" spans="1:26" x14ac:dyDescent="0.2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>_xlfn.XLOOKUP(Sales_Data[[#This Row],[Category]],Assumptions_Model!A:A, Assumptions_Model!B:B)</f>
        <v>0.55000000000000004</v>
      </c>
      <c r="W6197">
        <f>Sales_Data[[#This Row],[Sales]]*Sales_Data[[#This Row],[Cost_%]]</f>
        <v>181.49340000000001</v>
      </c>
      <c r="X6197">
        <f>Sales_Data[[#This Row],[Sales]]-Sales_Data[[#This Row],[Cost]]</f>
        <v>148.49459999999999</v>
      </c>
      <c r="Y6197" s="3">
        <f>Sales_Data[[#This Row],[Gross_Profit_Recalc]]/Sales_Data[[#This Row],[Sales]]</f>
        <v>0.44999999999999996</v>
      </c>
      <c r="Z6197">
        <f>YEAR(Sales_Data[[#This Row],[Order Date]])</f>
        <v>2017</v>
      </c>
    </row>
    <row r="6198" spans="1:26" x14ac:dyDescent="0.2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>_xlfn.XLOOKUP(Sales_Data[[#This Row],[Category]],Assumptions_Model!A:A, Assumptions_Model!B:B)</f>
        <v>0.6</v>
      </c>
      <c r="W6198">
        <f>Sales_Data[[#This Row],[Sales]]*Sales_Data[[#This Row],[Cost_%]]</f>
        <v>42.825600000000001</v>
      </c>
      <c r="X6198">
        <f>Sales_Data[[#This Row],[Sales]]-Sales_Data[[#This Row],[Cost]]</f>
        <v>28.550400000000003</v>
      </c>
      <c r="Y6198" s="3">
        <f>Sales_Data[[#This Row],[Gross_Profit_Recalc]]/Sales_Data[[#This Row],[Sales]]</f>
        <v>0.4</v>
      </c>
      <c r="Z6198">
        <f>YEAR(Sales_Data[[#This Row],[Order Date]])</f>
        <v>2017</v>
      </c>
    </row>
    <row r="6199" spans="1:26" x14ac:dyDescent="0.2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f>_xlfn.XLOOKUP(Sales_Data[[#This Row],[Category]],Assumptions_Model!A:A, Assumptions_Model!B:B)</f>
        <v>0.6</v>
      </c>
      <c r="W6199">
        <f>Sales_Data[[#This Row],[Sales]]*Sales_Data[[#This Row],[Cost_%]]</f>
        <v>38.262</v>
      </c>
      <c r="X6199">
        <f>Sales_Data[[#This Row],[Sales]]-Sales_Data[[#This Row],[Cost]]</f>
        <v>25.508000000000003</v>
      </c>
      <c r="Y6199" s="3">
        <f>Sales_Data[[#This Row],[Gross_Profit_Recalc]]/Sales_Data[[#This Row],[Sales]]</f>
        <v>0.4</v>
      </c>
      <c r="Z6199">
        <f>YEAR(Sales_Data[[#This Row],[Order Date]])</f>
        <v>2015</v>
      </c>
    </row>
    <row r="6200" spans="1:26" x14ac:dyDescent="0.2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>_xlfn.XLOOKUP(Sales_Data[[#This Row],[Category]],Assumptions_Model!A:A, Assumptions_Model!B:B)</f>
        <v>0.55000000000000004</v>
      </c>
      <c r="W6200">
        <f>Sales_Data[[#This Row],[Sales]]*Sales_Data[[#This Row],[Cost_%]]</f>
        <v>28.0335</v>
      </c>
      <c r="X6200">
        <f>Sales_Data[[#This Row],[Sales]]-Sales_Data[[#This Row],[Cost]]</f>
        <v>22.936499999999999</v>
      </c>
      <c r="Y6200" s="3">
        <f>Sales_Data[[#This Row],[Gross_Profit_Recalc]]/Sales_Data[[#This Row],[Sales]]</f>
        <v>0.45</v>
      </c>
      <c r="Z6200">
        <f>YEAR(Sales_Data[[#This Row],[Order Date]])</f>
        <v>2015</v>
      </c>
    </row>
    <row r="6201" spans="1:26" x14ac:dyDescent="0.2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>_xlfn.XLOOKUP(Sales_Data[[#This Row],[Category]],Assumptions_Model!A:A, Assumptions_Model!B:B)</f>
        <v>0.6</v>
      </c>
      <c r="W6201">
        <f>Sales_Data[[#This Row],[Sales]]*Sales_Data[[#This Row],[Cost_%]]</f>
        <v>57.647999999999996</v>
      </c>
      <c r="X6201">
        <f>Sales_Data[[#This Row],[Sales]]-Sales_Data[[#This Row],[Cost]]</f>
        <v>38.432000000000002</v>
      </c>
      <c r="Y6201" s="3">
        <f>Sales_Data[[#This Row],[Gross_Profit_Recalc]]/Sales_Data[[#This Row],[Sales]]</f>
        <v>0.4</v>
      </c>
      <c r="Z6201">
        <f>YEAR(Sales_Data[[#This Row],[Order Date]])</f>
        <v>2015</v>
      </c>
    </row>
    <row r="6202" spans="1:26" x14ac:dyDescent="0.2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>_xlfn.XLOOKUP(Sales_Data[[#This Row],[Category]],Assumptions_Model!A:A, Assumptions_Model!B:B)</f>
        <v>0.55000000000000004</v>
      </c>
      <c r="W6202">
        <f>Sales_Data[[#This Row],[Sales]]*Sales_Data[[#This Row],[Cost_%]]</f>
        <v>791.9824000000001</v>
      </c>
      <c r="X6202">
        <f>Sales_Data[[#This Row],[Sales]]-Sales_Data[[#This Row],[Cost]]</f>
        <v>647.98559999999998</v>
      </c>
      <c r="Y6202" s="3">
        <f>Sales_Data[[#This Row],[Gross_Profit_Recalc]]/Sales_Data[[#This Row],[Sales]]</f>
        <v>0.44999999999999996</v>
      </c>
      <c r="Z6202">
        <f>YEAR(Sales_Data[[#This Row],[Order Date]])</f>
        <v>2015</v>
      </c>
    </row>
    <row r="6203" spans="1:26" x14ac:dyDescent="0.2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f>_xlfn.XLOOKUP(Sales_Data[[#This Row],[Category]],Assumptions_Model!A:A, Assumptions_Model!B:B)</f>
        <v>0.55000000000000004</v>
      </c>
      <c r="W6203">
        <f>Sales_Data[[#This Row],[Sales]]*Sales_Data[[#This Row],[Cost_%]]</f>
        <v>23.958000000000002</v>
      </c>
      <c r="X6203">
        <f>Sales_Data[[#This Row],[Sales]]-Sales_Data[[#This Row],[Cost]]</f>
        <v>19.602</v>
      </c>
      <c r="Y6203" s="3">
        <f>Sales_Data[[#This Row],[Gross_Profit_Recalc]]/Sales_Data[[#This Row],[Sales]]</f>
        <v>0.45</v>
      </c>
      <c r="Z6203">
        <f>YEAR(Sales_Data[[#This Row],[Order Date]])</f>
        <v>2015</v>
      </c>
    </row>
    <row r="6204" spans="1:26" x14ac:dyDescent="0.2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>_xlfn.XLOOKUP(Sales_Data[[#This Row],[Category]],Assumptions_Model!A:A, Assumptions_Model!B:B)</f>
        <v>0.65</v>
      </c>
      <c r="W6204">
        <f>Sales_Data[[#This Row],[Sales]]*Sales_Data[[#This Row],[Cost_%]]</f>
        <v>366.548</v>
      </c>
      <c r="X6204">
        <f>Sales_Data[[#This Row],[Sales]]-Sales_Data[[#This Row],[Cost]]</f>
        <v>197.37199999999996</v>
      </c>
      <c r="Y6204" s="3">
        <f>Sales_Data[[#This Row],[Gross_Profit_Recalc]]/Sales_Data[[#This Row],[Sales]]</f>
        <v>0.34999999999999992</v>
      </c>
      <c r="Z6204">
        <f>YEAR(Sales_Data[[#This Row],[Order Date]])</f>
        <v>2016</v>
      </c>
    </row>
    <row r="6205" spans="1:26" x14ac:dyDescent="0.2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f>_xlfn.XLOOKUP(Sales_Data[[#This Row],[Category]],Assumptions_Model!A:A, Assumptions_Model!B:B)</f>
        <v>0.55000000000000004</v>
      </c>
      <c r="W6205">
        <f>Sales_Data[[#This Row],[Sales]]*Sales_Data[[#This Row],[Cost_%]]</f>
        <v>129.33359999999999</v>
      </c>
      <c r="X6205">
        <f>Sales_Data[[#This Row],[Sales]]-Sales_Data[[#This Row],[Cost]]</f>
        <v>105.8184</v>
      </c>
      <c r="Y6205" s="3">
        <f>Sales_Data[[#This Row],[Gross_Profit_Recalc]]/Sales_Data[[#This Row],[Sales]]</f>
        <v>0.45</v>
      </c>
      <c r="Z6205">
        <f>YEAR(Sales_Data[[#This Row],[Order Date]])</f>
        <v>2016</v>
      </c>
    </row>
    <row r="6206" spans="1:26" x14ac:dyDescent="0.2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>_xlfn.XLOOKUP(Sales_Data[[#This Row],[Category]],Assumptions_Model!A:A, Assumptions_Model!B:B)</f>
        <v>0.65</v>
      </c>
      <c r="W6206">
        <f>Sales_Data[[#This Row],[Sales]]*Sales_Data[[#This Row],[Cost_%]]</f>
        <v>5.0128000000000004</v>
      </c>
      <c r="X6206">
        <f>Sales_Data[[#This Row],[Sales]]-Sales_Data[[#This Row],[Cost]]</f>
        <v>2.6991999999999994</v>
      </c>
      <c r="Y6206" s="3">
        <f>Sales_Data[[#This Row],[Gross_Profit_Recalc]]/Sales_Data[[#This Row],[Sales]]</f>
        <v>0.34999999999999992</v>
      </c>
      <c r="Z6206">
        <f>YEAR(Sales_Data[[#This Row],[Order Date]])</f>
        <v>2017</v>
      </c>
    </row>
    <row r="6207" spans="1:26" x14ac:dyDescent="0.2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f>_xlfn.XLOOKUP(Sales_Data[[#This Row],[Category]],Assumptions_Model!A:A, Assumptions_Model!B:B)</f>
        <v>0.6</v>
      </c>
      <c r="W6207">
        <f>Sales_Data[[#This Row],[Sales]]*Sales_Data[[#This Row],[Cost_%]]</f>
        <v>30.609599999999997</v>
      </c>
      <c r="X6207">
        <f>Sales_Data[[#This Row],[Sales]]-Sales_Data[[#This Row],[Cost]]</f>
        <v>20.406400000000001</v>
      </c>
      <c r="Y6207" s="3">
        <f>Sales_Data[[#This Row],[Gross_Profit_Recalc]]/Sales_Data[[#This Row],[Sales]]</f>
        <v>0.4</v>
      </c>
      <c r="Z6207">
        <f>YEAR(Sales_Data[[#This Row],[Order Date]])</f>
        <v>2016</v>
      </c>
    </row>
    <row r="6208" spans="1:26" x14ac:dyDescent="0.2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>_xlfn.XLOOKUP(Sales_Data[[#This Row],[Category]],Assumptions_Model!A:A, Assumptions_Model!B:B)</f>
        <v>0.6</v>
      </c>
      <c r="W6208">
        <f>Sales_Data[[#This Row],[Sales]]*Sales_Data[[#This Row],[Cost_%]]</f>
        <v>15.1488</v>
      </c>
      <c r="X6208">
        <f>Sales_Data[[#This Row],[Sales]]-Sales_Data[[#This Row],[Cost]]</f>
        <v>10.099200000000002</v>
      </c>
      <c r="Y6208" s="3">
        <f>Sales_Data[[#This Row],[Gross_Profit_Recalc]]/Sales_Data[[#This Row],[Sales]]</f>
        <v>0.4</v>
      </c>
      <c r="Z6208">
        <f>YEAR(Sales_Data[[#This Row],[Order Date]])</f>
        <v>2016</v>
      </c>
    </row>
    <row r="6209" spans="1:26" x14ac:dyDescent="0.2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>_xlfn.XLOOKUP(Sales_Data[[#This Row],[Category]],Assumptions_Model!A:A, Assumptions_Model!B:B)</f>
        <v>0.65</v>
      </c>
      <c r="W6209">
        <f>Sales_Data[[#This Row],[Sales]]*Sales_Data[[#This Row],[Cost_%]]</f>
        <v>36.8459</v>
      </c>
      <c r="X6209">
        <f>Sales_Data[[#This Row],[Sales]]-Sales_Data[[#This Row],[Cost]]</f>
        <v>19.8401</v>
      </c>
      <c r="Y6209" s="3">
        <f>Sales_Data[[#This Row],[Gross_Profit_Recalc]]/Sales_Data[[#This Row],[Sales]]</f>
        <v>0.35</v>
      </c>
      <c r="Z6209">
        <f>YEAR(Sales_Data[[#This Row],[Order Date]])</f>
        <v>2016</v>
      </c>
    </row>
    <row r="6210" spans="1:26" x14ac:dyDescent="0.2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>_xlfn.XLOOKUP(Sales_Data[[#This Row],[Category]],Assumptions_Model!A:A, Assumptions_Model!B:B)</f>
        <v>0.6</v>
      </c>
      <c r="W6210">
        <f>Sales_Data[[#This Row],[Sales]]*Sales_Data[[#This Row],[Cost_%]]</f>
        <v>30.700799999999997</v>
      </c>
      <c r="X6210">
        <f>Sales_Data[[#This Row],[Sales]]-Sales_Data[[#This Row],[Cost]]</f>
        <v>20.467200000000002</v>
      </c>
      <c r="Y6210" s="3">
        <f>Sales_Data[[#This Row],[Gross_Profit_Recalc]]/Sales_Data[[#This Row],[Sales]]</f>
        <v>0.4</v>
      </c>
      <c r="Z6210">
        <f>YEAR(Sales_Data[[#This Row],[Order Date]])</f>
        <v>2017</v>
      </c>
    </row>
    <row r="6211" spans="1:26" x14ac:dyDescent="0.2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>_xlfn.XLOOKUP(Sales_Data[[#This Row],[Category]],Assumptions_Model!A:A, Assumptions_Model!B:B)</f>
        <v>0.6</v>
      </c>
      <c r="W6211">
        <f>Sales_Data[[#This Row],[Sales]]*Sales_Data[[#This Row],[Cost_%]]</f>
        <v>1676.1167999999998</v>
      </c>
      <c r="X6211">
        <f>Sales_Data[[#This Row],[Sales]]-Sales_Data[[#This Row],[Cost]]</f>
        <v>1117.4112</v>
      </c>
      <c r="Y6211" s="3">
        <f>Sales_Data[[#This Row],[Gross_Profit_Recalc]]/Sales_Data[[#This Row],[Sales]]</f>
        <v>0.4</v>
      </c>
      <c r="Z6211">
        <f>YEAR(Sales_Data[[#This Row],[Order Date]])</f>
        <v>2017</v>
      </c>
    </row>
    <row r="6212" spans="1:26" x14ac:dyDescent="0.2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>_xlfn.XLOOKUP(Sales_Data[[#This Row],[Category]],Assumptions_Model!A:A, Assumptions_Model!B:B)</f>
        <v>0.6</v>
      </c>
      <c r="W6212">
        <f>Sales_Data[[#This Row],[Sales]]*Sales_Data[[#This Row],[Cost_%]]</f>
        <v>600.01199999999994</v>
      </c>
      <c r="X6212">
        <f>Sales_Data[[#This Row],[Sales]]-Sales_Data[[#This Row],[Cost]]</f>
        <v>400.00800000000004</v>
      </c>
      <c r="Y6212" s="3">
        <f>Sales_Data[[#This Row],[Gross_Profit_Recalc]]/Sales_Data[[#This Row],[Sales]]</f>
        <v>0.4</v>
      </c>
      <c r="Z6212">
        <f>YEAR(Sales_Data[[#This Row],[Order Date]])</f>
        <v>2017</v>
      </c>
    </row>
    <row r="6213" spans="1:26" x14ac:dyDescent="0.2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>_xlfn.XLOOKUP(Sales_Data[[#This Row],[Category]],Assumptions_Model!A:A, Assumptions_Model!B:B)</f>
        <v>0.65</v>
      </c>
      <c r="W6213">
        <f>Sales_Data[[#This Row],[Sales]]*Sales_Data[[#This Row],[Cost_%]]</f>
        <v>42.860999999999997</v>
      </c>
      <c r="X6213">
        <f>Sales_Data[[#This Row],[Sales]]-Sales_Data[[#This Row],[Cost]]</f>
        <v>23.079000000000001</v>
      </c>
      <c r="Y6213" s="3">
        <f>Sales_Data[[#This Row],[Gross_Profit_Recalc]]/Sales_Data[[#This Row],[Sales]]</f>
        <v>0.35000000000000003</v>
      </c>
      <c r="Z6213">
        <f>YEAR(Sales_Data[[#This Row],[Order Date]])</f>
        <v>2017</v>
      </c>
    </row>
    <row r="6214" spans="1:26" x14ac:dyDescent="0.2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>_xlfn.XLOOKUP(Sales_Data[[#This Row],[Category]],Assumptions_Model!A:A, Assumptions_Model!B:B)</f>
        <v>0.6</v>
      </c>
      <c r="W6214">
        <f>Sales_Data[[#This Row],[Sales]]*Sales_Data[[#This Row],[Cost_%]]</f>
        <v>10.943999999999999</v>
      </c>
      <c r="X6214">
        <f>Sales_Data[[#This Row],[Sales]]-Sales_Data[[#This Row],[Cost]]</f>
        <v>7.2959999999999994</v>
      </c>
      <c r="Y6214" s="3">
        <f>Sales_Data[[#This Row],[Gross_Profit_Recalc]]/Sales_Data[[#This Row],[Sales]]</f>
        <v>0.4</v>
      </c>
      <c r="Z6214">
        <f>YEAR(Sales_Data[[#This Row],[Order Date]])</f>
        <v>2017</v>
      </c>
    </row>
    <row r="6215" spans="1:26" x14ac:dyDescent="0.2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>_xlfn.XLOOKUP(Sales_Data[[#This Row],[Category]],Assumptions_Model!A:A, Assumptions_Model!B:B)</f>
        <v>0.6</v>
      </c>
      <c r="W6215">
        <f>Sales_Data[[#This Row],[Sales]]*Sales_Data[[#This Row],[Cost_%]]</f>
        <v>45.672000000000004</v>
      </c>
      <c r="X6215">
        <f>Sales_Data[[#This Row],[Sales]]-Sales_Data[[#This Row],[Cost]]</f>
        <v>30.448</v>
      </c>
      <c r="Y6215" s="3">
        <f>Sales_Data[[#This Row],[Gross_Profit_Recalc]]/Sales_Data[[#This Row],[Sales]]</f>
        <v>0.39999999999999997</v>
      </c>
      <c r="Z6215">
        <f>YEAR(Sales_Data[[#This Row],[Order Date]])</f>
        <v>2017</v>
      </c>
    </row>
    <row r="6216" spans="1:26" x14ac:dyDescent="0.2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>_xlfn.XLOOKUP(Sales_Data[[#This Row],[Category]],Assumptions_Model!A:A, Assumptions_Model!B:B)</f>
        <v>0.6</v>
      </c>
      <c r="W6216">
        <f>Sales_Data[[#This Row],[Sales]]*Sales_Data[[#This Row],[Cost_%]]</f>
        <v>4.5839999999999996</v>
      </c>
      <c r="X6216">
        <f>Sales_Data[[#This Row],[Sales]]-Sales_Data[[#This Row],[Cost]]</f>
        <v>3.056</v>
      </c>
      <c r="Y6216" s="3">
        <f>Sales_Data[[#This Row],[Gross_Profit_Recalc]]/Sales_Data[[#This Row],[Sales]]</f>
        <v>0.4</v>
      </c>
      <c r="Z6216">
        <f>YEAR(Sales_Data[[#This Row],[Order Date]])</f>
        <v>2014</v>
      </c>
    </row>
    <row r="6217" spans="1:26" x14ac:dyDescent="0.2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>_xlfn.XLOOKUP(Sales_Data[[#This Row],[Category]],Assumptions_Model!A:A, Assumptions_Model!B:B)</f>
        <v>0.65</v>
      </c>
      <c r="W6217">
        <f>Sales_Data[[#This Row],[Sales]]*Sales_Data[[#This Row],[Cost_%]]</f>
        <v>44.304000000000002</v>
      </c>
      <c r="X6217">
        <f>Sales_Data[[#This Row],[Sales]]-Sales_Data[[#This Row],[Cost]]</f>
        <v>23.855999999999995</v>
      </c>
      <c r="Y6217" s="3">
        <f>Sales_Data[[#This Row],[Gross_Profit_Recalc]]/Sales_Data[[#This Row],[Sales]]</f>
        <v>0.34999999999999992</v>
      </c>
      <c r="Z6217">
        <f>YEAR(Sales_Data[[#This Row],[Order Date]])</f>
        <v>2015</v>
      </c>
    </row>
    <row r="6218" spans="1:26" x14ac:dyDescent="0.2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>_xlfn.XLOOKUP(Sales_Data[[#This Row],[Category]],Assumptions_Model!A:A, Assumptions_Model!B:B)</f>
        <v>0.6</v>
      </c>
      <c r="W6218">
        <f>Sales_Data[[#This Row],[Sales]]*Sales_Data[[#This Row],[Cost_%]]</f>
        <v>37.344000000000001</v>
      </c>
      <c r="X6218">
        <f>Sales_Data[[#This Row],[Sales]]-Sales_Data[[#This Row],[Cost]]</f>
        <v>24.896000000000001</v>
      </c>
      <c r="Y6218" s="3">
        <f>Sales_Data[[#This Row],[Gross_Profit_Recalc]]/Sales_Data[[#This Row],[Sales]]</f>
        <v>0.4</v>
      </c>
      <c r="Z6218">
        <f>YEAR(Sales_Data[[#This Row],[Order Date]])</f>
        <v>2015</v>
      </c>
    </row>
    <row r="6219" spans="1:26" x14ac:dyDescent="0.2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>_xlfn.XLOOKUP(Sales_Data[[#This Row],[Category]],Assumptions_Model!A:A, Assumptions_Model!B:B)</f>
        <v>0.55000000000000004</v>
      </c>
      <c r="W6219">
        <f>Sales_Data[[#This Row],[Sales]]*Sales_Data[[#This Row],[Cost_%]]</f>
        <v>16.483499999999999</v>
      </c>
      <c r="X6219">
        <f>Sales_Data[[#This Row],[Sales]]-Sales_Data[[#This Row],[Cost]]</f>
        <v>13.486499999999999</v>
      </c>
      <c r="Y6219" s="3">
        <f>Sales_Data[[#This Row],[Gross_Profit_Recalc]]/Sales_Data[[#This Row],[Sales]]</f>
        <v>0.45</v>
      </c>
      <c r="Z6219">
        <f>YEAR(Sales_Data[[#This Row],[Order Date]])</f>
        <v>2015</v>
      </c>
    </row>
    <row r="6220" spans="1:26" x14ac:dyDescent="0.2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>_xlfn.XLOOKUP(Sales_Data[[#This Row],[Category]],Assumptions_Model!A:A, Assumptions_Model!B:B)</f>
        <v>0.55000000000000004</v>
      </c>
      <c r="W6220">
        <f>Sales_Data[[#This Row],[Sales]]*Sales_Data[[#This Row],[Cost_%]]</f>
        <v>69.135000000000005</v>
      </c>
      <c r="X6220">
        <f>Sales_Data[[#This Row],[Sales]]-Sales_Data[[#This Row],[Cost]]</f>
        <v>56.564999999999998</v>
      </c>
      <c r="Y6220" s="3">
        <f>Sales_Data[[#This Row],[Gross_Profit_Recalc]]/Sales_Data[[#This Row],[Sales]]</f>
        <v>0.44999999999999996</v>
      </c>
      <c r="Z6220">
        <f>YEAR(Sales_Data[[#This Row],[Order Date]])</f>
        <v>2016</v>
      </c>
    </row>
    <row r="6221" spans="1:26" x14ac:dyDescent="0.2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>_xlfn.XLOOKUP(Sales_Data[[#This Row],[Category]],Assumptions_Model!A:A, Assumptions_Model!B:B)</f>
        <v>0.55000000000000004</v>
      </c>
      <c r="W6221">
        <f>Sales_Data[[#This Row],[Sales]]*Sales_Data[[#This Row],[Cost_%]]</f>
        <v>105.589</v>
      </c>
      <c r="X6221">
        <f>Sales_Data[[#This Row],[Sales]]-Sales_Data[[#This Row],[Cost]]</f>
        <v>86.390999999999991</v>
      </c>
      <c r="Y6221" s="3">
        <f>Sales_Data[[#This Row],[Gross_Profit_Recalc]]/Sales_Data[[#This Row],[Sales]]</f>
        <v>0.44999999999999996</v>
      </c>
      <c r="Z6221">
        <f>YEAR(Sales_Data[[#This Row],[Order Date]])</f>
        <v>2016</v>
      </c>
    </row>
    <row r="6222" spans="1:26" x14ac:dyDescent="0.2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>_xlfn.XLOOKUP(Sales_Data[[#This Row],[Category]],Assumptions_Model!A:A, Assumptions_Model!B:B)</f>
        <v>0.6</v>
      </c>
      <c r="W6222">
        <f>Sales_Data[[#This Row],[Sales]]*Sales_Data[[#This Row],[Cost_%]]</f>
        <v>12.516</v>
      </c>
      <c r="X6222">
        <f>Sales_Data[[#This Row],[Sales]]-Sales_Data[[#This Row],[Cost]]</f>
        <v>8.3439999999999994</v>
      </c>
      <c r="Y6222" s="3">
        <f>Sales_Data[[#This Row],[Gross_Profit_Recalc]]/Sales_Data[[#This Row],[Sales]]</f>
        <v>0.39999999999999997</v>
      </c>
      <c r="Z6222">
        <f>YEAR(Sales_Data[[#This Row],[Order Date]])</f>
        <v>2016</v>
      </c>
    </row>
    <row r="6223" spans="1:26" x14ac:dyDescent="0.2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>_xlfn.XLOOKUP(Sales_Data[[#This Row],[Category]],Assumptions_Model!A:A, Assumptions_Model!B:B)</f>
        <v>0.6</v>
      </c>
      <c r="W6223">
        <f>Sales_Data[[#This Row],[Sales]]*Sales_Data[[#This Row],[Cost_%]]</f>
        <v>34.020000000000003</v>
      </c>
      <c r="X6223">
        <f>Sales_Data[[#This Row],[Sales]]-Sales_Data[[#This Row],[Cost]]</f>
        <v>22.68</v>
      </c>
      <c r="Y6223" s="3">
        <f>Sales_Data[[#This Row],[Gross_Profit_Recalc]]/Sales_Data[[#This Row],[Sales]]</f>
        <v>0.39999999999999997</v>
      </c>
      <c r="Z6223">
        <f>YEAR(Sales_Data[[#This Row],[Order Date]])</f>
        <v>2017</v>
      </c>
    </row>
    <row r="6224" spans="1:26" x14ac:dyDescent="0.2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>_xlfn.XLOOKUP(Sales_Data[[#This Row],[Category]],Assumptions_Model!A:A, Assumptions_Model!B:B)</f>
        <v>0.65</v>
      </c>
      <c r="W6224">
        <f>Sales_Data[[#This Row],[Sales]]*Sales_Data[[#This Row],[Cost_%]]</f>
        <v>47.257599999999996</v>
      </c>
      <c r="X6224">
        <f>Sales_Data[[#This Row],[Sales]]-Sales_Data[[#This Row],[Cost]]</f>
        <v>25.446399999999997</v>
      </c>
      <c r="Y6224" s="3">
        <f>Sales_Data[[#This Row],[Gross_Profit_Recalc]]/Sales_Data[[#This Row],[Sales]]</f>
        <v>0.35</v>
      </c>
      <c r="Z6224">
        <f>YEAR(Sales_Data[[#This Row],[Order Date]])</f>
        <v>2017</v>
      </c>
    </row>
    <row r="6225" spans="1:26" x14ac:dyDescent="0.2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>_xlfn.XLOOKUP(Sales_Data[[#This Row],[Category]],Assumptions_Model!A:A, Assumptions_Model!B:B)</f>
        <v>0.6</v>
      </c>
      <c r="W6225">
        <f>Sales_Data[[#This Row],[Sales]]*Sales_Data[[#This Row],[Cost_%]]</f>
        <v>7.3583999999999996</v>
      </c>
      <c r="X6225">
        <f>Sales_Data[[#This Row],[Sales]]-Sales_Data[[#This Row],[Cost]]</f>
        <v>4.9055999999999997</v>
      </c>
      <c r="Y6225" s="3">
        <f>Sales_Data[[#This Row],[Gross_Profit_Recalc]]/Sales_Data[[#This Row],[Sales]]</f>
        <v>0.4</v>
      </c>
      <c r="Z6225">
        <f>YEAR(Sales_Data[[#This Row],[Order Date]])</f>
        <v>2017</v>
      </c>
    </row>
    <row r="6226" spans="1:26" x14ac:dyDescent="0.2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>_xlfn.XLOOKUP(Sales_Data[[#This Row],[Category]],Assumptions_Model!A:A, Assumptions_Model!B:B)</f>
        <v>0.6</v>
      </c>
      <c r="W6226">
        <f>Sales_Data[[#This Row],[Sales]]*Sales_Data[[#This Row],[Cost_%]]</f>
        <v>131.0112</v>
      </c>
      <c r="X6226">
        <f>Sales_Data[[#This Row],[Sales]]-Sales_Data[[#This Row],[Cost]]</f>
        <v>87.340800000000002</v>
      </c>
      <c r="Y6226" s="3">
        <f>Sales_Data[[#This Row],[Gross_Profit_Recalc]]/Sales_Data[[#This Row],[Sales]]</f>
        <v>0.4</v>
      </c>
      <c r="Z6226">
        <f>YEAR(Sales_Data[[#This Row],[Order Date]])</f>
        <v>2017</v>
      </c>
    </row>
    <row r="6227" spans="1:26" x14ac:dyDescent="0.2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>_xlfn.XLOOKUP(Sales_Data[[#This Row],[Category]],Assumptions_Model!A:A, Assumptions_Model!B:B)</f>
        <v>0.65</v>
      </c>
      <c r="W6227">
        <f>Sales_Data[[#This Row],[Sales]]*Sales_Data[[#This Row],[Cost_%]]</f>
        <v>43.091099999999997</v>
      </c>
      <c r="X6227">
        <f>Sales_Data[[#This Row],[Sales]]-Sales_Data[[#This Row],[Cost]]</f>
        <v>23.2029</v>
      </c>
      <c r="Y6227" s="3">
        <f>Sales_Data[[#This Row],[Gross_Profit_Recalc]]/Sales_Data[[#This Row],[Sales]]</f>
        <v>0.35000000000000003</v>
      </c>
      <c r="Z6227">
        <f>YEAR(Sales_Data[[#This Row],[Order Date]])</f>
        <v>2015</v>
      </c>
    </row>
    <row r="6228" spans="1:26" x14ac:dyDescent="0.2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>_xlfn.XLOOKUP(Sales_Data[[#This Row],[Category]],Assumptions_Model!A:A, Assumptions_Model!B:B)</f>
        <v>0.65</v>
      </c>
      <c r="W6228">
        <f>Sales_Data[[#This Row],[Sales]]*Sales_Data[[#This Row],[Cost_%]]</f>
        <v>189.25920000000002</v>
      </c>
      <c r="X6228">
        <f>Sales_Data[[#This Row],[Sales]]-Sales_Data[[#This Row],[Cost]]</f>
        <v>101.90879999999999</v>
      </c>
      <c r="Y6228" s="3">
        <f>Sales_Data[[#This Row],[Gross_Profit_Recalc]]/Sales_Data[[#This Row],[Sales]]</f>
        <v>0.34999999999999992</v>
      </c>
      <c r="Z6228">
        <f>YEAR(Sales_Data[[#This Row],[Order Date]])</f>
        <v>2015</v>
      </c>
    </row>
    <row r="6229" spans="1:26" x14ac:dyDescent="0.2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>_xlfn.XLOOKUP(Sales_Data[[#This Row],[Category]],Assumptions_Model!A:A, Assumptions_Model!B:B)</f>
        <v>0.55000000000000004</v>
      </c>
      <c r="W6229">
        <f>Sales_Data[[#This Row],[Sales]]*Sales_Data[[#This Row],[Cost_%]]</f>
        <v>48.826799999999999</v>
      </c>
      <c r="X6229">
        <f>Sales_Data[[#This Row],[Sales]]-Sales_Data[[#This Row],[Cost]]</f>
        <v>39.949199999999998</v>
      </c>
      <c r="Y6229" s="3">
        <f>Sales_Data[[#This Row],[Gross_Profit_Recalc]]/Sales_Data[[#This Row],[Sales]]</f>
        <v>0.45</v>
      </c>
      <c r="Z6229">
        <f>YEAR(Sales_Data[[#This Row],[Order Date]])</f>
        <v>2014</v>
      </c>
    </row>
    <row r="6230" spans="1:26" x14ac:dyDescent="0.2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>_xlfn.XLOOKUP(Sales_Data[[#This Row],[Category]],Assumptions_Model!A:A, Assumptions_Model!B:B)</f>
        <v>0.55000000000000004</v>
      </c>
      <c r="W6230">
        <f>Sales_Data[[#This Row],[Sales]]*Sales_Data[[#This Row],[Cost_%]]</f>
        <v>60.706800000000008</v>
      </c>
      <c r="X6230">
        <f>Sales_Data[[#This Row],[Sales]]-Sales_Data[[#This Row],[Cost]]</f>
        <v>49.669199999999996</v>
      </c>
      <c r="Y6230" s="3">
        <f>Sales_Data[[#This Row],[Gross_Profit_Recalc]]/Sales_Data[[#This Row],[Sales]]</f>
        <v>0.44999999999999996</v>
      </c>
      <c r="Z6230">
        <f>YEAR(Sales_Data[[#This Row],[Order Date]])</f>
        <v>2016</v>
      </c>
    </row>
    <row r="6231" spans="1:26" x14ac:dyDescent="0.2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>_xlfn.XLOOKUP(Sales_Data[[#This Row],[Category]],Assumptions_Model!A:A, Assumptions_Model!B:B)</f>
        <v>0.55000000000000004</v>
      </c>
      <c r="W6231">
        <f>Sales_Data[[#This Row],[Sales]]*Sales_Data[[#This Row],[Cost_%]]</f>
        <v>30.346800000000002</v>
      </c>
      <c r="X6231">
        <f>Sales_Data[[#This Row],[Sales]]-Sales_Data[[#This Row],[Cost]]</f>
        <v>24.8292</v>
      </c>
      <c r="Y6231" s="3">
        <f>Sales_Data[[#This Row],[Gross_Profit_Recalc]]/Sales_Data[[#This Row],[Sales]]</f>
        <v>0.45</v>
      </c>
      <c r="Z6231">
        <f>YEAR(Sales_Data[[#This Row],[Order Date]])</f>
        <v>2016</v>
      </c>
    </row>
    <row r="6232" spans="1:26" x14ac:dyDescent="0.2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>_xlfn.XLOOKUP(Sales_Data[[#This Row],[Category]],Assumptions_Model!A:A, Assumptions_Model!B:B)</f>
        <v>0.6</v>
      </c>
      <c r="W6232">
        <f>Sales_Data[[#This Row],[Sales]]*Sales_Data[[#This Row],[Cost_%]]</f>
        <v>18.192</v>
      </c>
      <c r="X6232">
        <f>Sales_Data[[#This Row],[Sales]]-Sales_Data[[#This Row],[Cost]]</f>
        <v>12.128</v>
      </c>
      <c r="Y6232" s="3">
        <f>Sales_Data[[#This Row],[Gross_Profit_Recalc]]/Sales_Data[[#This Row],[Sales]]</f>
        <v>0.4</v>
      </c>
      <c r="Z6232">
        <f>YEAR(Sales_Data[[#This Row],[Order Date]])</f>
        <v>2017</v>
      </c>
    </row>
    <row r="6233" spans="1:26" x14ac:dyDescent="0.2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>_xlfn.XLOOKUP(Sales_Data[[#This Row],[Category]],Assumptions_Model!A:A, Assumptions_Model!B:B)</f>
        <v>0.65</v>
      </c>
      <c r="W6233">
        <f>Sales_Data[[#This Row],[Sales]]*Sales_Data[[#This Row],[Cost_%]]</f>
        <v>115.41920000000002</v>
      </c>
      <c r="X6233">
        <f>Sales_Data[[#This Row],[Sales]]-Sales_Data[[#This Row],[Cost]]</f>
        <v>62.148799999999994</v>
      </c>
      <c r="Y6233" s="3">
        <f>Sales_Data[[#This Row],[Gross_Profit_Recalc]]/Sales_Data[[#This Row],[Sales]]</f>
        <v>0.34999999999999992</v>
      </c>
      <c r="Z6233">
        <f>YEAR(Sales_Data[[#This Row],[Order Date]])</f>
        <v>2017</v>
      </c>
    </row>
    <row r="6234" spans="1:26" x14ac:dyDescent="0.2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>_xlfn.XLOOKUP(Sales_Data[[#This Row],[Category]],Assumptions_Model!A:A, Assumptions_Model!B:B)</f>
        <v>0.6</v>
      </c>
      <c r="W6234">
        <f>Sales_Data[[#This Row],[Sales]]*Sales_Data[[#This Row],[Cost_%]]</f>
        <v>11.664</v>
      </c>
      <c r="X6234">
        <f>Sales_Data[[#This Row],[Sales]]-Sales_Data[[#This Row],[Cost]]</f>
        <v>7.7760000000000016</v>
      </c>
      <c r="Y6234" s="3">
        <f>Sales_Data[[#This Row],[Gross_Profit_Recalc]]/Sales_Data[[#This Row],[Sales]]</f>
        <v>0.40000000000000008</v>
      </c>
      <c r="Z6234">
        <f>YEAR(Sales_Data[[#This Row],[Order Date]])</f>
        <v>2017</v>
      </c>
    </row>
    <row r="6235" spans="1:26" x14ac:dyDescent="0.2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>_xlfn.XLOOKUP(Sales_Data[[#This Row],[Category]],Assumptions_Model!A:A, Assumptions_Model!B:B)</f>
        <v>0.6</v>
      </c>
      <c r="W6235">
        <f>Sales_Data[[#This Row],[Sales]]*Sales_Data[[#This Row],[Cost_%]]</f>
        <v>42.768000000000001</v>
      </c>
      <c r="X6235">
        <f>Sales_Data[[#This Row],[Sales]]-Sales_Data[[#This Row],[Cost]]</f>
        <v>28.512</v>
      </c>
      <c r="Y6235" s="3">
        <f>Sales_Data[[#This Row],[Gross_Profit_Recalc]]/Sales_Data[[#This Row],[Sales]]</f>
        <v>0.4</v>
      </c>
      <c r="Z6235">
        <f>YEAR(Sales_Data[[#This Row],[Order Date]])</f>
        <v>2017</v>
      </c>
    </row>
    <row r="6236" spans="1:26" x14ac:dyDescent="0.2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>_xlfn.XLOOKUP(Sales_Data[[#This Row],[Category]],Assumptions_Model!A:A, Assumptions_Model!B:B)</f>
        <v>0.6</v>
      </c>
      <c r="W6236">
        <f>Sales_Data[[#This Row],[Sales]]*Sales_Data[[#This Row],[Cost_%]]</f>
        <v>883.17600000000004</v>
      </c>
      <c r="X6236">
        <f>Sales_Data[[#This Row],[Sales]]-Sales_Data[[#This Row],[Cost]]</f>
        <v>588.78399999999999</v>
      </c>
      <c r="Y6236" s="3">
        <f>Sales_Data[[#This Row],[Gross_Profit_Recalc]]/Sales_Data[[#This Row],[Sales]]</f>
        <v>0.39999999999999997</v>
      </c>
      <c r="Z6236">
        <f>YEAR(Sales_Data[[#This Row],[Order Date]])</f>
        <v>2017</v>
      </c>
    </row>
    <row r="6237" spans="1:26" x14ac:dyDescent="0.2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>_xlfn.XLOOKUP(Sales_Data[[#This Row],[Category]],Assumptions_Model!A:A, Assumptions_Model!B:B)</f>
        <v>0.55000000000000004</v>
      </c>
      <c r="W6237">
        <f>Sales_Data[[#This Row],[Sales]]*Sales_Data[[#This Row],[Cost_%]]</f>
        <v>43.978000000000002</v>
      </c>
      <c r="X6237">
        <f>Sales_Data[[#This Row],[Sales]]-Sales_Data[[#This Row],[Cost]]</f>
        <v>35.981999999999992</v>
      </c>
      <c r="Y6237" s="3">
        <f>Sales_Data[[#This Row],[Gross_Profit_Recalc]]/Sales_Data[[#This Row],[Sales]]</f>
        <v>0.44999999999999996</v>
      </c>
      <c r="Z6237">
        <f>YEAR(Sales_Data[[#This Row],[Order Date]])</f>
        <v>2017</v>
      </c>
    </row>
    <row r="6238" spans="1:26" x14ac:dyDescent="0.2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>_xlfn.XLOOKUP(Sales_Data[[#This Row],[Category]],Assumptions_Model!A:A, Assumptions_Model!B:B)</f>
        <v>0.6</v>
      </c>
      <c r="W6238">
        <f>Sales_Data[[#This Row],[Sales]]*Sales_Data[[#This Row],[Cost_%]]</f>
        <v>34.5456</v>
      </c>
      <c r="X6238">
        <f>Sales_Data[[#This Row],[Sales]]-Sales_Data[[#This Row],[Cost]]</f>
        <v>23.0304</v>
      </c>
      <c r="Y6238" s="3">
        <f>Sales_Data[[#This Row],[Gross_Profit_Recalc]]/Sales_Data[[#This Row],[Sales]]</f>
        <v>0.4</v>
      </c>
      <c r="Z6238">
        <f>YEAR(Sales_Data[[#This Row],[Order Date]])</f>
        <v>2016</v>
      </c>
    </row>
    <row r="6239" spans="1:26" x14ac:dyDescent="0.2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>_xlfn.XLOOKUP(Sales_Data[[#This Row],[Category]],Assumptions_Model!A:A, Assumptions_Model!B:B)</f>
        <v>0.6</v>
      </c>
      <c r="W6239">
        <f>Sales_Data[[#This Row],[Sales]]*Sales_Data[[#This Row],[Cost_%]]</f>
        <v>15.801599999999999</v>
      </c>
      <c r="X6239">
        <f>Sales_Data[[#This Row],[Sales]]-Sales_Data[[#This Row],[Cost]]</f>
        <v>10.5344</v>
      </c>
      <c r="Y6239" s="3">
        <f>Sales_Data[[#This Row],[Gross_Profit_Recalc]]/Sales_Data[[#This Row],[Sales]]</f>
        <v>0.4</v>
      </c>
      <c r="Z6239">
        <f>YEAR(Sales_Data[[#This Row],[Order Date]])</f>
        <v>2016</v>
      </c>
    </row>
    <row r="6240" spans="1:26" x14ac:dyDescent="0.2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>_xlfn.XLOOKUP(Sales_Data[[#This Row],[Category]],Assumptions_Model!A:A, Assumptions_Model!B:B)</f>
        <v>0.65</v>
      </c>
      <c r="W6240">
        <f>Sales_Data[[#This Row],[Sales]]*Sales_Data[[#This Row],[Cost_%]]</f>
        <v>108.22500000000001</v>
      </c>
      <c r="X6240">
        <f>Sales_Data[[#This Row],[Sales]]-Sales_Data[[#This Row],[Cost]]</f>
        <v>58.274999999999991</v>
      </c>
      <c r="Y6240" s="3">
        <f>Sales_Data[[#This Row],[Gross_Profit_Recalc]]/Sales_Data[[#This Row],[Sales]]</f>
        <v>0.34999999999999992</v>
      </c>
      <c r="Z6240">
        <f>YEAR(Sales_Data[[#This Row],[Order Date]])</f>
        <v>2015</v>
      </c>
    </row>
    <row r="6241" spans="1:26" x14ac:dyDescent="0.2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>_xlfn.XLOOKUP(Sales_Data[[#This Row],[Category]],Assumptions_Model!A:A, Assumptions_Model!B:B)</f>
        <v>0.6</v>
      </c>
      <c r="W6241">
        <f>Sales_Data[[#This Row],[Sales]]*Sales_Data[[#This Row],[Cost_%]]</f>
        <v>216.22799999999998</v>
      </c>
      <c r="X6241">
        <f>Sales_Data[[#This Row],[Sales]]-Sales_Data[[#This Row],[Cost]]</f>
        <v>144.15200000000002</v>
      </c>
      <c r="Y6241" s="3">
        <f>Sales_Data[[#This Row],[Gross_Profit_Recalc]]/Sales_Data[[#This Row],[Sales]]</f>
        <v>0.4</v>
      </c>
      <c r="Z6241">
        <f>YEAR(Sales_Data[[#This Row],[Order Date]])</f>
        <v>2015</v>
      </c>
    </row>
    <row r="6242" spans="1:26" x14ac:dyDescent="0.2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>_xlfn.XLOOKUP(Sales_Data[[#This Row],[Category]],Assumptions_Model!A:A, Assumptions_Model!B:B)</f>
        <v>0.6</v>
      </c>
      <c r="W6242">
        <f>Sales_Data[[#This Row],[Sales]]*Sales_Data[[#This Row],[Cost_%]]</f>
        <v>7.0463999999999993</v>
      </c>
      <c r="X6242">
        <f>Sales_Data[[#This Row],[Sales]]-Sales_Data[[#This Row],[Cost]]</f>
        <v>4.6976000000000004</v>
      </c>
      <c r="Y6242" s="3">
        <f>Sales_Data[[#This Row],[Gross_Profit_Recalc]]/Sales_Data[[#This Row],[Sales]]</f>
        <v>0.4</v>
      </c>
      <c r="Z6242">
        <f>YEAR(Sales_Data[[#This Row],[Order Date]])</f>
        <v>2016</v>
      </c>
    </row>
    <row r="6243" spans="1:26" x14ac:dyDescent="0.2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f>_xlfn.XLOOKUP(Sales_Data[[#This Row],[Category]],Assumptions_Model!A:A, Assumptions_Model!B:B)</f>
        <v>0.65</v>
      </c>
      <c r="W6243">
        <f>Sales_Data[[#This Row],[Sales]]*Sales_Data[[#This Row],[Cost_%]]</f>
        <v>160.83600000000001</v>
      </c>
      <c r="X6243">
        <f>Sales_Data[[#This Row],[Sales]]-Sales_Data[[#This Row],[Cost]]</f>
        <v>86.603999999999985</v>
      </c>
      <c r="Y6243" s="3">
        <f>Sales_Data[[#This Row],[Gross_Profit_Recalc]]/Sales_Data[[#This Row],[Sales]]</f>
        <v>0.34999999999999992</v>
      </c>
      <c r="Z6243">
        <f>YEAR(Sales_Data[[#This Row],[Order Date]])</f>
        <v>2017</v>
      </c>
    </row>
    <row r="6244" spans="1:26" x14ac:dyDescent="0.2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>_xlfn.XLOOKUP(Sales_Data[[#This Row],[Category]],Assumptions_Model!A:A, Assumptions_Model!B:B)</f>
        <v>0.6</v>
      </c>
      <c r="W6244">
        <f>Sales_Data[[#This Row],[Sales]]*Sales_Data[[#This Row],[Cost_%]]</f>
        <v>10.943999999999999</v>
      </c>
      <c r="X6244">
        <f>Sales_Data[[#This Row],[Sales]]-Sales_Data[[#This Row],[Cost]]</f>
        <v>7.2959999999999994</v>
      </c>
      <c r="Y6244" s="3">
        <f>Sales_Data[[#This Row],[Gross_Profit_Recalc]]/Sales_Data[[#This Row],[Sales]]</f>
        <v>0.4</v>
      </c>
      <c r="Z6244">
        <f>YEAR(Sales_Data[[#This Row],[Order Date]])</f>
        <v>2014</v>
      </c>
    </row>
    <row r="6245" spans="1:26" x14ac:dyDescent="0.2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f>_xlfn.XLOOKUP(Sales_Data[[#This Row],[Category]],Assumptions_Model!A:A, Assumptions_Model!B:B)</f>
        <v>0.6</v>
      </c>
      <c r="W6245">
        <f>Sales_Data[[#This Row],[Sales]]*Sales_Data[[#This Row],[Cost_%]]</f>
        <v>15.21</v>
      </c>
      <c r="X6245">
        <f>Sales_Data[[#This Row],[Sales]]-Sales_Data[[#This Row],[Cost]]</f>
        <v>10.14</v>
      </c>
      <c r="Y6245" s="3">
        <f>Sales_Data[[#This Row],[Gross_Profit_Recalc]]/Sales_Data[[#This Row],[Sales]]</f>
        <v>0.4</v>
      </c>
      <c r="Z6245">
        <f>YEAR(Sales_Data[[#This Row],[Order Date]])</f>
        <v>2016</v>
      </c>
    </row>
    <row r="6246" spans="1:26" x14ac:dyDescent="0.2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>_xlfn.XLOOKUP(Sales_Data[[#This Row],[Category]],Assumptions_Model!A:A, Assumptions_Model!B:B)</f>
        <v>0.6</v>
      </c>
      <c r="W6246">
        <f>Sales_Data[[#This Row],[Sales]]*Sales_Data[[#This Row],[Cost_%]]</f>
        <v>71.424000000000007</v>
      </c>
      <c r="X6246">
        <f>Sales_Data[[#This Row],[Sales]]-Sales_Data[[#This Row],[Cost]]</f>
        <v>47.616</v>
      </c>
      <c r="Y6246" s="3">
        <f>Sales_Data[[#This Row],[Gross_Profit_Recalc]]/Sales_Data[[#This Row],[Sales]]</f>
        <v>0.39999999999999997</v>
      </c>
      <c r="Z6246">
        <f>YEAR(Sales_Data[[#This Row],[Order Date]])</f>
        <v>2015</v>
      </c>
    </row>
    <row r="6247" spans="1:26" x14ac:dyDescent="0.2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>_xlfn.XLOOKUP(Sales_Data[[#This Row],[Category]],Assumptions_Model!A:A, Assumptions_Model!B:B)</f>
        <v>0.65</v>
      </c>
      <c r="W6247">
        <f>Sales_Data[[#This Row],[Sales]]*Sales_Data[[#This Row],[Cost_%]]</f>
        <v>14.391</v>
      </c>
      <c r="X6247">
        <f>Sales_Data[[#This Row],[Sales]]-Sales_Data[[#This Row],[Cost]]</f>
        <v>7.7490000000000006</v>
      </c>
      <c r="Y6247" s="3">
        <f>Sales_Data[[#This Row],[Gross_Profit_Recalc]]/Sales_Data[[#This Row],[Sales]]</f>
        <v>0.35000000000000003</v>
      </c>
      <c r="Z6247">
        <f>YEAR(Sales_Data[[#This Row],[Order Date]])</f>
        <v>2015</v>
      </c>
    </row>
    <row r="6248" spans="1:26" x14ac:dyDescent="0.2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f>_xlfn.XLOOKUP(Sales_Data[[#This Row],[Category]],Assumptions_Model!A:A, Assumptions_Model!B:B)</f>
        <v>0.55000000000000004</v>
      </c>
      <c r="W6248">
        <f>Sales_Data[[#This Row],[Sales]]*Sales_Data[[#This Row],[Cost_%]]</f>
        <v>7.6890000000000009</v>
      </c>
      <c r="X6248">
        <f>Sales_Data[[#This Row],[Sales]]-Sales_Data[[#This Row],[Cost]]</f>
        <v>6.2909999999999995</v>
      </c>
      <c r="Y6248" s="3">
        <f>Sales_Data[[#This Row],[Gross_Profit_Recalc]]/Sales_Data[[#This Row],[Sales]]</f>
        <v>0.44999999999999996</v>
      </c>
      <c r="Z6248">
        <f>YEAR(Sales_Data[[#This Row],[Order Date]])</f>
        <v>2015</v>
      </c>
    </row>
    <row r="6249" spans="1:26" x14ac:dyDescent="0.2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f>_xlfn.XLOOKUP(Sales_Data[[#This Row],[Category]],Assumptions_Model!A:A, Assumptions_Model!B:B)</f>
        <v>0.6</v>
      </c>
      <c r="W6249">
        <f>Sales_Data[[#This Row],[Sales]]*Sales_Data[[#This Row],[Cost_%]]</f>
        <v>26.045999999999996</v>
      </c>
      <c r="X6249">
        <f>Sales_Data[[#This Row],[Sales]]-Sales_Data[[#This Row],[Cost]]</f>
        <v>17.364000000000001</v>
      </c>
      <c r="Y6249" s="3">
        <f>Sales_Data[[#This Row],[Gross_Profit_Recalc]]/Sales_Data[[#This Row],[Sales]]</f>
        <v>0.4</v>
      </c>
      <c r="Z6249">
        <f>YEAR(Sales_Data[[#This Row],[Order Date]])</f>
        <v>2017</v>
      </c>
    </row>
    <row r="6250" spans="1:26" x14ac:dyDescent="0.2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>_xlfn.XLOOKUP(Sales_Data[[#This Row],[Category]],Assumptions_Model!A:A, Assumptions_Model!B:B)</f>
        <v>0.65</v>
      </c>
      <c r="W6250">
        <f>Sales_Data[[#This Row],[Sales]]*Sales_Data[[#This Row],[Cost_%]]</f>
        <v>4.056</v>
      </c>
      <c r="X6250">
        <f>Sales_Data[[#This Row],[Sales]]-Sales_Data[[#This Row],[Cost]]</f>
        <v>2.1840000000000002</v>
      </c>
      <c r="Y6250" s="3">
        <f>Sales_Data[[#This Row],[Gross_Profit_Recalc]]/Sales_Data[[#This Row],[Sales]]</f>
        <v>0.35000000000000003</v>
      </c>
      <c r="Z6250">
        <f>YEAR(Sales_Data[[#This Row],[Order Date]])</f>
        <v>2017</v>
      </c>
    </row>
    <row r="6251" spans="1:26" x14ac:dyDescent="0.2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f>_xlfn.XLOOKUP(Sales_Data[[#This Row],[Category]],Assumptions_Model!A:A, Assumptions_Model!B:B)</f>
        <v>0.6</v>
      </c>
      <c r="W6251">
        <f>Sales_Data[[#This Row],[Sales]]*Sales_Data[[#This Row],[Cost_%]]</f>
        <v>279.096</v>
      </c>
      <c r="X6251">
        <f>Sales_Data[[#This Row],[Sales]]-Sales_Data[[#This Row],[Cost]]</f>
        <v>186.06400000000002</v>
      </c>
      <c r="Y6251" s="3">
        <f>Sales_Data[[#This Row],[Gross_Profit_Recalc]]/Sales_Data[[#This Row],[Sales]]</f>
        <v>0.4</v>
      </c>
      <c r="Z6251">
        <f>YEAR(Sales_Data[[#This Row],[Order Date]])</f>
        <v>2017</v>
      </c>
    </row>
    <row r="6252" spans="1:26" x14ac:dyDescent="0.2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>_xlfn.XLOOKUP(Sales_Data[[#This Row],[Category]],Assumptions_Model!A:A, Assumptions_Model!B:B)</f>
        <v>0.6</v>
      </c>
      <c r="W6252">
        <f>Sales_Data[[#This Row],[Sales]]*Sales_Data[[#This Row],[Cost_%]]</f>
        <v>4.7880000000000003</v>
      </c>
      <c r="X6252">
        <f>Sales_Data[[#This Row],[Sales]]-Sales_Data[[#This Row],[Cost]]</f>
        <v>3.1920000000000002</v>
      </c>
      <c r="Y6252" s="3">
        <f>Sales_Data[[#This Row],[Gross_Profit_Recalc]]/Sales_Data[[#This Row],[Sales]]</f>
        <v>0.4</v>
      </c>
      <c r="Z6252">
        <f>YEAR(Sales_Data[[#This Row],[Order Date]])</f>
        <v>2017</v>
      </c>
    </row>
    <row r="6253" spans="1:26" x14ac:dyDescent="0.2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>_xlfn.XLOOKUP(Sales_Data[[#This Row],[Category]],Assumptions_Model!A:A, Assumptions_Model!B:B)</f>
        <v>0.6</v>
      </c>
      <c r="W6253">
        <f>Sales_Data[[#This Row],[Sales]]*Sales_Data[[#This Row],[Cost_%]]</f>
        <v>1.4364000000000001</v>
      </c>
      <c r="X6253">
        <f>Sales_Data[[#This Row],[Sales]]-Sales_Data[[#This Row],[Cost]]</f>
        <v>0.95760000000000001</v>
      </c>
      <c r="Y6253" s="3">
        <f>Sales_Data[[#This Row],[Gross_Profit_Recalc]]/Sales_Data[[#This Row],[Sales]]</f>
        <v>0.39999999999999997</v>
      </c>
      <c r="Z6253">
        <f>YEAR(Sales_Data[[#This Row],[Order Date]])</f>
        <v>2014</v>
      </c>
    </row>
    <row r="6254" spans="1:26" x14ac:dyDescent="0.2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>_xlfn.XLOOKUP(Sales_Data[[#This Row],[Category]],Assumptions_Model!A:A, Assumptions_Model!B:B)</f>
        <v>0.6</v>
      </c>
      <c r="W6254">
        <f>Sales_Data[[#This Row],[Sales]]*Sales_Data[[#This Row],[Cost_%]]</f>
        <v>34.991999999999997</v>
      </c>
      <c r="X6254">
        <f>Sales_Data[[#This Row],[Sales]]-Sales_Data[[#This Row],[Cost]]</f>
        <v>23.328000000000003</v>
      </c>
      <c r="Y6254" s="3">
        <f>Sales_Data[[#This Row],[Gross_Profit_Recalc]]/Sales_Data[[#This Row],[Sales]]</f>
        <v>0.4</v>
      </c>
      <c r="Z6254">
        <f>YEAR(Sales_Data[[#This Row],[Order Date]])</f>
        <v>2014</v>
      </c>
    </row>
    <row r="6255" spans="1:26" x14ac:dyDescent="0.2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>_xlfn.XLOOKUP(Sales_Data[[#This Row],[Category]],Assumptions_Model!A:A, Assumptions_Model!B:B)</f>
        <v>0.55000000000000004</v>
      </c>
      <c r="W6255">
        <f>Sales_Data[[#This Row],[Sales]]*Sales_Data[[#This Row],[Cost_%]]</f>
        <v>110.5335</v>
      </c>
      <c r="X6255">
        <f>Sales_Data[[#This Row],[Sales]]-Sales_Data[[#This Row],[Cost]]</f>
        <v>90.436499999999995</v>
      </c>
      <c r="Y6255" s="3">
        <f>Sales_Data[[#This Row],[Gross_Profit_Recalc]]/Sales_Data[[#This Row],[Sales]]</f>
        <v>0.44999999999999996</v>
      </c>
      <c r="Z6255">
        <f>YEAR(Sales_Data[[#This Row],[Order Date]])</f>
        <v>2014</v>
      </c>
    </row>
    <row r="6256" spans="1:26" x14ac:dyDescent="0.2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>_xlfn.XLOOKUP(Sales_Data[[#This Row],[Category]],Assumptions_Model!A:A, Assumptions_Model!B:B)</f>
        <v>0.65</v>
      </c>
      <c r="W6256">
        <f>Sales_Data[[#This Row],[Sales]]*Sales_Data[[#This Row],[Cost_%]]</f>
        <v>13.884</v>
      </c>
      <c r="X6256">
        <f>Sales_Data[[#This Row],[Sales]]-Sales_Data[[#This Row],[Cost]]</f>
        <v>7.4759999999999991</v>
      </c>
      <c r="Y6256" s="3">
        <f>Sales_Data[[#This Row],[Gross_Profit_Recalc]]/Sales_Data[[#This Row],[Sales]]</f>
        <v>0.35</v>
      </c>
      <c r="Z6256">
        <f>YEAR(Sales_Data[[#This Row],[Order Date]])</f>
        <v>2015</v>
      </c>
    </row>
    <row r="6257" spans="1:26" x14ac:dyDescent="0.2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>_xlfn.XLOOKUP(Sales_Data[[#This Row],[Category]],Assumptions_Model!A:A, Assumptions_Model!B:B)</f>
        <v>0.6</v>
      </c>
      <c r="W6257">
        <f>Sales_Data[[#This Row],[Sales]]*Sales_Data[[#This Row],[Cost_%]]</f>
        <v>5.9135999999999997</v>
      </c>
      <c r="X6257">
        <f>Sales_Data[[#This Row],[Sales]]-Sales_Data[[#This Row],[Cost]]</f>
        <v>3.9424000000000001</v>
      </c>
      <c r="Y6257" s="3">
        <f>Sales_Data[[#This Row],[Gross_Profit_Recalc]]/Sales_Data[[#This Row],[Sales]]</f>
        <v>0.4</v>
      </c>
      <c r="Z6257">
        <f>YEAR(Sales_Data[[#This Row],[Order Date]])</f>
        <v>2017</v>
      </c>
    </row>
    <row r="6258" spans="1:26" x14ac:dyDescent="0.2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>_xlfn.XLOOKUP(Sales_Data[[#This Row],[Category]],Assumptions_Model!A:A, Assumptions_Model!B:B)</f>
        <v>0.6</v>
      </c>
      <c r="W6258">
        <f>Sales_Data[[#This Row],[Sales]]*Sales_Data[[#This Row],[Cost_%]]</f>
        <v>2.0663999999999998</v>
      </c>
      <c r="X6258">
        <f>Sales_Data[[#This Row],[Sales]]-Sales_Data[[#This Row],[Cost]]</f>
        <v>1.3776000000000002</v>
      </c>
      <c r="Y6258" s="3">
        <f>Sales_Data[[#This Row],[Gross_Profit_Recalc]]/Sales_Data[[#This Row],[Sales]]</f>
        <v>0.40000000000000008</v>
      </c>
      <c r="Z6258">
        <f>YEAR(Sales_Data[[#This Row],[Order Date]])</f>
        <v>2015</v>
      </c>
    </row>
    <row r="6259" spans="1:26" x14ac:dyDescent="0.2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>_xlfn.XLOOKUP(Sales_Data[[#This Row],[Category]],Assumptions_Model!A:A, Assumptions_Model!B:B)</f>
        <v>0.6</v>
      </c>
      <c r="W6259">
        <f>Sales_Data[[#This Row],[Sales]]*Sales_Data[[#This Row],[Cost_%]]</f>
        <v>230.75519999999997</v>
      </c>
      <c r="X6259">
        <f>Sales_Data[[#This Row],[Sales]]-Sales_Data[[#This Row],[Cost]]</f>
        <v>153.83680000000001</v>
      </c>
      <c r="Y6259" s="3">
        <f>Sales_Data[[#This Row],[Gross_Profit_Recalc]]/Sales_Data[[#This Row],[Sales]]</f>
        <v>0.4</v>
      </c>
      <c r="Z6259">
        <f>YEAR(Sales_Data[[#This Row],[Order Date]])</f>
        <v>2017</v>
      </c>
    </row>
    <row r="6260" spans="1:26" x14ac:dyDescent="0.2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>_xlfn.XLOOKUP(Sales_Data[[#This Row],[Category]],Assumptions_Model!A:A, Assumptions_Model!B:B)</f>
        <v>0.6</v>
      </c>
      <c r="W6260">
        <f>Sales_Data[[#This Row],[Sales]]*Sales_Data[[#This Row],[Cost_%]]</f>
        <v>13.752000000000001</v>
      </c>
      <c r="X6260">
        <f>Sales_Data[[#This Row],[Sales]]-Sales_Data[[#This Row],[Cost]]</f>
        <v>9.168000000000001</v>
      </c>
      <c r="Y6260" s="3">
        <f>Sales_Data[[#This Row],[Gross_Profit_Recalc]]/Sales_Data[[#This Row],[Sales]]</f>
        <v>0.4</v>
      </c>
      <c r="Z6260">
        <f>YEAR(Sales_Data[[#This Row],[Order Date]])</f>
        <v>2015</v>
      </c>
    </row>
    <row r="6261" spans="1:26" x14ac:dyDescent="0.2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>_xlfn.XLOOKUP(Sales_Data[[#This Row],[Category]],Assumptions_Model!A:A, Assumptions_Model!B:B)</f>
        <v>0.6</v>
      </c>
      <c r="W6261">
        <f>Sales_Data[[#This Row],[Sales]]*Sales_Data[[#This Row],[Cost_%]]</f>
        <v>6.8159999999999998</v>
      </c>
      <c r="X6261">
        <f>Sales_Data[[#This Row],[Sales]]-Sales_Data[[#This Row],[Cost]]</f>
        <v>4.5439999999999996</v>
      </c>
      <c r="Y6261" s="3">
        <f>Sales_Data[[#This Row],[Gross_Profit_Recalc]]/Sales_Data[[#This Row],[Sales]]</f>
        <v>0.39999999999999997</v>
      </c>
      <c r="Z6261">
        <f>YEAR(Sales_Data[[#This Row],[Order Date]])</f>
        <v>2015</v>
      </c>
    </row>
    <row r="6262" spans="1:26" x14ac:dyDescent="0.2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>_xlfn.XLOOKUP(Sales_Data[[#This Row],[Category]],Assumptions_Model!A:A, Assumptions_Model!B:B)</f>
        <v>0.6</v>
      </c>
      <c r="W6262">
        <f>Sales_Data[[#This Row],[Sales]]*Sales_Data[[#This Row],[Cost_%]]</f>
        <v>8.7552000000000003</v>
      </c>
      <c r="X6262">
        <f>Sales_Data[[#This Row],[Sales]]-Sales_Data[[#This Row],[Cost]]</f>
        <v>5.8368000000000002</v>
      </c>
      <c r="Y6262" s="3">
        <f>Sales_Data[[#This Row],[Gross_Profit_Recalc]]/Sales_Data[[#This Row],[Sales]]</f>
        <v>0.4</v>
      </c>
      <c r="Z6262">
        <f>YEAR(Sales_Data[[#This Row],[Order Date]])</f>
        <v>2015</v>
      </c>
    </row>
    <row r="6263" spans="1:26" x14ac:dyDescent="0.2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>_xlfn.XLOOKUP(Sales_Data[[#This Row],[Category]],Assumptions_Model!A:A, Assumptions_Model!B:B)</f>
        <v>0.6</v>
      </c>
      <c r="W6263">
        <f>Sales_Data[[#This Row],[Sales]]*Sales_Data[[#This Row],[Cost_%]]</f>
        <v>24.84</v>
      </c>
      <c r="X6263">
        <f>Sales_Data[[#This Row],[Sales]]-Sales_Data[[#This Row],[Cost]]</f>
        <v>16.559999999999999</v>
      </c>
      <c r="Y6263" s="3">
        <f>Sales_Data[[#This Row],[Gross_Profit_Recalc]]/Sales_Data[[#This Row],[Sales]]</f>
        <v>0.39999999999999997</v>
      </c>
      <c r="Z6263">
        <f>YEAR(Sales_Data[[#This Row],[Order Date]])</f>
        <v>2017</v>
      </c>
    </row>
    <row r="6264" spans="1:26" x14ac:dyDescent="0.2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>_xlfn.XLOOKUP(Sales_Data[[#This Row],[Category]],Assumptions_Model!A:A, Assumptions_Model!B:B)</f>
        <v>0.6</v>
      </c>
      <c r="W6264">
        <f>Sales_Data[[#This Row],[Sales]]*Sales_Data[[#This Row],[Cost_%]]</f>
        <v>265.42320000000001</v>
      </c>
      <c r="X6264">
        <f>Sales_Data[[#This Row],[Sales]]-Sales_Data[[#This Row],[Cost]]</f>
        <v>176.94880000000001</v>
      </c>
      <c r="Y6264" s="3">
        <f>Sales_Data[[#This Row],[Gross_Profit_Recalc]]/Sales_Data[[#This Row],[Sales]]</f>
        <v>0.4</v>
      </c>
      <c r="Z6264">
        <f>YEAR(Sales_Data[[#This Row],[Order Date]])</f>
        <v>2016</v>
      </c>
    </row>
    <row r="6265" spans="1:26" x14ac:dyDescent="0.2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>_xlfn.XLOOKUP(Sales_Data[[#This Row],[Category]],Assumptions_Model!A:A, Assumptions_Model!B:B)</f>
        <v>0.6</v>
      </c>
      <c r="W6265">
        <f>Sales_Data[[#This Row],[Sales]]*Sales_Data[[#This Row],[Cost_%]]</f>
        <v>20.7</v>
      </c>
      <c r="X6265">
        <f>Sales_Data[[#This Row],[Sales]]-Sales_Data[[#This Row],[Cost]]</f>
        <v>13.8</v>
      </c>
      <c r="Y6265" s="3">
        <f>Sales_Data[[#This Row],[Gross_Profit_Recalc]]/Sales_Data[[#This Row],[Sales]]</f>
        <v>0.4</v>
      </c>
      <c r="Z6265">
        <f>YEAR(Sales_Data[[#This Row],[Order Date]])</f>
        <v>2017</v>
      </c>
    </row>
    <row r="6266" spans="1:26" x14ac:dyDescent="0.2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>_xlfn.XLOOKUP(Sales_Data[[#This Row],[Category]],Assumptions_Model!A:A, Assumptions_Model!B:B)</f>
        <v>0.6</v>
      </c>
      <c r="W6266">
        <f>Sales_Data[[#This Row],[Sales]]*Sales_Data[[#This Row],[Cost_%]]</f>
        <v>17.309999999999999</v>
      </c>
      <c r="X6266">
        <f>Sales_Data[[#This Row],[Sales]]-Sales_Data[[#This Row],[Cost]]</f>
        <v>11.540000000000003</v>
      </c>
      <c r="Y6266" s="3">
        <f>Sales_Data[[#This Row],[Gross_Profit_Recalc]]/Sales_Data[[#This Row],[Sales]]</f>
        <v>0.40000000000000008</v>
      </c>
      <c r="Z6266">
        <f>YEAR(Sales_Data[[#This Row],[Order Date]])</f>
        <v>2016</v>
      </c>
    </row>
    <row r="6267" spans="1:26" x14ac:dyDescent="0.2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>_xlfn.XLOOKUP(Sales_Data[[#This Row],[Category]],Assumptions_Model!A:A, Assumptions_Model!B:B)</f>
        <v>0.6</v>
      </c>
      <c r="W6267">
        <f>Sales_Data[[#This Row],[Sales]]*Sales_Data[[#This Row],[Cost_%]]</f>
        <v>2.0928</v>
      </c>
      <c r="X6267">
        <f>Sales_Data[[#This Row],[Sales]]-Sales_Data[[#This Row],[Cost]]</f>
        <v>1.3952</v>
      </c>
      <c r="Y6267" s="3">
        <f>Sales_Data[[#This Row],[Gross_Profit_Recalc]]/Sales_Data[[#This Row],[Sales]]</f>
        <v>0.4</v>
      </c>
      <c r="Z6267">
        <f>YEAR(Sales_Data[[#This Row],[Order Date]])</f>
        <v>2014</v>
      </c>
    </row>
    <row r="6268" spans="1:26" x14ac:dyDescent="0.2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>_xlfn.XLOOKUP(Sales_Data[[#This Row],[Category]],Assumptions_Model!A:A, Assumptions_Model!B:B)</f>
        <v>0.6</v>
      </c>
      <c r="W6268">
        <f>Sales_Data[[#This Row],[Sales]]*Sales_Data[[#This Row],[Cost_%]]</f>
        <v>86.313599999999994</v>
      </c>
      <c r="X6268">
        <f>Sales_Data[[#This Row],[Sales]]-Sales_Data[[#This Row],[Cost]]</f>
        <v>57.542400000000001</v>
      </c>
      <c r="Y6268" s="3">
        <f>Sales_Data[[#This Row],[Gross_Profit_Recalc]]/Sales_Data[[#This Row],[Sales]]</f>
        <v>0.4</v>
      </c>
      <c r="Z6268">
        <f>YEAR(Sales_Data[[#This Row],[Order Date]])</f>
        <v>2014</v>
      </c>
    </row>
    <row r="6269" spans="1:26" x14ac:dyDescent="0.2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>_xlfn.XLOOKUP(Sales_Data[[#This Row],[Category]],Assumptions_Model!A:A, Assumptions_Model!B:B)</f>
        <v>0.55000000000000004</v>
      </c>
      <c r="W6269">
        <f>Sales_Data[[#This Row],[Sales]]*Sales_Data[[#This Row],[Cost_%]]</f>
        <v>171.58900000000003</v>
      </c>
      <c r="X6269">
        <f>Sales_Data[[#This Row],[Sales]]-Sales_Data[[#This Row],[Cost]]</f>
        <v>140.39099999999999</v>
      </c>
      <c r="Y6269" s="3">
        <f>Sales_Data[[#This Row],[Gross_Profit_Recalc]]/Sales_Data[[#This Row],[Sales]]</f>
        <v>0.44999999999999996</v>
      </c>
      <c r="Z6269">
        <f>YEAR(Sales_Data[[#This Row],[Order Date]])</f>
        <v>2015</v>
      </c>
    </row>
    <row r="6270" spans="1:26" x14ac:dyDescent="0.2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>_xlfn.XLOOKUP(Sales_Data[[#This Row],[Category]],Assumptions_Model!A:A, Assumptions_Model!B:B)</f>
        <v>0.6</v>
      </c>
      <c r="W6270">
        <f>Sales_Data[[#This Row],[Sales]]*Sales_Data[[#This Row],[Cost_%]]</f>
        <v>13.469999999999999</v>
      </c>
      <c r="X6270">
        <f>Sales_Data[[#This Row],[Sales]]-Sales_Data[[#This Row],[Cost]]</f>
        <v>8.98</v>
      </c>
      <c r="Y6270" s="3">
        <f>Sales_Data[[#This Row],[Gross_Profit_Recalc]]/Sales_Data[[#This Row],[Sales]]</f>
        <v>0.4</v>
      </c>
      <c r="Z6270">
        <f>YEAR(Sales_Data[[#This Row],[Order Date]])</f>
        <v>2015</v>
      </c>
    </row>
    <row r="6271" spans="1:26" x14ac:dyDescent="0.2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>_xlfn.XLOOKUP(Sales_Data[[#This Row],[Category]],Assumptions_Model!A:A, Assumptions_Model!B:B)</f>
        <v>0.55000000000000004</v>
      </c>
      <c r="W6271">
        <f>Sales_Data[[#This Row],[Sales]]*Sales_Data[[#This Row],[Cost_%]]</f>
        <v>21.9956</v>
      </c>
      <c r="X6271">
        <f>Sales_Data[[#This Row],[Sales]]-Sales_Data[[#This Row],[Cost]]</f>
        <v>17.996399999999998</v>
      </c>
      <c r="Y6271" s="3">
        <f>Sales_Data[[#This Row],[Gross_Profit_Recalc]]/Sales_Data[[#This Row],[Sales]]</f>
        <v>0.44999999999999996</v>
      </c>
      <c r="Z6271">
        <f>YEAR(Sales_Data[[#This Row],[Order Date]])</f>
        <v>2017</v>
      </c>
    </row>
    <row r="6272" spans="1:26" x14ac:dyDescent="0.2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>_xlfn.XLOOKUP(Sales_Data[[#This Row],[Category]],Assumptions_Model!A:A, Assumptions_Model!B:B)</f>
        <v>0.65</v>
      </c>
      <c r="W6272">
        <f>Sales_Data[[#This Row],[Sales]]*Sales_Data[[#This Row],[Cost_%]]</f>
        <v>753.38640000000009</v>
      </c>
      <c r="X6272">
        <f>Sales_Data[[#This Row],[Sales]]-Sales_Data[[#This Row],[Cost]]</f>
        <v>405.66959999999995</v>
      </c>
      <c r="Y6272" s="3">
        <f>Sales_Data[[#This Row],[Gross_Profit_Recalc]]/Sales_Data[[#This Row],[Sales]]</f>
        <v>0.34999999999999992</v>
      </c>
      <c r="Z6272">
        <f>YEAR(Sales_Data[[#This Row],[Order Date]])</f>
        <v>2017</v>
      </c>
    </row>
    <row r="6273" spans="1:26" x14ac:dyDescent="0.2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>_xlfn.XLOOKUP(Sales_Data[[#This Row],[Category]],Assumptions_Model!A:A, Assumptions_Model!B:B)</f>
        <v>0.6</v>
      </c>
      <c r="W6273">
        <f>Sales_Data[[#This Row],[Sales]]*Sales_Data[[#This Row],[Cost_%]]</f>
        <v>107.94</v>
      </c>
      <c r="X6273">
        <f>Sales_Data[[#This Row],[Sales]]-Sales_Data[[#This Row],[Cost]]</f>
        <v>71.960000000000008</v>
      </c>
      <c r="Y6273" s="3">
        <f>Sales_Data[[#This Row],[Gross_Profit_Recalc]]/Sales_Data[[#This Row],[Sales]]</f>
        <v>0.4</v>
      </c>
      <c r="Z6273">
        <f>YEAR(Sales_Data[[#This Row],[Order Date]])</f>
        <v>2017</v>
      </c>
    </row>
    <row r="6274" spans="1:26" x14ac:dyDescent="0.2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>_xlfn.XLOOKUP(Sales_Data[[#This Row],[Category]],Assumptions_Model!A:A, Assumptions_Model!B:B)</f>
        <v>0.55000000000000004</v>
      </c>
      <c r="W6274">
        <f>Sales_Data[[#This Row],[Sales]]*Sales_Data[[#This Row],[Cost_%]]</f>
        <v>63.971600000000002</v>
      </c>
      <c r="X6274">
        <f>Sales_Data[[#This Row],[Sales]]-Sales_Data[[#This Row],[Cost]]</f>
        <v>52.340399999999995</v>
      </c>
      <c r="Y6274" s="3">
        <f>Sales_Data[[#This Row],[Gross_Profit_Recalc]]/Sales_Data[[#This Row],[Sales]]</f>
        <v>0.44999999999999996</v>
      </c>
      <c r="Z6274">
        <f>YEAR(Sales_Data[[#This Row],[Order Date]])</f>
        <v>2017</v>
      </c>
    </row>
    <row r="6275" spans="1:26" x14ac:dyDescent="0.2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f>_xlfn.XLOOKUP(Sales_Data[[#This Row],[Category]],Assumptions_Model!A:A, Assumptions_Model!B:B)</f>
        <v>0.65</v>
      </c>
      <c r="W6275">
        <f>Sales_Data[[#This Row],[Sales]]*Sales_Data[[#This Row],[Cost_%]]</f>
        <v>8.0730000000000004</v>
      </c>
      <c r="X6275">
        <f>Sales_Data[[#This Row],[Sales]]-Sales_Data[[#This Row],[Cost]]</f>
        <v>4.3469999999999995</v>
      </c>
      <c r="Y6275" s="3">
        <f>Sales_Data[[#This Row],[Gross_Profit_Recalc]]/Sales_Data[[#This Row],[Sales]]</f>
        <v>0.35</v>
      </c>
      <c r="Z6275">
        <f>YEAR(Sales_Data[[#This Row],[Order Date]])</f>
        <v>2016</v>
      </c>
    </row>
    <row r="6276" spans="1:26" x14ac:dyDescent="0.2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f>_xlfn.XLOOKUP(Sales_Data[[#This Row],[Category]],Assumptions_Model!A:A, Assumptions_Model!B:B)</f>
        <v>0.55000000000000004</v>
      </c>
      <c r="W6276">
        <f>Sales_Data[[#This Row],[Sales]]*Sales_Data[[#This Row],[Cost_%]]</f>
        <v>235.62</v>
      </c>
      <c r="X6276">
        <f>Sales_Data[[#This Row],[Sales]]-Sales_Data[[#This Row],[Cost]]</f>
        <v>192.77999999999997</v>
      </c>
      <c r="Y6276" s="3">
        <f>Sales_Data[[#This Row],[Gross_Profit_Recalc]]/Sales_Data[[#This Row],[Sales]]</f>
        <v>0.44999999999999996</v>
      </c>
      <c r="Z6276">
        <f>YEAR(Sales_Data[[#This Row],[Order Date]])</f>
        <v>2016</v>
      </c>
    </row>
    <row r="6277" spans="1:26" x14ac:dyDescent="0.2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>_xlfn.XLOOKUP(Sales_Data[[#This Row],[Category]],Assumptions_Model!A:A, Assumptions_Model!B:B)</f>
        <v>0.65</v>
      </c>
      <c r="W6277">
        <f>Sales_Data[[#This Row],[Sales]]*Sales_Data[[#This Row],[Cost_%]]</f>
        <v>16.087500000000002</v>
      </c>
      <c r="X6277">
        <f>Sales_Data[[#This Row],[Sales]]-Sales_Data[[#This Row],[Cost]]</f>
        <v>8.6624999999999979</v>
      </c>
      <c r="Y6277" s="3">
        <f>Sales_Data[[#This Row],[Gross_Profit_Recalc]]/Sales_Data[[#This Row],[Sales]]</f>
        <v>0.34999999999999992</v>
      </c>
      <c r="Z6277">
        <f>YEAR(Sales_Data[[#This Row],[Order Date]])</f>
        <v>2016</v>
      </c>
    </row>
    <row r="6278" spans="1:26" x14ac:dyDescent="0.2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>_xlfn.XLOOKUP(Sales_Data[[#This Row],[Category]],Assumptions_Model!A:A, Assumptions_Model!B:B)</f>
        <v>0.6</v>
      </c>
      <c r="W6278">
        <f>Sales_Data[[#This Row],[Sales]]*Sales_Data[[#This Row],[Cost_%]]</f>
        <v>52.625999999999998</v>
      </c>
      <c r="X6278">
        <f>Sales_Data[[#This Row],[Sales]]-Sales_Data[[#This Row],[Cost]]</f>
        <v>35.083999999999996</v>
      </c>
      <c r="Y6278" s="3">
        <f>Sales_Data[[#This Row],[Gross_Profit_Recalc]]/Sales_Data[[#This Row],[Sales]]</f>
        <v>0.39999999999999997</v>
      </c>
      <c r="Z6278">
        <f>YEAR(Sales_Data[[#This Row],[Order Date]])</f>
        <v>2016</v>
      </c>
    </row>
    <row r="6279" spans="1:26" x14ac:dyDescent="0.2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>_xlfn.XLOOKUP(Sales_Data[[#This Row],[Category]],Assumptions_Model!A:A, Assumptions_Model!B:B)</f>
        <v>0.6</v>
      </c>
      <c r="W6279">
        <f>Sales_Data[[#This Row],[Sales]]*Sales_Data[[#This Row],[Cost_%]]</f>
        <v>41.711999999999996</v>
      </c>
      <c r="X6279">
        <f>Sales_Data[[#This Row],[Sales]]-Sales_Data[[#This Row],[Cost]]</f>
        <v>27.808</v>
      </c>
      <c r="Y6279" s="3">
        <f>Sales_Data[[#This Row],[Gross_Profit_Recalc]]/Sales_Data[[#This Row],[Sales]]</f>
        <v>0.4</v>
      </c>
      <c r="Z6279">
        <f>YEAR(Sales_Data[[#This Row],[Order Date]])</f>
        <v>2016</v>
      </c>
    </row>
    <row r="6280" spans="1:26" x14ac:dyDescent="0.2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>_xlfn.XLOOKUP(Sales_Data[[#This Row],[Category]],Assumptions_Model!A:A, Assumptions_Model!B:B)</f>
        <v>0.55000000000000004</v>
      </c>
      <c r="W6280">
        <f>Sales_Data[[#This Row],[Sales]]*Sales_Data[[#This Row],[Cost_%]]</f>
        <v>11.4312</v>
      </c>
      <c r="X6280">
        <f>Sales_Data[[#This Row],[Sales]]-Sales_Data[[#This Row],[Cost]]</f>
        <v>9.3527999999999984</v>
      </c>
      <c r="Y6280" s="3">
        <f>Sales_Data[[#This Row],[Gross_Profit_Recalc]]/Sales_Data[[#This Row],[Sales]]</f>
        <v>0.44999999999999996</v>
      </c>
      <c r="Z6280">
        <f>YEAR(Sales_Data[[#This Row],[Order Date]])</f>
        <v>2016</v>
      </c>
    </row>
    <row r="6281" spans="1:26" x14ac:dyDescent="0.2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>_xlfn.XLOOKUP(Sales_Data[[#This Row],[Category]],Assumptions_Model!A:A, Assumptions_Model!B:B)</f>
        <v>0.6</v>
      </c>
      <c r="W6281">
        <f>Sales_Data[[#This Row],[Sales]]*Sales_Data[[#This Row],[Cost_%]]</f>
        <v>7.6896000000000004</v>
      </c>
      <c r="X6281">
        <f>Sales_Data[[#This Row],[Sales]]-Sales_Data[[#This Row],[Cost]]</f>
        <v>5.1264000000000003</v>
      </c>
      <c r="Y6281" s="3">
        <f>Sales_Data[[#This Row],[Gross_Profit_Recalc]]/Sales_Data[[#This Row],[Sales]]</f>
        <v>0.4</v>
      </c>
      <c r="Z6281">
        <f>YEAR(Sales_Data[[#This Row],[Order Date]])</f>
        <v>2016</v>
      </c>
    </row>
    <row r="6282" spans="1:26" x14ac:dyDescent="0.2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>_xlfn.XLOOKUP(Sales_Data[[#This Row],[Category]],Assumptions_Model!A:A, Assumptions_Model!B:B)</f>
        <v>0.6</v>
      </c>
      <c r="W6282">
        <f>Sales_Data[[#This Row],[Sales]]*Sales_Data[[#This Row],[Cost_%]]</f>
        <v>3.5423999999999998</v>
      </c>
      <c r="X6282">
        <f>Sales_Data[[#This Row],[Sales]]-Sales_Data[[#This Row],[Cost]]</f>
        <v>2.3616000000000001</v>
      </c>
      <c r="Y6282" s="3">
        <f>Sales_Data[[#This Row],[Gross_Profit_Recalc]]/Sales_Data[[#This Row],[Sales]]</f>
        <v>0.4</v>
      </c>
      <c r="Z6282">
        <f>YEAR(Sales_Data[[#This Row],[Order Date]])</f>
        <v>2017</v>
      </c>
    </row>
    <row r="6283" spans="1:26" x14ac:dyDescent="0.2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f>_xlfn.XLOOKUP(Sales_Data[[#This Row],[Category]],Assumptions_Model!A:A, Assumptions_Model!B:B)</f>
        <v>0.65</v>
      </c>
      <c r="W6283">
        <f>Sales_Data[[#This Row],[Sales]]*Sales_Data[[#This Row],[Cost_%]]</f>
        <v>41.485599999999998</v>
      </c>
      <c r="X6283">
        <f>Sales_Data[[#This Row],[Sales]]-Sales_Data[[#This Row],[Cost]]</f>
        <v>22.3384</v>
      </c>
      <c r="Y6283" s="3">
        <f>Sales_Data[[#This Row],[Gross_Profit_Recalc]]/Sales_Data[[#This Row],[Sales]]</f>
        <v>0.35000000000000003</v>
      </c>
      <c r="Z6283">
        <f>YEAR(Sales_Data[[#This Row],[Order Date]])</f>
        <v>2015</v>
      </c>
    </row>
    <row r="6284" spans="1:26" x14ac:dyDescent="0.2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f>_xlfn.XLOOKUP(Sales_Data[[#This Row],[Category]],Assumptions_Model!A:A, Assumptions_Model!B:B)</f>
        <v>0.6</v>
      </c>
      <c r="W6284">
        <f>Sales_Data[[#This Row],[Sales]]*Sales_Data[[#This Row],[Cost_%]]</f>
        <v>84.93119999999999</v>
      </c>
      <c r="X6284">
        <f>Sales_Data[[#This Row],[Sales]]-Sales_Data[[#This Row],[Cost]]</f>
        <v>56.620800000000003</v>
      </c>
      <c r="Y6284" s="3">
        <f>Sales_Data[[#This Row],[Gross_Profit_Recalc]]/Sales_Data[[#This Row],[Sales]]</f>
        <v>0.4</v>
      </c>
      <c r="Z6284">
        <f>YEAR(Sales_Data[[#This Row],[Order Date]])</f>
        <v>2015</v>
      </c>
    </row>
    <row r="6285" spans="1:26" x14ac:dyDescent="0.2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f>_xlfn.XLOOKUP(Sales_Data[[#This Row],[Category]],Assumptions_Model!A:A, Assumptions_Model!B:B)</f>
        <v>0.6</v>
      </c>
      <c r="W6285">
        <f>Sales_Data[[#This Row],[Sales]]*Sales_Data[[#This Row],[Cost_%]]</f>
        <v>182.93999999999997</v>
      </c>
      <c r="X6285">
        <f>Sales_Data[[#This Row],[Sales]]-Sales_Data[[#This Row],[Cost]]</f>
        <v>121.96000000000001</v>
      </c>
      <c r="Y6285" s="3">
        <f>Sales_Data[[#This Row],[Gross_Profit_Recalc]]/Sales_Data[[#This Row],[Sales]]</f>
        <v>0.40000000000000008</v>
      </c>
      <c r="Z6285">
        <f>YEAR(Sales_Data[[#This Row],[Order Date]])</f>
        <v>2016</v>
      </c>
    </row>
    <row r="6286" spans="1:26" x14ac:dyDescent="0.2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>_xlfn.XLOOKUP(Sales_Data[[#This Row],[Category]],Assumptions_Model!A:A, Assumptions_Model!B:B)</f>
        <v>0.65</v>
      </c>
      <c r="W6286">
        <f>Sales_Data[[#This Row],[Sales]]*Sales_Data[[#This Row],[Cost_%]]</f>
        <v>366.10599999999999</v>
      </c>
      <c r="X6286">
        <f>Sales_Data[[#This Row],[Sales]]-Sales_Data[[#This Row],[Cost]]</f>
        <v>197.13400000000001</v>
      </c>
      <c r="Y6286" s="3">
        <f>Sales_Data[[#This Row],[Gross_Profit_Recalc]]/Sales_Data[[#This Row],[Sales]]</f>
        <v>0.35000000000000003</v>
      </c>
      <c r="Z6286">
        <f>YEAR(Sales_Data[[#This Row],[Order Date]])</f>
        <v>2016</v>
      </c>
    </row>
    <row r="6287" spans="1:26" x14ac:dyDescent="0.2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>_xlfn.XLOOKUP(Sales_Data[[#This Row],[Category]],Assumptions_Model!A:A, Assumptions_Model!B:B)</f>
        <v>0.65</v>
      </c>
      <c r="W6287">
        <f>Sales_Data[[#This Row],[Sales]]*Sales_Data[[#This Row],[Cost_%]]</f>
        <v>429.76440000000002</v>
      </c>
      <c r="X6287">
        <f>Sales_Data[[#This Row],[Sales]]-Sales_Data[[#This Row],[Cost]]</f>
        <v>231.41160000000002</v>
      </c>
      <c r="Y6287" s="3">
        <f>Sales_Data[[#This Row],[Gross_Profit_Recalc]]/Sales_Data[[#This Row],[Sales]]</f>
        <v>0.35000000000000003</v>
      </c>
      <c r="Z6287">
        <f>YEAR(Sales_Data[[#This Row],[Order Date]])</f>
        <v>2016</v>
      </c>
    </row>
    <row r="6288" spans="1:26" x14ac:dyDescent="0.2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>_xlfn.XLOOKUP(Sales_Data[[#This Row],[Category]],Assumptions_Model!A:A, Assumptions_Model!B:B)</f>
        <v>0.55000000000000004</v>
      </c>
      <c r="W6288">
        <f>Sales_Data[[#This Row],[Sales]]*Sales_Data[[#This Row],[Cost_%]]</f>
        <v>131.98680000000002</v>
      </c>
      <c r="X6288">
        <f>Sales_Data[[#This Row],[Sales]]-Sales_Data[[#This Row],[Cost]]</f>
        <v>107.98919999999998</v>
      </c>
      <c r="Y6288" s="3">
        <f>Sales_Data[[#This Row],[Gross_Profit_Recalc]]/Sales_Data[[#This Row],[Sales]]</f>
        <v>0.44999999999999996</v>
      </c>
      <c r="Z6288">
        <f>YEAR(Sales_Data[[#This Row],[Order Date]])</f>
        <v>2016</v>
      </c>
    </row>
    <row r="6289" spans="1:26" x14ac:dyDescent="0.2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>_xlfn.XLOOKUP(Sales_Data[[#This Row],[Category]],Assumptions_Model!A:A, Assumptions_Model!B:B)</f>
        <v>0.65</v>
      </c>
      <c r="W6289">
        <f>Sales_Data[[#This Row],[Sales]]*Sales_Data[[#This Row],[Cost_%]]</f>
        <v>326.61720000000003</v>
      </c>
      <c r="X6289">
        <f>Sales_Data[[#This Row],[Sales]]-Sales_Data[[#This Row],[Cost]]</f>
        <v>175.87079999999997</v>
      </c>
      <c r="Y6289" s="3">
        <f>Sales_Data[[#This Row],[Gross_Profit_Recalc]]/Sales_Data[[#This Row],[Sales]]</f>
        <v>0.34999999999999992</v>
      </c>
      <c r="Z6289">
        <f>YEAR(Sales_Data[[#This Row],[Order Date]])</f>
        <v>2014</v>
      </c>
    </row>
    <row r="6290" spans="1:26" x14ac:dyDescent="0.2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>_xlfn.XLOOKUP(Sales_Data[[#This Row],[Category]],Assumptions_Model!A:A, Assumptions_Model!B:B)</f>
        <v>0.6</v>
      </c>
      <c r="W6290">
        <f>Sales_Data[[#This Row],[Sales]]*Sales_Data[[#This Row],[Cost_%]]</f>
        <v>118.0224</v>
      </c>
      <c r="X6290">
        <f>Sales_Data[[#This Row],[Sales]]-Sales_Data[[#This Row],[Cost]]</f>
        <v>78.681600000000003</v>
      </c>
      <c r="Y6290" s="3">
        <f>Sales_Data[[#This Row],[Gross_Profit_Recalc]]/Sales_Data[[#This Row],[Sales]]</f>
        <v>0.4</v>
      </c>
      <c r="Z6290">
        <f>YEAR(Sales_Data[[#This Row],[Order Date]])</f>
        <v>2014</v>
      </c>
    </row>
    <row r="6291" spans="1:26" x14ac:dyDescent="0.2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>_xlfn.XLOOKUP(Sales_Data[[#This Row],[Category]],Assumptions_Model!A:A, Assumptions_Model!B:B)</f>
        <v>0.65</v>
      </c>
      <c r="W6291">
        <f>Sales_Data[[#This Row],[Sales]]*Sales_Data[[#This Row],[Cost_%]]</f>
        <v>594.83839999999998</v>
      </c>
      <c r="X6291">
        <f>Sales_Data[[#This Row],[Sales]]-Sales_Data[[#This Row],[Cost]]</f>
        <v>320.29759999999999</v>
      </c>
      <c r="Y6291" s="3">
        <f>Sales_Data[[#This Row],[Gross_Profit_Recalc]]/Sales_Data[[#This Row],[Sales]]</f>
        <v>0.35</v>
      </c>
      <c r="Z6291">
        <f>YEAR(Sales_Data[[#This Row],[Order Date]])</f>
        <v>2015</v>
      </c>
    </row>
    <row r="6292" spans="1:26" x14ac:dyDescent="0.2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>_xlfn.XLOOKUP(Sales_Data[[#This Row],[Category]],Assumptions_Model!A:A, Assumptions_Model!B:B)</f>
        <v>0.65</v>
      </c>
      <c r="W6292">
        <f>Sales_Data[[#This Row],[Sales]]*Sales_Data[[#This Row],[Cost_%]]</f>
        <v>213.04400000000001</v>
      </c>
      <c r="X6292">
        <f>Sales_Data[[#This Row],[Sales]]-Sales_Data[[#This Row],[Cost]]</f>
        <v>114.71599999999998</v>
      </c>
      <c r="Y6292" s="3">
        <f>Sales_Data[[#This Row],[Gross_Profit_Recalc]]/Sales_Data[[#This Row],[Sales]]</f>
        <v>0.34999999999999992</v>
      </c>
      <c r="Z6292">
        <f>YEAR(Sales_Data[[#This Row],[Order Date]])</f>
        <v>2015</v>
      </c>
    </row>
    <row r="6293" spans="1:26" x14ac:dyDescent="0.2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>_xlfn.XLOOKUP(Sales_Data[[#This Row],[Category]],Assumptions_Model!A:A, Assumptions_Model!B:B)</f>
        <v>0.65</v>
      </c>
      <c r="W6293">
        <f>Sales_Data[[#This Row],[Sales]]*Sales_Data[[#This Row],[Cost_%]]</f>
        <v>456.27400000000006</v>
      </c>
      <c r="X6293">
        <f>Sales_Data[[#This Row],[Sales]]-Sales_Data[[#This Row],[Cost]]</f>
        <v>245.68599999999998</v>
      </c>
      <c r="Y6293" s="3">
        <f>Sales_Data[[#This Row],[Gross_Profit_Recalc]]/Sales_Data[[#This Row],[Sales]]</f>
        <v>0.35</v>
      </c>
      <c r="Z6293">
        <f>YEAR(Sales_Data[[#This Row],[Order Date]])</f>
        <v>2017</v>
      </c>
    </row>
    <row r="6294" spans="1:26" x14ac:dyDescent="0.2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>_xlfn.XLOOKUP(Sales_Data[[#This Row],[Category]],Assumptions_Model!A:A, Assumptions_Model!B:B)</f>
        <v>0.55000000000000004</v>
      </c>
      <c r="W6294">
        <f>Sales_Data[[#This Row],[Sales]]*Sales_Data[[#This Row],[Cost_%]]</f>
        <v>48.826799999999999</v>
      </c>
      <c r="X6294">
        <f>Sales_Data[[#This Row],[Sales]]-Sales_Data[[#This Row],[Cost]]</f>
        <v>39.949199999999998</v>
      </c>
      <c r="Y6294" s="3">
        <f>Sales_Data[[#This Row],[Gross_Profit_Recalc]]/Sales_Data[[#This Row],[Sales]]</f>
        <v>0.45</v>
      </c>
      <c r="Z6294">
        <f>YEAR(Sales_Data[[#This Row],[Order Date]])</f>
        <v>2015</v>
      </c>
    </row>
    <row r="6295" spans="1:26" x14ac:dyDescent="0.2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f>_xlfn.XLOOKUP(Sales_Data[[#This Row],[Category]],Assumptions_Model!A:A, Assumptions_Model!B:B)</f>
        <v>0.6</v>
      </c>
      <c r="W6295">
        <f>Sales_Data[[#This Row],[Sales]]*Sales_Data[[#This Row],[Cost_%]]</f>
        <v>38.484000000000002</v>
      </c>
      <c r="X6295">
        <f>Sales_Data[[#This Row],[Sales]]-Sales_Data[[#This Row],[Cost]]</f>
        <v>25.655999999999999</v>
      </c>
      <c r="Y6295" s="3">
        <f>Sales_Data[[#This Row],[Gross_Profit_Recalc]]/Sales_Data[[#This Row],[Sales]]</f>
        <v>0.39999999999999997</v>
      </c>
      <c r="Z6295">
        <f>YEAR(Sales_Data[[#This Row],[Order Date]])</f>
        <v>2015</v>
      </c>
    </row>
    <row r="6296" spans="1:26" x14ac:dyDescent="0.2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>_xlfn.XLOOKUP(Sales_Data[[#This Row],[Category]],Assumptions_Model!A:A, Assumptions_Model!B:B)</f>
        <v>0.6</v>
      </c>
      <c r="W6296">
        <f>Sales_Data[[#This Row],[Sales]]*Sales_Data[[#This Row],[Cost_%]]</f>
        <v>20.1312</v>
      </c>
      <c r="X6296">
        <f>Sales_Data[[#This Row],[Sales]]-Sales_Data[[#This Row],[Cost]]</f>
        <v>13.4208</v>
      </c>
      <c r="Y6296" s="3">
        <f>Sales_Data[[#This Row],[Gross_Profit_Recalc]]/Sales_Data[[#This Row],[Sales]]</f>
        <v>0.4</v>
      </c>
      <c r="Z6296">
        <f>YEAR(Sales_Data[[#This Row],[Order Date]])</f>
        <v>2014</v>
      </c>
    </row>
    <row r="6297" spans="1:26" x14ac:dyDescent="0.2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f>_xlfn.XLOOKUP(Sales_Data[[#This Row],[Category]],Assumptions_Model!A:A, Assumptions_Model!B:B)</f>
        <v>0.6</v>
      </c>
      <c r="W6297">
        <f>Sales_Data[[#This Row],[Sales]]*Sales_Data[[#This Row],[Cost_%]]</f>
        <v>1042.308</v>
      </c>
      <c r="X6297">
        <f>Sales_Data[[#This Row],[Sales]]-Sales_Data[[#This Row],[Cost]]</f>
        <v>694.87200000000007</v>
      </c>
      <c r="Y6297" s="3">
        <f>Sales_Data[[#This Row],[Gross_Profit_Recalc]]/Sales_Data[[#This Row],[Sales]]</f>
        <v>0.4</v>
      </c>
      <c r="Z6297">
        <f>YEAR(Sales_Data[[#This Row],[Order Date]])</f>
        <v>2014</v>
      </c>
    </row>
    <row r="6298" spans="1:26" x14ac:dyDescent="0.2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>_xlfn.XLOOKUP(Sales_Data[[#This Row],[Category]],Assumptions_Model!A:A, Assumptions_Model!B:B)</f>
        <v>0.6</v>
      </c>
      <c r="W6298">
        <f>Sales_Data[[#This Row],[Sales]]*Sales_Data[[#This Row],[Cost_%]]</f>
        <v>422.55</v>
      </c>
      <c r="X6298">
        <f>Sales_Data[[#This Row],[Sales]]-Sales_Data[[#This Row],[Cost]]</f>
        <v>281.7</v>
      </c>
      <c r="Y6298" s="3">
        <f>Sales_Data[[#This Row],[Gross_Profit_Recalc]]/Sales_Data[[#This Row],[Sales]]</f>
        <v>0.39999999999999997</v>
      </c>
      <c r="Z6298">
        <f>YEAR(Sales_Data[[#This Row],[Order Date]])</f>
        <v>2014</v>
      </c>
    </row>
    <row r="6299" spans="1:26" x14ac:dyDescent="0.2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f>_xlfn.XLOOKUP(Sales_Data[[#This Row],[Category]],Assumptions_Model!A:A, Assumptions_Model!B:B)</f>
        <v>0.6</v>
      </c>
      <c r="W6299">
        <f>Sales_Data[[#This Row],[Sales]]*Sales_Data[[#This Row],[Cost_%]]</f>
        <v>85.055999999999997</v>
      </c>
      <c r="X6299">
        <f>Sales_Data[[#This Row],[Sales]]-Sales_Data[[#This Row],[Cost]]</f>
        <v>56.703999999999994</v>
      </c>
      <c r="Y6299" s="3">
        <f>Sales_Data[[#This Row],[Gross_Profit_Recalc]]/Sales_Data[[#This Row],[Sales]]</f>
        <v>0.39999999999999997</v>
      </c>
      <c r="Z6299">
        <f>YEAR(Sales_Data[[#This Row],[Order Date]])</f>
        <v>2014</v>
      </c>
    </row>
    <row r="6300" spans="1:26" x14ac:dyDescent="0.2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>_xlfn.XLOOKUP(Sales_Data[[#This Row],[Category]],Assumptions_Model!A:A, Assumptions_Model!B:B)</f>
        <v>0.6</v>
      </c>
      <c r="W6300">
        <f>Sales_Data[[#This Row],[Sales]]*Sales_Data[[#This Row],[Cost_%]]</f>
        <v>21.815999999999999</v>
      </c>
      <c r="X6300">
        <f>Sales_Data[[#This Row],[Sales]]-Sales_Data[[#This Row],[Cost]]</f>
        <v>14.544</v>
      </c>
      <c r="Y6300" s="3">
        <f>Sales_Data[[#This Row],[Gross_Profit_Recalc]]/Sales_Data[[#This Row],[Sales]]</f>
        <v>0.4</v>
      </c>
      <c r="Z6300">
        <f>YEAR(Sales_Data[[#This Row],[Order Date]])</f>
        <v>2014</v>
      </c>
    </row>
    <row r="6301" spans="1:26" x14ac:dyDescent="0.2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f>_xlfn.XLOOKUP(Sales_Data[[#This Row],[Category]],Assumptions_Model!A:A, Assumptions_Model!B:B)</f>
        <v>0.65</v>
      </c>
      <c r="W6301">
        <f>Sales_Data[[#This Row],[Sales]]*Sales_Data[[#This Row],[Cost_%]]</f>
        <v>16.7895</v>
      </c>
      <c r="X6301">
        <f>Sales_Data[[#This Row],[Sales]]-Sales_Data[[#This Row],[Cost]]</f>
        <v>9.040499999999998</v>
      </c>
      <c r="Y6301" s="3">
        <f>Sales_Data[[#This Row],[Gross_Profit_Recalc]]/Sales_Data[[#This Row],[Sales]]</f>
        <v>0.34999999999999992</v>
      </c>
      <c r="Z6301">
        <f>YEAR(Sales_Data[[#This Row],[Order Date]])</f>
        <v>2017</v>
      </c>
    </row>
    <row r="6302" spans="1:26" x14ac:dyDescent="0.2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>_xlfn.XLOOKUP(Sales_Data[[#This Row],[Category]],Assumptions_Model!A:A, Assumptions_Model!B:B)</f>
        <v>0.6</v>
      </c>
      <c r="W6302">
        <f>Sales_Data[[#This Row],[Sales]]*Sales_Data[[#This Row],[Cost_%]]</f>
        <v>14.752800000000001</v>
      </c>
      <c r="X6302">
        <f>Sales_Data[[#This Row],[Sales]]-Sales_Data[[#This Row],[Cost]]</f>
        <v>9.8352000000000004</v>
      </c>
      <c r="Y6302" s="3">
        <f>Sales_Data[[#This Row],[Gross_Profit_Recalc]]/Sales_Data[[#This Row],[Sales]]</f>
        <v>0.4</v>
      </c>
      <c r="Z6302">
        <f>YEAR(Sales_Data[[#This Row],[Order Date]])</f>
        <v>2014</v>
      </c>
    </row>
    <row r="6303" spans="1:26" x14ac:dyDescent="0.2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>_xlfn.XLOOKUP(Sales_Data[[#This Row],[Category]],Assumptions_Model!A:A, Assumptions_Model!B:B)</f>
        <v>0.6</v>
      </c>
      <c r="W6303">
        <f>Sales_Data[[#This Row],[Sales]]*Sales_Data[[#This Row],[Cost_%]]</f>
        <v>8.3903999999999996</v>
      </c>
      <c r="X6303">
        <f>Sales_Data[[#This Row],[Sales]]-Sales_Data[[#This Row],[Cost]]</f>
        <v>5.5936000000000003</v>
      </c>
      <c r="Y6303" s="3">
        <f>Sales_Data[[#This Row],[Gross_Profit_Recalc]]/Sales_Data[[#This Row],[Sales]]</f>
        <v>0.4</v>
      </c>
      <c r="Z6303">
        <f>YEAR(Sales_Data[[#This Row],[Order Date]])</f>
        <v>2014</v>
      </c>
    </row>
    <row r="6304" spans="1:26" x14ac:dyDescent="0.2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f>_xlfn.XLOOKUP(Sales_Data[[#This Row],[Category]],Assumptions_Model!A:A, Assumptions_Model!B:B)</f>
        <v>0.55000000000000004</v>
      </c>
      <c r="W6304">
        <f>Sales_Data[[#This Row],[Sales]]*Sales_Data[[#This Row],[Cost_%]]</f>
        <v>107.77800000000002</v>
      </c>
      <c r="X6304">
        <f>Sales_Data[[#This Row],[Sales]]-Sales_Data[[#This Row],[Cost]]</f>
        <v>88.181999999999988</v>
      </c>
      <c r="Y6304" s="3">
        <f>Sales_Data[[#This Row],[Gross_Profit_Recalc]]/Sales_Data[[#This Row],[Sales]]</f>
        <v>0.4499999999999999</v>
      </c>
      <c r="Z6304">
        <f>YEAR(Sales_Data[[#This Row],[Order Date]])</f>
        <v>2017</v>
      </c>
    </row>
    <row r="6305" spans="1:26" x14ac:dyDescent="0.2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>_xlfn.XLOOKUP(Sales_Data[[#This Row],[Category]],Assumptions_Model!A:A, Assumptions_Model!B:B)</f>
        <v>0.6</v>
      </c>
      <c r="W6305">
        <f>Sales_Data[[#This Row],[Sales]]*Sales_Data[[#This Row],[Cost_%]]</f>
        <v>44.611200000000004</v>
      </c>
      <c r="X6305">
        <f>Sales_Data[[#This Row],[Sales]]-Sales_Data[[#This Row],[Cost]]</f>
        <v>29.7408</v>
      </c>
      <c r="Y6305" s="3">
        <f>Sales_Data[[#This Row],[Gross_Profit_Recalc]]/Sales_Data[[#This Row],[Sales]]</f>
        <v>0.39999999999999997</v>
      </c>
      <c r="Z6305">
        <f>YEAR(Sales_Data[[#This Row],[Order Date]])</f>
        <v>2017</v>
      </c>
    </row>
    <row r="6306" spans="1:26" x14ac:dyDescent="0.2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>_xlfn.XLOOKUP(Sales_Data[[#This Row],[Category]],Assumptions_Model!A:A, Assumptions_Model!B:B)</f>
        <v>0.6</v>
      </c>
      <c r="W6306">
        <f>Sales_Data[[#This Row],[Sales]]*Sales_Data[[#This Row],[Cost_%]]</f>
        <v>4.008</v>
      </c>
      <c r="X6306">
        <f>Sales_Data[[#This Row],[Sales]]-Sales_Data[[#This Row],[Cost]]</f>
        <v>2.6719999999999997</v>
      </c>
      <c r="Y6306" s="3">
        <f>Sales_Data[[#This Row],[Gross_Profit_Recalc]]/Sales_Data[[#This Row],[Sales]]</f>
        <v>0.39999999999999997</v>
      </c>
      <c r="Z6306">
        <f>YEAR(Sales_Data[[#This Row],[Order Date]])</f>
        <v>2017</v>
      </c>
    </row>
    <row r="6307" spans="1:26" x14ac:dyDescent="0.2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>_xlfn.XLOOKUP(Sales_Data[[#This Row],[Category]],Assumptions_Model!A:A, Assumptions_Model!B:B)</f>
        <v>0.6</v>
      </c>
      <c r="W6307">
        <f>Sales_Data[[#This Row],[Sales]]*Sales_Data[[#This Row],[Cost_%]]</f>
        <v>10.5504</v>
      </c>
      <c r="X6307">
        <f>Sales_Data[[#This Row],[Sales]]-Sales_Data[[#This Row],[Cost]]</f>
        <v>7.0335999999999999</v>
      </c>
      <c r="Y6307" s="3">
        <f>Sales_Data[[#This Row],[Gross_Profit_Recalc]]/Sales_Data[[#This Row],[Sales]]</f>
        <v>0.4</v>
      </c>
      <c r="Z6307">
        <f>YEAR(Sales_Data[[#This Row],[Order Date]])</f>
        <v>2016</v>
      </c>
    </row>
    <row r="6308" spans="1:26" x14ac:dyDescent="0.2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>_xlfn.XLOOKUP(Sales_Data[[#This Row],[Category]],Assumptions_Model!A:A, Assumptions_Model!B:B)</f>
        <v>0.65</v>
      </c>
      <c r="W6308">
        <f>Sales_Data[[#This Row],[Sales]]*Sales_Data[[#This Row],[Cost_%]]</f>
        <v>68.1096</v>
      </c>
      <c r="X6308">
        <f>Sales_Data[[#This Row],[Sales]]-Sales_Data[[#This Row],[Cost]]</f>
        <v>36.674400000000006</v>
      </c>
      <c r="Y6308" s="3">
        <f>Sales_Data[[#This Row],[Gross_Profit_Recalc]]/Sales_Data[[#This Row],[Sales]]</f>
        <v>0.35000000000000003</v>
      </c>
      <c r="Z6308">
        <f>YEAR(Sales_Data[[#This Row],[Order Date]])</f>
        <v>2016</v>
      </c>
    </row>
    <row r="6309" spans="1:26" x14ac:dyDescent="0.2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>_xlfn.XLOOKUP(Sales_Data[[#This Row],[Category]],Assumptions_Model!A:A, Assumptions_Model!B:B)</f>
        <v>0.6</v>
      </c>
      <c r="W6309">
        <f>Sales_Data[[#This Row],[Sales]]*Sales_Data[[#This Row],[Cost_%]]</f>
        <v>28.771199999999997</v>
      </c>
      <c r="X6309">
        <f>Sales_Data[[#This Row],[Sales]]-Sales_Data[[#This Row],[Cost]]</f>
        <v>19.180800000000001</v>
      </c>
      <c r="Y6309" s="3">
        <f>Sales_Data[[#This Row],[Gross_Profit_Recalc]]/Sales_Data[[#This Row],[Sales]]</f>
        <v>0.4</v>
      </c>
      <c r="Z6309">
        <f>YEAR(Sales_Data[[#This Row],[Order Date]])</f>
        <v>2016</v>
      </c>
    </row>
    <row r="6310" spans="1:26" x14ac:dyDescent="0.2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>_xlfn.XLOOKUP(Sales_Data[[#This Row],[Category]],Assumptions_Model!A:A, Assumptions_Model!B:B)</f>
        <v>0.65</v>
      </c>
      <c r="W6310">
        <f>Sales_Data[[#This Row],[Sales]]*Sales_Data[[#This Row],[Cost_%]]</f>
        <v>422.72879999999998</v>
      </c>
      <c r="X6310">
        <f>Sales_Data[[#This Row],[Sales]]-Sales_Data[[#This Row],[Cost]]</f>
        <v>227.6232</v>
      </c>
      <c r="Y6310" s="3">
        <f>Sales_Data[[#This Row],[Gross_Profit_Recalc]]/Sales_Data[[#This Row],[Sales]]</f>
        <v>0.35000000000000003</v>
      </c>
      <c r="Z6310">
        <f>YEAR(Sales_Data[[#This Row],[Order Date]])</f>
        <v>2016</v>
      </c>
    </row>
    <row r="6311" spans="1:26" x14ac:dyDescent="0.2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>_xlfn.XLOOKUP(Sales_Data[[#This Row],[Category]],Assumptions_Model!A:A, Assumptions_Model!B:B)</f>
        <v>0.6</v>
      </c>
      <c r="W6311">
        <f>Sales_Data[[#This Row],[Sales]]*Sales_Data[[#This Row],[Cost_%]]</f>
        <v>377.51039999999995</v>
      </c>
      <c r="X6311">
        <f>Sales_Data[[#This Row],[Sales]]-Sales_Data[[#This Row],[Cost]]</f>
        <v>251.67360000000002</v>
      </c>
      <c r="Y6311" s="3">
        <f>Sales_Data[[#This Row],[Gross_Profit_Recalc]]/Sales_Data[[#This Row],[Sales]]</f>
        <v>0.40000000000000008</v>
      </c>
      <c r="Z6311">
        <f>YEAR(Sales_Data[[#This Row],[Order Date]])</f>
        <v>2016</v>
      </c>
    </row>
    <row r="6312" spans="1:26" x14ac:dyDescent="0.2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>_xlfn.XLOOKUP(Sales_Data[[#This Row],[Category]],Assumptions_Model!A:A, Assumptions_Model!B:B)</f>
        <v>0.6</v>
      </c>
      <c r="W6312">
        <f>Sales_Data[[#This Row],[Sales]]*Sales_Data[[#This Row],[Cost_%]]</f>
        <v>9.105599999999999</v>
      </c>
      <c r="X6312">
        <f>Sales_Data[[#This Row],[Sales]]-Sales_Data[[#This Row],[Cost]]</f>
        <v>6.0704000000000011</v>
      </c>
      <c r="Y6312" s="3">
        <f>Sales_Data[[#This Row],[Gross_Profit_Recalc]]/Sales_Data[[#This Row],[Sales]]</f>
        <v>0.40000000000000008</v>
      </c>
      <c r="Z6312">
        <f>YEAR(Sales_Data[[#This Row],[Order Date]])</f>
        <v>2016</v>
      </c>
    </row>
    <row r="6313" spans="1:26" x14ac:dyDescent="0.2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>_xlfn.XLOOKUP(Sales_Data[[#This Row],[Category]],Assumptions_Model!A:A, Assumptions_Model!B:B)</f>
        <v>0.65</v>
      </c>
      <c r="W6313">
        <f>Sales_Data[[#This Row],[Sales]]*Sales_Data[[#This Row],[Cost_%]]</f>
        <v>83.167500000000004</v>
      </c>
      <c r="X6313">
        <f>Sales_Data[[#This Row],[Sales]]-Sales_Data[[#This Row],[Cost]]</f>
        <v>44.782499999999999</v>
      </c>
      <c r="Y6313" s="3">
        <f>Sales_Data[[#This Row],[Gross_Profit_Recalc]]/Sales_Data[[#This Row],[Sales]]</f>
        <v>0.35</v>
      </c>
      <c r="Z6313">
        <f>YEAR(Sales_Data[[#This Row],[Order Date]])</f>
        <v>2014</v>
      </c>
    </row>
    <row r="6314" spans="1:26" x14ac:dyDescent="0.2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f>_xlfn.XLOOKUP(Sales_Data[[#This Row],[Category]],Assumptions_Model!A:A, Assumptions_Model!B:B)</f>
        <v>0.6</v>
      </c>
      <c r="W6314">
        <f>Sales_Data[[#This Row],[Sales]]*Sales_Data[[#This Row],[Cost_%]]</f>
        <v>347.70599999999996</v>
      </c>
      <c r="X6314">
        <f>Sales_Data[[#This Row],[Sales]]-Sales_Data[[#This Row],[Cost]]</f>
        <v>231.80400000000003</v>
      </c>
      <c r="Y6314" s="3">
        <f>Sales_Data[[#This Row],[Gross_Profit_Recalc]]/Sales_Data[[#This Row],[Sales]]</f>
        <v>0.40000000000000008</v>
      </c>
      <c r="Z6314">
        <f>YEAR(Sales_Data[[#This Row],[Order Date]])</f>
        <v>2017</v>
      </c>
    </row>
    <row r="6315" spans="1:26" x14ac:dyDescent="0.2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>_xlfn.XLOOKUP(Sales_Data[[#This Row],[Category]],Assumptions_Model!A:A, Assumptions_Model!B:B)</f>
        <v>0.55000000000000004</v>
      </c>
      <c r="W6315">
        <f>Sales_Data[[#This Row],[Sales]]*Sales_Data[[#This Row],[Cost_%]]</f>
        <v>8.2445000000000004</v>
      </c>
      <c r="X6315">
        <f>Sales_Data[[#This Row],[Sales]]-Sales_Data[[#This Row],[Cost]]</f>
        <v>6.7454999999999998</v>
      </c>
      <c r="Y6315" s="3">
        <f>Sales_Data[[#This Row],[Gross_Profit_Recalc]]/Sales_Data[[#This Row],[Sales]]</f>
        <v>0.44999999999999996</v>
      </c>
      <c r="Z6315">
        <f>YEAR(Sales_Data[[#This Row],[Order Date]])</f>
        <v>2017</v>
      </c>
    </row>
    <row r="6316" spans="1:26" x14ac:dyDescent="0.2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>_xlfn.XLOOKUP(Sales_Data[[#This Row],[Category]],Assumptions_Model!A:A, Assumptions_Model!B:B)</f>
        <v>0.6</v>
      </c>
      <c r="W6316">
        <f>Sales_Data[[#This Row],[Sales]]*Sales_Data[[#This Row],[Cost_%]]</f>
        <v>91.151999999999987</v>
      </c>
      <c r="X6316">
        <f>Sales_Data[[#This Row],[Sales]]-Sales_Data[[#This Row],[Cost]]</f>
        <v>60.768000000000001</v>
      </c>
      <c r="Y6316" s="3">
        <f>Sales_Data[[#This Row],[Gross_Profit_Recalc]]/Sales_Data[[#This Row],[Sales]]</f>
        <v>0.4</v>
      </c>
      <c r="Z6316">
        <f>YEAR(Sales_Data[[#This Row],[Order Date]])</f>
        <v>2014</v>
      </c>
    </row>
    <row r="6317" spans="1:26" x14ac:dyDescent="0.2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>_xlfn.XLOOKUP(Sales_Data[[#This Row],[Category]],Assumptions_Model!A:A, Assumptions_Model!B:B)</f>
        <v>0.6</v>
      </c>
      <c r="W6317">
        <f>Sales_Data[[#This Row],[Sales]]*Sales_Data[[#This Row],[Cost_%]]</f>
        <v>117.97199999999999</v>
      </c>
      <c r="X6317">
        <f>Sales_Data[[#This Row],[Sales]]-Sales_Data[[#This Row],[Cost]]</f>
        <v>78.64800000000001</v>
      </c>
      <c r="Y6317" s="3">
        <f>Sales_Data[[#This Row],[Gross_Profit_Recalc]]/Sales_Data[[#This Row],[Sales]]</f>
        <v>0.4</v>
      </c>
      <c r="Z6317">
        <f>YEAR(Sales_Data[[#This Row],[Order Date]])</f>
        <v>2014</v>
      </c>
    </row>
    <row r="6318" spans="1:26" x14ac:dyDescent="0.2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f>_xlfn.XLOOKUP(Sales_Data[[#This Row],[Category]],Assumptions_Model!A:A, Assumptions_Model!B:B)</f>
        <v>0.6</v>
      </c>
      <c r="W6318">
        <f>Sales_Data[[#This Row],[Sales]]*Sales_Data[[#This Row],[Cost_%]]</f>
        <v>86.471999999999994</v>
      </c>
      <c r="X6318">
        <f>Sales_Data[[#This Row],[Sales]]-Sales_Data[[#This Row],[Cost]]</f>
        <v>57.64800000000001</v>
      </c>
      <c r="Y6318" s="3">
        <f>Sales_Data[[#This Row],[Gross_Profit_Recalc]]/Sales_Data[[#This Row],[Sales]]</f>
        <v>0.40000000000000008</v>
      </c>
      <c r="Z6318">
        <f>YEAR(Sales_Data[[#This Row],[Order Date]])</f>
        <v>2014</v>
      </c>
    </row>
    <row r="6319" spans="1:26" x14ac:dyDescent="0.2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>_xlfn.XLOOKUP(Sales_Data[[#This Row],[Category]],Assumptions_Model!A:A, Assumptions_Model!B:B)</f>
        <v>0.6</v>
      </c>
      <c r="W6319">
        <f>Sales_Data[[#This Row],[Sales]]*Sales_Data[[#This Row],[Cost_%]]</f>
        <v>9.5760000000000005</v>
      </c>
      <c r="X6319">
        <f>Sales_Data[[#This Row],[Sales]]-Sales_Data[[#This Row],[Cost]]</f>
        <v>6.3840000000000003</v>
      </c>
      <c r="Y6319" s="3">
        <f>Sales_Data[[#This Row],[Gross_Profit_Recalc]]/Sales_Data[[#This Row],[Sales]]</f>
        <v>0.4</v>
      </c>
      <c r="Z6319">
        <f>YEAR(Sales_Data[[#This Row],[Order Date]])</f>
        <v>2014</v>
      </c>
    </row>
    <row r="6320" spans="1:26" x14ac:dyDescent="0.2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f>_xlfn.XLOOKUP(Sales_Data[[#This Row],[Category]],Assumptions_Model!A:A, Assumptions_Model!B:B)</f>
        <v>0.55000000000000004</v>
      </c>
      <c r="W6320">
        <f>Sales_Data[[#This Row],[Sales]]*Sales_Data[[#This Row],[Cost_%]]</f>
        <v>21.978000000000002</v>
      </c>
      <c r="X6320">
        <f>Sales_Data[[#This Row],[Sales]]-Sales_Data[[#This Row],[Cost]]</f>
        <v>17.981999999999999</v>
      </c>
      <c r="Y6320" s="3">
        <f>Sales_Data[[#This Row],[Gross_Profit_Recalc]]/Sales_Data[[#This Row],[Sales]]</f>
        <v>0.44999999999999996</v>
      </c>
      <c r="Z6320">
        <f>YEAR(Sales_Data[[#This Row],[Order Date]])</f>
        <v>2017</v>
      </c>
    </row>
    <row r="6321" spans="1:26" x14ac:dyDescent="0.2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>_xlfn.XLOOKUP(Sales_Data[[#This Row],[Category]],Assumptions_Model!A:A, Assumptions_Model!B:B)</f>
        <v>0.6</v>
      </c>
      <c r="W6321">
        <f>Sales_Data[[#This Row],[Sales]]*Sales_Data[[#This Row],[Cost_%]]</f>
        <v>20.447999999999997</v>
      </c>
      <c r="X6321">
        <f>Sales_Data[[#This Row],[Sales]]-Sales_Data[[#This Row],[Cost]]</f>
        <v>13.632000000000001</v>
      </c>
      <c r="Y6321" s="3">
        <f>Sales_Data[[#This Row],[Gross_Profit_Recalc]]/Sales_Data[[#This Row],[Sales]]</f>
        <v>0.40000000000000008</v>
      </c>
      <c r="Z6321">
        <f>YEAR(Sales_Data[[#This Row],[Order Date]])</f>
        <v>2017</v>
      </c>
    </row>
    <row r="6322" spans="1:26" x14ac:dyDescent="0.2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>_xlfn.XLOOKUP(Sales_Data[[#This Row],[Category]],Assumptions_Model!A:A, Assumptions_Model!B:B)</f>
        <v>0.6</v>
      </c>
      <c r="W6322">
        <f>Sales_Data[[#This Row],[Sales]]*Sales_Data[[#This Row],[Cost_%]]</f>
        <v>6.2207999999999997</v>
      </c>
      <c r="X6322">
        <f>Sales_Data[[#This Row],[Sales]]-Sales_Data[[#This Row],[Cost]]</f>
        <v>4.1472000000000007</v>
      </c>
      <c r="Y6322" s="3">
        <f>Sales_Data[[#This Row],[Gross_Profit_Recalc]]/Sales_Data[[#This Row],[Sales]]</f>
        <v>0.40000000000000008</v>
      </c>
      <c r="Z6322">
        <f>YEAR(Sales_Data[[#This Row],[Order Date]])</f>
        <v>2017</v>
      </c>
    </row>
    <row r="6323" spans="1:26" x14ac:dyDescent="0.2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>_xlfn.XLOOKUP(Sales_Data[[#This Row],[Category]],Assumptions_Model!A:A, Assumptions_Model!B:B)</f>
        <v>0.6</v>
      </c>
      <c r="W6323">
        <f>Sales_Data[[#This Row],[Sales]]*Sales_Data[[#This Row],[Cost_%]]</f>
        <v>4.6511999999999993</v>
      </c>
      <c r="X6323">
        <f>Sales_Data[[#This Row],[Sales]]-Sales_Data[[#This Row],[Cost]]</f>
        <v>3.1008000000000004</v>
      </c>
      <c r="Y6323" s="3">
        <f>Sales_Data[[#This Row],[Gross_Profit_Recalc]]/Sales_Data[[#This Row],[Sales]]</f>
        <v>0.40000000000000008</v>
      </c>
      <c r="Z6323">
        <f>YEAR(Sales_Data[[#This Row],[Order Date]])</f>
        <v>2014</v>
      </c>
    </row>
    <row r="6324" spans="1:26" x14ac:dyDescent="0.2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>_xlfn.XLOOKUP(Sales_Data[[#This Row],[Category]],Assumptions_Model!A:A, Assumptions_Model!B:B)</f>
        <v>0.6</v>
      </c>
      <c r="W6324">
        <f>Sales_Data[[#This Row],[Sales]]*Sales_Data[[#This Row],[Cost_%]]</f>
        <v>9.1679999999999993</v>
      </c>
      <c r="X6324">
        <f>Sales_Data[[#This Row],[Sales]]-Sales_Data[[#This Row],[Cost]]</f>
        <v>6.1120000000000001</v>
      </c>
      <c r="Y6324" s="3">
        <f>Sales_Data[[#This Row],[Gross_Profit_Recalc]]/Sales_Data[[#This Row],[Sales]]</f>
        <v>0.4</v>
      </c>
      <c r="Z6324">
        <f>YEAR(Sales_Data[[#This Row],[Order Date]])</f>
        <v>2014</v>
      </c>
    </row>
    <row r="6325" spans="1:26" x14ac:dyDescent="0.2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f>_xlfn.XLOOKUP(Sales_Data[[#This Row],[Category]],Assumptions_Model!A:A, Assumptions_Model!B:B)</f>
        <v>0.55000000000000004</v>
      </c>
      <c r="W6325">
        <f>Sales_Data[[#This Row],[Sales]]*Sales_Data[[#This Row],[Cost_%]]</f>
        <v>36.283500000000004</v>
      </c>
      <c r="X6325">
        <f>Sales_Data[[#This Row],[Sales]]-Sales_Data[[#This Row],[Cost]]</f>
        <v>29.686499999999995</v>
      </c>
      <c r="Y6325" s="3">
        <f>Sales_Data[[#This Row],[Gross_Profit_Recalc]]/Sales_Data[[#This Row],[Sales]]</f>
        <v>0.44999999999999996</v>
      </c>
      <c r="Z6325">
        <f>YEAR(Sales_Data[[#This Row],[Order Date]])</f>
        <v>2014</v>
      </c>
    </row>
    <row r="6326" spans="1:26" x14ac:dyDescent="0.2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>_xlfn.XLOOKUP(Sales_Data[[#This Row],[Category]],Assumptions_Model!A:A, Assumptions_Model!B:B)</f>
        <v>0.6</v>
      </c>
      <c r="W6326">
        <f>Sales_Data[[#This Row],[Sales]]*Sales_Data[[#This Row],[Cost_%]]</f>
        <v>20.04</v>
      </c>
      <c r="X6326">
        <f>Sales_Data[[#This Row],[Sales]]-Sales_Data[[#This Row],[Cost]]</f>
        <v>13.36</v>
      </c>
      <c r="Y6326" s="3">
        <f>Sales_Data[[#This Row],[Gross_Profit_Recalc]]/Sales_Data[[#This Row],[Sales]]</f>
        <v>0.4</v>
      </c>
      <c r="Z6326">
        <f>YEAR(Sales_Data[[#This Row],[Order Date]])</f>
        <v>2015</v>
      </c>
    </row>
    <row r="6327" spans="1:26" x14ac:dyDescent="0.2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>_xlfn.XLOOKUP(Sales_Data[[#This Row],[Category]],Assumptions_Model!A:A, Assumptions_Model!B:B)</f>
        <v>0.6</v>
      </c>
      <c r="W6327">
        <f>Sales_Data[[#This Row],[Sales]]*Sales_Data[[#This Row],[Cost_%]]</f>
        <v>126.50399999999999</v>
      </c>
      <c r="X6327">
        <f>Sales_Data[[#This Row],[Sales]]-Sales_Data[[#This Row],[Cost]]</f>
        <v>84.336000000000013</v>
      </c>
      <c r="Y6327" s="3">
        <f>Sales_Data[[#This Row],[Gross_Profit_Recalc]]/Sales_Data[[#This Row],[Sales]]</f>
        <v>0.40000000000000008</v>
      </c>
      <c r="Z6327">
        <f>YEAR(Sales_Data[[#This Row],[Order Date]])</f>
        <v>2015</v>
      </c>
    </row>
    <row r="6328" spans="1:26" x14ac:dyDescent="0.2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>_xlfn.XLOOKUP(Sales_Data[[#This Row],[Category]],Assumptions_Model!A:A, Assumptions_Model!B:B)</f>
        <v>0.6</v>
      </c>
      <c r="W6328">
        <f>Sales_Data[[#This Row],[Sales]]*Sales_Data[[#This Row],[Cost_%]]</f>
        <v>8.3879999999999999</v>
      </c>
      <c r="X6328">
        <f>Sales_Data[[#This Row],[Sales]]-Sales_Data[[#This Row],[Cost]]</f>
        <v>5.5920000000000005</v>
      </c>
      <c r="Y6328" s="3">
        <f>Sales_Data[[#This Row],[Gross_Profit_Recalc]]/Sales_Data[[#This Row],[Sales]]</f>
        <v>0.4</v>
      </c>
      <c r="Z6328">
        <f>YEAR(Sales_Data[[#This Row],[Order Date]])</f>
        <v>2014</v>
      </c>
    </row>
    <row r="6329" spans="1:26" x14ac:dyDescent="0.2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>_xlfn.XLOOKUP(Sales_Data[[#This Row],[Category]],Assumptions_Model!A:A, Assumptions_Model!B:B)</f>
        <v>0.65</v>
      </c>
      <c r="W6329">
        <f>Sales_Data[[#This Row],[Sales]]*Sales_Data[[#This Row],[Cost_%]]</f>
        <v>177.411</v>
      </c>
      <c r="X6329">
        <f>Sales_Data[[#This Row],[Sales]]-Sales_Data[[#This Row],[Cost]]</f>
        <v>95.528999999999996</v>
      </c>
      <c r="Y6329" s="3">
        <f>Sales_Data[[#This Row],[Gross_Profit_Recalc]]/Sales_Data[[#This Row],[Sales]]</f>
        <v>0.35</v>
      </c>
      <c r="Z6329">
        <f>YEAR(Sales_Data[[#This Row],[Order Date]])</f>
        <v>2014</v>
      </c>
    </row>
    <row r="6330" spans="1:26" x14ac:dyDescent="0.2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>_xlfn.XLOOKUP(Sales_Data[[#This Row],[Category]],Assumptions_Model!A:A, Assumptions_Model!B:B)</f>
        <v>0.6</v>
      </c>
      <c r="W6330">
        <f>Sales_Data[[#This Row],[Sales]]*Sales_Data[[#This Row],[Cost_%]]</f>
        <v>11.43</v>
      </c>
      <c r="X6330">
        <f>Sales_Data[[#This Row],[Sales]]-Sales_Data[[#This Row],[Cost]]</f>
        <v>7.620000000000001</v>
      </c>
      <c r="Y6330" s="3">
        <f>Sales_Data[[#This Row],[Gross_Profit_Recalc]]/Sales_Data[[#This Row],[Sales]]</f>
        <v>0.4</v>
      </c>
      <c r="Z6330">
        <f>YEAR(Sales_Data[[#This Row],[Order Date]])</f>
        <v>2014</v>
      </c>
    </row>
    <row r="6331" spans="1:26" x14ac:dyDescent="0.2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>_xlfn.XLOOKUP(Sales_Data[[#This Row],[Category]],Assumptions_Model!A:A, Assumptions_Model!B:B)</f>
        <v>0.6</v>
      </c>
      <c r="W6331">
        <f>Sales_Data[[#This Row],[Sales]]*Sales_Data[[#This Row],[Cost_%]]</f>
        <v>148.62960000000001</v>
      </c>
      <c r="X6331">
        <f>Sales_Data[[#This Row],[Sales]]-Sales_Data[[#This Row],[Cost]]</f>
        <v>99.086399999999998</v>
      </c>
      <c r="Y6331" s="3">
        <f>Sales_Data[[#This Row],[Gross_Profit_Recalc]]/Sales_Data[[#This Row],[Sales]]</f>
        <v>0.39999999999999997</v>
      </c>
      <c r="Z6331">
        <f>YEAR(Sales_Data[[#This Row],[Order Date]])</f>
        <v>2014</v>
      </c>
    </row>
    <row r="6332" spans="1:26" x14ac:dyDescent="0.2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f>_xlfn.XLOOKUP(Sales_Data[[#This Row],[Category]],Assumptions_Model!A:A, Assumptions_Model!B:B)</f>
        <v>0.6</v>
      </c>
      <c r="W6332">
        <f>Sales_Data[[#This Row],[Sales]]*Sales_Data[[#This Row],[Cost_%]]</f>
        <v>39.948</v>
      </c>
      <c r="X6332">
        <f>Sales_Data[[#This Row],[Sales]]-Sales_Data[[#This Row],[Cost]]</f>
        <v>26.631999999999998</v>
      </c>
      <c r="Y6332" s="3">
        <f>Sales_Data[[#This Row],[Gross_Profit_Recalc]]/Sales_Data[[#This Row],[Sales]]</f>
        <v>0.39999999999999997</v>
      </c>
      <c r="Z6332">
        <f>YEAR(Sales_Data[[#This Row],[Order Date]])</f>
        <v>2014</v>
      </c>
    </row>
    <row r="6333" spans="1:26" x14ac:dyDescent="0.2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>_xlfn.XLOOKUP(Sales_Data[[#This Row],[Category]],Assumptions_Model!A:A, Assumptions_Model!B:B)</f>
        <v>0.6</v>
      </c>
      <c r="W6333">
        <f>Sales_Data[[#This Row],[Sales]]*Sales_Data[[#This Row],[Cost_%]]</f>
        <v>26.352</v>
      </c>
      <c r="X6333">
        <f>Sales_Data[[#This Row],[Sales]]-Sales_Data[[#This Row],[Cost]]</f>
        <v>17.568000000000001</v>
      </c>
      <c r="Y6333" s="3">
        <f>Sales_Data[[#This Row],[Gross_Profit_Recalc]]/Sales_Data[[#This Row],[Sales]]</f>
        <v>0.4</v>
      </c>
      <c r="Z6333">
        <f>YEAR(Sales_Data[[#This Row],[Order Date]])</f>
        <v>2014</v>
      </c>
    </row>
    <row r="6334" spans="1:26" x14ac:dyDescent="0.2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>_xlfn.XLOOKUP(Sales_Data[[#This Row],[Category]],Assumptions_Model!A:A, Assumptions_Model!B:B)</f>
        <v>0.65</v>
      </c>
      <c r="W6334">
        <f>Sales_Data[[#This Row],[Sales]]*Sales_Data[[#This Row],[Cost_%]]</f>
        <v>9.5745000000000005</v>
      </c>
      <c r="X6334">
        <f>Sales_Data[[#This Row],[Sales]]-Sales_Data[[#This Row],[Cost]]</f>
        <v>5.1555</v>
      </c>
      <c r="Y6334" s="3">
        <f>Sales_Data[[#This Row],[Gross_Profit_Recalc]]/Sales_Data[[#This Row],[Sales]]</f>
        <v>0.35</v>
      </c>
      <c r="Z6334">
        <f>YEAR(Sales_Data[[#This Row],[Order Date]])</f>
        <v>2014</v>
      </c>
    </row>
    <row r="6335" spans="1:26" x14ac:dyDescent="0.2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>_xlfn.XLOOKUP(Sales_Data[[#This Row],[Category]],Assumptions_Model!A:A, Assumptions_Model!B:B)</f>
        <v>0.6</v>
      </c>
      <c r="W6335">
        <f>Sales_Data[[#This Row],[Sales]]*Sales_Data[[#This Row],[Cost_%]]</f>
        <v>17.82</v>
      </c>
      <c r="X6335">
        <f>Sales_Data[[#This Row],[Sales]]-Sales_Data[[#This Row],[Cost]]</f>
        <v>11.879999999999999</v>
      </c>
      <c r="Y6335" s="3">
        <f>Sales_Data[[#This Row],[Gross_Profit_Recalc]]/Sales_Data[[#This Row],[Sales]]</f>
        <v>0.39999999999999997</v>
      </c>
      <c r="Z6335">
        <f>YEAR(Sales_Data[[#This Row],[Order Date]])</f>
        <v>2014</v>
      </c>
    </row>
    <row r="6336" spans="1:26" x14ac:dyDescent="0.2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>_xlfn.XLOOKUP(Sales_Data[[#This Row],[Category]],Assumptions_Model!A:A, Assumptions_Model!B:B)</f>
        <v>0.6</v>
      </c>
      <c r="W6336">
        <f>Sales_Data[[#This Row],[Sales]]*Sales_Data[[#This Row],[Cost_%]]</f>
        <v>29.471999999999998</v>
      </c>
      <c r="X6336">
        <f>Sales_Data[[#This Row],[Sales]]-Sales_Data[[#This Row],[Cost]]</f>
        <v>19.648</v>
      </c>
      <c r="Y6336" s="3">
        <f>Sales_Data[[#This Row],[Gross_Profit_Recalc]]/Sales_Data[[#This Row],[Sales]]</f>
        <v>0.4</v>
      </c>
      <c r="Z6336">
        <f>YEAR(Sales_Data[[#This Row],[Order Date]])</f>
        <v>2014</v>
      </c>
    </row>
    <row r="6337" spans="1:26" x14ac:dyDescent="0.2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>_xlfn.XLOOKUP(Sales_Data[[#This Row],[Category]],Assumptions_Model!A:A, Assumptions_Model!B:B)</f>
        <v>0.6</v>
      </c>
      <c r="W6337">
        <f>Sales_Data[[#This Row],[Sales]]*Sales_Data[[#This Row],[Cost_%]]</f>
        <v>10.968</v>
      </c>
      <c r="X6337">
        <f>Sales_Data[[#This Row],[Sales]]-Sales_Data[[#This Row],[Cost]]</f>
        <v>7.3120000000000012</v>
      </c>
      <c r="Y6337" s="3">
        <f>Sales_Data[[#This Row],[Gross_Profit_Recalc]]/Sales_Data[[#This Row],[Sales]]</f>
        <v>0.4</v>
      </c>
      <c r="Z6337">
        <f>YEAR(Sales_Data[[#This Row],[Order Date]])</f>
        <v>2014</v>
      </c>
    </row>
    <row r="6338" spans="1:26" x14ac:dyDescent="0.2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f>_xlfn.XLOOKUP(Sales_Data[[#This Row],[Category]],Assumptions_Model!A:A, Assumptions_Model!B:B)</f>
        <v>0.65</v>
      </c>
      <c r="W6338">
        <f>Sales_Data[[#This Row],[Sales]]*Sales_Data[[#This Row],[Cost_%]]</f>
        <v>30.576000000000001</v>
      </c>
      <c r="X6338">
        <f>Sales_Data[[#This Row],[Sales]]-Sales_Data[[#This Row],[Cost]]</f>
        <v>16.463999999999999</v>
      </c>
      <c r="Y6338" s="3">
        <f>Sales_Data[[#This Row],[Gross_Profit_Recalc]]/Sales_Data[[#This Row],[Sales]]</f>
        <v>0.35</v>
      </c>
      <c r="Z6338">
        <f>YEAR(Sales_Data[[#This Row],[Order Date]])</f>
        <v>2016</v>
      </c>
    </row>
    <row r="6339" spans="1:26" x14ac:dyDescent="0.2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f>_xlfn.XLOOKUP(Sales_Data[[#This Row],[Category]],Assumptions_Model!A:A, Assumptions_Model!B:B)</f>
        <v>0.55000000000000004</v>
      </c>
      <c r="W6339">
        <f>Sales_Data[[#This Row],[Sales]]*Sales_Data[[#This Row],[Cost_%]]</f>
        <v>186.97800000000001</v>
      </c>
      <c r="X6339">
        <f>Sales_Data[[#This Row],[Sales]]-Sales_Data[[#This Row],[Cost]]</f>
        <v>152.98199999999997</v>
      </c>
      <c r="Y6339" s="3">
        <f>Sales_Data[[#This Row],[Gross_Profit_Recalc]]/Sales_Data[[#This Row],[Sales]]</f>
        <v>0.44999999999999996</v>
      </c>
      <c r="Z6339">
        <f>YEAR(Sales_Data[[#This Row],[Order Date]])</f>
        <v>2016</v>
      </c>
    </row>
    <row r="6340" spans="1:26" x14ac:dyDescent="0.2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>_xlfn.XLOOKUP(Sales_Data[[#This Row],[Category]],Assumptions_Model!A:A, Assumptions_Model!B:B)</f>
        <v>0.55000000000000004</v>
      </c>
      <c r="W6340">
        <f>Sales_Data[[#This Row],[Sales]]*Sales_Data[[#This Row],[Cost_%]]</f>
        <v>48.29</v>
      </c>
      <c r="X6340">
        <f>Sales_Data[[#This Row],[Sales]]-Sales_Data[[#This Row],[Cost]]</f>
        <v>39.51</v>
      </c>
      <c r="Y6340" s="3">
        <f>Sales_Data[[#This Row],[Gross_Profit_Recalc]]/Sales_Data[[#This Row],[Sales]]</f>
        <v>0.45</v>
      </c>
      <c r="Z6340">
        <f>YEAR(Sales_Data[[#This Row],[Order Date]])</f>
        <v>2017</v>
      </c>
    </row>
    <row r="6341" spans="1:26" x14ac:dyDescent="0.2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>_xlfn.XLOOKUP(Sales_Data[[#This Row],[Category]],Assumptions_Model!A:A, Assumptions_Model!B:B)</f>
        <v>0.65</v>
      </c>
      <c r="W6341">
        <f>Sales_Data[[#This Row],[Sales]]*Sales_Data[[#This Row],[Cost_%]]</f>
        <v>143.89830000000001</v>
      </c>
      <c r="X6341">
        <f>Sales_Data[[#This Row],[Sales]]-Sales_Data[[#This Row],[Cost]]</f>
        <v>77.483699999999999</v>
      </c>
      <c r="Y6341" s="3">
        <f>Sales_Data[[#This Row],[Gross_Profit_Recalc]]/Sales_Data[[#This Row],[Sales]]</f>
        <v>0.35</v>
      </c>
      <c r="Z6341">
        <f>YEAR(Sales_Data[[#This Row],[Order Date]])</f>
        <v>2017</v>
      </c>
    </row>
    <row r="6342" spans="1:26" x14ac:dyDescent="0.2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>_xlfn.XLOOKUP(Sales_Data[[#This Row],[Category]],Assumptions_Model!A:A, Assumptions_Model!B:B)</f>
        <v>0.55000000000000004</v>
      </c>
      <c r="W6342">
        <f>Sales_Data[[#This Row],[Sales]]*Sales_Data[[#This Row],[Cost_%]]</f>
        <v>2859.9780000000001</v>
      </c>
      <c r="X6342">
        <f>Sales_Data[[#This Row],[Sales]]-Sales_Data[[#This Row],[Cost]]</f>
        <v>2339.982</v>
      </c>
      <c r="Y6342" s="3">
        <f>Sales_Data[[#This Row],[Gross_Profit_Recalc]]/Sales_Data[[#This Row],[Sales]]</f>
        <v>0.45</v>
      </c>
      <c r="Z6342">
        <f>YEAR(Sales_Data[[#This Row],[Order Date]])</f>
        <v>2017</v>
      </c>
    </row>
    <row r="6343" spans="1:26" x14ac:dyDescent="0.2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>_xlfn.XLOOKUP(Sales_Data[[#This Row],[Category]],Assumptions_Model!A:A, Assumptions_Model!B:B)</f>
        <v>0.6</v>
      </c>
      <c r="W6343">
        <f>Sales_Data[[#This Row],[Sales]]*Sales_Data[[#This Row],[Cost_%]]</f>
        <v>93.907200000000003</v>
      </c>
      <c r="X6343">
        <f>Sales_Data[[#This Row],[Sales]]-Sales_Data[[#This Row],[Cost]]</f>
        <v>62.604799999999997</v>
      </c>
      <c r="Y6343" s="3">
        <f>Sales_Data[[#This Row],[Gross_Profit_Recalc]]/Sales_Data[[#This Row],[Sales]]</f>
        <v>0.39999999999999997</v>
      </c>
      <c r="Z6343">
        <f>YEAR(Sales_Data[[#This Row],[Order Date]])</f>
        <v>2016</v>
      </c>
    </row>
    <row r="6344" spans="1:26" x14ac:dyDescent="0.2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>_xlfn.XLOOKUP(Sales_Data[[#This Row],[Category]],Assumptions_Model!A:A, Assumptions_Model!B:B)</f>
        <v>0.55000000000000004</v>
      </c>
      <c r="W6344">
        <f>Sales_Data[[#This Row],[Sales]]*Sales_Data[[#This Row],[Cost_%]]</f>
        <v>65.917500000000004</v>
      </c>
      <c r="X6344">
        <f>Sales_Data[[#This Row],[Sales]]-Sales_Data[[#This Row],[Cost]]</f>
        <v>53.93249999999999</v>
      </c>
      <c r="Y6344" s="3">
        <f>Sales_Data[[#This Row],[Gross_Profit_Recalc]]/Sales_Data[[#This Row],[Sales]]</f>
        <v>0.44999999999999996</v>
      </c>
      <c r="Z6344">
        <f>YEAR(Sales_Data[[#This Row],[Order Date]])</f>
        <v>2015</v>
      </c>
    </row>
    <row r="6345" spans="1:26" x14ac:dyDescent="0.2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>_xlfn.XLOOKUP(Sales_Data[[#This Row],[Category]],Assumptions_Model!A:A, Assumptions_Model!B:B)</f>
        <v>0.6</v>
      </c>
      <c r="W6345">
        <f>Sales_Data[[#This Row],[Sales]]*Sales_Data[[#This Row],[Cost_%]]</f>
        <v>18.263999999999999</v>
      </c>
      <c r="X6345">
        <f>Sales_Data[[#This Row],[Sales]]-Sales_Data[[#This Row],[Cost]]</f>
        <v>12.176000000000002</v>
      </c>
      <c r="Y6345" s="3">
        <f>Sales_Data[[#This Row],[Gross_Profit_Recalc]]/Sales_Data[[#This Row],[Sales]]</f>
        <v>0.4</v>
      </c>
      <c r="Z6345">
        <f>YEAR(Sales_Data[[#This Row],[Order Date]])</f>
        <v>2015</v>
      </c>
    </row>
    <row r="6346" spans="1:26" x14ac:dyDescent="0.2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>_xlfn.XLOOKUP(Sales_Data[[#This Row],[Category]],Assumptions_Model!A:A, Assumptions_Model!B:B)</f>
        <v>0.6</v>
      </c>
      <c r="W6346">
        <f>Sales_Data[[#This Row],[Sales]]*Sales_Data[[#This Row],[Cost_%]]</f>
        <v>41.567999999999998</v>
      </c>
      <c r="X6346">
        <f>Sales_Data[[#This Row],[Sales]]-Sales_Data[[#This Row],[Cost]]</f>
        <v>27.712000000000003</v>
      </c>
      <c r="Y6346" s="3">
        <f>Sales_Data[[#This Row],[Gross_Profit_Recalc]]/Sales_Data[[#This Row],[Sales]]</f>
        <v>0.4</v>
      </c>
      <c r="Z6346">
        <f>YEAR(Sales_Data[[#This Row],[Order Date]])</f>
        <v>2015</v>
      </c>
    </row>
    <row r="6347" spans="1:26" x14ac:dyDescent="0.2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>_xlfn.XLOOKUP(Sales_Data[[#This Row],[Category]],Assumptions_Model!A:A, Assumptions_Model!B:B)</f>
        <v>0.55000000000000004</v>
      </c>
      <c r="W6347">
        <f>Sales_Data[[#This Row],[Sales]]*Sales_Data[[#This Row],[Cost_%]]</f>
        <v>323.38350000000003</v>
      </c>
      <c r="X6347">
        <f>Sales_Data[[#This Row],[Sales]]-Sales_Data[[#This Row],[Cost]]</f>
        <v>264.5865</v>
      </c>
      <c r="Y6347" s="3">
        <f>Sales_Data[[#This Row],[Gross_Profit_Recalc]]/Sales_Data[[#This Row],[Sales]]</f>
        <v>0.44999999999999996</v>
      </c>
      <c r="Z6347">
        <f>YEAR(Sales_Data[[#This Row],[Order Date]])</f>
        <v>2015</v>
      </c>
    </row>
    <row r="6348" spans="1:26" x14ac:dyDescent="0.2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>_xlfn.XLOOKUP(Sales_Data[[#This Row],[Category]],Assumptions_Model!A:A, Assumptions_Model!B:B)</f>
        <v>0.6</v>
      </c>
      <c r="W6348">
        <f>Sales_Data[[#This Row],[Sales]]*Sales_Data[[#This Row],[Cost_%]]</f>
        <v>14.73</v>
      </c>
      <c r="X6348">
        <f>Sales_Data[[#This Row],[Sales]]-Sales_Data[[#This Row],[Cost]]</f>
        <v>9.82</v>
      </c>
      <c r="Y6348" s="3">
        <f>Sales_Data[[#This Row],[Gross_Profit_Recalc]]/Sales_Data[[#This Row],[Sales]]</f>
        <v>0.4</v>
      </c>
      <c r="Z6348">
        <f>YEAR(Sales_Data[[#This Row],[Order Date]])</f>
        <v>2017</v>
      </c>
    </row>
    <row r="6349" spans="1:26" x14ac:dyDescent="0.2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>_xlfn.XLOOKUP(Sales_Data[[#This Row],[Category]],Assumptions_Model!A:A, Assumptions_Model!B:B)</f>
        <v>0.6</v>
      </c>
      <c r="W6349">
        <f>Sales_Data[[#This Row],[Sales]]*Sales_Data[[#This Row],[Cost_%]]</f>
        <v>7.3056000000000001</v>
      </c>
      <c r="X6349">
        <f>Sales_Data[[#This Row],[Sales]]-Sales_Data[[#This Row],[Cost]]</f>
        <v>4.8704000000000001</v>
      </c>
      <c r="Y6349" s="3">
        <f>Sales_Data[[#This Row],[Gross_Profit_Recalc]]/Sales_Data[[#This Row],[Sales]]</f>
        <v>0.4</v>
      </c>
      <c r="Z6349">
        <f>YEAR(Sales_Data[[#This Row],[Order Date]])</f>
        <v>2015</v>
      </c>
    </row>
    <row r="6350" spans="1:26" x14ac:dyDescent="0.2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>_xlfn.XLOOKUP(Sales_Data[[#This Row],[Category]],Assumptions_Model!A:A, Assumptions_Model!B:B)</f>
        <v>0.6</v>
      </c>
      <c r="W6350">
        <f>Sales_Data[[#This Row],[Sales]]*Sales_Data[[#This Row],[Cost_%]]</f>
        <v>22.391999999999999</v>
      </c>
      <c r="X6350">
        <f>Sales_Data[[#This Row],[Sales]]-Sales_Data[[#This Row],[Cost]]</f>
        <v>14.928000000000001</v>
      </c>
      <c r="Y6350" s="3">
        <f>Sales_Data[[#This Row],[Gross_Profit_Recalc]]/Sales_Data[[#This Row],[Sales]]</f>
        <v>0.4</v>
      </c>
      <c r="Z6350">
        <f>YEAR(Sales_Data[[#This Row],[Order Date]])</f>
        <v>2015</v>
      </c>
    </row>
    <row r="6351" spans="1:26" x14ac:dyDescent="0.2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>_xlfn.XLOOKUP(Sales_Data[[#This Row],[Category]],Assumptions_Model!A:A, Assumptions_Model!B:B)</f>
        <v>0.6</v>
      </c>
      <c r="W6351">
        <f>Sales_Data[[#This Row],[Sales]]*Sales_Data[[#This Row],[Cost_%]]</f>
        <v>21.036000000000001</v>
      </c>
      <c r="X6351">
        <f>Sales_Data[[#This Row],[Sales]]-Sales_Data[[#This Row],[Cost]]</f>
        <v>14.024000000000001</v>
      </c>
      <c r="Y6351" s="3">
        <f>Sales_Data[[#This Row],[Gross_Profit_Recalc]]/Sales_Data[[#This Row],[Sales]]</f>
        <v>0.4</v>
      </c>
      <c r="Z6351">
        <f>YEAR(Sales_Data[[#This Row],[Order Date]])</f>
        <v>2015</v>
      </c>
    </row>
    <row r="6352" spans="1:26" x14ac:dyDescent="0.2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>_xlfn.XLOOKUP(Sales_Data[[#This Row],[Category]],Assumptions_Model!A:A, Assumptions_Model!B:B)</f>
        <v>0.65</v>
      </c>
      <c r="W6352">
        <f>Sales_Data[[#This Row],[Sales]]*Sales_Data[[#This Row],[Cost_%]]</f>
        <v>70.460000000000008</v>
      </c>
      <c r="X6352">
        <f>Sales_Data[[#This Row],[Sales]]-Sales_Data[[#This Row],[Cost]]</f>
        <v>37.94</v>
      </c>
      <c r="Y6352" s="3">
        <f>Sales_Data[[#This Row],[Gross_Profit_Recalc]]/Sales_Data[[#This Row],[Sales]]</f>
        <v>0.35</v>
      </c>
      <c r="Z6352">
        <f>YEAR(Sales_Data[[#This Row],[Order Date]])</f>
        <v>2017</v>
      </c>
    </row>
    <row r="6353" spans="1:26" x14ac:dyDescent="0.2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>_xlfn.XLOOKUP(Sales_Data[[#This Row],[Category]],Assumptions_Model!A:A, Assumptions_Model!B:B)</f>
        <v>0.55000000000000004</v>
      </c>
      <c r="W6353">
        <f>Sales_Data[[#This Row],[Sales]]*Sales_Data[[#This Row],[Cost_%]]</f>
        <v>198.7568</v>
      </c>
      <c r="X6353">
        <f>Sales_Data[[#This Row],[Sales]]-Sales_Data[[#This Row],[Cost]]</f>
        <v>162.61919999999998</v>
      </c>
      <c r="Y6353" s="3">
        <f>Sales_Data[[#This Row],[Gross_Profit_Recalc]]/Sales_Data[[#This Row],[Sales]]</f>
        <v>0.44999999999999996</v>
      </c>
      <c r="Z6353">
        <f>YEAR(Sales_Data[[#This Row],[Order Date]])</f>
        <v>2017</v>
      </c>
    </row>
    <row r="6354" spans="1:26" x14ac:dyDescent="0.2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>_xlfn.XLOOKUP(Sales_Data[[#This Row],[Category]],Assumptions_Model!A:A, Assumptions_Model!B:B)</f>
        <v>0.6</v>
      </c>
      <c r="W6354">
        <f>Sales_Data[[#This Row],[Sales]]*Sales_Data[[#This Row],[Cost_%]]</f>
        <v>1.4471999999999998</v>
      </c>
      <c r="X6354">
        <f>Sales_Data[[#This Row],[Sales]]-Sales_Data[[#This Row],[Cost]]</f>
        <v>0.9648000000000001</v>
      </c>
      <c r="Y6354" s="3">
        <f>Sales_Data[[#This Row],[Gross_Profit_Recalc]]/Sales_Data[[#This Row],[Sales]]</f>
        <v>0.40000000000000008</v>
      </c>
      <c r="Z6354">
        <f>YEAR(Sales_Data[[#This Row],[Order Date]])</f>
        <v>2015</v>
      </c>
    </row>
    <row r="6355" spans="1:26" x14ac:dyDescent="0.2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>_xlfn.XLOOKUP(Sales_Data[[#This Row],[Category]],Assumptions_Model!A:A, Assumptions_Model!B:B)</f>
        <v>0.6</v>
      </c>
      <c r="W6355">
        <f>Sales_Data[[#This Row],[Sales]]*Sales_Data[[#This Row],[Cost_%]]</f>
        <v>5.0339999999999998</v>
      </c>
      <c r="X6355">
        <f>Sales_Data[[#This Row],[Sales]]-Sales_Data[[#This Row],[Cost]]</f>
        <v>3.3560000000000008</v>
      </c>
      <c r="Y6355" s="3">
        <f>Sales_Data[[#This Row],[Gross_Profit_Recalc]]/Sales_Data[[#This Row],[Sales]]</f>
        <v>0.40000000000000008</v>
      </c>
      <c r="Z6355">
        <f>YEAR(Sales_Data[[#This Row],[Order Date]])</f>
        <v>2015</v>
      </c>
    </row>
    <row r="6356" spans="1:26" x14ac:dyDescent="0.2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>_xlfn.XLOOKUP(Sales_Data[[#This Row],[Category]],Assumptions_Model!A:A, Assumptions_Model!B:B)</f>
        <v>0.55000000000000004</v>
      </c>
      <c r="W6356">
        <f>Sales_Data[[#This Row],[Sales]]*Sales_Data[[#This Row],[Cost_%]]</f>
        <v>185.88900000000004</v>
      </c>
      <c r="X6356">
        <f>Sales_Data[[#This Row],[Sales]]-Sales_Data[[#This Row],[Cost]]</f>
        <v>152.09099999999998</v>
      </c>
      <c r="Y6356" s="3">
        <f>Sales_Data[[#This Row],[Gross_Profit_Recalc]]/Sales_Data[[#This Row],[Sales]]</f>
        <v>0.4499999999999999</v>
      </c>
      <c r="Z6356">
        <f>YEAR(Sales_Data[[#This Row],[Order Date]])</f>
        <v>2015</v>
      </c>
    </row>
    <row r="6357" spans="1:26" x14ac:dyDescent="0.2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>_xlfn.XLOOKUP(Sales_Data[[#This Row],[Category]],Assumptions_Model!A:A, Assumptions_Model!B:B)</f>
        <v>0.6</v>
      </c>
      <c r="W6357">
        <f>Sales_Data[[#This Row],[Sales]]*Sales_Data[[#This Row],[Cost_%]]</f>
        <v>50.351999999999997</v>
      </c>
      <c r="X6357">
        <f>Sales_Data[[#This Row],[Sales]]-Sales_Data[[#This Row],[Cost]]</f>
        <v>33.568000000000005</v>
      </c>
      <c r="Y6357" s="3">
        <f>Sales_Data[[#This Row],[Gross_Profit_Recalc]]/Sales_Data[[#This Row],[Sales]]</f>
        <v>0.40000000000000008</v>
      </c>
      <c r="Z6357">
        <f>YEAR(Sales_Data[[#This Row],[Order Date]])</f>
        <v>2014</v>
      </c>
    </row>
    <row r="6358" spans="1:26" x14ac:dyDescent="0.2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>_xlfn.XLOOKUP(Sales_Data[[#This Row],[Category]],Assumptions_Model!A:A, Assumptions_Model!B:B)</f>
        <v>0.6</v>
      </c>
      <c r="W6358">
        <f>Sales_Data[[#This Row],[Sales]]*Sales_Data[[#This Row],[Cost_%]]</f>
        <v>11.808</v>
      </c>
      <c r="X6358">
        <f>Sales_Data[[#This Row],[Sales]]-Sales_Data[[#This Row],[Cost]]</f>
        <v>7.8719999999999999</v>
      </c>
      <c r="Y6358" s="3">
        <f>Sales_Data[[#This Row],[Gross_Profit_Recalc]]/Sales_Data[[#This Row],[Sales]]</f>
        <v>0.4</v>
      </c>
      <c r="Z6358">
        <f>YEAR(Sales_Data[[#This Row],[Order Date]])</f>
        <v>2017</v>
      </c>
    </row>
    <row r="6359" spans="1:26" x14ac:dyDescent="0.2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>_xlfn.XLOOKUP(Sales_Data[[#This Row],[Category]],Assumptions_Model!A:A, Assumptions_Model!B:B)</f>
        <v>0.6</v>
      </c>
      <c r="W6359">
        <f>Sales_Data[[#This Row],[Sales]]*Sales_Data[[#This Row],[Cost_%]]</f>
        <v>15.552</v>
      </c>
      <c r="X6359">
        <f>Sales_Data[[#This Row],[Sales]]-Sales_Data[[#This Row],[Cost]]</f>
        <v>10.368000000000002</v>
      </c>
      <c r="Y6359" s="3">
        <f>Sales_Data[[#This Row],[Gross_Profit_Recalc]]/Sales_Data[[#This Row],[Sales]]</f>
        <v>0.40000000000000008</v>
      </c>
      <c r="Z6359">
        <f>YEAR(Sales_Data[[#This Row],[Order Date]])</f>
        <v>2017</v>
      </c>
    </row>
    <row r="6360" spans="1:26" x14ac:dyDescent="0.2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>_xlfn.XLOOKUP(Sales_Data[[#This Row],[Category]],Assumptions_Model!A:A, Assumptions_Model!B:B)</f>
        <v>0.6</v>
      </c>
      <c r="W6360">
        <f>Sales_Data[[#This Row],[Sales]]*Sales_Data[[#This Row],[Cost_%]]</f>
        <v>3.8879999999999999</v>
      </c>
      <c r="X6360">
        <f>Sales_Data[[#This Row],[Sales]]-Sales_Data[[#This Row],[Cost]]</f>
        <v>2.5920000000000005</v>
      </c>
      <c r="Y6360" s="3">
        <f>Sales_Data[[#This Row],[Gross_Profit_Recalc]]/Sales_Data[[#This Row],[Sales]]</f>
        <v>0.40000000000000008</v>
      </c>
      <c r="Z6360">
        <f>YEAR(Sales_Data[[#This Row],[Order Date]])</f>
        <v>2017</v>
      </c>
    </row>
    <row r="6361" spans="1:26" x14ac:dyDescent="0.2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f>_xlfn.XLOOKUP(Sales_Data[[#This Row],[Category]],Assumptions_Model!A:A, Assumptions_Model!B:B)</f>
        <v>0.55000000000000004</v>
      </c>
      <c r="W6361">
        <f>Sales_Data[[#This Row],[Sales]]*Sales_Data[[#This Row],[Cost_%]]</f>
        <v>47.493600000000008</v>
      </c>
      <c r="X6361">
        <f>Sales_Data[[#This Row],[Sales]]-Sales_Data[[#This Row],[Cost]]</f>
        <v>38.858399999999996</v>
      </c>
      <c r="Y6361" s="3">
        <f>Sales_Data[[#This Row],[Gross_Profit_Recalc]]/Sales_Data[[#This Row],[Sales]]</f>
        <v>0.44999999999999996</v>
      </c>
      <c r="Z6361">
        <f>YEAR(Sales_Data[[#This Row],[Order Date]])</f>
        <v>2017</v>
      </c>
    </row>
    <row r="6362" spans="1:26" x14ac:dyDescent="0.2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>_xlfn.XLOOKUP(Sales_Data[[#This Row],[Category]],Assumptions_Model!A:A, Assumptions_Model!B:B)</f>
        <v>0.6</v>
      </c>
      <c r="W6362">
        <f>Sales_Data[[#This Row],[Sales]]*Sales_Data[[#This Row],[Cost_%]]</f>
        <v>33.779999999999994</v>
      </c>
      <c r="X6362">
        <f>Sales_Data[[#This Row],[Sales]]-Sales_Data[[#This Row],[Cost]]</f>
        <v>22.520000000000003</v>
      </c>
      <c r="Y6362" s="3">
        <f>Sales_Data[[#This Row],[Gross_Profit_Recalc]]/Sales_Data[[#This Row],[Sales]]</f>
        <v>0.40000000000000008</v>
      </c>
      <c r="Z6362">
        <f>YEAR(Sales_Data[[#This Row],[Order Date]])</f>
        <v>2015</v>
      </c>
    </row>
    <row r="6363" spans="1:26" x14ac:dyDescent="0.2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f>_xlfn.XLOOKUP(Sales_Data[[#This Row],[Category]],Assumptions_Model!A:A, Assumptions_Model!B:B)</f>
        <v>0.6</v>
      </c>
      <c r="W6363">
        <f>Sales_Data[[#This Row],[Sales]]*Sales_Data[[#This Row],[Cost_%]]</f>
        <v>30.609599999999997</v>
      </c>
      <c r="X6363">
        <f>Sales_Data[[#This Row],[Sales]]-Sales_Data[[#This Row],[Cost]]</f>
        <v>20.406400000000001</v>
      </c>
      <c r="Y6363" s="3">
        <f>Sales_Data[[#This Row],[Gross_Profit_Recalc]]/Sales_Data[[#This Row],[Sales]]</f>
        <v>0.4</v>
      </c>
      <c r="Z6363">
        <f>YEAR(Sales_Data[[#This Row],[Order Date]])</f>
        <v>2014</v>
      </c>
    </row>
    <row r="6364" spans="1:26" x14ac:dyDescent="0.2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>_xlfn.XLOOKUP(Sales_Data[[#This Row],[Category]],Assumptions_Model!A:A, Assumptions_Model!B:B)</f>
        <v>0.6</v>
      </c>
      <c r="W6364">
        <f>Sales_Data[[#This Row],[Sales]]*Sales_Data[[#This Row],[Cost_%]]</f>
        <v>90.48</v>
      </c>
      <c r="X6364">
        <f>Sales_Data[[#This Row],[Sales]]-Sales_Data[[#This Row],[Cost]]</f>
        <v>60.320000000000007</v>
      </c>
      <c r="Y6364" s="3">
        <f>Sales_Data[[#This Row],[Gross_Profit_Recalc]]/Sales_Data[[#This Row],[Sales]]</f>
        <v>0.4</v>
      </c>
      <c r="Z6364">
        <f>YEAR(Sales_Data[[#This Row],[Order Date]])</f>
        <v>2017</v>
      </c>
    </row>
    <row r="6365" spans="1:26" x14ac:dyDescent="0.2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f>_xlfn.XLOOKUP(Sales_Data[[#This Row],[Category]],Assumptions_Model!A:A, Assumptions_Model!B:B)</f>
        <v>0.55000000000000004</v>
      </c>
      <c r="W6365">
        <f>Sales_Data[[#This Row],[Sales]]*Sales_Data[[#This Row],[Cost_%]]</f>
        <v>571.99560000000008</v>
      </c>
      <c r="X6365">
        <f>Sales_Data[[#This Row],[Sales]]-Sales_Data[[#This Row],[Cost]]</f>
        <v>467.99639999999988</v>
      </c>
      <c r="Y6365" s="3">
        <f>Sales_Data[[#This Row],[Gross_Profit_Recalc]]/Sales_Data[[#This Row],[Sales]]</f>
        <v>0.4499999999999999</v>
      </c>
      <c r="Z6365">
        <f>YEAR(Sales_Data[[#This Row],[Order Date]])</f>
        <v>2017</v>
      </c>
    </row>
    <row r="6366" spans="1:26" x14ac:dyDescent="0.2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f>_xlfn.XLOOKUP(Sales_Data[[#This Row],[Category]],Assumptions_Model!A:A, Assumptions_Model!B:B)</f>
        <v>0.6</v>
      </c>
      <c r="W6366">
        <f>Sales_Data[[#This Row],[Sales]]*Sales_Data[[#This Row],[Cost_%]]</f>
        <v>31.103999999999999</v>
      </c>
      <c r="X6366">
        <f>Sales_Data[[#This Row],[Sales]]-Sales_Data[[#This Row],[Cost]]</f>
        <v>20.736000000000004</v>
      </c>
      <c r="Y6366" s="3">
        <f>Sales_Data[[#This Row],[Gross_Profit_Recalc]]/Sales_Data[[#This Row],[Sales]]</f>
        <v>0.40000000000000008</v>
      </c>
      <c r="Z6366">
        <f>YEAR(Sales_Data[[#This Row],[Order Date]])</f>
        <v>2017</v>
      </c>
    </row>
    <row r="6367" spans="1:26" x14ac:dyDescent="0.2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>_xlfn.XLOOKUP(Sales_Data[[#This Row],[Category]],Assumptions_Model!A:A, Assumptions_Model!B:B)</f>
        <v>0.55000000000000004</v>
      </c>
      <c r="W6367">
        <f>Sales_Data[[#This Row],[Sales]]*Sales_Data[[#This Row],[Cost_%]]</f>
        <v>22.671000000000003</v>
      </c>
      <c r="X6367">
        <f>Sales_Data[[#This Row],[Sales]]-Sales_Data[[#This Row],[Cost]]</f>
        <v>18.548999999999996</v>
      </c>
      <c r="Y6367" s="3">
        <f>Sales_Data[[#This Row],[Gross_Profit_Recalc]]/Sales_Data[[#This Row],[Sales]]</f>
        <v>0.4499999999999999</v>
      </c>
      <c r="Z6367">
        <f>YEAR(Sales_Data[[#This Row],[Order Date]])</f>
        <v>2017</v>
      </c>
    </row>
    <row r="6368" spans="1:26" x14ac:dyDescent="0.2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>_xlfn.XLOOKUP(Sales_Data[[#This Row],[Category]],Assumptions_Model!A:A, Assumptions_Model!B:B)</f>
        <v>0.6</v>
      </c>
      <c r="W6368">
        <f>Sales_Data[[#This Row],[Sales]]*Sales_Data[[#This Row],[Cost_%]]</f>
        <v>144.22200000000001</v>
      </c>
      <c r="X6368">
        <f>Sales_Data[[#This Row],[Sales]]-Sales_Data[[#This Row],[Cost]]</f>
        <v>96.147999999999996</v>
      </c>
      <c r="Y6368" s="3">
        <f>Sales_Data[[#This Row],[Gross_Profit_Recalc]]/Sales_Data[[#This Row],[Sales]]</f>
        <v>0.39999999999999997</v>
      </c>
      <c r="Z6368">
        <f>YEAR(Sales_Data[[#This Row],[Order Date]])</f>
        <v>2017</v>
      </c>
    </row>
    <row r="6369" spans="1:26" x14ac:dyDescent="0.2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>_xlfn.XLOOKUP(Sales_Data[[#This Row],[Category]],Assumptions_Model!A:A, Assumptions_Model!B:B)</f>
        <v>0.55000000000000004</v>
      </c>
      <c r="W6369">
        <f>Sales_Data[[#This Row],[Sales]]*Sales_Data[[#This Row],[Cost_%]]</f>
        <v>65.460999999999999</v>
      </c>
      <c r="X6369">
        <f>Sales_Data[[#This Row],[Sales]]-Sales_Data[[#This Row],[Cost]]</f>
        <v>53.558999999999997</v>
      </c>
      <c r="Y6369" s="3">
        <f>Sales_Data[[#This Row],[Gross_Profit_Recalc]]/Sales_Data[[#This Row],[Sales]]</f>
        <v>0.45</v>
      </c>
      <c r="Z6369">
        <f>YEAR(Sales_Data[[#This Row],[Order Date]])</f>
        <v>2017</v>
      </c>
    </row>
    <row r="6370" spans="1:26" x14ac:dyDescent="0.2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>_xlfn.XLOOKUP(Sales_Data[[#This Row],[Category]],Assumptions_Model!A:A, Assumptions_Model!B:B)</f>
        <v>0.6</v>
      </c>
      <c r="W6370">
        <f>Sales_Data[[#This Row],[Sales]]*Sales_Data[[#This Row],[Cost_%]]</f>
        <v>79.872</v>
      </c>
      <c r="X6370">
        <f>Sales_Data[[#This Row],[Sales]]-Sales_Data[[#This Row],[Cost]]</f>
        <v>53.248000000000005</v>
      </c>
      <c r="Y6370" s="3">
        <f>Sales_Data[[#This Row],[Gross_Profit_Recalc]]/Sales_Data[[#This Row],[Sales]]</f>
        <v>0.4</v>
      </c>
      <c r="Z6370">
        <f>YEAR(Sales_Data[[#This Row],[Order Date]])</f>
        <v>2017</v>
      </c>
    </row>
    <row r="6371" spans="1:26" x14ac:dyDescent="0.2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>_xlfn.XLOOKUP(Sales_Data[[#This Row],[Category]],Assumptions_Model!A:A, Assumptions_Model!B:B)</f>
        <v>0.65</v>
      </c>
      <c r="W6371">
        <f>Sales_Data[[#This Row],[Sales]]*Sales_Data[[#This Row],[Cost_%]]</f>
        <v>24.751999999999999</v>
      </c>
      <c r="X6371">
        <f>Sales_Data[[#This Row],[Sales]]-Sales_Data[[#This Row],[Cost]]</f>
        <v>13.327999999999999</v>
      </c>
      <c r="Y6371" s="3">
        <f>Sales_Data[[#This Row],[Gross_Profit_Recalc]]/Sales_Data[[#This Row],[Sales]]</f>
        <v>0.35</v>
      </c>
      <c r="Z6371">
        <f>YEAR(Sales_Data[[#This Row],[Order Date]])</f>
        <v>2016</v>
      </c>
    </row>
    <row r="6372" spans="1:26" x14ac:dyDescent="0.2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f>_xlfn.XLOOKUP(Sales_Data[[#This Row],[Category]],Assumptions_Model!A:A, Assumptions_Model!B:B)</f>
        <v>0.65</v>
      </c>
      <c r="W6372">
        <f>Sales_Data[[#This Row],[Sales]]*Sales_Data[[#This Row],[Cost_%]]</f>
        <v>73.819199999999995</v>
      </c>
      <c r="X6372">
        <f>Sales_Data[[#This Row],[Sales]]-Sales_Data[[#This Row],[Cost]]</f>
        <v>39.748800000000003</v>
      </c>
      <c r="Y6372" s="3">
        <f>Sales_Data[[#This Row],[Gross_Profit_Recalc]]/Sales_Data[[#This Row],[Sales]]</f>
        <v>0.35000000000000003</v>
      </c>
      <c r="Z6372">
        <f>YEAR(Sales_Data[[#This Row],[Order Date]])</f>
        <v>2016</v>
      </c>
    </row>
    <row r="6373" spans="1:26" x14ac:dyDescent="0.2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>_xlfn.XLOOKUP(Sales_Data[[#This Row],[Category]],Assumptions_Model!A:A, Assumptions_Model!B:B)</f>
        <v>0.65</v>
      </c>
      <c r="W6373">
        <f>Sales_Data[[#This Row],[Sales]]*Sales_Data[[#This Row],[Cost_%]]</f>
        <v>54.548000000000002</v>
      </c>
      <c r="X6373">
        <f>Sales_Data[[#This Row],[Sales]]-Sales_Data[[#This Row],[Cost]]</f>
        <v>29.372</v>
      </c>
      <c r="Y6373" s="3">
        <f>Sales_Data[[#This Row],[Gross_Profit_Recalc]]/Sales_Data[[#This Row],[Sales]]</f>
        <v>0.35</v>
      </c>
      <c r="Z6373">
        <f>YEAR(Sales_Data[[#This Row],[Order Date]])</f>
        <v>2017</v>
      </c>
    </row>
    <row r="6374" spans="1:26" x14ac:dyDescent="0.2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>_xlfn.XLOOKUP(Sales_Data[[#This Row],[Category]],Assumptions_Model!A:A, Assumptions_Model!B:B)</f>
        <v>0.6</v>
      </c>
      <c r="W6374">
        <f>Sales_Data[[#This Row],[Sales]]*Sales_Data[[#This Row],[Cost_%]]</f>
        <v>3.9779999999999998</v>
      </c>
      <c r="X6374">
        <f>Sales_Data[[#This Row],[Sales]]-Sales_Data[[#This Row],[Cost]]</f>
        <v>2.6520000000000001</v>
      </c>
      <c r="Y6374" s="3">
        <f>Sales_Data[[#This Row],[Gross_Profit_Recalc]]/Sales_Data[[#This Row],[Sales]]</f>
        <v>0.4</v>
      </c>
      <c r="Z6374">
        <f>YEAR(Sales_Data[[#This Row],[Order Date]])</f>
        <v>2017</v>
      </c>
    </row>
    <row r="6375" spans="1:26" x14ac:dyDescent="0.2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>_xlfn.XLOOKUP(Sales_Data[[#This Row],[Category]],Assumptions_Model!A:A, Assumptions_Model!B:B)</f>
        <v>0.55000000000000004</v>
      </c>
      <c r="W6375">
        <f>Sales_Data[[#This Row],[Sales]]*Sales_Data[[#This Row],[Cost_%]]</f>
        <v>204.58350000000004</v>
      </c>
      <c r="X6375">
        <f>Sales_Data[[#This Row],[Sales]]-Sales_Data[[#This Row],[Cost]]</f>
        <v>167.38649999999998</v>
      </c>
      <c r="Y6375" s="3">
        <f>Sales_Data[[#This Row],[Gross_Profit_Recalc]]/Sales_Data[[#This Row],[Sales]]</f>
        <v>0.4499999999999999</v>
      </c>
      <c r="Z6375">
        <f>YEAR(Sales_Data[[#This Row],[Order Date]])</f>
        <v>2017</v>
      </c>
    </row>
    <row r="6376" spans="1:26" x14ac:dyDescent="0.2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>_xlfn.XLOOKUP(Sales_Data[[#This Row],[Category]],Assumptions_Model!A:A, Assumptions_Model!B:B)</f>
        <v>0.65</v>
      </c>
      <c r="W6376">
        <f>Sales_Data[[#This Row],[Sales]]*Sales_Data[[#This Row],[Cost_%]]</f>
        <v>365.02959999999996</v>
      </c>
      <c r="X6376">
        <f>Sales_Data[[#This Row],[Sales]]-Sales_Data[[#This Row],[Cost]]</f>
        <v>196.55439999999999</v>
      </c>
      <c r="Y6376" s="3">
        <f>Sales_Data[[#This Row],[Gross_Profit_Recalc]]/Sales_Data[[#This Row],[Sales]]</f>
        <v>0.35000000000000003</v>
      </c>
      <c r="Z6376">
        <f>YEAR(Sales_Data[[#This Row],[Order Date]])</f>
        <v>2014</v>
      </c>
    </row>
    <row r="6377" spans="1:26" x14ac:dyDescent="0.2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>_xlfn.XLOOKUP(Sales_Data[[#This Row],[Category]],Assumptions_Model!A:A, Assumptions_Model!B:B)</f>
        <v>0.6</v>
      </c>
      <c r="W6377">
        <f>Sales_Data[[#This Row],[Sales]]*Sales_Data[[#This Row],[Cost_%]]</f>
        <v>59.951999999999998</v>
      </c>
      <c r="X6377">
        <f>Sales_Data[[#This Row],[Sales]]-Sales_Data[[#This Row],[Cost]]</f>
        <v>39.968000000000004</v>
      </c>
      <c r="Y6377" s="3">
        <f>Sales_Data[[#This Row],[Gross_Profit_Recalc]]/Sales_Data[[#This Row],[Sales]]</f>
        <v>0.4</v>
      </c>
      <c r="Z6377">
        <f>YEAR(Sales_Data[[#This Row],[Order Date]])</f>
        <v>2014</v>
      </c>
    </row>
    <row r="6378" spans="1:26" x14ac:dyDescent="0.2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>_xlfn.XLOOKUP(Sales_Data[[#This Row],[Category]],Assumptions_Model!A:A, Assumptions_Model!B:B)</f>
        <v>0.6</v>
      </c>
      <c r="W6378">
        <f>Sales_Data[[#This Row],[Sales]]*Sales_Data[[#This Row],[Cost_%]]</f>
        <v>2.9567999999999999</v>
      </c>
      <c r="X6378">
        <f>Sales_Data[[#This Row],[Sales]]-Sales_Data[[#This Row],[Cost]]</f>
        <v>1.9712000000000001</v>
      </c>
      <c r="Y6378" s="3">
        <f>Sales_Data[[#This Row],[Gross_Profit_Recalc]]/Sales_Data[[#This Row],[Sales]]</f>
        <v>0.4</v>
      </c>
      <c r="Z6378">
        <f>YEAR(Sales_Data[[#This Row],[Order Date]])</f>
        <v>2016</v>
      </c>
    </row>
    <row r="6379" spans="1:26" x14ac:dyDescent="0.2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>_xlfn.XLOOKUP(Sales_Data[[#This Row],[Category]],Assumptions_Model!A:A, Assumptions_Model!B:B)</f>
        <v>0.65</v>
      </c>
      <c r="W6379">
        <f>Sales_Data[[#This Row],[Sales]]*Sales_Data[[#This Row],[Cost_%]]</f>
        <v>9.5939999999999994</v>
      </c>
      <c r="X6379">
        <f>Sales_Data[[#This Row],[Sales]]-Sales_Data[[#This Row],[Cost]]</f>
        <v>5.1660000000000004</v>
      </c>
      <c r="Y6379" s="3">
        <f>Sales_Data[[#This Row],[Gross_Profit_Recalc]]/Sales_Data[[#This Row],[Sales]]</f>
        <v>0.35000000000000003</v>
      </c>
      <c r="Z6379">
        <f>YEAR(Sales_Data[[#This Row],[Order Date]])</f>
        <v>2016</v>
      </c>
    </row>
    <row r="6380" spans="1:26" x14ac:dyDescent="0.2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>_xlfn.XLOOKUP(Sales_Data[[#This Row],[Category]],Assumptions_Model!A:A, Assumptions_Model!B:B)</f>
        <v>0.55000000000000004</v>
      </c>
      <c r="W6380">
        <f>Sales_Data[[#This Row],[Sales]]*Sales_Data[[#This Row],[Cost_%]]</f>
        <v>54.994500000000002</v>
      </c>
      <c r="X6380">
        <f>Sales_Data[[#This Row],[Sales]]-Sales_Data[[#This Row],[Cost]]</f>
        <v>44.995499999999993</v>
      </c>
      <c r="Y6380" s="3">
        <f>Sales_Data[[#This Row],[Gross_Profit_Recalc]]/Sales_Data[[#This Row],[Sales]]</f>
        <v>0.44999999999999996</v>
      </c>
      <c r="Z6380">
        <f>YEAR(Sales_Data[[#This Row],[Order Date]])</f>
        <v>2017</v>
      </c>
    </row>
    <row r="6381" spans="1:26" x14ac:dyDescent="0.2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>_xlfn.XLOOKUP(Sales_Data[[#This Row],[Category]],Assumptions_Model!A:A, Assumptions_Model!B:B)</f>
        <v>0.6</v>
      </c>
      <c r="W6381">
        <f>Sales_Data[[#This Row],[Sales]]*Sales_Data[[#This Row],[Cost_%]]</f>
        <v>171.68999999999997</v>
      </c>
      <c r="X6381">
        <f>Sales_Data[[#This Row],[Sales]]-Sales_Data[[#This Row],[Cost]]</f>
        <v>114.46000000000001</v>
      </c>
      <c r="Y6381" s="3">
        <f>Sales_Data[[#This Row],[Gross_Profit_Recalc]]/Sales_Data[[#This Row],[Sales]]</f>
        <v>0.40000000000000008</v>
      </c>
      <c r="Z6381">
        <f>YEAR(Sales_Data[[#This Row],[Order Date]])</f>
        <v>2017</v>
      </c>
    </row>
    <row r="6382" spans="1:26" x14ac:dyDescent="0.2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>_xlfn.XLOOKUP(Sales_Data[[#This Row],[Category]],Assumptions_Model!A:A, Assumptions_Model!B:B)</f>
        <v>0.6</v>
      </c>
      <c r="W6382">
        <f>Sales_Data[[#This Row],[Sales]]*Sales_Data[[#This Row],[Cost_%]]</f>
        <v>29.8752</v>
      </c>
      <c r="X6382">
        <f>Sales_Data[[#This Row],[Sales]]-Sales_Data[[#This Row],[Cost]]</f>
        <v>19.916800000000002</v>
      </c>
      <c r="Y6382" s="3">
        <f>Sales_Data[[#This Row],[Gross_Profit_Recalc]]/Sales_Data[[#This Row],[Sales]]</f>
        <v>0.4</v>
      </c>
      <c r="Z6382">
        <f>YEAR(Sales_Data[[#This Row],[Order Date]])</f>
        <v>2014</v>
      </c>
    </row>
    <row r="6383" spans="1:26" x14ac:dyDescent="0.2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>_xlfn.XLOOKUP(Sales_Data[[#This Row],[Category]],Assumptions_Model!A:A, Assumptions_Model!B:B)</f>
        <v>0.65</v>
      </c>
      <c r="W6383">
        <f>Sales_Data[[#This Row],[Sales]]*Sales_Data[[#This Row],[Cost_%]]</f>
        <v>194.98375000000001</v>
      </c>
      <c r="X6383">
        <f>Sales_Data[[#This Row],[Sales]]-Sales_Data[[#This Row],[Cost]]</f>
        <v>104.99125000000001</v>
      </c>
      <c r="Y6383" s="3">
        <f>Sales_Data[[#This Row],[Gross_Profit_Recalc]]/Sales_Data[[#This Row],[Sales]]</f>
        <v>0.35</v>
      </c>
      <c r="Z6383">
        <f>YEAR(Sales_Data[[#This Row],[Order Date]])</f>
        <v>2016</v>
      </c>
    </row>
    <row r="6384" spans="1:26" x14ac:dyDescent="0.2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f>_xlfn.XLOOKUP(Sales_Data[[#This Row],[Category]],Assumptions_Model!A:A, Assumptions_Model!B:B)</f>
        <v>0.55000000000000004</v>
      </c>
      <c r="W6384">
        <f>Sales_Data[[#This Row],[Sales]]*Sales_Data[[#This Row],[Cost_%]]</f>
        <v>87.106800000000007</v>
      </c>
      <c r="X6384">
        <f>Sales_Data[[#This Row],[Sales]]-Sales_Data[[#This Row],[Cost]]</f>
        <v>71.269199999999998</v>
      </c>
      <c r="Y6384" s="3">
        <f>Sales_Data[[#This Row],[Gross_Profit_Recalc]]/Sales_Data[[#This Row],[Sales]]</f>
        <v>0.44999999999999996</v>
      </c>
      <c r="Z6384">
        <f>YEAR(Sales_Data[[#This Row],[Order Date]])</f>
        <v>2016</v>
      </c>
    </row>
    <row r="6385" spans="1:26" x14ac:dyDescent="0.2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>_xlfn.XLOOKUP(Sales_Data[[#This Row],[Category]],Assumptions_Model!A:A, Assumptions_Model!B:B)</f>
        <v>0.6</v>
      </c>
      <c r="W6385">
        <f>Sales_Data[[#This Row],[Sales]]*Sales_Data[[#This Row],[Cost_%]]</f>
        <v>19.670399999999997</v>
      </c>
      <c r="X6385">
        <f>Sales_Data[[#This Row],[Sales]]-Sales_Data[[#This Row],[Cost]]</f>
        <v>13.113600000000002</v>
      </c>
      <c r="Y6385" s="3">
        <f>Sales_Data[[#This Row],[Gross_Profit_Recalc]]/Sales_Data[[#This Row],[Sales]]</f>
        <v>0.40000000000000008</v>
      </c>
      <c r="Z6385">
        <f>YEAR(Sales_Data[[#This Row],[Order Date]])</f>
        <v>2017</v>
      </c>
    </row>
    <row r="6386" spans="1:26" x14ac:dyDescent="0.2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>_xlfn.XLOOKUP(Sales_Data[[#This Row],[Category]],Assumptions_Model!A:A, Assumptions_Model!B:B)</f>
        <v>0.55000000000000004</v>
      </c>
      <c r="W6386">
        <f>Sales_Data[[#This Row],[Sales]]*Sales_Data[[#This Row],[Cost_%]]</f>
        <v>26.391200000000001</v>
      </c>
      <c r="X6386">
        <f>Sales_Data[[#This Row],[Sales]]-Sales_Data[[#This Row],[Cost]]</f>
        <v>21.5928</v>
      </c>
      <c r="Y6386" s="3">
        <f>Sales_Data[[#This Row],[Gross_Profit_Recalc]]/Sales_Data[[#This Row],[Sales]]</f>
        <v>0.45</v>
      </c>
      <c r="Z6386">
        <f>YEAR(Sales_Data[[#This Row],[Order Date]])</f>
        <v>2017</v>
      </c>
    </row>
    <row r="6387" spans="1:26" x14ac:dyDescent="0.2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f>_xlfn.XLOOKUP(Sales_Data[[#This Row],[Category]],Assumptions_Model!A:A, Assumptions_Model!B:B)</f>
        <v>0.55000000000000004</v>
      </c>
      <c r="W6387">
        <f>Sales_Data[[#This Row],[Sales]]*Sales_Data[[#This Row],[Cost_%]]</f>
        <v>34.425600000000003</v>
      </c>
      <c r="X6387">
        <f>Sales_Data[[#This Row],[Sales]]-Sales_Data[[#This Row],[Cost]]</f>
        <v>28.166399999999996</v>
      </c>
      <c r="Y6387" s="3">
        <f>Sales_Data[[#This Row],[Gross_Profit_Recalc]]/Sales_Data[[#This Row],[Sales]]</f>
        <v>0.44999999999999996</v>
      </c>
      <c r="Z6387">
        <f>YEAR(Sales_Data[[#This Row],[Order Date]])</f>
        <v>2017</v>
      </c>
    </row>
    <row r="6388" spans="1:26" x14ac:dyDescent="0.2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>_xlfn.XLOOKUP(Sales_Data[[#This Row],[Category]],Assumptions_Model!A:A, Assumptions_Model!B:B)</f>
        <v>0.6</v>
      </c>
      <c r="W6388">
        <f>Sales_Data[[#This Row],[Sales]]*Sales_Data[[#This Row],[Cost_%]]</f>
        <v>2.5655999999999999</v>
      </c>
      <c r="X6388">
        <f>Sales_Data[[#This Row],[Sales]]-Sales_Data[[#This Row],[Cost]]</f>
        <v>1.7103999999999999</v>
      </c>
      <c r="Y6388" s="3">
        <f>Sales_Data[[#This Row],[Gross_Profit_Recalc]]/Sales_Data[[#This Row],[Sales]]</f>
        <v>0.4</v>
      </c>
      <c r="Z6388">
        <f>YEAR(Sales_Data[[#This Row],[Order Date]])</f>
        <v>2017</v>
      </c>
    </row>
    <row r="6389" spans="1:26" x14ac:dyDescent="0.2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>_xlfn.XLOOKUP(Sales_Data[[#This Row],[Category]],Assumptions_Model!A:A, Assumptions_Model!B:B)</f>
        <v>0.6</v>
      </c>
      <c r="W6389">
        <f>Sales_Data[[#This Row],[Sales]]*Sales_Data[[#This Row],[Cost_%]]</f>
        <v>6.3360000000000003</v>
      </c>
      <c r="X6389">
        <f>Sales_Data[[#This Row],[Sales]]-Sales_Data[[#This Row],[Cost]]</f>
        <v>4.2240000000000002</v>
      </c>
      <c r="Y6389" s="3">
        <f>Sales_Data[[#This Row],[Gross_Profit_Recalc]]/Sales_Data[[#This Row],[Sales]]</f>
        <v>0.4</v>
      </c>
      <c r="Z6389">
        <f>YEAR(Sales_Data[[#This Row],[Order Date]])</f>
        <v>2014</v>
      </c>
    </row>
    <row r="6390" spans="1:26" x14ac:dyDescent="0.2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>_xlfn.XLOOKUP(Sales_Data[[#This Row],[Category]],Assumptions_Model!A:A, Assumptions_Model!B:B)</f>
        <v>0.6</v>
      </c>
      <c r="W6390">
        <f>Sales_Data[[#This Row],[Sales]]*Sales_Data[[#This Row],[Cost_%]]</f>
        <v>137.964</v>
      </c>
      <c r="X6390">
        <f>Sales_Data[[#This Row],[Sales]]-Sales_Data[[#This Row],[Cost]]</f>
        <v>91.975999999999999</v>
      </c>
      <c r="Y6390" s="3">
        <f>Sales_Data[[#This Row],[Gross_Profit_Recalc]]/Sales_Data[[#This Row],[Sales]]</f>
        <v>0.4</v>
      </c>
      <c r="Z6390">
        <f>YEAR(Sales_Data[[#This Row],[Order Date]])</f>
        <v>2014</v>
      </c>
    </row>
    <row r="6391" spans="1:26" x14ac:dyDescent="0.2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>_xlfn.XLOOKUP(Sales_Data[[#This Row],[Category]],Assumptions_Model!A:A, Assumptions_Model!B:B)</f>
        <v>0.6</v>
      </c>
      <c r="W6391">
        <f>Sales_Data[[#This Row],[Sales]]*Sales_Data[[#This Row],[Cost_%]]</f>
        <v>186.68999999999997</v>
      </c>
      <c r="X6391">
        <f>Sales_Data[[#This Row],[Sales]]-Sales_Data[[#This Row],[Cost]]</f>
        <v>124.46000000000001</v>
      </c>
      <c r="Y6391" s="3">
        <f>Sales_Data[[#This Row],[Gross_Profit_Recalc]]/Sales_Data[[#This Row],[Sales]]</f>
        <v>0.40000000000000008</v>
      </c>
      <c r="Z6391">
        <f>YEAR(Sales_Data[[#This Row],[Order Date]])</f>
        <v>2015</v>
      </c>
    </row>
    <row r="6392" spans="1:26" x14ac:dyDescent="0.2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>_xlfn.XLOOKUP(Sales_Data[[#This Row],[Category]],Assumptions_Model!A:A, Assumptions_Model!B:B)</f>
        <v>0.6</v>
      </c>
      <c r="W6392">
        <f>Sales_Data[[#This Row],[Sales]]*Sales_Data[[#This Row],[Cost_%]]</f>
        <v>7.7759999999999998</v>
      </c>
      <c r="X6392">
        <f>Sales_Data[[#This Row],[Sales]]-Sales_Data[[#This Row],[Cost]]</f>
        <v>5.1840000000000011</v>
      </c>
      <c r="Y6392" s="3">
        <f>Sales_Data[[#This Row],[Gross_Profit_Recalc]]/Sales_Data[[#This Row],[Sales]]</f>
        <v>0.40000000000000008</v>
      </c>
      <c r="Z6392">
        <f>YEAR(Sales_Data[[#This Row],[Order Date]])</f>
        <v>2015</v>
      </c>
    </row>
    <row r="6393" spans="1:26" x14ac:dyDescent="0.2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f>_xlfn.XLOOKUP(Sales_Data[[#This Row],[Category]],Assumptions_Model!A:A, Assumptions_Model!B:B)</f>
        <v>0.6</v>
      </c>
      <c r="W6393">
        <f>Sales_Data[[#This Row],[Sales]]*Sales_Data[[#This Row],[Cost_%]]</f>
        <v>8.7719999999999985</v>
      </c>
      <c r="X6393">
        <f>Sales_Data[[#This Row],[Sales]]-Sales_Data[[#This Row],[Cost]]</f>
        <v>5.8480000000000008</v>
      </c>
      <c r="Y6393" s="3">
        <f>Sales_Data[[#This Row],[Gross_Profit_Recalc]]/Sales_Data[[#This Row],[Sales]]</f>
        <v>0.40000000000000008</v>
      </c>
      <c r="Z6393">
        <f>YEAR(Sales_Data[[#This Row],[Order Date]])</f>
        <v>2016</v>
      </c>
    </row>
    <row r="6394" spans="1:26" x14ac:dyDescent="0.2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>_xlfn.XLOOKUP(Sales_Data[[#This Row],[Category]],Assumptions_Model!A:A, Assumptions_Model!B:B)</f>
        <v>0.6</v>
      </c>
      <c r="W6394">
        <f>Sales_Data[[#This Row],[Sales]]*Sales_Data[[#This Row],[Cost_%]]</f>
        <v>3.456</v>
      </c>
      <c r="X6394">
        <f>Sales_Data[[#This Row],[Sales]]-Sales_Data[[#This Row],[Cost]]</f>
        <v>2.3039999999999998</v>
      </c>
      <c r="Y6394" s="3">
        <f>Sales_Data[[#This Row],[Gross_Profit_Recalc]]/Sales_Data[[#This Row],[Sales]]</f>
        <v>0.39999999999999997</v>
      </c>
      <c r="Z6394">
        <f>YEAR(Sales_Data[[#This Row],[Order Date]])</f>
        <v>2016</v>
      </c>
    </row>
    <row r="6395" spans="1:26" x14ac:dyDescent="0.2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>_xlfn.XLOOKUP(Sales_Data[[#This Row],[Category]],Assumptions_Model!A:A, Assumptions_Model!B:B)</f>
        <v>0.6</v>
      </c>
      <c r="W6395">
        <f>Sales_Data[[#This Row],[Sales]]*Sales_Data[[#This Row],[Cost_%]]</f>
        <v>12.888</v>
      </c>
      <c r="X6395">
        <f>Sales_Data[[#This Row],[Sales]]-Sales_Data[[#This Row],[Cost]]</f>
        <v>8.5920000000000005</v>
      </c>
      <c r="Y6395" s="3">
        <f>Sales_Data[[#This Row],[Gross_Profit_Recalc]]/Sales_Data[[#This Row],[Sales]]</f>
        <v>0.4</v>
      </c>
      <c r="Z6395">
        <f>YEAR(Sales_Data[[#This Row],[Order Date]])</f>
        <v>2016</v>
      </c>
    </row>
    <row r="6396" spans="1:26" x14ac:dyDescent="0.2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>_xlfn.XLOOKUP(Sales_Data[[#This Row],[Category]],Assumptions_Model!A:A, Assumptions_Model!B:B)</f>
        <v>0.65</v>
      </c>
      <c r="W6396">
        <f>Sales_Data[[#This Row],[Sales]]*Sales_Data[[#This Row],[Cost_%]]</f>
        <v>257.99800000000005</v>
      </c>
      <c r="X6396">
        <f>Sales_Data[[#This Row],[Sales]]-Sales_Data[[#This Row],[Cost]]</f>
        <v>138.92199999999997</v>
      </c>
      <c r="Y6396" s="3">
        <f>Sales_Data[[#This Row],[Gross_Profit_Recalc]]/Sales_Data[[#This Row],[Sales]]</f>
        <v>0.34999999999999992</v>
      </c>
      <c r="Z6396">
        <f>YEAR(Sales_Data[[#This Row],[Order Date]])</f>
        <v>2016</v>
      </c>
    </row>
    <row r="6397" spans="1:26" x14ac:dyDescent="0.2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>_xlfn.XLOOKUP(Sales_Data[[#This Row],[Category]],Assumptions_Model!A:A, Assumptions_Model!B:B)</f>
        <v>0.6</v>
      </c>
      <c r="W6397">
        <f>Sales_Data[[#This Row],[Sales]]*Sales_Data[[#This Row],[Cost_%]]</f>
        <v>10.29</v>
      </c>
      <c r="X6397">
        <f>Sales_Data[[#This Row],[Sales]]-Sales_Data[[#This Row],[Cost]]</f>
        <v>6.8599999999999994</v>
      </c>
      <c r="Y6397" s="3">
        <f>Sales_Data[[#This Row],[Gross_Profit_Recalc]]/Sales_Data[[#This Row],[Sales]]</f>
        <v>0.4</v>
      </c>
      <c r="Z6397">
        <f>YEAR(Sales_Data[[#This Row],[Order Date]])</f>
        <v>2016</v>
      </c>
    </row>
    <row r="6398" spans="1:26" x14ac:dyDescent="0.2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f>_xlfn.XLOOKUP(Sales_Data[[#This Row],[Category]],Assumptions_Model!A:A, Assumptions_Model!B:B)</f>
        <v>0.6</v>
      </c>
      <c r="W6398">
        <f>Sales_Data[[#This Row],[Sales]]*Sales_Data[[#This Row],[Cost_%]]</f>
        <v>13.872</v>
      </c>
      <c r="X6398">
        <f>Sales_Data[[#This Row],[Sales]]-Sales_Data[[#This Row],[Cost]]</f>
        <v>9.2480000000000011</v>
      </c>
      <c r="Y6398" s="3">
        <f>Sales_Data[[#This Row],[Gross_Profit_Recalc]]/Sales_Data[[#This Row],[Sales]]</f>
        <v>0.4</v>
      </c>
      <c r="Z6398">
        <f>YEAR(Sales_Data[[#This Row],[Order Date]])</f>
        <v>2016</v>
      </c>
    </row>
    <row r="6399" spans="1:26" x14ac:dyDescent="0.2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>_xlfn.XLOOKUP(Sales_Data[[#This Row],[Category]],Assumptions_Model!A:A, Assumptions_Model!B:B)</f>
        <v>0.6</v>
      </c>
      <c r="W6399">
        <f>Sales_Data[[#This Row],[Sales]]*Sales_Data[[#This Row],[Cost_%]]</f>
        <v>3.1488</v>
      </c>
      <c r="X6399">
        <f>Sales_Data[[#This Row],[Sales]]-Sales_Data[[#This Row],[Cost]]</f>
        <v>2.0992000000000002</v>
      </c>
      <c r="Y6399" s="3">
        <f>Sales_Data[[#This Row],[Gross_Profit_Recalc]]/Sales_Data[[#This Row],[Sales]]</f>
        <v>0.4</v>
      </c>
      <c r="Z6399">
        <f>YEAR(Sales_Data[[#This Row],[Order Date]])</f>
        <v>2017</v>
      </c>
    </row>
    <row r="6400" spans="1:26" x14ac:dyDescent="0.2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>_xlfn.XLOOKUP(Sales_Data[[#This Row],[Category]],Assumptions_Model!A:A, Assumptions_Model!B:B)</f>
        <v>0.55000000000000004</v>
      </c>
      <c r="W6400">
        <f>Sales_Data[[#This Row],[Sales]]*Sales_Data[[#This Row],[Cost_%]]</f>
        <v>453.72250000000008</v>
      </c>
      <c r="X6400">
        <f>Sales_Data[[#This Row],[Sales]]-Sales_Data[[#This Row],[Cost]]</f>
        <v>371.22749999999996</v>
      </c>
      <c r="Y6400" s="3">
        <f>Sales_Data[[#This Row],[Gross_Profit_Recalc]]/Sales_Data[[#This Row],[Sales]]</f>
        <v>0.44999999999999996</v>
      </c>
      <c r="Z6400">
        <f>YEAR(Sales_Data[[#This Row],[Order Date]])</f>
        <v>2017</v>
      </c>
    </row>
    <row r="6401" spans="1:26" x14ac:dyDescent="0.2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>_xlfn.XLOOKUP(Sales_Data[[#This Row],[Category]],Assumptions_Model!A:A, Assumptions_Model!B:B)</f>
        <v>0.6</v>
      </c>
      <c r="W6401">
        <f>Sales_Data[[#This Row],[Sales]]*Sales_Data[[#This Row],[Cost_%]]</f>
        <v>14.783999999999999</v>
      </c>
      <c r="X6401">
        <f>Sales_Data[[#This Row],[Sales]]-Sales_Data[[#This Row],[Cost]]</f>
        <v>9.8560000000000016</v>
      </c>
      <c r="Y6401" s="3">
        <f>Sales_Data[[#This Row],[Gross_Profit_Recalc]]/Sales_Data[[#This Row],[Sales]]</f>
        <v>0.40000000000000008</v>
      </c>
      <c r="Z6401">
        <f>YEAR(Sales_Data[[#This Row],[Order Date]])</f>
        <v>2017</v>
      </c>
    </row>
    <row r="6402" spans="1:26" x14ac:dyDescent="0.2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>_xlfn.XLOOKUP(Sales_Data[[#This Row],[Category]],Assumptions_Model!A:A, Assumptions_Model!B:B)</f>
        <v>0.6</v>
      </c>
      <c r="W6402">
        <f>Sales_Data[[#This Row],[Sales]]*Sales_Data[[#This Row],[Cost_%]]</f>
        <v>136.72799999999998</v>
      </c>
      <c r="X6402">
        <f>Sales_Data[[#This Row],[Sales]]-Sales_Data[[#This Row],[Cost]]</f>
        <v>91.152000000000015</v>
      </c>
      <c r="Y6402" s="3">
        <f>Sales_Data[[#This Row],[Gross_Profit_Recalc]]/Sales_Data[[#This Row],[Sales]]</f>
        <v>0.40000000000000008</v>
      </c>
      <c r="Z6402">
        <f>YEAR(Sales_Data[[#This Row],[Order Date]])</f>
        <v>2017</v>
      </c>
    </row>
    <row r="6403" spans="1:26" x14ac:dyDescent="0.2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>_xlfn.XLOOKUP(Sales_Data[[#This Row],[Category]],Assumptions_Model!A:A, Assumptions_Model!B:B)</f>
        <v>0.65</v>
      </c>
      <c r="W6403">
        <f>Sales_Data[[#This Row],[Sales]]*Sales_Data[[#This Row],[Cost_%]]</f>
        <v>157.274</v>
      </c>
      <c r="X6403">
        <f>Sales_Data[[#This Row],[Sales]]-Sales_Data[[#This Row],[Cost]]</f>
        <v>84.686000000000007</v>
      </c>
      <c r="Y6403" s="3">
        <f>Sales_Data[[#This Row],[Gross_Profit_Recalc]]/Sales_Data[[#This Row],[Sales]]</f>
        <v>0.35000000000000003</v>
      </c>
      <c r="Z6403">
        <f>YEAR(Sales_Data[[#This Row],[Order Date]])</f>
        <v>2017</v>
      </c>
    </row>
    <row r="6404" spans="1:26" x14ac:dyDescent="0.2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>_xlfn.XLOOKUP(Sales_Data[[#This Row],[Category]],Assumptions_Model!A:A, Assumptions_Model!B:B)</f>
        <v>0.6</v>
      </c>
      <c r="W6404">
        <f>Sales_Data[[#This Row],[Sales]]*Sales_Data[[#This Row],[Cost_%]]</f>
        <v>2.3340000000000001</v>
      </c>
      <c r="X6404">
        <f>Sales_Data[[#This Row],[Sales]]-Sales_Data[[#This Row],[Cost]]</f>
        <v>1.556</v>
      </c>
      <c r="Y6404" s="3">
        <f>Sales_Data[[#This Row],[Gross_Profit_Recalc]]/Sales_Data[[#This Row],[Sales]]</f>
        <v>0.4</v>
      </c>
      <c r="Z6404">
        <f>YEAR(Sales_Data[[#This Row],[Order Date]])</f>
        <v>2017</v>
      </c>
    </row>
    <row r="6405" spans="1:26" x14ac:dyDescent="0.2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f>_xlfn.XLOOKUP(Sales_Data[[#This Row],[Category]],Assumptions_Model!A:A, Assumptions_Model!B:B)</f>
        <v>0.65</v>
      </c>
      <c r="W6405">
        <f>Sales_Data[[#This Row],[Sales]]*Sales_Data[[#This Row],[Cost_%]]</f>
        <v>5.2065000000000001</v>
      </c>
      <c r="X6405">
        <f>Sales_Data[[#This Row],[Sales]]-Sales_Data[[#This Row],[Cost]]</f>
        <v>2.8034999999999997</v>
      </c>
      <c r="Y6405" s="3">
        <f>Sales_Data[[#This Row],[Gross_Profit_Recalc]]/Sales_Data[[#This Row],[Sales]]</f>
        <v>0.35</v>
      </c>
      <c r="Z6405">
        <f>YEAR(Sales_Data[[#This Row],[Order Date]])</f>
        <v>2017</v>
      </c>
    </row>
    <row r="6406" spans="1:26" x14ac:dyDescent="0.2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>_xlfn.XLOOKUP(Sales_Data[[#This Row],[Category]],Assumptions_Model!A:A, Assumptions_Model!B:B)</f>
        <v>0.55000000000000004</v>
      </c>
      <c r="W6406">
        <f>Sales_Data[[#This Row],[Sales]]*Sales_Data[[#This Row],[Cost_%]]</f>
        <v>97.614000000000004</v>
      </c>
      <c r="X6406">
        <f>Sales_Data[[#This Row],[Sales]]-Sales_Data[[#This Row],[Cost]]</f>
        <v>79.865999999999985</v>
      </c>
      <c r="Y6406" s="3">
        <f>Sales_Data[[#This Row],[Gross_Profit_Recalc]]/Sales_Data[[#This Row],[Sales]]</f>
        <v>0.44999999999999996</v>
      </c>
      <c r="Z6406">
        <f>YEAR(Sales_Data[[#This Row],[Order Date]])</f>
        <v>2015</v>
      </c>
    </row>
    <row r="6407" spans="1:26" x14ac:dyDescent="0.2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>_xlfn.XLOOKUP(Sales_Data[[#This Row],[Category]],Assumptions_Model!A:A, Assumptions_Model!B:B)</f>
        <v>0.65</v>
      </c>
      <c r="W6407">
        <f>Sales_Data[[#This Row],[Sales]]*Sales_Data[[#This Row],[Cost_%]]</f>
        <v>370.2192</v>
      </c>
      <c r="X6407">
        <f>Sales_Data[[#This Row],[Sales]]-Sales_Data[[#This Row],[Cost]]</f>
        <v>199.34879999999998</v>
      </c>
      <c r="Y6407" s="3">
        <f>Sales_Data[[#This Row],[Gross_Profit_Recalc]]/Sales_Data[[#This Row],[Sales]]</f>
        <v>0.35</v>
      </c>
      <c r="Z6407">
        <f>YEAR(Sales_Data[[#This Row],[Order Date]])</f>
        <v>2017</v>
      </c>
    </row>
    <row r="6408" spans="1:26" x14ac:dyDescent="0.2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>_xlfn.XLOOKUP(Sales_Data[[#This Row],[Category]],Assumptions_Model!A:A, Assumptions_Model!B:B)</f>
        <v>0.6</v>
      </c>
      <c r="W6408">
        <f>Sales_Data[[#This Row],[Sales]]*Sales_Data[[#This Row],[Cost_%]]</f>
        <v>89.837999999999994</v>
      </c>
      <c r="X6408">
        <f>Sales_Data[[#This Row],[Sales]]-Sales_Data[[#This Row],[Cost]]</f>
        <v>59.891999999999996</v>
      </c>
      <c r="Y6408" s="3">
        <f>Sales_Data[[#This Row],[Gross_Profit_Recalc]]/Sales_Data[[#This Row],[Sales]]</f>
        <v>0.4</v>
      </c>
      <c r="Z6408">
        <f>YEAR(Sales_Data[[#This Row],[Order Date]])</f>
        <v>2017</v>
      </c>
    </row>
    <row r="6409" spans="1:26" x14ac:dyDescent="0.2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>_xlfn.XLOOKUP(Sales_Data[[#This Row],[Category]],Assumptions_Model!A:A, Assumptions_Model!B:B)</f>
        <v>0.65</v>
      </c>
      <c r="W6409">
        <f>Sales_Data[[#This Row],[Sales]]*Sales_Data[[#This Row],[Cost_%]]</f>
        <v>584.62950000000001</v>
      </c>
      <c r="X6409">
        <f>Sales_Data[[#This Row],[Sales]]-Sales_Data[[#This Row],[Cost]]</f>
        <v>314.80049999999994</v>
      </c>
      <c r="Y6409" s="3">
        <f>Sales_Data[[#This Row],[Gross_Profit_Recalc]]/Sales_Data[[#This Row],[Sales]]</f>
        <v>0.35</v>
      </c>
      <c r="Z6409">
        <f>YEAR(Sales_Data[[#This Row],[Order Date]])</f>
        <v>2017</v>
      </c>
    </row>
    <row r="6410" spans="1:26" x14ac:dyDescent="0.2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>_xlfn.XLOOKUP(Sales_Data[[#This Row],[Category]],Assumptions_Model!A:A, Assumptions_Model!B:B)</f>
        <v>0.6</v>
      </c>
      <c r="W6410">
        <f>Sales_Data[[#This Row],[Sales]]*Sales_Data[[#This Row],[Cost_%]]</f>
        <v>27.720000000000002</v>
      </c>
      <c r="X6410">
        <f>Sales_Data[[#This Row],[Sales]]-Sales_Data[[#This Row],[Cost]]</f>
        <v>18.48</v>
      </c>
      <c r="Y6410" s="3">
        <f>Sales_Data[[#This Row],[Gross_Profit_Recalc]]/Sales_Data[[#This Row],[Sales]]</f>
        <v>0.39999999999999997</v>
      </c>
      <c r="Z6410">
        <f>YEAR(Sales_Data[[#This Row],[Order Date]])</f>
        <v>2017</v>
      </c>
    </row>
    <row r="6411" spans="1:26" x14ac:dyDescent="0.2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f>_xlfn.XLOOKUP(Sales_Data[[#This Row],[Category]],Assumptions_Model!A:A, Assumptions_Model!B:B)</f>
        <v>0.6</v>
      </c>
      <c r="W6411">
        <f>Sales_Data[[#This Row],[Sales]]*Sales_Data[[#This Row],[Cost_%]]</f>
        <v>28.771199999999997</v>
      </c>
      <c r="X6411">
        <f>Sales_Data[[#This Row],[Sales]]-Sales_Data[[#This Row],[Cost]]</f>
        <v>19.180800000000001</v>
      </c>
      <c r="Y6411" s="3">
        <f>Sales_Data[[#This Row],[Gross_Profit_Recalc]]/Sales_Data[[#This Row],[Sales]]</f>
        <v>0.4</v>
      </c>
      <c r="Z6411">
        <f>YEAR(Sales_Data[[#This Row],[Order Date]])</f>
        <v>2017</v>
      </c>
    </row>
    <row r="6412" spans="1:26" x14ac:dyDescent="0.2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f>_xlfn.XLOOKUP(Sales_Data[[#This Row],[Category]],Assumptions_Model!A:A, Assumptions_Model!B:B)</f>
        <v>0.55000000000000004</v>
      </c>
      <c r="W6412">
        <f>Sales_Data[[#This Row],[Sales]]*Sales_Data[[#This Row],[Cost_%]]</f>
        <v>4.3956</v>
      </c>
      <c r="X6412">
        <f>Sales_Data[[#This Row],[Sales]]-Sales_Data[[#This Row],[Cost]]</f>
        <v>3.5964</v>
      </c>
      <c r="Y6412" s="3">
        <f>Sales_Data[[#This Row],[Gross_Profit_Recalc]]/Sales_Data[[#This Row],[Sales]]</f>
        <v>0.45</v>
      </c>
      <c r="Z6412">
        <f>YEAR(Sales_Data[[#This Row],[Order Date]])</f>
        <v>2017</v>
      </c>
    </row>
    <row r="6413" spans="1:26" x14ac:dyDescent="0.2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f>_xlfn.XLOOKUP(Sales_Data[[#This Row],[Category]],Assumptions_Model!A:A, Assumptions_Model!B:B)</f>
        <v>0.6</v>
      </c>
      <c r="W6413">
        <f>Sales_Data[[#This Row],[Sales]]*Sales_Data[[#This Row],[Cost_%]]</f>
        <v>46.118400000000001</v>
      </c>
      <c r="X6413">
        <f>Sales_Data[[#This Row],[Sales]]-Sales_Data[[#This Row],[Cost]]</f>
        <v>30.745600000000003</v>
      </c>
      <c r="Y6413" s="3">
        <f>Sales_Data[[#This Row],[Gross_Profit_Recalc]]/Sales_Data[[#This Row],[Sales]]</f>
        <v>0.4</v>
      </c>
      <c r="Z6413">
        <f>YEAR(Sales_Data[[#This Row],[Order Date]])</f>
        <v>2017</v>
      </c>
    </row>
    <row r="6414" spans="1:26" x14ac:dyDescent="0.2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>_xlfn.XLOOKUP(Sales_Data[[#This Row],[Category]],Assumptions_Model!A:A, Assumptions_Model!B:B)</f>
        <v>0.6</v>
      </c>
      <c r="W6414">
        <f>Sales_Data[[#This Row],[Sales]]*Sales_Data[[#This Row],[Cost_%]]</f>
        <v>61.758000000000003</v>
      </c>
      <c r="X6414">
        <f>Sales_Data[[#This Row],[Sales]]-Sales_Data[[#This Row],[Cost]]</f>
        <v>41.172000000000004</v>
      </c>
      <c r="Y6414" s="3">
        <f>Sales_Data[[#This Row],[Gross_Profit_Recalc]]/Sales_Data[[#This Row],[Sales]]</f>
        <v>0.4</v>
      </c>
      <c r="Z6414">
        <f>YEAR(Sales_Data[[#This Row],[Order Date]])</f>
        <v>2017</v>
      </c>
    </row>
    <row r="6415" spans="1:26" x14ac:dyDescent="0.2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>_xlfn.XLOOKUP(Sales_Data[[#This Row],[Category]],Assumptions_Model!A:A, Assumptions_Model!B:B)</f>
        <v>0.55000000000000004</v>
      </c>
      <c r="W6415">
        <f>Sales_Data[[#This Row],[Sales]]*Sales_Data[[#This Row],[Cost_%]]</f>
        <v>53.988</v>
      </c>
      <c r="X6415">
        <f>Sales_Data[[#This Row],[Sales]]-Sales_Data[[#This Row],[Cost]]</f>
        <v>44.171999999999997</v>
      </c>
      <c r="Y6415" s="3">
        <f>Sales_Data[[#This Row],[Gross_Profit_Recalc]]/Sales_Data[[#This Row],[Sales]]</f>
        <v>0.45</v>
      </c>
      <c r="Z6415">
        <f>YEAR(Sales_Data[[#This Row],[Order Date]])</f>
        <v>2017</v>
      </c>
    </row>
    <row r="6416" spans="1:26" x14ac:dyDescent="0.2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>_xlfn.XLOOKUP(Sales_Data[[#This Row],[Category]],Assumptions_Model!A:A, Assumptions_Model!B:B)</f>
        <v>0.6</v>
      </c>
      <c r="W6416">
        <f>Sales_Data[[#This Row],[Sales]]*Sales_Data[[#This Row],[Cost_%]]</f>
        <v>6.9119999999999999</v>
      </c>
      <c r="X6416">
        <f>Sales_Data[[#This Row],[Sales]]-Sales_Data[[#This Row],[Cost]]</f>
        <v>4.6079999999999997</v>
      </c>
      <c r="Y6416" s="3">
        <f>Sales_Data[[#This Row],[Gross_Profit_Recalc]]/Sales_Data[[#This Row],[Sales]]</f>
        <v>0.39999999999999997</v>
      </c>
      <c r="Z6416">
        <f>YEAR(Sales_Data[[#This Row],[Order Date]])</f>
        <v>2017</v>
      </c>
    </row>
    <row r="6417" spans="1:26" x14ac:dyDescent="0.2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>_xlfn.XLOOKUP(Sales_Data[[#This Row],[Category]],Assumptions_Model!A:A, Assumptions_Model!B:B)</f>
        <v>0.6</v>
      </c>
      <c r="W6417">
        <f>Sales_Data[[#This Row],[Sales]]*Sales_Data[[#This Row],[Cost_%]]</f>
        <v>50.327999999999996</v>
      </c>
      <c r="X6417">
        <f>Sales_Data[[#This Row],[Sales]]-Sales_Data[[#This Row],[Cost]]</f>
        <v>33.552</v>
      </c>
      <c r="Y6417" s="3">
        <f>Sales_Data[[#This Row],[Gross_Profit_Recalc]]/Sales_Data[[#This Row],[Sales]]</f>
        <v>0.4</v>
      </c>
      <c r="Z6417">
        <f>YEAR(Sales_Data[[#This Row],[Order Date]])</f>
        <v>2017</v>
      </c>
    </row>
    <row r="6418" spans="1:26" x14ac:dyDescent="0.2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>_xlfn.XLOOKUP(Sales_Data[[#This Row],[Category]],Assumptions_Model!A:A, Assumptions_Model!B:B)</f>
        <v>0.55000000000000004</v>
      </c>
      <c r="W6418">
        <f>Sales_Data[[#This Row],[Sales]]*Sales_Data[[#This Row],[Cost_%]]</f>
        <v>59.716799999999999</v>
      </c>
      <c r="X6418">
        <f>Sales_Data[[#This Row],[Sales]]-Sales_Data[[#This Row],[Cost]]</f>
        <v>48.859199999999994</v>
      </c>
      <c r="Y6418" s="3">
        <f>Sales_Data[[#This Row],[Gross_Profit_Recalc]]/Sales_Data[[#This Row],[Sales]]</f>
        <v>0.44999999999999996</v>
      </c>
      <c r="Z6418">
        <f>YEAR(Sales_Data[[#This Row],[Order Date]])</f>
        <v>2016</v>
      </c>
    </row>
    <row r="6419" spans="1:26" x14ac:dyDescent="0.2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>_xlfn.XLOOKUP(Sales_Data[[#This Row],[Category]],Assumptions_Model!A:A, Assumptions_Model!B:B)</f>
        <v>0.6</v>
      </c>
      <c r="W6419">
        <f>Sales_Data[[#This Row],[Sales]]*Sales_Data[[#This Row],[Cost_%]]</f>
        <v>3.5903999999999998</v>
      </c>
      <c r="X6419">
        <f>Sales_Data[[#This Row],[Sales]]-Sales_Data[[#This Row],[Cost]]</f>
        <v>2.3936000000000002</v>
      </c>
      <c r="Y6419" s="3">
        <f>Sales_Data[[#This Row],[Gross_Profit_Recalc]]/Sales_Data[[#This Row],[Sales]]</f>
        <v>0.4</v>
      </c>
      <c r="Z6419">
        <f>YEAR(Sales_Data[[#This Row],[Order Date]])</f>
        <v>2016</v>
      </c>
    </row>
    <row r="6420" spans="1:26" x14ac:dyDescent="0.2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>_xlfn.XLOOKUP(Sales_Data[[#This Row],[Category]],Assumptions_Model!A:A, Assumptions_Model!B:B)</f>
        <v>0.6</v>
      </c>
      <c r="W6420">
        <f>Sales_Data[[#This Row],[Sales]]*Sales_Data[[#This Row],[Cost_%]]</f>
        <v>13.176</v>
      </c>
      <c r="X6420">
        <f>Sales_Data[[#This Row],[Sales]]-Sales_Data[[#This Row],[Cost]]</f>
        <v>8.7840000000000007</v>
      </c>
      <c r="Y6420" s="3">
        <f>Sales_Data[[#This Row],[Gross_Profit_Recalc]]/Sales_Data[[#This Row],[Sales]]</f>
        <v>0.4</v>
      </c>
      <c r="Z6420">
        <f>YEAR(Sales_Data[[#This Row],[Order Date]])</f>
        <v>2016</v>
      </c>
    </row>
    <row r="6421" spans="1:26" x14ac:dyDescent="0.2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>_xlfn.XLOOKUP(Sales_Data[[#This Row],[Category]],Assumptions_Model!A:A, Assumptions_Model!B:B)</f>
        <v>0.65</v>
      </c>
      <c r="W6421">
        <f>Sales_Data[[#This Row],[Sales]]*Sales_Data[[#This Row],[Cost_%]]</f>
        <v>239.83050000000003</v>
      </c>
      <c r="X6421">
        <f>Sales_Data[[#This Row],[Sales]]-Sales_Data[[#This Row],[Cost]]</f>
        <v>129.1395</v>
      </c>
      <c r="Y6421" s="3">
        <f>Sales_Data[[#This Row],[Gross_Profit_Recalc]]/Sales_Data[[#This Row],[Sales]]</f>
        <v>0.35</v>
      </c>
      <c r="Z6421">
        <f>YEAR(Sales_Data[[#This Row],[Order Date]])</f>
        <v>2016</v>
      </c>
    </row>
    <row r="6422" spans="1:26" x14ac:dyDescent="0.2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f>_xlfn.XLOOKUP(Sales_Data[[#This Row],[Category]],Assumptions_Model!A:A, Assumptions_Model!B:B)</f>
        <v>0.6</v>
      </c>
      <c r="W6422">
        <f>Sales_Data[[#This Row],[Sales]]*Sales_Data[[#This Row],[Cost_%]]</f>
        <v>7.4340000000000002</v>
      </c>
      <c r="X6422">
        <f>Sales_Data[[#This Row],[Sales]]-Sales_Data[[#This Row],[Cost]]</f>
        <v>4.9560000000000004</v>
      </c>
      <c r="Y6422" s="3">
        <f>Sales_Data[[#This Row],[Gross_Profit_Recalc]]/Sales_Data[[#This Row],[Sales]]</f>
        <v>0.4</v>
      </c>
      <c r="Z6422">
        <f>YEAR(Sales_Data[[#This Row],[Order Date]])</f>
        <v>2016</v>
      </c>
    </row>
    <row r="6423" spans="1:26" x14ac:dyDescent="0.2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f>_xlfn.XLOOKUP(Sales_Data[[#This Row],[Category]],Assumptions_Model!A:A, Assumptions_Model!B:B)</f>
        <v>0.6</v>
      </c>
      <c r="W6423">
        <f>Sales_Data[[#This Row],[Sales]]*Sales_Data[[#This Row],[Cost_%]]</f>
        <v>199.76399999999998</v>
      </c>
      <c r="X6423">
        <f>Sales_Data[[#This Row],[Sales]]-Sales_Data[[#This Row],[Cost]]</f>
        <v>133.17600000000002</v>
      </c>
      <c r="Y6423" s="3">
        <f>Sales_Data[[#This Row],[Gross_Profit_Recalc]]/Sales_Data[[#This Row],[Sales]]</f>
        <v>0.40000000000000008</v>
      </c>
      <c r="Z6423">
        <f>YEAR(Sales_Data[[#This Row],[Order Date]])</f>
        <v>2016</v>
      </c>
    </row>
    <row r="6424" spans="1:26" x14ac:dyDescent="0.2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>_xlfn.XLOOKUP(Sales_Data[[#This Row],[Category]],Assumptions_Model!A:A, Assumptions_Model!B:B)</f>
        <v>0.55000000000000004</v>
      </c>
      <c r="W6424">
        <f>Sales_Data[[#This Row],[Sales]]*Sales_Data[[#This Row],[Cost_%]]</f>
        <v>61.561500000000009</v>
      </c>
      <c r="X6424">
        <f>Sales_Data[[#This Row],[Sales]]-Sales_Data[[#This Row],[Cost]]</f>
        <v>50.368499999999997</v>
      </c>
      <c r="Y6424" s="3">
        <f>Sales_Data[[#This Row],[Gross_Profit_Recalc]]/Sales_Data[[#This Row],[Sales]]</f>
        <v>0.44999999999999996</v>
      </c>
      <c r="Z6424">
        <f>YEAR(Sales_Data[[#This Row],[Order Date]])</f>
        <v>2014</v>
      </c>
    </row>
    <row r="6425" spans="1:26" x14ac:dyDescent="0.2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>_xlfn.XLOOKUP(Sales_Data[[#This Row],[Category]],Assumptions_Model!A:A, Assumptions_Model!B:B)</f>
        <v>0.65</v>
      </c>
      <c r="W6425">
        <f>Sales_Data[[#This Row],[Sales]]*Sales_Data[[#This Row],[Cost_%]]</f>
        <v>295.27679999999998</v>
      </c>
      <c r="X6425">
        <f>Sales_Data[[#This Row],[Sales]]-Sales_Data[[#This Row],[Cost]]</f>
        <v>158.99520000000001</v>
      </c>
      <c r="Y6425" s="3">
        <f>Sales_Data[[#This Row],[Gross_Profit_Recalc]]/Sales_Data[[#This Row],[Sales]]</f>
        <v>0.35000000000000003</v>
      </c>
      <c r="Z6425">
        <f>YEAR(Sales_Data[[#This Row],[Order Date]])</f>
        <v>2015</v>
      </c>
    </row>
    <row r="6426" spans="1:26" x14ac:dyDescent="0.2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f>_xlfn.XLOOKUP(Sales_Data[[#This Row],[Category]],Assumptions_Model!A:A, Assumptions_Model!B:B)</f>
        <v>0.6</v>
      </c>
      <c r="W6426">
        <f>Sales_Data[[#This Row],[Sales]]*Sales_Data[[#This Row],[Cost_%]]</f>
        <v>11.664</v>
      </c>
      <c r="X6426">
        <f>Sales_Data[[#This Row],[Sales]]-Sales_Data[[#This Row],[Cost]]</f>
        <v>7.7760000000000016</v>
      </c>
      <c r="Y6426" s="3">
        <f>Sales_Data[[#This Row],[Gross_Profit_Recalc]]/Sales_Data[[#This Row],[Sales]]</f>
        <v>0.40000000000000008</v>
      </c>
      <c r="Z6426">
        <f>YEAR(Sales_Data[[#This Row],[Order Date]])</f>
        <v>2017</v>
      </c>
    </row>
    <row r="6427" spans="1:26" x14ac:dyDescent="0.2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f>_xlfn.XLOOKUP(Sales_Data[[#This Row],[Category]],Assumptions_Model!A:A, Assumptions_Model!B:B)</f>
        <v>0.55000000000000004</v>
      </c>
      <c r="W6427">
        <f>Sales_Data[[#This Row],[Sales]]*Sales_Data[[#This Row],[Cost_%]]</f>
        <v>4619.9868000000006</v>
      </c>
      <c r="X6427">
        <f>Sales_Data[[#This Row],[Sales]]-Sales_Data[[#This Row],[Cost]]</f>
        <v>3779.9892</v>
      </c>
      <c r="Y6427" s="3">
        <f>Sales_Data[[#This Row],[Gross_Profit_Recalc]]/Sales_Data[[#This Row],[Sales]]</f>
        <v>0.44999999999999996</v>
      </c>
      <c r="Z6427">
        <f>YEAR(Sales_Data[[#This Row],[Order Date]])</f>
        <v>2016</v>
      </c>
    </row>
    <row r="6428" spans="1:26" x14ac:dyDescent="0.2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f>_xlfn.XLOOKUP(Sales_Data[[#This Row],[Category]],Assumptions_Model!A:A, Assumptions_Model!B:B)</f>
        <v>0.6</v>
      </c>
      <c r="W6428">
        <f>Sales_Data[[#This Row],[Sales]]*Sales_Data[[#This Row],[Cost_%]]</f>
        <v>3.7763999999999998</v>
      </c>
      <c r="X6428">
        <f>Sales_Data[[#This Row],[Sales]]-Sales_Data[[#This Row],[Cost]]</f>
        <v>2.5175999999999998</v>
      </c>
      <c r="Y6428" s="3">
        <f>Sales_Data[[#This Row],[Gross_Profit_Recalc]]/Sales_Data[[#This Row],[Sales]]</f>
        <v>0.4</v>
      </c>
      <c r="Z6428">
        <f>YEAR(Sales_Data[[#This Row],[Order Date]])</f>
        <v>2016</v>
      </c>
    </row>
    <row r="6429" spans="1:26" x14ac:dyDescent="0.2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>_xlfn.XLOOKUP(Sales_Data[[#This Row],[Category]],Assumptions_Model!A:A, Assumptions_Model!B:B)</f>
        <v>0.6</v>
      </c>
      <c r="W6429">
        <f>Sales_Data[[#This Row],[Sales]]*Sales_Data[[#This Row],[Cost_%]]</f>
        <v>6.2207999999999997</v>
      </c>
      <c r="X6429">
        <f>Sales_Data[[#This Row],[Sales]]-Sales_Data[[#This Row],[Cost]]</f>
        <v>4.1472000000000007</v>
      </c>
      <c r="Y6429" s="3">
        <f>Sales_Data[[#This Row],[Gross_Profit_Recalc]]/Sales_Data[[#This Row],[Sales]]</f>
        <v>0.40000000000000008</v>
      </c>
      <c r="Z6429">
        <f>YEAR(Sales_Data[[#This Row],[Order Date]])</f>
        <v>2016</v>
      </c>
    </row>
    <row r="6430" spans="1:26" x14ac:dyDescent="0.2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f>_xlfn.XLOOKUP(Sales_Data[[#This Row],[Category]],Assumptions_Model!A:A, Assumptions_Model!B:B)</f>
        <v>0.55000000000000004</v>
      </c>
      <c r="W6430">
        <f>Sales_Data[[#This Row],[Sales]]*Sales_Data[[#This Row],[Cost_%]]</f>
        <v>67.310100000000006</v>
      </c>
      <c r="X6430">
        <f>Sales_Data[[#This Row],[Sales]]-Sales_Data[[#This Row],[Cost]]</f>
        <v>55.071899999999999</v>
      </c>
      <c r="Y6430" s="3">
        <f>Sales_Data[[#This Row],[Gross_Profit_Recalc]]/Sales_Data[[#This Row],[Sales]]</f>
        <v>0.44999999999999996</v>
      </c>
      <c r="Z6430">
        <f>YEAR(Sales_Data[[#This Row],[Order Date]])</f>
        <v>2016</v>
      </c>
    </row>
    <row r="6431" spans="1:26" x14ac:dyDescent="0.2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>_xlfn.XLOOKUP(Sales_Data[[#This Row],[Category]],Assumptions_Model!A:A, Assumptions_Model!B:B)</f>
        <v>0.6</v>
      </c>
      <c r="W6431">
        <f>Sales_Data[[#This Row],[Sales]]*Sales_Data[[#This Row],[Cost_%]]</f>
        <v>15.590400000000001</v>
      </c>
      <c r="X6431">
        <f>Sales_Data[[#This Row],[Sales]]-Sales_Data[[#This Row],[Cost]]</f>
        <v>10.393600000000001</v>
      </c>
      <c r="Y6431" s="3">
        <f>Sales_Data[[#This Row],[Gross_Profit_Recalc]]/Sales_Data[[#This Row],[Sales]]</f>
        <v>0.4</v>
      </c>
      <c r="Z6431">
        <f>YEAR(Sales_Data[[#This Row],[Order Date]])</f>
        <v>2014</v>
      </c>
    </row>
    <row r="6432" spans="1:26" x14ac:dyDescent="0.2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>_xlfn.XLOOKUP(Sales_Data[[#This Row],[Category]],Assumptions_Model!A:A, Assumptions_Model!B:B)</f>
        <v>0.65</v>
      </c>
      <c r="W6432">
        <f>Sales_Data[[#This Row],[Sales]]*Sales_Data[[#This Row],[Cost_%]]</f>
        <v>614.27340000000004</v>
      </c>
      <c r="X6432">
        <f>Sales_Data[[#This Row],[Sales]]-Sales_Data[[#This Row],[Cost]]</f>
        <v>330.76259999999991</v>
      </c>
      <c r="Y6432" s="3">
        <f>Sales_Data[[#This Row],[Gross_Profit_Recalc]]/Sales_Data[[#This Row],[Sales]]</f>
        <v>0.34999999999999992</v>
      </c>
      <c r="Z6432">
        <f>YEAR(Sales_Data[[#This Row],[Order Date]])</f>
        <v>2014</v>
      </c>
    </row>
    <row r="6433" spans="1:26" x14ac:dyDescent="0.2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>_xlfn.XLOOKUP(Sales_Data[[#This Row],[Category]],Assumptions_Model!A:A, Assumptions_Model!B:B)</f>
        <v>0.6</v>
      </c>
      <c r="W6433">
        <f>Sales_Data[[#This Row],[Sales]]*Sales_Data[[#This Row],[Cost_%]]</f>
        <v>8.5806000000000004</v>
      </c>
      <c r="X6433">
        <f>Sales_Data[[#This Row],[Sales]]-Sales_Data[[#This Row],[Cost]]</f>
        <v>5.7203999999999997</v>
      </c>
      <c r="Y6433" s="3">
        <f>Sales_Data[[#This Row],[Gross_Profit_Recalc]]/Sales_Data[[#This Row],[Sales]]</f>
        <v>0.39999999999999997</v>
      </c>
      <c r="Z6433">
        <f>YEAR(Sales_Data[[#This Row],[Order Date]])</f>
        <v>2014</v>
      </c>
    </row>
    <row r="6434" spans="1:26" x14ac:dyDescent="0.2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>_xlfn.XLOOKUP(Sales_Data[[#This Row],[Category]],Assumptions_Model!A:A, Assumptions_Model!B:B)</f>
        <v>0.65</v>
      </c>
      <c r="W6434">
        <f>Sales_Data[[#This Row],[Sales]]*Sales_Data[[#This Row],[Cost_%]]</f>
        <v>266.72879999999998</v>
      </c>
      <c r="X6434">
        <f>Sales_Data[[#This Row],[Sales]]-Sales_Data[[#This Row],[Cost]]</f>
        <v>143.6232</v>
      </c>
      <c r="Y6434" s="3">
        <f>Sales_Data[[#This Row],[Gross_Profit_Recalc]]/Sales_Data[[#This Row],[Sales]]</f>
        <v>0.35000000000000003</v>
      </c>
      <c r="Z6434">
        <f>YEAR(Sales_Data[[#This Row],[Order Date]])</f>
        <v>2014</v>
      </c>
    </row>
    <row r="6435" spans="1:26" x14ac:dyDescent="0.2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>_xlfn.XLOOKUP(Sales_Data[[#This Row],[Category]],Assumptions_Model!A:A, Assumptions_Model!B:B)</f>
        <v>0.6</v>
      </c>
      <c r="W6435">
        <f>Sales_Data[[#This Row],[Sales]]*Sales_Data[[#This Row],[Cost_%]]</f>
        <v>14.112</v>
      </c>
      <c r="X6435">
        <f>Sales_Data[[#This Row],[Sales]]-Sales_Data[[#This Row],[Cost]]</f>
        <v>9.4079999999999995</v>
      </c>
      <c r="Y6435" s="3">
        <f>Sales_Data[[#This Row],[Gross_Profit_Recalc]]/Sales_Data[[#This Row],[Sales]]</f>
        <v>0.39999999999999997</v>
      </c>
      <c r="Z6435">
        <f>YEAR(Sales_Data[[#This Row],[Order Date]])</f>
        <v>2015</v>
      </c>
    </row>
    <row r="6436" spans="1:26" x14ac:dyDescent="0.2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f>_xlfn.XLOOKUP(Sales_Data[[#This Row],[Category]],Assumptions_Model!A:A, Assumptions_Model!B:B)</f>
        <v>0.55000000000000004</v>
      </c>
      <c r="W6436">
        <f>Sales_Data[[#This Row],[Sales]]*Sales_Data[[#This Row],[Cost_%]]</f>
        <v>99.528000000000006</v>
      </c>
      <c r="X6436">
        <f>Sales_Data[[#This Row],[Sales]]-Sales_Data[[#This Row],[Cost]]</f>
        <v>81.432000000000002</v>
      </c>
      <c r="Y6436" s="3">
        <f>Sales_Data[[#This Row],[Gross_Profit_Recalc]]/Sales_Data[[#This Row],[Sales]]</f>
        <v>0.45</v>
      </c>
      <c r="Z6436">
        <f>YEAR(Sales_Data[[#This Row],[Order Date]])</f>
        <v>2015</v>
      </c>
    </row>
    <row r="6437" spans="1:26" x14ac:dyDescent="0.2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>_xlfn.XLOOKUP(Sales_Data[[#This Row],[Category]],Assumptions_Model!A:A, Assumptions_Model!B:B)</f>
        <v>0.65</v>
      </c>
      <c r="W6437">
        <f>Sales_Data[[#This Row],[Sales]]*Sales_Data[[#This Row],[Cost_%]]</f>
        <v>22.75</v>
      </c>
      <c r="X6437">
        <f>Sales_Data[[#This Row],[Sales]]-Sales_Data[[#This Row],[Cost]]</f>
        <v>12.25</v>
      </c>
      <c r="Y6437" s="3">
        <f>Sales_Data[[#This Row],[Gross_Profit_Recalc]]/Sales_Data[[#This Row],[Sales]]</f>
        <v>0.35</v>
      </c>
      <c r="Z6437">
        <f>YEAR(Sales_Data[[#This Row],[Order Date]])</f>
        <v>2017</v>
      </c>
    </row>
    <row r="6438" spans="1:26" x14ac:dyDescent="0.2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>_xlfn.XLOOKUP(Sales_Data[[#This Row],[Category]],Assumptions_Model!A:A, Assumptions_Model!B:B)</f>
        <v>0.6</v>
      </c>
      <c r="W6438">
        <f>Sales_Data[[#This Row],[Sales]]*Sales_Data[[#This Row],[Cost_%]]</f>
        <v>286.28999999999996</v>
      </c>
      <c r="X6438">
        <f>Sales_Data[[#This Row],[Sales]]-Sales_Data[[#This Row],[Cost]]</f>
        <v>190.86</v>
      </c>
      <c r="Y6438" s="3">
        <f>Sales_Data[[#This Row],[Gross_Profit_Recalc]]/Sales_Data[[#This Row],[Sales]]</f>
        <v>0.4</v>
      </c>
      <c r="Z6438">
        <f>YEAR(Sales_Data[[#This Row],[Order Date]])</f>
        <v>2017</v>
      </c>
    </row>
    <row r="6439" spans="1:26" x14ac:dyDescent="0.2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f>_xlfn.XLOOKUP(Sales_Data[[#This Row],[Category]],Assumptions_Model!A:A, Assumptions_Model!B:B)</f>
        <v>0.55000000000000004</v>
      </c>
      <c r="W6439">
        <f>Sales_Data[[#This Row],[Sales]]*Sales_Data[[#This Row],[Cost_%]]</f>
        <v>166.30680000000001</v>
      </c>
      <c r="X6439">
        <f>Sales_Data[[#This Row],[Sales]]-Sales_Data[[#This Row],[Cost]]</f>
        <v>136.06919999999997</v>
      </c>
      <c r="Y6439" s="3">
        <f>Sales_Data[[#This Row],[Gross_Profit_Recalc]]/Sales_Data[[#This Row],[Sales]]</f>
        <v>0.4499999999999999</v>
      </c>
      <c r="Z6439">
        <f>YEAR(Sales_Data[[#This Row],[Order Date]])</f>
        <v>2017</v>
      </c>
    </row>
    <row r="6440" spans="1:26" x14ac:dyDescent="0.2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>_xlfn.XLOOKUP(Sales_Data[[#This Row],[Category]],Assumptions_Model!A:A, Assumptions_Model!B:B)</f>
        <v>0.65</v>
      </c>
      <c r="W6440">
        <f>Sales_Data[[#This Row],[Sales]]*Sales_Data[[#This Row],[Cost_%]]</f>
        <v>633.74220000000003</v>
      </c>
      <c r="X6440">
        <f>Sales_Data[[#This Row],[Sales]]-Sales_Data[[#This Row],[Cost]]</f>
        <v>341.24580000000003</v>
      </c>
      <c r="Y6440" s="3">
        <f>Sales_Data[[#This Row],[Gross_Profit_Recalc]]/Sales_Data[[#This Row],[Sales]]</f>
        <v>0.35000000000000003</v>
      </c>
      <c r="Z6440">
        <f>YEAR(Sales_Data[[#This Row],[Order Date]])</f>
        <v>2017</v>
      </c>
    </row>
    <row r="6441" spans="1:26" x14ac:dyDescent="0.2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>_xlfn.XLOOKUP(Sales_Data[[#This Row],[Category]],Assumptions_Model!A:A, Assumptions_Model!B:B)</f>
        <v>0.65</v>
      </c>
      <c r="W6441">
        <f>Sales_Data[[#This Row],[Sales]]*Sales_Data[[#This Row],[Cost_%]]</f>
        <v>383.11649999999997</v>
      </c>
      <c r="X6441">
        <f>Sales_Data[[#This Row],[Sales]]-Sales_Data[[#This Row],[Cost]]</f>
        <v>206.29349999999999</v>
      </c>
      <c r="Y6441" s="3">
        <f>Sales_Data[[#This Row],[Gross_Profit_Recalc]]/Sales_Data[[#This Row],[Sales]]</f>
        <v>0.35000000000000003</v>
      </c>
      <c r="Z6441">
        <f>YEAR(Sales_Data[[#This Row],[Order Date]])</f>
        <v>2014</v>
      </c>
    </row>
    <row r="6442" spans="1:26" x14ac:dyDescent="0.2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>_xlfn.XLOOKUP(Sales_Data[[#This Row],[Category]],Assumptions_Model!A:A, Assumptions_Model!B:B)</f>
        <v>0.6</v>
      </c>
      <c r="W6442">
        <f>Sales_Data[[#This Row],[Sales]]*Sales_Data[[#This Row],[Cost_%]]</f>
        <v>20.82</v>
      </c>
      <c r="X6442">
        <f>Sales_Data[[#This Row],[Sales]]-Sales_Data[[#This Row],[Cost]]</f>
        <v>13.880000000000003</v>
      </c>
      <c r="Y6442" s="3">
        <f>Sales_Data[[#This Row],[Gross_Profit_Recalc]]/Sales_Data[[#This Row],[Sales]]</f>
        <v>0.4</v>
      </c>
      <c r="Z6442">
        <f>YEAR(Sales_Data[[#This Row],[Order Date]])</f>
        <v>2016</v>
      </c>
    </row>
    <row r="6443" spans="1:26" x14ac:dyDescent="0.2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f>_xlfn.XLOOKUP(Sales_Data[[#This Row],[Category]],Assumptions_Model!A:A, Assumptions_Model!B:B)</f>
        <v>0.6</v>
      </c>
      <c r="W6443">
        <f>Sales_Data[[#This Row],[Sales]]*Sales_Data[[#This Row],[Cost_%]]</f>
        <v>59.921999999999997</v>
      </c>
      <c r="X6443">
        <f>Sales_Data[[#This Row],[Sales]]-Sales_Data[[#This Row],[Cost]]</f>
        <v>39.948000000000008</v>
      </c>
      <c r="Y6443" s="3">
        <f>Sales_Data[[#This Row],[Gross_Profit_Recalc]]/Sales_Data[[#This Row],[Sales]]</f>
        <v>0.40000000000000008</v>
      </c>
      <c r="Z6443">
        <f>YEAR(Sales_Data[[#This Row],[Order Date]])</f>
        <v>2016</v>
      </c>
    </row>
    <row r="6444" spans="1:26" x14ac:dyDescent="0.2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>_xlfn.XLOOKUP(Sales_Data[[#This Row],[Category]],Assumptions_Model!A:A, Assumptions_Model!B:B)</f>
        <v>0.6</v>
      </c>
      <c r="W6444">
        <f>Sales_Data[[#This Row],[Sales]]*Sales_Data[[#This Row],[Cost_%]]</f>
        <v>22.763999999999999</v>
      </c>
      <c r="X6444">
        <f>Sales_Data[[#This Row],[Sales]]-Sales_Data[[#This Row],[Cost]]</f>
        <v>15.175999999999998</v>
      </c>
      <c r="Y6444" s="3">
        <f>Sales_Data[[#This Row],[Gross_Profit_Recalc]]/Sales_Data[[#This Row],[Sales]]</f>
        <v>0.39999999999999997</v>
      </c>
      <c r="Z6444">
        <f>YEAR(Sales_Data[[#This Row],[Order Date]])</f>
        <v>2016</v>
      </c>
    </row>
    <row r="6445" spans="1:26" x14ac:dyDescent="0.2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f>_xlfn.XLOOKUP(Sales_Data[[#This Row],[Category]],Assumptions_Model!A:A, Assumptions_Model!B:B)</f>
        <v>0.6</v>
      </c>
      <c r="W6445">
        <f>Sales_Data[[#This Row],[Sales]]*Sales_Data[[#This Row],[Cost_%]]</f>
        <v>14.939999999999998</v>
      </c>
      <c r="X6445">
        <f>Sales_Data[[#This Row],[Sales]]-Sales_Data[[#This Row],[Cost]]</f>
        <v>9.9600000000000009</v>
      </c>
      <c r="Y6445" s="3">
        <f>Sales_Data[[#This Row],[Gross_Profit_Recalc]]/Sales_Data[[#This Row],[Sales]]</f>
        <v>0.40000000000000008</v>
      </c>
      <c r="Z6445">
        <f>YEAR(Sales_Data[[#This Row],[Order Date]])</f>
        <v>2016</v>
      </c>
    </row>
    <row r="6446" spans="1:26" x14ac:dyDescent="0.2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>_xlfn.XLOOKUP(Sales_Data[[#This Row],[Category]],Assumptions_Model!A:A, Assumptions_Model!B:B)</f>
        <v>0.65</v>
      </c>
      <c r="W6446">
        <f>Sales_Data[[#This Row],[Sales]]*Sales_Data[[#This Row],[Cost_%]]</f>
        <v>53.469000000000008</v>
      </c>
      <c r="X6446">
        <f>Sales_Data[[#This Row],[Sales]]-Sales_Data[[#This Row],[Cost]]</f>
        <v>28.790999999999997</v>
      </c>
      <c r="Y6446" s="3">
        <f>Sales_Data[[#This Row],[Gross_Profit_Recalc]]/Sales_Data[[#This Row],[Sales]]</f>
        <v>0.34999999999999992</v>
      </c>
      <c r="Z6446">
        <f>YEAR(Sales_Data[[#This Row],[Order Date]])</f>
        <v>2016</v>
      </c>
    </row>
    <row r="6447" spans="1:26" x14ac:dyDescent="0.2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>_xlfn.XLOOKUP(Sales_Data[[#This Row],[Category]],Assumptions_Model!A:A, Assumptions_Model!B:B)</f>
        <v>0.6</v>
      </c>
      <c r="W6447">
        <f>Sales_Data[[#This Row],[Sales]]*Sales_Data[[#This Row],[Cost_%]]</f>
        <v>4.2623999999999995</v>
      </c>
      <c r="X6447">
        <f>Sales_Data[[#This Row],[Sales]]-Sales_Data[[#This Row],[Cost]]</f>
        <v>2.8416000000000006</v>
      </c>
      <c r="Y6447" s="3">
        <f>Sales_Data[[#This Row],[Gross_Profit_Recalc]]/Sales_Data[[#This Row],[Sales]]</f>
        <v>0.40000000000000008</v>
      </c>
      <c r="Z6447">
        <f>YEAR(Sales_Data[[#This Row],[Order Date]])</f>
        <v>2015</v>
      </c>
    </row>
    <row r="6448" spans="1:26" x14ac:dyDescent="0.2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>_xlfn.XLOOKUP(Sales_Data[[#This Row],[Category]],Assumptions_Model!A:A, Assumptions_Model!B:B)</f>
        <v>0.65</v>
      </c>
      <c r="W6448">
        <f>Sales_Data[[#This Row],[Sales]]*Sales_Data[[#This Row],[Cost_%]]</f>
        <v>67.275000000000006</v>
      </c>
      <c r="X6448">
        <f>Sales_Data[[#This Row],[Sales]]-Sales_Data[[#This Row],[Cost]]</f>
        <v>36.224999999999994</v>
      </c>
      <c r="Y6448" s="3">
        <f>Sales_Data[[#This Row],[Gross_Profit_Recalc]]/Sales_Data[[#This Row],[Sales]]</f>
        <v>0.34999999999999992</v>
      </c>
      <c r="Z6448">
        <f>YEAR(Sales_Data[[#This Row],[Order Date]])</f>
        <v>2017</v>
      </c>
    </row>
    <row r="6449" spans="1:26" x14ac:dyDescent="0.2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>_xlfn.XLOOKUP(Sales_Data[[#This Row],[Category]],Assumptions_Model!A:A, Assumptions_Model!B:B)</f>
        <v>0.6</v>
      </c>
      <c r="W6449">
        <f>Sales_Data[[#This Row],[Sales]]*Sales_Data[[#This Row],[Cost_%]]</f>
        <v>1.4783999999999999</v>
      </c>
      <c r="X6449">
        <f>Sales_Data[[#This Row],[Sales]]-Sales_Data[[#This Row],[Cost]]</f>
        <v>0.98560000000000003</v>
      </c>
      <c r="Y6449" s="3">
        <f>Sales_Data[[#This Row],[Gross_Profit_Recalc]]/Sales_Data[[#This Row],[Sales]]</f>
        <v>0.4</v>
      </c>
      <c r="Z6449">
        <f>YEAR(Sales_Data[[#This Row],[Order Date]])</f>
        <v>2017</v>
      </c>
    </row>
    <row r="6450" spans="1:26" x14ac:dyDescent="0.2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>_xlfn.XLOOKUP(Sales_Data[[#This Row],[Category]],Assumptions_Model!A:A, Assumptions_Model!B:B)</f>
        <v>0.6</v>
      </c>
      <c r="W6450">
        <f>Sales_Data[[#This Row],[Sales]]*Sales_Data[[#This Row],[Cost_%]]</f>
        <v>5.2320000000000002</v>
      </c>
      <c r="X6450">
        <f>Sales_Data[[#This Row],[Sales]]-Sales_Data[[#This Row],[Cost]]</f>
        <v>3.4880000000000004</v>
      </c>
      <c r="Y6450" s="3">
        <f>Sales_Data[[#This Row],[Gross_Profit_Recalc]]/Sales_Data[[#This Row],[Sales]]</f>
        <v>0.4</v>
      </c>
      <c r="Z6450">
        <f>YEAR(Sales_Data[[#This Row],[Order Date]])</f>
        <v>2017</v>
      </c>
    </row>
    <row r="6451" spans="1:26" x14ac:dyDescent="0.2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>_xlfn.XLOOKUP(Sales_Data[[#This Row],[Category]],Assumptions_Model!A:A, Assumptions_Model!B:B)</f>
        <v>0.6</v>
      </c>
      <c r="W6451">
        <f>Sales_Data[[#This Row],[Sales]]*Sales_Data[[#This Row],[Cost_%]]</f>
        <v>6.4559999999999995</v>
      </c>
      <c r="X6451">
        <f>Sales_Data[[#This Row],[Sales]]-Sales_Data[[#This Row],[Cost]]</f>
        <v>4.3040000000000003</v>
      </c>
      <c r="Y6451" s="3">
        <f>Sales_Data[[#This Row],[Gross_Profit_Recalc]]/Sales_Data[[#This Row],[Sales]]</f>
        <v>0.4</v>
      </c>
      <c r="Z6451">
        <f>YEAR(Sales_Data[[#This Row],[Order Date]])</f>
        <v>2015</v>
      </c>
    </row>
    <row r="6452" spans="1:26" x14ac:dyDescent="0.2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>_xlfn.XLOOKUP(Sales_Data[[#This Row],[Category]],Assumptions_Model!A:A, Assumptions_Model!B:B)</f>
        <v>0.6</v>
      </c>
      <c r="W6452">
        <f>Sales_Data[[#This Row],[Sales]]*Sales_Data[[#This Row],[Cost_%]]</f>
        <v>27.407999999999998</v>
      </c>
      <c r="X6452">
        <f>Sales_Data[[#This Row],[Sales]]-Sales_Data[[#This Row],[Cost]]</f>
        <v>18.272000000000002</v>
      </c>
      <c r="Y6452" s="3">
        <f>Sales_Data[[#This Row],[Gross_Profit_Recalc]]/Sales_Data[[#This Row],[Sales]]</f>
        <v>0.4</v>
      </c>
      <c r="Z6452">
        <f>YEAR(Sales_Data[[#This Row],[Order Date]])</f>
        <v>2015</v>
      </c>
    </row>
    <row r="6453" spans="1:26" x14ac:dyDescent="0.2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>_xlfn.XLOOKUP(Sales_Data[[#This Row],[Category]],Assumptions_Model!A:A, Assumptions_Model!B:B)</f>
        <v>0.6</v>
      </c>
      <c r="W6453">
        <f>Sales_Data[[#This Row],[Sales]]*Sales_Data[[#This Row],[Cost_%]]</f>
        <v>4.0199999999999996</v>
      </c>
      <c r="X6453">
        <f>Sales_Data[[#This Row],[Sales]]-Sales_Data[[#This Row],[Cost]]</f>
        <v>2.6800000000000006</v>
      </c>
      <c r="Y6453" s="3">
        <f>Sales_Data[[#This Row],[Gross_Profit_Recalc]]/Sales_Data[[#This Row],[Sales]]</f>
        <v>0.40000000000000008</v>
      </c>
      <c r="Z6453">
        <f>YEAR(Sales_Data[[#This Row],[Order Date]])</f>
        <v>2015</v>
      </c>
    </row>
    <row r="6454" spans="1:26" x14ac:dyDescent="0.2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>_xlfn.XLOOKUP(Sales_Data[[#This Row],[Category]],Assumptions_Model!A:A, Assumptions_Model!B:B)</f>
        <v>0.55000000000000004</v>
      </c>
      <c r="W6454">
        <f>Sales_Data[[#This Row],[Sales]]*Sales_Data[[#This Row],[Cost_%]]</f>
        <v>87.106800000000007</v>
      </c>
      <c r="X6454">
        <f>Sales_Data[[#This Row],[Sales]]-Sales_Data[[#This Row],[Cost]]</f>
        <v>71.269199999999998</v>
      </c>
      <c r="Y6454" s="3">
        <f>Sales_Data[[#This Row],[Gross_Profit_Recalc]]/Sales_Data[[#This Row],[Sales]]</f>
        <v>0.44999999999999996</v>
      </c>
      <c r="Z6454">
        <f>YEAR(Sales_Data[[#This Row],[Order Date]])</f>
        <v>2015</v>
      </c>
    </row>
    <row r="6455" spans="1:26" x14ac:dyDescent="0.2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>_xlfn.XLOOKUP(Sales_Data[[#This Row],[Category]],Assumptions_Model!A:A, Assumptions_Model!B:B)</f>
        <v>0.6</v>
      </c>
      <c r="W6455">
        <f>Sales_Data[[#This Row],[Sales]]*Sales_Data[[#This Row],[Cost_%]]</f>
        <v>2.0640000000000001</v>
      </c>
      <c r="X6455">
        <f>Sales_Data[[#This Row],[Sales]]-Sales_Data[[#This Row],[Cost]]</f>
        <v>1.3759999999999999</v>
      </c>
      <c r="Y6455" s="3">
        <f>Sales_Data[[#This Row],[Gross_Profit_Recalc]]/Sales_Data[[#This Row],[Sales]]</f>
        <v>0.39999999999999997</v>
      </c>
      <c r="Z6455">
        <f>YEAR(Sales_Data[[#This Row],[Order Date]])</f>
        <v>2015</v>
      </c>
    </row>
    <row r="6456" spans="1:26" x14ac:dyDescent="0.2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>_xlfn.XLOOKUP(Sales_Data[[#This Row],[Category]],Assumptions_Model!A:A, Assumptions_Model!B:B)</f>
        <v>0.6</v>
      </c>
      <c r="W6456">
        <f>Sales_Data[[#This Row],[Sales]]*Sales_Data[[#This Row],[Cost_%]]</f>
        <v>33.936</v>
      </c>
      <c r="X6456">
        <f>Sales_Data[[#This Row],[Sales]]-Sales_Data[[#This Row],[Cost]]</f>
        <v>22.624000000000002</v>
      </c>
      <c r="Y6456" s="3">
        <f>Sales_Data[[#This Row],[Gross_Profit_Recalc]]/Sales_Data[[#This Row],[Sales]]</f>
        <v>0.4</v>
      </c>
      <c r="Z6456">
        <f>YEAR(Sales_Data[[#This Row],[Order Date]])</f>
        <v>2017</v>
      </c>
    </row>
    <row r="6457" spans="1:26" x14ac:dyDescent="0.2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>_xlfn.XLOOKUP(Sales_Data[[#This Row],[Category]],Assumptions_Model!A:A, Assumptions_Model!B:B)</f>
        <v>0.65</v>
      </c>
      <c r="W6457">
        <f>Sales_Data[[#This Row],[Sales]]*Sales_Data[[#This Row],[Cost_%]]</f>
        <v>24.024000000000001</v>
      </c>
      <c r="X6457">
        <f>Sales_Data[[#This Row],[Sales]]-Sales_Data[[#This Row],[Cost]]</f>
        <v>12.936</v>
      </c>
      <c r="Y6457" s="3">
        <f>Sales_Data[[#This Row],[Gross_Profit_Recalc]]/Sales_Data[[#This Row],[Sales]]</f>
        <v>0.35</v>
      </c>
      <c r="Z6457">
        <f>YEAR(Sales_Data[[#This Row],[Order Date]])</f>
        <v>2017</v>
      </c>
    </row>
    <row r="6458" spans="1:26" x14ac:dyDescent="0.2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>_xlfn.XLOOKUP(Sales_Data[[#This Row],[Category]],Assumptions_Model!A:A, Assumptions_Model!B:B)</f>
        <v>0.55000000000000004</v>
      </c>
      <c r="W6458">
        <f>Sales_Data[[#This Row],[Sales]]*Sales_Data[[#This Row],[Cost_%]]</f>
        <v>74.794500000000014</v>
      </c>
      <c r="X6458">
        <f>Sales_Data[[#This Row],[Sales]]-Sales_Data[[#This Row],[Cost]]</f>
        <v>61.195499999999996</v>
      </c>
      <c r="Y6458" s="3">
        <f>Sales_Data[[#This Row],[Gross_Profit_Recalc]]/Sales_Data[[#This Row],[Sales]]</f>
        <v>0.44999999999999996</v>
      </c>
      <c r="Z6458">
        <f>YEAR(Sales_Data[[#This Row],[Order Date]])</f>
        <v>2014</v>
      </c>
    </row>
    <row r="6459" spans="1:26" x14ac:dyDescent="0.2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>_xlfn.XLOOKUP(Sales_Data[[#This Row],[Category]],Assumptions_Model!A:A, Assumptions_Model!B:B)</f>
        <v>0.6</v>
      </c>
      <c r="W6459">
        <f>Sales_Data[[#This Row],[Sales]]*Sales_Data[[#This Row],[Cost_%]]</f>
        <v>9.5760000000000005</v>
      </c>
      <c r="X6459">
        <f>Sales_Data[[#This Row],[Sales]]-Sales_Data[[#This Row],[Cost]]</f>
        <v>6.3840000000000003</v>
      </c>
      <c r="Y6459" s="3">
        <f>Sales_Data[[#This Row],[Gross_Profit_Recalc]]/Sales_Data[[#This Row],[Sales]]</f>
        <v>0.4</v>
      </c>
      <c r="Z6459">
        <f>YEAR(Sales_Data[[#This Row],[Order Date]])</f>
        <v>2014</v>
      </c>
    </row>
    <row r="6460" spans="1:26" x14ac:dyDescent="0.2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>_xlfn.XLOOKUP(Sales_Data[[#This Row],[Category]],Assumptions_Model!A:A, Assumptions_Model!B:B)</f>
        <v>0.6</v>
      </c>
      <c r="W6460">
        <f>Sales_Data[[#This Row],[Sales]]*Sales_Data[[#This Row],[Cost_%]]</f>
        <v>2.2559999999999998</v>
      </c>
      <c r="X6460">
        <f>Sales_Data[[#This Row],[Sales]]-Sales_Data[[#This Row],[Cost]]</f>
        <v>1.504</v>
      </c>
      <c r="Y6460" s="3">
        <f>Sales_Data[[#This Row],[Gross_Profit_Recalc]]/Sales_Data[[#This Row],[Sales]]</f>
        <v>0.4</v>
      </c>
      <c r="Z6460">
        <f>YEAR(Sales_Data[[#This Row],[Order Date]])</f>
        <v>2017</v>
      </c>
    </row>
    <row r="6461" spans="1:26" x14ac:dyDescent="0.2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>_xlfn.XLOOKUP(Sales_Data[[#This Row],[Category]],Assumptions_Model!A:A, Assumptions_Model!B:B)</f>
        <v>0.6</v>
      </c>
      <c r="W6461">
        <f>Sales_Data[[#This Row],[Sales]]*Sales_Data[[#This Row],[Cost_%]]</f>
        <v>8.8199999999999985</v>
      </c>
      <c r="X6461">
        <f>Sales_Data[[#This Row],[Sales]]-Sales_Data[[#This Row],[Cost]]</f>
        <v>5.8800000000000008</v>
      </c>
      <c r="Y6461" s="3">
        <f>Sales_Data[[#This Row],[Gross_Profit_Recalc]]/Sales_Data[[#This Row],[Sales]]</f>
        <v>0.40000000000000008</v>
      </c>
      <c r="Z6461">
        <f>YEAR(Sales_Data[[#This Row],[Order Date]])</f>
        <v>2017</v>
      </c>
    </row>
    <row r="6462" spans="1:26" x14ac:dyDescent="0.2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>_xlfn.XLOOKUP(Sales_Data[[#This Row],[Category]],Assumptions_Model!A:A, Assumptions_Model!B:B)</f>
        <v>0.6</v>
      </c>
      <c r="W6462">
        <f>Sales_Data[[#This Row],[Sales]]*Sales_Data[[#This Row],[Cost_%]]</f>
        <v>22.32</v>
      </c>
      <c r="X6462">
        <f>Sales_Data[[#This Row],[Sales]]-Sales_Data[[#This Row],[Cost]]</f>
        <v>14.880000000000003</v>
      </c>
      <c r="Y6462" s="3">
        <f>Sales_Data[[#This Row],[Gross_Profit_Recalc]]/Sales_Data[[#This Row],[Sales]]</f>
        <v>0.4</v>
      </c>
      <c r="Z6462">
        <f>YEAR(Sales_Data[[#This Row],[Order Date]])</f>
        <v>2017</v>
      </c>
    </row>
    <row r="6463" spans="1:26" x14ac:dyDescent="0.2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>_xlfn.XLOOKUP(Sales_Data[[#This Row],[Category]],Assumptions_Model!A:A, Assumptions_Model!B:B)</f>
        <v>0.55000000000000004</v>
      </c>
      <c r="W6463">
        <f>Sales_Data[[#This Row],[Sales]]*Sales_Data[[#This Row],[Cost_%]]</f>
        <v>49.483500000000006</v>
      </c>
      <c r="X6463">
        <f>Sales_Data[[#This Row],[Sales]]-Sales_Data[[#This Row],[Cost]]</f>
        <v>40.486499999999992</v>
      </c>
      <c r="Y6463" s="3">
        <f>Sales_Data[[#This Row],[Gross_Profit_Recalc]]/Sales_Data[[#This Row],[Sales]]</f>
        <v>0.4499999999999999</v>
      </c>
      <c r="Z6463">
        <f>YEAR(Sales_Data[[#This Row],[Order Date]])</f>
        <v>2017</v>
      </c>
    </row>
    <row r="6464" spans="1:26" x14ac:dyDescent="0.2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f>_xlfn.XLOOKUP(Sales_Data[[#This Row],[Category]],Assumptions_Model!A:A, Assumptions_Model!B:B)</f>
        <v>0.65</v>
      </c>
      <c r="W6464">
        <f>Sales_Data[[#This Row],[Sales]]*Sales_Data[[#This Row],[Cost_%]]</f>
        <v>170.274</v>
      </c>
      <c r="X6464">
        <f>Sales_Data[[#This Row],[Sales]]-Sales_Data[[#This Row],[Cost]]</f>
        <v>91.685999999999979</v>
      </c>
      <c r="Y6464" s="3">
        <f>Sales_Data[[#This Row],[Gross_Profit_Recalc]]/Sales_Data[[#This Row],[Sales]]</f>
        <v>0.34999999999999992</v>
      </c>
      <c r="Z6464">
        <f>YEAR(Sales_Data[[#This Row],[Order Date]])</f>
        <v>2017</v>
      </c>
    </row>
    <row r="6465" spans="1:26" x14ac:dyDescent="0.2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>_xlfn.XLOOKUP(Sales_Data[[#This Row],[Category]],Assumptions_Model!A:A, Assumptions_Model!B:B)</f>
        <v>0.6</v>
      </c>
      <c r="W6465">
        <f>Sales_Data[[#This Row],[Sales]]*Sales_Data[[#This Row],[Cost_%]]</f>
        <v>44.4</v>
      </c>
      <c r="X6465">
        <f>Sales_Data[[#This Row],[Sales]]-Sales_Data[[#This Row],[Cost]]</f>
        <v>29.6</v>
      </c>
      <c r="Y6465" s="3">
        <f>Sales_Data[[#This Row],[Gross_Profit_Recalc]]/Sales_Data[[#This Row],[Sales]]</f>
        <v>0.4</v>
      </c>
      <c r="Z6465">
        <f>YEAR(Sales_Data[[#This Row],[Order Date]])</f>
        <v>2017</v>
      </c>
    </row>
    <row r="6466" spans="1:26" x14ac:dyDescent="0.2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f>_xlfn.XLOOKUP(Sales_Data[[#This Row],[Category]],Assumptions_Model!A:A, Assumptions_Model!B:B)</f>
        <v>0.65</v>
      </c>
      <c r="W6466">
        <f>Sales_Data[[#This Row],[Sales]]*Sales_Data[[#This Row],[Cost_%]]</f>
        <v>8.6319999999999997</v>
      </c>
      <c r="X6466">
        <f>Sales_Data[[#This Row],[Sales]]-Sales_Data[[#This Row],[Cost]]</f>
        <v>4.6479999999999997</v>
      </c>
      <c r="Y6466" s="3">
        <f>Sales_Data[[#This Row],[Gross_Profit_Recalc]]/Sales_Data[[#This Row],[Sales]]</f>
        <v>0.35</v>
      </c>
      <c r="Z6466">
        <f>YEAR(Sales_Data[[#This Row],[Order Date]])</f>
        <v>2016</v>
      </c>
    </row>
    <row r="6467" spans="1:26" x14ac:dyDescent="0.2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f>_xlfn.XLOOKUP(Sales_Data[[#This Row],[Category]],Assumptions_Model!A:A, Assumptions_Model!B:B)</f>
        <v>0.6</v>
      </c>
      <c r="W6467">
        <f>Sales_Data[[#This Row],[Sales]]*Sales_Data[[#This Row],[Cost_%]]</f>
        <v>50.975999999999992</v>
      </c>
      <c r="X6467">
        <f>Sales_Data[[#This Row],[Sales]]-Sales_Data[[#This Row],[Cost]]</f>
        <v>33.984000000000002</v>
      </c>
      <c r="Y6467" s="3">
        <f>Sales_Data[[#This Row],[Gross_Profit_Recalc]]/Sales_Data[[#This Row],[Sales]]</f>
        <v>0.40000000000000008</v>
      </c>
      <c r="Z6467">
        <f>YEAR(Sales_Data[[#This Row],[Order Date]])</f>
        <v>2015</v>
      </c>
    </row>
    <row r="6468" spans="1:26" x14ac:dyDescent="0.2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f>_xlfn.XLOOKUP(Sales_Data[[#This Row],[Category]],Assumptions_Model!A:A, Assumptions_Model!B:B)</f>
        <v>0.55000000000000004</v>
      </c>
      <c r="W6468">
        <f>Sales_Data[[#This Row],[Sales]]*Sales_Data[[#This Row],[Cost_%]]</f>
        <v>37.652999999999999</v>
      </c>
      <c r="X6468">
        <f>Sales_Data[[#This Row],[Sales]]-Sales_Data[[#This Row],[Cost]]</f>
        <v>30.806999999999995</v>
      </c>
      <c r="Y6468" s="3">
        <f>Sales_Data[[#This Row],[Gross_Profit_Recalc]]/Sales_Data[[#This Row],[Sales]]</f>
        <v>0.44999999999999996</v>
      </c>
      <c r="Z6468">
        <f>YEAR(Sales_Data[[#This Row],[Order Date]])</f>
        <v>2017</v>
      </c>
    </row>
    <row r="6469" spans="1:26" x14ac:dyDescent="0.2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>_xlfn.XLOOKUP(Sales_Data[[#This Row],[Category]],Assumptions_Model!A:A, Assumptions_Model!B:B)</f>
        <v>0.6</v>
      </c>
      <c r="W6469">
        <f>Sales_Data[[#This Row],[Sales]]*Sales_Data[[#This Row],[Cost_%]]</f>
        <v>1247.6400000000001</v>
      </c>
      <c r="X6469">
        <f>Sales_Data[[#This Row],[Sales]]-Sales_Data[[#This Row],[Cost]]</f>
        <v>831.76</v>
      </c>
      <c r="Y6469" s="3">
        <f>Sales_Data[[#This Row],[Gross_Profit_Recalc]]/Sales_Data[[#This Row],[Sales]]</f>
        <v>0.39999999999999997</v>
      </c>
      <c r="Z6469">
        <f>YEAR(Sales_Data[[#This Row],[Order Date]])</f>
        <v>2016</v>
      </c>
    </row>
    <row r="6470" spans="1:26" x14ac:dyDescent="0.2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>_xlfn.XLOOKUP(Sales_Data[[#This Row],[Category]],Assumptions_Model!A:A, Assumptions_Model!B:B)</f>
        <v>0.55000000000000004</v>
      </c>
      <c r="W6470">
        <f>Sales_Data[[#This Row],[Sales]]*Sales_Data[[#This Row],[Cost_%]]</f>
        <v>346.47250000000003</v>
      </c>
      <c r="X6470">
        <f>Sales_Data[[#This Row],[Sales]]-Sales_Data[[#This Row],[Cost]]</f>
        <v>283.47750000000002</v>
      </c>
      <c r="Y6470" s="3">
        <f>Sales_Data[[#This Row],[Gross_Profit_Recalc]]/Sales_Data[[#This Row],[Sales]]</f>
        <v>0.45</v>
      </c>
      <c r="Z6470">
        <f>YEAR(Sales_Data[[#This Row],[Order Date]])</f>
        <v>2016</v>
      </c>
    </row>
    <row r="6471" spans="1:26" x14ac:dyDescent="0.2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>_xlfn.XLOOKUP(Sales_Data[[#This Row],[Category]],Assumptions_Model!A:A, Assumptions_Model!B:B)</f>
        <v>0.65</v>
      </c>
      <c r="W6471">
        <f>Sales_Data[[#This Row],[Sales]]*Sales_Data[[#This Row],[Cost_%]]</f>
        <v>47.073</v>
      </c>
      <c r="X6471">
        <f>Sales_Data[[#This Row],[Sales]]-Sales_Data[[#This Row],[Cost]]</f>
        <v>25.347000000000001</v>
      </c>
      <c r="Y6471" s="3">
        <f>Sales_Data[[#This Row],[Gross_Profit_Recalc]]/Sales_Data[[#This Row],[Sales]]</f>
        <v>0.35000000000000003</v>
      </c>
      <c r="Z6471">
        <f>YEAR(Sales_Data[[#This Row],[Order Date]])</f>
        <v>2016</v>
      </c>
    </row>
    <row r="6472" spans="1:26" x14ac:dyDescent="0.2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>_xlfn.XLOOKUP(Sales_Data[[#This Row],[Category]],Assumptions_Model!A:A, Assumptions_Model!B:B)</f>
        <v>0.55000000000000004</v>
      </c>
      <c r="W6472">
        <f>Sales_Data[[#This Row],[Sales]]*Sales_Data[[#This Row],[Cost_%]]</f>
        <v>72.588999999999999</v>
      </c>
      <c r="X6472">
        <f>Sales_Data[[#This Row],[Sales]]-Sales_Data[[#This Row],[Cost]]</f>
        <v>59.390999999999991</v>
      </c>
      <c r="Y6472" s="3">
        <f>Sales_Data[[#This Row],[Gross_Profit_Recalc]]/Sales_Data[[#This Row],[Sales]]</f>
        <v>0.44999999999999996</v>
      </c>
      <c r="Z6472">
        <f>YEAR(Sales_Data[[#This Row],[Order Date]])</f>
        <v>2015</v>
      </c>
    </row>
    <row r="6473" spans="1:26" x14ac:dyDescent="0.2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>_xlfn.XLOOKUP(Sales_Data[[#This Row],[Category]],Assumptions_Model!A:A, Assumptions_Model!B:B)</f>
        <v>0.55000000000000004</v>
      </c>
      <c r="W6473">
        <f>Sales_Data[[#This Row],[Sales]]*Sales_Data[[#This Row],[Cost_%]]</f>
        <v>62.986000000000004</v>
      </c>
      <c r="X6473">
        <f>Sales_Data[[#This Row],[Sales]]-Sales_Data[[#This Row],[Cost]]</f>
        <v>51.533999999999992</v>
      </c>
      <c r="Y6473" s="3">
        <f>Sales_Data[[#This Row],[Gross_Profit_Recalc]]/Sales_Data[[#This Row],[Sales]]</f>
        <v>0.44999999999999996</v>
      </c>
      <c r="Z6473">
        <f>YEAR(Sales_Data[[#This Row],[Order Date]])</f>
        <v>2015</v>
      </c>
    </row>
    <row r="6474" spans="1:26" x14ac:dyDescent="0.2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>_xlfn.XLOOKUP(Sales_Data[[#This Row],[Category]],Assumptions_Model!A:A, Assumptions_Model!B:B)</f>
        <v>0.6</v>
      </c>
      <c r="W6474">
        <f>Sales_Data[[#This Row],[Sales]]*Sales_Data[[#This Row],[Cost_%]]</f>
        <v>60.143999999999991</v>
      </c>
      <c r="X6474">
        <f>Sales_Data[[#This Row],[Sales]]-Sales_Data[[#This Row],[Cost]]</f>
        <v>40.096000000000004</v>
      </c>
      <c r="Y6474" s="3">
        <f>Sales_Data[[#This Row],[Gross_Profit_Recalc]]/Sales_Data[[#This Row],[Sales]]</f>
        <v>0.40000000000000008</v>
      </c>
      <c r="Z6474">
        <f>YEAR(Sales_Data[[#This Row],[Order Date]])</f>
        <v>2014</v>
      </c>
    </row>
    <row r="6475" spans="1:26" x14ac:dyDescent="0.2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>_xlfn.XLOOKUP(Sales_Data[[#This Row],[Category]],Assumptions_Model!A:A, Assumptions_Model!B:B)</f>
        <v>0.6</v>
      </c>
      <c r="W6475">
        <f>Sales_Data[[#This Row],[Sales]]*Sales_Data[[#This Row],[Cost_%]]</f>
        <v>523.07999999999993</v>
      </c>
      <c r="X6475">
        <f>Sales_Data[[#This Row],[Sales]]-Sales_Data[[#This Row],[Cost]]</f>
        <v>348.72</v>
      </c>
      <c r="Y6475" s="3">
        <f>Sales_Data[[#This Row],[Gross_Profit_Recalc]]/Sales_Data[[#This Row],[Sales]]</f>
        <v>0.40000000000000008</v>
      </c>
      <c r="Z6475">
        <f>YEAR(Sales_Data[[#This Row],[Order Date]])</f>
        <v>2016</v>
      </c>
    </row>
    <row r="6476" spans="1:26" x14ac:dyDescent="0.2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>_xlfn.XLOOKUP(Sales_Data[[#This Row],[Category]],Assumptions_Model!A:A, Assumptions_Model!B:B)</f>
        <v>0.65</v>
      </c>
      <c r="W6476">
        <f>Sales_Data[[#This Row],[Sales]]*Sales_Data[[#This Row],[Cost_%]]</f>
        <v>40.274000000000001</v>
      </c>
      <c r="X6476">
        <f>Sales_Data[[#This Row],[Sales]]-Sales_Data[[#This Row],[Cost]]</f>
        <v>21.686</v>
      </c>
      <c r="Y6476" s="3">
        <f>Sales_Data[[#This Row],[Gross_Profit_Recalc]]/Sales_Data[[#This Row],[Sales]]</f>
        <v>0.35</v>
      </c>
      <c r="Z6476">
        <f>YEAR(Sales_Data[[#This Row],[Order Date]])</f>
        <v>2014</v>
      </c>
    </row>
    <row r="6477" spans="1:26" x14ac:dyDescent="0.2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>_xlfn.XLOOKUP(Sales_Data[[#This Row],[Category]],Assumptions_Model!A:A, Assumptions_Model!B:B)</f>
        <v>0.6</v>
      </c>
      <c r="W6477">
        <f>Sales_Data[[#This Row],[Sales]]*Sales_Data[[#This Row],[Cost_%]]</f>
        <v>2.7324000000000002</v>
      </c>
      <c r="X6477">
        <f>Sales_Data[[#This Row],[Sales]]-Sales_Data[[#This Row],[Cost]]</f>
        <v>1.8216000000000001</v>
      </c>
      <c r="Y6477" s="3">
        <f>Sales_Data[[#This Row],[Gross_Profit_Recalc]]/Sales_Data[[#This Row],[Sales]]</f>
        <v>0.4</v>
      </c>
      <c r="Z6477">
        <f>YEAR(Sales_Data[[#This Row],[Order Date]])</f>
        <v>2017</v>
      </c>
    </row>
    <row r="6478" spans="1:26" x14ac:dyDescent="0.2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>_xlfn.XLOOKUP(Sales_Data[[#This Row],[Category]],Assumptions_Model!A:A, Assumptions_Model!B:B)</f>
        <v>0.6</v>
      </c>
      <c r="W6478">
        <f>Sales_Data[[#This Row],[Sales]]*Sales_Data[[#This Row],[Cost_%]]</f>
        <v>3.12</v>
      </c>
      <c r="X6478">
        <f>Sales_Data[[#This Row],[Sales]]-Sales_Data[[#This Row],[Cost]]</f>
        <v>2.08</v>
      </c>
      <c r="Y6478" s="3">
        <f>Sales_Data[[#This Row],[Gross_Profit_Recalc]]/Sales_Data[[#This Row],[Sales]]</f>
        <v>0.4</v>
      </c>
      <c r="Z6478">
        <f>YEAR(Sales_Data[[#This Row],[Order Date]])</f>
        <v>2017</v>
      </c>
    </row>
    <row r="6479" spans="1:26" x14ac:dyDescent="0.2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>_xlfn.XLOOKUP(Sales_Data[[#This Row],[Category]],Assumptions_Model!A:A, Assumptions_Model!B:B)</f>
        <v>0.55000000000000004</v>
      </c>
      <c r="W6479">
        <f>Sales_Data[[#This Row],[Sales]]*Sales_Data[[#This Row],[Cost_%]]</f>
        <v>113.29560000000001</v>
      </c>
      <c r="X6479">
        <f>Sales_Data[[#This Row],[Sales]]-Sales_Data[[#This Row],[Cost]]</f>
        <v>92.696399999999983</v>
      </c>
      <c r="Y6479" s="3">
        <f>Sales_Data[[#This Row],[Gross_Profit_Recalc]]/Sales_Data[[#This Row],[Sales]]</f>
        <v>0.44999999999999996</v>
      </c>
      <c r="Z6479">
        <f>YEAR(Sales_Data[[#This Row],[Order Date]])</f>
        <v>2017</v>
      </c>
    </row>
    <row r="6480" spans="1:26" x14ac:dyDescent="0.2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>_xlfn.XLOOKUP(Sales_Data[[#This Row],[Category]],Assumptions_Model!A:A, Assumptions_Model!B:B)</f>
        <v>0.6</v>
      </c>
      <c r="W6480">
        <f>Sales_Data[[#This Row],[Sales]]*Sales_Data[[#This Row],[Cost_%]]</f>
        <v>9.3311999999999991</v>
      </c>
      <c r="X6480">
        <f>Sales_Data[[#This Row],[Sales]]-Sales_Data[[#This Row],[Cost]]</f>
        <v>6.2208000000000006</v>
      </c>
      <c r="Y6480" s="3">
        <f>Sales_Data[[#This Row],[Gross_Profit_Recalc]]/Sales_Data[[#This Row],[Sales]]</f>
        <v>0.4</v>
      </c>
      <c r="Z6480">
        <f>YEAR(Sales_Data[[#This Row],[Order Date]])</f>
        <v>2017</v>
      </c>
    </row>
    <row r="6481" spans="1:26" x14ac:dyDescent="0.2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>_xlfn.XLOOKUP(Sales_Data[[#This Row],[Category]],Assumptions_Model!A:A, Assumptions_Model!B:B)</f>
        <v>0.55000000000000004</v>
      </c>
      <c r="W6481">
        <f>Sales_Data[[#This Row],[Sales]]*Sales_Data[[#This Row],[Cost_%]]</f>
        <v>277.178</v>
      </c>
      <c r="X6481">
        <f>Sales_Data[[#This Row],[Sales]]-Sales_Data[[#This Row],[Cost]]</f>
        <v>226.78199999999998</v>
      </c>
      <c r="Y6481" s="3">
        <f>Sales_Data[[#This Row],[Gross_Profit_Recalc]]/Sales_Data[[#This Row],[Sales]]</f>
        <v>0.44999999999999996</v>
      </c>
      <c r="Z6481">
        <f>YEAR(Sales_Data[[#This Row],[Order Date]])</f>
        <v>2017</v>
      </c>
    </row>
    <row r="6482" spans="1:26" x14ac:dyDescent="0.2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>_xlfn.XLOOKUP(Sales_Data[[#This Row],[Category]],Assumptions_Model!A:A, Assumptions_Model!B:B)</f>
        <v>0.6</v>
      </c>
      <c r="W6482">
        <f>Sales_Data[[#This Row],[Sales]]*Sales_Data[[#This Row],[Cost_%]]</f>
        <v>14.683199999999999</v>
      </c>
      <c r="X6482">
        <f>Sales_Data[[#This Row],[Sales]]-Sales_Data[[#This Row],[Cost]]</f>
        <v>9.7888000000000019</v>
      </c>
      <c r="Y6482" s="3">
        <f>Sales_Data[[#This Row],[Gross_Profit_Recalc]]/Sales_Data[[#This Row],[Sales]]</f>
        <v>0.40000000000000008</v>
      </c>
      <c r="Z6482">
        <f>YEAR(Sales_Data[[#This Row],[Order Date]])</f>
        <v>2017</v>
      </c>
    </row>
    <row r="6483" spans="1:26" x14ac:dyDescent="0.2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>_xlfn.XLOOKUP(Sales_Data[[#This Row],[Category]],Assumptions_Model!A:A, Assumptions_Model!B:B)</f>
        <v>0.65</v>
      </c>
      <c r="W6483">
        <f>Sales_Data[[#This Row],[Sales]]*Sales_Data[[#This Row],[Cost_%]]</f>
        <v>157.01920000000001</v>
      </c>
      <c r="X6483">
        <f>Sales_Data[[#This Row],[Sales]]-Sales_Data[[#This Row],[Cost]]</f>
        <v>84.5488</v>
      </c>
      <c r="Y6483" s="3">
        <f>Sales_Data[[#This Row],[Gross_Profit_Recalc]]/Sales_Data[[#This Row],[Sales]]</f>
        <v>0.35</v>
      </c>
      <c r="Z6483">
        <f>YEAR(Sales_Data[[#This Row],[Order Date]])</f>
        <v>2017</v>
      </c>
    </row>
    <row r="6484" spans="1:26" x14ac:dyDescent="0.2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>_xlfn.XLOOKUP(Sales_Data[[#This Row],[Category]],Assumptions_Model!A:A, Assumptions_Model!B:B)</f>
        <v>0.55000000000000004</v>
      </c>
      <c r="W6484">
        <f>Sales_Data[[#This Row],[Sales]]*Sales_Data[[#This Row],[Cost_%]]</f>
        <v>60.720000000000006</v>
      </c>
      <c r="X6484">
        <f>Sales_Data[[#This Row],[Sales]]-Sales_Data[[#This Row],[Cost]]</f>
        <v>49.68</v>
      </c>
      <c r="Y6484" s="3">
        <f>Sales_Data[[#This Row],[Gross_Profit_Recalc]]/Sales_Data[[#This Row],[Sales]]</f>
        <v>0.44999999999999996</v>
      </c>
      <c r="Z6484">
        <f>YEAR(Sales_Data[[#This Row],[Order Date]])</f>
        <v>2017</v>
      </c>
    </row>
    <row r="6485" spans="1:26" x14ac:dyDescent="0.2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>_xlfn.XLOOKUP(Sales_Data[[#This Row],[Category]],Assumptions_Model!A:A, Assumptions_Model!B:B)</f>
        <v>0.65</v>
      </c>
      <c r="W6485">
        <f>Sales_Data[[#This Row],[Sales]]*Sales_Data[[#This Row],[Cost_%]]</f>
        <v>250.0992</v>
      </c>
      <c r="X6485">
        <f>Sales_Data[[#This Row],[Sales]]-Sales_Data[[#This Row],[Cost]]</f>
        <v>134.66879999999998</v>
      </c>
      <c r="Y6485" s="3">
        <f>Sales_Data[[#This Row],[Gross_Profit_Recalc]]/Sales_Data[[#This Row],[Sales]]</f>
        <v>0.35</v>
      </c>
      <c r="Z6485">
        <f>YEAR(Sales_Data[[#This Row],[Order Date]])</f>
        <v>2017</v>
      </c>
    </row>
    <row r="6486" spans="1:26" x14ac:dyDescent="0.2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>_xlfn.XLOOKUP(Sales_Data[[#This Row],[Category]],Assumptions_Model!A:A, Assumptions_Model!B:B)</f>
        <v>0.55000000000000004</v>
      </c>
      <c r="W6486">
        <f>Sales_Data[[#This Row],[Sales]]*Sales_Data[[#This Row],[Cost_%]]</f>
        <v>43.262999999999998</v>
      </c>
      <c r="X6486">
        <f>Sales_Data[[#This Row],[Sales]]-Sales_Data[[#This Row],[Cost]]</f>
        <v>35.396999999999998</v>
      </c>
      <c r="Y6486" s="3">
        <f>Sales_Data[[#This Row],[Gross_Profit_Recalc]]/Sales_Data[[#This Row],[Sales]]</f>
        <v>0.45</v>
      </c>
      <c r="Z6486">
        <f>YEAR(Sales_Data[[#This Row],[Order Date]])</f>
        <v>2017</v>
      </c>
    </row>
    <row r="6487" spans="1:26" x14ac:dyDescent="0.2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>_xlfn.XLOOKUP(Sales_Data[[#This Row],[Category]],Assumptions_Model!A:A, Assumptions_Model!B:B)</f>
        <v>0.6</v>
      </c>
      <c r="W6487">
        <f>Sales_Data[[#This Row],[Sales]]*Sales_Data[[#This Row],[Cost_%]]</f>
        <v>27.215999999999998</v>
      </c>
      <c r="X6487">
        <f>Sales_Data[[#This Row],[Sales]]-Sales_Data[[#This Row],[Cost]]</f>
        <v>18.144000000000002</v>
      </c>
      <c r="Y6487" s="3">
        <f>Sales_Data[[#This Row],[Gross_Profit_Recalc]]/Sales_Data[[#This Row],[Sales]]</f>
        <v>0.4</v>
      </c>
      <c r="Z6487">
        <f>YEAR(Sales_Data[[#This Row],[Order Date]])</f>
        <v>2017</v>
      </c>
    </row>
    <row r="6488" spans="1:26" x14ac:dyDescent="0.2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>_xlfn.XLOOKUP(Sales_Data[[#This Row],[Category]],Assumptions_Model!A:A, Assumptions_Model!B:B)</f>
        <v>0.6</v>
      </c>
      <c r="W6488">
        <f>Sales_Data[[#This Row],[Sales]]*Sales_Data[[#This Row],[Cost_%]]</f>
        <v>577.24800000000005</v>
      </c>
      <c r="X6488">
        <f>Sales_Data[[#This Row],[Sales]]-Sales_Data[[#This Row],[Cost]]</f>
        <v>384.83199999999999</v>
      </c>
      <c r="Y6488" s="3">
        <f>Sales_Data[[#This Row],[Gross_Profit_Recalc]]/Sales_Data[[#This Row],[Sales]]</f>
        <v>0.39999999999999997</v>
      </c>
      <c r="Z6488">
        <f>YEAR(Sales_Data[[#This Row],[Order Date]])</f>
        <v>2015</v>
      </c>
    </row>
    <row r="6489" spans="1:26" x14ac:dyDescent="0.2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f>_xlfn.XLOOKUP(Sales_Data[[#This Row],[Category]],Assumptions_Model!A:A, Assumptions_Model!B:B)</f>
        <v>0.6</v>
      </c>
      <c r="W6489">
        <f>Sales_Data[[#This Row],[Sales]]*Sales_Data[[#This Row],[Cost_%]]</f>
        <v>7.7058</v>
      </c>
      <c r="X6489">
        <f>Sales_Data[[#This Row],[Sales]]-Sales_Data[[#This Row],[Cost]]</f>
        <v>5.1372</v>
      </c>
      <c r="Y6489" s="3">
        <f>Sales_Data[[#This Row],[Gross_Profit_Recalc]]/Sales_Data[[#This Row],[Sales]]</f>
        <v>0.4</v>
      </c>
      <c r="Z6489">
        <f>YEAR(Sales_Data[[#This Row],[Order Date]])</f>
        <v>2015</v>
      </c>
    </row>
    <row r="6490" spans="1:26" x14ac:dyDescent="0.2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>_xlfn.XLOOKUP(Sales_Data[[#This Row],[Category]],Assumptions_Model!A:A, Assumptions_Model!B:B)</f>
        <v>0.6</v>
      </c>
      <c r="W6490">
        <f>Sales_Data[[#This Row],[Sales]]*Sales_Data[[#This Row],[Cost_%]]</f>
        <v>177.27360000000002</v>
      </c>
      <c r="X6490">
        <f>Sales_Data[[#This Row],[Sales]]-Sales_Data[[#This Row],[Cost]]</f>
        <v>118.1824</v>
      </c>
      <c r="Y6490" s="3">
        <f>Sales_Data[[#This Row],[Gross_Profit_Recalc]]/Sales_Data[[#This Row],[Sales]]</f>
        <v>0.39999999999999997</v>
      </c>
      <c r="Z6490">
        <f>YEAR(Sales_Data[[#This Row],[Order Date]])</f>
        <v>2015</v>
      </c>
    </row>
    <row r="6491" spans="1:26" x14ac:dyDescent="0.2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f>_xlfn.XLOOKUP(Sales_Data[[#This Row],[Category]],Assumptions_Model!A:A, Assumptions_Model!B:B)</f>
        <v>0.6</v>
      </c>
      <c r="W6491">
        <f>Sales_Data[[#This Row],[Sales]]*Sales_Data[[#This Row],[Cost_%]]</f>
        <v>19.439999999999998</v>
      </c>
      <c r="X6491">
        <f>Sales_Data[[#This Row],[Sales]]-Sales_Data[[#This Row],[Cost]]</f>
        <v>12.96</v>
      </c>
      <c r="Y6491" s="3">
        <f>Sales_Data[[#This Row],[Gross_Profit_Recalc]]/Sales_Data[[#This Row],[Sales]]</f>
        <v>0.4</v>
      </c>
      <c r="Z6491">
        <f>YEAR(Sales_Data[[#This Row],[Order Date]])</f>
        <v>2017</v>
      </c>
    </row>
    <row r="6492" spans="1:26" x14ac:dyDescent="0.2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>_xlfn.XLOOKUP(Sales_Data[[#This Row],[Category]],Assumptions_Model!A:A, Assumptions_Model!B:B)</f>
        <v>0.65</v>
      </c>
      <c r="W6492">
        <f>Sales_Data[[#This Row],[Sales]]*Sales_Data[[#This Row],[Cost_%]]</f>
        <v>67.558400000000006</v>
      </c>
      <c r="X6492">
        <f>Sales_Data[[#This Row],[Sales]]-Sales_Data[[#This Row],[Cost]]</f>
        <v>36.377600000000001</v>
      </c>
      <c r="Y6492" s="3">
        <f>Sales_Data[[#This Row],[Gross_Profit_Recalc]]/Sales_Data[[#This Row],[Sales]]</f>
        <v>0.35</v>
      </c>
      <c r="Z6492">
        <f>YEAR(Sales_Data[[#This Row],[Order Date]])</f>
        <v>2014</v>
      </c>
    </row>
    <row r="6493" spans="1:26" x14ac:dyDescent="0.2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>_xlfn.XLOOKUP(Sales_Data[[#This Row],[Category]],Assumptions_Model!A:A, Assumptions_Model!B:B)</f>
        <v>0.65</v>
      </c>
      <c r="W6493">
        <f>Sales_Data[[#This Row],[Sales]]*Sales_Data[[#This Row],[Cost_%]]</f>
        <v>188.2192</v>
      </c>
      <c r="X6493">
        <f>Sales_Data[[#This Row],[Sales]]-Sales_Data[[#This Row],[Cost]]</f>
        <v>101.34879999999998</v>
      </c>
      <c r="Y6493" s="3">
        <f>Sales_Data[[#This Row],[Gross_Profit_Recalc]]/Sales_Data[[#This Row],[Sales]]</f>
        <v>0.35</v>
      </c>
      <c r="Z6493">
        <f>YEAR(Sales_Data[[#This Row],[Order Date]])</f>
        <v>2016</v>
      </c>
    </row>
    <row r="6494" spans="1:26" x14ac:dyDescent="0.2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>_xlfn.XLOOKUP(Sales_Data[[#This Row],[Category]],Assumptions_Model!A:A, Assumptions_Model!B:B)</f>
        <v>0.6</v>
      </c>
      <c r="W6494">
        <f>Sales_Data[[#This Row],[Sales]]*Sales_Data[[#This Row],[Cost_%]]</f>
        <v>23.831999999999997</v>
      </c>
      <c r="X6494">
        <f>Sales_Data[[#This Row],[Sales]]-Sales_Data[[#This Row],[Cost]]</f>
        <v>15.888000000000002</v>
      </c>
      <c r="Y6494" s="3">
        <f>Sales_Data[[#This Row],[Gross_Profit_Recalc]]/Sales_Data[[#This Row],[Sales]]</f>
        <v>0.40000000000000008</v>
      </c>
      <c r="Z6494">
        <f>YEAR(Sales_Data[[#This Row],[Order Date]])</f>
        <v>2016</v>
      </c>
    </row>
    <row r="6495" spans="1:26" x14ac:dyDescent="0.2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>_xlfn.XLOOKUP(Sales_Data[[#This Row],[Category]],Assumptions_Model!A:A, Assumptions_Model!B:B)</f>
        <v>0.55000000000000004</v>
      </c>
      <c r="W6495">
        <f>Sales_Data[[#This Row],[Sales]]*Sales_Data[[#This Row],[Cost_%]]</f>
        <v>134.6224</v>
      </c>
      <c r="X6495">
        <f>Sales_Data[[#This Row],[Sales]]-Sales_Data[[#This Row],[Cost]]</f>
        <v>110.1456</v>
      </c>
      <c r="Y6495" s="3">
        <f>Sales_Data[[#This Row],[Gross_Profit_Recalc]]/Sales_Data[[#This Row],[Sales]]</f>
        <v>0.45</v>
      </c>
      <c r="Z6495">
        <f>YEAR(Sales_Data[[#This Row],[Order Date]])</f>
        <v>2016</v>
      </c>
    </row>
    <row r="6496" spans="1:26" x14ac:dyDescent="0.2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>_xlfn.XLOOKUP(Sales_Data[[#This Row],[Category]],Assumptions_Model!A:A, Assumptions_Model!B:B)</f>
        <v>0.55000000000000004</v>
      </c>
      <c r="W6496">
        <f>Sales_Data[[#This Row],[Sales]]*Sales_Data[[#This Row],[Cost_%]]</f>
        <v>13.200000000000001</v>
      </c>
      <c r="X6496">
        <f>Sales_Data[[#This Row],[Sales]]-Sales_Data[[#This Row],[Cost]]</f>
        <v>10.799999999999999</v>
      </c>
      <c r="Y6496" s="3">
        <f>Sales_Data[[#This Row],[Gross_Profit_Recalc]]/Sales_Data[[#This Row],[Sales]]</f>
        <v>0.44999999999999996</v>
      </c>
      <c r="Z6496">
        <f>YEAR(Sales_Data[[#This Row],[Order Date]])</f>
        <v>2017</v>
      </c>
    </row>
    <row r="6497" spans="1:26" x14ac:dyDescent="0.2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>_xlfn.XLOOKUP(Sales_Data[[#This Row],[Category]],Assumptions_Model!A:A, Assumptions_Model!B:B)</f>
        <v>0.6</v>
      </c>
      <c r="W6497">
        <f>Sales_Data[[#This Row],[Sales]]*Sales_Data[[#This Row],[Cost_%]]</f>
        <v>9.3311999999999991</v>
      </c>
      <c r="X6497">
        <f>Sales_Data[[#This Row],[Sales]]-Sales_Data[[#This Row],[Cost]]</f>
        <v>6.2208000000000006</v>
      </c>
      <c r="Y6497" s="3">
        <f>Sales_Data[[#This Row],[Gross_Profit_Recalc]]/Sales_Data[[#This Row],[Sales]]</f>
        <v>0.4</v>
      </c>
      <c r="Z6497">
        <f>YEAR(Sales_Data[[#This Row],[Order Date]])</f>
        <v>2017</v>
      </c>
    </row>
    <row r="6498" spans="1:26" x14ac:dyDescent="0.2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>_xlfn.XLOOKUP(Sales_Data[[#This Row],[Category]],Assumptions_Model!A:A, Assumptions_Model!B:B)</f>
        <v>0.55000000000000004</v>
      </c>
      <c r="W6498">
        <f>Sales_Data[[#This Row],[Sales]]*Sales_Data[[#This Row],[Cost_%]]</f>
        <v>14.396800000000001</v>
      </c>
      <c r="X6498">
        <f>Sales_Data[[#This Row],[Sales]]-Sales_Data[[#This Row],[Cost]]</f>
        <v>11.779199999999998</v>
      </c>
      <c r="Y6498" s="3">
        <f>Sales_Data[[#This Row],[Gross_Profit_Recalc]]/Sales_Data[[#This Row],[Sales]]</f>
        <v>0.44999999999999996</v>
      </c>
      <c r="Z6498">
        <f>YEAR(Sales_Data[[#This Row],[Order Date]])</f>
        <v>2017</v>
      </c>
    </row>
    <row r="6499" spans="1:26" x14ac:dyDescent="0.2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>_xlfn.XLOOKUP(Sales_Data[[#This Row],[Category]],Assumptions_Model!A:A, Assumptions_Model!B:B)</f>
        <v>0.65</v>
      </c>
      <c r="W6499">
        <f>Sales_Data[[#This Row],[Sales]]*Sales_Data[[#This Row],[Cost_%]]</f>
        <v>13.611000000000001</v>
      </c>
      <c r="X6499">
        <f>Sales_Data[[#This Row],[Sales]]-Sales_Data[[#This Row],[Cost]]</f>
        <v>7.3290000000000006</v>
      </c>
      <c r="Y6499" s="3">
        <f>Sales_Data[[#This Row],[Gross_Profit_Recalc]]/Sales_Data[[#This Row],[Sales]]</f>
        <v>0.35000000000000003</v>
      </c>
      <c r="Z6499">
        <f>YEAR(Sales_Data[[#This Row],[Order Date]])</f>
        <v>2015</v>
      </c>
    </row>
    <row r="6500" spans="1:26" x14ac:dyDescent="0.2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>_xlfn.XLOOKUP(Sales_Data[[#This Row],[Category]],Assumptions_Model!A:A, Assumptions_Model!B:B)</f>
        <v>0.6</v>
      </c>
      <c r="W6500">
        <f>Sales_Data[[#This Row],[Sales]]*Sales_Data[[#This Row],[Cost_%]]</f>
        <v>81.054000000000002</v>
      </c>
      <c r="X6500">
        <f>Sales_Data[[#This Row],[Sales]]-Sales_Data[[#This Row],[Cost]]</f>
        <v>54.036000000000001</v>
      </c>
      <c r="Y6500" s="3">
        <f>Sales_Data[[#This Row],[Gross_Profit_Recalc]]/Sales_Data[[#This Row],[Sales]]</f>
        <v>0.4</v>
      </c>
      <c r="Z6500">
        <f>YEAR(Sales_Data[[#This Row],[Order Date]])</f>
        <v>2015</v>
      </c>
    </row>
    <row r="6501" spans="1:26" x14ac:dyDescent="0.2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>_xlfn.XLOOKUP(Sales_Data[[#This Row],[Category]],Assumptions_Model!A:A, Assumptions_Model!B:B)</f>
        <v>0.55000000000000004</v>
      </c>
      <c r="W6501">
        <f>Sales_Data[[#This Row],[Sales]]*Sales_Data[[#This Row],[Cost_%]]</f>
        <v>153.92300000000003</v>
      </c>
      <c r="X6501">
        <f>Sales_Data[[#This Row],[Sales]]-Sales_Data[[#This Row],[Cost]]</f>
        <v>125.93699999999998</v>
      </c>
      <c r="Y6501" s="3">
        <f>Sales_Data[[#This Row],[Gross_Profit_Recalc]]/Sales_Data[[#This Row],[Sales]]</f>
        <v>0.4499999999999999</v>
      </c>
      <c r="Z6501">
        <f>YEAR(Sales_Data[[#This Row],[Order Date]])</f>
        <v>2015</v>
      </c>
    </row>
    <row r="6502" spans="1:26" x14ac:dyDescent="0.2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>_xlfn.XLOOKUP(Sales_Data[[#This Row],[Category]],Assumptions_Model!A:A, Assumptions_Model!B:B)</f>
        <v>0.6</v>
      </c>
      <c r="W6502">
        <f>Sales_Data[[#This Row],[Sales]]*Sales_Data[[#This Row],[Cost_%]]</f>
        <v>54.036000000000001</v>
      </c>
      <c r="X6502">
        <f>Sales_Data[[#This Row],[Sales]]-Sales_Data[[#This Row],[Cost]]</f>
        <v>36.024000000000001</v>
      </c>
      <c r="Y6502" s="3">
        <f>Sales_Data[[#This Row],[Gross_Profit_Recalc]]/Sales_Data[[#This Row],[Sales]]</f>
        <v>0.4</v>
      </c>
      <c r="Z6502">
        <f>YEAR(Sales_Data[[#This Row],[Order Date]])</f>
        <v>2015</v>
      </c>
    </row>
    <row r="6503" spans="1:26" x14ac:dyDescent="0.2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>_xlfn.XLOOKUP(Sales_Data[[#This Row],[Category]],Assumptions_Model!A:A, Assumptions_Model!B:B)</f>
        <v>0.55000000000000004</v>
      </c>
      <c r="W6503">
        <f>Sales_Data[[#This Row],[Sales]]*Sales_Data[[#This Row],[Cost_%]]</f>
        <v>296.98020000000008</v>
      </c>
      <c r="X6503">
        <f>Sales_Data[[#This Row],[Sales]]-Sales_Data[[#This Row],[Cost]]</f>
        <v>242.98379999999997</v>
      </c>
      <c r="Y6503" s="3">
        <f>Sales_Data[[#This Row],[Gross_Profit_Recalc]]/Sales_Data[[#This Row],[Sales]]</f>
        <v>0.4499999999999999</v>
      </c>
      <c r="Z6503">
        <f>YEAR(Sales_Data[[#This Row],[Order Date]])</f>
        <v>2014</v>
      </c>
    </row>
    <row r="6504" spans="1:26" x14ac:dyDescent="0.2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>_xlfn.XLOOKUP(Sales_Data[[#This Row],[Category]],Assumptions_Model!A:A, Assumptions_Model!B:B)</f>
        <v>0.55000000000000004</v>
      </c>
      <c r="W6504">
        <f>Sales_Data[[#This Row],[Sales]]*Sales_Data[[#This Row],[Cost_%]]</f>
        <v>27.627600000000001</v>
      </c>
      <c r="X6504">
        <f>Sales_Data[[#This Row],[Sales]]-Sales_Data[[#This Row],[Cost]]</f>
        <v>22.604399999999998</v>
      </c>
      <c r="Y6504" s="3">
        <f>Sales_Data[[#This Row],[Gross_Profit_Recalc]]/Sales_Data[[#This Row],[Sales]]</f>
        <v>0.44999999999999996</v>
      </c>
      <c r="Z6504">
        <f>YEAR(Sales_Data[[#This Row],[Order Date]])</f>
        <v>2014</v>
      </c>
    </row>
    <row r="6505" spans="1:26" x14ac:dyDescent="0.2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>_xlfn.XLOOKUP(Sales_Data[[#This Row],[Category]],Assumptions_Model!A:A, Assumptions_Model!B:B)</f>
        <v>0.6</v>
      </c>
      <c r="W6505">
        <f>Sales_Data[[#This Row],[Sales]]*Sales_Data[[#This Row],[Cost_%]]</f>
        <v>11.545199999999999</v>
      </c>
      <c r="X6505">
        <f>Sales_Data[[#This Row],[Sales]]-Sales_Data[[#This Row],[Cost]]</f>
        <v>7.6968000000000014</v>
      </c>
      <c r="Y6505" s="3">
        <f>Sales_Data[[#This Row],[Gross_Profit_Recalc]]/Sales_Data[[#This Row],[Sales]]</f>
        <v>0.40000000000000008</v>
      </c>
      <c r="Z6505">
        <f>YEAR(Sales_Data[[#This Row],[Order Date]])</f>
        <v>2014</v>
      </c>
    </row>
    <row r="6506" spans="1:26" x14ac:dyDescent="0.2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>_xlfn.XLOOKUP(Sales_Data[[#This Row],[Category]],Assumptions_Model!A:A, Assumptions_Model!B:B)</f>
        <v>0.6</v>
      </c>
      <c r="W6506">
        <f>Sales_Data[[#This Row],[Sales]]*Sales_Data[[#This Row],[Cost_%]]</f>
        <v>748.58400000000006</v>
      </c>
      <c r="X6506">
        <f>Sales_Data[[#This Row],[Sales]]-Sales_Data[[#This Row],[Cost]]</f>
        <v>499.05600000000004</v>
      </c>
      <c r="Y6506" s="3">
        <f>Sales_Data[[#This Row],[Gross_Profit_Recalc]]/Sales_Data[[#This Row],[Sales]]</f>
        <v>0.4</v>
      </c>
      <c r="Z6506">
        <f>YEAR(Sales_Data[[#This Row],[Order Date]])</f>
        <v>2017</v>
      </c>
    </row>
    <row r="6507" spans="1:26" x14ac:dyDescent="0.2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>_xlfn.XLOOKUP(Sales_Data[[#This Row],[Category]],Assumptions_Model!A:A, Assumptions_Model!B:B)</f>
        <v>0.6</v>
      </c>
      <c r="W6507">
        <f>Sales_Data[[#This Row],[Sales]]*Sales_Data[[#This Row],[Cost_%]]</f>
        <v>3.1823999999999999</v>
      </c>
      <c r="X6507">
        <f>Sales_Data[[#This Row],[Sales]]-Sales_Data[[#This Row],[Cost]]</f>
        <v>2.1216000000000004</v>
      </c>
      <c r="Y6507" s="3">
        <f>Sales_Data[[#This Row],[Gross_Profit_Recalc]]/Sales_Data[[#This Row],[Sales]]</f>
        <v>0.40000000000000008</v>
      </c>
      <c r="Z6507">
        <f>YEAR(Sales_Data[[#This Row],[Order Date]])</f>
        <v>2016</v>
      </c>
    </row>
    <row r="6508" spans="1:26" x14ac:dyDescent="0.2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>_xlfn.XLOOKUP(Sales_Data[[#This Row],[Category]],Assumptions_Model!A:A, Assumptions_Model!B:B)</f>
        <v>0.6</v>
      </c>
      <c r="W6508">
        <f>Sales_Data[[#This Row],[Sales]]*Sales_Data[[#This Row],[Cost_%]]</f>
        <v>11.481599999999998</v>
      </c>
      <c r="X6508">
        <f>Sales_Data[[#This Row],[Sales]]-Sales_Data[[#This Row],[Cost]]</f>
        <v>7.6544000000000008</v>
      </c>
      <c r="Y6508" s="3">
        <f>Sales_Data[[#This Row],[Gross_Profit_Recalc]]/Sales_Data[[#This Row],[Sales]]</f>
        <v>0.40000000000000008</v>
      </c>
      <c r="Z6508">
        <f>YEAR(Sales_Data[[#This Row],[Order Date]])</f>
        <v>2016</v>
      </c>
    </row>
    <row r="6509" spans="1:26" x14ac:dyDescent="0.2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>_xlfn.XLOOKUP(Sales_Data[[#This Row],[Category]],Assumptions_Model!A:A, Assumptions_Model!B:B)</f>
        <v>0.65</v>
      </c>
      <c r="W6509">
        <f>Sales_Data[[#This Row],[Sales]]*Sales_Data[[#This Row],[Cost_%]]</f>
        <v>216.3408</v>
      </c>
      <c r="X6509">
        <f>Sales_Data[[#This Row],[Sales]]-Sales_Data[[#This Row],[Cost]]</f>
        <v>116.49119999999999</v>
      </c>
      <c r="Y6509" s="3">
        <f>Sales_Data[[#This Row],[Gross_Profit_Recalc]]/Sales_Data[[#This Row],[Sales]]</f>
        <v>0.35</v>
      </c>
      <c r="Z6509">
        <f>YEAR(Sales_Data[[#This Row],[Order Date]])</f>
        <v>2016</v>
      </c>
    </row>
    <row r="6510" spans="1:26" x14ac:dyDescent="0.2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>_xlfn.XLOOKUP(Sales_Data[[#This Row],[Category]],Assumptions_Model!A:A, Assumptions_Model!B:B)</f>
        <v>0.6</v>
      </c>
      <c r="W6510">
        <f>Sales_Data[[#This Row],[Sales]]*Sales_Data[[#This Row],[Cost_%]]</f>
        <v>167.93999999999997</v>
      </c>
      <c r="X6510">
        <f>Sales_Data[[#This Row],[Sales]]-Sales_Data[[#This Row],[Cost]]</f>
        <v>111.96000000000001</v>
      </c>
      <c r="Y6510" s="3">
        <f>Sales_Data[[#This Row],[Gross_Profit_Recalc]]/Sales_Data[[#This Row],[Sales]]</f>
        <v>0.40000000000000008</v>
      </c>
      <c r="Z6510">
        <f>YEAR(Sales_Data[[#This Row],[Order Date]])</f>
        <v>2017</v>
      </c>
    </row>
    <row r="6511" spans="1:26" x14ac:dyDescent="0.2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>_xlfn.XLOOKUP(Sales_Data[[#This Row],[Category]],Assumptions_Model!A:A, Assumptions_Model!B:B)</f>
        <v>0.6</v>
      </c>
      <c r="W6511">
        <f>Sales_Data[[#This Row],[Sales]]*Sales_Data[[#This Row],[Cost_%]]</f>
        <v>30.211199999999998</v>
      </c>
      <c r="X6511">
        <f>Sales_Data[[#This Row],[Sales]]-Sales_Data[[#This Row],[Cost]]</f>
        <v>20.140799999999999</v>
      </c>
      <c r="Y6511" s="3">
        <f>Sales_Data[[#This Row],[Gross_Profit_Recalc]]/Sales_Data[[#This Row],[Sales]]</f>
        <v>0.4</v>
      </c>
      <c r="Z6511">
        <f>YEAR(Sales_Data[[#This Row],[Order Date]])</f>
        <v>2017</v>
      </c>
    </row>
    <row r="6512" spans="1:26" x14ac:dyDescent="0.2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>_xlfn.XLOOKUP(Sales_Data[[#This Row],[Category]],Assumptions_Model!A:A, Assumptions_Model!B:B)</f>
        <v>0.6</v>
      </c>
      <c r="W6512">
        <f>Sales_Data[[#This Row],[Sales]]*Sales_Data[[#This Row],[Cost_%]]</f>
        <v>20.412000000000003</v>
      </c>
      <c r="X6512">
        <f>Sales_Data[[#This Row],[Sales]]-Sales_Data[[#This Row],[Cost]]</f>
        <v>13.608000000000001</v>
      </c>
      <c r="Y6512" s="3">
        <f>Sales_Data[[#This Row],[Gross_Profit_Recalc]]/Sales_Data[[#This Row],[Sales]]</f>
        <v>0.39999999999999997</v>
      </c>
      <c r="Z6512">
        <f>YEAR(Sales_Data[[#This Row],[Order Date]])</f>
        <v>2017</v>
      </c>
    </row>
    <row r="6513" spans="1:26" x14ac:dyDescent="0.2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>_xlfn.XLOOKUP(Sales_Data[[#This Row],[Category]],Assumptions_Model!A:A, Assumptions_Model!B:B)</f>
        <v>0.6</v>
      </c>
      <c r="W6513">
        <f>Sales_Data[[#This Row],[Sales]]*Sales_Data[[#This Row],[Cost_%]]</f>
        <v>14.327999999999999</v>
      </c>
      <c r="X6513">
        <f>Sales_Data[[#This Row],[Sales]]-Sales_Data[[#This Row],[Cost]]</f>
        <v>9.5519999999999996</v>
      </c>
      <c r="Y6513" s="3">
        <f>Sales_Data[[#This Row],[Gross_Profit_Recalc]]/Sales_Data[[#This Row],[Sales]]</f>
        <v>0.4</v>
      </c>
      <c r="Z6513">
        <f>YEAR(Sales_Data[[#This Row],[Order Date]])</f>
        <v>2017</v>
      </c>
    </row>
    <row r="6514" spans="1:26" x14ac:dyDescent="0.2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>_xlfn.XLOOKUP(Sales_Data[[#This Row],[Category]],Assumptions_Model!A:A, Assumptions_Model!B:B)</f>
        <v>0.6</v>
      </c>
      <c r="W6514">
        <f>Sales_Data[[#This Row],[Sales]]*Sales_Data[[#This Row],[Cost_%]]</f>
        <v>6.9119999999999999</v>
      </c>
      <c r="X6514">
        <f>Sales_Data[[#This Row],[Sales]]-Sales_Data[[#This Row],[Cost]]</f>
        <v>4.6079999999999997</v>
      </c>
      <c r="Y6514" s="3">
        <f>Sales_Data[[#This Row],[Gross_Profit_Recalc]]/Sales_Data[[#This Row],[Sales]]</f>
        <v>0.39999999999999997</v>
      </c>
      <c r="Z6514">
        <f>YEAR(Sales_Data[[#This Row],[Order Date]])</f>
        <v>2017</v>
      </c>
    </row>
    <row r="6515" spans="1:26" x14ac:dyDescent="0.2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>_xlfn.XLOOKUP(Sales_Data[[#This Row],[Category]],Assumptions_Model!A:A, Assumptions_Model!B:B)</f>
        <v>0.6</v>
      </c>
      <c r="W6515">
        <f>Sales_Data[[#This Row],[Sales]]*Sales_Data[[#This Row],[Cost_%]]</f>
        <v>172.15799999999999</v>
      </c>
      <c r="X6515">
        <f>Sales_Data[[#This Row],[Sales]]-Sales_Data[[#This Row],[Cost]]</f>
        <v>114.77200000000002</v>
      </c>
      <c r="Y6515" s="3">
        <f>Sales_Data[[#This Row],[Gross_Profit_Recalc]]/Sales_Data[[#This Row],[Sales]]</f>
        <v>0.40000000000000008</v>
      </c>
      <c r="Z6515">
        <f>YEAR(Sales_Data[[#This Row],[Order Date]])</f>
        <v>2017</v>
      </c>
    </row>
    <row r="6516" spans="1:26" x14ac:dyDescent="0.2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>_xlfn.XLOOKUP(Sales_Data[[#This Row],[Category]],Assumptions_Model!A:A, Assumptions_Model!B:B)</f>
        <v>0.55000000000000004</v>
      </c>
      <c r="W6516">
        <f>Sales_Data[[#This Row],[Sales]]*Sales_Data[[#This Row],[Cost_%]]</f>
        <v>113.5112</v>
      </c>
      <c r="X6516">
        <f>Sales_Data[[#This Row],[Sales]]-Sales_Data[[#This Row],[Cost]]</f>
        <v>92.872799999999984</v>
      </c>
      <c r="Y6516" s="3">
        <f>Sales_Data[[#This Row],[Gross_Profit_Recalc]]/Sales_Data[[#This Row],[Sales]]</f>
        <v>0.44999999999999996</v>
      </c>
      <c r="Z6516">
        <f>YEAR(Sales_Data[[#This Row],[Order Date]])</f>
        <v>2017</v>
      </c>
    </row>
    <row r="6517" spans="1:26" x14ac:dyDescent="0.2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>_xlfn.XLOOKUP(Sales_Data[[#This Row],[Category]],Assumptions_Model!A:A, Assumptions_Model!B:B)</f>
        <v>0.65</v>
      </c>
      <c r="W6517">
        <f>Sales_Data[[#This Row],[Sales]]*Sales_Data[[#This Row],[Cost_%]]</f>
        <v>141.9288</v>
      </c>
      <c r="X6517">
        <f>Sales_Data[[#This Row],[Sales]]-Sales_Data[[#This Row],[Cost]]</f>
        <v>76.423200000000008</v>
      </c>
      <c r="Y6517" s="3">
        <f>Sales_Data[[#This Row],[Gross_Profit_Recalc]]/Sales_Data[[#This Row],[Sales]]</f>
        <v>0.35000000000000003</v>
      </c>
      <c r="Z6517">
        <f>YEAR(Sales_Data[[#This Row],[Order Date]])</f>
        <v>2017</v>
      </c>
    </row>
    <row r="6518" spans="1:26" x14ac:dyDescent="0.2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>_xlfn.XLOOKUP(Sales_Data[[#This Row],[Category]],Assumptions_Model!A:A, Assumptions_Model!B:B)</f>
        <v>0.65</v>
      </c>
      <c r="W6518">
        <f>Sales_Data[[#This Row],[Sales]]*Sales_Data[[#This Row],[Cost_%]]</f>
        <v>344.435</v>
      </c>
      <c r="X6518">
        <f>Sales_Data[[#This Row],[Sales]]-Sales_Data[[#This Row],[Cost]]</f>
        <v>185.46499999999997</v>
      </c>
      <c r="Y6518" s="3">
        <f>Sales_Data[[#This Row],[Gross_Profit_Recalc]]/Sales_Data[[#This Row],[Sales]]</f>
        <v>0.35</v>
      </c>
      <c r="Z6518">
        <f>YEAR(Sales_Data[[#This Row],[Order Date]])</f>
        <v>2017</v>
      </c>
    </row>
    <row r="6519" spans="1:26" x14ac:dyDescent="0.2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>_xlfn.XLOOKUP(Sales_Data[[#This Row],[Category]],Assumptions_Model!A:A, Assumptions_Model!B:B)</f>
        <v>0.6</v>
      </c>
      <c r="W6519">
        <f>Sales_Data[[#This Row],[Sales]]*Sales_Data[[#This Row],[Cost_%]]</f>
        <v>59.58</v>
      </c>
      <c r="X6519">
        <f>Sales_Data[[#This Row],[Sales]]-Sales_Data[[#This Row],[Cost]]</f>
        <v>39.72</v>
      </c>
      <c r="Y6519" s="3">
        <f>Sales_Data[[#This Row],[Gross_Profit_Recalc]]/Sales_Data[[#This Row],[Sales]]</f>
        <v>0.4</v>
      </c>
      <c r="Z6519">
        <f>YEAR(Sales_Data[[#This Row],[Order Date]])</f>
        <v>2017</v>
      </c>
    </row>
    <row r="6520" spans="1:26" x14ac:dyDescent="0.2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f>_xlfn.XLOOKUP(Sales_Data[[#This Row],[Category]],Assumptions_Model!A:A, Assumptions_Model!B:B)</f>
        <v>0.6</v>
      </c>
      <c r="W6520">
        <f>Sales_Data[[#This Row],[Sales]]*Sales_Data[[#This Row],[Cost_%]]</f>
        <v>65.375999999999991</v>
      </c>
      <c r="X6520">
        <f>Sales_Data[[#This Row],[Sales]]-Sales_Data[[#This Row],[Cost]]</f>
        <v>43.584000000000003</v>
      </c>
      <c r="Y6520" s="3">
        <f>Sales_Data[[#This Row],[Gross_Profit_Recalc]]/Sales_Data[[#This Row],[Sales]]</f>
        <v>0.40000000000000008</v>
      </c>
      <c r="Z6520">
        <f>YEAR(Sales_Data[[#This Row],[Order Date]])</f>
        <v>2017</v>
      </c>
    </row>
    <row r="6521" spans="1:26" x14ac:dyDescent="0.2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>_xlfn.XLOOKUP(Sales_Data[[#This Row],[Category]],Assumptions_Model!A:A, Assumptions_Model!B:B)</f>
        <v>0.6</v>
      </c>
      <c r="W6521">
        <f>Sales_Data[[#This Row],[Sales]]*Sales_Data[[#This Row],[Cost_%]]</f>
        <v>1.6128</v>
      </c>
      <c r="X6521">
        <f>Sales_Data[[#This Row],[Sales]]-Sales_Data[[#This Row],[Cost]]</f>
        <v>1.0752000000000002</v>
      </c>
      <c r="Y6521" s="3">
        <f>Sales_Data[[#This Row],[Gross_Profit_Recalc]]/Sales_Data[[#This Row],[Sales]]</f>
        <v>0.4</v>
      </c>
      <c r="Z6521">
        <f>YEAR(Sales_Data[[#This Row],[Order Date]])</f>
        <v>2017</v>
      </c>
    </row>
    <row r="6522" spans="1:26" x14ac:dyDescent="0.2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>_xlfn.XLOOKUP(Sales_Data[[#This Row],[Category]],Assumptions_Model!A:A, Assumptions_Model!B:B)</f>
        <v>0.6</v>
      </c>
      <c r="W6522">
        <f>Sales_Data[[#This Row],[Sales]]*Sales_Data[[#This Row],[Cost_%]]</f>
        <v>3266.3759999999997</v>
      </c>
      <c r="X6522">
        <f>Sales_Data[[#This Row],[Sales]]-Sales_Data[[#This Row],[Cost]]</f>
        <v>2177.5840000000003</v>
      </c>
      <c r="Y6522" s="3">
        <f>Sales_Data[[#This Row],[Gross_Profit_Recalc]]/Sales_Data[[#This Row],[Sales]]</f>
        <v>0.40000000000000008</v>
      </c>
      <c r="Z6522">
        <f>YEAR(Sales_Data[[#This Row],[Order Date]])</f>
        <v>2017</v>
      </c>
    </row>
    <row r="6523" spans="1:26" x14ac:dyDescent="0.2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f>_xlfn.XLOOKUP(Sales_Data[[#This Row],[Category]],Assumptions_Model!A:A, Assumptions_Model!B:B)</f>
        <v>0.65</v>
      </c>
      <c r="W6523">
        <f>Sales_Data[[#This Row],[Sales]]*Sales_Data[[#This Row],[Cost_%]]</f>
        <v>196.73550000000003</v>
      </c>
      <c r="X6523">
        <f>Sales_Data[[#This Row],[Sales]]-Sales_Data[[#This Row],[Cost]]</f>
        <v>105.93449999999999</v>
      </c>
      <c r="Y6523" s="3">
        <f>Sales_Data[[#This Row],[Gross_Profit_Recalc]]/Sales_Data[[#This Row],[Sales]]</f>
        <v>0.34999999999999992</v>
      </c>
      <c r="Z6523">
        <f>YEAR(Sales_Data[[#This Row],[Order Date]])</f>
        <v>2017</v>
      </c>
    </row>
    <row r="6524" spans="1:26" x14ac:dyDescent="0.2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f>_xlfn.XLOOKUP(Sales_Data[[#This Row],[Category]],Assumptions_Model!A:A, Assumptions_Model!B:B)</f>
        <v>0.6</v>
      </c>
      <c r="W6524">
        <f>Sales_Data[[#This Row],[Sales]]*Sales_Data[[#This Row],[Cost_%]]</f>
        <v>33.641999999999996</v>
      </c>
      <c r="X6524">
        <f>Sales_Data[[#This Row],[Sales]]-Sales_Data[[#This Row],[Cost]]</f>
        <v>22.428000000000004</v>
      </c>
      <c r="Y6524" s="3">
        <f>Sales_Data[[#This Row],[Gross_Profit_Recalc]]/Sales_Data[[#This Row],[Sales]]</f>
        <v>0.40000000000000008</v>
      </c>
      <c r="Z6524">
        <f>YEAR(Sales_Data[[#This Row],[Order Date]])</f>
        <v>2017</v>
      </c>
    </row>
    <row r="6525" spans="1:26" x14ac:dyDescent="0.2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>_xlfn.XLOOKUP(Sales_Data[[#This Row],[Category]],Assumptions_Model!A:A, Assumptions_Model!B:B)</f>
        <v>0.6</v>
      </c>
      <c r="W6525">
        <f>Sales_Data[[#This Row],[Sales]]*Sales_Data[[#This Row],[Cost_%]]</f>
        <v>6.048</v>
      </c>
      <c r="X6525">
        <f>Sales_Data[[#This Row],[Sales]]-Sales_Data[[#This Row],[Cost]]</f>
        <v>4.032</v>
      </c>
      <c r="Y6525" s="3">
        <f>Sales_Data[[#This Row],[Gross_Profit_Recalc]]/Sales_Data[[#This Row],[Sales]]</f>
        <v>0.4</v>
      </c>
      <c r="Z6525">
        <f>YEAR(Sales_Data[[#This Row],[Order Date]])</f>
        <v>2016</v>
      </c>
    </row>
    <row r="6526" spans="1:26" x14ac:dyDescent="0.2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>_xlfn.XLOOKUP(Sales_Data[[#This Row],[Category]],Assumptions_Model!A:A, Assumptions_Model!B:B)</f>
        <v>0.55000000000000004</v>
      </c>
      <c r="W6526">
        <f>Sales_Data[[#This Row],[Sales]]*Sales_Data[[#This Row],[Cost_%]]</f>
        <v>32.996700000000004</v>
      </c>
      <c r="X6526">
        <f>Sales_Data[[#This Row],[Sales]]-Sales_Data[[#This Row],[Cost]]</f>
        <v>26.997299999999996</v>
      </c>
      <c r="Y6526" s="3">
        <f>Sales_Data[[#This Row],[Gross_Profit_Recalc]]/Sales_Data[[#This Row],[Sales]]</f>
        <v>0.44999999999999996</v>
      </c>
      <c r="Z6526">
        <f>YEAR(Sales_Data[[#This Row],[Order Date]])</f>
        <v>2016</v>
      </c>
    </row>
    <row r="6527" spans="1:26" x14ac:dyDescent="0.2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>_xlfn.XLOOKUP(Sales_Data[[#This Row],[Category]],Assumptions_Model!A:A, Assumptions_Model!B:B)</f>
        <v>0.6</v>
      </c>
      <c r="W6527">
        <f>Sales_Data[[#This Row],[Sales]]*Sales_Data[[#This Row],[Cost_%]]</f>
        <v>3.4289999999999998</v>
      </c>
      <c r="X6527">
        <f>Sales_Data[[#This Row],[Sales]]-Sales_Data[[#This Row],[Cost]]</f>
        <v>2.286</v>
      </c>
      <c r="Y6527" s="3">
        <f>Sales_Data[[#This Row],[Gross_Profit_Recalc]]/Sales_Data[[#This Row],[Sales]]</f>
        <v>0.4</v>
      </c>
      <c r="Z6527">
        <f>YEAR(Sales_Data[[#This Row],[Order Date]])</f>
        <v>2016</v>
      </c>
    </row>
    <row r="6528" spans="1:26" x14ac:dyDescent="0.2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>_xlfn.XLOOKUP(Sales_Data[[#This Row],[Category]],Assumptions_Model!A:A, Assumptions_Model!B:B)</f>
        <v>0.6</v>
      </c>
      <c r="W6528">
        <f>Sales_Data[[#This Row],[Sales]]*Sales_Data[[#This Row],[Cost_%]]</f>
        <v>5.6520000000000001</v>
      </c>
      <c r="X6528">
        <f>Sales_Data[[#This Row],[Sales]]-Sales_Data[[#This Row],[Cost]]</f>
        <v>3.7679999999999998</v>
      </c>
      <c r="Y6528" s="3">
        <f>Sales_Data[[#This Row],[Gross_Profit_Recalc]]/Sales_Data[[#This Row],[Sales]]</f>
        <v>0.39999999999999997</v>
      </c>
      <c r="Z6528">
        <f>YEAR(Sales_Data[[#This Row],[Order Date]])</f>
        <v>2016</v>
      </c>
    </row>
    <row r="6529" spans="1:26" x14ac:dyDescent="0.2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>_xlfn.XLOOKUP(Sales_Data[[#This Row],[Category]],Assumptions_Model!A:A, Assumptions_Model!B:B)</f>
        <v>0.55000000000000004</v>
      </c>
      <c r="W6529">
        <f>Sales_Data[[#This Row],[Sales]]*Sales_Data[[#This Row],[Cost_%]]</f>
        <v>1099.9780000000001</v>
      </c>
      <c r="X6529">
        <f>Sales_Data[[#This Row],[Sales]]-Sales_Data[[#This Row],[Cost]]</f>
        <v>899.98199999999997</v>
      </c>
      <c r="Y6529" s="3">
        <f>Sales_Data[[#This Row],[Gross_Profit_Recalc]]/Sales_Data[[#This Row],[Sales]]</f>
        <v>0.44999999999999996</v>
      </c>
      <c r="Z6529">
        <f>YEAR(Sales_Data[[#This Row],[Order Date]])</f>
        <v>2016</v>
      </c>
    </row>
    <row r="6530" spans="1:26" x14ac:dyDescent="0.2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f>_xlfn.XLOOKUP(Sales_Data[[#This Row],[Category]],Assumptions_Model!A:A, Assumptions_Model!B:B)</f>
        <v>0.6</v>
      </c>
      <c r="W6530">
        <f>Sales_Data[[#This Row],[Sales]]*Sales_Data[[#This Row],[Cost_%]]</f>
        <v>129.84</v>
      </c>
      <c r="X6530">
        <f>Sales_Data[[#This Row],[Sales]]-Sales_Data[[#This Row],[Cost]]</f>
        <v>86.56</v>
      </c>
      <c r="Y6530" s="3">
        <f>Sales_Data[[#This Row],[Gross_Profit_Recalc]]/Sales_Data[[#This Row],[Sales]]</f>
        <v>0.4</v>
      </c>
      <c r="Z6530">
        <f>YEAR(Sales_Data[[#This Row],[Order Date]])</f>
        <v>2014</v>
      </c>
    </row>
    <row r="6531" spans="1:26" x14ac:dyDescent="0.2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>_xlfn.XLOOKUP(Sales_Data[[#This Row],[Category]],Assumptions_Model!A:A, Assumptions_Model!B:B)</f>
        <v>0.6</v>
      </c>
      <c r="W6531">
        <f>Sales_Data[[#This Row],[Sales]]*Sales_Data[[#This Row],[Cost_%]]</f>
        <v>4.1616</v>
      </c>
      <c r="X6531">
        <f>Sales_Data[[#This Row],[Sales]]-Sales_Data[[#This Row],[Cost]]</f>
        <v>2.7744</v>
      </c>
      <c r="Y6531" s="3">
        <f>Sales_Data[[#This Row],[Gross_Profit_Recalc]]/Sales_Data[[#This Row],[Sales]]</f>
        <v>0.4</v>
      </c>
      <c r="Z6531">
        <f>YEAR(Sales_Data[[#This Row],[Order Date]])</f>
        <v>2014</v>
      </c>
    </row>
    <row r="6532" spans="1:26" x14ac:dyDescent="0.2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>_xlfn.XLOOKUP(Sales_Data[[#This Row],[Category]],Assumptions_Model!A:A, Assumptions_Model!B:B)</f>
        <v>0.6</v>
      </c>
      <c r="W6532">
        <f>Sales_Data[[#This Row],[Sales]]*Sales_Data[[#This Row],[Cost_%]]</f>
        <v>2.6568000000000001</v>
      </c>
      <c r="X6532">
        <f>Sales_Data[[#This Row],[Sales]]-Sales_Data[[#This Row],[Cost]]</f>
        <v>1.7711999999999999</v>
      </c>
      <c r="Y6532" s="3">
        <f>Sales_Data[[#This Row],[Gross_Profit_Recalc]]/Sales_Data[[#This Row],[Sales]]</f>
        <v>0.39999999999999997</v>
      </c>
      <c r="Z6532">
        <f>YEAR(Sales_Data[[#This Row],[Order Date]])</f>
        <v>2014</v>
      </c>
    </row>
    <row r="6533" spans="1:26" x14ac:dyDescent="0.2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>_xlfn.XLOOKUP(Sales_Data[[#This Row],[Category]],Assumptions_Model!A:A, Assumptions_Model!B:B)</f>
        <v>0.6</v>
      </c>
      <c r="W6533">
        <f>Sales_Data[[#This Row],[Sales]]*Sales_Data[[#This Row],[Cost_%]]</f>
        <v>5.28</v>
      </c>
      <c r="X6533">
        <f>Sales_Data[[#This Row],[Sales]]-Sales_Data[[#This Row],[Cost]]</f>
        <v>3.5200000000000005</v>
      </c>
      <c r="Y6533" s="3">
        <f>Sales_Data[[#This Row],[Gross_Profit_Recalc]]/Sales_Data[[#This Row],[Sales]]</f>
        <v>0.4</v>
      </c>
      <c r="Z6533">
        <f>YEAR(Sales_Data[[#This Row],[Order Date]])</f>
        <v>2017</v>
      </c>
    </row>
    <row r="6534" spans="1:26" x14ac:dyDescent="0.2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>_xlfn.XLOOKUP(Sales_Data[[#This Row],[Category]],Assumptions_Model!A:A, Assumptions_Model!B:B)</f>
        <v>0.55000000000000004</v>
      </c>
      <c r="W6534">
        <f>Sales_Data[[#This Row],[Sales]]*Sales_Data[[#This Row],[Cost_%]]</f>
        <v>78.540000000000006</v>
      </c>
      <c r="X6534">
        <f>Sales_Data[[#This Row],[Sales]]-Sales_Data[[#This Row],[Cost]]</f>
        <v>64.260000000000005</v>
      </c>
      <c r="Y6534" s="3">
        <f>Sales_Data[[#This Row],[Gross_Profit_Recalc]]/Sales_Data[[#This Row],[Sales]]</f>
        <v>0.45</v>
      </c>
      <c r="Z6534">
        <f>YEAR(Sales_Data[[#This Row],[Order Date]])</f>
        <v>2017</v>
      </c>
    </row>
    <row r="6535" spans="1:26" x14ac:dyDescent="0.2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>_xlfn.XLOOKUP(Sales_Data[[#This Row],[Category]],Assumptions_Model!A:A, Assumptions_Model!B:B)</f>
        <v>0.55000000000000004</v>
      </c>
      <c r="W6535">
        <f>Sales_Data[[#This Row],[Sales]]*Sales_Data[[#This Row],[Cost_%]]</f>
        <v>219.97250000000003</v>
      </c>
      <c r="X6535">
        <f>Sales_Data[[#This Row],[Sales]]-Sales_Data[[#This Row],[Cost]]</f>
        <v>179.97749999999996</v>
      </c>
      <c r="Y6535" s="3">
        <f>Sales_Data[[#This Row],[Gross_Profit_Recalc]]/Sales_Data[[#This Row],[Sales]]</f>
        <v>0.4499999999999999</v>
      </c>
      <c r="Z6535">
        <f>YEAR(Sales_Data[[#This Row],[Order Date]])</f>
        <v>2017</v>
      </c>
    </row>
    <row r="6536" spans="1:26" x14ac:dyDescent="0.2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>_xlfn.XLOOKUP(Sales_Data[[#This Row],[Category]],Assumptions_Model!A:A, Assumptions_Model!B:B)</f>
        <v>0.6</v>
      </c>
      <c r="W6536">
        <f>Sales_Data[[#This Row],[Sales]]*Sales_Data[[#This Row],[Cost_%]]</f>
        <v>1291.6655999999998</v>
      </c>
      <c r="X6536">
        <f>Sales_Data[[#This Row],[Sales]]-Sales_Data[[#This Row],[Cost]]</f>
        <v>861.11040000000003</v>
      </c>
      <c r="Y6536" s="3">
        <f>Sales_Data[[#This Row],[Gross_Profit_Recalc]]/Sales_Data[[#This Row],[Sales]]</f>
        <v>0.4</v>
      </c>
      <c r="Z6536">
        <f>YEAR(Sales_Data[[#This Row],[Order Date]])</f>
        <v>2014</v>
      </c>
    </row>
    <row r="6537" spans="1:26" x14ac:dyDescent="0.2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>_xlfn.XLOOKUP(Sales_Data[[#This Row],[Category]],Assumptions_Model!A:A, Assumptions_Model!B:B)</f>
        <v>0.65</v>
      </c>
      <c r="W6537">
        <f>Sales_Data[[#This Row],[Sales]]*Sales_Data[[#This Row],[Cost_%]]</f>
        <v>2605.096</v>
      </c>
      <c r="X6537">
        <f>Sales_Data[[#This Row],[Sales]]-Sales_Data[[#This Row],[Cost]]</f>
        <v>1402.7440000000001</v>
      </c>
      <c r="Y6537" s="3">
        <f>Sales_Data[[#This Row],[Gross_Profit_Recalc]]/Sales_Data[[#This Row],[Sales]]</f>
        <v>0.35000000000000003</v>
      </c>
      <c r="Z6537">
        <f>YEAR(Sales_Data[[#This Row],[Order Date]])</f>
        <v>2014</v>
      </c>
    </row>
    <row r="6538" spans="1:26" x14ac:dyDescent="0.2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>_xlfn.XLOOKUP(Sales_Data[[#This Row],[Category]],Assumptions_Model!A:A, Assumptions_Model!B:B)</f>
        <v>0.65</v>
      </c>
      <c r="W6538">
        <f>Sales_Data[[#This Row],[Sales]]*Sales_Data[[#This Row],[Cost_%]]</f>
        <v>213.58349999999999</v>
      </c>
      <c r="X6538">
        <f>Sales_Data[[#This Row],[Sales]]-Sales_Data[[#This Row],[Cost]]</f>
        <v>115.00649999999999</v>
      </c>
      <c r="Y6538" s="3">
        <f>Sales_Data[[#This Row],[Gross_Profit_Recalc]]/Sales_Data[[#This Row],[Sales]]</f>
        <v>0.35</v>
      </c>
      <c r="Z6538">
        <f>YEAR(Sales_Data[[#This Row],[Order Date]])</f>
        <v>2014</v>
      </c>
    </row>
    <row r="6539" spans="1:26" x14ac:dyDescent="0.2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>_xlfn.XLOOKUP(Sales_Data[[#This Row],[Category]],Assumptions_Model!A:A, Assumptions_Model!B:B)</f>
        <v>0.6</v>
      </c>
      <c r="W6539">
        <f>Sales_Data[[#This Row],[Sales]]*Sales_Data[[#This Row],[Cost_%]]</f>
        <v>59.011200000000002</v>
      </c>
      <c r="X6539">
        <f>Sales_Data[[#This Row],[Sales]]-Sales_Data[[#This Row],[Cost]]</f>
        <v>39.340800000000002</v>
      </c>
      <c r="Y6539" s="3">
        <f>Sales_Data[[#This Row],[Gross_Profit_Recalc]]/Sales_Data[[#This Row],[Sales]]</f>
        <v>0.4</v>
      </c>
      <c r="Z6539">
        <f>YEAR(Sales_Data[[#This Row],[Order Date]])</f>
        <v>2014</v>
      </c>
    </row>
    <row r="6540" spans="1:26" x14ac:dyDescent="0.2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>_xlfn.XLOOKUP(Sales_Data[[#This Row],[Category]],Assumptions_Model!A:A, Assumptions_Model!B:B)</f>
        <v>0.55000000000000004</v>
      </c>
      <c r="W6540">
        <f>Sales_Data[[#This Row],[Sales]]*Sales_Data[[#This Row],[Cost_%]]</f>
        <v>87.444500000000005</v>
      </c>
      <c r="X6540">
        <f>Sales_Data[[#This Row],[Sales]]-Sales_Data[[#This Row],[Cost]]</f>
        <v>71.545500000000004</v>
      </c>
      <c r="Y6540" s="3">
        <f>Sales_Data[[#This Row],[Gross_Profit_Recalc]]/Sales_Data[[#This Row],[Sales]]</f>
        <v>0.45</v>
      </c>
      <c r="Z6540">
        <f>YEAR(Sales_Data[[#This Row],[Order Date]])</f>
        <v>2015</v>
      </c>
    </row>
    <row r="6541" spans="1:26" x14ac:dyDescent="0.2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f>_xlfn.XLOOKUP(Sales_Data[[#This Row],[Category]],Assumptions_Model!A:A, Assumptions_Model!B:B)</f>
        <v>0.65</v>
      </c>
      <c r="W6541">
        <f>Sales_Data[[#This Row],[Sales]]*Sales_Data[[#This Row],[Cost_%]]</f>
        <v>189.21500000000003</v>
      </c>
      <c r="X6541">
        <f>Sales_Data[[#This Row],[Sales]]-Sales_Data[[#This Row],[Cost]]</f>
        <v>101.88499999999999</v>
      </c>
      <c r="Y6541" s="3">
        <f>Sales_Data[[#This Row],[Gross_Profit_Recalc]]/Sales_Data[[#This Row],[Sales]]</f>
        <v>0.34999999999999992</v>
      </c>
      <c r="Z6541">
        <f>YEAR(Sales_Data[[#This Row],[Order Date]])</f>
        <v>2015</v>
      </c>
    </row>
    <row r="6542" spans="1:26" x14ac:dyDescent="0.2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f>_xlfn.XLOOKUP(Sales_Data[[#This Row],[Category]],Assumptions_Model!A:A, Assumptions_Model!B:B)</f>
        <v>0.6</v>
      </c>
      <c r="W6542">
        <f>Sales_Data[[#This Row],[Sales]]*Sales_Data[[#This Row],[Cost_%]]</f>
        <v>44.208000000000006</v>
      </c>
      <c r="X6542">
        <f>Sales_Data[[#This Row],[Sales]]-Sales_Data[[#This Row],[Cost]]</f>
        <v>29.472000000000001</v>
      </c>
      <c r="Y6542" s="3">
        <f>Sales_Data[[#This Row],[Gross_Profit_Recalc]]/Sales_Data[[#This Row],[Sales]]</f>
        <v>0.39999999999999997</v>
      </c>
      <c r="Z6542">
        <f>YEAR(Sales_Data[[#This Row],[Order Date]])</f>
        <v>2017</v>
      </c>
    </row>
    <row r="6543" spans="1:26" x14ac:dyDescent="0.2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>_xlfn.XLOOKUP(Sales_Data[[#This Row],[Category]],Assumptions_Model!A:A, Assumptions_Model!B:B)</f>
        <v>0.65</v>
      </c>
      <c r="W6543">
        <f>Sales_Data[[#This Row],[Sales]]*Sales_Data[[#This Row],[Cost_%]]</f>
        <v>90.947999999999993</v>
      </c>
      <c r="X6543">
        <f>Sales_Data[[#This Row],[Sales]]-Sales_Data[[#This Row],[Cost]]</f>
        <v>48.971999999999994</v>
      </c>
      <c r="Y6543" s="3">
        <f>Sales_Data[[#This Row],[Gross_Profit_Recalc]]/Sales_Data[[#This Row],[Sales]]</f>
        <v>0.35</v>
      </c>
      <c r="Z6543">
        <f>YEAR(Sales_Data[[#This Row],[Order Date]])</f>
        <v>2017</v>
      </c>
    </row>
    <row r="6544" spans="1:26" x14ac:dyDescent="0.2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f>_xlfn.XLOOKUP(Sales_Data[[#This Row],[Category]],Assumptions_Model!A:A, Assumptions_Model!B:B)</f>
        <v>0.55000000000000004</v>
      </c>
      <c r="W6544">
        <f>Sales_Data[[#This Row],[Sales]]*Sales_Data[[#This Row],[Cost_%]]</f>
        <v>59.334000000000003</v>
      </c>
      <c r="X6544">
        <f>Sales_Data[[#This Row],[Sales]]-Sales_Data[[#This Row],[Cost]]</f>
        <v>48.545999999999992</v>
      </c>
      <c r="Y6544" s="3">
        <f>Sales_Data[[#This Row],[Gross_Profit_Recalc]]/Sales_Data[[#This Row],[Sales]]</f>
        <v>0.44999999999999996</v>
      </c>
      <c r="Z6544">
        <f>YEAR(Sales_Data[[#This Row],[Order Date]])</f>
        <v>2017</v>
      </c>
    </row>
    <row r="6545" spans="1:26" x14ac:dyDescent="0.2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f>_xlfn.XLOOKUP(Sales_Data[[#This Row],[Category]],Assumptions_Model!A:A, Assumptions_Model!B:B)</f>
        <v>0.6</v>
      </c>
      <c r="W6545">
        <f>Sales_Data[[#This Row],[Sales]]*Sales_Data[[#This Row],[Cost_%]]</f>
        <v>19.974</v>
      </c>
      <c r="X6545">
        <f>Sales_Data[[#This Row],[Sales]]-Sales_Data[[#This Row],[Cost]]</f>
        <v>13.315999999999999</v>
      </c>
      <c r="Y6545" s="3">
        <f>Sales_Data[[#This Row],[Gross_Profit_Recalc]]/Sales_Data[[#This Row],[Sales]]</f>
        <v>0.39999999999999997</v>
      </c>
      <c r="Z6545">
        <f>YEAR(Sales_Data[[#This Row],[Order Date]])</f>
        <v>2017</v>
      </c>
    </row>
    <row r="6546" spans="1:26" x14ac:dyDescent="0.2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f>_xlfn.XLOOKUP(Sales_Data[[#This Row],[Category]],Assumptions_Model!A:A, Assumptions_Model!B:B)</f>
        <v>0.6</v>
      </c>
      <c r="W6546">
        <f>Sales_Data[[#This Row],[Sales]]*Sales_Data[[#This Row],[Cost_%]]</f>
        <v>34.902000000000001</v>
      </c>
      <c r="X6546">
        <f>Sales_Data[[#This Row],[Sales]]-Sales_Data[[#This Row],[Cost]]</f>
        <v>23.268000000000001</v>
      </c>
      <c r="Y6546" s="3">
        <f>Sales_Data[[#This Row],[Gross_Profit_Recalc]]/Sales_Data[[#This Row],[Sales]]</f>
        <v>0.4</v>
      </c>
      <c r="Z6546">
        <f>YEAR(Sales_Data[[#This Row],[Order Date]])</f>
        <v>2017</v>
      </c>
    </row>
    <row r="6547" spans="1:26" x14ac:dyDescent="0.2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>_xlfn.XLOOKUP(Sales_Data[[#This Row],[Category]],Assumptions_Model!A:A, Assumptions_Model!B:B)</f>
        <v>0.6</v>
      </c>
      <c r="W6547">
        <f>Sales_Data[[#This Row],[Sales]]*Sales_Data[[#This Row],[Cost_%]]</f>
        <v>3.024</v>
      </c>
      <c r="X6547">
        <f>Sales_Data[[#This Row],[Sales]]-Sales_Data[[#This Row],[Cost]]</f>
        <v>2.016</v>
      </c>
      <c r="Y6547" s="3">
        <f>Sales_Data[[#This Row],[Gross_Profit_Recalc]]/Sales_Data[[#This Row],[Sales]]</f>
        <v>0.4</v>
      </c>
      <c r="Z6547">
        <f>YEAR(Sales_Data[[#This Row],[Order Date]])</f>
        <v>2017</v>
      </c>
    </row>
    <row r="6548" spans="1:26" x14ac:dyDescent="0.2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f>_xlfn.XLOOKUP(Sales_Data[[#This Row],[Category]],Assumptions_Model!A:A, Assumptions_Model!B:B)</f>
        <v>0.6</v>
      </c>
      <c r="W6548">
        <f>Sales_Data[[#This Row],[Sales]]*Sales_Data[[#This Row],[Cost_%]]</f>
        <v>14.870399999999998</v>
      </c>
      <c r="X6548">
        <f>Sales_Data[[#This Row],[Sales]]-Sales_Data[[#This Row],[Cost]]</f>
        <v>9.9136000000000006</v>
      </c>
      <c r="Y6548" s="3">
        <f>Sales_Data[[#This Row],[Gross_Profit_Recalc]]/Sales_Data[[#This Row],[Sales]]</f>
        <v>0.4</v>
      </c>
      <c r="Z6548">
        <f>YEAR(Sales_Data[[#This Row],[Order Date]])</f>
        <v>2017</v>
      </c>
    </row>
    <row r="6549" spans="1:26" x14ac:dyDescent="0.2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>_xlfn.XLOOKUP(Sales_Data[[#This Row],[Category]],Assumptions_Model!A:A, Assumptions_Model!B:B)</f>
        <v>0.65</v>
      </c>
      <c r="W6549">
        <f>Sales_Data[[#This Row],[Sales]]*Sales_Data[[#This Row],[Cost_%]]</f>
        <v>412.17540000000002</v>
      </c>
      <c r="X6549">
        <f>Sales_Data[[#This Row],[Sales]]-Sales_Data[[#This Row],[Cost]]</f>
        <v>221.94059999999996</v>
      </c>
      <c r="Y6549" s="3">
        <f>Sales_Data[[#This Row],[Gross_Profit_Recalc]]/Sales_Data[[#This Row],[Sales]]</f>
        <v>0.34999999999999992</v>
      </c>
      <c r="Z6549">
        <f>YEAR(Sales_Data[[#This Row],[Order Date]])</f>
        <v>2014</v>
      </c>
    </row>
    <row r="6550" spans="1:26" x14ac:dyDescent="0.2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>_xlfn.XLOOKUP(Sales_Data[[#This Row],[Category]],Assumptions_Model!A:A, Assumptions_Model!B:B)</f>
        <v>0.6</v>
      </c>
      <c r="W6550">
        <f>Sales_Data[[#This Row],[Sales]]*Sales_Data[[#This Row],[Cost_%]]</f>
        <v>10.4832</v>
      </c>
      <c r="X6550">
        <f>Sales_Data[[#This Row],[Sales]]-Sales_Data[[#This Row],[Cost]]</f>
        <v>6.9888000000000012</v>
      </c>
      <c r="Y6550" s="3">
        <f>Sales_Data[[#This Row],[Gross_Profit_Recalc]]/Sales_Data[[#This Row],[Sales]]</f>
        <v>0.4</v>
      </c>
      <c r="Z6550">
        <f>YEAR(Sales_Data[[#This Row],[Order Date]])</f>
        <v>2014</v>
      </c>
    </row>
    <row r="6551" spans="1:26" x14ac:dyDescent="0.2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>_xlfn.XLOOKUP(Sales_Data[[#This Row],[Category]],Assumptions_Model!A:A, Assumptions_Model!B:B)</f>
        <v>0.65</v>
      </c>
      <c r="W6551">
        <f>Sales_Data[[#This Row],[Sales]]*Sales_Data[[#This Row],[Cost_%]]</f>
        <v>101.322</v>
      </c>
      <c r="X6551">
        <f>Sales_Data[[#This Row],[Sales]]-Sales_Data[[#This Row],[Cost]]</f>
        <v>54.557999999999993</v>
      </c>
      <c r="Y6551" s="3">
        <f>Sales_Data[[#This Row],[Gross_Profit_Recalc]]/Sales_Data[[#This Row],[Sales]]</f>
        <v>0.35</v>
      </c>
      <c r="Z6551">
        <f>YEAR(Sales_Data[[#This Row],[Order Date]])</f>
        <v>2015</v>
      </c>
    </row>
    <row r="6552" spans="1:26" x14ac:dyDescent="0.2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>_xlfn.XLOOKUP(Sales_Data[[#This Row],[Category]],Assumptions_Model!A:A, Assumptions_Model!B:B)</f>
        <v>0.65</v>
      </c>
      <c r="W6552">
        <f>Sales_Data[[#This Row],[Sales]]*Sales_Data[[#This Row],[Cost_%]]</f>
        <v>212.91660000000002</v>
      </c>
      <c r="X6552">
        <f>Sales_Data[[#This Row],[Sales]]-Sales_Data[[#This Row],[Cost]]</f>
        <v>114.6474</v>
      </c>
      <c r="Y6552" s="3">
        <f>Sales_Data[[#This Row],[Gross_Profit_Recalc]]/Sales_Data[[#This Row],[Sales]]</f>
        <v>0.35</v>
      </c>
      <c r="Z6552">
        <f>YEAR(Sales_Data[[#This Row],[Order Date]])</f>
        <v>2015</v>
      </c>
    </row>
    <row r="6553" spans="1:26" x14ac:dyDescent="0.2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>_xlfn.XLOOKUP(Sales_Data[[#This Row],[Category]],Assumptions_Model!A:A, Assumptions_Model!B:B)</f>
        <v>0.6</v>
      </c>
      <c r="W6553">
        <f>Sales_Data[[#This Row],[Sales]]*Sales_Data[[#This Row],[Cost_%]]</f>
        <v>8.016</v>
      </c>
      <c r="X6553">
        <f>Sales_Data[[#This Row],[Sales]]-Sales_Data[[#This Row],[Cost]]</f>
        <v>5.3439999999999994</v>
      </c>
      <c r="Y6553" s="3">
        <f>Sales_Data[[#This Row],[Gross_Profit_Recalc]]/Sales_Data[[#This Row],[Sales]]</f>
        <v>0.39999999999999997</v>
      </c>
      <c r="Z6553">
        <f>YEAR(Sales_Data[[#This Row],[Order Date]])</f>
        <v>2017</v>
      </c>
    </row>
    <row r="6554" spans="1:26" x14ac:dyDescent="0.2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>_xlfn.XLOOKUP(Sales_Data[[#This Row],[Category]],Assumptions_Model!A:A, Assumptions_Model!B:B)</f>
        <v>0.6</v>
      </c>
      <c r="W6554">
        <f>Sales_Data[[#This Row],[Sales]]*Sales_Data[[#This Row],[Cost_%]]</f>
        <v>95.34</v>
      </c>
      <c r="X6554">
        <f>Sales_Data[[#This Row],[Sales]]-Sales_Data[[#This Row],[Cost]]</f>
        <v>63.56</v>
      </c>
      <c r="Y6554" s="3">
        <f>Sales_Data[[#This Row],[Gross_Profit_Recalc]]/Sales_Data[[#This Row],[Sales]]</f>
        <v>0.4</v>
      </c>
      <c r="Z6554">
        <f>YEAR(Sales_Data[[#This Row],[Order Date]])</f>
        <v>2017</v>
      </c>
    </row>
    <row r="6555" spans="1:26" x14ac:dyDescent="0.2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>_xlfn.XLOOKUP(Sales_Data[[#This Row],[Category]],Assumptions_Model!A:A, Assumptions_Model!B:B)</f>
        <v>0.55000000000000004</v>
      </c>
      <c r="W6555">
        <f>Sales_Data[[#This Row],[Sales]]*Sales_Data[[#This Row],[Cost_%]]</f>
        <v>175.98240000000001</v>
      </c>
      <c r="X6555">
        <f>Sales_Data[[#This Row],[Sales]]-Sales_Data[[#This Row],[Cost]]</f>
        <v>143.98560000000001</v>
      </c>
      <c r="Y6555" s="3">
        <f>Sales_Data[[#This Row],[Gross_Profit_Recalc]]/Sales_Data[[#This Row],[Sales]]</f>
        <v>0.45</v>
      </c>
      <c r="Z6555">
        <f>YEAR(Sales_Data[[#This Row],[Order Date]])</f>
        <v>2014</v>
      </c>
    </row>
    <row r="6556" spans="1:26" x14ac:dyDescent="0.2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f>_xlfn.XLOOKUP(Sales_Data[[#This Row],[Category]],Assumptions_Model!A:A, Assumptions_Model!B:B)</f>
        <v>0.6</v>
      </c>
      <c r="W6556">
        <f>Sales_Data[[#This Row],[Sales]]*Sales_Data[[#This Row],[Cost_%]]</f>
        <v>303.19200000000001</v>
      </c>
      <c r="X6556">
        <f>Sales_Data[[#This Row],[Sales]]-Sales_Data[[#This Row],[Cost]]</f>
        <v>202.12799999999999</v>
      </c>
      <c r="Y6556" s="3">
        <f>Sales_Data[[#This Row],[Gross_Profit_Recalc]]/Sales_Data[[#This Row],[Sales]]</f>
        <v>0.39999999999999997</v>
      </c>
      <c r="Z6556">
        <f>YEAR(Sales_Data[[#This Row],[Order Date]])</f>
        <v>2014</v>
      </c>
    </row>
    <row r="6557" spans="1:26" x14ac:dyDescent="0.2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f>_xlfn.XLOOKUP(Sales_Data[[#This Row],[Category]],Assumptions_Model!A:A, Assumptions_Model!B:B)</f>
        <v>0.6</v>
      </c>
      <c r="W6557">
        <f>Sales_Data[[#This Row],[Sales]]*Sales_Data[[#This Row],[Cost_%]]</f>
        <v>2.2847999999999997</v>
      </c>
      <c r="X6557">
        <f>Sales_Data[[#This Row],[Sales]]-Sales_Data[[#This Row],[Cost]]</f>
        <v>1.5232000000000001</v>
      </c>
      <c r="Y6557" s="3">
        <f>Sales_Data[[#This Row],[Gross_Profit_Recalc]]/Sales_Data[[#This Row],[Sales]]</f>
        <v>0.4</v>
      </c>
      <c r="Z6557">
        <f>YEAR(Sales_Data[[#This Row],[Order Date]])</f>
        <v>2014</v>
      </c>
    </row>
    <row r="6558" spans="1:26" x14ac:dyDescent="0.2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f>_xlfn.XLOOKUP(Sales_Data[[#This Row],[Category]],Assumptions_Model!A:A, Assumptions_Model!B:B)</f>
        <v>0.6</v>
      </c>
      <c r="W6558">
        <f>Sales_Data[[#This Row],[Sales]]*Sales_Data[[#This Row],[Cost_%]]</f>
        <v>5.2092000000000001</v>
      </c>
      <c r="X6558">
        <f>Sales_Data[[#This Row],[Sales]]-Sales_Data[[#This Row],[Cost]]</f>
        <v>3.4728000000000003</v>
      </c>
      <c r="Y6558" s="3">
        <f>Sales_Data[[#This Row],[Gross_Profit_Recalc]]/Sales_Data[[#This Row],[Sales]]</f>
        <v>0.4</v>
      </c>
      <c r="Z6558">
        <f>YEAR(Sales_Data[[#This Row],[Order Date]])</f>
        <v>2014</v>
      </c>
    </row>
    <row r="6559" spans="1:26" x14ac:dyDescent="0.2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>_xlfn.XLOOKUP(Sales_Data[[#This Row],[Category]],Assumptions_Model!A:A, Assumptions_Model!B:B)</f>
        <v>0.6</v>
      </c>
      <c r="W6559">
        <f>Sales_Data[[#This Row],[Sales]]*Sales_Data[[#This Row],[Cost_%]]</f>
        <v>14.654399999999999</v>
      </c>
      <c r="X6559">
        <f>Sales_Data[[#This Row],[Sales]]-Sales_Data[[#This Row],[Cost]]</f>
        <v>9.7696000000000005</v>
      </c>
      <c r="Y6559" s="3">
        <f>Sales_Data[[#This Row],[Gross_Profit_Recalc]]/Sales_Data[[#This Row],[Sales]]</f>
        <v>0.4</v>
      </c>
      <c r="Z6559">
        <f>YEAR(Sales_Data[[#This Row],[Order Date]])</f>
        <v>2014</v>
      </c>
    </row>
    <row r="6560" spans="1:26" x14ac:dyDescent="0.2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>_xlfn.XLOOKUP(Sales_Data[[#This Row],[Category]],Assumptions_Model!A:A, Assumptions_Model!B:B)</f>
        <v>0.65</v>
      </c>
      <c r="W6560">
        <f>Sales_Data[[#This Row],[Sales]]*Sales_Data[[#This Row],[Cost_%]]</f>
        <v>989.71469999999999</v>
      </c>
      <c r="X6560">
        <f>Sales_Data[[#This Row],[Sales]]-Sales_Data[[#This Row],[Cost]]</f>
        <v>532.92329999999993</v>
      </c>
      <c r="Y6560" s="3">
        <f>Sales_Data[[#This Row],[Gross_Profit_Recalc]]/Sales_Data[[#This Row],[Sales]]</f>
        <v>0.35</v>
      </c>
      <c r="Z6560">
        <f>YEAR(Sales_Data[[#This Row],[Order Date]])</f>
        <v>2015</v>
      </c>
    </row>
    <row r="6561" spans="1:26" x14ac:dyDescent="0.2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>_xlfn.XLOOKUP(Sales_Data[[#This Row],[Category]],Assumptions_Model!A:A, Assumptions_Model!B:B)</f>
        <v>0.6</v>
      </c>
      <c r="W6561">
        <f>Sales_Data[[#This Row],[Sales]]*Sales_Data[[#This Row],[Cost_%]]</f>
        <v>251.93999999999997</v>
      </c>
      <c r="X6561">
        <f>Sales_Data[[#This Row],[Sales]]-Sales_Data[[#This Row],[Cost]]</f>
        <v>167.96</v>
      </c>
      <c r="Y6561" s="3">
        <f>Sales_Data[[#This Row],[Gross_Profit_Recalc]]/Sales_Data[[#This Row],[Sales]]</f>
        <v>0.4</v>
      </c>
      <c r="Z6561">
        <f>YEAR(Sales_Data[[#This Row],[Order Date]])</f>
        <v>2016</v>
      </c>
    </row>
    <row r="6562" spans="1:26" x14ac:dyDescent="0.2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>_xlfn.XLOOKUP(Sales_Data[[#This Row],[Category]],Assumptions_Model!A:A, Assumptions_Model!B:B)</f>
        <v>0.6</v>
      </c>
      <c r="W6562">
        <f>Sales_Data[[#This Row],[Sales]]*Sales_Data[[#This Row],[Cost_%]]</f>
        <v>1.89</v>
      </c>
      <c r="X6562">
        <f>Sales_Data[[#This Row],[Sales]]-Sales_Data[[#This Row],[Cost]]</f>
        <v>1.26</v>
      </c>
      <c r="Y6562" s="3">
        <f>Sales_Data[[#This Row],[Gross_Profit_Recalc]]/Sales_Data[[#This Row],[Sales]]</f>
        <v>0.4</v>
      </c>
      <c r="Z6562">
        <f>YEAR(Sales_Data[[#This Row],[Order Date]])</f>
        <v>2016</v>
      </c>
    </row>
    <row r="6563" spans="1:26" x14ac:dyDescent="0.2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>_xlfn.XLOOKUP(Sales_Data[[#This Row],[Category]],Assumptions_Model!A:A, Assumptions_Model!B:B)</f>
        <v>0.6</v>
      </c>
      <c r="W6563">
        <f>Sales_Data[[#This Row],[Sales]]*Sales_Data[[#This Row],[Cost_%]]</f>
        <v>20.171999999999997</v>
      </c>
      <c r="X6563">
        <f>Sales_Data[[#This Row],[Sales]]-Sales_Data[[#This Row],[Cost]]</f>
        <v>13.448</v>
      </c>
      <c r="Y6563" s="3">
        <f>Sales_Data[[#This Row],[Gross_Profit_Recalc]]/Sales_Data[[#This Row],[Sales]]</f>
        <v>0.4</v>
      </c>
      <c r="Z6563">
        <f>YEAR(Sales_Data[[#This Row],[Order Date]])</f>
        <v>2017</v>
      </c>
    </row>
    <row r="6564" spans="1:26" x14ac:dyDescent="0.2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>_xlfn.XLOOKUP(Sales_Data[[#This Row],[Category]],Assumptions_Model!A:A, Assumptions_Model!B:B)</f>
        <v>0.6</v>
      </c>
      <c r="W6564">
        <f>Sales_Data[[#This Row],[Sales]]*Sales_Data[[#This Row],[Cost_%]]</f>
        <v>9.6839999999999993</v>
      </c>
      <c r="X6564">
        <f>Sales_Data[[#This Row],[Sales]]-Sales_Data[[#This Row],[Cost]]</f>
        <v>6.4560000000000013</v>
      </c>
      <c r="Y6564" s="3">
        <f>Sales_Data[[#This Row],[Gross_Profit_Recalc]]/Sales_Data[[#This Row],[Sales]]</f>
        <v>0.40000000000000008</v>
      </c>
      <c r="Z6564">
        <f>YEAR(Sales_Data[[#This Row],[Order Date]])</f>
        <v>2014</v>
      </c>
    </row>
    <row r="6565" spans="1:26" x14ac:dyDescent="0.2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>_xlfn.XLOOKUP(Sales_Data[[#This Row],[Category]],Assumptions_Model!A:A, Assumptions_Model!B:B)</f>
        <v>0.65</v>
      </c>
      <c r="W6565">
        <f>Sales_Data[[#This Row],[Sales]]*Sales_Data[[#This Row],[Cost_%]]</f>
        <v>126.2625</v>
      </c>
      <c r="X6565">
        <f>Sales_Data[[#This Row],[Sales]]-Sales_Data[[#This Row],[Cost]]</f>
        <v>67.987499999999997</v>
      </c>
      <c r="Y6565" s="3">
        <f>Sales_Data[[#This Row],[Gross_Profit_Recalc]]/Sales_Data[[#This Row],[Sales]]</f>
        <v>0.35</v>
      </c>
      <c r="Z6565">
        <f>YEAR(Sales_Data[[#This Row],[Order Date]])</f>
        <v>2014</v>
      </c>
    </row>
    <row r="6566" spans="1:26" x14ac:dyDescent="0.2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>_xlfn.XLOOKUP(Sales_Data[[#This Row],[Category]],Assumptions_Model!A:A, Assumptions_Model!B:B)</f>
        <v>0.6</v>
      </c>
      <c r="W6566">
        <f>Sales_Data[[#This Row],[Sales]]*Sales_Data[[#This Row],[Cost_%]]</f>
        <v>5.1840000000000002</v>
      </c>
      <c r="X6566">
        <f>Sales_Data[[#This Row],[Sales]]-Sales_Data[[#This Row],[Cost]]</f>
        <v>3.4560000000000004</v>
      </c>
      <c r="Y6566" s="3">
        <f>Sales_Data[[#This Row],[Gross_Profit_Recalc]]/Sales_Data[[#This Row],[Sales]]</f>
        <v>0.4</v>
      </c>
      <c r="Z6566">
        <f>YEAR(Sales_Data[[#This Row],[Order Date]])</f>
        <v>2014</v>
      </c>
    </row>
    <row r="6567" spans="1:26" x14ac:dyDescent="0.2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>_xlfn.XLOOKUP(Sales_Data[[#This Row],[Category]],Assumptions_Model!A:A, Assumptions_Model!B:B)</f>
        <v>0.65</v>
      </c>
      <c r="W6567">
        <f>Sales_Data[[#This Row],[Sales]]*Sales_Data[[#This Row],[Cost_%]]</f>
        <v>567.00800000000004</v>
      </c>
      <c r="X6567">
        <f>Sales_Data[[#This Row],[Sales]]-Sales_Data[[#This Row],[Cost]]</f>
        <v>305.31200000000001</v>
      </c>
      <c r="Y6567" s="3">
        <f>Sales_Data[[#This Row],[Gross_Profit_Recalc]]/Sales_Data[[#This Row],[Sales]]</f>
        <v>0.35</v>
      </c>
      <c r="Z6567">
        <f>YEAR(Sales_Data[[#This Row],[Order Date]])</f>
        <v>2014</v>
      </c>
    </row>
    <row r="6568" spans="1:26" x14ac:dyDescent="0.2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>_xlfn.XLOOKUP(Sales_Data[[#This Row],[Category]],Assumptions_Model!A:A, Assumptions_Model!B:B)</f>
        <v>0.6</v>
      </c>
      <c r="W6568">
        <f>Sales_Data[[#This Row],[Sales]]*Sales_Data[[#This Row],[Cost_%]]</f>
        <v>146.39519999999999</v>
      </c>
      <c r="X6568">
        <f>Sales_Data[[#This Row],[Sales]]-Sales_Data[[#This Row],[Cost]]</f>
        <v>97.596800000000002</v>
      </c>
      <c r="Y6568" s="3">
        <f>Sales_Data[[#This Row],[Gross_Profit_Recalc]]/Sales_Data[[#This Row],[Sales]]</f>
        <v>0.4</v>
      </c>
      <c r="Z6568">
        <f>YEAR(Sales_Data[[#This Row],[Order Date]])</f>
        <v>2017</v>
      </c>
    </row>
    <row r="6569" spans="1:26" x14ac:dyDescent="0.2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>_xlfn.XLOOKUP(Sales_Data[[#This Row],[Category]],Assumptions_Model!A:A, Assumptions_Model!B:B)</f>
        <v>0.6</v>
      </c>
      <c r="W6569">
        <f>Sales_Data[[#This Row],[Sales]]*Sales_Data[[#This Row],[Cost_%]]</f>
        <v>4.2720000000000002</v>
      </c>
      <c r="X6569">
        <f>Sales_Data[[#This Row],[Sales]]-Sales_Data[[#This Row],[Cost]]</f>
        <v>2.8479999999999999</v>
      </c>
      <c r="Y6569" s="3">
        <f>Sales_Data[[#This Row],[Gross_Profit_Recalc]]/Sales_Data[[#This Row],[Sales]]</f>
        <v>0.39999999999999997</v>
      </c>
      <c r="Z6569">
        <f>YEAR(Sales_Data[[#This Row],[Order Date]])</f>
        <v>2017</v>
      </c>
    </row>
    <row r="6570" spans="1:26" x14ac:dyDescent="0.2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>_xlfn.XLOOKUP(Sales_Data[[#This Row],[Category]],Assumptions_Model!A:A, Assumptions_Model!B:B)</f>
        <v>0.6</v>
      </c>
      <c r="W6570">
        <f>Sales_Data[[#This Row],[Sales]]*Sales_Data[[#This Row],[Cost_%]]</f>
        <v>1.6128</v>
      </c>
      <c r="X6570">
        <f>Sales_Data[[#This Row],[Sales]]-Sales_Data[[#This Row],[Cost]]</f>
        <v>1.0752000000000002</v>
      </c>
      <c r="Y6570" s="3">
        <f>Sales_Data[[#This Row],[Gross_Profit_Recalc]]/Sales_Data[[#This Row],[Sales]]</f>
        <v>0.4</v>
      </c>
      <c r="Z6570">
        <f>YEAR(Sales_Data[[#This Row],[Order Date]])</f>
        <v>2014</v>
      </c>
    </row>
    <row r="6571" spans="1:26" x14ac:dyDescent="0.2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>_xlfn.XLOOKUP(Sales_Data[[#This Row],[Category]],Assumptions_Model!A:A, Assumptions_Model!B:B)</f>
        <v>0.65</v>
      </c>
      <c r="W6571">
        <f>Sales_Data[[#This Row],[Sales]]*Sales_Data[[#This Row],[Cost_%]]</f>
        <v>206.08770000000001</v>
      </c>
      <c r="X6571">
        <f>Sales_Data[[#This Row],[Sales]]-Sales_Data[[#This Row],[Cost]]</f>
        <v>110.97029999999998</v>
      </c>
      <c r="Y6571" s="3">
        <f>Sales_Data[[#This Row],[Gross_Profit_Recalc]]/Sales_Data[[#This Row],[Sales]]</f>
        <v>0.34999999999999992</v>
      </c>
      <c r="Z6571">
        <f>YEAR(Sales_Data[[#This Row],[Order Date]])</f>
        <v>2014</v>
      </c>
    </row>
    <row r="6572" spans="1:26" x14ac:dyDescent="0.2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>_xlfn.XLOOKUP(Sales_Data[[#This Row],[Category]],Assumptions_Model!A:A, Assumptions_Model!B:B)</f>
        <v>0.6</v>
      </c>
      <c r="W6572">
        <f>Sales_Data[[#This Row],[Sales]]*Sales_Data[[#This Row],[Cost_%]]</f>
        <v>89.611199999999997</v>
      </c>
      <c r="X6572">
        <f>Sales_Data[[#This Row],[Sales]]-Sales_Data[[#This Row],[Cost]]</f>
        <v>59.740800000000007</v>
      </c>
      <c r="Y6572" s="3">
        <f>Sales_Data[[#This Row],[Gross_Profit_Recalc]]/Sales_Data[[#This Row],[Sales]]</f>
        <v>0.4</v>
      </c>
      <c r="Z6572">
        <f>YEAR(Sales_Data[[#This Row],[Order Date]])</f>
        <v>2014</v>
      </c>
    </row>
    <row r="6573" spans="1:26" x14ac:dyDescent="0.2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f>_xlfn.XLOOKUP(Sales_Data[[#This Row],[Category]],Assumptions_Model!A:A, Assumptions_Model!B:B)</f>
        <v>0.55000000000000004</v>
      </c>
      <c r="W6573">
        <f>Sales_Data[[#This Row],[Sales]]*Sales_Data[[#This Row],[Cost_%]]</f>
        <v>125.38680000000001</v>
      </c>
      <c r="X6573">
        <f>Sales_Data[[#This Row],[Sales]]-Sales_Data[[#This Row],[Cost]]</f>
        <v>102.58919999999999</v>
      </c>
      <c r="Y6573" s="3">
        <f>Sales_Data[[#This Row],[Gross_Profit_Recalc]]/Sales_Data[[#This Row],[Sales]]</f>
        <v>0.44999999999999996</v>
      </c>
      <c r="Z6573">
        <f>YEAR(Sales_Data[[#This Row],[Order Date]])</f>
        <v>2014</v>
      </c>
    </row>
    <row r="6574" spans="1:26" x14ac:dyDescent="0.2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>_xlfn.XLOOKUP(Sales_Data[[#This Row],[Category]],Assumptions_Model!A:A, Assumptions_Model!B:B)</f>
        <v>0.6</v>
      </c>
      <c r="W6574">
        <f>Sales_Data[[#This Row],[Sales]]*Sales_Data[[#This Row],[Cost_%]]</f>
        <v>7.1760000000000002</v>
      </c>
      <c r="X6574">
        <f>Sales_Data[[#This Row],[Sales]]-Sales_Data[[#This Row],[Cost]]</f>
        <v>4.7840000000000007</v>
      </c>
      <c r="Y6574" s="3">
        <f>Sales_Data[[#This Row],[Gross_Profit_Recalc]]/Sales_Data[[#This Row],[Sales]]</f>
        <v>0.4</v>
      </c>
      <c r="Z6574">
        <f>YEAR(Sales_Data[[#This Row],[Order Date]])</f>
        <v>2016</v>
      </c>
    </row>
    <row r="6575" spans="1:26" x14ac:dyDescent="0.2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>_xlfn.XLOOKUP(Sales_Data[[#This Row],[Category]],Assumptions_Model!A:A, Assumptions_Model!B:B)</f>
        <v>0.6</v>
      </c>
      <c r="W6575">
        <f>Sales_Data[[#This Row],[Sales]]*Sales_Data[[#This Row],[Cost_%]]</f>
        <v>338.03999999999996</v>
      </c>
      <c r="X6575">
        <f>Sales_Data[[#This Row],[Sales]]-Sales_Data[[#This Row],[Cost]]</f>
        <v>225.36</v>
      </c>
      <c r="Y6575" s="3">
        <f>Sales_Data[[#This Row],[Gross_Profit_Recalc]]/Sales_Data[[#This Row],[Sales]]</f>
        <v>0.4</v>
      </c>
      <c r="Z6575">
        <f>YEAR(Sales_Data[[#This Row],[Order Date]])</f>
        <v>2016</v>
      </c>
    </row>
    <row r="6576" spans="1:26" x14ac:dyDescent="0.2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f>_xlfn.XLOOKUP(Sales_Data[[#This Row],[Category]],Assumptions_Model!A:A, Assumptions_Model!B:B)</f>
        <v>0.55000000000000004</v>
      </c>
      <c r="W6576">
        <f>Sales_Data[[#This Row],[Sales]]*Sales_Data[[#This Row],[Cost_%]]</f>
        <v>175.95600000000002</v>
      </c>
      <c r="X6576">
        <f>Sales_Data[[#This Row],[Sales]]-Sales_Data[[#This Row],[Cost]]</f>
        <v>143.964</v>
      </c>
      <c r="Y6576" s="3">
        <f>Sales_Data[[#This Row],[Gross_Profit_Recalc]]/Sales_Data[[#This Row],[Sales]]</f>
        <v>0.44999999999999996</v>
      </c>
      <c r="Z6576">
        <f>YEAR(Sales_Data[[#This Row],[Order Date]])</f>
        <v>2016</v>
      </c>
    </row>
    <row r="6577" spans="1:26" x14ac:dyDescent="0.2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>_xlfn.XLOOKUP(Sales_Data[[#This Row],[Category]],Assumptions_Model!A:A, Assumptions_Model!B:B)</f>
        <v>0.55000000000000004</v>
      </c>
      <c r="W6577">
        <f>Sales_Data[[#This Row],[Sales]]*Sales_Data[[#This Row],[Cost_%]]</f>
        <v>577.19200000000012</v>
      </c>
      <c r="X6577">
        <f>Sales_Data[[#This Row],[Sales]]-Sales_Data[[#This Row],[Cost]]</f>
        <v>472.24799999999993</v>
      </c>
      <c r="Y6577" s="3">
        <f>Sales_Data[[#This Row],[Gross_Profit_Recalc]]/Sales_Data[[#This Row],[Sales]]</f>
        <v>0.4499999999999999</v>
      </c>
      <c r="Z6577">
        <f>YEAR(Sales_Data[[#This Row],[Order Date]])</f>
        <v>2017</v>
      </c>
    </row>
    <row r="6578" spans="1:26" x14ac:dyDescent="0.2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>_xlfn.XLOOKUP(Sales_Data[[#This Row],[Category]],Assumptions_Model!A:A, Assumptions_Model!B:B)</f>
        <v>0.65</v>
      </c>
      <c r="W6578">
        <f>Sales_Data[[#This Row],[Sales]]*Sales_Data[[#This Row],[Cost_%]]</f>
        <v>110.72880000000001</v>
      </c>
      <c r="X6578">
        <f>Sales_Data[[#This Row],[Sales]]-Sales_Data[[#This Row],[Cost]]</f>
        <v>59.623199999999997</v>
      </c>
      <c r="Y6578" s="3">
        <f>Sales_Data[[#This Row],[Gross_Profit_Recalc]]/Sales_Data[[#This Row],[Sales]]</f>
        <v>0.35</v>
      </c>
      <c r="Z6578">
        <f>YEAR(Sales_Data[[#This Row],[Order Date]])</f>
        <v>2017</v>
      </c>
    </row>
    <row r="6579" spans="1:26" x14ac:dyDescent="0.2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>_xlfn.XLOOKUP(Sales_Data[[#This Row],[Category]],Assumptions_Model!A:A, Assumptions_Model!B:B)</f>
        <v>0.55000000000000004</v>
      </c>
      <c r="W6579">
        <f>Sales_Data[[#This Row],[Sales]]*Sales_Data[[#This Row],[Cost_%]]</f>
        <v>95.667000000000002</v>
      </c>
      <c r="X6579">
        <f>Sales_Data[[#This Row],[Sales]]-Sales_Data[[#This Row],[Cost]]</f>
        <v>78.272999999999996</v>
      </c>
      <c r="Y6579" s="3">
        <f>Sales_Data[[#This Row],[Gross_Profit_Recalc]]/Sales_Data[[#This Row],[Sales]]</f>
        <v>0.45</v>
      </c>
      <c r="Z6579">
        <f>YEAR(Sales_Data[[#This Row],[Order Date]])</f>
        <v>2015</v>
      </c>
    </row>
    <row r="6580" spans="1:26" x14ac:dyDescent="0.2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>_xlfn.XLOOKUP(Sales_Data[[#This Row],[Category]],Assumptions_Model!A:A, Assumptions_Model!B:B)</f>
        <v>0.55000000000000004</v>
      </c>
      <c r="W6580">
        <f>Sales_Data[[#This Row],[Sales]]*Sales_Data[[#This Row],[Cost_%]]</f>
        <v>554.36919999999998</v>
      </c>
      <c r="X6580">
        <f>Sales_Data[[#This Row],[Sales]]-Sales_Data[[#This Row],[Cost]]</f>
        <v>453.57479999999998</v>
      </c>
      <c r="Y6580" s="3">
        <f>Sales_Data[[#This Row],[Gross_Profit_Recalc]]/Sales_Data[[#This Row],[Sales]]</f>
        <v>0.45</v>
      </c>
      <c r="Z6580">
        <f>YEAR(Sales_Data[[#This Row],[Order Date]])</f>
        <v>2014</v>
      </c>
    </row>
    <row r="6581" spans="1:26" x14ac:dyDescent="0.2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>_xlfn.XLOOKUP(Sales_Data[[#This Row],[Category]],Assumptions_Model!A:A, Assumptions_Model!B:B)</f>
        <v>0.6</v>
      </c>
      <c r="W6581">
        <f>Sales_Data[[#This Row],[Sales]]*Sales_Data[[#This Row],[Cost_%]]</f>
        <v>4.008</v>
      </c>
      <c r="X6581">
        <f>Sales_Data[[#This Row],[Sales]]-Sales_Data[[#This Row],[Cost]]</f>
        <v>2.6719999999999997</v>
      </c>
      <c r="Y6581" s="3">
        <f>Sales_Data[[#This Row],[Gross_Profit_Recalc]]/Sales_Data[[#This Row],[Sales]]</f>
        <v>0.39999999999999997</v>
      </c>
      <c r="Z6581">
        <f>YEAR(Sales_Data[[#This Row],[Order Date]])</f>
        <v>2016</v>
      </c>
    </row>
    <row r="6582" spans="1:26" x14ac:dyDescent="0.2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>_xlfn.XLOOKUP(Sales_Data[[#This Row],[Category]],Assumptions_Model!A:A, Assumptions_Model!B:B)</f>
        <v>0.6</v>
      </c>
      <c r="W6582">
        <f>Sales_Data[[#This Row],[Sales]]*Sales_Data[[#This Row],[Cost_%]]</f>
        <v>5.0039999999999996</v>
      </c>
      <c r="X6582">
        <f>Sales_Data[[#This Row],[Sales]]-Sales_Data[[#This Row],[Cost]]</f>
        <v>3.3360000000000003</v>
      </c>
      <c r="Y6582" s="3">
        <f>Sales_Data[[#This Row],[Gross_Profit_Recalc]]/Sales_Data[[#This Row],[Sales]]</f>
        <v>0.4</v>
      </c>
      <c r="Z6582">
        <f>YEAR(Sales_Data[[#This Row],[Order Date]])</f>
        <v>2016</v>
      </c>
    </row>
    <row r="6583" spans="1:26" x14ac:dyDescent="0.2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f>_xlfn.XLOOKUP(Sales_Data[[#This Row],[Category]],Assumptions_Model!A:A, Assumptions_Model!B:B)</f>
        <v>0.65</v>
      </c>
      <c r="W6583">
        <f>Sales_Data[[#This Row],[Sales]]*Sales_Data[[#This Row],[Cost_%]]</f>
        <v>66.260999999999996</v>
      </c>
      <c r="X6583">
        <f>Sales_Data[[#This Row],[Sales]]-Sales_Data[[#This Row],[Cost]]</f>
        <v>35.679000000000002</v>
      </c>
      <c r="Y6583" s="3">
        <f>Sales_Data[[#This Row],[Gross_Profit_Recalc]]/Sales_Data[[#This Row],[Sales]]</f>
        <v>0.35000000000000003</v>
      </c>
      <c r="Z6583">
        <f>YEAR(Sales_Data[[#This Row],[Order Date]])</f>
        <v>2016</v>
      </c>
    </row>
    <row r="6584" spans="1:26" x14ac:dyDescent="0.2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>_xlfn.XLOOKUP(Sales_Data[[#This Row],[Category]],Assumptions_Model!A:A, Assumptions_Model!B:B)</f>
        <v>0.55000000000000004</v>
      </c>
      <c r="W6584">
        <f>Sales_Data[[#This Row],[Sales]]*Sales_Data[[#This Row],[Cost_%]]</f>
        <v>98.983500000000006</v>
      </c>
      <c r="X6584">
        <f>Sales_Data[[#This Row],[Sales]]-Sales_Data[[#This Row],[Cost]]</f>
        <v>80.986499999999992</v>
      </c>
      <c r="Y6584" s="3">
        <f>Sales_Data[[#This Row],[Gross_Profit_Recalc]]/Sales_Data[[#This Row],[Sales]]</f>
        <v>0.44999999999999996</v>
      </c>
      <c r="Z6584">
        <f>YEAR(Sales_Data[[#This Row],[Order Date]])</f>
        <v>2016</v>
      </c>
    </row>
    <row r="6585" spans="1:26" x14ac:dyDescent="0.2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f>_xlfn.XLOOKUP(Sales_Data[[#This Row],[Category]],Assumptions_Model!A:A, Assumptions_Model!B:B)</f>
        <v>0.6</v>
      </c>
      <c r="W6585">
        <f>Sales_Data[[#This Row],[Sales]]*Sales_Data[[#This Row],[Cost_%]]</f>
        <v>61.163999999999994</v>
      </c>
      <c r="X6585">
        <f>Sales_Data[[#This Row],[Sales]]-Sales_Data[[#This Row],[Cost]]</f>
        <v>40.776000000000003</v>
      </c>
      <c r="Y6585" s="3">
        <f>Sales_Data[[#This Row],[Gross_Profit_Recalc]]/Sales_Data[[#This Row],[Sales]]</f>
        <v>0.4</v>
      </c>
      <c r="Z6585">
        <f>YEAR(Sales_Data[[#This Row],[Order Date]])</f>
        <v>2017</v>
      </c>
    </row>
    <row r="6586" spans="1:26" x14ac:dyDescent="0.2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>_xlfn.XLOOKUP(Sales_Data[[#This Row],[Category]],Assumptions_Model!A:A, Assumptions_Model!B:B)</f>
        <v>0.55000000000000004</v>
      </c>
      <c r="W6586">
        <f>Sales_Data[[#This Row],[Sales]]*Sales_Data[[#This Row],[Cost_%]]</f>
        <v>149.578</v>
      </c>
      <c r="X6586">
        <f>Sales_Data[[#This Row],[Sales]]-Sales_Data[[#This Row],[Cost]]</f>
        <v>122.38199999999998</v>
      </c>
      <c r="Y6586" s="3">
        <f>Sales_Data[[#This Row],[Gross_Profit_Recalc]]/Sales_Data[[#This Row],[Sales]]</f>
        <v>0.44999999999999996</v>
      </c>
      <c r="Z6586">
        <f>YEAR(Sales_Data[[#This Row],[Order Date]])</f>
        <v>2017</v>
      </c>
    </row>
    <row r="6587" spans="1:26" x14ac:dyDescent="0.2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>_xlfn.XLOOKUP(Sales_Data[[#This Row],[Category]],Assumptions_Model!A:A, Assumptions_Model!B:B)</f>
        <v>0.65</v>
      </c>
      <c r="W6587">
        <f>Sales_Data[[#This Row],[Sales]]*Sales_Data[[#This Row],[Cost_%]]</f>
        <v>5.7200000000000006</v>
      </c>
      <c r="X6587">
        <f>Sales_Data[[#This Row],[Sales]]-Sales_Data[[#This Row],[Cost]]</f>
        <v>3.08</v>
      </c>
      <c r="Y6587" s="3">
        <f>Sales_Data[[#This Row],[Gross_Profit_Recalc]]/Sales_Data[[#This Row],[Sales]]</f>
        <v>0.35</v>
      </c>
      <c r="Z6587">
        <f>YEAR(Sales_Data[[#This Row],[Order Date]])</f>
        <v>2017</v>
      </c>
    </row>
    <row r="6588" spans="1:26" x14ac:dyDescent="0.2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>_xlfn.XLOOKUP(Sales_Data[[#This Row],[Category]],Assumptions_Model!A:A, Assumptions_Model!B:B)</f>
        <v>0.6</v>
      </c>
      <c r="W6588">
        <f>Sales_Data[[#This Row],[Sales]]*Sales_Data[[#This Row],[Cost_%]]</f>
        <v>11.808</v>
      </c>
      <c r="X6588">
        <f>Sales_Data[[#This Row],[Sales]]-Sales_Data[[#This Row],[Cost]]</f>
        <v>7.8719999999999999</v>
      </c>
      <c r="Y6588" s="3">
        <f>Sales_Data[[#This Row],[Gross_Profit_Recalc]]/Sales_Data[[#This Row],[Sales]]</f>
        <v>0.4</v>
      </c>
      <c r="Z6588">
        <f>YEAR(Sales_Data[[#This Row],[Order Date]])</f>
        <v>2017</v>
      </c>
    </row>
    <row r="6589" spans="1:26" x14ac:dyDescent="0.2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>_xlfn.XLOOKUP(Sales_Data[[#This Row],[Category]],Assumptions_Model!A:A, Assumptions_Model!B:B)</f>
        <v>0.65</v>
      </c>
      <c r="W6589">
        <f>Sales_Data[[#This Row],[Sales]]*Sales_Data[[#This Row],[Cost_%]]</f>
        <v>196.911</v>
      </c>
      <c r="X6589">
        <f>Sales_Data[[#This Row],[Sales]]-Sales_Data[[#This Row],[Cost]]</f>
        <v>106.029</v>
      </c>
      <c r="Y6589" s="3">
        <f>Sales_Data[[#This Row],[Gross_Profit_Recalc]]/Sales_Data[[#This Row],[Sales]]</f>
        <v>0.35</v>
      </c>
      <c r="Z6589">
        <f>YEAR(Sales_Data[[#This Row],[Order Date]])</f>
        <v>2017</v>
      </c>
    </row>
    <row r="6590" spans="1:26" x14ac:dyDescent="0.2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>_xlfn.XLOOKUP(Sales_Data[[#This Row],[Category]],Assumptions_Model!A:A, Assumptions_Model!B:B)</f>
        <v>0.6</v>
      </c>
      <c r="W6590">
        <f>Sales_Data[[#This Row],[Sales]]*Sales_Data[[#This Row],[Cost_%]]</f>
        <v>8.9639999999999986</v>
      </c>
      <c r="X6590">
        <f>Sales_Data[[#This Row],[Sales]]-Sales_Data[[#This Row],[Cost]]</f>
        <v>5.9760000000000009</v>
      </c>
      <c r="Y6590" s="3">
        <f>Sales_Data[[#This Row],[Gross_Profit_Recalc]]/Sales_Data[[#This Row],[Sales]]</f>
        <v>0.40000000000000008</v>
      </c>
      <c r="Z6590">
        <f>YEAR(Sales_Data[[#This Row],[Order Date]])</f>
        <v>2017</v>
      </c>
    </row>
    <row r="6591" spans="1:26" x14ac:dyDescent="0.2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>_xlfn.XLOOKUP(Sales_Data[[#This Row],[Category]],Assumptions_Model!A:A, Assumptions_Model!B:B)</f>
        <v>0.6</v>
      </c>
      <c r="W6591">
        <f>Sales_Data[[#This Row],[Sales]]*Sales_Data[[#This Row],[Cost_%]]</f>
        <v>139.03199999999998</v>
      </c>
      <c r="X6591">
        <f>Sales_Data[[#This Row],[Sales]]-Sales_Data[[#This Row],[Cost]]</f>
        <v>92.688000000000017</v>
      </c>
      <c r="Y6591" s="3">
        <f>Sales_Data[[#This Row],[Gross_Profit_Recalc]]/Sales_Data[[#This Row],[Sales]]</f>
        <v>0.40000000000000008</v>
      </c>
      <c r="Z6591">
        <f>YEAR(Sales_Data[[#This Row],[Order Date]])</f>
        <v>2017</v>
      </c>
    </row>
    <row r="6592" spans="1:26" x14ac:dyDescent="0.2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>_xlfn.XLOOKUP(Sales_Data[[#This Row],[Category]],Assumptions_Model!A:A, Assumptions_Model!B:B)</f>
        <v>0.6</v>
      </c>
      <c r="W6592">
        <f>Sales_Data[[#This Row],[Sales]]*Sales_Data[[#This Row],[Cost_%]]</f>
        <v>5.9472000000000005</v>
      </c>
      <c r="X6592">
        <f>Sales_Data[[#This Row],[Sales]]-Sales_Data[[#This Row],[Cost]]</f>
        <v>3.9648000000000003</v>
      </c>
      <c r="Y6592" s="3">
        <f>Sales_Data[[#This Row],[Gross_Profit_Recalc]]/Sales_Data[[#This Row],[Sales]]</f>
        <v>0.4</v>
      </c>
      <c r="Z6592">
        <f>YEAR(Sales_Data[[#This Row],[Order Date]])</f>
        <v>2014</v>
      </c>
    </row>
    <row r="6593" spans="1:26" x14ac:dyDescent="0.2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>_xlfn.XLOOKUP(Sales_Data[[#This Row],[Category]],Assumptions_Model!A:A, Assumptions_Model!B:B)</f>
        <v>0.6</v>
      </c>
      <c r="W6593">
        <f>Sales_Data[[#This Row],[Sales]]*Sales_Data[[#This Row],[Cost_%]]</f>
        <v>20.79</v>
      </c>
      <c r="X6593">
        <f>Sales_Data[[#This Row],[Sales]]-Sales_Data[[#This Row],[Cost]]</f>
        <v>13.86</v>
      </c>
      <c r="Y6593" s="3">
        <f>Sales_Data[[#This Row],[Gross_Profit_Recalc]]/Sales_Data[[#This Row],[Sales]]</f>
        <v>0.4</v>
      </c>
      <c r="Z6593">
        <f>YEAR(Sales_Data[[#This Row],[Order Date]])</f>
        <v>2015</v>
      </c>
    </row>
    <row r="6594" spans="1:26" x14ac:dyDescent="0.2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>_xlfn.XLOOKUP(Sales_Data[[#This Row],[Category]],Assumptions_Model!A:A, Assumptions_Model!B:B)</f>
        <v>0.55000000000000004</v>
      </c>
      <c r="W6594">
        <f>Sales_Data[[#This Row],[Sales]]*Sales_Data[[#This Row],[Cost_%]]</f>
        <v>10.89</v>
      </c>
      <c r="X6594">
        <f>Sales_Data[[#This Row],[Sales]]-Sales_Data[[#This Row],[Cost]]</f>
        <v>8.91</v>
      </c>
      <c r="Y6594" s="3">
        <f>Sales_Data[[#This Row],[Gross_Profit_Recalc]]/Sales_Data[[#This Row],[Sales]]</f>
        <v>0.45</v>
      </c>
      <c r="Z6594">
        <f>YEAR(Sales_Data[[#This Row],[Order Date]])</f>
        <v>2015</v>
      </c>
    </row>
    <row r="6595" spans="1:26" x14ac:dyDescent="0.2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>_xlfn.XLOOKUP(Sales_Data[[#This Row],[Category]],Assumptions_Model!A:A, Assumptions_Model!B:B)</f>
        <v>0.6</v>
      </c>
      <c r="W6595">
        <f>Sales_Data[[#This Row],[Sales]]*Sales_Data[[#This Row],[Cost_%]]</f>
        <v>20.140799999999999</v>
      </c>
      <c r="X6595">
        <f>Sales_Data[[#This Row],[Sales]]-Sales_Data[[#This Row],[Cost]]</f>
        <v>13.427199999999999</v>
      </c>
      <c r="Y6595" s="3">
        <f>Sales_Data[[#This Row],[Gross_Profit_Recalc]]/Sales_Data[[#This Row],[Sales]]</f>
        <v>0.4</v>
      </c>
      <c r="Z6595">
        <f>YEAR(Sales_Data[[#This Row],[Order Date]])</f>
        <v>2016</v>
      </c>
    </row>
    <row r="6596" spans="1:26" x14ac:dyDescent="0.2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>_xlfn.XLOOKUP(Sales_Data[[#This Row],[Category]],Assumptions_Model!A:A, Assumptions_Model!B:B)</f>
        <v>0.6</v>
      </c>
      <c r="W6596">
        <f>Sales_Data[[#This Row],[Sales]]*Sales_Data[[#This Row],[Cost_%]]</f>
        <v>75.558000000000007</v>
      </c>
      <c r="X6596">
        <f>Sales_Data[[#This Row],[Sales]]-Sales_Data[[#This Row],[Cost]]</f>
        <v>50.372</v>
      </c>
      <c r="Y6596" s="3">
        <f>Sales_Data[[#This Row],[Gross_Profit_Recalc]]/Sales_Data[[#This Row],[Sales]]</f>
        <v>0.39999999999999997</v>
      </c>
      <c r="Z6596">
        <f>YEAR(Sales_Data[[#This Row],[Order Date]])</f>
        <v>2015</v>
      </c>
    </row>
    <row r="6597" spans="1:26" x14ac:dyDescent="0.2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>_xlfn.XLOOKUP(Sales_Data[[#This Row],[Category]],Assumptions_Model!A:A, Assumptions_Model!B:B)</f>
        <v>0.6</v>
      </c>
      <c r="W6597">
        <f>Sales_Data[[#This Row],[Sales]]*Sales_Data[[#This Row],[Cost_%]]</f>
        <v>7.056</v>
      </c>
      <c r="X6597">
        <f>Sales_Data[[#This Row],[Sales]]-Sales_Data[[#This Row],[Cost]]</f>
        <v>4.7039999999999997</v>
      </c>
      <c r="Y6597" s="3">
        <f>Sales_Data[[#This Row],[Gross_Profit_Recalc]]/Sales_Data[[#This Row],[Sales]]</f>
        <v>0.39999999999999997</v>
      </c>
      <c r="Z6597">
        <f>YEAR(Sales_Data[[#This Row],[Order Date]])</f>
        <v>2017</v>
      </c>
    </row>
    <row r="6598" spans="1:26" x14ac:dyDescent="0.2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>_xlfn.XLOOKUP(Sales_Data[[#This Row],[Category]],Assumptions_Model!A:A, Assumptions_Model!B:B)</f>
        <v>0.6</v>
      </c>
      <c r="W6598">
        <f>Sales_Data[[#This Row],[Sales]]*Sales_Data[[#This Row],[Cost_%]]</f>
        <v>3.2063999999999999</v>
      </c>
      <c r="X6598">
        <f>Sales_Data[[#This Row],[Sales]]-Sales_Data[[#This Row],[Cost]]</f>
        <v>2.1376000000000004</v>
      </c>
      <c r="Y6598" s="3">
        <f>Sales_Data[[#This Row],[Gross_Profit_Recalc]]/Sales_Data[[#This Row],[Sales]]</f>
        <v>0.4</v>
      </c>
      <c r="Z6598">
        <f>YEAR(Sales_Data[[#This Row],[Order Date]])</f>
        <v>2017</v>
      </c>
    </row>
    <row r="6599" spans="1:26" x14ac:dyDescent="0.2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>_xlfn.XLOOKUP(Sales_Data[[#This Row],[Category]],Assumptions_Model!A:A, Assumptions_Model!B:B)</f>
        <v>0.6</v>
      </c>
      <c r="W6599">
        <f>Sales_Data[[#This Row],[Sales]]*Sales_Data[[#This Row],[Cost_%]]</f>
        <v>0.81899999999999995</v>
      </c>
      <c r="X6599">
        <f>Sales_Data[[#This Row],[Sales]]-Sales_Data[[#This Row],[Cost]]</f>
        <v>0.54600000000000004</v>
      </c>
      <c r="Y6599" s="3">
        <f>Sales_Data[[#This Row],[Gross_Profit_Recalc]]/Sales_Data[[#This Row],[Sales]]</f>
        <v>0.4</v>
      </c>
      <c r="Z6599">
        <f>YEAR(Sales_Data[[#This Row],[Order Date]])</f>
        <v>2014</v>
      </c>
    </row>
    <row r="6600" spans="1:26" x14ac:dyDescent="0.2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>_xlfn.XLOOKUP(Sales_Data[[#This Row],[Category]],Assumptions_Model!A:A, Assumptions_Model!B:B)</f>
        <v>0.6</v>
      </c>
      <c r="W6600">
        <f>Sales_Data[[#This Row],[Sales]]*Sales_Data[[#This Row],[Cost_%]]</f>
        <v>37.209599999999995</v>
      </c>
      <c r="X6600">
        <f>Sales_Data[[#This Row],[Sales]]-Sales_Data[[#This Row],[Cost]]</f>
        <v>24.806400000000004</v>
      </c>
      <c r="Y6600" s="3">
        <f>Sales_Data[[#This Row],[Gross_Profit_Recalc]]/Sales_Data[[#This Row],[Sales]]</f>
        <v>0.40000000000000008</v>
      </c>
      <c r="Z6600">
        <f>YEAR(Sales_Data[[#This Row],[Order Date]])</f>
        <v>2014</v>
      </c>
    </row>
    <row r="6601" spans="1:26" x14ac:dyDescent="0.2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>_xlfn.XLOOKUP(Sales_Data[[#This Row],[Category]],Assumptions_Model!A:A, Assumptions_Model!B:B)</f>
        <v>0.65</v>
      </c>
      <c r="W6601">
        <f>Sales_Data[[#This Row],[Sales]]*Sales_Data[[#This Row],[Cost_%]]</f>
        <v>39.468000000000004</v>
      </c>
      <c r="X6601">
        <f>Sales_Data[[#This Row],[Sales]]-Sales_Data[[#This Row],[Cost]]</f>
        <v>21.251999999999995</v>
      </c>
      <c r="Y6601" s="3">
        <f>Sales_Data[[#This Row],[Gross_Profit_Recalc]]/Sales_Data[[#This Row],[Sales]]</f>
        <v>0.34999999999999992</v>
      </c>
      <c r="Z6601">
        <f>YEAR(Sales_Data[[#This Row],[Order Date]])</f>
        <v>2014</v>
      </c>
    </row>
    <row r="6602" spans="1:26" x14ac:dyDescent="0.2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>_xlfn.XLOOKUP(Sales_Data[[#This Row],[Category]],Assumptions_Model!A:A, Assumptions_Model!B:B)</f>
        <v>0.6</v>
      </c>
      <c r="W6602">
        <f>Sales_Data[[#This Row],[Sales]]*Sales_Data[[#This Row],[Cost_%]]</f>
        <v>88.091999999999999</v>
      </c>
      <c r="X6602">
        <f>Sales_Data[[#This Row],[Sales]]-Sales_Data[[#This Row],[Cost]]</f>
        <v>58.727999999999994</v>
      </c>
      <c r="Y6602" s="3">
        <f>Sales_Data[[#This Row],[Gross_Profit_Recalc]]/Sales_Data[[#This Row],[Sales]]</f>
        <v>0.39999999999999997</v>
      </c>
      <c r="Z6602">
        <f>YEAR(Sales_Data[[#This Row],[Order Date]])</f>
        <v>2014</v>
      </c>
    </row>
    <row r="6603" spans="1:26" x14ac:dyDescent="0.2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>_xlfn.XLOOKUP(Sales_Data[[#This Row],[Category]],Assumptions_Model!A:A, Assumptions_Model!B:B)</f>
        <v>0.65</v>
      </c>
      <c r="W6603">
        <f>Sales_Data[[#This Row],[Sales]]*Sales_Data[[#This Row],[Cost_%]]</f>
        <v>155.89600000000002</v>
      </c>
      <c r="X6603">
        <f>Sales_Data[[#This Row],[Sales]]-Sales_Data[[#This Row],[Cost]]</f>
        <v>83.943999999999988</v>
      </c>
      <c r="Y6603" s="3">
        <f>Sales_Data[[#This Row],[Gross_Profit_Recalc]]/Sales_Data[[#This Row],[Sales]]</f>
        <v>0.34999999999999992</v>
      </c>
      <c r="Z6603">
        <f>YEAR(Sales_Data[[#This Row],[Order Date]])</f>
        <v>2014</v>
      </c>
    </row>
    <row r="6604" spans="1:26" x14ac:dyDescent="0.2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>_xlfn.XLOOKUP(Sales_Data[[#This Row],[Category]],Assumptions_Model!A:A, Assumptions_Model!B:B)</f>
        <v>0.6</v>
      </c>
      <c r="W6604">
        <f>Sales_Data[[#This Row],[Sales]]*Sales_Data[[#This Row],[Cost_%]]</f>
        <v>9.395999999999999</v>
      </c>
      <c r="X6604">
        <f>Sales_Data[[#This Row],[Sales]]-Sales_Data[[#This Row],[Cost]]</f>
        <v>6.2640000000000011</v>
      </c>
      <c r="Y6604" s="3">
        <f>Sales_Data[[#This Row],[Gross_Profit_Recalc]]/Sales_Data[[#This Row],[Sales]]</f>
        <v>0.40000000000000008</v>
      </c>
      <c r="Z6604">
        <f>YEAR(Sales_Data[[#This Row],[Order Date]])</f>
        <v>2014</v>
      </c>
    </row>
    <row r="6605" spans="1:26" x14ac:dyDescent="0.2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>_xlfn.XLOOKUP(Sales_Data[[#This Row],[Category]],Assumptions_Model!A:A, Assumptions_Model!B:B)</f>
        <v>0.6</v>
      </c>
      <c r="W6605">
        <f>Sales_Data[[#This Row],[Sales]]*Sales_Data[[#This Row],[Cost_%]]</f>
        <v>87.811199999999999</v>
      </c>
      <c r="X6605">
        <f>Sales_Data[[#This Row],[Sales]]-Sales_Data[[#This Row],[Cost]]</f>
        <v>58.540800000000004</v>
      </c>
      <c r="Y6605" s="3">
        <f>Sales_Data[[#This Row],[Gross_Profit_Recalc]]/Sales_Data[[#This Row],[Sales]]</f>
        <v>0.4</v>
      </c>
      <c r="Z6605">
        <f>YEAR(Sales_Data[[#This Row],[Order Date]])</f>
        <v>2017</v>
      </c>
    </row>
    <row r="6606" spans="1:26" x14ac:dyDescent="0.2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>_xlfn.XLOOKUP(Sales_Data[[#This Row],[Category]],Assumptions_Model!A:A, Assumptions_Model!B:B)</f>
        <v>0.6</v>
      </c>
      <c r="W6606">
        <f>Sales_Data[[#This Row],[Sales]]*Sales_Data[[#This Row],[Cost_%]]</f>
        <v>3.5640000000000001</v>
      </c>
      <c r="X6606">
        <f>Sales_Data[[#This Row],[Sales]]-Sales_Data[[#This Row],[Cost]]</f>
        <v>2.3760000000000003</v>
      </c>
      <c r="Y6606" s="3">
        <f>Sales_Data[[#This Row],[Gross_Profit_Recalc]]/Sales_Data[[#This Row],[Sales]]</f>
        <v>0.4</v>
      </c>
      <c r="Z6606">
        <f>YEAR(Sales_Data[[#This Row],[Order Date]])</f>
        <v>2016</v>
      </c>
    </row>
    <row r="6607" spans="1:26" x14ac:dyDescent="0.2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>_xlfn.XLOOKUP(Sales_Data[[#This Row],[Category]],Assumptions_Model!A:A, Assumptions_Model!B:B)</f>
        <v>0.6</v>
      </c>
      <c r="W6607">
        <f>Sales_Data[[#This Row],[Sales]]*Sales_Data[[#This Row],[Cost_%]]</f>
        <v>27.215999999999998</v>
      </c>
      <c r="X6607">
        <f>Sales_Data[[#This Row],[Sales]]-Sales_Data[[#This Row],[Cost]]</f>
        <v>18.144000000000002</v>
      </c>
      <c r="Y6607" s="3">
        <f>Sales_Data[[#This Row],[Gross_Profit_Recalc]]/Sales_Data[[#This Row],[Sales]]</f>
        <v>0.4</v>
      </c>
      <c r="Z6607">
        <f>YEAR(Sales_Data[[#This Row],[Order Date]])</f>
        <v>2016</v>
      </c>
    </row>
    <row r="6608" spans="1:26" x14ac:dyDescent="0.2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>_xlfn.XLOOKUP(Sales_Data[[#This Row],[Category]],Assumptions_Model!A:A, Assumptions_Model!B:B)</f>
        <v>0.55000000000000004</v>
      </c>
      <c r="W6608">
        <f>Sales_Data[[#This Row],[Sales]]*Sales_Data[[#This Row],[Cost_%]]</f>
        <v>116.14240000000001</v>
      </c>
      <c r="X6608">
        <f>Sales_Data[[#This Row],[Sales]]-Sales_Data[[#This Row],[Cost]]</f>
        <v>95.025599999999997</v>
      </c>
      <c r="Y6608" s="3">
        <f>Sales_Data[[#This Row],[Gross_Profit_Recalc]]/Sales_Data[[#This Row],[Sales]]</f>
        <v>0.44999999999999996</v>
      </c>
      <c r="Z6608">
        <f>YEAR(Sales_Data[[#This Row],[Order Date]])</f>
        <v>2016</v>
      </c>
    </row>
    <row r="6609" spans="1:26" x14ac:dyDescent="0.2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>_xlfn.XLOOKUP(Sales_Data[[#This Row],[Category]],Assumptions_Model!A:A, Assumptions_Model!B:B)</f>
        <v>0.65</v>
      </c>
      <c r="W6609">
        <f>Sales_Data[[#This Row],[Sales]]*Sales_Data[[#This Row],[Cost_%]]</f>
        <v>315.05760000000004</v>
      </c>
      <c r="X6609">
        <f>Sales_Data[[#This Row],[Sales]]-Sales_Data[[#This Row],[Cost]]</f>
        <v>169.64639999999997</v>
      </c>
      <c r="Y6609" s="3">
        <f>Sales_Data[[#This Row],[Gross_Profit_Recalc]]/Sales_Data[[#This Row],[Sales]]</f>
        <v>0.34999999999999992</v>
      </c>
      <c r="Z6609">
        <f>YEAR(Sales_Data[[#This Row],[Order Date]])</f>
        <v>2016</v>
      </c>
    </row>
    <row r="6610" spans="1:26" x14ac:dyDescent="0.2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f>_xlfn.XLOOKUP(Sales_Data[[#This Row],[Category]],Assumptions_Model!A:A, Assumptions_Model!B:B)</f>
        <v>0.55000000000000004</v>
      </c>
      <c r="W6610">
        <f>Sales_Data[[#This Row],[Sales]]*Sales_Data[[#This Row],[Cost_%]]</f>
        <v>204.58680000000001</v>
      </c>
      <c r="X6610">
        <f>Sales_Data[[#This Row],[Sales]]-Sales_Data[[#This Row],[Cost]]</f>
        <v>167.38919999999999</v>
      </c>
      <c r="Y6610" s="3">
        <f>Sales_Data[[#This Row],[Gross_Profit_Recalc]]/Sales_Data[[#This Row],[Sales]]</f>
        <v>0.44999999999999996</v>
      </c>
      <c r="Z6610">
        <f>YEAR(Sales_Data[[#This Row],[Order Date]])</f>
        <v>2016</v>
      </c>
    </row>
    <row r="6611" spans="1:26" x14ac:dyDescent="0.2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>_xlfn.XLOOKUP(Sales_Data[[#This Row],[Category]],Assumptions_Model!A:A, Assumptions_Model!B:B)</f>
        <v>0.6</v>
      </c>
      <c r="W6611">
        <f>Sales_Data[[#This Row],[Sales]]*Sales_Data[[#This Row],[Cost_%]]</f>
        <v>53.891999999999996</v>
      </c>
      <c r="X6611">
        <f>Sales_Data[[#This Row],[Sales]]-Sales_Data[[#This Row],[Cost]]</f>
        <v>35.927999999999997</v>
      </c>
      <c r="Y6611" s="3">
        <f>Sales_Data[[#This Row],[Gross_Profit_Recalc]]/Sales_Data[[#This Row],[Sales]]</f>
        <v>0.4</v>
      </c>
      <c r="Z6611">
        <f>YEAR(Sales_Data[[#This Row],[Order Date]])</f>
        <v>2015</v>
      </c>
    </row>
    <row r="6612" spans="1:26" x14ac:dyDescent="0.2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>_xlfn.XLOOKUP(Sales_Data[[#This Row],[Category]],Assumptions_Model!A:A, Assumptions_Model!B:B)</f>
        <v>0.6</v>
      </c>
      <c r="W6612">
        <f>Sales_Data[[#This Row],[Sales]]*Sales_Data[[#This Row],[Cost_%]]</f>
        <v>11.577599999999999</v>
      </c>
      <c r="X6612">
        <f>Sales_Data[[#This Row],[Sales]]-Sales_Data[[#This Row],[Cost]]</f>
        <v>7.7184000000000008</v>
      </c>
      <c r="Y6612" s="3">
        <f>Sales_Data[[#This Row],[Gross_Profit_Recalc]]/Sales_Data[[#This Row],[Sales]]</f>
        <v>0.40000000000000008</v>
      </c>
      <c r="Z6612">
        <f>YEAR(Sales_Data[[#This Row],[Order Date]])</f>
        <v>2016</v>
      </c>
    </row>
    <row r="6613" spans="1:26" x14ac:dyDescent="0.2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>_xlfn.XLOOKUP(Sales_Data[[#This Row],[Category]],Assumptions_Model!A:A, Assumptions_Model!B:B)</f>
        <v>0.65</v>
      </c>
      <c r="W6613">
        <f>Sales_Data[[#This Row],[Sales]]*Sales_Data[[#This Row],[Cost_%]]</f>
        <v>124.77400000000002</v>
      </c>
      <c r="X6613">
        <f>Sales_Data[[#This Row],[Sales]]-Sales_Data[[#This Row],[Cost]]</f>
        <v>67.185999999999993</v>
      </c>
      <c r="Y6613" s="3">
        <f>Sales_Data[[#This Row],[Gross_Profit_Recalc]]/Sales_Data[[#This Row],[Sales]]</f>
        <v>0.34999999999999992</v>
      </c>
      <c r="Z6613">
        <f>YEAR(Sales_Data[[#This Row],[Order Date]])</f>
        <v>2015</v>
      </c>
    </row>
    <row r="6614" spans="1:26" x14ac:dyDescent="0.2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>_xlfn.XLOOKUP(Sales_Data[[#This Row],[Category]],Assumptions_Model!A:A, Assumptions_Model!B:B)</f>
        <v>0.6</v>
      </c>
      <c r="W6614">
        <f>Sales_Data[[#This Row],[Sales]]*Sales_Data[[#This Row],[Cost_%]]</f>
        <v>12.78</v>
      </c>
      <c r="X6614">
        <f>Sales_Data[[#This Row],[Sales]]-Sales_Data[[#This Row],[Cost]]</f>
        <v>8.5200000000000014</v>
      </c>
      <c r="Y6614" s="3">
        <f>Sales_Data[[#This Row],[Gross_Profit_Recalc]]/Sales_Data[[#This Row],[Sales]]</f>
        <v>0.40000000000000008</v>
      </c>
      <c r="Z6614">
        <f>YEAR(Sales_Data[[#This Row],[Order Date]])</f>
        <v>2015</v>
      </c>
    </row>
    <row r="6615" spans="1:26" x14ac:dyDescent="0.2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>_xlfn.XLOOKUP(Sales_Data[[#This Row],[Category]],Assumptions_Model!A:A, Assumptions_Model!B:B)</f>
        <v>0.55000000000000004</v>
      </c>
      <c r="W6615">
        <f>Sales_Data[[#This Row],[Sales]]*Sales_Data[[#This Row],[Cost_%]]</f>
        <v>258.47250000000003</v>
      </c>
      <c r="X6615">
        <f>Sales_Data[[#This Row],[Sales]]-Sales_Data[[#This Row],[Cost]]</f>
        <v>211.47749999999996</v>
      </c>
      <c r="Y6615" s="3">
        <f>Sales_Data[[#This Row],[Gross_Profit_Recalc]]/Sales_Data[[#This Row],[Sales]]</f>
        <v>0.44999999999999996</v>
      </c>
      <c r="Z6615">
        <f>YEAR(Sales_Data[[#This Row],[Order Date]])</f>
        <v>2015</v>
      </c>
    </row>
    <row r="6616" spans="1:26" x14ac:dyDescent="0.2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>_xlfn.XLOOKUP(Sales_Data[[#This Row],[Category]],Assumptions_Model!A:A, Assumptions_Model!B:B)</f>
        <v>0.65</v>
      </c>
      <c r="W6616">
        <f>Sales_Data[[#This Row],[Sales]]*Sales_Data[[#This Row],[Cost_%]]</f>
        <v>136.422</v>
      </c>
      <c r="X6616">
        <f>Sales_Data[[#This Row],[Sales]]-Sales_Data[[#This Row],[Cost]]</f>
        <v>73.457999999999998</v>
      </c>
      <c r="Y6616" s="3">
        <f>Sales_Data[[#This Row],[Gross_Profit_Recalc]]/Sales_Data[[#This Row],[Sales]]</f>
        <v>0.35</v>
      </c>
      <c r="Z6616">
        <f>YEAR(Sales_Data[[#This Row],[Order Date]])</f>
        <v>2015</v>
      </c>
    </row>
    <row r="6617" spans="1:26" x14ac:dyDescent="0.2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f>_xlfn.XLOOKUP(Sales_Data[[#This Row],[Category]],Assumptions_Model!A:A, Assumptions_Model!B:B)</f>
        <v>0.65</v>
      </c>
      <c r="W6617">
        <f>Sales_Data[[#This Row],[Sales]]*Sales_Data[[#This Row],[Cost_%]]</f>
        <v>155.78290000000001</v>
      </c>
      <c r="X6617">
        <f>Sales_Data[[#This Row],[Sales]]-Sales_Data[[#This Row],[Cost]]</f>
        <v>83.883099999999985</v>
      </c>
      <c r="Y6617" s="3">
        <f>Sales_Data[[#This Row],[Gross_Profit_Recalc]]/Sales_Data[[#This Row],[Sales]]</f>
        <v>0.34999999999999992</v>
      </c>
      <c r="Z6617">
        <f>YEAR(Sales_Data[[#This Row],[Order Date]])</f>
        <v>2016</v>
      </c>
    </row>
    <row r="6618" spans="1:26" x14ac:dyDescent="0.2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>_xlfn.XLOOKUP(Sales_Data[[#This Row],[Category]],Assumptions_Model!A:A, Assumptions_Model!B:B)</f>
        <v>0.6</v>
      </c>
      <c r="W6618">
        <f>Sales_Data[[#This Row],[Sales]]*Sales_Data[[#This Row],[Cost_%]]</f>
        <v>13.5</v>
      </c>
      <c r="X6618">
        <f>Sales_Data[[#This Row],[Sales]]-Sales_Data[[#This Row],[Cost]]</f>
        <v>9</v>
      </c>
      <c r="Y6618" s="3">
        <f>Sales_Data[[#This Row],[Gross_Profit_Recalc]]/Sales_Data[[#This Row],[Sales]]</f>
        <v>0.4</v>
      </c>
      <c r="Z6618">
        <f>YEAR(Sales_Data[[#This Row],[Order Date]])</f>
        <v>2016</v>
      </c>
    </row>
    <row r="6619" spans="1:26" x14ac:dyDescent="0.2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f>_xlfn.XLOOKUP(Sales_Data[[#This Row],[Category]],Assumptions_Model!A:A, Assumptions_Model!B:B)</f>
        <v>0.6</v>
      </c>
      <c r="W6619">
        <f>Sales_Data[[#This Row],[Sales]]*Sales_Data[[#This Row],[Cost_%]]</f>
        <v>131.904</v>
      </c>
      <c r="X6619">
        <f>Sales_Data[[#This Row],[Sales]]-Sales_Data[[#This Row],[Cost]]</f>
        <v>87.936000000000007</v>
      </c>
      <c r="Y6619" s="3">
        <f>Sales_Data[[#This Row],[Gross_Profit_Recalc]]/Sales_Data[[#This Row],[Sales]]</f>
        <v>0.4</v>
      </c>
      <c r="Z6619">
        <f>YEAR(Sales_Data[[#This Row],[Order Date]])</f>
        <v>2016</v>
      </c>
    </row>
    <row r="6620" spans="1:26" x14ac:dyDescent="0.2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f>_xlfn.XLOOKUP(Sales_Data[[#This Row],[Category]],Assumptions_Model!A:A, Assumptions_Model!B:B)</f>
        <v>0.6</v>
      </c>
      <c r="W6620">
        <f>Sales_Data[[#This Row],[Sales]]*Sales_Data[[#This Row],[Cost_%]]</f>
        <v>19.439999999999998</v>
      </c>
      <c r="X6620">
        <f>Sales_Data[[#This Row],[Sales]]-Sales_Data[[#This Row],[Cost]]</f>
        <v>12.96</v>
      </c>
      <c r="Y6620" s="3">
        <f>Sales_Data[[#This Row],[Gross_Profit_Recalc]]/Sales_Data[[#This Row],[Sales]]</f>
        <v>0.4</v>
      </c>
      <c r="Z6620">
        <f>YEAR(Sales_Data[[#This Row],[Order Date]])</f>
        <v>2017</v>
      </c>
    </row>
    <row r="6621" spans="1:26" x14ac:dyDescent="0.2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f>_xlfn.XLOOKUP(Sales_Data[[#This Row],[Category]],Assumptions_Model!A:A, Assumptions_Model!B:B)</f>
        <v>0.6</v>
      </c>
      <c r="W6621">
        <f>Sales_Data[[#This Row],[Sales]]*Sales_Data[[#This Row],[Cost_%]]</f>
        <v>125.964</v>
      </c>
      <c r="X6621">
        <f>Sales_Data[[#This Row],[Sales]]-Sales_Data[[#This Row],[Cost]]</f>
        <v>83.975999999999999</v>
      </c>
      <c r="Y6621" s="3">
        <f>Sales_Data[[#This Row],[Gross_Profit_Recalc]]/Sales_Data[[#This Row],[Sales]]</f>
        <v>0.4</v>
      </c>
      <c r="Z6621">
        <f>YEAR(Sales_Data[[#This Row],[Order Date]])</f>
        <v>2017</v>
      </c>
    </row>
    <row r="6622" spans="1:26" x14ac:dyDescent="0.2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>_xlfn.XLOOKUP(Sales_Data[[#This Row],[Category]],Assumptions_Model!A:A, Assumptions_Model!B:B)</f>
        <v>0.6</v>
      </c>
      <c r="W6622">
        <f>Sales_Data[[#This Row],[Sales]]*Sales_Data[[#This Row],[Cost_%]]</f>
        <v>2498.4299999999998</v>
      </c>
      <c r="X6622">
        <f>Sales_Data[[#This Row],[Sales]]-Sales_Data[[#This Row],[Cost]]</f>
        <v>1665.6200000000003</v>
      </c>
      <c r="Y6622" s="3">
        <f>Sales_Data[[#This Row],[Gross_Profit_Recalc]]/Sales_Data[[#This Row],[Sales]]</f>
        <v>0.40000000000000008</v>
      </c>
      <c r="Z6622">
        <f>YEAR(Sales_Data[[#This Row],[Order Date]])</f>
        <v>2017</v>
      </c>
    </row>
    <row r="6623" spans="1:26" x14ac:dyDescent="0.2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f>_xlfn.XLOOKUP(Sales_Data[[#This Row],[Category]],Assumptions_Model!A:A, Assumptions_Model!B:B)</f>
        <v>0.65</v>
      </c>
      <c r="W6623">
        <f>Sales_Data[[#This Row],[Sales]]*Sales_Data[[#This Row],[Cost_%]]</f>
        <v>138.411</v>
      </c>
      <c r="X6623">
        <f>Sales_Data[[#This Row],[Sales]]-Sales_Data[[#This Row],[Cost]]</f>
        <v>74.528999999999996</v>
      </c>
      <c r="Y6623" s="3">
        <f>Sales_Data[[#This Row],[Gross_Profit_Recalc]]/Sales_Data[[#This Row],[Sales]]</f>
        <v>0.35</v>
      </c>
      <c r="Z6623">
        <f>YEAR(Sales_Data[[#This Row],[Order Date]])</f>
        <v>2017</v>
      </c>
    </row>
    <row r="6624" spans="1:26" x14ac:dyDescent="0.2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>_xlfn.XLOOKUP(Sales_Data[[#This Row],[Category]],Assumptions_Model!A:A, Assumptions_Model!B:B)</f>
        <v>0.65</v>
      </c>
      <c r="W6624">
        <f>Sales_Data[[#This Row],[Sales]]*Sales_Data[[#This Row],[Cost_%]]</f>
        <v>27.222000000000001</v>
      </c>
      <c r="X6624">
        <f>Sales_Data[[#This Row],[Sales]]-Sales_Data[[#This Row],[Cost]]</f>
        <v>14.658000000000001</v>
      </c>
      <c r="Y6624" s="3">
        <f>Sales_Data[[#This Row],[Gross_Profit_Recalc]]/Sales_Data[[#This Row],[Sales]]</f>
        <v>0.35000000000000003</v>
      </c>
      <c r="Z6624">
        <f>YEAR(Sales_Data[[#This Row],[Order Date]])</f>
        <v>2014</v>
      </c>
    </row>
    <row r="6625" spans="1:26" x14ac:dyDescent="0.2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>_xlfn.XLOOKUP(Sales_Data[[#This Row],[Category]],Assumptions_Model!A:A, Assumptions_Model!B:B)</f>
        <v>0.6</v>
      </c>
      <c r="W6625">
        <f>Sales_Data[[#This Row],[Sales]]*Sales_Data[[#This Row],[Cost_%]]</f>
        <v>35.087999999999994</v>
      </c>
      <c r="X6625">
        <f>Sales_Data[[#This Row],[Sales]]-Sales_Data[[#This Row],[Cost]]</f>
        <v>23.392000000000003</v>
      </c>
      <c r="Y6625" s="3">
        <f>Sales_Data[[#This Row],[Gross_Profit_Recalc]]/Sales_Data[[#This Row],[Sales]]</f>
        <v>0.40000000000000008</v>
      </c>
      <c r="Z6625">
        <f>YEAR(Sales_Data[[#This Row],[Order Date]])</f>
        <v>2014</v>
      </c>
    </row>
    <row r="6626" spans="1:26" x14ac:dyDescent="0.2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>_xlfn.XLOOKUP(Sales_Data[[#This Row],[Category]],Assumptions_Model!A:A, Assumptions_Model!B:B)</f>
        <v>0.65</v>
      </c>
      <c r="W6626">
        <f>Sales_Data[[#This Row],[Sales]]*Sales_Data[[#This Row],[Cost_%]]</f>
        <v>66.584699999999998</v>
      </c>
      <c r="X6626">
        <f>Sales_Data[[#This Row],[Sales]]-Sales_Data[[#This Row],[Cost]]</f>
        <v>35.853300000000004</v>
      </c>
      <c r="Y6626" s="3">
        <f>Sales_Data[[#This Row],[Gross_Profit_Recalc]]/Sales_Data[[#This Row],[Sales]]</f>
        <v>0.35000000000000003</v>
      </c>
      <c r="Z6626">
        <f>YEAR(Sales_Data[[#This Row],[Order Date]])</f>
        <v>2015</v>
      </c>
    </row>
    <row r="6627" spans="1:26" x14ac:dyDescent="0.2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f>_xlfn.XLOOKUP(Sales_Data[[#This Row],[Category]],Assumptions_Model!A:A, Assumptions_Model!B:B)</f>
        <v>0.65</v>
      </c>
      <c r="W6627">
        <f>Sales_Data[[#This Row],[Sales]]*Sales_Data[[#This Row],[Cost_%]]</f>
        <v>129.54760000000002</v>
      </c>
      <c r="X6627">
        <f>Sales_Data[[#This Row],[Sales]]-Sales_Data[[#This Row],[Cost]]</f>
        <v>69.756399999999985</v>
      </c>
      <c r="Y6627" s="3">
        <f>Sales_Data[[#This Row],[Gross_Profit_Recalc]]/Sales_Data[[#This Row],[Sales]]</f>
        <v>0.34999999999999992</v>
      </c>
      <c r="Z6627">
        <f>YEAR(Sales_Data[[#This Row],[Order Date]])</f>
        <v>2015</v>
      </c>
    </row>
    <row r="6628" spans="1:26" x14ac:dyDescent="0.2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f>_xlfn.XLOOKUP(Sales_Data[[#This Row],[Category]],Assumptions_Model!A:A, Assumptions_Model!B:B)</f>
        <v>0.55000000000000004</v>
      </c>
      <c r="W6628">
        <f>Sales_Data[[#This Row],[Sales]]*Sales_Data[[#This Row],[Cost_%]]</f>
        <v>3849.9780000000005</v>
      </c>
      <c r="X6628">
        <f>Sales_Data[[#This Row],[Sales]]-Sales_Data[[#This Row],[Cost]]</f>
        <v>3149.9819999999995</v>
      </c>
      <c r="Y6628" s="3">
        <f>Sales_Data[[#This Row],[Gross_Profit_Recalc]]/Sales_Data[[#This Row],[Sales]]</f>
        <v>0.44999999999999996</v>
      </c>
      <c r="Z6628">
        <f>YEAR(Sales_Data[[#This Row],[Order Date]])</f>
        <v>2014</v>
      </c>
    </row>
    <row r="6629" spans="1:26" x14ac:dyDescent="0.2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>_xlfn.XLOOKUP(Sales_Data[[#This Row],[Category]],Assumptions_Model!A:A, Assumptions_Model!B:B)</f>
        <v>0.6</v>
      </c>
      <c r="W6629">
        <f>Sales_Data[[#This Row],[Sales]]*Sales_Data[[#This Row],[Cost_%]]</f>
        <v>7.7759999999999998</v>
      </c>
      <c r="X6629">
        <f>Sales_Data[[#This Row],[Sales]]-Sales_Data[[#This Row],[Cost]]</f>
        <v>5.1840000000000011</v>
      </c>
      <c r="Y6629" s="3">
        <f>Sales_Data[[#This Row],[Gross_Profit_Recalc]]/Sales_Data[[#This Row],[Sales]]</f>
        <v>0.40000000000000008</v>
      </c>
      <c r="Z6629">
        <f>YEAR(Sales_Data[[#This Row],[Order Date]])</f>
        <v>2014</v>
      </c>
    </row>
    <row r="6630" spans="1:26" x14ac:dyDescent="0.2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>_xlfn.XLOOKUP(Sales_Data[[#This Row],[Category]],Assumptions_Model!A:A, Assumptions_Model!B:B)</f>
        <v>0.55000000000000004</v>
      </c>
      <c r="W6630">
        <f>Sales_Data[[#This Row],[Sales]]*Sales_Data[[#This Row],[Cost_%]]</f>
        <v>153.92300000000003</v>
      </c>
      <c r="X6630">
        <f>Sales_Data[[#This Row],[Sales]]-Sales_Data[[#This Row],[Cost]]</f>
        <v>125.93699999999998</v>
      </c>
      <c r="Y6630" s="3">
        <f>Sales_Data[[#This Row],[Gross_Profit_Recalc]]/Sales_Data[[#This Row],[Sales]]</f>
        <v>0.4499999999999999</v>
      </c>
      <c r="Z6630">
        <f>YEAR(Sales_Data[[#This Row],[Order Date]])</f>
        <v>2015</v>
      </c>
    </row>
    <row r="6631" spans="1:26" x14ac:dyDescent="0.2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>_xlfn.XLOOKUP(Sales_Data[[#This Row],[Category]],Assumptions_Model!A:A, Assumptions_Model!B:B)</f>
        <v>0.6</v>
      </c>
      <c r="W6631">
        <f>Sales_Data[[#This Row],[Sales]]*Sales_Data[[#This Row],[Cost_%]]</f>
        <v>4.4279999999999999</v>
      </c>
      <c r="X6631">
        <f>Sales_Data[[#This Row],[Sales]]-Sales_Data[[#This Row],[Cost]]</f>
        <v>2.952</v>
      </c>
      <c r="Y6631" s="3">
        <f>Sales_Data[[#This Row],[Gross_Profit_Recalc]]/Sales_Data[[#This Row],[Sales]]</f>
        <v>0.4</v>
      </c>
      <c r="Z6631">
        <f>YEAR(Sales_Data[[#This Row],[Order Date]])</f>
        <v>2015</v>
      </c>
    </row>
    <row r="6632" spans="1:26" x14ac:dyDescent="0.2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>_xlfn.XLOOKUP(Sales_Data[[#This Row],[Category]],Assumptions_Model!A:A, Assumptions_Model!B:B)</f>
        <v>0.65</v>
      </c>
      <c r="W6632">
        <f>Sales_Data[[#This Row],[Sales]]*Sales_Data[[#This Row],[Cost_%]]</f>
        <v>453.92880000000002</v>
      </c>
      <c r="X6632">
        <f>Sales_Data[[#This Row],[Sales]]-Sales_Data[[#This Row],[Cost]]</f>
        <v>244.42319999999995</v>
      </c>
      <c r="Y6632" s="3">
        <f>Sales_Data[[#This Row],[Gross_Profit_Recalc]]/Sales_Data[[#This Row],[Sales]]</f>
        <v>0.34999999999999992</v>
      </c>
      <c r="Z6632">
        <f>YEAR(Sales_Data[[#This Row],[Order Date]])</f>
        <v>2016</v>
      </c>
    </row>
    <row r="6633" spans="1:26" x14ac:dyDescent="0.2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>_xlfn.XLOOKUP(Sales_Data[[#This Row],[Category]],Assumptions_Model!A:A, Assumptions_Model!B:B)</f>
        <v>0.65</v>
      </c>
      <c r="W6633">
        <f>Sales_Data[[#This Row],[Sales]]*Sales_Data[[#This Row],[Cost_%]]</f>
        <v>1135.7125000000001</v>
      </c>
      <c r="X6633">
        <f>Sales_Data[[#This Row],[Sales]]-Sales_Data[[#This Row],[Cost]]</f>
        <v>611.53749999999991</v>
      </c>
      <c r="Y6633" s="3">
        <f>Sales_Data[[#This Row],[Gross_Profit_Recalc]]/Sales_Data[[#This Row],[Sales]]</f>
        <v>0.34999999999999992</v>
      </c>
      <c r="Z6633">
        <f>YEAR(Sales_Data[[#This Row],[Order Date]])</f>
        <v>2016</v>
      </c>
    </row>
    <row r="6634" spans="1:26" x14ac:dyDescent="0.2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>_xlfn.XLOOKUP(Sales_Data[[#This Row],[Category]],Assumptions_Model!A:A, Assumptions_Model!B:B)</f>
        <v>0.6</v>
      </c>
      <c r="W6634">
        <f>Sales_Data[[#This Row],[Sales]]*Sales_Data[[#This Row],[Cost_%]]</f>
        <v>32.687999999999995</v>
      </c>
      <c r="X6634">
        <f>Sales_Data[[#This Row],[Sales]]-Sales_Data[[#This Row],[Cost]]</f>
        <v>21.792000000000002</v>
      </c>
      <c r="Y6634" s="3">
        <f>Sales_Data[[#This Row],[Gross_Profit_Recalc]]/Sales_Data[[#This Row],[Sales]]</f>
        <v>0.40000000000000008</v>
      </c>
      <c r="Z6634">
        <f>YEAR(Sales_Data[[#This Row],[Order Date]])</f>
        <v>2016</v>
      </c>
    </row>
    <row r="6635" spans="1:26" x14ac:dyDescent="0.2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>_xlfn.XLOOKUP(Sales_Data[[#This Row],[Category]],Assumptions_Model!A:A, Assumptions_Model!B:B)</f>
        <v>0.55000000000000004</v>
      </c>
      <c r="W6635">
        <f>Sales_Data[[#This Row],[Sales]]*Sales_Data[[#This Row],[Cost_%]]</f>
        <v>109.99450000000002</v>
      </c>
      <c r="X6635">
        <f>Sales_Data[[#This Row],[Sales]]-Sales_Data[[#This Row],[Cost]]</f>
        <v>89.995499999999993</v>
      </c>
      <c r="Y6635" s="3">
        <f>Sales_Data[[#This Row],[Gross_Profit_Recalc]]/Sales_Data[[#This Row],[Sales]]</f>
        <v>0.44999999999999996</v>
      </c>
      <c r="Z6635">
        <f>YEAR(Sales_Data[[#This Row],[Order Date]])</f>
        <v>2016</v>
      </c>
    </row>
    <row r="6636" spans="1:26" x14ac:dyDescent="0.2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>_xlfn.XLOOKUP(Sales_Data[[#This Row],[Category]],Assumptions_Model!A:A, Assumptions_Model!B:B)</f>
        <v>0.6</v>
      </c>
      <c r="W6636">
        <f>Sales_Data[[#This Row],[Sales]]*Sales_Data[[#This Row],[Cost_%]]</f>
        <v>41.124599999999994</v>
      </c>
      <c r="X6636">
        <f>Sales_Data[[#This Row],[Sales]]-Sales_Data[[#This Row],[Cost]]</f>
        <v>27.416400000000003</v>
      </c>
      <c r="Y6636" s="3">
        <f>Sales_Data[[#This Row],[Gross_Profit_Recalc]]/Sales_Data[[#This Row],[Sales]]</f>
        <v>0.40000000000000008</v>
      </c>
      <c r="Z6636">
        <f>YEAR(Sales_Data[[#This Row],[Order Date]])</f>
        <v>2017</v>
      </c>
    </row>
    <row r="6637" spans="1:26" x14ac:dyDescent="0.2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>_xlfn.XLOOKUP(Sales_Data[[#This Row],[Category]],Assumptions_Model!A:A, Assumptions_Model!B:B)</f>
        <v>0.55000000000000004</v>
      </c>
      <c r="W6637">
        <f>Sales_Data[[#This Row],[Sales]]*Sales_Data[[#This Row],[Cost_%]]</f>
        <v>344.94240000000002</v>
      </c>
      <c r="X6637">
        <f>Sales_Data[[#This Row],[Sales]]-Sales_Data[[#This Row],[Cost]]</f>
        <v>282.22559999999999</v>
      </c>
      <c r="Y6637" s="3">
        <f>Sales_Data[[#This Row],[Gross_Profit_Recalc]]/Sales_Data[[#This Row],[Sales]]</f>
        <v>0.44999999999999996</v>
      </c>
      <c r="Z6637">
        <f>YEAR(Sales_Data[[#This Row],[Order Date]])</f>
        <v>2017</v>
      </c>
    </row>
    <row r="6638" spans="1:26" x14ac:dyDescent="0.2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>_xlfn.XLOOKUP(Sales_Data[[#This Row],[Category]],Assumptions_Model!A:A, Assumptions_Model!B:B)</f>
        <v>0.6</v>
      </c>
      <c r="W6638">
        <f>Sales_Data[[#This Row],[Sales]]*Sales_Data[[#This Row],[Cost_%]]</f>
        <v>73.272000000000006</v>
      </c>
      <c r="X6638">
        <f>Sales_Data[[#This Row],[Sales]]-Sales_Data[[#This Row],[Cost]]</f>
        <v>48.847999999999999</v>
      </c>
      <c r="Y6638" s="3">
        <f>Sales_Data[[#This Row],[Gross_Profit_Recalc]]/Sales_Data[[#This Row],[Sales]]</f>
        <v>0.39999999999999997</v>
      </c>
      <c r="Z6638">
        <f>YEAR(Sales_Data[[#This Row],[Order Date]])</f>
        <v>2017</v>
      </c>
    </row>
    <row r="6639" spans="1:26" x14ac:dyDescent="0.2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>_xlfn.XLOOKUP(Sales_Data[[#This Row],[Category]],Assumptions_Model!A:A, Assumptions_Model!B:B)</f>
        <v>0.6</v>
      </c>
      <c r="W6639">
        <f>Sales_Data[[#This Row],[Sales]]*Sales_Data[[#This Row],[Cost_%]]</f>
        <v>4.194</v>
      </c>
      <c r="X6639">
        <f>Sales_Data[[#This Row],[Sales]]-Sales_Data[[#This Row],[Cost]]</f>
        <v>2.7960000000000003</v>
      </c>
      <c r="Y6639" s="3">
        <f>Sales_Data[[#This Row],[Gross_Profit_Recalc]]/Sales_Data[[#This Row],[Sales]]</f>
        <v>0.4</v>
      </c>
      <c r="Z6639">
        <f>YEAR(Sales_Data[[#This Row],[Order Date]])</f>
        <v>2017</v>
      </c>
    </row>
    <row r="6640" spans="1:26" x14ac:dyDescent="0.2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f>_xlfn.XLOOKUP(Sales_Data[[#This Row],[Category]],Assumptions_Model!A:A, Assumptions_Model!B:B)</f>
        <v>0.6</v>
      </c>
      <c r="W6640">
        <f>Sales_Data[[#This Row],[Sales]]*Sales_Data[[#This Row],[Cost_%]]</f>
        <v>64.454400000000007</v>
      </c>
      <c r="X6640">
        <f>Sales_Data[[#This Row],[Sales]]-Sales_Data[[#This Row],[Cost]]</f>
        <v>42.9696</v>
      </c>
      <c r="Y6640" s="3">
        <f>Sales_Data[[#This Row],[Gross_Profit_Recalc]]/Sales_Data[[#This Row],[Sales]]</f>
        <v>0.39999999999999997</v>
      </c>
      <c r="Z6640">
        <f>YEAR(Sales_Data[[#This Row],[Order Date]])</f>
        <v>2017</v>
      </c>
    </row>
    <row r="6641" spans="1:26" x14ac:dyDescent="0.2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>_xlfn.XLOOKUP(Sales_Data[[#This Row],[Category]],Assumptions_Model!A:A, Assumptions_Model!B:B)</f>
        <v>0.65</v>
      </c>
      <c r="W6641">
        <f>Sales_Data[[#This Row],[Sales]]*Sales_Data[[#This Row],[Cost_%]]</f>
        <v>924.08159999999998</v>
      </c>
      <c r="X6641">
        <f>Sales_Data[[#This Row],[Sales]]-Sales_Data[[#This Row],[Cost]]</f>
        <v>497.58240000000001</v>
      </c>
      <c r="Y6641" s="3">
        <f>Sales_Data[[#This Row],[Gross_Profit_Recalc]]/Sales_Data[[#This Row],[Sales]]</f>
        <v>0.35000000000000003</v>
      </c>
      <c r="Z6641">
        <f>YEAR(Sales_Data[[#This Row],[Order Date]])</f>
        <v>2014</v>
      </c>
    </row>
    <row r="6642" spans="1:26" x14ac:dyDescent="0.2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>_xlfn.XLOOKUP(Sales_Data[[#This Row],[Category]],Assumptions_Model!A:A, Assumptions_Model!B:B)</f>
        <v>0.6</v>
      </c>
      <c r="W6642">
        <f>Sales_Data[[#This Row],[Sales]]*Sales_Data[[#This Row],[Cost_%]]</f>
        <v>75.527999999999992</v>
      </c>
      <c r="X6642">
        <f>Sales_Data[[#This Row],[Sales]]-Sales_Data[[#This Row],[Cost]]</f>
        <v>50.352000000000004</v>
      </c>
      <c r="Y6642" s="3">
        <f>Sales_Data[[#This Row],[Gross_Profit_Recalc]]/Sales_Data[[#This Row],[Sales]]</f>
        <v>0.4</v>
      </c>
      <c r="Z6642">
        <f>YEAR(Sales_Data[[#This Row],[Order Date]])</f>
        <v>2017</v>
      </c>
    </row>
    <row r="6643" spans="1:26" x14ac:dyDescent="0.2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>_xlfn.XLOOKUP(Sales_Data[[#This Row],[Category]],Assumptions_Model!A:A, Assumptions_Model!B:B)</f>
        <v>0.55000000000000004</v>
      </c>
      <c r="W6643">
        <f>Sales_Data[[#This Row],[Sales]]*Sales_Data[[#This Row],[Cost_%]]</f>
        <v>43.879000000000005</v>
      </c>
      <c r="X6643">
        <f>Sales_Data[[#This Row],[Sales]]-Sales_Data[[#This Row],[Cost]]</f>
        <v>35.900999999999996</v>
      </c>
      <c r="Y6643" s="3">
        <f>Sales_Data[[#This Row],[Gross_Profit_Recalc]]/Sales_Data[[#This Row],[Sales]]</f>
        <v>0.44999999999999996</v>
      </c>
      <c r="Z6643">
        <f>YEAR(Sales_Data[[#This Row],[Order Date]])</f>
        <v>2017</v>
      </c>
    </row>
    <row r="6644" spans="1:26" x14ac:dyDescent="0.2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>_xlfn.XLOOKUP(Sales_Data[[#This Row],[Category]],Assumptions_Model!A:A, Assumptions_Model!B:B)</f>
        <v>0.6</v>
      </c>
      <c r="W6644">
        <f>Sales_Data[[#This Row],[Sales]]*Sales_Data[[#This Row],[Cost_%]]</f>
        <v>79.919999999999987</v>
      </c>
      <c r="X6644">
        <f>Sales_Data[[#This Row],[Sales]]-Sales_Data[[#This Row],[Cost]]</f>
        <v>53.28</v>
      </c>
      <c r="Y6644" s="3">
        <f>Sales_Data[[#This Row],[Gross_Profit_Recalc]]/Sales_Data[[#This Row],[Sales]]</f>
        <v>0.4</v>
      </c>
      <c r="Z6644">
        <f>YEAR(Sales_Data[[#This Row],[Order Date]])</f>
        <v>2017</v>
      </c>
    </row>
    <row r="6645" spans="1:26" x14ac:dyDescent="0.2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>_xlfn.XLOOKUP(Sales_Data[[#This Row],[Category]],Assumptions_Model!A:A, Assumptions_Model!B:B)</f>
        <v>0.55000000000000004</v>
      </c>
      <c r="W6645">
        <f>Sales_Data[[#This Row],[Sales]]*Sales_Data[[#This Row],[Cost_%]]</f>
        <v>241.10240000000002</v>
      </c>
      <c r="X6645">
        <f>Sales_Data[[#This Row],[Sales]]-Sales_Data[[#This Row],[Cost]]</f>
        <v>197.26559999999998</v>
      </c>
      <c r="Y6645" s="3">
        <f>Sales_Data[[#This Row],[Gross_Profit_Recalc]]/Sales_Data[[#This Row],[Sales]]</f>
        <v>0.44999999999999996</v>
      </c>
      <c r="Z6645">
        <f>YEAR(Sales_Data[[#This Row],[Order Date]])</f>
        <v>2015</v>
      </c>
    </row>
    <row r="6646" spans="1:26" x14ac:dyDescent="0.2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>_xlfn.XLOOKUP(Sales_Data[[#This Row],[Category]],Assumptions_Model!A:A, Assumptions_Model!B:B)</f>
        <v>0.55000000000000004</v>
      </c>
      <c r="W6646">
        <f>Sales_Data[[#This Row],[Sales]]*Sales_Data[[#This Row],[Cost_%]]</f>
        <v>76.969200000000001</v>
      </c>
      <c r="X6646">
        <f>Sales_Data[[#This Row],[Sales]]-Sales_Data[[#This Row],[Cost]]</f>
        <v>62.974799999999988</v>
      </c>
      <c r="Y6646" s="3">
        <f>Sales_Data[[#This Row],[Gross_Profit_Recalc]]/Sales_Data[[#This Row],[Sales]]</f>
        <v>0.44999999999999996</v>
      </c>
      <c r="Z6646">
        <f>YEAR(Sales_Data[[#This Row],[Order Date]])</f>
        <v>2015</v>
      </c>
    </row>
    <row r="6647" spans="1:26" x14ac:dyDescent="0.2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>_xlfn.XLOOKUP(Sales_Data[[#This Row],[Category]],Assumptions_Model!A:A, Assumptions_Model!B:B)</f>
        <v>0.6</v>
      </c>
      <c r="W6647">
        <f>Sales_Data[[#This Row],[Sales]]*Sales_Data[[#This Row],[Cost_%]]</f>
        <v>80.083200000000005</v>
      </c>
      <c r="X6647">
        <f>Sales_Data[[#This Row],[Sales]]-Sales_Data[[#This Row],[Cost]]</f>
        <v>53.388800000000003</v>
      </c>
      <c r="Y6647" s="3">
        <f>Sales_Data[[#This Row],[Gross_Profit_Recalc]]/Sales_Data[[#This Row],[Sales]]</f>
        <v>0.4</v>
      </c>
      <c r="Z6647">
        <f>YEAR(Sales_Data[[#This Row],[Order Date]])</f>
        <v>2015</v>
      </c>
    </row>
    <row r="6648" spans="1:26" x14ac:dyDescent="0.2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>_xlfn.XLOOKUP(Sales_Data[[#This Row],[Category]],Assumptions_Model!A:A, Assumptions_Model!B:B)</f>
        <v>0.65</v>
      </c>
      <c r="W6648">
        <f>Sales_Data[[#This Row],[Sales]]*Sales_Data[[#This Row],[Cost_%]]</f>
        <v>366.72675000000004</v>
      </c>
      <c r="X6648">
        <f>Sales_Data[[#This Row],[Sales]]-Sales_Data[[#This Row],[Cost]]</f>
        <v>197.46825000000001</v>
      </c>
      <c r="Y6648" s="3">
        <f>Sales_Data[[#This Row],[Gross_Profit_Recalc]]/Sales_Data[[#This Row],[Sales]]</f>
        <v>0.35</v>
      </c>
      <c r="Z6648">
        <f>YEAR(Sales_Data[[#This Row],[Order Date]])</f>
        <v>2016</v>
      </c>
    </row>
    <row r="6649" spans="1:26" x14ac:dyDescent="0.2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f>_xlfn.XLOOKUP(Sales_Data[[#This Row],[Category]],Assumptions_Model!A:A, Assumptions_Model!B:B)</f>
        <v>0.6</v>
      </c>
      <c r="W6649">
        <f>Sales_Data[[#This Row],[Sales]]*Sales_Data[[#This Row],[Cost_%]]</f>
        <v>52.300800000000002</v>
      </c>
      <c r="X6649">
        <f>Sales_Data[[#This Row],[Sales]]-Sales_Data[[#This Row],[Cost]]</f>
        <v>34.867200000000004</v>
      </c>
      <c r="Y6649" s="3">
        <f>Sales_Data[[#This Row],[Gross_Profit_Recalc]]/Sales_Data[[#This Row],[Sales]]</f>
        <v>0.4</v>
      </c>
      <c r="Z6649">
        <f>YEAR(Sales_Data[[#This Row],[Order Date]])</f>
        <v>2016</v>
      </c>
    </row>
    <row r="6650" spans="1:26" x14ac:dyDescent="0.2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>_xlfn.XLOOKUP(Sales_Data[[#This Row],[Category]],Assumptions_Model!A:A, Assumptions_Model!B:B)</f>
        <v>0.6</v>
      </c>
      <c r="W6650">
        <f>Sales_Data[[#This Row],[Sales]]*Sales_Data[[#This Row],[Cost_%]]</f>
        <v>25.569599999999998</v>
      </c>
      <c r="X6650">
        <f>Sales_Data[[#This Row],[Sales]]-Sales_Data[[#This Row],[Cost]]</f>
        <v>17.046400000000002</v>
      </c>
      <c r="Y6650" s="3">
        <f>Sales_Data[[#This Row],[Gross_Profit_Recalc]]/Sales_Data[[#This Row],[Sales]]</f>
        <v>0.40000000000000008</v>
      </c>
      <c r="Z6650">
        <f>YEAR(Sales_Data[[#This Row],[Order Date]])</f>
        <v>2017</v>
      </c>
    </row>
    <row r="6651" spans="1:26" x14ac:dyDescent="0.2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>_xlfn.XLOOKUP(Sales_Data[[#This Row],[Category]],Assumptions_Model!A:A, Assumptions_Model!B:B)</f>
        <v>0.55000000000000004</v>
      </c>
      <c r="W6651">
        <f>Sales_Data[[#This Row],[Sales]]*Sales_Data[[#This Row],[Cost_%]]</f>
        <v>175.99119999999999</v>
      </c>
      <c r="X6651">
        <f>Sales_Data[[#This Row],[Sales]]-Sales_Data[[#This Row],[Cost]]</f>
        <v>143.99279999999999</v>
      </c>
      <c r="Y6651" s="3">
        <f>Sales_Data[[#This Row],[Gross_Profit_Recalc]]/Sales_Data[[#This Row],[Sales]]</f>
        <v>0.45</v>
      </c>
      <c r="Z6651">
        <f>YEAR(Sales_Data[[#This Row],[Order Date]])</f>
        <v>2017</v>
      </c>
    </row>
    <row r="6652" spans="1:26" x14ac:dyDescent="0.2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>_xlfn.XLOOKUP(Sales_Data[[#This Row],[Category]],Assumptions_Model!A:A, Assumptions_Model!B:B)</f>
        <v>0.6</v>
      </c>
      <c r="W6652">
        <f>Sales_Data[[#This Row],[Sales]]*Sales_Data[[#This Row],[Cost_%]]</f>
        <v>27.552</v>
      </c>
      <c r="X6652">
        <f>Sales_Data[[#This Row],[Sales]]-Sales_Data[[#This Row],[Cost]]</f>
        <v>18.368000000000002</v>
      </c>
      <c r="Y6652" s="3">
        <f>Sales_Data[[#This Row],[Gross_Profit_Recalc]]/Sales_Data[[#This Row],[Sales]]</f>
        <v>0.4</v>
      </c>
      <c r="Z6652">
        <f>YEAR(Sales_Data[[#This Row],[Order Date]])</f>
        <v>2017</v>
      </c>
    </row>
    <row r="6653" spans="1:26" x14ac:dyDescent="0.2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>_xlfn.XLOOKUP(Sales_Data[[#This Row],[Category]],Assumptions_Model!A:A, Assumptions_Model!B:B)</f>
        <v>0.65</v>
      </c>
      <c r="W6653">
        <f>Sales_Data[[#This Row],[Sales]]*Sales_Data[[#This Row],[Cost_%]]</f>
        <v>13.769600000000001</v>
      </c>
      <c r="X6653">
        <f>Sales_Data[[#This Row],[Sales]]-Sales_Data[[#This Row],[Cost]]</f>
        <v>7.4144000000000005</v>
      </c>
      <c r="Y6653" s="3">
        <f>Sales_Data[[#This Row],[Gross_Profit_Recalc]]/Sales_Data[[#This Row],[Sales]]</f>
        <v>0.35000000000000003</v>
      </c>
      <c r="Z6653">
        <f>YEAR(Sales_Data[[#This Row],[Order Date]])</f>
        <v>2017</v>
      </c>
    </row>
    <row r="6654" spans="1:26" x14ac:dyDescent="0.2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>_xlfn.XLOOKUP(Sales_Data[[#This Row],[Category]],Assumptions_Model!A:A, Assumptions_Model!B:B)</f>
        <v>0.6</v>
      </c>
      <c r="W6654">
        <f>Sales_Data[[#This Row],[Sales]]*Sales_Data[[#This Row],[Cost_%]]</f>
        <v>12.441599999999999</v>
      </c>
      <c r="X6654">
        <f>Sales_Data[[#This Row],[Sales]]-Sales_Data[[#This Row],[Cost]]</f>
        <v>8.2944000000000013</v>
      </c>
      <c r="Y6654" s="3">
        <f>Sales_Data[[#This Row],[Gross_Profit_Recalc]]/Sales_Data[[#This Row],[Sales]]</f>
        <v>0.40000000000000008</v>
      </c>
      <c r="Z6654">
        <f>YEAR(Sales_Data[[#This Row],[Order Date]])</f>
        <v>2017</v>
      </c>
    </row>
    <row r="6655" spans="1:26" x14ac:dyDescent="0.2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>_xlfn.XLOOKUP(Sales_Data[[#This Row],[Category]],Assumptions_Model!A:A, Assumptions_Model!B:B)</f>
        <v>0.65</v>
      </c>
      <c r="W6655">
        <f>Sales_Data[[#This Row],[Sales]]*Sales_Data[[#This Row],[Cost_%]]</f>
        <v>138.7295</v>
      </c>
      <c r="X6655">
        <f>Sales_Data[[#This Row],[Sales]]-Sales_Data[[#This Row],[Cost]]</f>
        <v>74.700500000000005</v>
      </c>
      <c r="Y6655" s="3">
        <f>Sales_Data[[#This Row],[Gross_Profit_Recalc]]/Sales_Data[[#This Row],[Sales]]</f>
        <v>0.35000000000000003</v>
      </c>
      <c r="Z6655">
        <f>YEAR(Sales_Data[[#This Row],[Order Date]])</f>
        <v>2017</v>
      </c>
    </row>
    <row r="6656" spans="1:26" x14ac:dyDescent="0.2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>_xlfn.XLOOKUP(Sales_Data[[#This Row],[Category]],Assumptions_Model!A:A, Assumptions_Model!B:B)</f>
        <v>0.55000000000000004</v>
      </c>
      <c r="W6656">
        <f>Sales_Data[[#This Row],[Sales]]*Sales_Data[[#This Row],[Cost_%]]</f>
        <v>183.46680000000003</v>
      </c>
      <c r="X6656">
        <f>Sales_Data[[#This Row],[Sales]]-Sales_Data[[#This Row],[Cost]]</f>
        <v>150.10919999999999</v>
      </c>
      <c r="Y6656" s="3">
        <f>Sales_Data[[#This Row],[Gross_Profit_Recalc]]/Sales_Data[[#This Row],[Sales]]</f>
        <v>0.44999999999999996</v>
      </c>
      <c r="Z6656">
        <f>YEAR(Sales_Data[[#This Row],[Order Date]])</f>
        <v>2017</v>
      </c>
    </row>
    <row r="6657" spans="1:26" x14ac:dyDescent="0.2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>_xlfn.XLOOKUP(Sales_Data[[#This Row],[Category]],Assumptions_Model!A:A, Assumptions_Model!B:B)</f>
        <v>0.55000000000000004</v>
      </c>
      <c r="W6657">
        <f>Sales_Data[[#This Row],[Sales]]*Sales_Data[[#This Row],[Cost_%]]</f>
        <v>17.595600000000001</v>
      </c>
      <c r="X6657">
        <f>Sales_Data[[#This Row],[Sales]]-Sales_Data[[#This Row],[Cost]]</f>
        <v>14.3964</v>
      </c>
      <c r="Y6657" s="3">
        <f>Sales_Data[[#This Row],[Gross_Profit_Recalc]]/Sales_Data[[#This Row],[Sales]]</f>
        <v>0.44999999999999996</v>
      </c>
      <c r="Z6657">
        <f>YEAR(Sales_Data[[#This Row],[Order Date]])</f>
        <v>2017</v>
      </c>
    </row>
    <row r="6658" spans="1:26" x14ac:dyDescent="0.2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>_xlfn.XLOOKUP(Sales_Data[[#This Row],[Category]],Assumptions_Model!A:A, Assumptions_Model!B:B)</f>
        <v>0.6</v>
      </c>
      <c r="W6658">
        <f>Sales_Data[[#This Row],[Sales]]*Sales_Data[[#This Row],[Cost_%]]</f>
        <v>30.700799999999997</v>
      </c>
      <c r="X6658">
        <f>Sales_Data[[#This Row],[Sales]]-Sales_Data[[#This Row],[Cost]]</f>
        <v>20.467200000000002</v>
      </c>
      <c r="Y6658" s="3">
        <f>Sales_Data[[#This Row],[Gross_Profit_Recalc]]/Sales_Data[[#This Row],[Sales]]</f>
        <v>0.4</v>
      </c>
      <c r="Z6658">
        <f>YEAR(Sales_Data[[#This Row],[Order Date]])</f>
        <v>2017</v>
      </c>
    </row>
    <row r="6659" spans="1:26" x14ac:dyDescent="0.2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f>_xlfn.XLOOKUP(Sales_Data[[#This Row],[Category]],Assumptions_Model!A:A, Assumptions_Model!B:B)</f>
        <v>0.6</v>
      </c>
      <c r="W6659">
        <f>Sales_Data[[#This Row],[Sales]]*Sales_Data[[#This Row],[Cost_%]]</f>
        <v>6.3840000000000003</v>
      </c>
      <c r="X6659">
        <f>Sales_Data[[#This Row],[Sales]]-Sales_Data[[#This Row],[Cost]]</f>
        <v>4.2560000000000002</v>
      </c>
      <c r="Y6659" s="3">
        <f>Sales_Data[[#This Row],[Gross_Profit_Recalc]]/Sales_Data[[#This Row],[Sales]]</f>
        <v>0.4</v>
      </c>
      <c r="Z6659">
        <f>YEAR(Sales_Data[[#This Row],[Order Date]])</f>
        <v>2017</v>
      </c>
    </row>
    <row r="6660" spans="1:26" x14ac:dyDescent="0.2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>_xlfn.XLOOKUP(Sales_Data[[#This Row],[Category]],Assumptions_Model!A:A, Assumptions_Model!B:B)</f>
        <v>0.65</v>
      </c>
      <c r="W6660">
        <f>Sales_Data[[#This Row],[Sales]]*Sales_Data[[#This Row],[Cost_%]]</f>
        <v>44.657599999999995</v>
      </c>
      <c r="X6660">
        <f>Sales_Data[[#This Row],[Sales]]-Sales_Data[[#This Row],[Cost]]</f>
        <v>24.046399999999998</v>
      </c>
      <c r="Y6660" s="3">
        <f>Sales_Data[[#This Row],[Gross_Profit_Recalc]]/Sales_Data[[#This Row],[Sales]]</f>
        <v>0.35000000000000003</v>
      </c>
      <c r="Z6660">
        <f>YEAR(Sales_Data[[#This Row],[Order Date]])</f>
        <v>2017</v>
      </c>
    </row>
    <row r="6661" spans="1:26" x14ac:dyDescent="0.2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>_xlfn.XLOOKUP(Sales_Data[[#This Row],[Category]],Assumptions_Model!A:A, Assumptions_Model!B:B)</f>
        <v>0.65</v>
      </c>
      <c r="W6661">
        <f>Sales_Data[[#This Row],[Sales]]*Sales_Data[[#This Row],[Cost_%]]</f>
        <v>251.49150000000003</v>
      </c>
      <c r="X6661">
        <f>Sales_Data[[#This Row],[Sales]]-Sales_Data[[#This Row],[Cost]]</f>
        <v>135.41849999999999</v>
      </c>
      <c r="Y6661" s="3">
        <f>Sales_Data[[#This Row],[Gross_Profit_Recalc]]/Sales_Data[[#This Row],[Sales]]</f>
        <v>0.35</v>
      </c>
      <c r="Z6661">
        <f>YEAR(Sales_Data[[#This Row],[Order Date]])</f>
        <v>2017</v>
      </c>
    </row>
    <row r="6662" spans="1:26" x14ac:dyDescent="0.2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>_xlfn.XLOOKUP(Sales_Data[[#This Row],[Category]],Assumptions_Model!A:A, Assumptions_Model!B:B)</f>
        <v>0.6</v>
      </c>
      <c r="W6662">
        <f>Sales_Data[[#This Row],[Sales]]*Sales_Data[[#This Row],[Cost_%]]</f>
        <v>23.795999999999996</v>
      </c>
      <c r="X6662">
        <f>Sales_Data[[#This Row],[Sales]]-Sales_Data[[#This Row],[Cost]]</f>
        <v>15.864000000000001</v>
      </c>
      <c r="Y6662" s="3">
        <f>Sales_Data[[#This Row],[Gross_Profit_Recalc]]/Sales_Data[[#This Row],[Sales]]</f>
        <v>0.40000000000000008</v>
      </c>
      <c r="Z6662">
        <f>YEAR(Sales_Data[[#This Row],[Order Date]])</f>
        <v>2015</v>
      </c>
    </row>
    <row r="6663" spans="1:26" x14ac:dyDescent="0.2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>_xlfn.XLOOKUP(Sales_Data[[#This Row],[Category]],Assumptions_Model!A:A, Assumptions_Model!B:B)</f>
        <v>0.6</v>
      </c>
      <c r="W6663">
        <f>Sales_Data[[#This Row],[Sales]]*Sales_Data[[#This Row],[Cost_%]]</f>
        <v>68.352000000000004</v>
      </c>
      <c r="X6663">
        <f>Sales_Data[[#This Row],[Sales]]-Sales_Data[[#This Row],[Cost]]</f>
        <v>45.567999999999998</v>
      </c>
      <c r="Y6663" s="3">
        <f>Sales_Data[[#This Row],[Gross_Profit_Recalc]]/Sales_Data[[#This Row],[Sales]]</f>
        <v>0.39999999999999997</v>
      </c>
      <c r="Z6663">
        <f>YEAR(Sales_Data[[#This Row],[Order Date]])</f>
        <v>2015</v>
      </c>
    </row>
    <row r="6664" spans="1:26" x14ac:dyDescent="0.2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>_xlfn.XLOOKUP(Sales_Data[[#This Row],[Category]],Assumptions_Model!A:A, Assumptions_Model!B:B)</f>
        <v>0.6</v>
      </c>
      <c r="W6664">
        <f>Sales_Data[[#This Row],[Sales]]*Sales_Data[[#This Row],[Cost_%]]</f>
        <v>268.71600000000001</v>
      </c>
      <c r="X6664">
        <f>Sales_Data[[#This Row],[Sales]]-Sales_Data[[#This Row],[Cost]]</f>
        <v>179.14400000000001</v>
      </c>
      <c r="Y6664" s="3">
        <f>Sales_Data[[#This Row],[Gross_Profit_Recalc]]/Sales_Data[[#This Row],[Sales]]</f>
        <v>0.4</v>
      </c>
      <c r="Z6664">
        <f>YEAR(Sales_Data[[#This Row],[Order Date]])</f>
        <v>2015</v>
      </c>
    </row>
    <row r="6665" spans="1:26" x14ac:dyDescent="0.2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>_xlfn.XLOOKUP(Sales_Data[[#This Row],[Category]],Assumptions_Model!A:A, Assumptions_Model!B:B)</f>
        <v>0.65</v>
      </c>
      <c r="W6665">
        <f>Sales_Data[[#This Row],[Sales]]*Sales_Data[[#This Row],[Cost_%]]</f>
        <v>231.95250000000001</v>
      </c>
      <c r="X6665">
        <f>Sales_Data[[#This Row],[Sales]]-Sales_Data[[#This Row],[Cost]]</f>
        <v>124.89750000000001</v>
      </c>
      <c r="Y6665" s="3">
        <f>Sales_Data[[#This Row],[Gross_Profit_Recalc]]/Sales_Data[[#This Row],[Sales]]</f>
        <v>0.35</v>
      </c>
      <c r="Z6665">
        <f>YEAR(Sales_Data[[#This Row],[Order Date]])</f>
        <v>2017</v>
      </c>
    </row>
    <row r="6666" spans="1:26" x14ac:dyDescent="0.2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>_xlfn.XLOOKUP(Sales_Data[[#This Row],[Category]],Assumptions_Model!A:A, Assumptions_Model!B:B)</f>
        <v>0.6</v>
      </c>
      <c r="W6666">
        <f>Sales_Data[[#This Row],[Sales]]*Sales_Data[[#This Row],[Cost_%]]</f>
        <v>150.94800000000001</v>
      </c>
      <c r="X6666">
        <f>Sales_Data[[#This Row],[Sales]]-Sales_Data[[#This Row],[Cost]]</f>
        <v>100.63200000000001</v>
      </c>
      <c r="Y6666" s="3">
        <f>Sales_Data[[#This Row],[Gross_Profit_Recalc]]/Sales_Data[[#This Row],[Sales]]</f>
        <v>0.4</v>
      </c>
      <c r="Z6666">
        <f>YEAR(Sales_Data[[#This Row],[Order Date]])</f>
        <v>2017</v>
      </c>
    </row>
    <row r="6667" spans="1:26" x14ac:dyDescent="0.2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f>_xlfn.XLOOKUP(Sales_Data[[#This Row],[Category]],Assumptions_Model!A:A, Assumptions_Model!B:B)</f>
        <v>0.6</v>
      </c>
      <c r="W6667">
        <f>Sales_Data[[#This Row],[Sales]]*Sales_Data[[#This Row],[Cost_%]]</f>
        <v>131.904</v>
      </c>
      <c r="X6667">
        <f>Sales_Data[[#This Row],[Sales]]-Sales_Data[[#This Row],[Cost]]</f>
        <v>87.936000000000007</v>
      </c>
      <c r="Y6667" s="3">
        <f>Sales_Data[[#This Row],[Gross_Profit_Recalc]]/Sales_Data[[#This Row],[Sales]]</f>
        <v>0.4</v>
      </c>
      <c r="Z6667">
        <f>YEAR(Sales_Data[[#This Row],[Order Date]])</f>
        <v>2016</v>
      </c>
    </row>
    <row r="6668" spans="1:26" x14ac:dyDescent="0.2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>_xlfn.XLOOKUP(Sales_Data[[#This Row],[Category]],Assumptions_Model!A:A, Assumptions_Model!B:B)</f>
        <v>0.65</v>
      </c>
      <c r="W6668">
        <f>Sales_Data[[#This Row],[Sales]]*Sales_Data[[#This Row],[Cost_%]]</f>
        <v>27.852500000000003</v>
      </c>
      <c r="X6668">
        <f>Sales_Data[[#This Row],[Sales]]-Sales_Data[[#This Row],[Cost]]</f>
        <v>14.997499999999999</v>
      </c>
      <c r="Y6668" s="3">
        <f>Sales_Data[[#This Row],[Gross_Profit_Recalc]]/Sales_Data[[#This Row],[Sales]]</f>
        <v>0.35</v>
      </c>
      <c r="Z6668">
        <f>YEAR(Sales_Data[[#This Row],[Order Date]])</f>
        <v>2017</v>
      </c>
    </row>
    <row r="6669" spans="1:26" x14ac:dyDescent="0.2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>_xlfn.XLOOKUP(Sales_Data[[#This Row],[Category]],Assumptions_Model!A:A, Assumptions_Model!B:B)</f>
        <v>0.6</v>
      </c>
      <c r="W6669">
        <f>Sales_Data[[#This Row],[Sales]]*Sales_Data[[#This Row],[Cost_%]]</f>
        <v>3.6959999999999997</v>
      </c>
      <c r="X6669">
        <f>Sales_Data[[#This Row],[Sales]]-Sales_Data[[#This Row],[Cost]]</f>
        <v>2.4640000000000004</v>
      </c>
      <c r="Y6669" s="3">
        <f>Sales_Data[[#This Row],[Gross_Profit_Recalc]]/Sales_Data[[#This Row],[Sales]]</f>
        <v>0.40000000000000008</v>
      </c>
      <c r="Z6669">
        <f>YEAR(Sales_Data[[#This Row],[Order Date]])</f>
        <v>2017</v>
      </c>
    </row>
    <row r="6670" spans="1:26" x14ac:dyDescent="0.2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>_xlfn.XLOOKUP(Sales_Data[[#This Row],[Category]],Assumptions_Model!A:A, Assumptions_Model!B:B)</f>
        <v>0.6</v>
      </c>
      <c r="W6670">
        <f>Sales_Data[[#This Row],[Sales]]*Sales_Data[[#This Row],[Cost_%]]</f>
        <v>10.199999999999999</v>
      </c>
      <c r="X6670">
        <f>Sales_Data[[#This Row],[Sales]]-Sales_Data[[#This Row],[Cost]]</f>
        <v>6.8000000000000007</v>
      </c>
      <c r="Y6670" s="3">
        <f>Sales_Data[[#This Row],[Gross_Profit_Recalc]]/Sales_Data[[#This Row],[Sales]]</f>
        <v>0.4</v>
      </c>
      <c r="Z6670">
        <f>YEAR(Sales_Data[[#This Row],[Order Date]])</f>
        <v>2017</v>
      </c>
    </row>
    <row r="6671" spans="1:26" x14ac:dyDescent="0.2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>_xlfn.XLOOKUP(Sales_Data[[#This Row],[Category]],Assumptions_Model!A:A, Assumptions_Model!B:B)</f>
        <v>0.55000000000000004</v>
      </c>
      <c r="W6671">
        <f>Sales_Data[[#This Row],[Sales]]*Sales_Data[[#This Row],[Cost_%]]</f>
        <v>48.070000000000007</v>
      </c>
      <c r="X6671">
        <f>Sales_Data[[#This Row],[Sales]]-Sales_Data[[#This Row],[Cost]]</f>
        <v>39.33</v>
      </c>
      <c r="Y6671" s="3">
        <f>Sales_Data[[#This Row],[Gross_Profit_Recalc]]/Sales_Data[[#This Row],[Sales]]</f>
        <v>0.44999999999999996</v>
      </c>
      <c r="Z6671">
        <f>YEAR(Sales_Data[[#This Row],[Order Date]])</f>
        <v>2017</v>
      </c>
    </row>
    <row r="6672" spans="1:26" x14ac:dyDescent="0.2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>_xlfn.XLOOKUP(Sales_Data[[#This Row],[Category]],Assumptions_Model!A:A, Assumptions_Model!B:B)</f>
        <v>0.6</v>
      </c>
      <c r="W6672">
        <f>Sales_Data[[#This Row],[Sales]]*Sales_Data[[#This Row],[Cost_%]]</f>
        <v>17.904</v>
      </c>
      <c r="X6672">
        <f>Sales_Data[[#This Row],[Sales]]-Sales_Data[[#This Row],[Cost]]</f>
        <v>11.936</v>
      </c>
      <c r="Y6672" s="3">
        <f>Sales_Data[[#This Row],[Gross_Profit_Recalc]]/Sales_Data[[#This Row],[Sales]]</f>
        <v>0.4</v>
      </c>
      <c r="Z6672">
        <f>YEAR(Sales_Data[[#This Row],[Order Date]])</f>
        <v>2017</v>
      </c>
    </row>
    <row r="6673" spans="1:26" x14ac:dyDescent="0.2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>_xlfn.XLOOKUP(Sales_Data[[#This Row],[Category]],Assumptions_Model!A:A, Assumptions_Model!B:B)</f>
        <v>0.6</v>
      </c>
      <c r="W6673">
        <f>Sales_Data[[#This Row],[Sales]]*Sales_Data[[#This Row],[Cost_%]]</f>
        <v>29.740799999999997</v>
      </c>
      <c r="X6673">
        <f>Sales_Data[[#This Row],[Sales]]-Sales_Data[[#This Row],[Cost]]</f>
        <v>19.827200000000001</v>
      </c>
      <c r="Y6673" s="3">
        <f>Sales_Data[[#This Row],[Gross_Profit_Recalc]]/Sales_Data[[#This Row],[Sales]]</f>
        <v>0.4</v>
      </c>
      <c r="Z6673">
        <f>YEAR(Sales_Data[[#This Row],[Order Date]])</f>
        <v>2014</v>
      </c>
    </row>
    <row r="6674" spans="1:26" x14ac:dyDescent="0.2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>_xlfn.XLOOKUP(Sales_Data[[#This Row],[Category]],Assumptions_Model!A:A, Assumptions_Model!B:B)</f>
        <v>0.6</v>
      </c>
      <c r="W6674">
        <f>Sales_Data[[#This Row],[Sales]]*Sales_Data[[#This Row],[Cost_%]]</f>
        <v>159.51599999999999</v>
      </c>
      <c r="X6674">
        <f>Sales_Data[[#This Row],[Sales]]-Sales_Data[[#This Row],[Cost]]</f>
        <v>106.34400000000002</v>
      </c>
      <c r="Y6674" s="3">
        <f>Sales_Data[[#This Row],[Gross_Profit_Recalc]]/Sales_Data[[#This Row],[Sales]]</f>
        <v>0.40000000000000008</v>
      </c>
      <c r="Z6674">
        <f>YEAR(Sales_Data[[#This Row],[Order Date]])</f>
        <v>2015</v>
      </c>
    </row>
    <row r="6675" spans="1:26" x14ac:dyDescent="0.2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>_xlfn.XLOOKUP(Sales_Data[[#This Row],[Category]],Assumptions_Model!A:A, Assumptions_Model!B:B)</f>
        <v>0.65</v>
      </c>
      <c r="W6675">
        <f>Sales_Data[[#This Row],[Sales]]*Sales_Data[[#This Row],[Cost_%]]</f>
        <v>44.173999999999999</v>
      </c>
      <c r="X6675">
        <f>Sales_Data[[#This Row],[Sales]]-Sales_Data[[#This Row],[Cost]]</f>
        <v>23.785999999999994</v>
      </c>
      <c r="Y6675" s="3">
        <f>Sales_Data[[#This Row],[Gross_Profit_Recalc]]/Sales_Data[[#This Row],[Sales]]</f>
        <v>0.34999999999999992</v>
      </c>
      <c r="Z6675">
        <f>YEAR(Sales_Data[[#This Row],[Order Date]])</f>
        <v>2015</v>
      </c>
    </row>
    <row r="6676" spans="1:26" x14ac:dyDescent="0.2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>_xlfn.XLOOKUP(Sales_Data[[#This Row],[Category]],Assumptions_Model!A:A, Assumptions_Model!B:B)</f>
        <v>0.6</v>
      </c>
      <c r="W6676">
        <f>Sales_Data[[#This Row],[Sales]]*Sales_Data[[#This Row],[Cost_%]]</f>
        <v>6.5519999999999996</v>
      </c>
      <c r="X6676">
        <f>Sales_Data[[#This Row],[Sales]]-Sales_Data[[#This Row],[Cost]]</f>
        <v>4.3680000000000003</v>
      </c>
      <c r="Y6676" s="3">
        <f>Sales_Data[[#This Row],[Gross_Profit_Recalc]]/Sales_Data[[#This Row],[Sales]]</f>
        <v>0.4</v>
      </c>
      <c r="Z6676">
        <f>YEAR(Sales_Data[[#This Row],[Order Date]])</f>
        <v>2015</v>
      </c>
    </row>
    <row r="6677" spans="1:26" x14ac:dyDescent="0.2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f>_xlfn.XLOOKUP(Sales_Data[[#This Row],[Category]],Assumptions_Model!A:A, Assumptions_Model!B:B)</f>
        <v>0.55000000000000004</v>
      </c>
      <c r="W6677">
        <f>Sales_Data[[#This Row],[Sales]]*Sales_Data[[#This Row],[Cost_%]]</f>
        <v>46.14500000000001</v>
      </c>
      <c r="X6677">
        <f>Sales_Data[[#This Row],[Sales]]-Sales_Data[[#This Row],[Cost]]</f>
        <v>37.754999999999995</v>
      </c>
      <c r="Y6677" s="3">
        <f>Sales_Data[[#This Row],[Gross_Profit_Recalc]]/Sales_Data[[#This Row],[Sales]]</f>
        <v>0.4499999999999999</v>
      </c>
      <c r="Z6677">
        <f>YEAR(Sales_Data[[#This Row],[Order Date]])</f>
        <v>2015</v>
      </c>
    </row>
    <row r="6678" spans="1:26" x14ac:dyDescent="0.2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f>_xlfn.XLOOKUP(Sales_Data[[#This Row],[Category]],Assumptions_Model!A:A, Assumptions_Model!B:B)</f>
        <v>0.6</v>
      </c>
      <c r="W6678">
        <f>Sales_Data[[#This Row],[Sales]]*Sales_Data[[#This Row],[Cost_%]]</f>
        <v>11.85</v>
      </c>
      <c r="X6678">
        <f>Sales_Data[[#This Row],[Sales]]-Sales_Data[[#This Row],[Cost]]</f>
        <v>7.9</v>
      </c>
      <c r="Y6678" s="3">
        <f>Sales_Data[[#This Row],[Gross_Profit_Recalc]]/Sales_Data[[#This Row],[Sales]]</f>
        <v>0.4</v>
      </c>
      <c r="Z6678">
        <f>YEAR(Sales_Data[[#This Row],[Order Date]])</f>
        <v>2015</v>
      </c>
    </row>
    <row r="6679" spans="1:26" x14ac:dyDescent="0.2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f>_xlfn.XLOOKUP(Sales_Data[[#This Row],[Category]],Assumptions_Model!A:A, Assumptions_Model!B:B)</f>
        <v>0.55000000000000004</v>
      </c>
      <c r="W6679">
        <f>Sales_Data[[#This Row],[Sales]]*Sales_Data[[#This Row],[Cost_%]]</f>
        <v>216.44700000000003</v>
      </c>
      <c r="X6679">
        <f>Sales_Data[[#This Row],[Sales]]-Sales_Data[[#This Row],[Cost]]</f>
        <v>177.09299999999999</v>
      </c>
      <c r="Y6679" s="3">
        <f>Sales_Data[[#This Row],[Gross_Profit_Recalc]]/Sales_Data[[#This Row],[Sales]]</f>
        <v>0.44999999999999996</v>
      </c>
      <c r="Z6679">
        <f>YEAR(Sales_Data[[#This Row],[Order Date]])</f>
        <v>2015</v>
      </c>
    </row>
    <row r="6680" spans="1:26" x14ac:dyDescent="0.2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>_xlfn.XLOOKUP(Sales_Data[[#This Row],[Category]],Assumptions_Model!A:A, Assumptions_Model!B:B)</f>
        <v>0.65</v>
      </c>
      <c r="W6680">
        <f>Sales_Data[[#This Row],[Sales]]*Sales_Data[[#This Row],[Cost_%]]</f>
        <v>30.466799999999999</v>
      </c>
      <c r="X6680">
        <f>Sales_Data[[#This Row],[Sales]]-Sales_Data[[#This Row],[Cost]]</f>
        <v>16.405200000000001</v>
      </c>
      <c r="Y6680" s="3">
        <f>Sales_Data[[#This Row],[Gross_Profit_Recalc]]/Sales_Data[[#This Row],[Sales]]</f>
        <v>0.35000000000000003</v>
      </c>
      <c r="Z6680">
        <f>YEAR(Sales_Data[[#This Row],[Order Date]])</f>
        <v>2014</v>
      </c>
    </row>
    <row r="6681" spans="1:26" x14ac:dyDescent="0.2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>_xlfn.XLOOKUP(Sales_Data[[#This Row],[Category]],Assumptions_Model!A:A, Assumptions_Model!B:B)</f>
        <v>0.6</v>
      </c>
      <c r="W6681">
        <f>Sales_Data[[#This Row],[Sales]]*Sales_Data[[#This Row],[Cost_%]]</f>
        <v>6.54</v>
      </c>
      <c r="X6681">
        <f>Sales_Data[[#This Row],[Sales]]-Sales_Data[[#This Row],[Cost]]</f>
        <v>4.3600000000000003</v>
      </c>
      <c r="Y6681" s="3">
        <f>Sales_Data[[#This Row],[Gross_Profit_Recalc]]/Sales_Data[[#This Row],[Sales]]</f>
        <v>0.4</v>
      </c>
      <c r="Z6681">
        <f>YEAR(Sales_Data[[#This Row],[Order Date]])</f>
        <v>2017</v>
      </c>
    </row>
    <row r="6682" spans="1:26" x14ac:dyDescent="0.2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>_xlfn.XLOOKUP(Sales_Data[[#This Row],[Category]],Assumptions_Model!A:A, Assumptions_Model!B:B)</f>
        <v>0.6</v>
      </c>
      <c r="W6682">
        <f>Sales_Data[[#This Row],[Sales]]*Sales_Data[[#This Row],[Cost_%]]</f>
        <v>47.951999999999998</v>
      </c>
      <c r="X6682">
        <f>Sales_Data[[#This Row],[Sales]]-Sales_Data[[#This Row],[Cost]]</f>
        <v>31.968000000000004</v>
      </c>
      <c r="Y6682" s="3">
        <f>Sales_Data[[#This Row],[Gross_Profit_Recalc]]/Sales_Data[[#This Row],[Sales]]</f>
        <v>0.4</v>
      </c>
      <c r="Z6682">
        <f>YEAR(Sales_Data[[#This Row],[Order Date]])</f>
        <v>2017</v>
      </c>
    </row>
    <row r="6683" spans="1:26" x14ac:dyDescent="0.2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>_xlfn.XLOOKUP(Sales_Data[[#This Row],[Category]],Assumptions_Model!A:A, Assumptions_Model!B:B)</f>
        <v>0.6</v>
      </c>
      <c r="W6683">
        <f>Sales_Data[[#This Row],[Sales]]*Sales_Data[[#This Row],[Cost_%]]</f>
        <v>88.091999999999999</v>
      </c>
      <c r="X6683">
        <f>Sales_Data[[#This Row],[Sales]]-Sales_Data[[#This Row],[Cost]]</f>
        <v>58.727999999999994</v>
      </c>
      <c r="Y6683" s="3">
        <f>Sales_Data[[#This Row],[Gross_Profit_Recalc]]/Sales_Data[[#This Row],[Sales]]</f>
        <v>0.39999999999999997</v>
      </c>
      <c r="Z6683">
        <f>YEAR(Sales_Data[[#This Row],[Order Date]])</f>
        <v>2017</v>
      </c>
    </row>
    <row r="6684" spans="1:26" x14ac:dyDescent="0.2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>_xlfn.XLOOKUP(Sales_Data[[#This Row],[Category]],Assumptions_Model!A:A, Assumptions_Model!B:B)</f>
        <v>0.6</v>
      </c>
      <c r="W6684">
        <f>Sales_Data[[#This Row],[Sales]]*Sales_Data[[#This Row],[Cost_%]]</f>
        <v>2.16</v>
      </c>
      <c r="X6684">
        <f>Sales_Data[[#This Row],[Sales]]-Sales_Data[[#This Row],[Cost]]</f>
        <v>1.44</v>
      </c>
      <c r="Y6684" s="3">
        <f>Sales_Data[[#This Row],[Gross_Profit_Recalc]]/Sales_Data[[#This Row],[Sales]]</f>
        <v>0.39999999999999997</v>
      </c>
      <c r="Z6684">
        <f>YEAR(Sales_Data[[#This Row],[Order Date]])</f>
        <v>2017</v>
      </c>
    </row>
    <row r="6685" spans="1:26" x14ac:dyDescent="0.2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>_xlfn.XLOOKUP(Sales_Data[[#This Row],[Category]],Assumptions_Model!A:A, Assumptions_Model!B:B)</f>
        <v>0.65</v>
      </c>
      <c r="W6685">
        <f>Sales_Data[[#This Row],[Sales]]*Sales_Data[[#This Row],[Cost_%]]</f>
        <v>13.026</v>
      </c>
      <c r="X6685">
        <f>Sales_Data[[#This Row],[Sales]]-Sales_Data[[#This Row],[Cost]]</f>
        <v>7.0139999999999993</v>
      </c>
      <c r="Y6685" s="3">
        <f>Sales_Data[[#This Row],[Gross_Profit_Recalc]]/Sales_Data[[#This Row],[Sales]]</f>
        <v>0.35</v>
      </c>
      <c r="Z6685">
        <f>YEAR(Sales_Data[[#This Row],[Order Date]])</f>
        <v>2014</v>
      </c>
    </row>
    <row r="6686" spans="1:26" x14ac:dyDescent="0.2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>_xlfn.XLOOKUP(Sales_Data[[#This Row],[Category]],Assumptions_Model!A:A, Assumptions_Model!B:B)</f>
        <v>0.6</v>
      </c>
      <c r="W6686">
        <f>Sales_Data[[#This Row],[Sales]]*Sales_Data[[#This Row],[Cost_%]]</f>
        <v>108.00959999999999</v>
      </c>
      <c r="X6686">
        <f>Sales_Data[[#This Row],[Sales]]-Sales_Data[[#This Row],[Cost]]</f>
        <v>72.006399999999999</v>
      </c>
      <c r="Y6686" s="3">
        <f>Sales_Data[[#This Row],[Gross_Profit_Recalc]]/Sales_Data[[#This Row],[Sales]]</f>
        <v>0.4</v>
      </c>
      <c r="Z6686">
        <f>YEAR(Sales_Data[[#This Row],[Order Date]])</f>
        <v>2015</v>
      </c>
    </row>
    <row r="6687" spans="1:26" x14ac:dyDescent="0.2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>_xlfn.XLOOKUP(Sales_Data[[#This Row],[Category]],Assumptions_Model!A:A, Assumptions_Model!B:B)</f>
        <v>0.65</v>
      </c>
      <c r="W6687">
        <f>Sales_Data[[#This Row],[Sales]]*Sales_Data[[#This Row],[Cost_%]]</f>
        <v>27.008800000000001</v>
      </c>
      <c r="X6687">
        <f>Sales_Data[[#This Row],[Sales]]-Sales_Data[[#This Row],[Cost]]</f>
        <v>14.543199999999999</v>
      </c>
      <c r="Y6687" s="3">
        <f>Sales_Data[[#This Row],[Gross_Profit_Recalc]]/Sales_Data[[#This Row],[Sales]]</f>
        <v>0.35</v>
      </c>
      <c r="Z6687">
        <f>YEAR(Sales_Data[[#This Row],[Order Date]])</f>
        <v>2015</v>
      </c>
    </row>
    <row r="6688" spans="1:26" x14ac:dyDescent="0.2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>_xlfn.XLOOKUP(Sales_Data[[#This Row],[Category]],Assumptions_Model!A:A, Assumptions_Model!B:B)</f>
        <v>0.6</v>
      </c>
      <c r="W6688">
        <f>Sales_Data[[#This Row],[Sales]]*Sales_Data[[#This Row],[Cost_%]]</f>
        <v>7.871999999999999</v>
      </c>
      <c r="X6688">
        <f>Sales_Data[[#This Row],[Sales]]-Sales_Data[[#This Row],[Cost]]</f>
        <v>5.2480000000000002</v>
      </c>
      <c r="Y6688" s="3">
        <f>Sales_Data[[#This Row],[Gross_Profit_Recalc]]/Sales_Data[[#This Row],[Sales]]</f>
        <v>0.4</v>
      </c>
      <c r="Z6688">
        <f>YEAR(Sales_Data[[#This Row],[Order Date]])</f>
        <v>2015</v>
      </c>
    </row>
    <row r="6689" spans="1:26" x14ac:dyDescent="0.2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f>_xlfn.XLOOKUP(Sales_Data[[#This Row],[Category]],Assumptions_Model!A:A, Assumptions_Model!B:B)</f>
        <v>0.6</v>
      </c>
      <c r="W6689">
        <f>Sales_Data[[#This Row],[Sales]]*Sales_Data[[#This Row],[Cost_%]]</f>
        <v>670.75200000000007</v>
      </c>
      <c r="X6689">
        <f>Sales_Data[[#This Row],[Sales]]-Sales_Data[[#This Row],[Cost]]</f>
        <v>447.16800000000001</v>
      </c>
      <c r="Y6689" s="3">
        <f>Sales_Data[[#This Row],[Gross_Profit_Recalc]]/Sales_Data[[#This Row],[Sales]]</f>
        <v>0.39999999999999997</v>
      </c>
      <c r="Z6689">
        <f>YEAR(Sales_Data[[#This Row],[Order Date]])</f>
        <v>2015</v>
      </c>
    </row>
    <row r="6690" spans="1:26" x14ac:dyDescent="0.2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>_xlfn.XLOOKUP(Sales_Data[[#This Row],[Category]],Assumptions_Model!A:A, Assumptions_Model!B:B)</f>
        <v>0.55000000000000004</v>
      </c>
      <c r="W6690">
        <f>Sales_Data[[#This Row],[Sales]]*Sales_Data[[#This Row],[Cost_%]]</f>
        <v>61.578000000000003</v>
      </c>
      <c r="X6690">
        <f>Sales_Data[[#This Row],[Sales]]-Sales_Data[[#This Row],[Cost]]</f>
        <v>50.381999999999991</v>
      </c>
      <c r="Y6690" s="3">
        <f>Sales_Data[[#This Row],[Gross_Profit_Recalc]]/Sales_Data[[#This Row],[Sales]]</f>
        <v>0.44999999999999996</v>
      </c>
      <c r="Z6690">
        <f>YEAR(Sales_Data[[#This Row],[Order Date]])</f>
        <v>2017</v>
      </c>
    </row>
    <row r="6691" spans="1:26" x14ac:dyDescent="0.2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>_xlfn.XLOOKUP(Sales_Data[[#This Row],[Category]],Assumptions_Model!A:A, Assumptions_Model!B:B)</f>
        <v>0.6</v>
      </c>
      <c r="W6691">
        <f>Sales_Data[[#This Row],[Sales]]*Sales_Data[[#This Row],[Cost_%]]</f>
        <v>7.2959999999999994</v>
      </c>
      <c r="X6691">
        <f>Sales_Data[[#This Row],[Sales]]-Sales_Data[[#This Row],[Cost]]</f>
        <v>4.8640000000000008</v>
      </c>
      <c r="Y6691" s="3">
        <f>Sales_Data[[#This Row],[Gross_Profit_Recalc]]/Sales_Data[[#This Row],[Sales]]</f>
        <v>0.40000000000000008</v>
      </c>
      <c r="Z6691">
        <f>YEAR(Sales_Data[[#This Row],[Order Date]])</f>
        <v>2017</v>
      </c>
    </row>
    <row r="6692" spans="1:26" x14ac:dyDescent="0.2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>_xlfn.XLOOKUP(Sales_Data[[#This Row],[Category]],Assumptions_Model!A:A, Assumptions_Model!B:B)</f>
        <v>0.6</v>
      </c>
      <c r="W6692">
        <f>Sales_Data[[#This Row],[Sales]]*Sales_Data[[#This Row],[Cost_%]]</f>
        <v>10.511999999999999</v>
      </c>
      <c r="X6692">
        <f>Sales_Data[[#This Row],[Sales]]-Sales_Data[[#This Row],[Cost]]</f>
        <v>7.0080000000000009</v>
      </c>
      <c r="Y6692" s="3">
        <f>Sales_Data[[#This Row],[Gross_Profit_Recalc]]/Sales_Data[[#This Row],[Sales]]</f>
        <v>0.40000000000000008</v>
      </c>
      <c r="Z6692">
        <f>YEAR(Sales_Data[[#This Row],[Order Date]])</f>
        <v>2017</v>
      </c>
    </row>
    <row r="6693" spans="1:26" x14ac:dyDescent="0.2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>_xlfn.XLOOKUP(Sales_Data[[#This Row],[Category]],Assumptions_Model!A:A, Assumptions_Model!B:B)</f>
        <v>0.6</v>
      </c>
      <c r="W6693">
        <f>Sales_Data[[#This Row],[Sales]]*Sales_Data[[#This Row],[Cost_%]]</f>
        <v>93.527999999999992</v>
      </c>
      <c r="X6693">
        <f>Sales_Data[[#This Row],[Sales]]-Sales_Data[[#This Row],[Cost]]</f>
        <v>62.352000000000004</v>
      </c>
      <c r="Y6693" s="3">
        <f>Sales_Data[[#This Row],[Gross_Profit_Recalc]]/Sales_Data[[#This Row],[Sales]]</f>
        <v>0.4</v>
      </c>
      <c r="Z6693">
        <f>YEAR(Sales_Data[[#This Row],[Order Date]])</f>
        <v>2017</v>
      </c>
    </row>
    <row r="6694" spans="1:26" x14ac:dyDescent="0.2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>_xlfn.XLOOKUP(Sales_Data[[#This Row],[Category]],Assumptions_Model!A:A, Assumptions_Model!B:B)</f>
        <v>0.6</v>
      </c>
      <c r="W6694">
        <f>Sales_Data[[#This Row],[Sales]]*Sales_Data[[#This Row],[Cost_%]]</f>
        <v>286.50599999999997</v>
      </c>
      <c r="X6694">
        <f>Sales_Data[[#This Row],[Sales]]-Sales_Data[[#This Row],[Cost]]</f>
        <v>191.00400000000002</v>
      </c>
      <c r="Y6694" s="3">
        <f>Sales_Data[[#This Row],[Gross_Profit_Recalc]]/Sales_Data[[#This Row],[Sales]]</f>
        <v>0.4</v>
      </c>
      <c r="Z6694">
        <f>YEAR(Sales_Data[[#This Row],[Order Date]])</f>
        <v>2017</v>
      </c>
    </row>
    <row r="6695" spans="1:26" x14ac:dyDescent="0.2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f>_xlfn.XLOOKUP(Sales_Data[[#This Row],[Category]],Assumptions_Model!A:A, Assumptions_Model!B:B)</f>
        <v>0.6</v>
      </c>
      <c r="W6695">
        <f>Sales_Data[[#This Row],[Sales]]*Sales_Data[[#This Row],[Cost_%]]</f>
        <v>98.927999999999997</v>
      </c>
      <c r="X6695">
        <f>Sales_Data[[#This Row],[Sales]]-Sales_Data[[#This Row],[Cost]]</f>
        <v>65.951999999999998</v>
      </c>
      <c r="Y6695" s="3">
        <f>Sales_Data[[#This Row],[Gross_Profit_Recalc]]/Sales_Data[[#This Row],[Sales]]</f>
        <v>0.4</v>
      </c>
      <c r="Z6695">
        <f>YEAR(Sales_Data[[#This Row],[Order Date]])</f>
        <v>2017</v>
      </c>
    </row>
    <row r="6696" spans="1:26" x14ac:dyDescent="0.2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>_xlfn.XLOOKUP(Sales_Data[[#This Row],[Category]],Assumptions_Model!A:A, Assumptions_Model!B:B)</f>
        <v>0.55000000000000004</v>
      </c>
      <c r="W6696">
        <f>Sales_Data[[#This Row],[Sales]]*Sales_Data[[#This Row],[Cost_%]]</f>
        <v>26.383500000000002</v>
      </c>
      <c r="X6696">
        <f>Sales_Data[[#This Row],[Sales]]-Sales_Data[[#This Row],[Cost]]</f>
        <v>21.586499999999997</v>
      </c>
      <c r="Y6696" s="3">
        <f>Sales_Data[[#This Row],[Gross_Profit_Recalc]]/Sales_Data[[#This Row],[Sales]]</f>
        <v>0.44999999999999996</v>
      </c>
      <c r="Z6696">
        <f>YEAR(Sales_Data[[#This Row],[Order Date]])</f>
        <v>2016</v>
      </c>
    </row>
    <row r="6697" spans="1:26" x14ac:dyDescent="0.2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>_xlfn.XLOOKUP(Sales_Data[[#This Row],[Category]],Assumptions_Model!A:A, Assumptions_Model!B:B)</f>
        <v>0.6</v>
      </c>
      <c r="W6697">
        <f>Sales_Data[[#This Row],[Sales]]*Sales_Data[[#This Row],[Cost_%]]</f>
        <v>249.10559999999998</v>
      </c>
      <c r="X6697">
        <f>Sales_Data[[#This Row],[Sales]]-Sales_Data[[#This Row],[Cost]]</f>
        <v>166.07040000000001</v>
      </c>
      <c r="Y6697" s="3">
        <f>Sales_Data[[#This Row],[Gross_Profit_Recalc]]/Sales_Data[[#This Row],[Sales]]</f>
        <v>0.4</v>
      </c>
      <c r="Z6697">
        <f>YEAR(Sales_Data[[#This Row],[Order Date]])</f>
        <v>2016</v>
      </c>
    </row>
    <row r="6698" spans="1:26" x14ac:dyDescent="0.2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>_xlfn.XLOOKUP(Sales_Data[[#This Row],[Category]],Assumptions_Model!A:A, Assumptions_Model!B:B)</f>
        <v>0.6</v>
      </c>
      <c r="W6698">
        <f>Sales_Data[[#This Row],[Sales]]*Sales_Data[[#This Row],[Cost_%]]</f>
        <v>21.139199999999999</v>
      </c>
      <c r="X6698">
        <f>Sales_Data[[#This Row],[Sales]]-Sales_Data[[#This Row],[Cost]]</f>
        <v>14.0928</v>
      </c>
      <c r="Y6698" s="3">
        <f>Sales_Data[[#This Row],[Gross_Profit_Recalc]]/Sales_Data[[#This Row],[Sales]]</f>
        <v>0.4</v>
      </c>
      <c r="Z6698">
        <f>YEAR(Sales_Data[[#This Row],[Order Date]])</f>
        <v>2016</v>
      </c>
    </row>
    <row r="6699" spans="1:26" x14ac:dyDescent="0.2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>_xlfn.XLOOKUP(Sales_Data[[#This Row],[Category]],Assumptions_Model!A:A, Assumptions_Model!B:B)</f>
        <v>0.6</v>
      </c>
      <c r="W6699">
        <f>Sales_Data[[#This Row],[Sales]]*Sales_Data[[#This Row],[Cost_%]]</f>
        <v>32.975999999999999</v>
      </c>
      <c r="X6699">
        <f>Sales_Data[[#This Row],[Sales]]-Sales_Data[[#This Row],[Cost]]</f>
        <v>21.984000000000002</v>
      </c>
      <c r="Y6699" s="3">
        <f>Sales_Data[[#This Row],[Gross_Profit_Recalc]]/Sales_Data[[#This Row],[Sales]]</f>
        <v>0.4</v>
      </c>
      <c r="Z6699">
        <f>YEAR(Sales_Data[[#This Row],[Order Date]])</f>
        <v>2016</v>
      </c>
    </row>
    <row r="6700" spans="1:26" x14ac:dyDescent="0.2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f>_xlfn.XLOOKUP(Sales_Data[[#This Row],[Category]],Assumptions_Model!A:A, Assumptions_Model!B:B)</f>
        <v>0.6</v>
      </c>
      <c r="W6700">
        <f>Sales_Data[[#This Row],[Sales]]*Sales_Data[[#This Row],[Cost_%]]</f>
        <v>9.8040000000000003</v>
      </c>
      <c r="X6700">
        <f>Sales_Data[[#This Row],[Sales]]-Sales_Data[[#This Row],[Cost]]</f>
        <v>6.5359999999999996</v>
      </c>
      <c r="Y6700" s="3">
        <f>Sales_Data[[#This Row],[Gross_Profit_Recalc]]/Sales_Data[[#This Row],[Sales]]</f>
        <v>0.39999999999999997</v>
      </c>
      <c r="Z6700">
        <f>YEAR(Sales_Data[[#This Row],[Order Date]])</f>
        <v>2017</v>
      </c>
    </row>
    <row r="6701" spans="1:26" x14ac:dyDescent="0.2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>_xlfn.XLOOKUP(Sales_Data[[#This Row],[Category]],Assumptions_Model!A:A, Assumptions_Model!B:B)</f>
        <v>0.65</v>
      </c>
      <c r="W6701">
        <f>Sales_Data[[#This Row],[Sales]]*Sales_Data[[#This Row],[Cost_%]]</f>
        <v>146.44239999999999</v>
      </c>
      <c r="X6701">
        <f>Sales_Data[[#This Row],[Sales]]-Sales_Data[[#This Row],[Cost]]</f>
        <v>78.8536</v>
      </c>
      <c r="Y6701" s="3">
        <f>Sales_Data[[#This Row],[Gross_Profit_Recalc]]/Sales_Data[[#This Row],[Sales]]</f>
        <v>0.35000000000000003</v>
      </c>
      <c r="Z6701">
        <f>YEAR(Sales_Data[[#This Row],[Order Date]])</f>
        <v>2017</v>
      </c>
    </row>
    <row r="6702" spans="1:26" x14ac:dyDescent="0.2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>_xlfn.XLOOKUP(Sales_Data[[#This Row],[Category]],Assumptions_Model!A:A, Assumptions_Model!B:B)</f>
        <v>0.6</v>
      </c>
      <c r="W6702">
        <f>Sales_Data[[#This Row],[Sales]]*Sales_Data[[#This Row],[Cost_%]]</f>
        <v>30.211199999999998</v>
      </c>
      <c r="X6702">
        <f>Sales_Data[[#This Row],[Sales]]-Sales_Data[[#This Row],[Cost]]</f>
        <v>20.140799999999999</v>
      </c>
      <c r="Y6702" s="3">
        <f>Sales_Data[[#This Row],[Gross_Profit_Recalc]]/Sales_Data[[#This Row],[Sales]]</f>
        <v>0.4</v>
      </c>
      <c r="Z6702">
        <f>YEAR(Sales_Data[[#This Row],[Order Date]])</f>
        <v>2017</v>
      </c>
    </row>
    <row r="6703" spans="1:26" x14ac:dyDescent="0.2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>_xlfn.XLOOKUP(Sales_Data[[#This Row],[Category]],Assumptions_Model!A:A, Assumptions_Model!B:B)</f>
        <v>0.65</v>
      </c>
      <c r="W6703">
        <f>Sales_Data[[#This Row],[Sales]]*Sales_Data[[#This Row],[Cost_%]]</f>
        <v>106.0384</v>
      </c>
      <c r="X6703">
        <f>Sales_Data[[#This Row],[Sales]]-Sales_Data[[#This Row],[Cost]]</f>
        <v>57.0976</v>
      </c>
      <c r="Y6703" s="3">
        <f>Sales_Data[[#This Row],[Gross_Profit_Recalc]]/Sales_Data[[#This Row],[Sales]]</f>
        <v>0.35000000000000003</v>
      </c>
      <c r="Z6703">
        <f>YEAR(Sales_Data[[#This Row],[Order Date]])</f>
        <v>2015</v>
      </c>
    </row>
    <row r="6704" spans="1:26" x14ac:dyDescent="0.2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>_xlfn.XLOOKUP(Sales_Data[[#This Row],[Category]],Assumptions_Model!A:A, Assumptions_Model!B:B)</f>
        <v>0.6</v>
      </c>
      <c r="W6704">
        <f>Sales_Data[[#This Row],[Sales]]*Sales_Data[[#This Row],[Cost_%]]</f>
        <v>3.8448000000000002</v>
      </c>
      <c r="X6704">
        <f>Sales_Data[[#This Row],[Sales]]-Sales_Data[[#This Row],[Cost]]</f>
        <v>2.5632000000000001</v>
      </c>
      <c r="Y6704" s="3">
        <f>Sales_Data[[#This Row],[Gross_Profit_Recalc]]/Sales_Data[[#This Row],[Sales]]</f>
        <v>0.4</v>
      </c>
      <c r="Z6704">
        <f>YEAR(Sales_Data[[#This Row],[Order Date]])</f>
        <v>2015</v>
      </c>
    </row>
    <row r="6705" spans="1:26" x14ac:dyDescent="0.2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>_xlfn.XLOOKUP(Sales_Data[[#This Row],[Category]],Assumptions_Model!A:A, Assumptions_Model!B:B)</f>
        <v>0.55000000000000004</v>
      </c>
      <c r="W6705">
        <f>Sales_Data[[#This Row],[Sales]]*Sales_Data[[#This Row],[Cost_%]]</f>
        <v>119.67120000000001</v>
      </c>
      <c r="X6705">
        <f>Sales_Data[[#This Row],[Sales]]-Sales_Data[[#This Row],[Cost]]</f>
        <v>97.91279999999999</v>
      </c>
      <c r="Y6705" s="3">
        <f>Sales_Data[[#This Row],[Gross_Profit_Recalc]]/Sales_Data[[#This Row],[Sales]]</f>
        <v>0.44999999999999996</v>
      </c>
      <c r="Z6705">
        <f>YEAR(Sales_Data[[#This Row],[Order Date]])</f>
        <v>2015</v>
      </c>
    </row>
    <row r="6706" spans="1:26" x14ac:dyDescent="0.2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>_xlfn.XLOOKUP(Sales_Data[[#This Row],[Category]],Assumptions_Model!A:A, Assumptions_Model!B:B)</f>
        <v>0.6</v>
      </c>
      <c r="W6706">
        <f>Sales_Data[[#This Row],[Sales]]*Sales_Data[[#This Row],[Cost_%]]</f>
        <v>3.2579999999999996</v>
      </c>
      <c r="X6706">
        <f>Sales_Data[[#This Row],[Sales]]-Sales_Data[[#This Row],[Cost]]</f>
        <v>2.1720000000000002</v>
      </c>
      <c r="Y6706" s="3">
        <f>Sales_Data[[#This Row],[Gross_Profit_Recalc]]/Sales_Data[[#This Row],[Sales]]</f>
        <v>0.4</v>
      </c>
      <c r="Z6706">
        <f>YEAR(Sales_Data[[#This Row],[Order Date]])</f>
        <v>2015</v>
      </c>
    </row>
    <row r="6707" spans="1:26" x14ac:dyDescent="0.2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>_xlfn.XLOOKUP(Sales_Data[[#This Row],[Category]],Assumptions_Model!A:A, Assumptions_Model!B:B)</f>
        <v>0.55000000000000004</v>
      </c>
      <c r="W6707">
        <f>Sales_Data[[#This Row],[Sales]]*Sales_Data[[#This Row],[Cost_%]]</f>
        <v>79.186800000000005</v>
      </c>
      <c r="X6707">
        <f>Sales_Data[[#This Row],[Sales]]-Sales_Data[[#This Row],[Cost]]</f>
        <v>64.789199999999994</v>
      </c>
      <c r="Y6707" s="3">
        <f>Sales_Data[[#This Row],[Gross_Profit_Recalc]]/Sales_Data[[#This Row],[Sales]]</f>
        <v>0.44999999999999996</v>
      </c>
      <c r="Z6707">
        <f>YEAR(Sales_Data[[#This Row],[Order Date]])</f>
        <v>2015</v>
      </c>
    </row>
    <row r="6708" spans="1:26" x14ac:dyDescent="0.2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>_xlfn.XLOOKUP(Sales_Data[[#This Row],[Category]],Assumptions_Model!A:A, Assumptions_Model!B:B)</f>
        <v>0.55000000000000004</v>
      </c>
      <c r="W6708">
        <f>Sales_Data[[#This Row],[Sales]]*Sales_Data[[#This Row],[Cost_%]]</f>
        <v>285.82400000000001</v>
      </c>
      <c r="X6708">
        <f>Sales_Data[[#This Row],[Sales]]-Sales_Data[[#This Row],[Cost]]</f>
        <v>233.85599999999994</v>
      </c>
      <c r="Y6708" s="3">
        <f>Sales_Data[[#This Row],[Gross_Profit_Recalc]]/Sales_Data[[#This Row],[Sales]]</f>
        <v>0.4499999999999999</v>
      </c>
      <c r="Z6708">
        <f>YEAR(Sales_Data[[#This Row],[Order Date]])</f>
        <v>2016</v>
      </c>
    </row>
    <row r="6709" spans="1:26" x14ac:dyDescent="0.2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f>_xlfn.XLOOKUP(Sales_Data[[#This Row],[Category]],Assumptions_Model!A:A, Assumptions_Model!B:B)</f>
        <v>0.6</v>
      </c>
      <c r="W6709">
        <f>Sales_Data[[#This Row],[Sales]]*Sales_Data[[#This Row],[Cost_%]]</f>
        <v>4.6979999999999995</v>
      </c>
      <c r="X6709">
        <f>Sales_Data[[#This Row],[Sales]]-Sales_Data[[#This Row],[Cost]]</f>
        <v>3.1320000000000006</v>
      </c>
      <c r="Y6709" s="3">
        <f>Sales_Data[[#This Row],[Gross_Profit_Recalc]]/Sales_Data[[#This Row],[Sales]]</f>
        <v>0.40000000000000008</v>
      </c>
      <c r="Z6709">
        <f>YEAR(Sales_Data[[#This Row],[Order Date]])</f>
        <v>2014</v>
      </c>
    </row>
    <row r="6710" spans="1:26" x14ac:dyDescent="0.2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>_xlfn.XLOOKUP(Sales_Data[[#This Row],[Category]],Assumptions_Model!A:A, Assumptions_Model!B:B)</f>
        <v>0.65</v>
      </c>
      <c r="W6710">
        <f>Sales_Data[[#This Row],[Sales]]*Sales_Data[[#This Row],[Cost_%]]</f>
        <v>574.49600000000009</v>
      </c>
      <c r="X6710">
        <f>Sales_Data[[#This Row],[Sales]]-Sales_Data[[#This Row],[Cost]]</f>
        <v>309.34399999999994</v>
      </c>
      <c r="Y6710" s="3">
        <f>Sales_Data[[#This Row],[Gross_Profit_Recalc]]/Sales_Data[[#This Row],[Sales]]</f>
        <v>0.34999999999999992</v>
      </c>
      <c r="Z6710">
        <f>YEAR(Sales_Data[[#This Row],[Order Date]])</f>
        <v>2015</v>
      </c>
    </row>
    <row r="6711" spans="1:26" x14ac:dyDescent="0.2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>_xlfn.XLOOKUP(Sales_Data[[#This Row],[Category]],Assumptions_Model!A:A, Assumptions_Model!B:B)</f>
        <v>0.65</v>
      </c>
      <c r="W6711">
        <f>Sales_Data[[#This Row],[Sales]]*Sales_Data[[#This Row],[Cost_%]]</f>
        <v>149.72880000000001</v>
      </c>
      <c r="X6711">
        <f>Sales_Data[[#This Row],[Sales]]-Sales_Data[[#This Row],[Cost]]</f>
        <v>80.623199999999997</v>
      </c>
      <c r="Y6711" s="3">
        <f>Sales_Data[[#This Row],[Gross_Profit_Recalc]]/Sales_Data[[#This Row],[Sales]]</f>
        <v>0.35</v>
      </c>
      <c r="Z6711">
        <f>YEAR(Sales_Data[[#This Row],[Order Date]])</f>
        <v>2015</v>
      </c>
    </row>
    <row r="6712" spans="1:26" x14ac:dyDescent="0.2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>_xlfn.XLOOKUP(Sales_Data[[#This Row],[Category]],Assumptions_Model!A:A, Assumptions_Model!B:B)</f>
        <v>0.6</v>
      </c>
      <c r="W6712">
        <f>Sales_Data[[#This Row],[Sales]]*Sales_Data[[#This Row],[Cost_%]]</f>
        <v>164.352</v>
      </c>
      <c r="X6712">
        <f>Sales_Data[[#This Row],[Sales]]-Sales_Data[[#This Row],[Cost]]</f>
        <v>109.56800000000001</v>
      </c>
      <c r="Y6712" s="3">
        <f>Sales_Data[[#This Row],[Gross_Profit_Recalc]]/Sales_Data[[#This Row],[Sales]]</f>
        <v>0.4</v>
      </c>
      <c r="Z6712">
        <f>YEAR(Sales_Data[[#This Row],[Order Date]])</f>
        <v>2016</v>
      </c>
    </row>
    <row r="6713" spans="1:26" x14ac:dyDescent="0.2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>_xlfn.XLOOKUP(Sales_Data[[#This Row],[Category]],Assumptions_Model!A:A, Assumptions_Model!B:B)</f>
        <v>0.6</v>
      </c>
      <c r="W6713">
        <f>Sales_Data[[#This Row],[Sales]]*Sales_Data[[#This Row],[Cost_%]]</f>
        <v>5.9472000000000005</v>
      </c>
      <c r="X6713">
        <f>Sales_Data[[#This Row],[Sales]]-Sales_Data[[#This Row],[Cost]]</f>
        <v>3.9648000000000003</v>
      </c>
      <c r="Y6713" s="3">
        <f>Sales_Data[[#This Row],[Gross_Profit_Recalc]]/Sales_Data[[#This Row],[Sales]]</f>
        <v>0.4</v>
      </c>
      <c r="Z6713">
        <f>YEAR(Sales_Data[[#This Row],[Order Date]])</f>
        <v>2017</v>
      </c>
    </row>
    <row r="6714" spans="1:26" x14ac:dyDescent="0.2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f>_xlfn.XLOOKUP(Sales_Data[[#This Row],[Category]],Assumptions_Model!A:A, Assumptions_Model!B:B)</f>
        <v>0.65</v>
      </c>
      <c r="W6714">
        <f>Sales_Data[[#This Row],[Sales]]*Sales_Data[[#This Row],[Cost_%]]</f>
        <v>173.12879999999998</v>
      </c>
      <c r="X6714">
        <f>Sales_Data[[#This Row],[Sales]]-Sales_Data[[#This Row],[Cost]]</f>
        <v>93.223199999999991</v>
      </c>
      <c r="Y6714" s="3">
        <f>Sales_Data[[#This Row],[Gross_Profit_Recalc]]/Sales_Data[[#This Row],[Sales]]</f>
        <v>0.35</v>
      </c>
      <c r="Z6714">
        <f>YEAR(Sales_Data[[#This Row],[Order Date]])</f>
        <v>2017</v>
      </c>
    </row>
    <row r="6715" spans="1:26" x14ac:dyDescent="0.2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>_xlfn.XLOOKUP(Sales_Data[[#This Row],[Category]],Assumptions_Model!A:A, Assumptions_Model!B:B)</f>
        <v>0.65</v>
      </c>
      <c r="W6715">
        <f>Sales_Data[[#This Row],[Sales]]*Sales_Data[[#This Row],[Cost_%]]</f>
        <v>36.613200000000006</v>
      </c>
      <c r="X6715">
        <f>Sales_Data[[#This Row],[Sales]]-Sales_Data[[#This Row],[Cost]]</f>
        <v>19.714799999999997</v>
      </c>
      <c r="Y6715" s="3">
        <f>Sales_Data[[#This Row],[Gross_Profit_Recalc]]/Sales_Data[[#This Row],[Sales]]</f>
        <v>0.34999999999999992</v>
      </c>
      <c r="Z6715">
        <f>YEAR(Sales_Data[[#This Row],[Order Date]])</f>
        <v>2017</v>
      </c>
    </row>
    <row r="6716" spans="1:26" x14ac:dyDescent="0.2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>_xlfn.XLOOKUP(Sales_Data[[#This Row],[Category]],Assumptions_Model!A:A, Assumptions_Model!B:B)</f>
        <v>0.55000000000000004</v>
      </c>
      <c r="W6716">
        <f>Sales_Data[[#This Row],[Sales]]*Sales_Data[[#This Row],[Cost_%]]</f>
        <v>21.595200000000002</v>
      </c>
      <c r="X6716">
        <f>Sales_Data[[#This Row],[Sales]]-Sales_Data[[#This Row],[Cost]]</f>
        <v>17.668800000000001</v>
      </c>
      <c r="Y6716" s="3">
        <f>Sales_Data[[#This Row],[Gross_Profit_Recalc]]/Sales_Data[[#This Row],[Sales]]</f>
        <v>0.45</v>
      </c>
      <c r="Z6716">
        <f>YEAR(Sales_Data[[#This Row],[Order Date]])</f>
        <v>2017</v>
      </c>
    </row>
    <row r="6717" spans="1:26" x14ac:dyDescent="0.2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f>_xlfn.XLOOKUP(Sales_Data[[#This Row],[Category]],Assumptions_Model!A:A, Assumptions_Model!B:B)</f>
        <v>0.6</v>
      </c>
      <c r="W6717">
        <f>Sales_Data[[#This Row],[Sales]]*Sales_Data[[#This Row],[Cost_%]]</f>
        <v>57.139199999999995</v>
      </c>
      <c r="X6717">
        <f>Sales_Data[[#This Row],[Sales]]-Sales_Data[[#This Row],[Cost]]</f>
        <v>38.092800000000004</v>
      </c>
      <c r="Y6717" s="3">
        <f>Sales_Data[[#This Row],[Gross_Profit_Recalc]]/Sales_Data[[#This Row],[Sales]]</f>
        <v>0.4</v>
      </c>
      <c r="Z6717">
        <f>YEAR(Sales_Data[[#This Row],[Order Date]])</f>
        <v>2017</v>
      </c>
    </row>
    <row r="6718" spans="1:26" x14ac:dyDescent="0.2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>_xlfn.XLOOKUP(Sales_Data[[#This Row],[Category]],Assumptions_Model!A:A, Assumptions_Model!B:B)</f>
        <v>0.6</v>
      </c>
      <c r="W6718">
        <f>Sales_Data[[#This Row],[Sales]]*Sales_Data[[#This Row],[Cost_%]]</f>
        <v>18</v>
      </c>
      <c r="X6718">
        <f>Sales_Data[[#This Row],[Sales]]-Sales_Data[[#This Row],[Cost]]</f>
        <v>12</v>
      </c>
      <c r="Y6718" s="3">
        <f>Sales_Data[[#This Row],[Gross_Profit_Recalc]]/Sales_Data[[#This Row],[Sales]]</f>
        <v>0.4</v>
      </c>
      <c r="Z6718">
        <f>YEAR(Sales_Data[[#This Row],[Order Date]])</f>
        <v>2016</v>
      </c>
    </row>
    <row r="6719" spans="1:26" x14ac:dyDescent="0.2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>_xlfn.XLOOKUP(Sales_Data[[#This Row],[Category]],Assumptions_Model!A:A, Assumptions_Model!B:B)</f>
        <v>0.6</v>
      </c>
      <c r="W6719">
        <f>Sales_Data[[#This Row],[Sales]]*Sales_Data[[#This Row],[Cost_%]]</f>
        <v>15.552</v>
      </c>
      <c r="X6719">
        <f>Sales_Data[[#This Row],[Sales]]-Sales_Data[[#This Row],[Cost]]</f>
        <v>10.368000000000002</v>
      </c>
      <c r="Y6719" s="3">
        <f>Sales_Data[[#This Row],[Gross_Profit_Recalc]]/Sales_Data[[#This Row],[Sales]]</f>
        <v>0.40000000000000008</v>
      </c>
      <c r="Z6719">
        <f>YEAR(Sales_Data[[#This Row],[Order Date]])</f>
        <v>2016</v>
      </c>
    </row>
    <row r="6720" spans="1:26" x14ac:dyDescent="0.2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>_xlfn.XLOOKUP(Sales_Data[[#This Row],[Category]],Assumptions_Model!A:A, Assumptions_Model!B:B)</f>
        <v>0.65</v>
      </c>
      <c r="W6720">
        <f>Sales_Data[[#This Row],[Sales]]*Sales_Data[[#This Row],[Cost_%]]</f>
        <v>103.94799999999999</v>
      </c>
      <c r="X6720">
        <f>Sales_Data[[#This Row],[Sales]]-Sales_Data[[#This Row],[Cost]]</f>
        <v>55.971999999999994</v>
      </c>
      <c r="Y6720" s="3">
        <f>Sales_Data[[#This Row],[Gross_Profit_Recalc]]/Sales_Data[[#This Row],[Sales]]</f>
        <v>0.35</v>
      </c>
      <c r="Z6720">
        <f>YEAR(Sales_Data[[#This Row],[Order Date]])</f>
        <v>2016</v>
      </c>
    </row>
    <row r="6721" spans="1:26" x14ac:dyDescent="0.2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>_xlfn.XLOOKUP(Sales_Data[[#This Row],[Category]],Assumptions_Model!A:A, Assumptions_Model!B:B)</f>
        <v>0.6</v>
      </c>
      <c r="W6721">
        <f>Sales_Data[[#This Row],[Sales]]*Sales_Data[[#This Row],[Cost_%]]</f>
        <v>20.9664</v>
      </c>
      <c r="X6721">
        <f>Sales_Data[[#This Row],[Sales]]-Sales_Data[[#This Row],[Cost]]</f>
        <v>13.977600000000002</v>
      </c>
      <c r="Y6721" s="3">
        <f>Sales_Data[[#This Row],[Gross_Profit_Recalc]]/Sales_Data[[#This Row],[Sales]]</f>
        <v>0.4</v>
      </c>
      <c r="Z6721">
        <f>YEAR(Sales_Data[[#This Row],[Order Date]])</f>
        <v>2016</v>
      </c>
    </row>
    <row r="6722" spans="1:26" x14ac:dyDescent="0.2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>_xlfn.XLOOKUP(Sales_Data[[#This Row],[Category]],Assumptions_Model!A:A, Assumptions_Model!B:B)</f>
        <v>0.55000000000000004</v>
      </c>
      <c r="W6722">
        <f>Sales_Data[[#This Row],[Sales]]*Sales_Data[[#This Row],[Cost_%]]</f>
        <v>82.472499999999997</v>
      </c>
      <c r="X6722">
        <f>Sales_Data[[#This Row],[Sales]]-Sales_Data[[#This Row],[Cost]]</f>
        <v>67.477499999999992</v>
      </c>
      <c r="Y6722" s="3">
        <f>Sales_Data[[#This Row],[Gross_Profit_Recalc]]/Sales_Data[[#This Row],[Sales]]</f>
        <v>0.44999999999999996</v>
      </c>
      <c r="Z6722">
        <f>YEAR(Sales_Data[[#This Row],[Order Date]])</f>
        <v>2017</v>
      </c>
    </row>
    <row r="6723" spans="1:26" x14ac:dyDescent="0.2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f>_xlfn.XLOOKUP(Sales_Data[[#This Row],[Category]],Assumptions_Model!A:A, Assumptions_Model!B:B)</f>
        <v>0.6</v>
      </c>
      <c r="W6723">
        <f>Sales_Data[[#This Row],[Sales]]*Sales_Data[[#This Row],[Cost_%]]</f>
        <v>13.991999999999999</v>
      </c>
      <c r="X6723">
        <f>Sales_Data[[#This Row],[Sales]]-Sales_Data[[#This Row],[Cost]]</f>
        <v>9.3280000000000012</v>
      </c>
      <c r="Y6723" s="3">
        <f>Sales_Data[[#This Row],[Gross_Profit_Recalc]]/Sales_Data[[#This Row],[Sales]]</f>
        <v>0.4</v>
      </c>
      <c r="Z6723">
        <f>YEAR(Sales_Data[[#This Row],[Order Date]])</f>
        <v>2017</v>
      </c>
    </row>
    <row r="6724" spans="1:26" x14ac:dyDescent="0.2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>_xlfn.XLOOKUP(Sales_Data[[#This Row],[Category]],Assumptions_Model!A:A, Assumptions_Model!B:B)</f>
        <v>0.6</v>
      </c>
      <c r="W6724">
        <f>Sales_Data[[#This Row],[Sales]]*Sales_Data[[#This Row],[Cost_%]]</f>
        <v>10.043999999999999</v>
      </c>
      <c r="X6724">
        <f>Sales_Data[[#This Row],[Sales]]-Sales_Data[[#This Row],[Cost]]</f>
        <v>6.6959999999999997</v>
      </c>
      <c r="Y6724" s="3">
        <f>Sales_Data[[#This Row],[Gross_Profit_Recalc]]/Sales_Data[[#This Row],[Sales]]</f>
        <v>0.4</v>
      </c>
      <c r="Z6724">
        <f>YEAR(Sales_Data[[#This Row],[Order Date]])</f>
        <v>2017</v>
      </c>
    </row>
    <row r="6725" spans="1:26" x14ac:dyDescent="0.2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>_xlfn.XLOOKUP(Sales_Data[[#This Row],[Category]],Assumptions_Model!A:A, Assumptions_Model!B:B)</f>
        <v>0.6</v>
      </c>
      <c r="W6725">
        <f>Sales_Data[[#This Row],[Sales]]*Sales_Data[[#This Row],[Cost_%]]</f>
        <v>8.8919999999999995</v>
      </c>
      <c r="X6725">
        <f>Sales_Data[[#This Row],[Sales]]-Sales_Data[[#This Row],[Cost]]</f>
        <v>5.9280000000000008</v>
      </c>
      <c r="Y6725" s="3">
        <f>Sales_Data[[#This Row],[Gross_Profit_Recalc]]/Sales_Data[[#This Row],[Sales]]</f>
        <v>0.4</v>
      </c>
      <c r="Z6725">
        <f>YEAR(Sales_Data[[#This Row],[Order Date]])</f>
        <v>2017</v>
      </c>
    </row>
    <row r="6726" spans="1:26" x14ac:dyDescent="0.2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>_xlfn.XLOOKUP(Sales_Data[[#This Row],[Category]],Assumptions_Model!A:A, Assumptions_Model!B:B)</f>
        <v>0.6</v>
      </c>
      <c r="W6726">
        <f>Sales_Data[[#This Row],[Sales]]*Sales_Data[[#This Row],[Cost_%]]</f>
        <v>6.282</v>
      </c>
      <c r="X6726">
        <f>Sales_Data[[#This Row],[Sales]]-Sales_Data[[#This Row],[Cost]]</f>
        <v>4.1880000000000006</v>
      </c>
      <c r="Y6726" s="3">
        <f>Sales_Data[[#This Row],[Gross_Profit_Recalc]]/Sales_Data[[#This Row],[Sales]]</f>
        <v>0.4</v>
      </c>
      <c r="Z6726">
        <f>YEAR(Sales_Data[[#This Row],[Order Date]])</f>
        <v>2016</v>
      </c>
    </row>
    <row r="6727" spans="1:26" x14ac:dyDescent="0.2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>_xlfn.XLOOKUP(Sales_Data[[#This Row],[Category]],Assumptions_Model!A:A, Assumptions_Model!B:B)</f>
        <v>0.6</v>
      </c>
      <c r="W6727">
        <f>Sales_Data[[#This Row],[Sales]]*Sales_Data[[#This Row],[Cost_%]]</f>
        <v>6.6420000000000003</v>
      </c>
      <c r="X6727">
        <f>Sales_Data[[#This Row],[Sales]]-Sales_Data[[#This Row],[Cost]]</f>
        <v>4.4279999999999999</v>
      </c>
      <c r="Y6727" s="3">
        <f>Sales_Data[[#This Row],[Gross_Profit_Recalc]]/Sales_Data[[#This Row],[Sales]]</f>
        <v>0.39999999999999997</v>
      </c>
      <c r="Z6727">
        <f>YEAR(Sales_Data[[#This Row],[Order Date]])</f>
        <v>2016</v>
      </c>
    </row>
    <row r="6728" spans="1:26" x14ac:dyDescent="0.2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>_xlfn.XLOOKUP(Sales_Data[[#This Row],[Category]],Assumptions_Model!A:A, Assumptions_Model!B:B)</f>
        <v>0.6</v>
      </c>
      <c r="W6728">
        <f>Sales_Data[[#This Row],[Sales]]*Sales_Data[[#This Row],[Cost_%]]</f>
        <v>12.4224</v>
      </c>
      <c r="X6728">
        <f>Sales_Data[[#This Row],[Sales]]-Sales_Data[[#This Row],[Cost]]</f>
        <v>8.281600000000001</v>
      </c>
      <c r="Y6728" s="3">
        <f>Sales_Data[[#This Row],[Gross_Profit_Recalc]]/Sales_Data[[#This Row],[Sales]]</f>
        <v>0.4</v>
      </c>
      <c r="Z6728">
        <f>YEAR(Sales_Data[[#This Row],[Order Date]])</f>
        <v>2016</v>
      </c>
    </row>
    <row r="6729" spans="1:26" x14ac:dyDescent="0.2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>_xlfn.XLOOKUP(Sales_Data[[#This Row],[Category]],Assumptions_Model!A:A, Assumptions_Model!B:B)</f>
        <v>0.6</v>
      </c>
      <c r="W6729">
        <f>Sales_Data[[#This Row],[Sales]]*Sales_Data[[#This Row],[Cost_%]]</f>
        <v>106.32</v>
      </c>
      <c r="X6729">
        <f>Sales_Data[[#This Row],[Sales]]-Sales_Data[[#This Row],[Cost]]</f>
        <v>70.88</v>
      </c>
      <c r="Y6729" s="3">
        <f>Sales_Data[[#This Row],[Gross_Profit_Recalc]]/Sales_Data[[#This Row],[Sales]]</f>
        <v>0.4</v>
      </c>
      <c r="Z6729">
        <f>YEAR(Sales_Data[[#This Row],[Order Date]])</f>
        <v>2017</v>
      </c>
    </row>
    <row r="6730" spans="1:26" x14ac:dyDescent="0.2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>_xlfn.XLOOKUP(Sales_Data[[#This Row],[Category]],Assumptions_Model!A:A, Assumptions_Model!B:B)</f>
        <v>0.65</v>
      </c>
      <c r="W6730">
        <f>Sales_Data[[#This Row],[Sales]]*Sales_Data[[#This Row],[Cost_%]]</f>
        <v>32.822400000000002</v>
      </c>
      <c r="X6730">
        <f>Sales_Data[[#This Row],[Sales]]-Sales_Data[[#This Row],[Cost]]</f>
        <v>17.6736</v>
      </c>
      <c r="Y6730" s="3">
        <f>Sales_Data[[#This Row],[Gross_Profit_Recalc]]/Sales_Data[[#This Row],[Sales]]</f>
        <v>0.35</v>
      </c>
      <c r="Z6730">
        <f>YEAR(Sales_Data[[#This Row],[Order Date]])</f>
        <v>2016</v>
      </c>
    </row>
    <row r="6731" spans="1:26" x14ac:dyDescent="0.2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f>_xlfn.XLOOKUP(Sales_Data[[#This Row],[Category]],Assumptions_Model!A:A, Assumptions_Model!B:B)</f>
        <v>0.6</v>
      </c>
      <c r="W6731">
        <f>Sales_Data[[#This Row],[Sales]]*Sales_Data[[#This Row],[Cost_%]]</f>
        <v>3.6773999999999996</v>
      </c>
      <c r="X6731">
        <f>Sales_Data[[#This Row],[Sales]]-Sales_Data[[#This Row],[Cost]]</f>
        <v>2.4516</v>
      </c>
      <c r="Y6731" s="3">
        <f>Sales_Data[[#This Row],[Gross_Profit_Recalc]]/Sales_Data[[#This Row],[Sales]]</f>
        <v>0.4</v>
      </c>
      <c r="Z6731">
        <f>YEAR(Sales_Data[[#This Row],[Order Date]])</f>
        <v>2015</v>
      </c>
    </row>
    <row r="6732" spans="1:26" x14ac:dyDescent="0.2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>_xlfn.XLOOKUP(Sales_Data[[#This Row],[Category]],Assumptions_Model!A:A, Assumptions_Model!B:B)</f>
        <v>0.65</v>
      </c>
      <c r="W6732">
        <f>Sales_Data[[#This Row],[Sales]]*Sales_Data[[#This Row],[Cost_%]]</f>
        <v>418.03839999999997</v>
      </c>
      <c r="X6732">
        <f>Sales_Data[[#This Row],[Sales]]-Sales_Data[[#This Row],[Cost]]</f>
        <v>225.0976</v>
      </c>
      <c r="Y6732" s="3">
        <f>Sales_Data[[#This Row],[Gross_Profit_Recalc]]/Sales_Data[[#This Row],[Sales]]</f>
        <v>0.35000000000000003</v>
      </c>
      <c r="Z6732">
        <f>YEAR(Sales_Data[[#This Row],[Order Date]])</f>
        <v>2015</v>
      </c>
    </row>
    <row r="6733" spans="1:26" x14ac:dyDescent="0.2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>_xlfn.XLOOKUP(Sales_Data[[#This Row],[Category]],Assumptions_Model!A:A, Assumptions_Model!B:B)</f>
        <v>0.6</v>
      </c>
      <c r="W6733">
        <f>Sales_Data[[#This Row],[Sales]]*Sales_Data[[#This Row],[Cost_%]]</f>
        <v>12.441599999999999</v>
      </c>
      <c r="X6733">
        <f>Sales_Data[[#This Row],[Sales]]-Sales_Data[[#This Row],[Cost]]</f>
        <v>8.2944000000000013</v>
      </c>
      <c r="Y6733" s="3">
        <f>Sales_Data[[#This Row],[Gross_Profit_Recalc]]/Sales_Data[[#This Row],[Sales]]</f>
        <v>0.40000000000000008</v>
      </c>
      <c r="Z6733">
        <f>YEAR(Sales_Data[[#This Row],[Order Date]])</f>
        <v>2015</v>
      </c>
    </row>
    <row r="6734" spans="1:26" x14ac:dyDescent="0.2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>_xlfn.XLOOKUP(Sales_Data[[#This Row],[Category]],Assumptions_Model!A:A, Assumptions_Model!B:B)</f>
        <v>0.6</v>
      </c>
      <c r="W6734">
        <f>Sales_Data[[#This Row],[Sales]]*Sales_Data[[#This Row],[Cost_%]]</f>
        <v>106.52159999999999</v>
      </c>
      <c r="X6734">
        <f>Sales_Data[[#This Row],[Sales]]-Sales_Data[[#This Row],[Cost]]</f>
        <v>71.014400000000009</v>
      </c>
      <c r="Y6734" s="3">
        <f>Sales_Data[[#This Row],[Gross_Profit_Recalc]]/Sales_Data[[#This Row],[Sales]]</f>
        <v>0.4</v>
      </c>
      <c r="Z6734">
        <f>YEAR(Sales_Data[[#This Row],[Order Date]])</f>
        <v>2014</v>
      </c>
    </row>
    <row r="6735" spans="1:26" x14ac:dyDescent="0.2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>_xlfn.XLOOKUP(Sales_Data[[#This Row],[Category]],Assumptions_Model!A:A, Assumptions_Model!B:B)</f>
        <v>0.6</v>
      </c>
      <c r="W6735">
        <f>Sales_Data[[#This Row],[Sales]]*Sales_Data[[#This Row],[Cost_%]]</f>
        <v>19.459199999999999</v>
      </c>
      <c r="X6735">
        <f>Sales_Data[[#This Row],[Sales]]-Sales_Data[[#This Row],[Cost]]</f>
        <v>12.972800000000003</v>
      </c>
      <c r="Y6735" s="3">
        <f>Sales_Data[[#This Row],[Gross_Profit_Recalc]]/Sales_Data[[#This Row],[Sales]]</f>
        <v>0.40000000000000008</v>
      </c>
      <c r="Z6735">
        <f>YEAR(Sales_Data[[#This Row],[Order Date]])</f>
        <v>2014</v>
      </c>
    </row>
    <row r="6736" spans="1:26" x14ac:dyDescent="0.2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>_xlfn.XLOOKUP(Sales_Data[[#This Row],[Category]],Assumptions_Model!A:A, Assumptions_Model!B:B)</f>
        <v>0.6</v>
      </c>
      <c r="W6736">
        <f>Sales_Data[[#This Row],[Sales]]*Sales_Data[[#This Row],[Cost_%]]</f>
        <v>7.0175999999999998</v>
      </c>
      <c r="X6736">
        <f>Sales_Data[[#This Row],[Sales]]-Sales_Data[[#This Row],[Cost]]</f>
        <v>4.6783999999999999</v>
      </c>
      <c r="Y6736" s="3">
        <f>Sales_Data[[#This Row],[Gross_Profit_Recalc]]/Sales_Data[[#This Row],[Sales]]</f>
        <v>0.4</v>
      </c>
      <c r="Z6736">
        <f>YEAR(Sales_Data[[#This Row],[Order Date]])</f>
        <v>2015</v>
      </c>
    </row>
    <row r="6737" spans="1:26" x14ac:dyDescent="0.2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>_xlfn.XLOOKUP(Sales_Data[[#This Row],[Category]],Assumptions_Model!A:A, Assumptions_Model!B:B)</f>
        <v>0.6</v>
      </c>
      <c r="W6737">
        <f>Sales_Data[[#This Row],[Sales]]*Sales_Data[[#This Row],[Cost_%]]</f>
        <v>68.256</v>
      </c>
      <c r="X6737">
        <f>Sales_Data[[#This Row],[Sales]]-Sales_Data[[#This Row],[Cost]]</f>
        <v>45.504000000000005</v>
      </c>
      <c r="Y6737" s="3">
        <f>Sales_Data[[#This Row],[Gross_Profit_Recalc]]/Sales_Data[[#This Row],[Sales]]</f>
        <v>0.4</v>
      </c>
      <c r="Z6737">
        <f>YEAR(Sales_Data[[#This Row],[Order Date]])</f>
        <v>2016</v>
      </c>
    </row>
    <row r="6738" spans="1:26" x14ac:dyDescent="0.2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>_xlfn.XLOOKUP(Sales_Data[[#This Row],[Category]],Assumptions_Model!A:A, Assumptions_Model!B:B)</f>
        <v>0.6</v>
      </c>
      <c r="W6738">
        <f>Sales_Data[[#This Row],[Sales]]*Sales_Data[[#This Row],[Cost_%]]</f>
        <v>347.70599999999996</v>
      </c>
      <c r="X6738">
        <f>Sales_Data[[#This Row],[Sales]]-Sales_Data[[#This Row],[Cost]]</f>
        <v>231.80400000000003</v>
      </c>
      <c r="Y6738" s="3">
        <f>Sales_Data[[#This Row],[Gross_Profit_Recalc]]/Sales_Data[[#This Row],[Sales]]</f>
        <v>0.40000000000000008</v>
      </c>
      <c r="Z6738">
        <f>YEAR(Sales_Data[[#This Row],[Order Date]])</f>
        <v>2016</v>
      </c>
    </row>
    <row r="6739" spans="1:26" x14ac:dyDescent="0.2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>_xlfn.XLOOKUP(Sales_Data[[#This Row],[Category]],Assumptions_Model!A:A, Assumptions_Model!B:B)</f>
        <v>0.6</v>
      </c>
      <c r="W6739">
        <f>Sales_Data[[#This Row],[Sales]]*Sales_Data[[#This Row],[Cost_%]]</f>
        <v>90.396000000000001</v>
      </c>
      <c r="X6739">
        <f>Sales_Data[[#This Row],[Sales]]-Sales_Data[[#This Row],[Cost]]</f>
        <v>60.263999999999996</v>
      </c>
      <c r="Y6739" s="3">
        <f>Sales_Data[[#This Row],[Gross_Profit_Recalc]]/Sales_Data[[#This Row],[Sales]]</f>
        <v>0.39999999999999997</v>
      </c>
      <c r="Z6739">
        <f>YEAR(Sales_Data[[#This Row],[Order Date]])</f>
        <v>2016</v>
      </c>
    </row>
    <row r="6740" spans="1:26" x14ac:dyDescent="0.2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>_xlfn.XLOOKUP(Sales_Data[[#This Row],[Category]],Assumptions_Model!A:A, Assumptions_Model!B:B)</f>
        <v>0.6</v>
      </c>
      <c r="W6740">
        <f>Sales_Data[[#This Row],[Sales]]*Sales_Data[[#This Row],[Cost_%]]</f>
        <v>28.819199999999995</v>
      </c>
      <c r="X6740">
        <f>Sales_Data[[#This Row],[Sales]]-Sales_Data[[#This Row],[Cost]]</f>
        <v>19.212800000000001</v>
      </c>
      <c r="Y6740" s="3">
        <f>Sales_Data[[#This Row],[Gross_Profit_Recalc]]/Sales_Data[[#This Row],[Sales]]</f>
        <v>0.40000000000000008</v>
      </c>
      <c r="Z6740">
        <f>YEAR(Sales_Data[[#This Row],[Order Date]])</f>
        <v>2016</v>
      </c>
    </row>
    <row r="6741" spans="1:26" x14ac:dyDescent="0.2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f>_xlfn.XLOOKUP(Sales_Data[[#This Row],[Category]],Assumptions_Model!A:A, Assumptions_Model!B:B)</f>
        <v>0.6</v>
      </c>
      <c r="W6741">
        <f>Sales_Data[[#This Row],[Sales]]*Sales_Data[[#This Row],[Cost_%]]</f>
        <v>61.574399999999997</v>
      </c>
      <c r="X6741">
        <f>Sales_Data[[#This Row],[Sales]]-Sales_Data[[#This Row],[Cost]]</f>
        <v>41.049599999999998</v>
      </c>
      <c r="Y6741" s="3">
        <f>Sales_Data[[#This Row],[Gross_Profit_Recalc]]/Sales_Data[[#This Row],[Sales]]</f>
        <v>0.4</v>
      </c>
      <c r="Z6741">
        <f>YEAR(Sales_Data[[#This Row],[Order Date]])</f>
        <v>2014</v>
      </c>
    </row>
    <row r="6742" spans="1:26" x14ac:dyDescent="0.2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>_xlfn.XLOOKUP(Sales_Data[[#This Row],[Category]],Assumptions_Model!A:A, Assumptions_Model!B:B)</f>
        <v>0.65</v>
      </c>
      <c r="W6742">
        <f>Sales_Data[[#This Row],[Sales]]*Sales_Data[[#This Row],[Cost_%]]</f>
        <v>233.8518</v>
      </c>
      <c r="X6742">
        <f>Sales_Data[[#This Row],[Sales]]-Sales_Data[[#This Row],[Cost]]</f>
        <v>125.92019999999999</v>
      </c>
      <c r="Y6742" s="3">
        <f>Sales_Data[[#This Row],[Gross_Profit_Recalc]]/Sales_Data[[#This Row],[Sales]]</f>
        <v>0.35</v>
      </c>
      <c r="Z6742">
        <f>YEAR(Sales_Data[[#This Row],[Order Date]])</f>
        <v>2014</v>
      </c>
    </row>
    <row r="6743" spans="1:26" x14ac:dyDescent="0.2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>_xlfn.XLOOKUP(Sales_Data[[#This Row],[Category]],Assumptions_Model!A:A, Assumptions_Model!B:B)</f>
        <v>0.6</v>
      </c>
      <c r="W6743">
        <f>Sales_Data[[#This Row],[Sales]]*Sales_Data[[#This Row],[Cost_%]]</f>
        <v>8.0351999999999997</v>
      </c>
      <c r="X6743">
        <f>Sales_Data[[#This Row],[Sales]]-Sales_Data[[#This Row],[Cost]]</f>
        <v>5.3567999999999998</v>
      </c>
      <c r="Y6743" s="3">
        <f>Sales_Data[[#This Row],[Gross_Profit_Recalc]]/Sales_Data[[#This Row],[Sales]]</f>
        <v>0.4</v>
      </c>
      <c r="Z6743">
        <f>YEAR(Sales_Data[[#This Row],[Order Date]])</f>
        <v>2014</v>
      </c>
    </row>
    <row r="6744" spans="1:26" x14ac:dyDescent="0.2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>_xlfn.XLOOKUP(Sales_Data[[#This Row],[Category]],Assumptions_Model!A:A, Assumptions_Model!B:B)</f>
        <v>0.65</v>
      </c>
      <c r="W6744">
        <f>Sales_Data[[#This Row],[Sales]]*Sales_Data[[#This Row],[Cost_%]]</f>
        <v>79.388400000000004</v>
      </c>
      <c r="X6744">
        <f>Sales_Data[[#This Row],[Sales]]-Sales_Data[[#This Row],[Cost]]</f>
        <v>42.747599999999991</v>
      </c>
      <c r="Y6744" s="3">
        <f>Sales_Data[[#This Row],[Gross_Profit_Recalc]]/Sales_Data[[#This Row],[Sales]]</f>
        <v>0.34999999999999992</v>
      </c>
      <c r="Z6744">
        <f>YEAR(Sales_Data[[#This Row],[Order Date]])</f>
        <v>2017</v>
      </c>
    </row>
    <row r="6745" spans="1:26" x14ac:dyDescent="0.2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>_xlfn.XLOOKUP(Sales_Data[[#This Row],[Category]],Assumptions_Model!A:A, Assumptions_Model!B:B)</f>
        <v>0.6</v>
      </c>
      <c r="W6745">
        <f>Sales_Data[[#This Row],[Sales]]*Sales_Data[[#This Row],[Cost_%]]</f>
        <v>21.528000000000002</v>
      </c>
      <c r="X6745">
        <f>Sales_Data[[#This Row],[Sales]]-Sales_Data[[#This Row],[Cost]]</f>
        <v>14.352</v>
      </c>
      <c r="Y6745" s="3">
        <f>Sales_Data[[#This Row],[Gross_Profit_Recalc]]/Sales_Data[[#This Row],[Sales]]</f>
        <v>0.39999999999999997</v>
      </c>
      <c r="Z6745">
        <f>YEAR(Sales_Data[[#This Row],[Order Date]])</f>
        <v>2015</v>
      </c>
    </row>
    <row r="6746" spans="1:26" x14ac:dyDescent="0.2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>_xlfn.XLOOKUP(Sales_Data[[#This Row],[Category]],Assumptions_Model!A:A, Assumptions_Model!B:B)</f>
        <v>0.55000000000000004</v>
      </c>
      <c r="W6746">
        <f>Sales_Data[[#This Row],[Sales]]*Sales_Data[[#This Row],[Cost_%]]</f>
        <v>263.97360000000003</v>
      </c>
      <c r="X6746">
        <f>Sales_Data[[#This Row],[Sales]]-Sales_Data[[#This Row],[Cost]]</f>
        <v>215.97839999999997</v>
      </c>
      <c r="Y6746" s="3">
        <f>Sales_Data[[#This Row],[Gross_Profit_Recalc]]/Sales_Data[[#This Row],[Sales]]</f>
        <v>0.44999999999999996</v>
      </c>
      <c r="Z6746">
        <f>YEAR(Sales_Data[[#This Row],[Order Date]])</f>
        <v>2017</v>
      </c>
    </row>
    <row r="6747" spans="1:26" x14ac:dyDescent="0.2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>_xlfn.XLOOKUP(Sales_Data[[#This Row],[Category]],Assumptions_Model!A:A, Assumptions_Model!B:B)</f>
        <v>0.6</v>
      </c>
      <c r="W6747">
        <f>Sales_Data[[#This Row],[Sales]]*Sales_Data[[#This Row],[Cost_%]]</f>
        <v>14.352</v>
      </c>
      <c r="X6747">
        <f>Sales_Data[[#This Row],[Sales]]-Sales_Data[[#This Row],[Cost]]</f>
        <v>9.5680000000000014</v>
      </c>
      <c r="Y6747" s="3">
        <f>Sales_Data[[#This Row],[Gross_Profit_Recalc]]/Sales_Data[[#This Row],[Sales]]</f>
        <v>0.4</v>
      </c>
      <c r="Z6747">
        <f>YEAR(Sales_Data[[#This Row],[Order Date]])</f>
        <v>2017</v>
      </c>
    </row>
    <row r="6748" spans="1:26" x14ac:dyDescent="0.2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f>_xlfn.XLOOKUP(Sales_Data[[#This Row],[Category]],Assumptions_Model!A:A, Assumptions_Model!B:B)</f>
        <v>0.55000000000000004</v>
      </c>
      <c r="W6748">
        <f>Sales_Data[[#This Row],[Sales]]*Sales_Data[[#This Row],[Cost_%]]</f>
        <v>346.47250000000003</v>
      </c>
      <c r="X6748">
        <f>Sales_Data[[#This Row],[Sales]]-Sales_Data[[#This Row],[Cost]]</f>
        <v>283.47750000000002</v>
      </c>
      <c r="Y6748" s="3">
        <f>Sales_Data[[#This Row],[Gross_Profit_Recalc]]/Sales_Data[[#This Row],[Sales]]</f>
        <v>0.45</v>
      </c>
      <c r="Z6748">
        <f>YEAR(Sales_Data[[#This Row],[Order Date]])</f>
        <v>2017</v>
      </c>
    </row>
    <row r="6749" spans="1:26" x14ac:dyDescent="0.2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>_xlfn.XLOOKUP(Sales_Data[[#This Row],[Category]],Assumptions_Model!A:A, Assumptions_Model!B:B)</f>
        <v>0.6</v>
      </c>
      <c r="W6749">
        <f>Sales_Data[[#This Row],[Sales]]*Sales_Data[[#This Row],[Cost_%]]</f>
        <v>8.9711999999999996</v>
      </c>
      <c r="X6749">
        <f>Sales_Data[[#This Row],[Sales]]-Sales_Data[[#This Row],[Cost]]</f>
        <v>5.9808000000000003</v>
      </c>
      <c r="Y6749" s="3">
        <f>Sales_Data[[#This Row],[Gross_Profit_Recalc]]/Sales_Data[[#This Row],[Sales]]</f>
        <v>0.4</v>
      </c>
      <c r="Z6749">
        <f>YEAR(Sales_Data[[#This Row],[Order Date]])</f>
        <v>2017</v>
      </c>
    </row>
    <row r="6750" spans="1:26" x14ac:dyDescent="0.2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>_xlfn.XLOOKUP(Sales_Data[[#This Row],[Category]],Assumptions_Model!A:A, Assumptions_Model!B:B)</f>
        <v>0.6</v>
      </c>
      <c r="W6750">
        <f>Sales_Data[[#This Row],[Sales]]*Sales_Data[[#This Row],[Cost_%]]</f>
        <v>10.764000000000001</v>
      </c>
      <c r="X6750">
        <f>Sales_Data[[#This Row],[Sales]]-Sales_Data[[#This Row],[Cost]]</f>
        <v>7.1760000000000002</v>
      </c>
      <c r="Y6750" s="3">
        <f>Sales_Data[[#This Row],[Gross_Profit_Recalc]]/Sales_Data[[#This Row],[Sales]]</f>
        <v>0.39999999999999997</v>
      </c>
      <c r="Z6750">
        <f>YEAR(Sales_Data[[#This Row],[Order Date]])</f>
        <v>2017</v>
      </c>
    </row>
    <row r="6751" spans="1:26" x14ac:dyDescent="0.2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>_xlfn.XLOOKUP(Sales_Data[[#This Row],[Category]],Assumptions_Model!A:A, Assumptions_Model!B:B)</f>
        <v>0.55000000000000004</v>
      </c>
      <c r="W6751">
        <f>Sales_Data[[#This Row],[Sales]]*Sales_Data[[#This Row],[Cost_%]]</f>
        <v>64.339000000000013</v>
      </c>
      <c r="X6751">
        <f>Sales_Data[[#This Row],[Sales]]-Sales_Data[[#This Row],[Cost]]</f>
        <v>52.640999999999991</v>
      </c>
      <c r="Y6751" s="3">
        <f>Sales_Data[[#This Row],[Gross_Profit_Recalc]]/Sales_Data[[#This Row],[Sales]]</f>
        <v>0.4499999999999999</v>
      </c>
      <c r="Z6751">
        <f>YEAR(Sales_Data[[#This Row],[Order Date]])</f>
        <v>2017</v>
      </c>
    </row>
    <row r="6752" spans="1:26" x14ac:dyDescent="0.2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f>_xlfn.XLOOKUP(Sales_Data[[#This Row],[Category]],Assumptions_Model!A:A, Assumptions_Model!B:B)</f>
        <v>0.65</v>
      </c>
      <c r="W6752">
        <f>Sales_Data[[#This Row],[Sales]]*Sales_Data[[#This Row],[Cost_%]]</f>
        <v>79.274000000000001</v>
      </c>
      <c r="X6752">
        <f>Sales_Data[[#This Row],[Sales]]-Sales_Data[[#This Row],[Cost]]</f>
        <v>42.685999999999993</v>
      </c>
      <c r="Y6752" s="3">
        <f>Sales_Data[[#This Row],[Gross_Profit_Recalc]]/Sales_Data[[#This Row],[Sales]]</f>
        <v>0.35</v>
      </c>
      <c r="Z6752">
        <f>YEAR(Sales_Data[[#This Row],[Order Date]])</f>
        <v>2016</v>
      </c>
    </row>
    <row r="6753" spans="1:26" x14ac:dyDescent="0.2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f>_xlfn.XLOOKUP(Sales_Data[[#This Row],[Category]],Assumptions_Model!A:A, Assumptions_Model!B:B)</f>
        <v>0.6</v>
      </c>
      <c r="W6753">
        <f>Sales_Data[[#This Row],[Sales]]*Sales_Data[[#This Row],[Cost_%]]</f>
        <v>5.2439999999999998</v>
      </c>
      <c r="X6753">
        <f>Sales_Data[[#This Row],[Sales]]-Sales_Data[[#This Row],[Cost]]</f>
        <v>3.4960000000000004</v>
      </c>
      <c r="Y6753" s="3">
        <f>Sales_Data[[#This Row],[Gross_Profit_Recalc]]/Sales_Data[[#This Row],[Sales]]</f>
        <v>0.4</v>
      </c>
      <c r="Z6753">
        <f>YEAR(Sales_Data[[#This Row],[Order Date]])</f>
        <v>2016</v>
      </c>
    </row>
    <row r="6754" spans="1:26" x14ac:dyDescent="0.2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>_xlfn.XLOOKUP(Sales_Data[[#This Row],[Category]],Assumptions_Model!A:A, Assumptions_Model!B:B)</f>
        <v>0.6</v>
      </c>
      <c r="W6754">
        <f>Sales_Data[[#This Row],[Sales]]*Sales_Data[[#This Row],[Cost_%]]</f>
        <v>37.176000000000002</v>
      </c>
      <c r="X6754">
        <f>Sales_Data[[#This Row],[Sales]]-Sales_Data[[#This Row],[Cost]]</f>
        <v>24.783999999999999</v>
      </c>
      <c r="Y6754" s="3">
        <f>Sales_Data[[#This Row],[Gross_Profit_Recalc]]/Sales_Data[[#This Row],[Sales]]</f>
        <v>0.39999999999999997</v>
      </c>
      <c r="Z6754">
        <f>YEAR(Sales_Data[[#This Row],[Order Date]])</f>
        <v>2016</v>
      </c>
    </row>
    <row r="6755" spans="1:26" x14ac:dyDescent="0.2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f>_xlfn.XLOOKUP(Sales_Data[[#This Row],[Category]],Assumptions_Model!A:A, Assumptions_Model!B:B)</f>
        <v>0.6</v>
      </c>
      <c r="W6755">
        <f>Sales_Data[[#This Row],[Sales]]*Sales_Data[[#This Row],[Cost_%]]</f>
        <v>4.7759999999999998</v>
      </c>
      <c r="X6755">
        <f>Sales_Data[[#This Row],[Sales]]-Sales_Data[[#This Row],[Cost]]</f>
        <v>3.1840000000000002</v>
      </c>
      <c r="Y6755" s="3">
        <f>Sales_Data[[#This Row],[Gross_Profit_Recalc]]/Sales_Data[[#This Row],[Sales]]</f>
        <v>0.4</v>
      </c>
      <c r="Z6755">
        <f>YEAR(Sales_Data[[#This Row],[Order Date]])</f>
        <v>2016</v>
      </c>
    </row>
    <row r="6756" spans="1:26" x14ac:dyDescent="0.2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>_xlfn.XLOOKUP(Sales_Data[[#This Row],[Category]],Assumptions_Model!A:A, Assumptions_Model!B:B)</f>
        <v>0.6</v>
      </c>
      <c r="W6756">
        <f>Sales_Data[[#This Row],[Sales]]*Sales_Data[[#This Row],[Cost_%]]</f>
        <v>165.14400000000001</v>
      </c>
      <c r="X6756">
        <f>Sales_Data[[#This Row],[Sales]]-Sales_Data[[#This Row],[Cost]]</f>
        <v>110.096</v>
      </c>
      <c r="Y6756" s="3">
        <f>Sales_Data[[#This Row],[Gross_Profit_Recalc]]/Sales_Data[[#This Row],[Sales]]</f>
        <v>0.4</v>
      </c>
      <c r="Z6756">
        <f>YEAR(Sales_Data[[#This Row],[Order Date]])</f>
        <v>2016</v>
      </c>
    </row>
    <row r="6757" spans="1:26" x14ac:dyDescent="0.2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>_xlfn.XLOOKUP(Sales_Data[[#This Row],[Category]],Assumptions_Model!A:A, Assumptions_Model!B:B)</f>
        <v>0.65</v>
      </c>
      <c r="W6757">
        <f>Sales_Data[[#This Row],[Sales]]*Sales_Data[[#This Row],[Cost_%]]</f>
        <v>30.81</v>
      </c>
      <c r="X6757">
        <f>Sales_Data[[#This Row],[Sales]]-Sales_Data[[#This Row],[Cost]]</f>
        <v>16.59</v>
      </c>
      <c r="Y6757" s="3">
        <f>Sales_Data[[#This Row],[Gross_Profit_Recalc]]/Sales_Data[[#This Row],[Sales]]</f>
        <v>0.35000000000000003</v>
      </c>
      <c r="Z6757">
        <f>YEAR(Sales_Data[[#This Row],[Order Date]])</f>
        <v>2017</v>
      </c>
    </row>
    <row r="6758" spans="1:26" x14ac:dyDescent="0.2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f>_xlfn.XLOOKUP(Sales_Data[[#This Row],[Category]],Assumptions_Model!A:A, Assumptions_Model!B:B)</f>
        <v>0.65</v>
      </c>
      <c r="W6758">
        <f>Sales_Data[[#This Row],[Sales]]*Sales_Data[[#This Row],[Cost_%]]</f>
        <v>333.42400000000004</v>
      </c>
      <c r="X6758">
        <f>Sales_Data[[#This Row],[Sales]]-Sales_Data[[#This Row],[Cost]]</f>
        <v>179.536</v>
      </c>
      <c r="Y6758" s="3">
        <f>Sales_Data[[#This Row],[Gross_Profit_Recalc]]/Sales_Data[[#This Row],[Sales]]</f>
        <v>0.35</v>
      </c>
      <c r="Z6758">
        <f>YEAR(Sales_Data[[#This Row],[Order Date]])</f>
        <v>2017</v>
      </c>
    </row>
    <row r="6759" spans="1:26" x14ac:dyDescent="0.2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>_xlfn.XLOOKUP(Sales_Data[[#This Row],[Category]],Assumptions_Model!A:A, Assumptions_Model!B:B)</f>
        <v>0.55000000000000004</v>
      </c>
      <c r="W6759">
        <f>Sales_Data[[#This Row],[Sales]]*Sales_Data[[#This Row],[Cost_%]]</f>
        <v>217.76700000000002</v>
      </c>
      <c r="X6759">
        <f>Sales_Data[[#This Row],[Sales]]-Sales_Data[[#This Row],[Cost]]</f>
        <v>178.17299999999997</v>
      </c>
      <c r="Y6759" s="3">
        <f>Sales_Data[[#This Row],[Gross_Profit_Recalc]]/Sales_Data[[#This Row],[Sales]]</f>
        <v>0.44999999999999996</v>
      </c>
      <c r="Z6759">
        <f>YEAR(Sales_Data[[#This Row],[Order Date]])</f>
        <v>2017</v>
      </c>
    </row>
    <row r="6760" spans="1:26" x14ac:dyDescent="0.2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>_xlfn.XLOOKUP(Sales_Data[[#This Row],[Category]],Assumptions_Model!A:A, Assumptions_Model!B:B)</f>
        <v>0.6</v>
      </c>
      <c r="W6760">
        <f>Sales_Data[[#This Row],[Sales]]*Sales_Data[[#This Row],[Cost_%]]</f>
        <v>49.175999999999995</v>
      </c>
      <c r="X6760">
        <f>Sales_Data[[#This Row],[Sales]]-Sales_Data[[#This Row],[Cost]]</f>
        <v>32.783999999999999</v>
      </c>
      <c r="Y6760" s="3">
        <f>Sales_Data[[#This Row],[Gross_Profit_Recalc]]/Sales_Data[[#This Row],[Sales]]</f>
        <v>0.4</v>
      </c>
      <c r="Z6760">
        <f>YEAR(Sales_Data[[#This Row],[Order Date]])</f>
        <v>2017</v>
      </c>
    </row>
    <row r="6761" spans="1:26" x14ac:dyDescent="0.2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>_xlfn.XLOOKUP(Sales_Data[[#This Row],[Category]],Assumptions_Model!A:A, Assumptions_Model!B:B)</f>
        <v>0.6</v>
      </c>
      <c r="W6761">
        <f>Sales_Data[[#This Row],[Sales]]*Sales_Data[[#This Row],[Cost_%]]</f>
        <v>19.665600000000001</v>
      </c>
      <c r="X6761">
        <f>Sales_Data[[#This Row],[Sales]]-Sales_Data[[#This Row],[Cost]]</f>
        <v>13.110400000000002</v>
      </c>
      <c r="Y6761" s="3">
        <f>Sales_Data[[#This Row],[Gross_Profit_Recalc]]/Sales_Data[[#This Row],[Sales]]</f>
        <v>0.4</v>
      </c>
      <c r="Z6761">
        <f>YEAR(Sales_Data[[#This Row],[Order Date]])</f>
        <v>2017</v>
      </c>
    </row>
    <row r="6762" spans="1:26" x14ac:dyDescent="0.2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>_xlfn.XLOOKUP(Sales_Data[[#This Row],[Category]],Assumptions_Model!A:A, Assumptions_Model!B:B)</f>
        <v>0.6</v>
      </c>
      <c r="W6762">
        <f>Sales_Data[[#This Row],[Sales]]*Sales_Data[[#This Row],[Cost_%]]</f>
        <v>163.76399999999998</v>
      </c>
      <c r="X6762">
        <f>Sales_Data[[#This Row],[Sales]]-Sales_Data[[#This Row],[Cost]]</f>
        <v>109.17600000000002</v>
      </c>
      <c r="Y6762" s="3">
        <f>Sales_Data[[#This Row],[Gross_Profit_Recalc]]/Sales_Data[[#This Row],[Sales]]</f>
        <v>0.40000000000000008</v>
      </c>
      <c r="Z6762">
        <f>YEAR(Sales_Data[[#This Row],[Order Date]])</f>
        <v>2017</v>
      </c>
    </row>
    <row r="6763" spans="1:26" x14ac:dyDescent="0.2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>_xlfn.XLOOKUP(Sales_Data[[#This Row],[Category]],Assumptions_Model!A:A, Assumptions_Model!B:B)</f>
        <v>0.65</v>
      </c>
      <c r="W6763">
        <f>Sales_Data[[#This Row],[Sales]]*Sales_Data[[#This Row],[Cost_%]]</f>
        <v>164.94660000000002</v>
      </c>
      <c r="X6763">
        <f>Sales_Data[[#This Row],[Sales]]-Sales_Data[[#This Row],[Cost]]</f>
        <v>88.817399999999992</v>
      </c>
      <c r="Y6763" s="3">
        <f>Sales_Data[[#This Row],[Gross_Profit_Recalc]]/Sales_Data[[#This Row],[Sales]]</f>
        <v>0.35</v>
      </c>
      <c r="Z6763">
        <f>YEAR(Sales_Data[[#This Row],[Order Date]])</f>
        <v>2016</v>
      </c>
    </row>
    <row r="6764" spans="1:26" x14ac:dyDescent="0.2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>_xlfn.XLOOKUP(Sales_Data[[#This Row],[Category]],Assumptions_Model!A:A, Assumptions_Model!B:B)</f>
        <v>0.6</v>
      </c>
      <c r="W6764">
        <f>Sales_Data[[#This Row],[Sales]]*Sales_Data[[#This Row],[Cost_%]]</f>
        <v>17.543999999999997</v>
      </c>
      <c r="X6764">
        <f>Sales_Data[[#This Row],[Sales]]-Sales_Data[[#This Row],[Cost]]</f>
        <v>11.696000000000002</v>
      </c>
      <c r="Y6764" s="3">
        <f>Sales_Data[[#This Row],[Gross_Profit_Recalc]]/Sales_Data[[#This Row],[Sales]]</f>
        <v>0.40000000000000008</v>
      </c>
      <c r="Z6764">
        <f>YEAR(Sales_Data[[#This Row],[Order Date]])</f>
        <v>2016</v>
      </c>
    </row>
    <row r="6765" spans="1:26" x14ac:dyDescent="0.2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>_xlfn.XLOOKUP(Sales_Data[[#This Row],[Category]],Assumptions_Model!A:A, Assumptions_Model!B:B)</f>
        <v>0.6</v>
      </c>
      <c r="W6765">
        <f>Sales_Data[[#This Row],[Sales]]*Sales_Data[[#This Row],[Cost_%]]</f>
        <v>21.1008</v>
      </c>
      <c r="X6765">
        <f>Sales_Data[[#This Row],[Sales]]-Sales_Data[[#This Row],[Cost]]</f>
        <v>14.0672</v>
      </c>
      <c r="Y6765" s="3">
        <f>Sales_Data[[#This Row],[Gross_Profit_Recalc]]/Sales_Data[[#This Row],[Sales]]</f>
        <v>0.4</v>
      </c>
      <c r="Z6765">
        <f>YEAR(Sales_Data[[#This Row],[Order Date]])</f>
        <v>2016</v>
      </c>
    </row>
    <row r="6766" spans="1:26" x14ac:dyDescent="0.2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>_xlfn.XLOOKUP(Sales_Data[[#This Row],[Category]],Assumptions_Model!A:A, Assumptions_Model!B:B)</f>
        <v>0.55000000000000004</v>
      </c>
      <c r="W6766">
        <f>Sales_Data[[#This Row],[Sales]]*Sales_Data[[#This Row],[Cost_%]]</f>
        <v>749.59500000000014</v>
      </c>
      <c r="X6766">
        <f>Sales_Data[[#This Row],[Sales]]-Sales_Data[[#This Row],[Cost]]</f>
        <v>613.30499999999995</v>
      </c>
      <c r="Y6766" s="3">
        <f>Sales_Data[[#This Row],[Gross_Profit_Recalc]]/Sales_Data[[#This Row],[Sales]]</f>
        <v>0.44999999999999996</v>
      </c>
      <c r="Z6766">
        <f>YEAR(Sales_Data[[#This Row],[Order Date]])</f>
        <v>2016</v>
      </c>
    </row>
    <row r="6767" spans="1:26" x14ac:dyDescent="0.2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>_xlfn.XLOOKUP(Sales_Data[[#This Row],[Category]],Assumptions_Model!A:A, Assumptions_Model!B:B)</f>
        <v>0.65</v>
      </c>
      <c r="W6767">
        <f>Sales_Data[[#This Row],[Sales]]*Sales_Data[[#This Row],[Cost_%]]</f>
        <v>206.08770000000001</v>
      </c>
      <c r="X6767">
        <f>Sales_Data[[#This Row],[Sales]]-Sales_Data[[#This Row],[Cost]]</f>
        <v>110.97029999999998</v>
      </c>
      <c r="Y6767" s="3">
        <f>Sales_Data[[#This Row],[Gross_Profit_Recalc]]/Sales_Data[[#This Row],[Sales]]</f>
        <v>0.34999999999999992</v>
      </c>
      <c r="Z6767">
        <f>YEAR(Sales_Data[[#This Row],[Order Date]])</f>
        <v>2017</v>
      </c>
    </row>
    <row r="6768" spans="1:26" x14ac:dyDescent="0.2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>_xlfn.XLOOKUP(Sales_Data[[#This Row],[Category]],Assumptions_Model!A:A, Assumptions_Model!B:B)</f>
        <v>0.6</v>
      </c>
      <c r="W6768">
        <f>Sales_Data[[#This Row],[Sales]]*Sales_Data[[#This Row],[Cost_%]]</f>
        <v>9.4559999999999995</v>
      </c>
      <c r="X6768">
        <f>Sales_Data[[#This Row],[Sales]]-Sales_Data[[#This Row],[Cost]]</f>
        <v>6.3040000000000003</v>
      </c>
      <c r="Y6768" s="3">
        <f>Sales_Data[[#This Row],[Gross_Profit_Recalc]]/Sales_Data[[#This Row],[Sales]]</f>
        <v>0.4</v>
      </c>
      <c r="Z6768">
        <f>YEAR(Sales_Data[[#This Row],[Order Date]])</f>
        <v>2017</v>
      </c>
    </row>
    <row r="6769" spans="1:26" x14ac:dyDescent="0.2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>_xlfn.XLOOKUP(Sales_Data[[#This Row],[Category]],Assumptions_Model!A:A, Assumptions_Model!B:B)</f>
        <v>0.65</v>
      </c>
      <c r="W6769">
        <f>Sales_Data[[#This Row],[Sales]]*Sales_Data[[#This Row],[Cost_%]]</f>
        <v>9.4640000000000004</v>
      </c>
      <c r="X6769">
        <f>Sales_Data[[#This Row],[Sales]]-Sales_Data[[#This Row],[Cost]]</f>
        <v>5.0960000000000001</v>
      </c>
      <c r="Y6769" s="3">
        <f>Sales_Data[[#This Row],[Gross_Profit_Recalc]]/Sales_Data[[#This Row],[Sales]]</f>
        <v>0.35</v>
      </c>
      <c r="Z6769">
        <f>YEAR(Sales_Data[[#This Row],[Order Date]])</f>
        <v>2017</v>
      </c>
    </row>
    <row r="6770" spans="1:26" x14ac:dyDescent="0.2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>_xlfn.XLOOKUP(Sales_Data[[#This Row],[Category]],Assumptions_Model!A:A, Assumptions_Model!B:B)</f>
        <v>0.6</v>
      </c>
      <c r="W6770">
        <f>Sales_Data[[#This Row],[Sales]]*Sales_Data[[#This Row],[Cost_%]]</f>
        <v>117.726</v>
      </c>
      <c r="X6770">
        <f>Sales_Data[[#This Row],[Sales]]-Sales_Data[[#This Row],[Cost]]</f>
        <v>78.484000000000009</v>
      </c>
      <c r="Y6770" s="3">
        <f>Sales_Data[[#This Row],[Gross_Profit_Recalc]]/Sales_Data[[#This Row],[Sales]]</f>
        <v>0.4</v>
      </c>
      <c r="Z6770">
        <f>YEAR(Sales_Data[[#This Row],[Order Date]])</f>
        <v>2014</v>
      </c>
    </row>
    <row r="6771" spans="1:26" x14ac:dyDescent="0.2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f>_xlfn.XLOOKUP(Sales_Data[[#This Row],[Category]],Assumptions_Model!A:A, Assumptions_Model!B:B)</f>
        <v>0.6</v>
      </c>
      <c r="W6771">
        <f>Sales_Data[[#This Row],[Sales]]*Sales_Data[[#This Row],[Cost_%]]</f>
        <v>21.24</v>
      </c>
      <c r="X6771">
        <f>Sales_Data[[#This Row],[Sales]]-Sales_Data[[#This Row],[Cost]]</f>
        <v>14.16</v>
      </c>
      <c r="Y6771" s="3">
        <f>Sales_Data[[#This Row],[Gross_Profit_Recalc]]/Sales_Data[[#This Row],[Sales]]</f>
        <v>0.4</v>
      </c>
      <c r="Z6771">
        <f>YEAR(Sales_Data[[#This Row],[Order Date]])</f>
        <v>2017</v>
      </c>
    </row>
    <row r="6772" spans="1:26" x14ac:dyDescent="0.2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>_xlfn.XLOOKUP(Sales_Data[[#This Row],[Category]],Assumptions_Model!A:A, Assumptions_Model!B:B)</f>
        <v>0.6</v>
      </c>
      <c r="W6772">
        <f>Sales_Data[[#This Row],[Sales]]*Sales_Data[[#This Row],[Cost_%]]</f>
        <v>251.64</v>
      </c>
      <c r="X6772">
        <f>Sales_Data[[#This Row],[Sales]]-Sales_Data[[#This Row],[Cost]]</f>
        <v>167.76</v>
      </c>
      <c r="Y6772" s="3">
        <f>Sales_Data[[#This Row],[Gross_Profit_Recalc]]/Sales_Data[[#This Row],[Sales]]</f>
        <v>0.4</v>
      </c>
      <c r="Z6772">
        <f>YEAR(Sales_Data[[#This Row],[Order Date]])</f>
        <v>2017</v>
      </c>
    </row>
    <row r="6773" spans="1:26" x14ac:dyDescent="0.2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>_xlfn.XLOOKUP(Sales_Data[[#This Row],[Category]],Assumptions_Model!A:A, Assumptions_Model!B:B)</f>
        <v>0.6</v>
      </c>
      <c r="W6773">
        <f>Sales_Data[[#This Row],[Sales]]*Sales_Data[[#This Row],[Cost_%]]</f>
        <v>7.8029999999999999</v>
      </c>
      <c r="X6773">
        <f>Sales_Data[[#This Row],[Sales]]-Sales_Data[[#This Row],[Cost]]</f>
        <v>5.2020000000000008</v>
      </c>
      <c r="Y6773" s="3">
        <f>Sales_Data[[#This Row],[Gross_Profit_Recalc]]/Sales_Data[[#This Row],[Sales]]</f>
        <v>0.4</v>
      </c>
      <c r="Z6773">
        <f>YEAR(Sales_Data[[#This Row],[Order Date]])</f>
        <v>2017</v>
      </c>
    </row>
    <row r="6774" spans="1:26" x14ac:dyDescent="0.2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>_xlfn.XLOOKUP(Sales_Data[[#This Row],[Category]],Assumptions_Model!A:A, Assumptions_Model!B:B)</f>
        <v>0.6</v>
      </c>
      <c r="W6774">
        <f>Sales_Data[[#This Row],[Sales]]*Sales_Data[[#This Row],[Cost_%]]</f>
        <v>4.6271999999999993</v>
      </c>
      <c r="X6774">
        <f>Sales_Data[[#This Row],[Sales]]-Sales_Data[[#This Row],[Cost]]</f>
        <v>3.0848000000000004</v>
      </c>
      <c r="Y6774" s="3">
        <f>Sales_Data[[#This Row],[Gross_Profit_Recalc]]/Sales_Data[[#This Row],[Sales]]</f>
        <v>0.40000000000000008</v>
      </c>
      <c r="Z6774">
        <f>YEAR(Sales_Data[[#This Row],[Order Date]])</f>
        <v>2016</v>
      </c>
    </row>
    <row r="6775" spans="1:26" x14ac:dyDescent="0.2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>_xlfn.XLOOKUP(Sales_Data[[#This Row],[Category]],Assumptions_Model!A:A, Assumptions_Model!B:B)</f>
        <v>0.6</v>
      </c>
      <c r="W6775">
        <f>Sales_Data[[#This Row],[Sales]]*Sales_Data[[#This Row],[Cost_%]]</f>
        <v>2.5055999999999998</v>
      </c>
      <c r="X6775">
        <f>Sales_Data[[#This Row],[Sales]]-Sales_Data[[#This Row],[Cost]]</f>
        <v>1.6704000000000003</v>
      </c>
      <c r="Y6775" s="3">
        <f>Sales_Data[[#This Row],[Gross_Profit_Recalc]]/Sales_Data[[#This Row],[Sales]]</f>
        <v>0.40000000000000008</v>
      </c>
      <c r="Z6775">
        <f>YEAR(Sales_Data[[#This Row],[Order Date]])</f>
        <v>2016</v>
      </c>
    </row>
    <row r="6776" spans="1:26" x14ac:dyDescent="0.2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>_xlfn.XLOOKUP(Sales_Data[[#This Row],[Category]],Assumptions_Model!A:A, Assumptions_Model!B:B)</f>
        <v>0.6</v>
      </c>
      <c r="W6776">
        <f>Sales_Data[[#This Row],[Sales]]*Sales_Data[[#This Row],[Cost_%]]</f>
        <v>23.327999999999999</v>
      </c>
      <c r="X6776">
        <f>Sales_Data[[#This Row],[Sales]]-Sales_Data[[#This Row],[Cost]]</f>
        <v>15.552000000000003</v>
      </c>
      <c r="Y6776" s="3">
        <f>Sales_Data[[#This Row],[Gross_Profit_Recalc]]/Sales_Data[[#This Row],[Sales]]</f>
        <v>0.40000000000000008</v>
      </c>
      <c r="Z6776">
        <f>YEAR(Sales_Data[[#This Row],[Order Date]])</f>
        <v>2016</v>
      </c>
    </row>
    <row r="6777" spans="1:26" x14ac:dyDescent="0.2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>_xlfn.XLOOKUP(Sales_Data[[#This Row],[Category]],Assumptions_Model!A:A, Assumptions_Model!B:B)</f>
        <v>0.6</v>
      </c>
      <c r="W6777">
        <f>Sales_Data[[#This Row],[Sales]]*Sales_Data[[#This Row],[Cost_%]]</f>
        <v>10.584</v>
      </c>
      <c r="X6777">
        <f>Sales_Data[[#This Row],[Sales]]-Sales_Data[[#This Row],[Cost]]</f>
        <v>7.0560000000000009</v>
      </c>
      <c r="Y6777" s="3">
        <f>Sales_Data[[#This Row],[Gross_Profit_Recalc]]/Sales_Data[[#This Row],[Sales]]</f>
        <v>0.4</v>
      </c>
      <c r="Z6777">
        <f>YEAR(Sales_Data[[#This Row],[Order Date]])</f>
        <v>2015</v>
      </c>
    </row>
    <row r="6778" spans="1:26" x14ac:dyDescent="0.2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>_xlfn.XLOOKUP(Sales_Data[[#This Row],[Category]],Assumptions_Model!A:A, Assumptions_Model!B:B)</f>
        <v>0.6</v>
      </c>
      <c r="W6778">
        <f>Sales_Data[[#This Row],[Sales]]*Sales_Data[[#This Row],[Cost_%]]</f>
        <v>56.073599999999999</v>
      </c>
      <c r="X6778">
        <f>Sales_Data[[#This Row],[Sales]]-Sales_Data[[#This Row],[Cost]]</f>
        <v>37.382400000000004</v>
      </c>
      <c r="Y6778" s="3">
        <f>Sales_Data[[#This Row],[Gross_Profit_Recalc]]/Sales_Data[[#This Row],[Sales]]</f>
        <v>0.4</v>
      </c>
      <c r="Z6778">
        <f>YEAR(Sales_Data[[#This Row],[Order Date]])</f>
        <v>2016</v>
      </c>
    </row>
    <row r="6779" spans="1:26" x14ac:dyDescent="0.2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>_xlfn.XLOOKUP(Sales_Data[[#This Row],[Category]],Assumptions_Model!A:A, Assumptions_Model!B:B)</f>
        <v>0.55000000000000004</v>
      </c>
      <c r="W6779">
        <f>Sales_Data[[#This Row],[Sales]]*Sales_Data[[#This Row],[Cost_%]]</f>
        <v>247.45050000000003</v>
      </c>
      <c r="X6779">
        <f>Sales_Data[[#This Row],[Sales]]-Sales_Data[[#This Row],[Cost]]</f>
        <v>202.45949999999999</v>
      </c>
      <c r="Y6779" s="3">
        <f>Sales_Data[[#This Row],[Gross_Profit_Recalc]]/Sales_Data[[#This Row],[Sales]]</f>
        <v>0.44999999999999996</v>
      </c>
      <c r="Z6779">
        <f>YEAR(Sales_Data[[#This Row],[Order Date]])</f>
        <v>2017</v>
      </c>
    </row>
    <row r="6780" spans="1:26" x14ac:dyDescent="0.2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>_xlfn.XLOOKUP(Sales_Data[[#This Row],[Category]],Assumptions_Model!A:A, Assumptions_Model!B:B)</f>
        <v>0.65</v>
      </c>
      <c r="W6780">
        <f>Sales_Data[[#This Row],[Sales]]*Sales_Data[[#This Row],[Cost_%]]</f>
        <v>224.21100000000001</v>
      </c>
      <c r="X6780">
        <f>Sales_Data[[#This Row],[Sales]]-Sales_Data[[#This Row],[Cost]]</f>
        <v>120.72899999999998</v>
      </c>
      <c r="Y6780" s="3">
        <f>Sales_Data[[#This Row],[Gross_Profit_Recalc]]/Sales_Data[[#This Row],[Sales]]</f>
        <v>0.35</v>
      </c>
      <c r="Z6780">
        <f>YEAR(Sales_Data[[#This Row],[Order Date]])</f>
        <v>2016</v>
      </c>
    </row>
    <row r="6781" spans="1:26" x14ac:dyDescent="0.2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>_xlfn.XLOOKUP(Sales_Data[[#This Row],[Category]],Assumptions_Model!A:A, Assumptions_Model!B:B)</f>
        <v>0.65</v>
      </c>
      <c r="W6781">
        <f>Sales_Data[[#This Row],[Sales]]*Sales_Data[[#This Row],[Cost_%]]</f>
        <v>9.5939999999999994</v>
      </c>
      <c r="X6781">
        <f>Sales_Data[[#This Row],[Sales]]-Sales_Data[[#This Row],[Cost]]</f>
        <v>5.1660000000000004</v>
      </c>
      <c r="Y6781" s="3">
        <f>Sales_Data[[#This Row],[Gross_Profit_Recalc]]/Sales_Data[[#This Row],[Sales]]</f>
        <v>0.35000000000000003</v>
      </c>
      <c r="Z6781">
        <f>YEAR(Sales_Data[[#This Row],[Order Date]])</f>
        <v>2016</v>
      </c>
    </row>
    <row r="6782" spans="1:26" x14ac:dyDescent="0.2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>_xlfn.XLOOKUP(Sales_Data[[#This Row],[Category]],Assumptions_Model!A:A, Assumptions_Model!B:B)</f>
        <v>0.6</v>
      </c>
      <c r="W6782">
        <f>Sales_Data[[#This Row],[Sales]]*Sales_Data[[#This Row],[Cost_%]]</f>
        <v>7.6559999999999997</v>
      </c>
      <c r="X6782">
        <f>Sales_Data[[#This Row],[Sales]]-Sales_Data[[#This Row],[Cost]]</f>
        <v>5.1040000000000001</v>
      </c>
      <c r="Y6782" s="3">
        <f>Sales_Data[[#This Row],[Gross_Profit_Recalc]]/Sales_Data[[#This Row],[Sales]]</f>
        <v>0.4</v>
      </c>
      <c r="Z6782">
        <f>YEAR(Sales_Data[[#This Row],[Order Date]])</f>
        <v>2016</v>
      </c>
    </row>
    <row r="6783" spans="1:26" x14ac:dyDescent="0.2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>_xlfn.XLOOKUP(Sales_Data[[#This Row],[Category]],Assumptions_Model!A:A, Assumptions_Model!B:B)</f>
        <v>0.6</v>
      </c>
      <c r="W6783">
        <f>Sales_Data[[#This Row],[Sales]]*Sales_Data[[#This Row],[Cost_%]]</f>
        <v>35.087999999999994</v>
      </c>
      <c r="X6783">
        <f>Sales_Data[[#This Row],[Sales]]-Sales_Data[[#This Row],[Cost]]</f>
        <v>23.392000000000003</v>
      </c>
      <c r="Y6783" s="3">
        <f>Sales_Data[[#This Row],[Gross_Profit_Recalc]]/Sales_Data[[#This Row],[Sales]]</f>
        <v>0.40000000000000008</v>
      </c>
      <c r="Z6783">
        <f>YEAR(Sales_Data[[#This Row],[Order Date]])</f>
        <v>2016</v>
      </c>
    </row>
    <row r="6784" spans="1:26" x14ac:dyDescent="0.2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>_xlfn.XLOOKUP(Sales_Data[[#This Row],[Category]],Assumptions_Model!A:A, Assumptions_Model!B:B)</f>
        <v>0.65</v>
      </c>
      <c r="W6784">
        <f>Sales_Data[[#This Row],[Sales]]*Sales_Data[[#This Row],[Cost_%]]</f>
        <v>13.0624</v>
      </c>
      <c r="X6784">
        <f>Sales_Data[[#This Row],[Sales]]-Sales_Data[[#This Row],[Cost]]</f>
        <v>7.0335999999999999</v>
      </c>
      <c r="Y6784" s="3">
        <f>Sales_Data[[#This Row],[Gross_Profit_Recalc]]/Sales_Data[[#This Row],[Sales]]</f>
        <v>0.35</v>
      </c>
      <c r="Z6784">
        <f>YEAR(Sales_Data[[#This Row],[Order Date]])</f>
        <v>2017</v>
      </c>
    </row>
    <row r="6785" spans="1:26" x14ac:dyDescent="0.2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f>_xlfn.XLOOKUP(Sales_Data[[#This Row],[Category]],Assumptions_Model!A:A, Assumptions_Model!B:B)</f>
        <v>0.6</v>
      </c>
      <c r="W6785">
        <f>Sales_Data[[#This Row],[Sales]]*Sales_Data[[#This Row],[Cost_%]]</f>
        <v>22.651199999999999</v>
      </c>
      <c r="X6785">
        <f>Sales_Data[[#This Row],[Sales]]-Sales_Data[[#This Row],[Cost]]</f>
        <v>15.100800000000003</v>
      </c>
      <c r="Y6785" s="3">
        <f>Sales_Data[[#This Row],[Gross_Profit_Recalc]]/Sales_Data[[#This Row],[Sales]]</f>
        <v>0.40000000000000008</v>
      </c>
      <c r="Z6785">
        <f>YEAR(Sales_Data[[#This Row],[Order Date]])</f>
        <v>2017</v>
      </c>
    </row>
    <row r="6786" spans="1:26" x14ac:dyDescent="0.2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f>_xlfn.XLOOKUP(Sales_Data[[#This Row],[Category]],Assumptions_Model!A:A, Assumptions_Model!B:B)</f>
        <v>0.65</v>
      </c>
      <c r="W6786">
        <f>Sales_Data[[#This Row],[Sales]]*Sales_Data[[#This Row],[Cost_%]]</f>
        <v>90.0822</v>
      </c>
      <c r="X6786">
        <f>Sales_Data[[#This Row],[Sales]]-Sales_Data[[#This Row],[Cost]]</f>
        <v>48.505799999999994</v>
      </c>
      <c r="Y6786" s="3">
        <f>Sales_Data[[#This Row],[Gross_Profit_Recalc]]/Sales_Data[[#This Row],[Sales]]</f>
        <v>0.35</v>
      </c>
      <c r="Z6786">
        <f>YEAR(Sales_Data[[#This Row],[Order Date]])</f>
        <v>2017</v>
      </c>
    </row>
    <row r="6787" spans="1:26" x14ac:dyDescent="0.2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>_xlfn.XLOOKUP(Sales_Data[[#This Row],[Category]],Assumptions_Model!A:A, Assumptions_Model!B:B)</f>
        <v>0.6</v>
      </c>
      <c r="W6787">
        <f>Sales_Data[[#This Row],[Sales]]*Sales_Data[[#This Row],[Cost_%]]</f>
        <v>155.952</v>
      </c>
      <c r="X6787">
        <f>Sales_Data[[#This Row],[Sales]]-Sales_Data[[#This Row],[Cost]]</f>
        <v>103.96800000000002</v>
      </c>
      <c r="Y6787" s="3">
        <f>Sales_Data[[#This Row],[Gross_Profit_Recalc]]/Sales_Data[[#This Row],[Sales]]</f>
        <v>0.4</v>
      </c>
      <c r="Z6787">
        <f>YEAR(Sales_Data[[#This Row],[Order Date]])</f>
        <v>2017</v>
      </c>
    </row>
    <row r="6788" spans="1:26" x14ac:dyDescent="0.2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>_xlfn.XLOOKUP(Sales_Data[[#This Row],[Category]],Assumptions_Model!A:A, Assumptions_Model!B:B)</f>
        <v>0.6</v>
      </c>
      <c r="W6788">
        <f>Sales_Data[[#This Row],[Sales]]*Sales_Data[[#This Row],[Cost_%]]</f>
        <v>12.441599999999999</v>
      </c>
      <c r="X6788">
        <f>Sales_Data[[#This Row],[Sales]]-Sales_Data[[#This Row],[Cost]]</f>
        <v>8.2944000000000013</v>
      </c>
      <c r="Y6788" s="3">
        <f>Sales_Data[[#This Row],[Gross_Profit_Recalc]]/Sales_Data[[#This Row],[Sales]]</f>
        <v>0.40000000000000008</v>
      </c>
      <c r="Z6788">
        <f>YEAR(Sales_Data[[#This Row],[Order Date]])</f>
        <v>2017</v>
      </c>
    </row>
    <row r="6789" spans="1:26" x14ac:dyDescent="0.2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>_xlfn.XLOOKUP(Sales_Data[[#This Row],[Category]],Assumptions_Model!A:A, Assumptions_Model!B:B)</f>
        <v>0.65</v>
      </c>
      <c r="W6789">
        <f>Sales_Data[[#This Row],[Sales]]*Sales_Data[[#This Row],[Cost_%]]</f>
        <v>84.45450000000001</v>
      </c>
      <c r="X6789">
        <f>Sales_Data[[#This Row],[Sales]]-Sales_Data[[#This Row],[Cost]]</f>
        <v>45.475499999999997</v>
      </c>
      <c r="Y6789" s="3">
        <f>Sales_Data[[#This Row],[Gross_Profit_Recalc]]/Sales_Data[[#This Row],[Sales]]</f>
        <v>0.35</v>
      </c>
      <c r="Z6789">
        <f>YEAR(Sales_Data[[#This Row],[Order Date]])</f>
        <v>2015</v>
      </c>
    </row>
    <row r="6790" spans="1:26" x14ac:dyDescent="0.2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>_xlfn.XLOOKUP(Sales_Data[[#This Row],[Category]],Assumptions_Model!A:A, Assumptions_Model!B:B)</f>
        <v>0.6</v>
      </c>
      <c r="W6790">
        <f>Sales_Data[[#This Row],[Sales]]*Sales_Data[[#This Row],[Cost_%]]</f>
        <v>41.958000000000006</v>
      </c>
      <c r="X6790">
        <f>Sales_Data[[#This Row],[Sales]]-Sales_Data[[#This Row],[Cost]]</f>
        <v>27.972000000000001</v>
      </c>
      <c r="Y6790" s="3">
        <f>Sales_Data[[#This Row],[Gross_Profit_Recalc]]/Sales_Data[[#This Row],[Sales]]</f>
        <v>0.39999999999999997</v>
      </c>
      <c r="Z6790">
        <f>YEAR(Sales_Data[[#This Row],[Order Date]])</f>
        <v>2015</v>
      </c>
    </row>
    <row r="6791" spans="1:26" x14ac:dyDescent="0.2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>_xlfn.XLOOKUP(Sales_Data[[#This Row],[Category]],Assumptions_Model!A:A, Assumptions_Model!B:B)</f>
        <v>0.6</v>
      </c>
      <c r="W6791">
        <f>Sales_Data[[#This Row],[Sales]]*Sales_Data[[#This Row],[Cost_%]]</f>
        <v>84.441599999999994</v>
      </c>
      <c r="X6791">
        <f>Sales_Data[[#This Row],[Sales]]-Sales_Data[[#This Row],[Cost]]</f>
        <v>56.294399999999996</v>
      </c>
      <c r="Y6791" s="3">
        <f>Sales_Data[[#This Row],[Gross_Profit_Recalc]]/Sales_Data[[#This Row],[Sales]]</f>
        <v>0.4</v>
      </c>
      <c r="Z6791">
        <f>YEAR(Sales_Data[[#This Row],[Order Date]])</f>
        <v>2015</v>
      </c>
    </row>
    <row r="6792" spans="1:26" x14ac:dyDescent="0.2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>_xlfn.XLOOKUP(Sales_Data[[#This Row],[Category]],Assumptions_Model!A:A, Assumptions_Model!B:B)</f>
        <v>0.6</v>
      </c>
      <c r="W6792">
        <f>Sales_Data[[#This Row],[Sales]]*Sales_Data[[#This Row],[Cost_%]]</f>
        <v>4.992</v>
      </c>
      <c r="X6792">
        <f>Sales_Data[[#This Row],[Sales]]-Sales_Data[[#This Row],[Cost]]</f>
        <v>3.3280000000000003</v>
      </c>
      <c r="Y6792" s="3">
        <f>Sales_Data[[#This Row],[Gross_Profit_Recalc]]/Sales_Data[[#This Row],[Sales]]</f>
        <v>0.4</v>
      </c>
      <c r="Z6792">
        <f>YEAR(Sales_Data[[#This Row],[Order Date]])</f>
        <v>2016</v>
      </c>
    </row>
    <row r="6793" spans="1:26" x14ac:dyDescent="0.2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>_xlfn.XLOOKUP(Sales_Data[[#This Row],[Category]],Assumptions_Model!A:A, Assumptions_Model!B:B)</f>
        <v>0.65</v>
      </c>
      <c r="W6793">
        <f>Sales_Data[[#This Row],[Sales]]*Sales_Data[[#This Row],[Cost_%]]</f>
        <v>6.4870000000000001</v>
      </c>
      <c r="X6793">
        <f>Sales_Data[[#This Row],[Sales]]-Sales_Data[[#This Row],[Cost]]</f>
        <v>3.4930000000000003</v>
      </c>
      <c r="Y6793" s="3">
        <f>Sales_Data[[#This Row],[Gross_Profit_Recalc]]/Sales_Data[[#This Row],[Sales]]</f>
        <v>0.35000000000000003</v>
      </c>
      <c r="Z6793">
        <f>YEAR(Sales_Data[[#This Row],[Order Date]])</f>
        <v>2016</v>
      </c>
    </row>
    <row r="6794" spans="1:26" x14ac:dyDescent="0.2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>_xlfn.XLOOKUP(Sales_Data[[#This Row],[Category]],Assumptions_Model!A:A, Assumptions_Model!B:B)</f>
        <v>0.6</v>
      </c>
      <c r="W6794">
        <f>Sales_Data[[#This Row],[Sales]]*Sales_Data[[#This Row],[Cost_%]]</f>
        <v>37.763999999999996</v>
      </c>
      <c r="X6794">
        <f>Sales_Data[[#This Row],[Sales]]-Sales_Data[[#This Row],[Cost]]</f>
        <v>25.176000000000002</v>
      </c>
      <c r="Y6794" s="3">
        <f>Sales_Data[[#This Row],[Gross_Profit_Recalc]]/Sales_Data[[#This Row],[Sales]]</f>
        <v>0.4</v>
      </c>
      <c r="Z6794">
        <f>YEAR(Sales_Data[[#This Row],[Order Date]])</f>
        <v>2014</v>
      </c>
    </row>
    <row r="6795" spans="1:26" x14ac:dyDescent="0.2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>_xlfn.XLOOKUP(Sales_Data[[#This Row],[Category]],Assumptions_Model!A:A, Assumptions_Model!B:B)</f>
        <v>0.6</v>
      </c>
      <c r="W6795">
        <f>Sales_Data[[#This Row],[Sales]]*Sales_Data[[#This Row],[Cost_%]]</f>
        <v>12.892799999999999</v>
      </c>
      <c r="X6795">
        <f>Sales_Data[[#This Row],[Sales]]-Sales_Data[[#This Row],[Cost]]</f>
        <v>8.5952000000000002</v>
      </c>
      <c r="Y6795" s="3">
        <f>Sales_Data[[#This Row],[Gross_Profit_Recalc]]/Sales_Data[[#This Row],[Sales]]</f>
        <v>0.4</v>
      </c>
      <c r="Z6795">
        <f>YEAR(Sales_Data[[#This Row],[Order Date]])</f>
        <v>2015</v>
      </c>
    </row>
    <row r="6796" spans="1:26" x14ac:dyDescent="0.2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>_xlfn.XLOOKUP(Sales_Data[[#This Row],[Category]],Assumptions_Model!A:A, Assumptions_Model!B:B)</f>
        <v>0.55000000000000004</v>
      </c>
      <c r="W6796">
        <f>Sales_Data[[#This Row],[Sales]]*Sales_Data[[#This Row],[Cost_%]]</f>
        <v>131.98680000000002</v>
      </c>
      <c r="X6796">
        <f>Sales_Data[[#This Row],[Sales]]-Sales_Data[[#This Row],[Cost]]</f>
        <v>107.98919999999998</v>
      </c>
      <c r="Y6796" s="3">
        <f>Sales_Data[[#This Row],[Gross_Profit_Recalc]]/Sales_Data[[#This Row],[Sales]]</f>
        <v>0.44999999999999996</v>
      </c>
      <c r="Z6796">
        <f>YEAR(Sales_Data[[#This Row],[Order Date]])</f>
        <v>2015</v>
      </c>
    </row>
    <row r="6797" spans="1:26" x14ac:dyDescent="0.2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f>_xlfn.XLOOKUP(Sales_Data[[#This Row],[Category]],Assumptions_Model!A:A, Assumptions_Model!B:B)</f>
        <v>0.65</v>
      </c>
      <c r="W6797">
        <f>Sales_Data[[#This Row],[Sales]]*Sales_Data[[#This Row],[Cost_%]]</f>
        <v>22.427599999999998</v>
      </c>
      <c r="X6797">
        <f>Sales_Data[[#This Row],[Sales]]-Sales_Data[[#This Row],[Cost]]</f>
        <v>12.0764</v>
      </c>
      <c r="Y6797" s="3">
        <f>Sales_Data[[#This Row],[Gross_Profit_Recalc]]/Sales_Data[[#This Row],[Sales]]</f>
        <v>0.35000000000000003</v>
      </c>
      <c r="Z6797">
        <f>YEAR(Sales_Data[[#This Row],[Order Date]])</f>
        <v>2015</v>
      </c>
    </row>
    <row r="6798" spans="1:26" x14ac:dyDescent="0.2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>_xlfn.XLOOKUP(Sales_Data[[#This Row],[Category]],Assumptions_Model!A:A, Assumptions_Model!B:B)</f>
        <v>0.65</v>
      </c>
      <c r="W6798">
        <f>Sales_Data[[#This Row],[Sales]]*Sales_Data[[#This Row],[Cost_%]]</f>
        <v>13.067600000000001</v>
      </c>
      <c r="X6798">
        <f>Sales_Data[[#This Row],[Sales]]-Sales_Data[[#This Row],[Cost]]</f>
        <v>7.0363999999999987</v>
      </c>
      <c r="Y6798" s="3">
        <f>Sales_Data[[#This Row],[Gross_Profit_Recalc]]/Sales_Data[[#This Row],[Sales]]</f>
        <v>0.34999999999999992</v>
      </c>
      <c r="Z6798">
        <f>YEAR(Sales_Data[[#This Row],[Order Date]])</f>
        <v>2015</v>
      </c>
    </row>
    <row r="6799" spans="1:26" x14ac:dyDescent="0.2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>_xlfn.XLOOKUP(Sales_Data[[#This Row],[Category]],Assumptions_Model!A:A, Assumptions_Model!B:B)</f>
        <v>0.6</v>
      </c>
      <c r="W6799">
        <f>Sales_Data[[#This Row],[Sales]]*Sales_Data[[#This Row],[Cost_%]]</f>
        <v>2.2787999999999999</v>
      </c>
      <c r="X6799">
        <f>Sales_Data[[#This Row],[Sales]]-Sales_Data[[#This Row],[Cost]]</f>
        <v>1.5192000000000001</v>
      </c>
      <c r="Y6799" s="3">
        <f>Sales_Data[[#This Row],[Gross_Profit_Recalc]]/Sales_Data[[#This Row],[Sales]]</f>
        <v>0.4</v>
      </c>
      <c r="Z6799">
        <f>YEAR(Sales_Data[[#This Row],[Order Date]])</f>
        <v>2015</v>
      </c>
    </row>
    <row r="6800" spans="1:26" x14ac:dyDescent="0.2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>_xlfn.XLOOKUP(Sales_Data[[#This Row],[Category]],Assumptions_Model!A:A, Assumptions_Model!B:B)</f>
        <v>0.65</v>
      </c>
      <c r="W6800">
        <f>Sales_Data[[#This Row],[Sales]]*Sales_Data[[#This Row],[Cost_%]]</f>
        <v>5.1219999999999999</v>
      </c>
      <c r="X6800">
        <f>Sales_Data[[#This Row],[Sales]]-Sales_Data[[#This Row],[Cost]]</f>
        <v>2.758</v>
      </c>
      <c r="Y6800" s="3">
        <f>Sales_Data[[#This Row],[Gross_Profit_Recalc]]/Sales_Data[[#This Row],[Sales]]</f>
        <v>0.35000000000000003</v>
      </c>
      <c r="Z6800">
        <f>YEAR(Sales_Data[[#This Row],[Order Date]])</f>
        <v>2015</v>
      </c>
    </row>
    <row r="6801" spans="1:26" x14ac:dyDescent="0.2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>_xlfn.XLOOKUP(Sales_Data[[#This Row],[Category]],Assumptions_Model!A:A, Assumptions_Model!B:B)</f>
        <v>0.65</v>
      </c>
      <c r="W6801">
        <f>Sales_Data[[#This Row],[Sales]]*Sales_Data[[#This Row],[Cost_%]]</f>
        <v>23.039250000000003</v>
      </c>
      <c r="X6801">
        <f>Sales_Data[[#This Row],[Sales]]-Sales_Data[[#This Row],[Cost]]</f>
        <v>12.405749999999998</v>
      </c>
      <c r="Y6801" s="3">
        <f>Sales_Data[[#This Row],[Gross_Profit_Recalc]]/Sales_Data[[#This Row],[Sales]]</f>
        <v>0.34999999999999992</v>
      </c>
      <c r="Z6801">
        <f>YEAR(Sales_Data[[#This Row],[Order Date]])</f>
        <v>2016</v>
      </c>
    </row>
    <row r="6802" spans="1:26" x14ac:dyDescent="0.2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f>_xlfn.XLOOKUP(Sales_Data[[#This Row],[Category]],Assumptions_Model!A:A, Assumptions_Model!B:B)</f>
        <v>0.55000000000000004</v>
      </c>
      <c r="W6802">
        <f>Sales_Data[[#This Row],[Sales]]*Sales_Data[[#This Row],[Cost_%]]</f>
        <v>148.48350000000002</v>
      </c>
      <c r="X6802">
        <f>Sales_Data[[#This Row],[Sales]]-Sales_Data[[#This Row],[Cost]]</f>
        <v>121.48650000000001</v>
      </c>
      <c r="Y6802" s="3">
        <f>Sales_Data[[#This Row],[Gross_Profit_Recalc]]/Sales_Data[[#This Row],[Sales]]</f>
        <v>0.44999999999999996</v>
      </c>
      <c r="Z6802">
        <f>YEAR(Sales_Data[[#This Row],[Order Date]])</f>
        <v>2016</v>
      </c>
    </row>
    <row r="6803" spans="1:26" x14ac:dyDescent="0.2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>_xlfn.XLOOKUP(Sales_Data[[#This Row],[Category]],Assumptions_Model!A:A, Assumptions_Model!B:B)</f>
        <v>0.55000000000000004</v>
      </c>
      <c r="W6803">
        <f>Sales_Data[[#This Row],[Sales]]*Sales_Data[[#This Row],[Cost_%]]</f>
        <v>24.815999999999999</v>
      </c>
      <c r="X6803">
        <f>Sales_Data[[#This Row],[Sales]]-Sales_Data[[#This Row],[Cost]]</f>
        <v>20.303999999999998</v>
      </c>
      <c r="Y6803" s="3">
        <f>Sales_Data[[#This Row],[Gross_Profit_Recalc]]/Sales_Data[[#This Row],[Sales]]</f>
        <v>0.45</v>
      </c>
      <c r="Z6803">
        <f>YEAR(Sales_Data[[#This Row],[Order Date]])</f>
        <v>2016</v>
      </c>
    </row>
    <row r="6804" spans="1:26" x14ac:dyDescent="0.2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>_xlfn.XLOOKUP(Sales_Data[[#This Row],[Category]],Assumptions_Model!A:A, Assumptions_Model!B:B)</f>
        <v>0.55000000000000004</v>
      </c>
      <c r="W6804">
        <f>Sales_Data[[#This Row],[Sales]]*Sales_Data[[#This Row],[Cost_%]]</f>
        <v>55.440000000000005</v>
      </c>
      <c r="X6804">
        <f>Sales_Data[[#This Row],[Sales]]-Sales_Data[[#This Row],[Cost]]</f>
        <v>45.359999999999992</v>
      </c>
      <c r="Y6804" s="3">
        <f>Sales_Data[[#This Row],[Gross_Profit_Recalc]]/Sales_Data[[#This Row],[Sales]]</f>
        <v>0.44999999999999996</v>
      </c>
      <c r="Z6804">
        <f>YEAR(Sales_Data[[#This Row],[Order Date]])</f>
        <v>2016</v>
      </c>
    </row>
    <row r="6805" spans="1:26" x14ac:dyDescent="0.2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>_xlfn.XLOOKUP(Sales_Data[[#This Row],[Category]],Assumptions_Model!A:A, Assumptions_Model!B:B)</f>
        <v>0.65</v>
      </c>
      <c r="W6805">
        <f>Sales_Data[[#This Row],[Sales]]*Sales_Data[[#This Row],[Cost_%]]</f>
        <v>31.179200000000002</v>
      </c>
      <c r="X6805">
        <f>Sales_Data[[#This Row],[Sales]]-Sales_Data[[#This Row],[Cost]]</f>
        <v>16.788800000000002</v>
      </c>
      <c r="Y6805" s="3">
        <f>Sales_Data[[#This Row],[Gross_Profit_Recalc]]/Sales_Data[[#This Row],[Sales]]</f>
        <v>0.35000000000000003</v>
      </c>
      <c r="Z6805">
        <f>YEAR(Sales_Data[[#This Row],[Order Date]])</f>
        <v>2016</v>
      </c>
    </row>
    <row r="6806" spans="1:26" x14ac:dyDescent="0.2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>_xlfn.XLOOKUP(Sales_Data[[#This Row],[Category]],Assumptions_Model!A:A, Assumptions_Model!B:B)</f>
        <v>0.55000000000000004</v>
      </c>
      <c r="W6806">
        <f>Sales_Data[[#This Row],[Sales]]*Sales_Data[[#This Row],[Cost_%]]</f>
        <v>54.989000000000004</v>
      </c>
      <c r="X6806">
        <f>Sales_Data[[#This Row],[Sales]]-Sales_Data[[#This Row],[Cost]]</f>
        <v>44.991</v>
      </c>
      <c r="Y6806" s="3">
        <f>Sales_Data[[#This Row],[Gross_Profit_Recalc]]/Sales_Data[[#This Row],[Sales]]</f>
        <v>0.44999999999999996</v>
      </c>
      <c r="Z6806">
        <f>YEAR(Sales_Data[[#This Row],[Order Date]])</f>
        <v>2014</v>
      </c>
    </row>
    <row r="6807" spans="1:26" x14ac:dyDescent="0.2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f>_xlfn.XLOOKUP(Sales_Data[[#This Row],[Category]],Assumptions_Model!A:A, Assumptions_Model!B:B)</f>
        <v>0.6</v>
      </c>
      <c r="W6807">
        <f>Sales_Data[[#This Row],[Sales]]*Sales_Data[[#This Row],[Cost_%]]</f>
        <v>5.976</v>
      </c>
      <c r="X6807">
        <f>Sales_Data[[#This Row],[Sales]]-Sales_Data[[#This Row],[Cost]]</f>
        <v>3.9840000000000009</v>
      </c>
      <c r="Y6807" s="3">
        <f>Sales_Data[[#This Row],[Gross_Profit_Recalc]]/Sales_Data[[#This Row],[Sales]]</f>
        <v>0.40000000000000008</v>
      </c>
      <c r="Z6807">
        <f>YEAR(Sales_Data[[#This Row],[Order Date]])</f>
        <v>2014</v>
      </c>
    </row>
    <row r="6808" spans="1:26" x14ac:dyDescent="0.2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>_xlfn.XLOOKUP(Sales_Data[[#This Row],[Category]],Assumptions_Model!A:A, Assumptions_Model!B:B)</f>
        <v>0.6</v>
      </c>
      <c r="W6808">
        <f>Sales_Data[[#This Row],[Sales]]*Sales_Data[[#This Row],[Cost_%]]</f>
        <v>2.3135999999999997</v>
      </c>
      <c r="X6808">
        <f>Sales_Data[[#This Row],[Sales]]-Sales_Data[[#This Row],[Cost]]</f>
        <v>1.5424000000000002</v>
      </c>
      <c r="Y6808" s="3">
        <f>Sales_Data[[#This Row],[Gross_Profit_Recalc]]/Sales_Data[[#This Row],[Sales]]</f>
        <v>0.40000000000000008</v>
      </c>
      <c r="Z6808">
        <f>YEAR(Sales_Data[[#This Row],[Order Date]])</f>
        <v>2017</v>
      </c>
    </row>
    <row r="6809" spans="1:26" x14ac:dyDescent="0.2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>_xlfn.XLOOKUP(Sales_Data[[#This Row],[Category]],Assumptions_Model!A:A, Assumptions_Model!B:B)</f>
        <v>0.6</v>
      </c>
      <c r="W6809">
        <f>Sales_Data[[#This Row],[Sales]]*Sales_Data[[#This Row],[Cost_%]]</f>
        <v>59.025599999999997</v>
      </c>
      <c r="X6809">
        <f>Sales_Data[[#This Row],[Sales]]-Sales_Data[[#This Row],[Cost]]</f>
        <v>39.350400000000008</v>
      </c>
      <c r="Y6809" s="3">
        <f>Sales_Data[[#This Row],[Gross_Profit_Recalc]]/Sales_Data[[#This Row],[Sales]]</f>
        <v>0.40000000000000008</v>
      </c>
      <c r="Z6809">
        <f>YEAR(Sales_Data[[#This Row],[Order Date]])</f>
        <v>2015</v>
      </c>
    </row>
    <row r="6810" spans="1:26" x14ac:dyDescent="0.2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f>_xlfn.XLOOKUP(Sales_Data[[#This Row],[Category]],Assumptions_Model!A:A, Assumptions_Model!B:B)</f>
        <v>0.65</v>
      </c>
      <c r="W6810">
        <f>Sales_Data[[#This Row],[Sales]]*Sales_Data[[#This Row],[Cost_%]]</f>
        <v>14.547000000000001</v>
      </c>
      <c r="X6810">
        <f>Sales_Data[[#This Row],[Sales]]-Sales_Data[[#This Row],[Cost]]</f>
        <v>7.8329999999999984</v>
      </c>
      <c r="Y6810" s="3">
        <f>Sales_Data[[#This Row],[Gross_Profit_Recalc]]/Sales_Data[[#This Row],[Sales]]</f>
        <v>0.34999999999999992</v>
      </c>
      <c r="Z6810">
        <f>YEAR(Sales_Data[[#This Row],[Order Date]])</f>
        <v>2015</v>
      </c>
    </row>
    <row r="6811" spans="1:26" x14ac:dyDescent="0.2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>_xlfn.XLOOKUP(Sales_Data[[#This Row],[Category]],Assumptions_Model!A:A, Assumptions_Model!B:B)</f>
        <v>0.6</v>
      </c>
      <c r="W6811">
        <f>Sales_Data[[#This Row],[Sales]]*Sales_Data[[#This Row],[Cost_%]]</f>
        <v>2.3292000000000002</v>
      </c>
      <c r="X6811">
        <f>Sales_Data[[#This Row],[Sales]]-Sales_Data[[#This Row],[Cost]]</f>
        <v>1.5528</v>
      </c>
      <c r="Y6811" s="3">
        <f>Sales_Data[[#This Row],[Gross_Profit_Recalc]]/Sales_Data[[#This Row],[Sales]]</f>
        <v>0.39999999999999997</v>
      </c>
      <c r="Z6811">
        <f>YEAR(Sales_Data[[#This Row],[Order Date]])</f>
        <v>2017</v>
      </c>
    </row>
    <row r="6812" spans="1:26" x14ac:dyDescent="0.2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f>_xlfn.XLOOKUP(Sales_Data[[#This Row],[Category]],Assumptions_Model!A:A, Assumptions_Model!B:B)</f>
        <v>0.55000000000000004</v>
      </c>
      <c r="W6812">
        <f>Sales_Data[[#This Row],[Sales]]*Sales_Data[[#This Row],[Cost_%]]</f>
        <v>6.9217500000000012</v>
      </c>
      <c r="X6812">
        <f>Sales_Data[[#This Row],[Sales]]-Sales_Data[[#This Row],[Cost]]</f>
        <v>5.6632499999999997</v>
      </c>
      <c r="Y6812" s="3">
        <f>Sales_Data[[#This Row],[Gross_Profit_Recalc]]/Sales_Data[[#This Row],[Sales]]</f>
        <v>0.44999999999999996</v>
      </c>
      <c r="Z6812">
        <f>YEAR(Sales_Data[[#This Row],[Order Date]])</f>
        <v>2017</v>
      </c>
    </row>
    <row r="6813" spans="1:26" x14ac:dyDescent="0.2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>_xlfn.XLOOKUP(Sales_Data[[#This Row],[Category]],Assumptions_Model!A:A, Assumptions_Model!B:B)</f>
        <v>0.65</v>
      </c>
      <c r="W6813">
        <f>Sales_Data[[#This Row],[Sales]]*Sales_Data[[#This Row],[Cost_%]]</f>
        <v>73.691800000000001</v>
      </c>
      <c r="X6813">
        <f>Sales_Data[[#This Row],[Sales]]-Sales_Data[[#This Row],[Cost]]</f>
        <v>39.680199999999999</v>
      </c>
      <c r="Y6813" s="3">
        <f>Sales_Data[[#This Row],[Gross_Profit_Recalc]]/Sales_Data[[#This Row],[Sales]]</f>
        <v>0.35</v>
      </c>
      <c r="Z6813">
        <f>YEAR(Sales_Data[[#This Row],[Order Date]])</f>
        <v>2017</v>
      </c>
    </row>
    <row r="6814" spans="1:26" x14ac:dyDescent="0.2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>_xlfn.XLOOKUP(Sales_Data[[#This Row],[Category]],Assumptions_Model!A:A, Assumptions_Model!B:B)</f>
        <v>0.6</v>
      </c>
      <c r="W6814">
        <f>Sales_Data[[#This Row],[Sales]]*Sales_Data[[#This Row],[Cost_%]]</f>
        <v>10.9872</v>
      </c>
      <c r="X6814">
        <f>Sales_Data[[#This Row],[Sales]]-Sales_Data[[#This Row],[Cost]]</f>
        <v>7.3248000000000015</v>
      </c>
      <c r="Y6814" s="3">
        <f>Sales_Data[[#This Row],[Gross_Profit_Recalc]]/Sales_Data[[#This Row],[Sales]]</f>
        <v>0.40000000000000008</v>
      </c>
      <c r="Z6814">
        <f>YEAR(Sales_Data[[#This Row],[Order Date]])</f>
        <v>2017</v>
      </c>
    </row>
    <row r="6815" spans="1:26" x14ac:dyDescent="0.2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f>_xlfn.XLOOKUP(Sales_Data[[#This Row],[Category]],Assumptions_Model!A:A, Assumptions_Model!B:B)</f>
        <v>0.65</v>
      </c>
      <c r="W6815">
        <f>Sales_Data[[#This Row],[Sales]]*Sales_Data[[#This Row],[Cost_%]]</f>
        <v>83.1584</v>
      </c>
      <c r="X6815">
        <f>Sales_Data[[#This Row],[Sales]]-Sales_Data[[#This Row],[Cost]]</f>
        <v>44.777600000000007</v>
      </c>
      <c r="Y6815" s="3">
        <f>Sales_Data[[#This Row],[Gross_Profit_Recalc]]/Sales_Data[[#This Row],[Sales]]</f>
        <v>0.35000000000000003</v>
      </c>
      <c r="Z6815">
        <f>YEAR(Sales_Data[[#This Row],[Order Date]])</f>
        <v>2017</v>
      </c>
    </row>
    <row r="6816" spans="1:26" x14ac:dyDescent="0.2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>_xlfn.XLOOKUP(Sales_Data[[#This Row],[Category]],Assumptions_Model!A:A, Assumptions_Model!B:B)</f>
        <v>0.55000000000000004</v>
      </c>
      <c r="W6816">
        <f>Sales_Data[[#This Row],[Sales]]*Sales_Data[[#This Row],[Cost_%]]</f>
        <v>132.64350000000002</v>
      </c>
      <c r="X6816">
        <f>Sales_Data[[#This Row],[Sales]]-Sales_Data[[#This Row],[Cost]]</f>
        <v>108.52649999999997</v>
      </c>
      <c r="Y6816" s="3">
        <f>Sales_Data[[#This Row],[Gross_Profit_Recalc]]/Sales_Data[[#This Row],[Sales]]</f>
        <v>0.4499999999999999</v>
      </c>
      <c r="Z6816">
        <f>YEAR(Sales_Data[[#This Row],[Order Date]])</f>
        <v>2017</v>
      </c>
    </row>
    <row r="6817" spans="1:26" x14ac:dyDescent="0.2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>_xlfn.XLOOKUP(Sales_Data[[#This Row],[Category]],Assumptions_Model!A:A, Assumptions_Model!B:B)</f>
        <v>0.65</v>
      </c>
      <c r="W6817">
        <f>Sales_Data[[#This Row],[Sales]]*Sales_Data[[#This Row],[Cost_%]]</f>
        <v>4.056</v>
      </c>
      <c r="X6817">
        <f>Sales_Data[[#This Row],[Sales]]-Sales_Data[[#This Row],[Cost]]</f>
        <v>2.1840000000000002</v>
      </c>
      <c r="Y6817" s="3">
        <f>Sales_Data[[#This Row],[Gross_Profit_Recalc]]/Sales_Data[[#This Row],[Sales]]</f>
        <v>0.35000000000000003</v>
      </c>
      <c r="Z6817">
        <f>YEAR(Sales_Data[[#This Row],[Order Date]])</f>
        <v>2014</v>
      </c>
    </row>
    <row r="6818" spans="1:26" x14ac:dyDescent="0.2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>_xlfn.XLOOKUP(Sales_Data[[#This Row],[Category]],Assumptions_Model!A:A, Assumptions_Model!B:B)</f>
        <v>0.6</v>
      </c>
      <c r="W6818">
        <f>Sales_Data[[#This Row],[Sales]]*Sales_Data[[#This Row],[Cost_%]]</f>
        <v>10.739999999999998</v>
      </c>
      <c r="X6818">
        <f>Sales_Data[[#This Row],[Sales]]-Sales_Data[[#This Row],[Cost]]</f>
        <v>7.16</v>
      </c>
      <c r="Y6818" s="3">
        <f>Sales_Data[[#This Row],[Gross_Profit_Recalc]]/Sales_Data[[#This Row],[Sales]]</f>
        <v>0.4</v>
      </c>
      <c r="Z6818">
        <f>YEAR(Sales_Data[[#This Row],[Order Date]])</f>
        <v>2014</v>
      </c>
    </row>
    <row r="6819" spans="1:26" x14ac:dyDescent="0.2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>_xlfn.XLOOKUP(Sales_Data[[#This Row],[Category]],Assumptions_Model!A:A, Assumptions_Model!B:B)</f>
        <v>0.6</v>
      </c>
      <c r="W6819">
        <f>Sales_Data[[#This Row],[Sales]]*Sales_Data[[#This Row],[Cost_%]]</f>
        <v>1959.8256000000001</v>
      </c>
      <c r="X6819">
        <f>Sales_Data[[#This Row],[Sales]]-Sales_Data[[#This Row],[Cost]]</f>
        <v>1306.5504000000001</v>
      </c>
      <c r="Y6819" s="3">
        <f>Sales_Data[[#This Row],[Gross_Profit_Recalc]]/Sales_Data[[#This Row],[Sales]]</f>
        <v>0.4</v>
      </c>
      <c r="Z6819">
        <f>YEAR(Sales_Data[[#This Row],[Order Date]])</f>
        <v>2014</v>
      </c>
    </row>
    <row r="6820" spans="1:26" x14ac:dyDescent="0.2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f>_xlfn.XLOOKUP(Sales_Data[[#This Row],[Category]],Assumptions_Model!A:A, Assumptions_Model!B:B)</f>
        <v>0.6</v>
      </c>
      <c r="W6820">
        <f>Sales_Data[[#This Row],[Sales]]*Sales_Data[[#This Row],[Cost_%]]</f>
        <v>1.008</v>
      </c>
      <c r="X6820">
        <f>Sales_Data[[#This Row],[Sales]]-Sales_Data[[#This Row],[Cost]]</f>
        <v>0.67199999999999993</v>
      </c>
      <c r="Y6820" s="3">
        <f>Sales_Data[[#This Row],[Gross_Profit_Recalc]]/Sales_Data[[#This Row],[Sales]]</f>
        <v>0.39999999999999997</v>
      </c>
      <c r="Z6820">
        <f>YEAR(Sales_Data[[#This Row],[Order Date]])</f>
        <v>2017</v>
      </c>
    </row>
    <row r="6821" spans="1:26" x14ac:dyDescent="0.2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f>_xlfn.XLOOKUP(Sales_Data[[#This Row],[Category]],Assumptions_Model!A:A, Assumptions_Model!B:B)</f>
        <v>0.65</v>
      </c>
      <c r="W6821">
        <f>Sales_Data[[#This Row],[Sales]]*Sales_Data[[#This Row],[Cost_%]]</f>
        <v>5.1791999999999998</v>
      </c>
      <c r="X6821">
        <f>Sales_Data[[#This Row],[Sales]]-Sales_Data[[#This Row],[Cost]]</f>
        <v>2.7888000000000002</v>
      </c>
      <c r="Y6821" s="3">
        <f>Sales_Data[[#This Row],[Gross_Profit_Recalc]]/Sales_Data[[#This Row],[Sales]]</f>
        <v>0.35000000000000003</v>
      </c>
      <c r="Z6821">
        <f>YEAR(Sales_Data[[#This Row],[Order Date]])</f>
        <v>2017</v>
      </c>
    </row>
    <row r="6822" spans="1:26" x14ac:dyDescent="0.2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>_xlfn.XLOOKUP(Sales_Data[[#This Row],[Category]],Assumptions_Model!A:A, Assumptions_Model!B:B)</f>
        <v>0.65</v>
      </c>
      <c r="W6822">
        <f>Sales_Data[[#This Row],[Sales]]*Sales_Data[[#This Row],[Cost_%]]</f>
        <v>73.691800000000001</v>
      </c>
      <c r="X6822">
        <f>Sales_Data[[#This Row],[Sales]]-Sales_Data[[#This Row],[Cost]]</f>
        <v>39.680199999999999</v>
      </c>
      <c r="Y6822" s="3">
        <f>Sales_Data[[#This Row],[Gross_Profit_Recalc]]/Sales_Data[[#This Row],[Sales]]</f>
        <v>0.35</v>
      </c>
      <c r="Z6822">
        <f>YEAR(Sales_Data[[#This Row],[Order Date]])</f>
        <v>2017</v>
      </c>
    </row>
    <row r="6823" spans="1:26" x14ac:dyDescent="0.2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>_xlfn.XLOOKUP(Sales_Data[[#This Row],[Category]],Assumptions_Model!A:A, Assumptions_Model!B:B)</f>
        <v>0.65</v>
      </c>
      <c r="W6823">
        <f>Sales_Data[[#This Row],[Sales]]*Sales_Data[[#This Row],[Cost_%]]</f>
        <v>1.9239999999999999</v>
      </c>
      <c r="X6823">
        <f>Sales_Data[[#This Row],[Sales]]-Sales_Data[[#This Row],[Cost]]</f>
        <v>1.036</v>
      </c>
      <c r="Y6823" s="3">
        <f>Sales_Data[[#This Row],[Gross_Profit_Recalc]]/Sales_Data[[#This Row],[Sales]]</f>
        <v>0.35000000000000003</v>
      </c>
      <c r="Z6823">
        <f>YEAR(Sales_Data[[#This Row],[Order Date]])</f>
        <v>2017</v>
      </c>
    </row>
    <row r="6824" spans="1:26" x14ac:dyDescent="0.2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>_xlfn.XLOOKUP(Sales_Data[[#This Row],[Category]],Assumptions_Model!A:A, Assumptions_Model!B:B)</f>
        <v>0.6</v>
      </c>
      <c r="W6824">
        <f>Sales_Data[[#This Row],[Sales]]*Sales_Data[[#This Row],[Cost_%]]</f>
        <v>100.86</v>
      </c>
      <c r="X6824">
        <f>Sales_Data[[#This Row],[Sales]]-Sales_Data[[#This Row],[Cost]]</f>
        <v>67.239999999999995</v>
      </c>
      <c r="Y6824" s="3">
        <f>Sales_Data[[#This Row],[Gross_Profit_Recalc]]/Sales_Data[[#This Row],[Sales]]</f>
        <v>0.39999999999999997</v>
      </c>
      <c r="Z6824">
        <f>YEAR(Sales_Data[[#This Row],[Order Date]])</f>
        <v>2017</v>
      </c>
    </row>
    <row r="6825" spans="1:26" x14ac:dyDescent="0.2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>_xlfn.XLOOKUP(Sales_Data[[#This Row],[Category]],Assumptions_Model!A:A, Assumptions_Model!B:B)</f>
        <v>0.6</v>
      </c>
      <c r="W6825">
        <f>Sales_Data[[#This Row],[Sales]]*Sales_Data[[#This Row],[Cost_%]]</f>
        <v>59.075999999999993</v>
      </c>
      <c r="X6825">
        <f>Sales_Data[[#This Row],[Sales]]-Sales_Data[[#This Row],[Cost]]</f>
        <v>39.384</v>
      </c>
      <c r="Y6825" s="3">
        <f>Sales_Data[[#This Row],[Gross_Profit_Recalc]]/Sales_Data[[#This Row],[Sales]]</f>
        <v>0.4</v>
      </c>
      <c r="Z6825">
        <f>YEAR(Sales_Data[[#This Row],[Order Date]])</f>
        <v>2015</v>
      </c>
    </row>
    <row r="6826" spans="1:26" x14ac:dyDescent="0.2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>_xlfn.XLOOKUP(Sales_Data[[#This Row],[Category]],Assumptions_Model!A:A, Assumptions_Model!B:B)</f>
        <v>0.65</v>
      </c>
      <c r="W6826">
        <f>Sales_Data[[#This Row],[Sales]]*Sales_Data[[#This Row],[Cost_%]]</f>
        <v>233.077</v>
      </c>
      <c r="X6826">
        <f>Sales_Data[[#This Row],[Sales]]-Sales_Data[[#This Row],[Cost]]</f>
        <v>125.50299999999999</v>
      </c>
      <c r="Y6826" s="3">
        <f>Sales_Data[[#This Row],[Gross_Profit_Recalc]]/Sales_Data[[#This Row],[Sales]]</f>
        <v>0.35</v>
      </c>
      <c r="Z6826">
        <f>YEAR(Sales_Data[[#This Row],[Order Date]])</f>
        <v>2015</v>
      </c>
    </row>
    <row r="6827" spans="1:26" x14ac:dyDescent="0.2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>_xlfn.XLOOKUP(Sales_Data[[#This Row],[Category]],Assumptions_Model!A:A, Assumptions_Model!B:B)</f>
        <v>0.6</v>
      </c>
      <c r="W6827">
        <f>Sales_Data[[#This Row],[Sales]]*Sales_Data[[#This Row],[Cost_%]]</f>
        <v>19.487999999999996</v>
      </c>
      <c r="X6827">
        <f>Sales_Data[[#This Row],[Sales]]-Sales_Data[[#This Row],[Cost]]</f>
        <v>12.992000000000001</v>
      </c>
      <c r="Y6827" s="3">
        <f>Sales_Data[[#This Row],[Gross_Profit_Recalc]]/Sales_Data[[#This Row],[Sales]]</f>
        <v>0.40000000000000008</v>
      </c>
      <c r="Z6827">
        <f>YEAR(Sales_Data[[#This Row],[Order Date]])</f>
        <v>2016</v>
      </c>
    </row>
    <row r="6828" spans="1:26" x14ac:dyDescent="0.2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>_xlfn.XLOOKUP(Sales_Data[[#This Row],[Category]],Assumptions_Model!A:A, Assumptions_Model!B:B)</f>
        <v>0.55000000000000004</v>
      </c>
      <c r="W6828">
        <f>Sales_Data[[#This Row],[Sales]]*Sales_Data[[#This Row],[Cost_%]]</f>
        <v>9624.9725000000017</v>
      </c>
      <c r="X6828">
        <f>Sales_Data[[#This Row],[Sales]]-Sales_Data[[#This Row],[Cost]]</f>
        <v>7874.9774999999991</v>
      </c>
      <c r="Y6828" s="3">
        <f>Sales_Data[[#This Row],[Gross_Profit_Recalc]]/Sales_Data[[#This Row],[Sales]]</f>
        <v>0.4499999999999999</v>
      </c>
      <c r="Z6828">
        <f>YEAR(Sales_Data[[#This Row],[Order Date]])</f>
        <v>2016</v>
      </c>
    </row>
    <row r="6829" spans="1:26" x14ac:dyDescent="0.2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>_xlfn.XLOOKUP(Sales_Data[[#This Row],[Category]],Assumptions_Model!A:A, Assumptions_Model!B:B)</f>
        <v>0.6</v>
      </c>
      <c r="W6829">
        <f>Sales_Data[[#This Row],[Sales]]*Sales_Data[[#This Row],[Cost_%]]</f>
        <v>441.58800000000002</v>
      </c>
      <c r="X6829">
        <f>Sales_Data[[#This Row],[Sales]]-Sales_Data[[#This Row],[Cost]]</f>
        <v>294.392</v>
      </c>
      <c r="Y6829" s="3">
        <f>Sales_Data[[#This Row],[Gross_Profit_Recalc]]/Sales_Data[[#This Row],[Sales]]</f>
        <v>0.39999999999999997</v>
      </c>
      <c r="Z6829">
        <f>YEAR(Sales_Data[[#This Row],[Order Date]])</f>
        <v>2016</v>
      </c>
    </row>
    <row r="6830" spans="1:26" x14ac:dyDescent="0.2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>_xlfn.XLOOKUP(Sales_Data[[#This Row],[Category]],Assumptions_Model!A:A, Assumptions_Model!B:B)</f>
        <v>0.6</v>
      </c>
      <c r="W6830">
        <f>Sales_Data[[#This Row],[Sales]]*Sales_Data[[#This Row],[Cost_%]]</f>
        <v>20.621999999999996</v>
      </c>
      <c r="X6830">
        <f>Sales_Data[[#This Row],[Sales]]-Sales_Data[[#This Row],[Cost]]</f>
        <v>13.748000000000001</v>
      </c>
      <c r="Y6830" s="3">
        <f>Sales_Data[[#This Row],[Gross_Profit_Recalc]]/Sales_Data[[#This Row],[Sales]]</f>
        <v>0.40000000000000008</v>
      </c>
      <c r="Z6830">
        <f>YEAR(Sales_Data[[#This Row],[Order Date]])</f>
        <v>2016</v>
      </c>
    </row>
    <row r="6831" spans="1:26" x14ac:dyDescent="0.2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>_xlfn.XLOOKUP(Sales_Data[[#This Row],[Category]],Assumptions_Model!A:A, Assumptions_Model!B:B)</f>
        <v>0.6</v>
      </c>
      <c r="W6831">
        <f>Sales_Data[[#This Row],[Sales]]*Sales_Data[[#This Row],[Cost_%]]</f>
        <v>20.376000000000001</v>
      </c>
      <c r="X6831">
        <f>Sales_Data[[#This Row],[Sales]]-Sales_Data[[#This Row],[Cost]]</f>
        <v>13.584</v>
      </c>
      <c r="Y6831" s="3">
        <f>Sales_Data[[#This Row],[Gross_Profit_Recalc]]/Sales_Data[[#This Row],[Sales]]</f>
        <v>0.39999999999999997</v>
      </c>
      <c r="Z6831">
        <f>YEAR(Sales_Data[[#This Row],[Order Date]])</f>
        <v>2016</v>
      </c>
    </row>
    <row r="6832" spans="1:26" x14ac:dyDescent="0.2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>_xlfn.XLOOKUP(Sales_Data[[#This Row],[Category]],Assumptions_Model!A:A, Assumptions_Model!B:B)</f>
        <v>0.55000000000000004</v>
      </c>
      <c r="W6832">
        <f>Sales_Data[[#This Row],[Sales]]*Sales_Data[[#This Row],[Cost_%]]</f>
        <v>108.88350000000001</v>
      </c>
      <c r="X6832">
        <f>Sales_Data[[#This Row],[Sales]]-Sales_Data[[#This Row],[Cost]]</f>
        <v>89.086499999999987</v>
      </c>
      <c r="Y6832" s="3">
        <f>Sales_Data[[#This Row],[Gross_Profit_Recalc]]/Sales_Data[[#This Row],[Sales]]</f>
        <v>0.44999999999999996</v>
      </c>
      <c r="Z6832">
        <f>YEAR(Sales_Data[[#This Row],[Order Date]])</f>
        <v>2016</v>
      </c>
    </row>
    <row r="6833" spans="1:26" x14ac:dyDescent="0.2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f>_xlfn.XLOOKUP(Sales_Data[[#This Row],[Category]],Assumptions_Model!A:A, Assumptions_Model!B:B)</f>
        <v>0.6</v>
      </c>
      <c r="W6833">
        <f>Sales_Data[[#This Row],[Sales]]*Sales_Data[[#This Row],[Cost_%]]</f>
        <v>10.488</v>
      </c>
      <c r="X6833">
        <f>Sales_Data[[#This Row],[Sales]]-Sales_Data[[#This Row],[Cost]]</f>
        <v>6.9920000000000009</v>
      </c>
      <c r="Y6833" s="3">
        <f>Sales_Data[[#This Row],[Gross_Profit_Recalc]]/Sales_Data[[#This Row],[Sales]]</f>
        <v>0.4</v>
      </c>
      <c r="Z6833">
        <f>YEAR(Sales_Data[[#This Row],[Order Date]])</f>
        <v>2017</v>
      </c>
    </row>
    <row r="6834" spans="1:26" x14ac:dyDescent="0.2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>_xlfn.XLOOKUP(Sales_Data[[#This Row],[Category]],Assumptions_Model!A:A, Assumptions_Model!B:B)</f>
        <v>0.6</v>
      </c>
      <c r="W6834">
        <f>Sales_Data[[#This Row],[Sales]]*Sales_Data[[#This Row],[Cost_%]]</f>
        <v>4.8095999999999997</v>
      </c>
      <c r="X6834">
        <f>Sales_Data[[#This Row],[Sales]]-Sales_Data[[#This Row],[Cost]]</f>
        <v>3.2064000000000004</v>
      </c>
      <c r="Y6834" s="3">
        <f>Sales_Data[[#This Row],[Gross_Profit_Recalc]]/Sales_Data[[#This Row],[Sales]]</f>
        <v>0.4</v>
      </c>
      <c r="Z6834">
        <f>YEAR(Sales_Data[[#This Row],[Order Date]])</f>
        <v>2015</v>
      </c>
    </row>
    <row r="6835" spans="1:26" x14ac:dyDescent="0.2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>_xlfn.XLOOKUP(Sales_Data[[#This Row],[Category]],Assumptions_Model!A:A, Assumptions_Model!B:B)</f>
        <v>0.65</v>
      </c>
      <c r="W6835">
        <f>Sales_Data[[#This Row],[Sales]]*Sales_Data[[#This Row],[Cost_%]]</f>
        <v>94.926000000000002</v>
      </c>
      <c r="X6835">
        <f>Sales_Data[[#This Row],[Sales]]-Sales_Data[[#This Row],[Cost]]</f>
        <v>51.11399999999999</v>
      </c>
      <c r="Y6835" s="3">
        <f>Sales_Data[[#This Row],[Gross_Profit_Recalc]]/Sales_Data[[#This Row],[Sales]]</f>
        <v>0.35</v>
      </c>
      <c r="Z6835">
        <f>YEAR(Sales_Data[[#This Row],[Order Date]])</f>
        <v>2016</v>
      </c>
    </row>
    <row r="6836" spans="1:26" x14ac:dyDescent="0.2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f>_xlfn.XLOOKUP(Sales_Data[[#This Row],[Category]],Assumptions_Model!A:A, Assumptions_Model!B:B)</f>
        <v>0.55000000000000004</v>
      </c>
      <c r="W6836">
        <f>Sales_Data[[#This Row],[Sales]]*Sales_Data[[#This Row],[Cost_%]]</f>
        <v>15.334000000000001</v>
      </c>
      <c r="X6836">
        <f>Sales_Data[[#This Row],[Sales]]-Sales_Data[[#This Row],[Cost]]</f>
        <v>12.545999999999998</v>
      </c>
      <c r="Y6836" s="3">
        <f>Sales_Data[[#This Row],[Gross_Profit_Recalc]]/Sales_Data[[#This Row],[Sales]]</f>
        <v>0.44999999999999996</v>
      </c>
      <c r="Z6836">
        <f>YEAR(Sales_Data[[#This Row],[Order Date]])</f>
        <v>2016</v>
      </c>
    </row>
    <row r="6837" spans="1:26" x14ac:dyDescent="0.2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>_xlfn.XLOOKUP(Sales_Data[[#This Row],[Category]],Assumptions_Model!A:A, Assumptions_Model!B:B)</f>
        <v>0.6</v>
      </c>
      <c r="W6837">
        <f>Sales_Data[[#This Row],[Sales]]*Sales_Data[[#This Row],[Cost_%]]</f>
        <v>91.59</v>
      </c>
      <c r="X6837">
        <f>Sales_Data[[#This Row],[Sales]]-Sales_Data[[#This Row],[Cost]]</f>
        <v>61.06</v>
      </c>
      <c r="Y6837" s="3">
        <f>Sales_Data[[#This Row],[Gross_Profit_Recalc]]/Sales_Data[[#This Row],[Sales]]</f>
        <v>0.4</v>
      </c>
      <c r="Z6837">
        <f>YEAR(Sales_Data[[#This Row],[Order Date]])</f>
        <v>2017</v>
      </c>
    </row>
    <row r="6838" spans="1:26" x14ac:dyDescent="0.2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>_xlfn.XLOOKUP(Sales_Data[[#This Row],[Category]],Assumptions_Model!A:A, Assumptions_Model!B:B)</f>
        <v>0.65</v>
      </c>
      <c r="W6838">
        <f>Sales_Data[[#This Row],[Sales]]*Sales_Data[[#This Row],[Cost_%]]</f>
        <v>14.767999999999999</v>
      </c>
      <c r="X6838">
        <f>Sales_Data[[#This Row],[Sales]]-Sales_Data[[#This Row],[Cost]]</f>
        <v>7.952</v>
      </c>
      <c r="Y6838" s="3">
        <f>Sales_Data[[#This Row],[Gross_Profit_Recalc]]/Sales_Data[[#This Row],[Sales]]</f>
        <v>0.35000000000000003</v>
      </c>
      <c r="Z6838">
        <f>YEAR(Sales_Data[[#This Row],[Order Date]])</f>
        <v>2017</v>
      </c>
    </row>
    <row r="6839" spans="1:26" x14ac:dyDescent="0.2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>_xlfn.XLOOKUP(Sales_Data[[#This Row],[Category]],Assumptions_Model!A:A, Assumptions_Model!B:B)</f>
        <v>0.6</v>
      </c>
      <c r="W6839">
        <f>Sales_Data[[#This Row],[Sales]]*Sales_Data[[#This Row],[Cost_%]]</f>
        <v>6.6719999999999997</v>
      </c>
      <c r="X6839">
        <f>Sales_Data[[#This Row],[Sales]]-Sales_Data[[#This Row],[Cost]]</f>
        <v>4.4479999999999995</v>
      </c>
      <c r="Y6839" s="3">
        <f>Sales_Data[[#This Row],[Gross_Profit_Recalc]]/Sales_Data[[#This Row],[Sales]]</f>
        <v>0.39999999999999997</v>
      </c>
      <c r="Z6839">
        <f>YEAR(Sales_Data[[#This Row],[Order Date]])</f>
        <v>2015</v>
      </c>
    </row>
    <row r="6840" spans="1:26" x14ac:dyDescent="0.2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>_xlfn.XLOOKUP(Sales_Data[[#This Row],[Category]],Assumptions_Model!A:A, Assumptions_Model!B:B)</f>
        <v>0.6</v>
      </c>
      <c r="W6840">
        <f>Sales_Data[[#This Row],[Sales]]*Sales_Data[[#This Row],[Cost_%]]</f>
        <v>984.42</v>
      </c>
      <c r="X6840">
        <f>Sales_Data[[#This Row],[Sales]]-Sales_Data[[#This Row],[Cost]]</f>
        <v>656.28000000000009</v>
      </c>
      <c r="Y6840" s="3">
        <f>Sales_Data[[#This Row],[Gross_Profit_Recalc]]/Sales_Data[[#This Row],[Sales]]</f>
        <v>0.4</v>
      </c>
      <c r="Z6840">
        <f>YEAR(Sales_Data[[#This Row],[Order Date]])</f>
        <v>2017</v>
      </c>
    </row>
    <row r="6841" spans="1:26" x14ac:dyDescent="0.2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>_xlfn.XLOOKUP(Sales_Data[[#This Row],[Category]],Assumptions_Model!A:A, Assumptions_Model!B:B)</f>
        <v>0.55000000000000004</v>
      </c>
      <c r="W6841">
        <f>Sales_Data[[#This Row],[Sales]]*Sales_Data[[#This Row],[Cost_%]]</f>
        <v>204.16</v>
      </c>
      <c r="X6841">
        <f>Sales_Data[[#This Row],[Sales]]-Sales_Data[[#This Row],[Cost]]</f>
        <v>167.04</v>
      </c>
      <c r="Y6841" s="3">
        <f>Sales_Data[[#This Row],[Gross_Profit_Recalc]]/Sales_Data[[#This Row],[Sales]]</f>
        <v>0.45</v>
      </c>
      <c r="Z6841">
        <f>YEAR(Sales_Data[[#This Row],[Order Date]])</f>
        <v>2017</v>
      </c>
    </row>
    <row r="6842" spans="1:26" x14ac:dyDescent="0.2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>_xlfn.XLOOKUP(Sales_Data[[#This Row],[Category]],Assumptions_Model!A:A, Assumptions_Model!B:B)</f>
        <v>0.6</v>
      </c>
      <c r="W6842">
        <f>Sales_Data[[#This Row],[Sales]]*Sales_Data[[#This Row],[Cost_%]]</f>
        <v>8.8992000000000004</v>
      </c>
      <c r="X6842">
        <f>Sales_Data[[#This Row],[Sales]]-Sales_Data[[#This Row],[Cost]]</f>
        <v>5.9328000000000003</v>
      </c>
      <c r="Y6842" s="3">
        <f>Sales_Data[[#This Row],[Gross_Profit_Recalc]]/Sales_Data[[#This Row],[Sales]]</f>
        <v>0.4</v>
      </c>
      <c r="Z6842">
        <f>YEAR(Sales_Data[[#This Row],[Order Date]])</f>
        <v>2015</v>
      </c>
    </row>
    <row r="6843" spans="1:26" x14ac:dyDescent="0.2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>_xlfn.XLOOKUP(Sales_Data[[#This Row],[Category]],Assumptions_Model!A:A, Assumptions_Model!B:B)</f>
        <v>0.55000000000000004</v>
      </c>
      <c r="W6843">
        <f>Sales_Data[[#This Row],[Sales]]*Sales_Data[[#This Row],[Cost_%]]</f>
        <v>11.385</v>
      </c>
      <c r="X6843">
        <f>Sales_Data[[#This Row],[Sales]]-Sales_Data[[#This Row],[Cost]]</f>
        <v>9.3149999999999995</v>
      </c>
      <c r="Y6843" s="3">
        <f>Sales_Data[[#This Row],[Gross_Profit_Recalc]]/Sales_Data[[#This Row],[Sales]]</f>
        <v>0.45</v>
      </c>
      <c r="Z6843">
        <f>YEAR(Sales_Data[[#This Row],[Order Date]])</f>
        <v>2016</v>
      </c>
    </row>
    <row r="6844" spans="1:26" x14ac:dyDescent="0.2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>_xlfn.XLOOKUP(Sales_Data[[#This Row],[Category]],Assumptions_Model!A:A, Assumptions_Model!B:B)</f>
        <v>0.6</v>
      </c>
      <c r="W6844">
        <f>Sales_Data[[#This Row],[Sales]]*Sales_Data[[#This Row],[Cost_%]]</f>
        <v>6.8039999999999994</v>
      </c>
      <c r="X6844">
        <f>Sales_Data[[#This Row],[Sales]]-Sales_Data[[#This Row],[Cost]]</f>
        <v>4.5360000000000005</v>
      </c>
      <c r="Y6844" s="3">
        <f>Sales_Data[[#This Row],[Gross_Profit_Recalc]]/Sales_Data[[#This Row],[Sales]]</f>
        <v>0.4</v>
      </c>
      <c r="Z6844">
        <f>YEAR(Sales_Data[[#This Row],[Order Date]])</f>
        <v>2016</v>
      </c>
    </row>
    <row r="6845" spans="1:26" x14ac:dyDescent="0.2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>_xlfn.XLOOKUP(Sales_Data[[#This Row],[Category]],Assumptions_Model!A:A, Assumptions_Model!B:B)</f>
        <v>0.6</v>
      </c>
      <c r="W6845">
        <f>Sales_Data[[#This Row],[Sales]]*Sales_Data[[#This Row],[Cost_%]]</f>
        <v>40.74</v>
      </c>
      <c r="X6845">
        <f>Sales_Data[[#This Row],[Sales]]-Sales_Data[[#This Row],[Cost]]</f>
        <v>27.160000000000004</v>
      </c>
      <c r="Y6845" s="3">
        <f>Sales_Data[[#This Row],[Gross_Profit_Recalc]]/Sales_Data[[#This Row],[Sales]]</f>
        <v>0.4</v>
      </c>
      <c r="Z6845">
        <f>YEAR(Sales_Data[[#This Row],[Order Date]])</f>
        <v>2016</v>
      </c>
    </row>
    <row r="6846" spans="1:26" x14ac:dyDescent="0.2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>_xlfn.XLOOKUP(Sales_Data[[#This Row],[Category]],Assumptions_Model!A:A, Assumptions_Model!B:B)</f>
        <v>0.65</v>
      </c>
      <c r="W6846">
        <f>Sales_Data[[#This Row],[Sales]]*Sales_Data[[#This Row],[Cost_%]]</f>
        <v>688.428</v>
      </c>
      <c r="X6846">
        <f>Sales_Data[[#This Row],[Sales]]-Sales_Data[[#This Row],[Cost]]</f>
        <v>370.69199999999989</v>
      </c>
      <c r="Y6846" s="3">
        <f>Sales_Data[[#This Row],[Gross_Profit_Recalc]]/Sales_Data[[#This Row],[Sales]]</f>
        <v>0.34999999999999992</v>
      </c>
      <c r="Z6846">
        <f>YEAR(Sales_Data[[#This Row],[Order Date]])</f>
        <v>2016</v>
      </c>
    </row>
    <row r="6847" spans="1:26" x14ac:dyDescent="0.2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>_xlfn.XLOOKUP(Sales_Data[[#This Row],[Category]],Assumptions_Model!A:A, Assumptions_Model!B:B)</f>
        <v>0.65</v>
      </c>
      <c r="W6847">
        <f>Sales_Data[[#This Row],[Sales]]*Sales_Data[[#This Row],[Cost_%]]</f>
        <v>311.012</v>
      </c>
      <c r="X6847">
        <f>Sales_Data[[#This Row],[Sales]]-Sales_Data[[#This Row],[Cost]]</f>
        <v>167.46800000000002</v>
      </c>
      <c r="Y6847" s="3">
        <f>Sales_Data[[#This Row],[Gross_Profit_Recalc]]/Sales_Data[[#This Row],[Sales]]</f>
        <v>0.35000000000000003</v>
      </c>
      <c r="Z6847">
        <f>YEAR(Sales_Data[[#This Row],[Order Date]])</f>
        <v>2014</v>
      </c>
    </row>
    <row r="6848" spans="1:26" x14ac:dyDescent="0.2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>_xlfn.XLOOKUP(Sales_Data[[#This Row],[Category]],Assumptions_Model!A:A, Assumptions_Model!B:B)</f>
        <v>0.6</v>
      </c>
      <c r="W6848">
        <f>Sales_Data[[#This Row],[Sales]]*Sales_Data[[#This Row],[Cost_%]]</f>
        <v>19.224</v>
      </c>
      <c r="X6848">
        <f>Sales_Data[[#This Row],[Sales]]-Sales_Data[[#This Row],[Cost]]</f>
        <v>12.815999999999999</v>
      </c>
      <c r="Y6848" s="3">
        <f>Sales_Data[[#This Row],[Gross_Profit_Recalc]]/Sales_Data[[#This Row],[Sales]]</f>
        <v>0.39999999999999997</v>
      </c>
      <c r="Z6848">
        <f>YEAR(Sales_Data[[#This Row],[Order Date]])</f>
        <v>2016</v>
      </c>
    </row>
    <row r="6849" spans="1:26" x14ac:dyDescent="0.2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>_xlfn.XLOOKUP(Sales_Data[[#This Row],[Category]],Assumptions_Model!A:A, Assumptions_Model!B:B)</f>
        <v>0.55000000000000004</v>
      </c>
      <c r="W6849">
        <f>Sales_Data[[#This Row],[Sales]]*Sales_Data[[#This Row],[Cost_%]]</f>
        <v>30.7956</v>
      </c>
      <c r="X6849">
        <f>Sales_Data[[#This Row],[Sales]]-Sales_Data[[#This Row],[Cost]]</f>
        <v>25.196399999999997</v>
      </c>
      <c r="Y6849" s="3">
        <f>Sales_Data[[#This Row],[Gross_Profit_Recalc]]/Sales_Data[[#This Row],[Sales]]</f>
        <v>0.44999999999999996</v>
      </c>
      <c r="Z6849">
        <f>YEAR(Sales_Data[[#This Row],[Order Date]])</f>
        <v>2016</v>
      </c>
    </row>
    <row r="6850" spans="1:26" x14ac:dyDescent="0.2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f>_xlfn.XLOOKUP(Sales_Data[[#This Row],[Category]],Assumptions_Model!A:A, Assumptions_Model!B:B)</f>
        <v>0.6</v>
      </c>
      <c r="W6850">
        <f>Sales_Data[[#This Row],[Sales]]*Sales_Data[[#This Row],[Cost_%]]</f>
        <v>46.118400000000001</v>
      </c>
      <c r="X6850">
        <f>Sales_Data[[#This Row],[Sales]]-Sales_Data[[#This Row],[Cost]]</f>
        <v>30.745600000000003</v>
      </c>
      <c r="Y6850" s="3">
        <f>Sales_Data[[#This Row],[Gross_Profit_Recalc]]/Sales_Data[[#This Row],[Sales]]</f>
        <v>0.4</v>
      </c>
      <c r="Z6850">
        <f>YEAR(Sales_Data[[#This Row],[Order Date]])</f>
        <v>2016</v>
      </c>
    </row>
    <row r="6851" spans="1:26" x14ac:dyDescent="0.2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f>_xlfn.XLOOKUP(Sales_Data[[#This Row],[Category]],Assumptions_Model!A:A, Assumptions_Model!B:B)</f>
        <v>0.65</v>
      </c>
      <c r="W6851">
        <f>Sales_Data[[#This Row],[Sales]]*Sales_Data[[#This Row],[Cost_%]]</f>
        <v>38.948</v>
      </c>
      <c r="X6851">
        <f>Sales_Data[[#This Row],[Sales]]-Sales_Data[[#This Row],[Cost]]</f>
        <v>20.972000000000001</v>
      </c>
      <c r="Y6851" s="3">
        <f>Sales_Data[[#This Row],[Gross_Profit_Recalc]]/Sales_Data[[#This Row],[Sales]]</f>
        <v>0.35000000000000003</v>
      </c>
      <c r="Z6851">
        <f>YEAR(Sales_Data[[#This Row],[Order Date]])</f>
        <v>2014</v>
      </c>
    </row>
    <row r="6852" spans="1:26" x14ac:dyDescent="0.2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>_xlfn.XLOOKUP(Sales_Data[[#This Row],[Category]],Assumptions_Model!A:A, Assumptions_Model!B:B)</f>
        <v>0.65</v>
      </c>
      <c r="W6852">
        <f>Sales_Data[[#This Row],[Sales]]*Sales_Data[[#This Row],[Cost_%]]</f>
        <v>1017.8220000000001</v>
      </c>
      <c r="X6852">
        <f>Sales_Data[[#This Row],[Sales]]-Sales_Data[[#This Row],[Cost]]</f>
        <v>548.05799999999999</v>
      </c>
      <c r="Y6852" s="3">
        <f>Sales_Data[[#This Row],[Gross_Profit_Recalc]]/Sales_Data[[#This Row],[Sales]]</f>
        <v>0.35</v>
      </c>
      <c r="Z6852">
        <f>YEAR(Sales_Data[[#This Row],[Order Date]])</f>
        <v>2016</v>
      </c>
    </row>
    <row r="6853" spans="1:26" x14ac:dyDescent="0.2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>_xlfn.XLOOKUP(Sales_Data[[#This Row],[Category]],Assumptions_Model!A:A, Assumptions_Model!B:B)</f>
        <v>0.6</v>
      </c>
      <c r="W6853">
        <f>Sales_Data[[#This Row],[Sales]]*Sales_Data[[#This Row],[Cost_%]]</f>
        <v>63.629999999999995</v>
      </c>
      <c r="X6853">
        <f>Sales_Data[[#This Row],[Sales]]-Sales_Data[[#This Row],[Cost]]</f>
        <v>42.42</v>
      </c>
      <c r="Y6853" s="3">
        <f>Sales_Data[[#This Row],[Gross_Profit_Recalc]]/Sales_Data[[#This Row],[Sales]]</f>
        <v>0.4</v>
      </c>
      <c r="Z6853">
        <f>YEAR(Sales_Data[[#This Row],[Order Date]])</f>
        <v>2016</v>
      </c>
    </row>
    <row r="6854" spans="1:26" x14ac:dyDescent="0.2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>_xlfn.XLOOKUP(Sales_Data[[#This Row],[Category]],Assumptions_Model!A:A, Assumptions_Model!B:B)</f>
        <v>0.6</v>
      </c>
      <c r="W6854">
        <f>Sales_Data[[#This Row],[Sales]]*Sales_Data[[#This Row],[Cost_%]]</f>
        <v>37.223999999999997</v>
      </c>
      <c r="X6854">
        <f>Sales_Data[[#This Row],[Sales]]-Sales_Data[[#This Row],[Cost]]</f>
        <v>24.816000000000003</v>
      </c>
      <c r="Y6854" s="3">
        <f>Sales_Data[[#This Row],[Gross_Profit_Recalc]]/Sales_Data[[#This Row],[Sales]]</f>
        <v>0.4</v>
      </c>
      <c r="Z6854">
        <f>YEAR(Sales_Data[[#This Row],[Order Date]])</f>
        <v>2017</v>
      </c>
    </row>
    <row r="6855" spans="1:26" x14ac:dyDescent="0.2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f>_xlfn.XLOOKUP(Sales_Data[[#This Row],[Category]],Assumptions_Model!A:A, Assumptions_Model!B:B)</f>
        <v>0.55000000000000004</v>
      </c>
      <c r="W6855">
        <f>Sales_Data[[#This Row],[Sales]]*Sales_Data[[#This Row],[Cost_%]]</f>
        <v>272.23350000000005</v>
      </c>
      <c r="X6855">
        <f>Sales_Data[[#This Row],[Sales]]-Sales_Data[[#This Row],[Cost]]</f>
        <v>222.73649999999998</v>
      </c>
      <c r="Y6855" s="3">
        <f>Sales_Data[[#This Row],[Gross_Profit_Recalc]]/Sales_Data[[#This Row],[Sales]]</f>
        <v>0.44999999999999996</v>
      </c>
      <c r="Z6855">
        <f>YEAR(Sales_Data[[#This Row],[Order Date]])</f>
        <v>2017</v>
      </c>
    </row>
    <row r="6856" spans="1:26" x14ac:dyDescent="0.2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>_xlfn.XLOOKUP(Sales_Data[[#This Row],[Category]],Assumptions_Model!A:A, Assumptions_Model!B:B)</f>
        <v>0.6</v>
      </c>
      <c r="W6856">
        <f>Sales_Data[[#This Row],[Sales]]*Sales_Data[[#This Row],[Cost_%]]</f>
        <v>220.77599999999998</v>
      </c>
      <c r="X6856">
        <f>Sales_Data[[#This Row],[Sales]]-Sales_Data[[#This Row],[Cost]]</f>
        <v>147.184</v>
      </c>
      <c r="Y6856" s="3">
        <f>Sales_Data[[#This Row],[Gross_Profit_Recalc]]/Sales_Data[[#This Row],[Sales]]</f>
        <v>0.4</v>
      </c>
      <c r="Z6856">
        <f>YEAR(Sales_Data[[#This Row],[Order Date]])</f>
        <v>2017</v>
      </c>
    </row>
    <row r="6857" spans="1:26" x14ac:dyDescent="0.2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>_xlfn.XLOOKUP(Sales_Data[[#This Row],[Category]],Assumptions_Model!A:A, Assumptions_Model!B:B)</f>
        <v>0.6</v>
      </c>
      <c r="W6857">
        <f>Sales_Data[[#This Row],[Sales]]*Sales_Data[[#This Row],[Cost_%]]</f>
        <v>26.975999999999999</v>
      </c>
      <c r="X6857">
        <f>Sales_Data[[#This Row],[Sales]]-Sales_Data[[#This Row],[Cost]]</f>
        <v>17.984000000000002</v>
      </c>
      <c r="Y6857" s="3">
        <f>Sales_Data[[#This Row],[Gross_Profit_Recalc]]/Sales_Data[[#This Row],[Sales]]</f>
        <v>0.4</v>
      </c>
      <c r="Z6857">
        <f>YEAR(Sales_Data[[#This Row],[Order Date]])</f>
        <v>2017</v>
      </c>
    </row>
    <row r="6858" spans="1:26" x14ac:dyDescent="0.2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f>_xlfn.XLOOKUP(Sales_Data[[#This Row],[Category]],Assumptions_Model!A:A, Assumptions_Model!B:B)</f>
        <v>0.6</v>
      </c>
      <c r="W6858">
        <f>Sales_Data[[#This Row],[Sales]]*Sales_Data[[#This Row],[Cost_%]]</f>
        <v>109.764</v>
      </c>
      <c r="X6858">
        <f>Sales_Data[[#This Row],[Sales]]-Sales_Data[[#This Row],[Cost]]</f>
        <v>73.176000000000002</v>
      </c>
      <c r="Y6858" s="3">
        <f>Sales_Data[[#This Row],[Gross_Profit_Recalc]]/Sales_Data[[#This Row],[Sales]]</f>
        <v>0.4</v>
      </c>
      <c r="Z6858">
        <f>YEAR(Sales_Data[[#This Row],[Order Date]])</f>
        <v>2017</v>
      </c>
    </row>
    <row r="6859" spans="1:26" x14ac:dyDescent="0.2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>_xlfn.XLOOKUP(Sales_Data[[#This Row],[Category]],Assumptions_Model!A:A, Assumptions_Model!B:B)</f>
        <v>0.6</v>
      </c>
      <c r="W6859">
        <f>Sales_Data[[#This Row],[Sales]]*Sales_Data[[#This Row],[Cost_%]]</f>
        <v>16.884</v>
      </c>
      <c r="X6859">
        <f>Sales_Data[[#This Row],[Sales]]-Sales_Data[[#This Row],[Cost]]</f>
        <v>11.256</v>
      </c>
      <c r="Y6859" s="3">
        <f>Sales_Data[[#This Row],[Gross_Profit_Recalc]]/Sales_Data[[#This Row],[Sales]]</f>
        <v>0.4</v>
      </c>
      <c r="Z6859">
        <f>YEAR(Sales_Data[[#This Row],[Order Date]])</f>
        <v>2017</v>
      </c>
    </row>
    <row r="6860" spans="1:26" x14ac:dyDescent="0.2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>_xlfn.XLOOKUP(Sales_Data[[#This Row],[Category]],Assumptions_Model!A:A, Assumptions_Model!B:B)</f>
        <v>0.6</v>
      </c>
      <c r="W6860">
        <f>Sales_Data[[#This Row],[Sales]]*Sales_Data[[#This Row],[Cost_%]]</f>
        <v>4.4279999999999999</v>
      </c>
      <c r="X6860">
        <f>Sales_Data[[#This Row],[Sales]]-Sales_Data[[#This Row],[Cost]]</f>
        <v>2.952</v>
      </c>
      <c r="Y6860" s="3">
        <f>Sales_Data[[#This Row],[Gross_Profit_Recalc]]/Sales_Data[[#This Row],[Sales]]</f>
        <v>0.4</v>
      </c>
      <c r="Z6860">
        <f>YEAR(Sales_Data[[#This Row],[Order Date]])</f>
        <v>2017</v>
      </c>
    </row>
    <row r="6861" spans="1:26" x14ac:dyDescent="0.2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>_xlfn.XLOOKUP(Sales_Data[[#This Row],[Category]],Assumptions_Model!A:A, Assumptions_Model!B:B)</f>
        <v>0.6</v>
      </c>
      <c r="W6861">
        <f>Sales_Data[[#This Row],[Sales]]*Sales_Data[[#This Row],[Cost_%]]</f>
        <v>6.54</v>
      </c>
      <c r="X6861">
        <f>Sales_Data[[#This Row],[Sales]]-Sales_Data[[#This Row],[Cost]]</f>
        <v>4.3600000000000003</v>
      </c>
      <c r="Y6861" s="3">
        <f>Sales_Data[[#This Row],[Gross_Profit_Recalc]]/Sales_Data[[#This Row],[Sales]]</f>
        <v>0.4</v>
      </c>
      <c r="Z6861">
        <f>YEAR(Sales_Data[[#This Row],[Order Date]])</f>
        <v>2017</v>
      </c>
    </row>
    <row r="6862" spans="1:26" x14ac:dyDescent="0.2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>_xlfn.XLOOKUP(Sales_Data[[#This Row],[Category]],Assumptions_Model!A:A, Assumptions_Model!B:B)</f>
        <v>0.55000000000000004</v>
      </c>
      <c r="W6862">
        <f>Sales_Data[[#This Row],[Sales]]*Sales_Data[[#This Row],[Cost_%]]</f>
        <v>151.18950000000001</v>
      </c>
      <c r="X6862">
        <f>Sales_Data[[#This Row],[Sales]]-Sales_Data[[#This Row],[Cost]]</f>
        <v>123.70049999999998</v>
      </c>
      <c r="Y6862" s="3">
        <f>Sales_Data[[#This Row],[Gross_Profit_Recalc]]/Sales_Data[[#This Row],[Sales]]</f>
        <v>0.44999999999999996</v>
      </c>
      <c r="Z6862">
        <f>YEAR(Sales_Data[[#This Row],[Order Date]])</f>
        <v>2017</v>
      </c>
    </row>
    <row r="6863" spans="1:26" x14ac:dyDescent="0.2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>_xlfn.XLOOKUP(Sales_Data[[#This Row],[Category]],Assumptions_Model!A:A, Assumptions_Model!B:B)</f>
        <v>0.6</v>
      </c>
      <c r="W6863">
        <f>Sales_Data[[#This Row],[Sales]]*Sales_Data[[#This Row],[Cost_%]]</f>
        <v>13.824</v>
      </c>
      <c r="X6863">
        <f>Sales_Data[[#This Row],[Sales]]-Sales_Data[[#This Row],[Cost]]</f>
        <v>9.2159999999999993</v>
      </c>
      <c r="Y6863" s="3">
        <f>Sales_Data[[#This Row],[Gross_Profit_Recalc]]/Sales_Data[[#This Row],[Sales]]</f>
        <v>0.39999999999999997</v>
      </c>
      <c r="Z6863">
        <f>YEAR(Sales_Data[[#This Row],[Order Date]])</f>
        <v>2017</v>
      </c>
    </row>
    <row r="6864" spans="1:26" x14ac:dyDescent="0.2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>_xlfn.XLOOKUP(Sales_Data[[#This Row],[Category]],Assumptions_Model!A:A, Assumptions_Model!B:B)</f>
        <v>0.65</v>
      </c>
      <c r="W6864">
        <f>Sales_Data[[#This Row],[Sales]]*Sales_Data[[#This Row],[Cost_%]]</f>
        <v>141.9288</v>
      </c>
      <c r="X6864">
        <f>Sales_Data[[#This Row],[Sales]]-Sales_Data[[#This Row],[Cost]]</f>
        <v>76.423200000000008</v>
      </c>
      <c r="Y6864" s="3">
        <f>Sales_Data[[#This Row],[Gross_Profit_Recalc]]/Sales_Data[[#This Row],[Sales]]</f>
        <v>0.35000000000000003</v>
      </c>
      <c r="Z6864">
        <f>YEAR(Sales_Data[[#This Row],[Order Date]])</f>
        <v>2017</v>
      </c>
    </row>
    <row r="6865" spans="1:26" x14ac:dyDescent="0.2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>_xlfn.XLOOKUP(Sales_Data[[#This Row],[Category]],Assumptions_Model!A:A, Assumptions_Model!B:B)</f>
        <v>0.6</v>
      </c>
      <c r="W6865">
        <f>Sales_Data[[#This Row],[Sales]]*Sales_Data[[#This Row],[Cost_%]]</f>
        <v>6.2207999999999997</v>
      </c>
      <c r="X6865">
        <f>Sales_Data[[#This Row],[Sales]]-Sales_Data[[#This Row],[Cost]]</f>
        <v>4.1472000000000007</v>
      </c>
      <c r="Y6865" s="3">
        <f>Sales_Data[[#This Row],[Gross_Profit_Recalc]]/Sales_Data[[#This Row],[Sales]]</f>
        <v>0.40000000000000008</v>
      </c>
      <c r="Z6865">
        <f>YEAR(Sales_Data[[#This Row],[Order Date]])</f>
        <v>2017</v>
      </c>
    </row>
    <row r="6866" spans="1:26" x14ac:dyDescent="0.2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>_xlfn.XLOOKUP(Sales_Data[[#This Row],[Category]],Assumptions_Model!A:A, Assumptions_Model!B:B)</f>
        <v>0.6</v>
      </c>
      <c r="W6866">
        <f>Sales_Data[[#This Row],[Sales]]*Sales_Data[[#This Row],[Cost_%]]</f>
        <v>7.6032000000000002</v>
      </c>
      <c r="X6866">
        <f>Sales_Data[[#This Row],[Sales]]-Sales_Data[[#This Row],[Cost]]</f>
        <v>5.0688000000000004</v>
      </c>
      <c r="Y6866" s="3">
        <f>Sales_Data[[#This Row],[Gross_Profit_Recalc]]/Sales_Data[[#This Row],[Sales]]</f>
        <v>0.4</v>
      </c>
      <c r="Z6866">
        <f>YEAR(Sales_Data[[#This Row],[Order Date]])</f>
        <v>2016</v>
      </c>
    </row>
    <row r="6867" spans="1:26" x14ac:dyDescent="0.2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>_xlfn.XLOOKUP(Sales_Data[[#This Row],[Category]],Assumptions_Model!A:A, Assumptions_Model!B:B)</f>
        <v>0.55000000000000004</v>
      </c>
      <c r="W6867">
        <f>Sales_Data[[#This Row],[Sales]]*Sales_Data[[#This Row],[Cost_%]]</f>
        <v>50.578000000000003</v>
      </c>
      <c r="X6867">
        <f>Sales_Data[[#This Row],[Sales]]-Sales_Data[[#This Row],[Cost]]</f>
        <v>41.381999999999991</v>
      </c>
      <c r="Y6867" s="3">
        <f>Sales_Data[[#This Row],[Gross_Profit_Recalc]]/Sales_Data[[#This Row],[Sales]]</f>
        <v>0.44999999999999996</v>
      </c>
      <c r="Z6867">
        <f>YEAR(Sales_Data[[#This Row],[Order Date]])</f>
        <v>2016</v>
      </c>
    </row>
    <row r="6868" spans="1:26" x14ac:dyDescent="0.2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>_xlfn.XLOOKUP(Sales_Data[[#This Row],[Category]],Assumptions_Model!A:A, Assumptions_Model!B:B)</f>
        <v>0.55000000000000004</v>
      </c>
      <c r="W6868">
        <f>Sales_Data[[#This Row],[Sales]]*Sales_Data[[#This Row],[Cost_%]]</f>
        <v>140.23350000000002</v>
      </c>
      <c r="X6868">
        <f>Sales_Data[[#This Row],[Sales]]-Sales_Data[[#This Row],[Cost]]</f>
        <v>114.73649999999998</v>
      </c>
      <c r="Y6868" s="3">
        <f>Sales_Data[[#This Row],[Gross_Profit_Recalc]]/Sales_Data[[#This Row],[Sales]]</f>
        <v>0.4499999999999999</v>
      </c>
      <c r="Z6868">
        <f>YEAR(Sales_Data[[#This Row],[Order Date]])</f>
        <v>2016</v>
      </c>
    </row>
    <row r="6869" spans="1:26" x14ac:dyDescent="0.2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f>_xlfn.XLOOKUP(Sales_Data[[#This Row],[Category]],Assumptions_Model!A:A, Assumptions_Model!B:B)</f>
        <v>0.55000000000000004</v>
      </c>
      <c r="W6869">
        <f>Sales_Data[[#This Row],[Sales]]*Sales_Data[[#This Row],[Cost_%]]</f>
        <v>17.591200000000001</v>
      </c>
      <c r="X6869">
        <f>Sales_Data[[#This Row],[Sales]]-Sales_Data[[#This Row],[Cost]]</f>
        <v>14.392800000000001</v>
      </c>
      <c r="Y6869" s="3">
        <f>Sales_Data[[#This Row],[Gross_Profit_Recalc]]/Sales_Data[[#This Row],[Sales]]</f>
        <v>0.45</v>
      </c>
      <c r="Z6869">
        <f>YEAR(Sales_Data[[#This Row],[Order Date]])</f>
        <v>2016</v>
      </c>
    </row>
    <row r="6870" spans="1:26" x14ac:dyDescent="0.2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f>_xlfn.XLOOKUP(Sales_Data[[#This Row],[Category]],Assumptions_Model!A:A, Assumptions_Model!B:B)</f>
        <v>0.65</v>
      </c>
      <c r="W6870">
        <f>Sales_Data[[#This Row],[Sales]]*Sales_Data[[#This Row],[Cost_%]]</f>
        <v>1876.5864000000001</v>
      </c>
      <c r="X6870">
        <f>Sales_Data[[#This Row],[Sales]]-Sales_Data[[#This Row],[Cost]]</f>
        <v>1010.4695999999999</v>
      </c>
      <c r="Y6870" s="3">
        <f>Sales_Data[[#This Row],[Gross_Profit_Recalc]]/Sales_Data[[#This Row],[Sales]]</f>
        <v>0.35</v>
      </c>
      <c r="Z6870">
        <f>YEAR(Sales_Data[[#This Row],[Order Date]])</f>
        <v>2016</v>
      </c>
    </row>
    <row r="6871" spans="1:26" x14ac:dyDescent="0.2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f>_xlfn.XLOOKUP(Sales_Data[[#This Row],[Category]],Assumptions_Model!A:A, Assumptions_Model!B:B)</f>
        <v>0.6</v>
      </c>
      <c r="W6871">
        <f>Sales_Data[[#This Row],[Sales]]*Sales_Data[[#This Row],[Cost_%]]</f>
        <v>7.7759999999999998</v>
      </c>
      <c r="X6871">
        <f>Sales_Data[[#This Row],[Sales]]-Sales_Data[[#This Row],[Cost]]</f>
        <v>5.1840000000000011</v>
      </c>
      <c r="Y6871" s="3">
        <f>Sales_Data[[#This Row],[Gross_Profit_Recalc]]/Sales_Data[[#This Row],[Sales]]</f>
        <v>0.40000000000000008</v>
      </c>
      <c r="Z6871">
        <f>YEAR(Sales_Data[[#This Row],[Order Date]])</f>
        <v>2016</v>
      </c>
    </row>
    <row r="6872" spans="1:26" x14ac:dyDescent="0.2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f>_xlfn.XLOOKUP(Sales_Data[[#This Row],[Category]],Assumptions_Model!A:A, Assumptions_Model!B:B)</f>
        <v>0.6</v>
      </c>
      <c r="W6872">
        <f>Sales_Data[[#This Row],[Sales]]*Sales_Data[[#This Row],[Cost_%]]</f>
        <v>28.512</v>
      </c>
      <c r="X6872">
        <f>Sales_Data[[#This Row],[Sales]]-Sales_Data[[#This Row],[Cost]]</f>
        <v>19.008000000000003</v>
      </c>
      <c r="Y6872" s="3">
        <f>Sales_Data[[#This Row],[Gross_Profit_Recalc]]/Sales_Data[[#This Row],[Sales]]</f>
        <v>0.4</v>
      </c>
      <c r="Z6872">
        <f>YEAR(Sales_Data[[#This Row],[Order Date]])</f>
        <v>2016</v>
      </c>
    </row>
    <row r="6873" spans="1:26" x14ac:dyDescent="0.2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>_xlfn.XLOOKUP(Sales_Data[[#This Row],[Category]],Assumptions_Model!A:A, Assumptions_Model!B:B)</f>
        <v>0.6</v>
      </c>
      <c r="W6873">
        <f>Sales_Data[[#This Row],[Sales]]*Sales_Data[[#This Row],[Cost_%]]</f>
        <v>7.1711999999999998</v>
      </c>
      <c r="X6873">
        <f>Sales_Data[[#This Row],[Sales]]-Sales_Data[[#This Row],[Cost]]</f>
        <v>4.7808000000000002</v>
      </c>
      <c r="Y6873" s="3">
        <f>Sales_Data[[#This Row],[Gross_Profit_Recalc]]/Sales_Data[[#This Row],[Sales]]</f>
        <v>0.4</v>
      </c>
      <c r="Z6873">
        <f>YEAR(Sales_Data[[#This Row],[Order Date]])</f>
        <v>2016</v>
      </c>
    </row>
    <row r="6874" spans="1:26" x14ac:dyDescent="0.2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f>_xlfn.XLOOKUP(Sales_Data[[#This Row],[Category]],Assumptions_Model!A:A, Assumptions_Model!B:B)</f>
        <v>0.6</v>
      </c>
      <c r="W6874">
        <f>Sales_Data[[#This Row],[Sales]]*Sales_Data[[#This Row],[Cost_%]]</f>
        <v>2.988</v>
      </c>
      <c r="X6874">
        <f>Sales_Data[[#This Row],[Sales]]-Sales_Data[[#This Row],[Cost]]</f>
        <v>1.9920000000000004</v>
      </c>
      <c r="Y6874" s="3">
        <f>Sales_Data[[#This Row],[Gross_Profit_Recalc]]/Sales_Data[[#This Row],[Sales]]</f>
        <v>0.40000000000000008</v>
      </c>
      <c r="Z6874">
        <f>YEAR(Sales_Data[[#This Row],[Order Date]])</f>
        <v>2015</v>
      </c>
    </row>
    <row r="6875" spans="1:26" x14ac:dyDescent="0.2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>_xlfn.XLOOKUP(Sales_Data[[#This Row],[Category]],Assumptions_Model!A:A, Assumptions_Model!B:B)</f>
        <v>0.6</v>
      </c>
      <c r="W6875">
        <f>Sales_Data[[#This Row],[Sales]]*Sales_Data[[#This Row],[Cost_%]]</f>
        <v>6.4679999999999991</v>
      </c>
      <c r="X6875">
        <f>Sales_Data[[#This Row],[Sales]]-Sales_Data[[#This Row],[Cost]]</f>
        <v>4.3120000000000003</v>
      </c>
      <c r="Y6875" s="3">
        <f>Sales_Data[[#This Row],[Gross_Profit_Recalc]]/Sales_Data[[#This Row],[Sales]]</f>
        <v>0.4</v>
      </c>
      <c r="Z6875">
        <f>YEAR(Sales_Data[[#This Row],[Order Date]])</f>
        <v>2014</v>
      </c>
    </row>
    <row r="6876" spans="1:26" x14ac:dyDescent="0.2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>_xlfn.XLOOKUP(Sales_Data[[#This Row],[Category]],Assumptions_Model!A:A, Assumptions_Model!B:B)</f>
        <v>0.55000000000000004</v>
      </c>
      <c r="W6876">
        <f>Sales_Data[[#This Row],[Sales]]*Sales_Data[[#This Row],[Cost_%]]</f>
        <v>65.986800000000002</v>
      </c>
      <c r="X6876">
        <f>Sales_Data[[#This Row],[Sales]]-Sales_Data[[#This Row],[Cost]]</f>
        <v>53.989199999999997</v>
      </c>
      <c r="Y6876" s="3">
        <f>Sales_Data[[#This Row],[Gross_Profit_Recalc]]/Sales_Data[[#This Row],[Sales]]</f>
        <v>0.44999999999999996</v>
      </c>
      <c r="Z6876">
        <f>YEAR(Sales_Data[[#This Row],[Order Date]])</f>
        <v>2014</v>
      </c>
    </row>
    <row r="6877" spans="1:26" x14ac:dyDescent="0.2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>_xlfn.XLOOKUP(Sales_Data[[#This Row],[Category]],Assumptions_Model!A:A, Assumptions_Model!B:B)</f>
        <v>0.6</v>
      </c>
      <c r="W6877">
        <f>Sales_Data[[#This Row],[Sales]]*Sales_Data[[#This Row],[Cost_%]]</f>
        <v>15.035999999999998</v>
      </c>
      <c r="X6877">
        <f>Sales_Data[[#This Row],[Sales]]-Sales_Data[[#This Row],[Cost]]</f>
        <v>10.024000000000001</v>
      </c>
      <c r="Y6877" s="3">
        <f>Sales_Data[[#This Row],[Gross_Profit_Recalc]]/Sales_Data[[#This Row],[Sales]]</f>
        <v>0.40000000000000008</v>
      </c>
      <c r="Z6877">
        <f>YEAR(Sales_Data[[#This Row],[Order Date]])</f>
        <v>2016</v>
      </c>
    </row>
    <row r="6878" spans="1:26" x14ac:dyDescent="0.2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>_xlfn.XLOOKUP(Sales_Data[[#This Row],[Category]],Assumptions_Model!A:A, Assumptions_Model!B:B)</f>
        <v>0.65</v>
      </c>
      <c r="W6878">
        <f>Sales_Data[[#This Row],[Sales]]*Sales_Data[[#This Row],[Cost_%]]</f>
        <v>1074.4110000000001</v>
      </c>
      <c r="X6878">
        <f>Sales_Data[[#This Row],[Sales]]-Sales_Data[[#This Row],[Cost]]</f>
        <v>578.529</v>
      </c>
      <c r="Y6878" s="3">
        <f>Sales_Data[[#This Row],[Gross_Profit_Recalc]]/Sales_Data[[#This Row],[Sales]]</f>
        <v>0.35</v>
      </c>
      <c r="Z6878">
        <f>YEAR(Sales_Data[[#This Row],[Order Date]])</f>
        <v>2016</v>
      </c>
    </row>
    <row r="6879" spans="1:26" x14ac:dyDescent="0.2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>_xlfn.XLOOKUP(Sales_Data[[#This Row],[Category]],Assumptions_Model!A:A, Assumptions_Model!B:B)</f>
        <v>0.65</v>
      </c>
      <c r="W6879">
        <f>Sales_Data[[#This Row],[Sales]]*Sales_Data[[#This Row],[Cost_%]]</f>
        <v>85.394400000000005</v>
      </c>
      <c r="X6879">
        <f>Sales_Data[[#This Row],[Sales]]-Sales_Data[[#This Row],[Cost]]</f>
        <v>45.9816</v>
      </c>
      <c r="Y6879" s="3">
        <f>Sales_Data[[#This Row],[Gross_Profit_Recalc]]/Sales_Data[[#This Row],[Sales]]</f>
        <v>0.35</v>
      </c>
      <c r="Z6879">
        <f>YEAR(Sales_Data[[#This Row],[Order Date]])</f>
        <v>2015</v>
      </c>
    </row>
    <row r="6880" spans="1:26" x14ac:dyDescent="0.2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>_xlfn.XLOOKUP(Sales_Data[[#This Row],[Category]],Assumptions_Model!A:A, Assumptions_Model!B:B)</f>
        <v>0.6</v>
      </c>
      <c r="W6880">
        <f>Sales_Data[[#This Row],[Sales]]*Sales_Data[[#This Row],[Cost_%]]</f>
        <v>3.2063999999999999</v>
      </c>
      <c r="X6880">
        <f>Sales_Data[[#This Row],[Sales]]-Sales_Data[[#This Row],[Cost]]</f>
        <v>2.1376000000000004</v>
      </c>
      <c r="Y6880" s="3">
        <f>Sales_Data[[#This Row],[Gross_Profit_Recalc]]/Sales_Data[[#This Row],[Sales]]</f>
        <v>0.4</v>
      </c>
      <c r="Z6880">
        <f>YEAR(Sales_Data[[#This Row],[Order Date]])</f>
        <v>2015</v>
      </c>
    </row>
    <row r="6881" spans="1:26" x14ac:dyDescent="0.2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>_xlfn.XLOOKUP(Sales_Data[[#This Row],[Category]],Assumptions_Model!A:A, Assumptions_Model!B:B)</f>
        <v>0.65</v>
      </c>
      <c r="W6881">
        <f>Sales_Data[[#This Row],[Sales]]*Sales_Data[[#This Row],[Cost_%]]</f>
        <v>1302.548</v>
      </c>
      <c r="X6881">
        <f>Sales_Data[[#This Row],[Sales]]-Sales_Data[[#This Row],[Cost]]</f>
        <v>701.37200000000007</v>
      </c>
      <c r="Y6881" s="3">
        <f>Sales_Data[[#This Row],[Gross_Profit_Recalc]]/Sales_Data[[#This Row],[Sales]]</f>
        <v>0.35000000000000003</v>
      </c>
      <c r="Z6881">
        <f>YEAR(Sales_Data[[#This Row],[Order Date]])</f>
        <v>2015</v>
      </c>
    </row>
    <row r="6882" spans="1:26" x14ac:dyDescent="0.2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>_xlfn.XLOOKUP(Sales_Data[[#This Row],[Category]],Assumptions_Model!A:A, Assumptions_Model!B:B)</f>
        <v>0.6</v>
      </c>
      <c r="W6882">
        <f>Sales_Data[[#This Row],[Sales]]*Sales_Data[[#This Row],[Cost_%]]</f>
        <v>19.439999999999998</v>
      </c>
      <c r="X6882">
        <f>Sales_Data[[#This Row],[Sales]]-Sales_Data[[#This Row],[Cost]]</f>
        <v>12.96</v>
      </c>
      <c r="Y6882" s="3">
        <f>Sales_Data[[#This Row],[Gross_Profit_Recalc]]/Sales_Data[[#This Row],[Sales]]</f>
        <v>0.4</v>
      </c>
      <c r="Z6882">
        <f>YEAR(Sales_Data[[#This Row],[Order Date]])</f>
        <v>2015</v>
      </c>
    </row>
    <row r="6883" spans="1:26" x14ac:dyDescent="0.2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>_xlfn.XLOOKUP(Sales_Data[[#This Row],[Category]],Assumptions_Model!A:A, Assumptions_Model!B:B)</f>
        <v>0.65</v>
      </c>
      <c r="W6883">
        <f>Sales_Data[[#This Row],[Sales]]*Sales_Data[[#This Row],[Cost_%]]</f>
        <v>1243.71</v>
      </c>
      <c r="X6883">
        <f>Sales_Data[[#This Row],[Sales]]-Sales_Data[[#This Row],[Cost]]</f>
        <v>669.69</v>
      </c>
      <c r="Y6883" s="3">
        <f>Sales_Data[[#This Row],[Gross_Profit_Recalc]]/Sales_Data[[#This Row],[Sales]]</f>
        <v>0.35000000000000003</v>
      </c>
      <c r="Z6883">
        <f>YEAR(Sales_Data[[#This Row],[Order Date]])</f>
        <v>2015</v>
      </c>
    </row>
    <row r="6884" spans="1:26" x14ac:dyDescent="0.2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>_xlfn.XLOOKUP(Sales_Data[[#This Row],[Category]],Assumptions_Model!A:A, Assumptions_Model!B:B)</f>
        <v>0.6</v>
      </c>
      <c r="W6884">
        <f>Sales_Data[[#This Row],[Sales]]*Sales_Data[[#This Row],[Cost_%]]</f>
        <v>88.037999999999997</v>
      </c>
      <c r="X6884">
        <f>Sales_Data[[#This Row],[Sales]]-Sales_Data[[#This Row],[Cost]]</f>
        <v>58.691999999999993</v>
      </c>
      <c r="Y6884" s="3">
        <f>Sales_Data[[#This Row],[Gross_Profit_Recalc]]/Sales_Data[[#This Row],[Sales]]</f>
        <v>0.39999999999999997</v>
      </c>
      <c r="Z6884">
        <f>YEAR(Sales_Data[[#This Row],[Order Date]])</f>
        <v>2015</v>
      </c>
    </row>
    <row r="6885" spans="1:26" x14ac:dyDescent="0.2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>_xlfn.XLOOKUP(Sales_Data[[#This Row],[Category]],Assumptions_Model!A:A, Assumptions_Model!B:B)</f>
        <v>0.6</v>
      </c>
      <c r="W6885">
        <f>Sales_Data[[#This Row],[Sales]]*Sales_Data[[#This Row],[Cost_%]]</f>
        <v>68.52</v>
      </c>
      <c r="X6885">
        <f>Sales_Data[[#This Row],[Sales]]-Sales_Data[[#This Row],[Cost]]</f>
        <v>45.680000000000007</v>
      </c>
      <c r="Y6885" s="3">
        <f>Sales_Data[[#This Row],[Gross_Profit_Recalc]]/Sales_Data[[#This Row],[Sales]]</f>
        <v>0.4</v>
      </c>
      <c r="Z6885">
        <f>YEAR(Sales_Data[[#This Row],[Order Date]])</f>
        <v>2015</v>
      </c>
    </row>
    <row r="6886" spans="1:26" x14ac:dyDescent="0.2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f>_xlfn.XLOOKUP(Sales_Data[[#This Row],[Category]],Assumptions_Model!A:A, Assumptions_Model!B:B)</f>
        <v>0.65</v>
      </c>
      <c r="W6886">
        <f>Sales_Data[[#This Row],[Sales]]*Sales_Data[[#This Row],[Cost_%]]</f>
        <v>1669.0960000000002</v>
      </c>
      <c r="X6886">
        <f>Sales_Data[[#This Row],[Sales]]-Sales_Data[[#This Row],[Cost]]</f>
        <v>898.74399999999991</v>
      </c>
      <c r="Y6886" s="3">
        <f>Sales_Data[[#This Row],[Gross_Profit_Recalc]]/Sales_Data[[#This Row],[Sales]]</f>
        <v>0.34999999999999992</v>
      </c>
      <c r="Z6886">
        <f>YEAR(Sales_Data[[#This Row],[Order Date]])</f>
        <v>2015</v>
      </c>
    </row>
    <row r="6887" spans="1:26" x14ac:dyDescent="0.2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>_xlfn.XLOOKUP(Sales_Data[[#This Row],[Category]],Assumptions_Model!A:A, Assumptions_Model!B:B)</f>
        <v>0.55000000000000004</v>
      </c>
      <c r="W6887">
        <f>Sales_Data[[#This Row],[Sales]]*Sales_Data[[#This Row],[Cost_%]]</f>
        <v>20.380800000000001</v>
      </c>
      <c r="X6887">
        <f>Sales_Data[[#This Row],[Sales]]-Sales_Data[[#This Row],[Cost]]</f>
        <v>16.675199999999997</v>
      </c>
      <c r="Y6887" s="3">
        <f>Sales_Data[[#This Row],[Gross_Profit_Recalc]]/Sales_Data[[#This Row],[Sales]]</f>
        <v>0.44999999999999996</v>
      </c>
      <c r="Z6887">
        <f>YEAR(Sales_Data[[#This Row],[Order Date]])</f>
        <v>2017</v>
      </c>
    </row>
    <row r="6888" spans="1:26" x14ac:dyDescent="0.2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>_xlfn.XLOOKUP(Sales_Data[[#This Row],[Category]],Assumptions_Model!A:A, Assumptions_Model!B:B)</f>
        <v>0.55000000000000004</v>
      </c>
      <c r="W6888">
        <f>Sales_Data[[#This Row],[Sales]]*Sales_Data[[#This Row],[Cost_%]]</f>
        <v>142.94280000000003</v>
      </c>
      <c r="X6888">
        <f>Sales_Data[[#This Row],[Sales]]-Sales_Data[[#This Row],[Cost]]</f>
        <v>116.95319999999998</v>
      </c>
      <c r="Y6888" s="3">
        <f>Sales_Data[[#This Row],[Gross_Profit_Recalc]]/Sales_Data[[#This Row],[Sales]]</f>
        <v>0.4499999999999999</v>
      </c>
      <c r="Z6888">
        <f>YEAR(Sales_Data[[#This Row],[Order Date]])</f>
        <v>2017</v>
      </c>
    </row>
    <row r="6889" spans="1:26" x14ac:dyDescent="0.2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>_xlfn.XLOOKUP(Sales_Data[[#This Row],[Category]],Assumptions_Model!A:A, Assumptions_Model!B:B)</f>
        <v>0.6</v>
      </c>
      <c r="W6889">
        <f>Sales_Data[[#This Row],[Sales]]*Sales_Data[[#This Row],[Cost_%]]</f>
        <v>11.43</v>
      </c>
      <c r="X6889">
        <f>Sales_Data[[#This Row],[Sales]]-Sales_Data[[#This Row],[Cost]]</f>
        <v>7.620000000000001</v>
      </c>
      <c r="Y6889" s="3">
        <f>Sales_Data[[#This Row],[Gross_Profit_Recalc]]/Sales_Data[[#This Row],[Sales]]</f>
        <v>0.4</v>
      </c>
      <c r="Z6889">
        <f>YEAR(Sales_Data[[#This Row],[Order Date]])</f>
        <v>2017</v>
      </c>
    </row>
    <row r="6890" spans="1:26" x14ac:dyDescent="0.2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>_xlfn.XLOOKUP(Sales_Data[[#This Row],[Category]],Assumptions_Model!A:A, Assumptions_Model!B:B)</f>
        <v>0.6</v>
      </c>
      <c r="W6890">
        <f>Sales_Data[[#This Row],[Sales]]*Sales_Data[[#This Row],[Cost_%]]</f>
        <v>44.006399999999992</v>
      </c>
      <c r="X6890">
        <f>Sales_Data[[#This Row],[Sales]]-Sales_Data[[#This Row],[Cost]]</f>
        <v>29.337600000000002</v>
      </c>
      <c r="Y6890" s="3">
        <f>Sales_Data[[#This Row],[Gross_Profit_Recalc]]/Sales_Data[[#This Row],[Sales]]</f>
        <v>0.40000000000000008</v>
      </c>
      <c r="Z6890">
        <f>YEAR(Sales_Data[[#This Row],[Order Date]])</f>
        <v>2017</v>
      </c>
    </row>
    <row r="6891" spans="1:26" x14ac:dyDescent="0.2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>_xlfn.XLOOKUP(Sales_Data[[#This Row],[Category]],Assumptions_Model!A:A, Assumptions_Model!B:B)</f>
        <v>0.55000000000000004</v>
      </c>
      <c r="W6891">
        <f>Sales_Data[[#This Row],[Sales]]*Sales_Data[[#This Row],[Cost_%]]</f>
        <v>52.624000000000009</v>
      </c>
      <c r="X6891">
        <f>Sales_Data[[#This Row],[Sales]]-Sales_Data[[#This Row],[Cost]]</f>
        <v>43.055999999999997</v>
      </c>
      <c r="Y6891" s="3">
        <f>Sales_Data[[#This Row],[Gross_Profit_Recalc]]/Sales_Data[[#This Row],[Sales]]</f>
        <v>0.44999999999999996</v>
      </c>
      <c r="Z6891">
        <f>YEAR(Sales_Data[[#This Row],[Order Date]])</f>
        <v>2017</v>
      </c>
    </row>
    <row r="6892" spans="1:26" x14ac:dyDescent="0.2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>_xlfn.XLOOKUP(Sales_Data[[#This Row],[Category]],Assumptions_Model!A:A, Assumptions_Model!B:B)</f>
        <v>0.6</v>
      </c>
      <c r="W6892">
        <f>Sales_Data[[#This Row],[Sales]]*Sales_Data[[#This Row],[Cost_%]]</f>
        <v>30.576000000000001</v>
      </c>
      <c r="X6892">
        <f>Sales_Data[[#This Row],[Sales]]-Sales_Data[[#This Row],[Cost]]</f>
        <v>20.384</v>
      </c>
      <c r="Y6892" s="3">
        <f>Sales_Data[[#This Row],[Gross_Profit_Recalc]]/Sales_Data[[#This Row],[Sales]]</f>
        <v>0.4</v>
      </c>
      <c r="Z6892">
        <f>YEAR(Sales_Data[[#This Row],[Order Date]])</f>
        <v>2017</v>
      </c>
    </row>
    <row r="6893" spans="1:26" x14ac:dyDescent="0.2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>_xlfn.XLOOKUP(Sales_Data[[#This Row],[Category]],Assumptions_Model!A:A, Assumptions_Model!B:B)</f>
        <v>0.6</v>
      </c>
      <c r="W6893">
        <f>Sales_Data[[#This Row],[Sales]]*Sales_Data[[#This Row],[Cost_%]]</f>
        <v>68.36399999999999</v>
      </c>
      <c r="X6893">
        <f>Sales_Data[[#This Row],[Sales]]-Sales_Data[[#This Row],[Cost]]</f>
        <v>45.576000000000008</v>
      </c>
      <c r="Y6893" s="3">
        <f>Sales_Data[[#This Row],[Gross_Profit_Recalc]]/Sales_Data[[#This Row],[Sales]]</f>
        <v>0.40000000000000008</v>
      </c>
      <c r="Z6893">
        <f>YEAR(Sales_Data[[#This Row],[Order Date]])</f>
        <v>2017</v>
      </c>
    </row>
    <row r="6894" spans="1:26" x14ac:dyDescent="0.2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f>_xlfn.XLOOKUP(Sales_Data[[#This Row],[Category]],Assumptions_Model!A:A, Assumptions_Model!B:B)</f>
        <v>0.6</v>
      </c>
      <c r="W6894">
        <f>Sales_Data[[#This Row],[Sales]]*Sales_Data[[#This Row],[Cost_%]]</f>
        <v>15.552</v>
      </c>
      <c r="X6894">
        <f>Sales_Data[[#This Row],[Sales]]-Sales_Data[[#This Row],[Cost]]</f>
        <v>10.368000000000002</v>
      </c>
      <c r="Y6894" s="3">
        <f>Sales_Data[[#This Row],[Gross_Profit_Recalc]]/Sales_Data[[#This Row],[Sales]]</f>
        <v>0.40000000000000008</v>
      </c>
      <c r="Z6894">
        <f>YEAR(Sales_Data[[#This Row],[Order Date]])</f>
        <v>2017</v>
      </c>
    </row>
    <row r="6895" spans="1:26" x14ac:dyDescent="0.2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f>_xlfn.XLOOKUP(Sales_Data[[#This Row],[Category]],Assumptions_Model!A:A, Assumptions_Model!B:B)</f>
        <v>0.65</v>
      </c>
      <c r="W6895">
        <f>Sales_Data[[#This Row],[Sales]]*Sales_Data[[#This Row],[Cost_%]]</f>
        <v>13.208</v>
      </c>
      <c r="X6895">
        <f>Sales_Data[[#This Row],[Sales]]-Sales_Data[[#This Row],[Cost]]</f>
        <v>7.1120000000000001</v>
      </c>
      <c r="Y6895" s="3">
        <f>Sales_Data[[#This Row],[Gross_Profit_Recalc]]/Sales_Data[[#This Row],[Sales]]</f>
        <v>0.35</v>
      </c>
      <c r="Z6895">
        <f>YEAR(Sales_Data[[#This Row],[Order Date]])</f>
        <v>2017</v>
      </c>
    </row>
    <row r="6896" spans="1:26" x14ac:dyDescent="0.2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>_xlfn.XLOOKUP(Sales_Data[[#This Row],[Category]],Assumptions_Model!A:A, Assumptions_Model!B:B)</f>
        <v>0.55000000000000004</v>
      </c>
      <c r="W6896">
        <f>Sales_Data[[#This Row],[Sales]]*Sales_Data[[#This Row],[Cost_%]]</f>
        <v>226.58900000000003</v>
      </c>
      <c r="X6896">
        <f>Sales_Data[[#This Row],[Sales]]-Sales_Data[[#This Row],[Cost]]</f>
        <v>185.39099999999999</v>
      </c>
      <c r="Y6896" s="3">
        <f>Sales_Data[[#This Row],[Gross_Profit_Recalc]]/Sales_Data[[#This Row],[Sales]]</f>
        <v>0.44999999999999996</v>
      </c>
      <c r="Z6896">
        <f>YEAR(Sales_Data[[#This Row],[Order Date]])</f>
        <v>2017</v>
      </c>
    </row>
    <row r="6897" spans="1:26" x14ac:dyDescent="0.2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>_xlfn.XLOOKUP(Sales_Data[[#This Row],[Category]],Assumptions_Model!A:A, Assumptions_Model!B:B)</f>
        <v>0.6</v>
      </c>
      <c r="W6897">
        <f>Sales_Data[[#This Row],[Sales]]*Sales_Data[[#This Row],[Cost_%]]</f>
        <v>20.687999999999999</v>
      </c>
      <c r="X6897">
        <f>Sales_Data[[#This Row],[Sales]]-Sales_Data[[#This Row],[Cost]]</f>
        <v>13.791999999999998</v>
      </c>
      <c r="Y6897" s="3">
        <f>Sales_Data[[#This Row],[Gross_Profit_Recalc]]/Sales_Data[[#This Row],[Sales]]</f>
        <v>0.39999999999999997</v>
      </c>
      <c r="Z6897">
        <f>YEAR(Sales_Data[[#This Row],[Order Date]])</f>
        <v>2017</v>
      </c>
    </row>
    <row r="6898" spans="1:26" x14ac:dyDescent="0.2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f>_xlfn.XLOOKUP(Sales_Data[[#This Row],[Category]],Assumptions_Model!A:A, Assumptions_Model!B:B)</f>
        <v>0.6</v>
      </c>
      <c r="W6898">
        <f>Sales_Data[[#This Row],[Sales]]*Sales_Data[[#This Row],[Cost_%]]</f>
        <v>146.72999999999999</v>
      </c>
      <c r="X6898">
        <f>Sales_Data[[#This Row],[Sales]]-Sales_Data[[#This Row],[Cost]]</f>
        <v>97.820000000000022</v>
      </c>
      <c r="Y6898" s="3">
        <f>Sales_Data[[#This Row],[Gross_Profit_Recalc]]/Sales_Data[[#This Row],[Sales]]</f>
        <v>0.40000000000000008</v>
      </c>
      <c r="Z6898">
        <f>YEAR(Sales_Data[[#This Row],[Order Date]])</f>
        <v>2017</v>
      </c>
    </row>
    <row r="6899" spans="1:26" x14ac:dyDescent="0.2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>_xlfn.XLOOKUP(Sales_Data[[#This Row],[Category]],Assumptions_Model!A:A, Assumptions_Model!B:B)</f>
        <v>0.6</v>
      </c>
      <c r="W6899">
        <f>Sales_Data[[#This Row],[Sales]]*Sales_Data[[#This Row],[Cost_%]]</f>
        <v>6.4691999999999998</v>
      </c>
      <c r="X6899">
        <f>Sales_Data[[#This Row],[Sales]]-Sales_Data[[#This Row],[Cost]]</f>
        <v>4.3128000000000002</v>
      </c>
      <c r="Y6899" s="3">
        <f>Sales_Data[[#This Row],[Gross_Profit_Recalc]]/Sales_Data[[#This Row],[Sales]]</f>
        <v>0.4</v>
      </c>
      <c r="Z6899">
        <f>YEAR(Sales_Data[[#This Row],[Order Date]])</f>
        <v>2017</v>
      </c>
    </row>
    <row r="6900" spans="1:26" x14ac:dyDescent="0.2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>_xlfn.XLOOKUP(Sales_Data[[#This Row],[Category]],Assumptions_Model!A:A, Assumptions_Model!B:B)</f>
        <v>0.65</v>
      </c>
      <c r="W6900">
        <f>Sales_Data[[#This Row],[Sales]]*Sales_Data[[#This Row],[Cost_%]]</f>
        <v>391.72314999999998</v>
      </c>
      <c r="X6900">
        <f>Sales_Data[[#This Row],[Sales]]-Sales_Data[[#This Row],[Cost]]</f>
        <v>210.92784999999998</v>
      </c>
      <c r="Y6900" s="3">
        <f>Sales_Data[[#This Row],[Gross_Profit_Recalc]]/Sales_Data[[#This Row],[Sales]]</f>
        <v>0.35</v>
      </c>
      <c r="Z6900">
        <f>YEAR(Sales_Data[[#This Row],[Order Date]])</f>
        <v>2015</v>
      </c>
    </row>
    <row r="6901" spans="1:26" x14ac:dyDescent="0.2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>_xlfn.XLOOKUP(Sales_Data[[#This Row],[Category]],Assumptions_Model!A:A, Assumptions_Model!B:B)</f>
        <v>0.6</v>
      </c>
      <c r="W6901">
        <f>Sales_Data[[#This Row],[Sales]]*Sales_Data[[#This Row],[Cost_%]]</f>
        <v>4.5935999999999995</v>
      </c>
      <c r="X6901">
        <f>Sales_Data[[#This Row],[Sales]]-Sales_Data[[#This Row],[Cost]]</f>
        <v>3.0624000000000002</v>
      </c>
      <c r="Y6901" s="3">
        <f>Sales_Data[[#This Row],[Gross_Profit_Recalc]]/Sales_Data[[#This Row],[Sales]]</f>
        <v>0.4</v>
      </c>
      <c r="Z6901">
        <f>YEAR(Sales_Data[[#This Row],[Order Date]])</f>
        <v>2015</v>
      </c>
    </row>
    <row r="6902" spans="1:26" x14ac:dyDescent="0.2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>_xlfn.XLOOKUP(Sales_Data[[#This Row],[Category]],Assumptions_Model!A:A, Assumptions_Model!B:B)</f>
        <v>0.55000000000000004</v>
      </c>
      <c r="W6902">
        <f>Sales_Data[[#This Row],[Sales]]*Sales_Data[[#This Row],[Cost_%]]</f>
        <v>307.9615</v>
      </c>
      <c r="X6902">
        <f>Sales_Data[[#This Row],[Sales]]-Sales_Data[[#This Row],[Cost]]</f>
        <v>251.96849999999995</v>
      </c>
      <c r="Y6902" s="3">
        <f>Sales_Data[[#This Row],[Gross_Profit_Recalc]]/Sales_Data[[#This Row],[Sales]]</f>
        <v>0.44999999999999996</v>
      </c>
      <c r="Z6902">
        <f>YEAR(Sales_Data[[#This Row],[Order Date]])</f>
        <v>2015</v>
      </c>
    </row>
    <row r="6903" spans="1:26" x14ac:dyDescent="0.2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>_xlfn.XLOOKUP(Sales_Data[[#This Row],[Category]],Assumptions_Model!A:A, Assumptions_Model!B:B)</f>
        <v>0.55000000000000004</v>
      </c>
      <c r="W6903">
        <f>Sales_Data[[#This Row],[Sales]]*Sales_Data[[#This Row],[Cost_%]]</f>
        <v>1319.9780000000001</v>
      </c>
      <c r="X6903">
        <f>Sales_Data[[#This Row],[Sales]]-Sales_Data[[#This Row],[Cost]]</f>
        <v>1079.982</v>
      </c>
      <c r="Y6903" s="3">
        <f>Sales_Data[[#This Row],[Gross_Profit_Recalc]]/Sales_Data[[#This Row],[Sales]]</f>
        <v>0.44999999999999996</v>
      </c>
      <c r="Z6903">
        <f>YEAR(Sales_Data[[#This Row],[Order Date]])</f>
        <v>2017</v>
      </c>
    </row>
    <row r="6904" spans="1:26" x14ac:dyDescent="0.2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>_xlfn.XLOOKUP(Sales_Data[[#This Row],[Category]],Assumptions_Model!A:A, Assumptions_Model!B:B)</f>
        <v>0.6</v>
      </c>
      <c r="W6904">
        <f>Sales_Data[[#This Row],[Sales]]*Sales_Data[[#This Row],[Cost_%]]</f>
        <v>9.6</v>
      </c>
      <c r="X6904">
        <f>Sales_Data[[#This Row],[Sales]]-Sales_Data[[#This Row],[Cost]]</f>
        <v>6.4</v>
      </c>
      <c r="Y6904" s="3">
        <f>Sales_Data[[#This Row],[Gross_Profit_Recalc]]/Sales_Data[[#This Row],[Sales]]</f>
        <v>0.4</v>
      </c>
      <c r="Z6904">
        <f>YEAR(Sales_Data[[#This Row],[Order Date]])</f>
        <v>2017</v>
      </c>
    </row>
    <row r="6905" spans="1:26" x14ac:dyDescent="0.2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>_xlfn.XLOOKUP(Sales_Data[[#This Row],[Category]],Assumptions_Model!A:A, Assumptions_Model!B:B)</f>
        <v>0.6</v>
      </c>
      <c r="W6905">
        <f>Sales_Data[[#This Row],[Sales]]*Sales_Data[[#This Row],[Cost_%]]</f>
        <v>3.3527999999999998</v>
      </c>
      <c r="X6905">
        <f>Sales_Data[[#This Row],[Sales]]-Sales_Data[[#This Row],[Cost]]</f>
        <v>2.2352000000000003</v>
      </c>
      <c r="Y6905" s="3">
        <f>Sales_Data[[#This Row],[Gross_Profit_Recalc]]/Sales_Data[[#This Row],[Sales]]</f>
        <v>0.4</v>
      </c>
      <c r="Z6905">
        <f>YEAR(Sales_Data[[#This Row],[Order Date]])</f>
        <v>2017</v>
      </c>
    </row>
    <row r="6906" spans="1:26" x14ac:dyDescent="0.2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>_xlfn.XLOOKUP(Sales_Data[[#This Row],[Category]],Assumptions_Model!A:A, Assumptions_Model!B:B)</f>
        <v>0.6</v>
      </c>
      <c r="W6906">
        <f>Sales_Data[[#This Row],[Sales]]*Sales_Data[[#This Row],[Cost_%]]</f>
        <v>141.55199999999999</v>
      </c>
      <c r="X6906">
        <f>Sales_Data[[#This Row],[Sales]]-Sales_Data[[#This Row],[Cost]]</f>
        <v>94.367999999999995</v>
      </c>
      <c r="Y6906" s="3">
        <f>Sales_Data[[#This Row],[Gross_Profit_Recalc]]/Sales_Data[[#This Row],[Sales]]</f>
        <v>0.4</v>
      </c>
      <c r="Z6906">
        <f>YEAR(Sales_Data[[#This Row],[Order Date]])</f>
        <v>2017</v>
      </c>
    </row>
    <row r="6907" spans="1:26" x14ac:dyDescent="0.2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>_xlfn.XLOOKUP(Sales_Data[[#This Row],[Category]],Assumptions_Model!A:A, Assumptions_Model!B:B)</f>
        <v>0.6</v>
      </c>
      <c r="W6907">
        <f>Sales_Data[[#This Row],[Sales]]*Sales_Data[[#This Row],[Cost_%]]</f>
        <v>6.4079999999999995</v>
      </c>
      <c r="X6907">
        <f>Sales_Data[[#This Row],[Sales]]-Sales_Data[[#This Row],[Cost]]</f>
        <v>4.2720000000000002</v>
      </c>
      <c r="Y6907" s="3">
        <f>Sales_Data[[#This Row],[Gross_Profit_Recalc]]/Sales_Data[[#This Row],[Sales]]</f>
        <v>0.4</v>
      </c>
      <c r="Z6907">
        <f>YEAR(Sales_Data[[#This Row],[Order Date]])</f>
        <v>2017</v>
      </c>
    </row>
    <row r="6908" spans="1:26" x14ac:dyDescent="0.2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>_xlfn.XLOOKUP(Sales_Data[[#This Row],[Category]],Assumptions_Model!A:A, Assumptions_Model!B:B)</f>
        <v>0.6</v>
      </c>
      <c r="W6908">
        <f>Sales_Data[[#This Row],[Sales]]*Sales_Data[[#This Row],[Cost_%]]</f>
        <v>24.768000000000001</v>
      </c>
      <c r="X6908">
        <f>Sales_Data[[#This Row],[Sales]]-Sales_Data[[#This Row],[Cost]]</f>
        <v>16.512</v>
      </c>
      <c r="Y6908" s="3">
        <f>Sales_Data[[#This Row],[Gross_Profit_Recalc]]/Sales_Data[[#This Row],[Sales]]</f>
        <v>0.4</v>
      </c>
      <c r="Z6908">
        <f>YEAR(Sales_Data[[#This Row],[Order Date]])</f>
        <v>2017</v>
      </c>
    </row>
    <row r="6909" spans="1:26" x14ac:dyDescent="0.2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f>_xlfn.XLOOKUP(Sales_Data[[#This Row],[Category]],Assumptions_Model!A:A, Assumptions_Model!B:B)</f>
        <v>0.55000000000000004</v>
      </c>
      <c r="W6909">
        <f>Sales_Data[[#This Row],[Sales]]*Sales_Data[[#This Row],[Cost_%]]</f>
        <v>550.87120000000004</v>
      </c>
      <c r="X6909">
        <f>Sales_Data[[#This Row],[Sales]]-Sales_Data[[#This Row],[Cost]]</f>
        <v>450.7127999999999</v>
      </c>
      <c r="Y6909" s="3">
        <f>Sales_Data[[#This Row],[Gross_Profit_Recalc]]/Sales_Data[[#This Row],[Sales]]</f>
        <v>0.4499999999999999</v>
      </c>
      <c r="Z6909">
        <f>YEAR(Sales_Data[[#This Row],[Order Date]])</f>
        <v>2016</v>
      </c>
    </row>
    <row r="6910" spans="1:26" x14ac:dyDescent="0.2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>_xlfn.XLOOKUP(Sales_Data[[#This Row],[Category]],Assumptions_Model!A:A, Assumptions_Model!B:B)</f>
        <v>0.65</v>
      </c>
      <c r="W6910">
        <f>Sales_Data[[#This Row],[Sales]]*Sales_Data[[#This Row],[Cost_%]]</f>
        <v>9.5939999999999994</v>
      </c>
      <c r="X6910">
        <f>Sales_Data[[#This Row],[Sales]]-Sales_Data[[#This Row],[Cost]]</f>
        <v>5.1660000000000004</v>
      </c>
      <c r="Y6910" s="3">
        <f>Sales_Data[[#This Row],[Gross_Profit_Recalc]]/Sales_Data[[#This Row],[Sales]]</f>
        <v>0.35000000000000003</v>
      </c>
      <c r="Z6910">
        <f>YEAR(Sales_Data[[#This Row],[Order Date]])</f>
        <v>2017</v>
      </c>
    </row>
    <row r="6911" spans="1:26" x14ac:dyDescent="0.2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>_xlfn.XLOOKUP(Sales_Data[[#This Row],[Category]],Assumptions_Model!A:A, Assumptions_Model!B:B)</f>
        <v>0.6</v>
      </c>
      <c r="W6911">
        <f>Sales_Data[[#This Row],[Sales]]*Sales_Data[[#This Row],[Cost_%]]</f>
        <v>1.5011999999999999</v>
      </c>
      <c r="X6911">
        <f>Sales_Data[[#This Row],[Sales]]-Sales_Data[[#This Row],[Cost]]</f>
        <v>1.0007999999999999</v>
      </c>
      <c r="Y6911" s="3">
        <f>Sales_Data[[#This Row],[Gross_Profit_Recalc]]/Sales_Data[[#This Row],[Sales]]</f>
        <v>0.4</v>
      </c>
      <c r="Z6911">
        <f>YEAR(Sales_Data[[#This Row],[Order Date]])</f>
        <v>2014</v>
      </c>
    </row>
    <row r="6912" spans="1:26" x14ac:dyDescent="0.2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>_xlfn.XLOOKUP(Sales_Data[[#This Row],[Category]],Assumptions_Model!A:A, Assumptions_Model!B:B)</f>
        <v>0.65</v>
      </c>
      <c r="W6912">
        <f>Sales_Data[[#This Row],[Sales]]*Sales_Data[[#This Row],[Cost_%]]</f>
        <v>75.373999999999995</v>
      </c>
      <c r="X6912">
        <f>Sales_Data[[#This Row],[Sales]]-Sales_Data[[#This Row],[Cost]]</f>
        <v>40.585999999999999</v>
      </c>
      <c r="Y6912" s="3">
        <f>Sales_Data[[#This Row],[Gross_Profit_Recalc]]/Sales_Data[[#This Row],[Sales]]</f>
        <v>0.35000000000000003</v>
      </c>
      <c r="Z6912">
        <f>YEAR(Sales_Data[[#This Row],[Order Date]])</f>
        <v>2017</v>
      </c>
    </row>
    <row r="6913" spans="1:26" x14ac:dyDescent="0.2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>_xlfn.XLOOKUP(Sales_Data[[#This Row],[Category]],Assumptions_Model!A:A, Assumptions_Model!B:B)</f>
        <v>0.6</v>
      </c>
      <c r="W6913">
        <f>Sales_Data[[#This Row],[Sales]]*Sales_Data[[#This Row],[Cost_%]]</f>
        <v>111.92399999999999</v>
      </c>
      <c r="X6913">
        <f>Sales_Data[[#This Row],[Sales]]-Sales_Data[[#This Row],[Cost]]</f>
        <v>74.616</v>
      </c>
      <c r="Y6913" s="3">
        <f>Sales_Data[[#This Row],[Gross_Profit_Recalc]]/Sales_Data[[#This Row],[Sales]]</f>
        <v>0.4</v>
      </c>
      <c r="Z6913">
        <f>YEAR(Sales_Data[[#This Row],[Order Date]])</f>
        <v>2017</v>
      </c>
    </row>
    <row r="6914" spans="1:26" x14ac:dyDescent="0.2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>_xlfn.XLOOKUP(Sales_Data[[#This Row],[Category]],Assumptions_Model!A:A, Assumptions_Model!B:B)</f>
        <v>0.55000000000000004</v>
      </c>
      <c r="W6914">
        <f>Sales_Data[[#This Row],[Sales]]*Sales_Data[[#This Row],[Cost_%]]</f>
        <v>87.75800000000001</v>
      </c>
      <c r="X6914">
        <f>Sales_Data[[#This Row],[Sales]]-Sales_Data[[#This Row],[Cost]]</f>
        <v>71.801999999999992</v>
      </c>
      <c r="Y6914" s="3">
        <f>Sales_Data[[#This Row],[Gross_Profit_Recalc]]/Sales_Data[[#This Row],[Sales]]</f>
        <v>0.44999999999999996</v>
      </c>
      <c r="Z6914">
        <f>YEAR(Sales_Data[[#This Row],[Order Date]])</f>
        <v>2017</v>
      </c>
    </row>
    <row r="6915" spans="1:26" x14ac:dyDescent="0.2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>_xlfn.XLOOKUP(Sales_Data[[#This Row],[Category]],Assumptions_Model!A:A, Assumptions_Model!B:B)</f>
        <v>0.55000000000000004</v>
      </c>
      <c r="W6915">
        <f>Sales_Data[[#This Row],[Sales]]*Sales_Data[[#This Row],[Cost_%]]</f>
        <v>30.791200000000003</v>
      </c>
      <c r="X6915">
        <f>Sales_Data[[#This Row],[Sales]]-Sales_Data[[#This Row],[Cost]]</f>
        <v>25.192799999999998</v>
      </c>
      <c r="Y6915" s="3">
        <f>Sales_Data[[#This Row],[Gross_Profit_Recalc]]/Sales_Data[[#This Row],[Sales]]</f>
        <v>0.44999999999999996</v>
      </c>
      <c r="Z6915">
        <f>YEAR(Sales_Data[[#This Row],[Order Date]])</f>
        <v>2015</v>
      </c>
    </row>
    <row r="6916" spans="1:26" x14ac:dyDescent="0.2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>_xlfn.XLOOKUP(Sales_Data[[#This Row],[Category]],Assumptions_Model!A:A, Assumptions_Model!B:B)</f>
        <v>0.6</v>
      </c>
      <c r="W6916">
        <f>Sales_Data[[#This Row],[Sales]]*Sales_Data[[#This Row],[Cost_%]]</f>
        <v>79.295999999999992</v>
      </c>
      <c r="X6916">
        <f>Sales_Data[[#This Row],[Sales]]-Sales_Data[[#This Row],[Cost]]</f>
        <v>52.864000000000004</v>
      </c>
      <c r="Y6916" s="3">
        <f>Sales_Data[[#This Row],[Gross_Profit_Recalc]]/Sales_Data[[#This Row],[Sales]]</f>
        <v>0.4</v>
      </c>
      <c r="Z6916">
        <f>YEAR(Sales_Data[[#This Row],[Order Date]])</f>
        <v>2014</v>
      </c>
    </row>
    <row r="6917" spans="1:26" x14ac:dyDescent="0.2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>_xlfn.XLOOKUP(Sales_Data[[#This Row],[Category]],Assumptions_Model!A:A, Assumptions_Model!B:B)</f>
        <v>0.6</v>
      </c>
      <c r="W6917">
        <f>Sales_Data[[#This Row],[Sales]]*Sales_Data[[#This Row],[Cost_%]]</f>
        <v>10.7424</v>
      </c>
      <c r="X6917">
        <f>Sales_Data[[#This Row],[Sales]]-Sales_Data[[#This Row],[Cost]]</f>
        <v>7.1616</v>
      </c>
      <c r="Y6917" s="3">
        <f>Sales_Data[[#This Row],[Gross_Profit_Recalc]]/Sales_Data[[#This Row],[Sales]]</f>
        <v>0.4</v>
      </c>
      <c r="Z6917">
        <f>YEAR(Sales_Data[[#This Row],[Order Date]])</f>
        <v>2014</v>
      </c>
    </row>
    <row r="6918" spans="1:26" x14ac:dyDescent="0.2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>_xlfn.XLOOKUP(Sales_Data[[#This Row],[Category]],Assumptions_Model!A:A, Assumptions_Model!B:B)</f>
        <v>0.6</v>
      </c>
      <c r="W6918">
        <f>Sales_Data[[#This Row],[Sales]]*Sales_Data[[#This Row],[Cost_%]]</f>
        <v>74.419199999999989</v>
      </c>
      <c r="X6918">
        <f>Sales_Data[[#This Row],[Sales]]-Sales_Data[[#This Row],[Cost]]</f>
        <v>49.612800000000007</v>
      </c>
      <c r="Y6918" s="3">
        <f>Sales_Data[[#This Row],[Gross_Profit_Recalc]]/Sales_Data[[#This Row],[Sales]]</f>
        <v>0.40000000000000008</v>
      </c>
      <c r="Z6918">
        <f>YEAR(Sales_Data[[#This Row],[Order Date]])</f>
        <v>2014</v>
      </c>
    </row>
    <row r="6919" spans="1:26" x14ac:dyDescent="0.2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>_xlfn.XLOOKUP(Sales_Data[[#This Row],[Category]],Assumptions_Model!A:A, Assumptions_Model!B:B)</f>
        <v>0.65</v>
      </c>
      <c r="W6919">
        <f>Sales_Data[[#This Row],[Sales]]*Sales_Data[[#This Row],[Cost_%]]</f>
        <v>912.54800000000012</v>
      </c>
      <c r="X6919">
        <f>Sales_Data[[#This Row],[Sales]]-Sales_Data[[#This Row],[Cost]]</f>
        <v>491.37199999999996</v>
      </c>
      <c r="Y6919" s="3">
        <f>Sales_Data[[#This Row],[Gross_Profit_Recalc]]/Sales_Data[[#This Row],[Sales]]</f>
        <v>0.35</v>
      </c>
      <c r="Z6919">
        <f>YEAR(Sales_Data[[#This Row],[Order Date]])</f>
        <v>2014</v>
      </c>
    </row>
    <row r="6920" spans="1:26" x14ac:dyDescent="0.2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f>_xlfn.XLOOKUP(Sales_Data[[#This Row],[Category]],Assumptions_Model!A:A, Assumptions_Model!B:B)</f>
        <v>0.6</v>
      </c>
      <c r="W6920">
        <f>Sales_Data[[#This Row],[Sales]]*Sales_Data[[#This Row],[Cost_%]]</f>
        <v>17.28</v>
      </c>
      <c r="X6920">
        <f>Sales_Data[[#This Row],[Sales]]-Sales_Data[[#This Row],[Cost]]</f>
        <v>11.52</v>
      </c>
      <c r="Y6920" s="3">
        <f>Sales_Data[[#This Row],[Gross_Profit_Recalc]]/Sales_Data[[#This Row],[Sales]]</f>
        <v>0.39999999999999997</v>
      </c>
      <c r="Z6920">
        <f>YEAR(Sales_Data[[#This Row],[Order Date]])</f>
        <v>2016</v>
      </c>
    </row>
    <row r="6921" spans="1:26" x14ac:dyDescent="0.2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>_xlfn.XLOOKUP(Sales_Data[[#This Row],[Category]],Assumptions_Model!A:A, Assumptions_Model!B:B)</f>
        <v>0.6</v>
      </c>
      <c r="W6921">
        <f>Sales_Data[[#This Row],[Sales]]*Sales_Data[[#This Row],[Cost_%]]</f>
        <v>14.752800000000001</v>
      </c>
      <c r="X6921">
        <f>Sales_Data[[#This Row],[Sales]]-Sales_Data[[#This Row],[Cost]]</f>
        <v>9.8352000000000004</v>
      </c>
      <c r="Y6921" s="3">
        <f>Sales_Data[[#This Row],[Gross_Profit_Recalc]]/Sales_Data[[#This Row],[Sales]]</f>
        <v>0.4</v>
      </c>
      <c r="Z6921">
        <f>YEAR(Sales_Data[[#This Row],[Order Date]])</f>
        <v>2015</v>
      </c>
    </row>
    <row r="6922" spans="1:26" x14ac:dyDescent="0.2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>_xlfn.XLOOKUP(Sales_Data[[#This Row],[Category]],Assumptions_Model!A:A, Assumptions_Model!B:B)</f>
        <v>0.6</v>
      </c>
      <c r="W6922">
        <f>Sales_Data[[#This Row],[Sales]]*Sales_Data[[#This Row],[Cost_%]]</f>
        <v>214.07400000000001</v>
      </c>
      <c r="X6922">
        <f>Sales_Data[[#This Row],[Sales]]-Sales_Data[[#This Row],[Cost]]</f>
        <v>142.71600000000001</v>
      </c>
      <c r="Y6922" s="3">
        <f>Sales_Data[[#This Row],[Gross_Profit_Recalc]]/Sales_Data[[#This Row],[Sales]]</f>
        <v>0.4</v>
      </c>
      <c r="Z6922">
        <f>YEAR(Sales_Data[[#This Row],[Order Date]])</f>
        <v>2017</v>
      </c>
    </row>
    <row r="6923" spans="1:26" x14ac:dyDescent="0.2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>_xlfn.XLOOKUP(Sales_Data[[#This Row],[Category]],Assumptions_Model!A:A, Assumptions_Model!B:B)</f>
        <v>0.6</v>
      </c>
      <c r="W6923">
        <f>Sales_Data[[#This Row],[Sales]]*Sales_Data[[#This Row],[Cost_%]]</f>
        <v>10.188000000000001</v>
      </c>
      <c r="X6923">
        <f>Sales_Data[[#This Row],[Sales]]-Sales_Data[[#This Row],[Cost]]</f>
        <v>6.7919999999999998</v>
      </c>
      <c r="Y6923" s="3">
        <f>Sales_Data[[#This Row],[Gross_Profit_Recalc]]/Sales_Data[[#This Row],[Sales]]</f>
        <v>0.39999999999999997</v>
      </c>
      <c r="Z6923">
        <f>YEAR(Sales_Data[[#This Row],[Order Date]])</f>
        <v>2017</v>
      </c>
    </row>
    <row r="6924" spans="1:26" x14ac:dyDescent="0.2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>_xlfn.XLOOKUP(Sales_Data[[#This Row],[Category]],Assumptions_Model!A:A, Assumptions_Model!B:B)</f>
        <v>0.6</v>
      </c>
      <c r="W6924">
        <f>Sales_Data[[#This Row],[Sales]]*Sales_Data[[#This Row],[Cost_%]]</f>
        <v>294.93</v>
      </c>
      <c r="X6924">
        <f>Sales_Data[[#This Row],[Sales]]-Sales_Data[[#This Row],[Cost]]</f>
        <v>196.62</v>
      </c>
      <c r="Y6924" s="3">
        <f>Sales_Data[[#This Row],[Gross_Profit_Recalc]]/Sales_Data[[#This Row],[Sales]]</f>
        <v>0.4</v>
      </c>
      <c r="Z6924">
        <f>YEAR(Sales_Data[[#This Row],[Order Date]])</f>
        <v>2015</v>
      </c>
    </row>
    <row r="6925" spans="1:26" x14ac:dyDescent="0.2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>_xlfn.XLOOKUP(Sales_Data[[#This Row],[Category]],Assumptions_Model!A:A, Assumptions_Model!B:B)</f>
        <v>0.6</v>
      </c>
      <c r="W6925">
        <f>Sales_Data[[#This Row],[Sales]]*Sales_Data[[#This Row],[Cost_%]]</f>
        <v>4.4279999999999999</v>
      </c>
      <c r="X6925">
        <f>Sales_Data[[#This Row],[Sales]]-Sales_Data[[#This Row],[Cost]]</f>
        <v>2.952</v>
      </c>
      <c r="Y6925" s="3">
        <f>Sales_Data[[#This Row],[Gross_Profit_Recalc]]/Sales_Data[[#This Row],[Sales]]</f>
        <v>0.4</v>
      </c>
      <c r="Z6925">
        <f>YEAR(Sales_Data[[#This Row],[Order Date]])</f>
        <v>2015</v>
      </c>
    </row>
    <row r="6926" spans="1:26" x14ac:dyDescent="0.2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>_xlfn.XLOOKUP(Sales_Data[[#This Row],[Category]],Assumptions_Model!A:A, Assumptions_Model!B:B)</f>
        <v>0.6</v>
      </c>
      <c r="W6926">
        <f>Sales_Data[[#This Row],[Sales]]*Sales_Data[[#This Row],[Cost_%]]</f>
        <v>14.196</v>
      </c>
      <c r="X6926">
        <f>Sales_Data[[#This Row],[Sales]]-Sales_Data[[#This Row],[Cost]]</f>
        <v>9.4640000000000004</v>
      </c>
      <c r="Y6926" s="3">
        <f>Sales_Data[[#This Row],[Gross_Profit_Recalc]]/Sales_Data[[#This Row],[Sales]]</f>
        <v>0.4</v>
      </c>
      <c r="Z6926">
        <f>YEAR(Sales_Data[[#This Row],[Order Date]])</f>
        <v>2015</v>
      </c>
    </row>
    <row r="6927" spans="1:26" x14ac:dyDescent="0.2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f>_xlfn.XLOOKUP(Sales_Data[[#This Row],[Category]],Assumptions_Model!A:A, Assumptions_Model!B:B)</f>
        <v>0.65</v>
      </c>
      <c r="W6927">
        <f>Sales_Data[[#This Row],[Sales]]*Sales_Data[[#This Row],[Cost_%]]</f>
        <v>442.91520000000003</v>
      </c>
      <c r="X6927">
        <f>Sales_Data[[#This Row],[Sales]]-Sales_Data[[#This Row],[Cost]]</f>
        <v>238.49279999999999</v>
      </c>
      <c r="Y6927" s="3">
        <f>Sales_Data[[#This Row],[Gross_Profit_Recalc]]/Sales_Data[[#This Row],[Sales]]</f>
        <v>0.35</v>
      </c>
      <c r="Z6927">
        <f>YEAR(Sales_Data[[#This Row],[Order Date]])</f>
        <v>2015</v>
      </c>
    </row>
    <row r="6928" spans="1:26" x14ac:dyDescent="0.2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f>_xlfn.XLOOKUP(Sales_Data[[#This Row],[Category]],Assumptions_Model!A:A, Assumptions_Model!B:B)</f>
        <v>0.6</v>
      </c>
      <c r="W6928">
        <f>Sales_Data[[#This Row],[Sales]]*Sales_Data[[#This Row],[Cost_%]]</f>
        <v>11.339999999999998</v>
      </c>
      <c r="X6928">
        <f>Sales_Data[[#This Row],[Sales]]-Sales_Data[[#This Row],[Cost]]</f>
        <v>7.5600000000000005</v>
      </c>
      <c r="Y6928" s="3">
        <f>Sales_Data[[#This Row],[Gross_Profit_Recalc]]/Sales_Data[[#This Row],[Sales]]</f>
        <v>0.40000000000000008</v>
      </c>
      <c r="Z6928">
        <f>YEAR(Sales_Data[[#This Row],[Order Date]])</f>
        <v>2016</v>
      </c>
    </row>
    <row r="6929" spans="1:26" x14ac:dyDescent="0.2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>_xlfn.XLOOKUP(Sales_Data[[#This Row],[Category]],Assumptions_Model!A:A, Assumptions_Model!B:B)</f>
        <v>0.6</v>
      </c>
      <c r="W6929">
        <f>Sales_Data[[#This Row],[Sales]]*Sales_Data[[#This Row],[Cost_%]]</f>
        <v>56.208000000000006</v>
      </c>
      <c r="X6929">
        <f>Sales_Data[[#This Row],[Sales]]-Sales_Data[[#This Row],[Cost]]</f>
        <v>37.472000000000001</v>
      </c>
      <c r="Y6929" s="3">
        <f>Sales_Data[[#This Row],[Gross_Profit_Recalc]]/Sales_Data[[#This Row],[Sales]]</f>
        <v>0.39999999999999997</v>
      </c>
      <c r="Z6929">
        <f>YEAR(Sales_Data[[#This Row],[Order Date]])</f>
        <v>2016</v>
      </c>
    </row>
    <row r="6930" spans="1:26" x14ac:dyDescent="0.2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>_xlfn.XLOOKUP(Sales_Data[[#This Row],[Category]],Assumptions_Model!A:A, Assumptions_Model!B:B)</f>
        <v>0.6</v>
      </c>
      <c r="W6930">
        <f>Sales_Data[[#This Row],[Sales]]*Sales_Data[[#This Row],[Cost_%]]</f>
        <v>13.157999999999999</v>
      </c>
      <c r="X6930">
        <f>Sales_Data[[#This Row],[Sales]]-Sales_Data[[#This Row],[Cost]]</f>
        <v>8.7720000000000002</v>
      </c>
      <c r="Y6930" s="3">
        <f>Sales_Data[[#This Row],[Gross_Profit_Recalc]]/Sales_Data[[#This Row],[Sales]]</f>
        <v>0.4</v>
      </c>
      <c r="Z6930">
        <f>YEAR(Sales_Data[[#This Row],[Order Date]])</f>
        <v>2016</v>
      </c>
    </row>
    <row r="6931" spans="1:26" x14ac:dyDescent="0.2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>_xlfn.XLOOKUP(Sales_Data[[#This Row],[Category]],Assumptions_Model!A:A, Assumptions_Model!B:B)</f>
        <v>0.55000000000000004</v>
      </c>
      <c r="W6931">
        <f>Sales_Data[[#This Row],[Sales]]*Sales_Data[[#This Row],[Cost_%]]</f>
        <v>474.28920000000005</v>
      </c>
      <c r="X6931">
        <f>Sales_Data[[#This Row],[Sales]]-Sales_Data[[#This Row],[Cost]]</f>
        <v>388.0548</v>
      </c>
      <c r="Y6931" s="3">
        <f>Sales_Data[[#This Row],[Gross_Profit_Recalc]]/Sales_Data[[#This Row],[Sales]]</f>
        <v>0.44999999999999996</v>
      </c>
      <c r="Z6931">
        <f>YEAR(Sales_Data[[#This Row],[Order Date]])</f>
        <v>2016</v>
      </c>
    </row>
    <row r="6932" spans="1:26" x14ac:dyDescent="0.2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>_xlfn.XLOOKUP(Sales_Data[[#This Row],[Category]],Assumptions_Model!A:A, Assumptions_Model!B:B)</f>
        <v>0.6</v>
      </c>
      <c r="W6932">
        <f>Sales_Data[[#This Row],[Sales]]*Sales_Data[[#This Row],[Cost_%]]</f>
        <v>11.988</v>
      </c>
      <c r="X6932">
        <f>Sales_Data[[#This Row],[Sales]]-Sales_Data[[#This Row],[Cost]]</f>
        <v>7.9920000000000009</v>
      </c>
      <c r="Y6932" s="3">
        <f>Sales_Data[[#This Row],[Gross_Profit_Recalc]]/Sales_Data[[#This Row],[Sales]]</f>
        <v>0.4</v>
      </c>
      <c r="Z6932">
        <f>YEAR(Sales_Data[[#This Row],[Order Date]])</f>
        <v>2016</v>
      </c>
    </row>
    <row r="6933" spans="1:26" x14ac:dyDescent="0.2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f>_xlfn.XLOOKUP(Sales_Data[[#This Row],[Category]],Assumptions_Model!A:A, Assumptions_Model!B:B)</f>
        <v>0.55000000000000004</v>
      </c>
      <c r="W6933">
        <f>Sales_Data[[#This Row],[Sales]]*Sales_Data[[#This Row],[Cost_%]]</f>
        <v>7.4217000000000004</v>
      </c>
      <c r="X6933">
        <f>Sales_Data[[#This Row],[Sales]]-Sales_Data[[#This Row],[Cost]]</f>
        <v>6.0722999999999994</v>
      </c>
      <c r="Y6933" s="3">
        <f>Sales_Data[[#This Row],[Gross_Profit_Recalc]]/Sales_Data[[#This Row],[Sales]]</f>
        <v>0.44999999999999996</v>
      </c>
      <c r="Z6933">
        <f>YEAR(Sales_Data[[#This Row],[Order Date]])</f>
        <v>2014</v>
      </c>
    </row>
    <row r="6934" spans="1:26" x14ac:dyDescent="0.2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f>_xlfn.XLOOKUP(Sales_Data[[#This Row],[Category]],Assumptions_Model!A:A, Assumptions_Model!B:B)</f>
        <v>0.55000000000000004</v>
      </c>
      <c r="W6934">
        <f>Sales_Data[[#This Row],[Sales]]*Sales_Data[[#This Row],[Cost_%]]</f>
        <v>13.1934</v>
      </c>
      <c r="X6934">
        <f>Sales_Data[[#This Row],[Sales]]-Sales_Data[[#This Row],[Cost]]</f>
        <v>10.794599999999999</v>
      </c>
      <c r="Y6934" s="3">
        <f>Sales_Data[[#This Row],[Gross_Profit_Recalc]]/Sales_Data[[#This Row],[Sales]]</f>
        <v>0.44999999999999996</v>
      </c>
      <c r="Z6934">
        <f>YEAR(Sales_Data[[#This Row],[Order Date]])</f>
        <v>2014</v>
      </c>
    </row>
    <row r="6935" spans="1:26" x14ac:dyDescent="0.2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f>_xlfn.XLOOKUP(Sales_Data[[#This Row],[Category]],Assumptions_Model!A:A, Assumptions_Model!B:B)</f>
        <v>0.65</v>
      </c>
      <c r="W6935">
        <f>Sales_Data[[#This Row],[Sales]]*Sales_Data[[#This Row],[Cost_%]]</f>
        <v>20.7896</v>
      </c>
      <c r="X6935">
        <f>Sales_Data[[#This Row],[Sales]]-Sales_Data[[#This Row],[Cost]]</f>
        <v>11.194400000000002</v>
      </c>
      <c r="Y6935" s="3">
        <f>Sales_Data[[#This Row],[Gross_Profit_Recalc]]/Sales_Data[[#This Row],[Sales]]</f>
        <v>0.35000000000000003</v>
      </c>
      <c r="Z6935">
        <f>YEAR(Sales_Data[[#This Row],[Order Date]])</f>
        <v>2014</v>
      </c>
    </row>
    <row r="6936" spans="1:26" x14ac:dyDescent="0.2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>_xlfn.XLOOKUP(Sales_Data[[#This Row],[Category]],Assumptions_Model!A:A, Assumptions_Model!B:B)</f>
        <v>0.6</v>
      </c>
      <c r="W6936">
        <f>Sales_Data[[#This Row],[Sales]]*Sales_Data[[#This Row],[Cost_%]]</f>
        <v>24.950400000000002</v>
      </c>
      <c r="X6936">
        <f>Sales_Data[[#This Row],[Sales]]-Sales_Data[[#This Row],[Cost]]</f>
        <v>16.633600000000001</v>
      </c>
      <c r="Y6936" s="3">
        <f>Sales_Data[[#This Row],[Gross_Profit_Recalc]]/Sales_Data[[#This Row],[Sales]]</f>
        <v>0.4</v>
      </c>
      <c r="Z6936">
        <f>YEAR(Sales_Data[[#This Row],[Order Date]])</f>
        <v>2014</v>
      </c>
    </row>
    <row r="6937" spans="1:26" x14ac:dyDescent="0.2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>_xlfn.XLOOKUP(Sales_Data[[#This Row],[Category]],Assumptions_Model!A:A, Assumptions_Model!B:B)</f>
        <v>0.55000000000000004</v>
      </c>
      <c r="W6937">
        <f>Sales_Data[[#This Row],[Sales]]*Sales_Data[[#This Row],[Cost_%]]</f>
        <v>52.786800000000007</v>
      </c>
      <c r="X6937">
        <f>Sales_Data[[#This Row],[Sales]]-Sales_Data[[#This Row],[Cost]]</f>
        <v>43.189199999999992</v>
      </c>
      <c r="Y6937" s="3">
        <f>Sales_Data[[#This Row],[Gross_Profit_Recalc]]/Sales_Data[[#This Row],[Sales]]</f>
        <v>0.4499999999999999</v>
      </c>
      <c r="Z6937">
        <f>YEAR(Sales_Data[[#This Row],[Order Date]])</f>
        <v>2017</v>
      </c>
    </row>
    <row r="6938" spans="1:26" x14ac:dyDescent="0.2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>_xlfn.XLOOKUP(Sales_Data[[#This Row],[Category]],Assumptions_Model!A:A, Assumptions_Model!B:B)</f>
        <v>0.65</v>
      </c>
      <c r="W6938">
        <f>Sales_Data[[#This Row],[Sales]]*Sales_Data[[#This Row],[Cost_%]]</f>
        <v>54.776800000000009</v>
      </c>
      <c r="X6938">
        <f>Sales_Data[[#This Row],[Sales]]-Sales_Data[[#This Row],[Cost]]</f>
        <v>29.495199999999997</v>
      </c>
      <c r="Y6938" s="3">
        <f>Sales_Data[[#This Row],[Gross_Profit_Recalc]]/Sales_Data[[#This Row],[Sales]]</f>
        <v>0.34999999999999992</v>
      </c>
      <c r="Z6938">
        <f>YEAR(Sales_Data[[#This Row],[Order Date]])</f>
        <v>2016</v>
      </c>
    </row>
    <row r="6939" spans="1:26" x14ac:dyDescent="0.2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f>_xlfn.XLOOKUP(Sales_Data[[#This Row],[Category]],Assumptions_Model!A:A, Assumptions_Model!B:B)</f>
        <v>0.6</v>
      </c>
      <c r="W6939">
        <f>Sales_Data[[#This Row],[Sales]]*Sales_Data[[#This Row],[Cost_%]]</f>
        <v>21.926399999999997</v>
      </c>
      <c r="X6939">
        <f>Sales_Data[[#This Row],[Sales]]-Sales_Data[[#This Row],[Cost]]</f>
        <v>14.617599999999999</v>
      </c>
      <c r="Y6939" s="3">
        <f>Sales_Data[[#This Row],[Gross_Profit_Recalc]]/Sales_Data[[#This Row],[Sales]]</f>
        <v>0.4</v>
      </c>
      <c r="Z6939">
        <f>YEAR(Sales_Data[[#This Row],[Order Date]])</f>
        <v>2014</v>
      </c>
    </row>
    <row r="6940" spans="1:26" x14ac:dyDescent="0.2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>_xlfn.XLOOKUP(Sales_Data[[#This Row],[Category]],Assumptions_Model!A:A, Assumptions_Model!B:B)</f>
        <v>0.55000000000000004</v>
      </c>
      <c r="W6940">
        <f>Sales_Data[[#This Row],[Sales]]*Sales_Data[[#This Row],[Cost_%]]</f>
        <v>263.84600000000006</v>
      </c>
      <c r="X6940">
        <f>Sales_Data[[#This Row],[Sales]]-Sales_Data[[#This Row],[Cost]]</f>
        <v>215.87399999999997</v>
      </c>
      <c r="Y6940" s="3">
        <f>Sales_Data[[#This Row],[Gross_Profit_Recalc]]/Sales_Data[[#This Row],[Sales]]</f>
        <v>0.4499999999999999</v>
      </c>
      <c r="Z6940">
        <f>YEAR(Sales_Data[[#This Row],[Order Date]])</f>
        <v>2016</v>
      </c>
    </row>
    <row r="6941" spans="1:26" x14ac:dyDescent="0.2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>_xlfn.XLOOKUP(Sales_Data[[#This Row],[Category]],Assumptions_Model!A:A, Assumptions_Model!B:B)</f>
        <v>0.6</v>
      </c>
      <c r="W6941">
        <f>Sales_Data[[#This Row],[Sales]]*Sales_Data[[#This Row],[Cost_%]]</f>
        <v>61.420799999999993</v>
      </c>
      <c r="X6941">
        <f>Sales_Data[[#This Row],[Sales]]-Sales_Data[[#This Row],[Cost]]</f>
        <v>40.947200000000002</v>
      </c>
      <c r="Y6941" s="3">
        <f>Sales_Data[[#This Row],[Gross_Profit_Recalc]]/Sales_Data[[#This Row],[Sales]]</f>
        <v>0.4</v>
      </c>
      <c r="Z6941">
        <f>YEAR(Sales_Data[[#This Row],[Order Date]])</f>
        <v>2017</v>
      </c>
    </row>
    <row r="6942" spans="1:26" x14ac:dyDescent="0.2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>_xlfn.XLOOKUP(Sales_Data[[#This Row],[Category]],Assumptions_Model!A:A, Assumptions_Model!B:B)</f>
        <v>0.6</v>
      </c>
      <c r="W6942">
        <f>Sales_Data[[#This Row],[Sales]]*Sales_Data[[#This Row],[Cost_%]]</f>
        <v>17.04</v>
      </c>
      <c r="X6942">
        <f>Sales_Data[[#This Row],[Sales]]-Sales_Data[[#This Row],[Cost]]</f>
        <v>11.36</v>
      </c>
      <c r="Y6942" s="3">
        <f>Sales_Data[[#This Row],[Gross_Profit_Recalc]]/Sales_Data[[#This Row],[Sales]]</f>
        <v>0.4</v>
      </c>
      <c r="Z6942">
        <f>YEAR(Sales_Data[[#This Row],[Order Date]])</f>
        <v>2017</v>
      </c>
    </row>
    <row r="6943" spans="1:26" x14ac:dyDescent="0.2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>_xlfn.XLOOKUP(Sales_Data[[#This Row],[Category]],Assumptions_Model!A:A, Assumptions_Model!B:B)</f>
        <v>0.6</v>
      </c>
      <c r="W6943">
        <f>Sales_Data[[#This Row],[Sales]]*Sales_Data[[#This Row],[Cost_%]]</f>
        <v>428.32799999999997</v>
      </c>
      <c r="X6943">
        <f>Sales_Data[[#This Row],[Sales]]-Sales_Data[[#This Row],[Cost]]</f>
        <v>285.55200000000002</v>
      </c>
      <c r="Y6943" s="3">
        <f>Sales_Data[[#This Row],[Gross_Profit_Recalc]]/Sales_Data[[#This Row],[Sales]]</f>
        <v>0.4</v>
      </c>
      <c r="Z6943">
        <f>YEAR(Sales_Data[[#This Row],[Order Date]])</f>
        <v>2017</v>
      </c>
    </row>
    <row r="6944" spans="1:26" x14ac:dyDescent="0.2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>_xlfn.XLOOKUP(Sales_Data[[#This Row],[Category]],Assumptions_Model!A:A, Assumptions_Model!B:B)</f>
        <v>0.6</v>
      </c>
      <c r="W6944">
        <f>Sales_Data[[#This Row],[Sales]]*Sales_Data[[#This Row],[Cost_%]]</f>
        <v>41.111999999999995</v>
      </c>
      <c r="X6944">
        <f>Sales_Data[[#This Row],[Sales]]-Sales_Data[[#This Row],[Cost]]</f>
        <v>27.408000000000001</v>
      </c>
      <c r="Y6944" s="3">
        <f>Sales_Data[[#This Row],[Gross_Profit_Recalc]]/Sales_Data[[#This Row],[Sales]]</f>
        <v>0.4</v>
      </c>
      <c r="Z6944">
        <f>YEAR(Sales_Data[[#This Row],[Order Date]])</f>
        <v>2017</v>
      </c>
    </row>
    <row r="6945" spans="1:26" x14ac:dyDescent="0.2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f>_xlfn.XLOOKUP(Sales_Data[[#This Row],[Category]],Assumptions_Model!A:A, Assumptions_Model!B:B)</f>
        <v>0.55000000000000004</v>
      </c>
      <c r="W6945">
        <f>Sales_Data[[#This Row],[Sales]]*Sales_Data[[#This Row],[Cost_%]]</f>
        <v>343.17800000000005</v>
      </c>
      <c r="X6945">
        <f>Sales_Data[[#This Row],[Sales]]-Sales_Data[[#This Row],[Cost]]</f>
        <v>280.78199999999998</v>
      </c>
      <c r="Y6945" s="3">
        <f>Sales_Data[[#This Row],[Gross_Profit_Recalc]]/Sales_Data[[#This Row],[Sales]]</f>
        <v>0.44999999999999996</v>
      </c>
      <c r="Z6945">
        <f>YEAR(Sales_Data[[#This Row],[Order Date]])</f>
        <v>2015</v>
      </c>
    </row>
    <row r="6946" spans="1:26" x14ac:dyDescent="0.2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>_xlfn.XLOOKUP(Sales_Data[[#This Row],[Category]],Assumptions_Model!A:A, Assumptions_Model!B:B)</f>
        <v>0.6</v>
      </c>
      <c r="W6946">
        <f>Sales_Data[[#This Row],[Sales]]*Sales_Data[[#This Row],[Cost_%]]</f>
        <v>6.6719999999999997</v>
      </c>
      <c r="X6946">
        <f>Sales_Data[[#This Row],[Sales]]-Sales_Data[[#This Row],[Cost]]</f>
        <v>4.4479999999999995</v>
      </c>
      <c r="Y6946" s="3">
        <f>Sales_Data[[#This Row],[Gross_Profit_Recalc]]/Sales_Data[[#This Row],[Sales]]</f>
        <v>0.39999999999999997</v>
      </c>
      <c r="Z6946">
        <f>YEAR(Sales_Data[[#This Row],[Order Date]])</f>
        <v>2014</v>
      </c>
    </row>
    <row r="6947" spans="1:26" x14ac:dyDescent="0.2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>_xlfn.XLOOKUP(Sales_Data[[#This Row],[Category]],Assumptions_Model!A:A, Assumptions_Model!B:B)</f>
        <v>0.65</v>
      </c>
      <c r="W6947">
        <f>Sales_Data[[#This Row],[Sales]]*Sales_Data[[#This Row],[Cost_%]]</f>
        <v>340.548</v>
      </c>
      <c r="X6947">
        <f>Sales_Data[[#This Row],[Sales]]-Sales_Data[[#This Row],[Cost]]</f>
        <v>183.37199999999996</v>
      </c>
      <c r="Y6947" s="3">
        <f>Sales_Data[[#This Row],[Gross_Profit_Recalc]]/Sales_Data[[#This Row],[Sales]]</f>
        <v>0.34999999999999992</v>
      </c>
      <c r="Z6947">
        <f>YEAR(Sales_Data[[#This Row],[Order Date]])</f>
        <v>2016</v>
      </c>
    </row>
    <row r="6948" spans="1:26" x14ac:dyDescent="0.2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>_xlfn.XLOOKUP(Sales_Data[[#This Row],[Category]],Assumptions_Model!A:A, Assumptions_Model!B:B)</f>
        <v>0.6</v>
      </c>
      <c r="W6948">
        <f>Sales_Data[[#This Row],[Sales]]*Sales_Data[[#This Row],[Cost_%]]</f>
        <v>1.488</v>
      </c>
      <c r="X6948">
        <f>Sales_Data[[#This Row],[Sales]]-Sales_Data[[#This Row],[Cost]]</f>
        <v>0.99199999999999999</v>
      </c>
      <c r="Y6948" s="3">
        <f>Sales_Data[[#This Row],[Gross_Profit_Recalc]]/Sales_Data[[#This Row],[Sales]]</f>
        <v>0.4</v>
      </c>
      <c r="Z6948">
        <f>YEAR(Sales_Data[[#This Row],[Order Date]])</f>
        <v>2015</v>
      </c>
    </row>
    <row r="6949" spans="1:26" x14ac:dyDescent="0.2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>_xlfn.XLOOKUP(Sales_Data[[#This Row],[Category]],Assumptions_Model!A:A, Assumptions_Model!B:B)</f>
        <v>0.6</v>
      </c>
      <c r="W6949">
        <f>Sales_Data[[#This Row],[Sales]]*Sales_Data[[#This Row],[Cost_%]]</f>
        <v>132.61439999999999</v>
      </c>
      <c r="X6949">
        <f>Sales_Data[[#This Row],[Sales]]-Sales_Data[[#This Row],[Cost]]</f>
        <v>88.409600000000012</v>
      </c>
      <c r="Y6949" s="3">
        <f>Sales_Data[[#This Row],[Gross_Profit_Recalc]]/Sales_Data[[#This Row],[Sales]]</f>
        <v>0.40000000000000008</v>
      </c>
      <c r="Z6949">
        <f>YEAR(Sales_Data[[#This Row],[Order Date]])</f>
        <v>2015</v>
      </c>
    </row>
    <row r="6950" spans="1:26" x14ac:dyDescent="0.2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f>_xlfn.XLOOKUP(Sales_Data[[#This Row],[Category]],Assumptions_Model!A:A, Assumptions_Model!B:B)</f>
        <v>0.65</v>
      </c>
      <c r="W6950">
        <f>Sales_Data[[#This Row],[Sales]]*Sales_Data[[#This Row],[Cost_%]]</f>
        <v>83.237700000000004</v>
      </c>
      <c r="X6950">
        <f>Sales_Data[[#This Row],[Sales]]-Sales_Data[[#This Row],[Cost]]</f>
        <v>44.820299999999989</v>
      </c>
      <c r="Y6950" s="3">
        <f>Sales_Data[[#This Row],[Gross_Profit_Recalc]]/Sales_Data[[#This Row],[Sales]]</f>
        <v>0.34999999999999992</v>
      </c>
      <c r="Z6950">
        <f>YEAR(Sales_Data[[#This Row],[Order Date]])</f>
        <v>2015</v>
      </c>
    </row>
    <row r="6951" spans="1:26" x14ac:dyDescent="0.2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>_xlfn.XLOOKUP(Sales_Data[[#This Row],[Category]],Assumptions_Model!A:A, Assumptions_Model!B:B)</f>
        <v>0.6</v>
      </c>
      <c r="W6951">
        <f>Sales_Data[[#This Row],[Sales]]*Sales_Data[[#This Row],[Cost_%]]</f>
        <v>35.044800000000002</v>
      </c>
      <c r="X6951">
        <f>Sales_Data[[#This Row],[Sales]]-Sales_Data[[#This Row],[Cost]]</f>
        <v>23.363199999999999</v>
      </c>
      <c r="Y6951" s="3">
        <f>Sales_Data[[#This Row],[Gross_Profit_Recalc]]/Sales_Data[[#This Row],[Sales]]</f>
        <v>0.39999999999999997</v>
      </c>
      <c r="Z6951">
        <f>YEAR(Sales_Data[[#This Row],[Order Date]])</f>
        <v>2017</v>
      </c>
    </row>
    <row r="6952" spans="1:26" x14ac:dyDescent="0.2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>_xlfn.XLOOKUP(Sales_Data[[#This Row],[Category]],Assumptions_Model!A:A, Assumptions_Model!B:B)</f>
        <v>0.65</v>
      </c>
      <c r="W6952">
        <f>Sales_Data[[#This Row],[Sales]]*Sales_Data[[#This Row],[Cost_%]]</f>
        <v>51.983100000000007</v>
      </c>
      <c r="X6952">
        <f>Sales_Data[[#This Row],[Sales]]-Sales_Data[[#This Row],[Cost]]</f>
        <v>27.990899999999996</v>
      </c>
      <c r="Y6952" s="3">
        <f>Sales_Data[[#This Row],[Gross_Profit_Recalc]]/Sales_Data[[#This Row],[Sales]]</f>
        <v>0.34999999999999992</v>
      </c>
      <c r="Z6952">
        <f>YEAR(Sales_Data[[#This Row],[Order Date]])</f>
        <v>2017</v>
      </c>
    </row>
    <row r="6953" spans="1:26" x14ac:dyDescent="0.2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f>_xlfn.XLOOKUP(Sales_Data[[#This Row],[Category]],Assumptions_Model!A:A, Assumptions_Model!B:B)</f>
        <v>0.55000000000000004</v>
      </c>
      <c r="W6953">
        <f>Sales_Data[[#This Row],[Sales]]*Sales_Data[[#This Row],[Cost_%]]</f>
        <v>263.99340000000001</v>
      </c>
      <c r="X6953">
        <f>Sales_Data[[#This Row],[Sales]]-Sales_Data[[#This Row],[Cost]]</f>
        <v>215.99459999999999</v>
      </c>
      <c r="Y6953" s="3">
        <f>Sales_Data[[#This Row],[Gross_Profit_Recalc]]/Sales_Data[[#This Row],[Sales]]</f>
        <v>0.44999999999999996</v>
      </c>
      <c r="Z6953">
        <f>YEAR(Sales_Data[[#This Row],[Order Date]])</f>
        <v>2015</v>
      </c>
    </row>
    <row r="6954" spans="1:26" x14ac:dyDescent="0.2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>_xlfn.XLOOKUP(Sales_Data[[#This Row],[Category]],Assumptions_Model!A:A, Assumptions_Model!B:B)</f>
        <v>0.6</v>
      </c>
      <c r="W6954">
        <f>Sales_Data[[#This Row],[Sales]]*Sales_Data[[#This Row],[Cost_%]]</f>
        <v>7.0847999999999995</v>
      </c>
      <c r="X6954">
        <f>Sales_Data[[#This Row],[Sales]]-Sales_Data[[#This Row],[Cost]]</f>
        <v>4.7232000000000003</v>
      </c>
      <c r="Y6954" s="3">
        <f>Sales_Data[[#This Row],[Gross_Profit_Recalc]]/Sales_Data[[#This Row],[Sales]]</f>
        <v>0.4</v>
      </c>
      <c r="Z6954">
        <f>YEAR(Sales_Data[[#This Row],[Order Date]])</f>
        <v>2015</v>
      </c>
    </row>
    <row r="6955" spans="1:26" x14ac:dyDescent="0.2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>_xlfn.XLOOKUP(Sales_Data[[#This Row],[Category]],Assumptions_Model!A:A, Assumptions_Model!B:B)</f>
        <v>0.6</v>
      </c>
      <c r="W6955">
        <f>Sales_Data[[#This Row],[Sales]]*Sales_Data[[#This Row],[Cost_%]]</f>
        <v>32.140799999999999</v>
      </c>
      <c r="X6955">
        <f>Sales_Data[[#This Row],[Sales]]-Sales_Data[[#This Row],[Cost]]</f>
        <v>21.427199999999999</v>
      </c>
      <c r="Y6955" s="3">
        <f>Sales_Data[[#This Row],[Gross_Profit_Recalc]]/Sales_Data[[#This Row],[Sales]]</f>
        <v>0.4</v>
      </c>
      <c r="Z6955">
        <f>YEAR(Sales_Data[[#This Row],[Order Date]])</f>
        <v>2015</v>
      </c>
    </row>
    <row r="6956" spans="1:26" x14ac:dyDescent="0.2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>_xlfn.XLOOKUP(Sales_Data[[#This Row],[Category]],Assumptions_Model!A:A, Assumptions_Model!B:B)</f>
        <v>0.55000000000000004</v>
      </c>
      <c r="W6956">
        <f>Sales_Data[[#This Row],[Sales]]*Sales_Data[[#This Row],[Cost_%]]</f>
        <v>277.178</v>
      </c>
      <c r="X6956">
        <f>Sales_Data[[#This Row],[Sales]]-Sales_Data[[#This Row],[Cost]]</f>
        <v>226.78199999999998</v>
      </c>
      <c r="Y6956" s="3">
        <f>Sales_Data[[#This Row],[Gross_Profit_Recalc]]/Sales_Data[[#This Row],[Sales]]</f>
        <v>0.44999999999999996</v>
      </c>
      <c r="Z6956">
        <f>YEAR(Sales_Data[[#This Row],[Order Date]])</f>
        <v>2015</v>
      </c>
    </row>
    <row r="6957" spans="1:26" x14ac:dyDescent="0.2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>_xlfn.XLOOKUP(Sales_Data[[#This Row],[Category]],Assumptions_Model!A:A, Assumptions_Model!B:B)</f>
        <v>0.6</v>
      </c>
      <c r="W6957">
        <f>Sales_Data[[#This Row],[Sales]]*Sales_Data[[#This Row],[Cost_%]]</f>
        <v>12.804</v>
      </c>
      <c r="X6957">
        <f>Sales_Data[[#This Row],[Sales]]-Sales_Data[[#This Row],[Cost]]</f>
        <v>8.5359999999999996</v>
      </c>
      <c r="Y6957" s="3">
        <f>Sales_Data[[#This Row],[Gross_Profit_Recalc]]/Sales_Data[[#This Row],[Sales]]</f>
        <v>0.39999999999999997</v>
      </c>
      <c r="Z6957">
        <f>YEAR(Sales_Data[[#This Row],[Order Date]])</f>
        <v>2015</v>
      </c>
    </row>
    <row r="6958" spans="1:26" x14ac:dyDescent="0.2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f>_xlfn.XLOOKUP(Sales_Data[[#This Row],[Category]],Assumptions_Model!A:A, Assumptions_Model!B:B)</f>
        <v>0.6</v>
      </c>
      <c r="W6958">
        <f>Sales_Data[[#This Row],[Sales]]*Sales_Data[[#This Row],[Cost_%]]</f>
        <v>21.84</v>
      </c>
      <c r="X6958">
        <f>Sales_Data[[#This Row],[Sales]]-Sales_Data[[#This Row],[Cost]]</f>
        <v>14.559999999999999</v>
      </c>
      <c r="Y6958" s="3">
        <f>Sales_Data[[#This Row],[Gross_Profit_Recalc]]/Sales_Data[[#This Row],[Sales]]</f>
        <v>0.39999999999999997</v>
      </c>
      <c r="Z6958">
        <f>YEAR(Sales_Data[[#This Row],[Order Date]])</f>
        <v>2016</v>
      </c>
    </row>
    <row r="6959" spans="1:26" x14ac:dyDescent="0.2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>_xlfn.XLOOKUP(Sales_Data[[#This Row],[Category]],Assumptions_Model!A:A, Assumptions_Model!B:B)</f>
        <v>0.65</v>
      </c>
      <c r="W6959">
        <f>Sales_Data[[#This Row],[Sales]]*Sales_Data[[#This Row],[Cost_%]]</f>
        <v>33.637500000000003</v>
      </c>
      <c r="X6959">
        <f>Sales_Data[[#This Row],[Sales]]-Sales_Data[[#This Row],[Cost]]</f>
        <v>18.112499999999997</v>
      </c>
      <c r="Y6959" s="3">
        <f>Sales_Data[[#This Row],[Gross_Profit_Recalc]]/Sales_Data[[#This Row],[Sales]]</f>
        <v>0.34999999999999992</v>
      </c>
      <c r="Z6959">
        <f>YEAR(Sales_Data[[#This Row],[Order Date]])</f>
        <v>2016</v>
      </c>
    </row>
    <row r="6960" spans="1:26" x14ac:dyDescent="0.2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>_xlfn.XLOOKUP(Sales_Data[[#This Row],[Category]],Assumptions_Model!A:A, Assumptions_Model!B:B)</f>
        <v>0.6</v>
      </c>
      <c r="W6960">
        <f>Sales_Data[[#This Row],[Sales]]*Sales_Data[[#This Row],[Cost_%]]</f>
        <v>9.3059999999999992</v>
      </c>
      <c r="X6960">
        <f>Sales_Data[[#This Row],[Sales]]-Sales_Data[[#This Row],[Cost]]</f>
        <v>6.2040000000000006</v>
      </c>
      <c r="Y6960" s="3">
        <f>Sales_Data[[#This Row],[Gross_Profit_Recalc]]/Sales_Data[[#This Row],[Sales]]</f>
        <v>0.4</v>
      </c>
      <c r="Z6960">
        <f>YEAR(Sales_Data[[#This Row],[Order Date]])</f>
        <v>2015</v>
      </c>
    </row>
    <row r="6961" spans="1:26" x14ac:dyDescent="0.2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>_xlfn.XLOOKUP(Sales_Data[[#This Row],[Category]],Assumptions_Model!A:A, Assumptions_Model!B:B)</f>
        <v>0.6</v>
      </c>
      <c r="W6961">
        <f>Sales_Data[[#This Row],[Sales]]*Sales_Data[[#This Row],[Cost_%]]</f>
        <v>88.091999999999999</v>
      </c>
      <c r="X6961">
        <f>Sales_Data[[#This Row],[Sales]]-Sales_Data[[#This Row],[Cost]]</f>
        <v>58.727999999999994</v>
      </c>
      <c r="Y6961" s="3">
        <f>Sales_Data[[#This Row],[Gross_Profit_Recalc]]/Sales_Data[[#This Row],[Sales]]</f>
        <v>0.39999999999999997</v>
      </c>
      <c r="Z6961">
        <f>YEAR(Sales_Data[[#This Row],[Order Date]])</f>
        <v>2015</v>
      </c>
    </row>
    <row r="6962" spans="1:26" x14ac:dyDescent="0.2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>_xlfn.XLOOKUP(Sales_Data[[#This Row],[Category]],Assumptions_Model!A:A, Assumptions_Model!B:B)</f>
        <v>0.6</v>
      </c>
      <c r="W6962">
        <f>Sales_Data[[#This Row],[Sales]]*Sales_Data[[#This Row],[Cost_%]]</f>
        <v>7.7759999999999998</v>
      </c>
      <c r="X6962">
        <f>Sales_Data[[#This Row],[Sales]]-Sales_Data[[#This Row],[Cost]]</f>
        <v>5.1840000000000011</v>
      </c>
      <c r="Y6962" s="3">
        <f>Sales_Data[[#This Row],[Gross_Profit_Recalc]]/Sales_Data[[#This Row],[Sales]]</f>
        <v>0.40000000000000008</v>
      </c>
      <c r="Z6962">
        <f>YEAR(Sales_Data[[#This Row],[Order Date]])</f>
        <v>2015</v>
      </c>
    </row>
    <row r="6963" spans="1:26" x14ac:dyDescent="0.2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>_xlfn.XLOOKUP(Sales_Data[[#This Row],[Category]],Assumptions_Model!A:A, Assumptions_Model!B:B)</f>
        <v>0.6</v>
      </c>
      <c r="W6963">
        <f>Sales_Data[[#This Row],[Sales]]*Sales_Data[[#This Row],[Cost_%]]</f>
        <v>4.68</v>
      </c>
      <c r="X6963">
        <f>Sales_Data[[#This Row],[Sales]]-Sales_Data[[#This Row],[Cost]]</f>
        <v>3.12</v>
      </c>
      <c r="Y6963" s="3">
        <f>Sales_Data[[#This Row],[Gross_Profit_Recalc]]/Sales_Data[[#This Row],[Sales]]</f>
        <v>0.4</v>
      </c>
      <c r="Z6963">
        <f>YEAR(Sales_Data[[#This Row],[Order Date]])</f>
        <v>2017</v>
      </c>
    </row>
    <row r="6964" spans="1:26" x14ac:dyDescent="0.2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>_xlfn.XLOOKUP(Sales_Data[[#This Row],[Category]],Assumptions_Model!A:A, Assumptions_Model!B:B)</f>
        <v>0.6</v>
      </c>
      <c r="W6964">
        <f>Sales_Data[[#This Row],[Sales]]*Sales_Data[[#This Row],[Cost_%]]</f>
        <v>6.1199999999999992</v>
      </c>
      <c r="X6964">
        <f>Sales_Data[[#This Row],[Sales]]-Sales_Data[[#This Row],[Cost]]</f>
        <v>4.08</v>
      </c>
      <c r="Y6964" s="3">
        <f>Sales_Data[[#This Row],[Gross_Profit_Recalc]]/Sales_Data[[#This Row],[Sales]]</f>
        <v>0.4</v>
      </c>
      <c r="Z6964">
        <f>YEAR(Sales_Data[[#This Row],[Order Date]])</f>
        <v>2016</v>
      </c>
    </row>
    <row r="6965" spans="1:26" x14ac:dyDescent="0.2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>_xlfn.XLOOKUP(Sales_Data[[#This Row],[Category]],Assumptions_Model!A:A, Assumptions_Model!B:B)</f>
        <v>0.6</v>
      </c>
      <c r="W6965">
        <f>Sales_Data[[#This Row],[Sales]]*Sales_Data[[#This Row],[Cost_%]]</f>
        <v>13.391999999999999</v>
      </c>
      <c r="X6965">
        <f>Sales_Data[[#This Row],[Sales]]-Sales_Data[[#This Row],[Cost]]</f>
        <v>8.9280000000000008</v>
      </c>
      <c r="Y6965" s="3">
        <f>Sales_Data[[#This Row],[Gross_Profit_Recalc]]/Sales_Data[[#This Row],[Sales]]</f>
        <v>0.4</v>
      </c>
      <c r="Z6965">
        <f>YEAR(Sales_Data[[#This Row],[Order Date]])</f>
        <v>2016</v>
      </c>
    </row>
    <row r="6966" spans="1:26" x14ac:dyDescent="0.2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>_xlfn.XLOOKUP(Sales_Data[[#This Row],[Category]],Assumptions_Model!A:A, Assumptions_Model!B:B)</f>
        <v>0.6</v>
      </c>
      <c r="W6966">
        <f>Sales_Data[[#This Row],[Sales]]*Sales_Data[[#This Row],[Cost_%]]</f>
        <v>14.46</v>
      </c>
      <c r="X6966">
        <f>Sales_Data[[#This Row],[Sales]]-Sales_Data[[#This Row],[Cost]]</f>
        <v>9.64</v>
      </c>
      <c r="Y6966" s="3">
        <f>Sales_Data[[#This Row],[Gross_Profit_Recalc]]/Sales_Data[[#This Row],[Sales]]</f>
        <v>0.4</v>
      </c>
      <c r="Z6966">
        <f>YEAR(Sales_Data[[#This Row],[Order Date]])</f>
        <v>2016</v>
      </c>
    </row>
    <row r="6967" spans="1:26" x14ac:dyDescent="0.2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f>_xlfn.XLOOKUP(Sales_Data[[#This Row],[Category]],Assumptions_Model!A:A, Assumptions_Model!B:B)</f>
        <v>0.55000000000000004</v>
      </c>
      <c r="W6967">
        <f>Sales_Data[[#This Row],[Sales]]*Sales_Data[[#This Row],[Cost_%]]</f>
        <v>41.789000000000009</v>
      </c>
      <c r="X6967">
        <f>Sales_Data[[#This Row],[Sales]]-Sales_Data[[#This Row],[Cost]]</f>
        <v>34.190999999999995</v>
      </c>
      <c r="Y6967" s="3">
        <f>Sales_Data[[#This Row],[Gross_Profit_Recalc]]/Sales_Data[[#This Row],[Sales]]</f>
        <v>0.4499999999999999</v>
      </c>
      <c r="Z6967">
        <f>YEAR(Sales_Data[[#This Row],[Order Date]])</f>
        <v>2016</v>
      </c>
    </row>
    <row r="6968" spans="1:26" x14ac:dyDescent="0.2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>_xlfn.XLOOKUP(Sales_Data[[#This Row],[Category]],Assumptions_Model!A:A, Assumptions_Model!B:B)</f>
        <v>0.6</v>
      </c>
      <c r="W6968">
        <f>Sales_Data[[#This Row],[Sales]]*Sales_Data[[#This Row],[Cost_%]]</f>
        <v>3.8759999999999999</v>
      </c>
      <c r="X6968">
        <f>Sales_Data[[#This Row],[Sales]]-Sales_Data[[#This Row],[Cost]]</f>
        <v>2.5840000000000001</v>
      </c>
      <c r="Y6968" s="3">
        <f>Sales_Data[[#This Row],[Gross_Profit_Recalc]]/Sales_Data[[#This Row],[Sales]]</f>
        <v>0.4</v>
      </c>
      <c r="Z6968">
        <f>YEAR(Sales_Data[[#This Row],[Order Date]])</f>
        <v>2016</v>
      </c>
    </row>
    <row r="6969" spans="1:26" x14ac:dyDescent="0.2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f>_xlfn.XLOOKUP(Sales_Data[[#This Row],[Category]],Assumptions_Model!A:A, Assumptions_Model!B:B)</f>
        <v>0.6</v>
      </c>
      <c r="W6969">
        <f>Sales_Data[[#This Row],[Sales]]*Sales_Data[[#This Row],[Cost_%]]</f>
        <v>36.071999999999996</v>
      </c>
      <c r="X6969">
        <f>Sales_Data[[#This Row],[Sales]]-Sales_Data[[#This Row],[Cost]]</f>
        <v>24.048000000000002</v>
      </c>
      <c r="Y6969" s="3">
        <f>Sales_Data[[#This Row],[Gross_Profit_Recalc]]/Sales_Data[[#This Row],[Sales]]</f>
        <v>0.4</v>
      </c>
      <c r="Z6969">
        <f>YEAR(Sales_Data[[#This Row],[Order Date]])</f>
        <v>2016</v>
      </c>
    </row>
    <row r="6970" spans="1:26" x14ac:dyDescent="0.2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>_xlfn.XLOOKUP(Sales_Data[[#This Row],[Category]],Assumptions_Model!A:A, Assumptions_Model!B:B)</f>
        <v>0.55000000000000004</v>
      </c>
      <c r="W6970">
        <f>Sales_Data[[#This Row],[Sales]]*Sales_Data[[#This Row],[Cost_%]]</f>
        <v>453.73350000000005</v>
      </c>
      <c r="X6970">
        <f>Sales_Data[[#This Row],[Sales]]-Sales_Data[[#This Row],[Cost]]</f>
        <v>371.23649999999998</v>
      </c>
      <c r="Y6970" s="3">
        <f>Sales_Data[[#This Row],[Gross_Profit_Recalc]]/Sales_Data[[#This Row],[Sales]]</f>
        <v>0.44999999999999996</v>
      </c>
      <c r="Z6970">
        <f>YEAR(Sales_Data[[#This Row],[Order Date]])</f>
        <v>2015</v>
      </c>
    </row>
    <row r="6971" spans="1:26" x14ac:dyDescent="0.2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>_xlfn.XLOOKUP(Sales_Data[[#This Row],[Category]],Assumptions_Model!A:A, Assumptions_Model!B:B)</f>
        <v>0.65</v>
      </c>
      <c r="W6971">
        <f>Sales_Data[[#This Row],[Sales]]*Sales_Data[[#This Row],[Cost_%]]</f>
        <v>16.1525</v>
      </c>
      <c r="X6971">
        <f>Sales_Data[[#This Row],[Sales]]-Sales_Data[[#This Row],[Cost]]</f>
        <v>8.6975000000000016</v>
      </c>
      <c r="Y6971" s="3">
        <f>Sales_Data[[#This Row],[Gross_Profit_Recalc]]/Sales_Data[[#This Row],[Sales]]</f>
        <v>0.35000000000000003</v>
      </c>
      <c r="Z6971">
        <f>YEAR(Sales_Data[[#This Row],[Order Date]])</f>
        <v>2016</v>
      </c>
    </row>
    <row r="6972" spans="1:26" x14ac:dyDescent="0.2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f>_xlfn.XLOOKUP(Sales_Data[[#This Row],[Category]],Assumptions_Model!A:A, Assumptions_Model!B:B)</f>
        <v>0.6</v>
      </c>
      <c r="W6972">
        <f>Sales_Data[[#This Row],[Sales]]*Sales_Data[[#This Row],[Cost_%]]</f>
        <v>7.5743999999999998</v>
      </c>
      <c r="X6972">
        <f>Sales_Data[[#This Row],[Sales]]-Sales_Data[[#This Row],[Cost]]</f>
        <v>5.0496000000000008</v>
      </c>
      <c r="Y6972" s="3">
        <f>Sales_Data[[#This Row],[Gross_Profit_Recalc]]/Sales_Data[[#This Row],[Sales]]</f>
        <v>0.4</v>
      </c>
      <c r="Z6972">
        <f>YEAR(Sales_Data[[#This Row],[Order Date]])</f>
        <v>2017</v>
      </c>
    </row>
    <row r="6973" spans="1:26" x14ac:dyDescent="0.2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>_xlfn.XLOOKUP(Sales_Data[[#This Row],[Category]],Assumptions_Model!A:A, Assumptions_Model!B:B)</f>
        <v>0.55000000000000004</v>
      </c>
      <c r="W6973">
        <f>Sales_Data[[#This Row],[Sales]]*Sales_Data[[#This Row],[Cost_%]]</f>
        <v>49.271200000000007</v>
      </c>
      <c r="X6973">
        <f>Sales_Data[[#This Row],[Sales]]-Sales_Data[[#This Row],[Cost]]</f>
        <v>40.312799999999996</v>
      </c>
      <c r="Y6973" s="3">
        <f>Sales_Data[[#This Row],[Gross_Profit_Recalc]]/Sales_Data[[#This Row],[Sales]]</f>
        <v>0.44999999999999996</v>
      </c>
      <c r="Z6973">
        <f>YEAR(Sales_Data[[#This Row],[Order Date]])</f>
        <v>2017</v>
      </c>
    </row>
    <row r="6974" spans="1:26" x14ac:dyDescent="0.2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f>_xlfn.XLOOKUP(Sales_Data[[#This Row],[Category]],Assumptions_Model!A:A, Assumptions_Model!B:B)</f>
        <v>0.55000000000000004</v>
      </c>
      <c r="W6974">
        <f>Sales_Data[[#This Row],[Sales]]*Sales_Data[[#This Row],[Cost_%]]</f>
        <v>259.55600000000004</v>
      </c>
      <c r="X6974">
        <f>Sales_Data[[#This Row],[Sales]]-Sales_Data[[#This Row],[Cost]]</f>
        <v>212.36399999999998</v>
      </c>
      <c r="Y6974" s="3">
        <f>Sales_Data[[#This Row],[Gross_Profit_Recalc]]/Sales_Data[[#This Row],[Sales]]</f>
        <v>0.44999999999999996</v>
      </c>
      <c r="Z6974">
        <f>YEAR(Sales_Data[[#This Row],[Order Date]])</f>
        <v>2017</v>
      </c>
    </row>
    <row r="6975" spans="1:26" x14ac:dyDescent="0.2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>_xlfn.XLOOKUP(Sales_Data[[#This Row],[Category]],Assumptions_Model!A:A, Assumptions_Model!B:B)</f>
        <v>0.6</v>
      </c>
      <c r="W6975">
        <f>Sales_Data[[#This Row],[Sales]]*Sales_Data[[#This Row],[Cost_%]]</f>
        <v>10.907999999999999</v>
      </c>
      <c r="X6975">
        <f>Sales_Data[[#This Row],[Sales]]-Sales_Data[[#This Row],[Cost]]</f>
        <v>7.2720000000000002</v>
      </c>
      <c r="Y6975" s="3">
        <f>Sales_Data[[#This Row],[Gross_Profit_Recalc]]/Sales_Data[[#This Row],[Sales]]</f>
        <v>0.4</v>
      </c>
      <c r="Z6975">
        <f>YEAR(Sales_Data[[#This Row],[Order Date]])</f>
        <v>2017</v>
      </c>
    </row>
    <row r="6976" spans="1:26" x14ac:dyDescent="0.2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f>_xlfn.XLOOKUP(Sales_Data[[#This Row],[Category]],Assumptions_Model!A:A, Assumptions_Model!B:B)</f>
        <v>0.6</v>
      </c>
      <c r="W6976">
        <f>Sales_Data[[#This Row],[Sales]]*Sales_Data[[#This Row],[Cost_%]]</f>
        <v>19.046399999999998</v>
      </c>
      <c r="X6976">
        <f>Sales_Data[[#This Row],[Sales]]-Sales_Data[[#This Row],[Cost]]</f>
        <v>12.697600000000001</v>
      </c>
      <c r="Y6976" s="3">
        <f>Sales_Data[[#This Row],[Gross_Profit_Recalc]]/Sales_Data[[#This Row],[Sales]]</f>
        <v>0.4</v>
      </c>
      <c r="Z6976">
        <f>YEAR(Sales_Data[[#This Row],[Order Date]])</f>
        <v>2017</v>
      </c>
    </row>
    <row r="6977" spans="1:26" x14ac:dyDescent="0.2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>_xlfn.XLOOKUP(Sales_Data[[#This Row],[Category]],Assumptions_Model!A:A, Assumptions_Model!B:B)</f>
        <v>0.6</v>
      </c>
      <c r="W6977">
        <f>Sales_Data[[#This Row],[Sales]]*Sales_Data[[#This Row],[Cost_%]]</f>
        <v>3.5423999999999998</v>
      </c>
      <c r="X6977">
        <f>Sales_Data[[#This Row],[Sales]]-Sales_Data[[#This Row],[Cost]]</f>
        <v>2.3616000000000001</v>
      </c>
      <c r="Y6977" s="3">
        <f>Sales_Data[[#This Row],[Gross_Profit_Recalc]]/Sales_Data[[#This Row],[Sales]]</f>
        <v>0.4</v>
      </c>
      <c r="Z6977">
        <f>YEAR(Sales_Data[[#This Row],[Order Date]])</f>
        <v>2015</v>
      </c>
    </row>
    <row r="6978" spans="1:26" x14ac:dyDescent="0.2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>_xlfn.XLOOKUP(Sales_Data[[#This Row],[Category]],Assumptions_Model!A:A, Assumptions_Model!B:B)</f>
        <v>0.65</v>
      </c>
      <c r="W6978">
        <f>Sales_Data[[#This Row],[Sales]]*Sales_Data[[#This Row],[Cost_%]]</f>
        <v>404.14400000000001</v>
      </c>
      <c r="X6978">
        <f>Sales_Data[[#This Row],[Sales]]-Sales_Data[[#This Row],[Cost]]</f>
        <v>217.61599999999999</v>
      </c>
      <c r="Y6978" s="3">
        <f>Sales_Data[[#This Row],[Gross_Profit_Recalc]]/Sales_Data[[#This Row],[Sales]]</f>
        <v>0.35</v>
      </c>
      <c r="Z6978">
        <f>YEAR(Sales_Data[[#This Row],[Order Date]])</f>
        <v>2015</v>
      </c>
    </row>
    <row r="6979" spans="1:26" x14ac:dyDescent="0.2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>_xlfn.XLOOKUP(Sales_Data[[#This Row],[Category]],Assumptions_Model!A:A, Assumptions_Model!B:B)</f>
        <v>0.55000000000000004</v>
      </c>
      <c r="W6979">
        <f>Sales_Data[[#This Row],[Sales]]*Sales_Data[[#This Row],[Cost_%]]</f>
        <v>32.989000000000004</v>
      </c>
      <c r="X6979">
        <f>Sales_Data[[#This Row],[Sales]]-Sales_Data[[#This Row],[Cost]]</f>
        <v>26.990999999999993</v>
      </c>
      <c r="Y6979" s="3">
        <f>Sales_Data[[#This Row],[Gross_Profit_Recalc]]/Sales_Data[[#This Row],[Sales]]</f>
        <v>0.4499999999999999</v>
      </c>
      <c r="Z6979">
        <f>YEAR(Sales_Data[[#This Row],[Order Date]])</f>
        <v>2016</v>
      </c>
    </row>
    <row r="6980" spans="1:26" x14ac:dyDescent="0.2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>_xlfn.XLOOKUP(Sales_Data[[#This Row],[Category]],Assumptions_Model!A:A, Assumptions_Model!B:B)</f>
        <v>0.6</v>
      </c>
      <c r="W6980">
        <f>Sales_Data[[#This Row],[Sales]]*Sales_Data[[#This Row],[Cost_%]]</f>
        <v>29.321999999999996</v>
      </c>
      <c r="X6980">
        <f>Sales_Data[[#This Row],[Sales]]-Sales_Data[[#This Row],[Cost]]</f>
        <v>19.548000000000002</v>
      </c>
      <c r="Y6980" s="3">
        <f>Sales_Data[[#This Row],[Gross_Profit_Recalc]]/Sales_Data[[#This Row],[Sales]]</f>
        <v>0.40000000000000008</v>
      </c>
      <c r="Z6980">
        <f>YEAR(Sales_Data[[#This Row],[Order Date]])</f>
        <v>2017</v>
      </c>
    </row>
    <row r="6981" spans="1:26" x14ac:dyDescent="0.2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f>_xlfn.XLOOKUP(Sales_Data[[#This Row],[Category]],Assumptions_Model!A:A, Assumptions_Model!B:B)</f>
        <v>0.6</v>
      </c>
      <c r="W6981">
        <f>Sales_Data[[#This Row],[Sales]]*Sales_Data[[#This Row],[Cost_%]]</f>
        <v>92.94</v>
      </c>
      <c r="X6981">
        <f>Sales_Data[[#This Row],[Sales]]-Sales_Data[[#This Row],[Cost]]</f>
        <v>61.960000000000008</v>
      </c>
      <c r="Y6981" s="3">
        <f>Sales_Data[[#This Row],[Gross_Profit_Recalc]]/Sales_Data[[#This Row],[Sales]]</f>
        <v>0.4</v>
      </c>
      <c r="Z6981">
        <f>YEAR(Sales_Data[[#This Row],[Order Date]])</f>
        <v>2017</v>
      </c>
    </row>
    <row r="6982" spans="1:26" x14ac:dyDescent="0.2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>_xlfn.XLOOKUP(Sales_Data[[#This Row],[Category]],Assumptions_Model!A:A, Assumptions_Model!B:B)</f>
        <v>0.6</v>
      </c>
      <c r="W6982">
        <f>Sales_Data[[#This Row],[Sales]]*Sales_Data[[#This Row],[Cost_%]]</f>
        <v>3.552</v>
      </c>
      <c r="X6982">
        <f>Sales_Data[[#This Row],[Sales]]-Sales_Data[[#This Row],[Cost]]</f>
        <v>2.3679999999999999</v>
      </c>
      <c r="Y6982" s="3">
        <f>Sales_Data[[#This Row],[Gross_Profit_Recalc]]/Sales_Data[[#This Row],[Sales]]</f>
        <v>0.39999999999999997</v>
      </c>
      <c r="Z6982">
        <f>YEAR(Sales_Data[[#This Row],[Order Date]])</f>
        <v>2014</v>
      </c>
    </row>
    <row r="6983" spans="1:26" x14ac:dyDescent="0.2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>_xlfn.XLOOKUP(Sales_Data[[#This Row],[Category]],Assumptions_Model!A:A, Assumptions_Model!B:B)</f>
        <v>0.6</v>
      </c>
      <c r="W6983">
        <f>Sales_Data[[#This Row],[Sales]]*Sales_Data[[#This Row],[Cost_%]]</f>
        <v>18.108000000000001</v>
      </c>
      <c r="X6983">
        <f>Sales_Data[[#This Row],[Sales]]-Sales_Data[[#This Row],[Cost]]</f>
        <v>12.071999999999999</v>
      </c>
      <c r="Y6983" s="3">
        <f>Sales_Data[[#This Row],[Gross_Profit_Recalc]]/Sales_Data[[#This Row],[Sales]]</f>
        <v>0.39999999999999997</v>
      </c>
      <c r="Z6983">
        <f>YEAR(Sales_Data[[#This Row],[Order Date]])</f>
        <v>2014</v>
      </c>
    </row>
    <row r="6984" spans="1:26" x14ac:dyDescent="0.2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>_xlfn.XLOOKUP(Sales_Data[[#This Row],[Category]],Assumptions_Model!A:A, Assumptions_Model!B:B)</f>
        <v>0.6</v>
      </c>
      <c r="W6984">
        <f>Sales_Data[[#This Row],[Sales]]*Sales_Data[[#This Row],[Cost_%]]</f>
        <v>14.46</v>
      </c>
      <c r="X6984">
        <f>Sales_Data[[#This Row],[Sales]]-Sales_Data[[#This Row],[Cost]]</f>
        <v>9.64</v>
      </c>
      <c r="Y6984" s="3">
        <f>Sales_Data[[#This Row],[Gross_Profit_Recalc]]/Sales_Data[[#This Row],[Sales]]</f>
        <v>0.4</v>
      </c>
      <c r="Z6984">
        <f>YEAR(Sales_Data[[#This Row],[Order Date]])</f>
        <v>2016</v>
      </c>
    </row>
    <row r="6985" spans="1:26" x14ac:dyDescent="0.2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>_xlfn.XLOOKUP(Sales_Data[[#This Row],[Category]],Assumptions_Model!A:A, Assumptions_Model!B:B)</f>
        <v>0.55000000000000004</v>
      </c>
      <c r="W6985">
        <f>Sales_Data[[#This Row],[Sales]]*Sales_Data[[#This Row],[Cost_%]]</f>
        <v>4.8289999999999997</v>
      </c>
      <c r="X6985">
        <f>Sales_Data[[#This Row],[Sales]]-Sales_Data[[#This Row],[Cost]]</f>
        <v>3.9509999999999996</v>
      </c>
      <c r="Y6985" s="3">
        <f>Sales_Data[[#This Row],[Gross_Profit_Recalc]]/Sales_Data[[#This Row],[Sales]]</f>
        <v>0.45</v>
      </c>
      <c r="Z6985">
        <f>YEAR(Sales_Data[[#This Row],[Order Date]])</f>
        <v>2016</v>
      </c>
    </row>
    <row r="6986" spans="1:26" x14ac:dyDescent="0.2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>_xlfn.XLOOKUP(Sales_Data[[#This Row],[Category]],Assumptions_Model!A:A, Assumptions_Model!B:B)</f>
        <v>0.6</v>
      </c>
      <c r="W6986">
        <f>Sales_Data[[#This Row],[Sales]]*Sales_Data[[#This Row],[Cost_%]]</f>
        <v>226.04400000000001</v>
      </c>
      <c r="X6986">
        <f>Sales_Data[[#This Row],[Sales]]-Sales_Data[[#This Row],[Cost]]</f>
        <v>150.696</v>
      </c>
      <c r="Y6986" s="3">
        <f>Sales_Data[[#This Row],[Gross_Profit_Recalc]]/Sales_Data[[#This Row],[Sales]]</f>
        <v>0.39999999999999997</v>
      </c>
      <c r="Z6986">
        <f>YEAR(Sales_Data[[#This Row],[Order Date]])</f>
        <v>2016</v>
      </c>
    </row>
    <row r="6987" spans="1:26" x14ac:dyDescent="0.2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>_xlfn.XLOOKUP(Sales_Data[[#This Row],[Category]],Assumptions_Model!A:A, Assumptions_Model!B:B)</f>
        <v>0.6</v>
      </c>
      <c r="W6987">
        <f>Sales_Data[[#This Row],[Sales]]*Sales_Data[[#This Row],[Cost_%]]</f>
        <v>17.712</v>
      </c>
      <c r="X6987">
        <f>Sales_Data[[#This Row],[Sales]]-Sales_Data[[#This Row],[Cost]]</f>
        <v>11.808</v>
      </c>
      <c r="Y6987" s="3">
        <f>Sales_Data[[#This Row],[Gross_Profit_Recalc]]/Sales_Data[[#This Row],[Sales]]</f>
        <v>0.4</v>
      </c>
      <c r="Z6987">
        <f>YEAR(Sales_Data[[#This Row],[Order Date]])</f>
        <v>2016</v>
      </c>
    </row>
    <row r="6988" spans="1:26" x14ac:dyDescent="0.2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>_xlfn.XLOOKUP(Sales_Data[[#This Row],[Category]],Assumptions_Model!A:A, Assumptions_Model!B:B)</f>
        <v>0.6</v>
      </c>
      <c r="W6988">
        <f>Sales_Data[[#This Row],[Sales]]*Sales_Data[[#This Row],[Cost_%]]</f>
        <v>7.1760000000000002</v>
      </c>
      <c r="X6988">
        <f>Sales_Data[[#This Row],[Sales]]-Sales_Data[[#This Row],[Cost]]</f>
        <v>4.7840000000000007</v>
      </c>
      <c r="Y6988" s="3">
        <f>Sales_Data[[#This Row],[Gross_Profit_Recalc]]/Sales_Data[[#This Row],[Sales]]</f>
        <v>0.4</v>
      </c>
      <c r="Z6988">
        <f>YEAR(Sales_Data[[#This Row],[Order Date]])</f>
        <v>2016</v>
      </c>
    </row>
    <row r="6989" spans="1:26" x14ac:dyDescent="0.2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>_xlfn.XLOOKUP(Sales_Data[[#This Row],[Category]],Assumptions_Model!A:A, Assumptions_Model!B:B)</f>
        <v>0.6</v>
      </c>
      <c r="W6989">
        <f>Sales_Data[[#This Row],[Sales]]*Sales_Data[[#This Row],[Cost_%]]</f>
        <v>15.839999999999998</v>
      </c>
      <c r="X6989">
        <f>Sales_Data[[#This Row],[Sales]]-Sales_Data[[#This Row],[Cost]]</f>
        <v>10.56</v>
      </c>
      <c r="Y6989" s="3">
        <f>Sales_Data[[#This Row],[Gross_Profit_Recalc]]/Sales_Data[[#This Row],[Sales]]</f>
        <v>0.4</v>
      </c>
      <c r="Z6989">
        <f>YEAR(Sales_Data[[#This Row],[Order Date]])</f>
        <v>2016</v>
      </c>
    </row>
    <row r="6990" spans="1:26" x14ac:dyDescent="0.2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>_xlfn.XLOOKUP(Sales_Data[[#This Row],[Category]],Assumptions_Model!A:A, Assumptions_Model!B:B)</f>
        <v>0.6</v>
      </c>
      <c r="W6990">
        <f>Sales_Data[[#This Row],[Sales]]*Sales_Data[[#This Row],[Cost_%]]</f>
        <v>694.87199999999996</v>
      </c>
      <c r="X6990">
        <f>Sales_Data[[#This Row],[Sales]]-Sales_Data[[#This Row],[Cost]]</f>
        <v>463.24799999999993</v>
      </c>
      <c r="Y6990" s="3">
        <f>Sales_Data[[#This Row],[Gross_Profit_Recalc]]/Sales_Data[[#This Row],[Sales]]</f>
        <v>0.39999999999999997</v>
      </c>
      <c r="Z6990">
        <f>YEAR(Sales_Data[[#This Row],[Order Date]])</f>
        <v>2017</v>
      </c>
    </row>
    <row r="6991" spans="1:26" x14ac:dyDescent="0.2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>_xlfn.XLOOKUP(Sales_Data[[#This Row],[Category]],Assumptions_Model!A:A, Assumptions_Model!B:B)</f>
        <v>0.6</v>
      </c>
      <c r="W6991">
        <f>Sales_Data[[#This Row],[Sales]]*Sales_Data[[#This Row],[Cost_%]]</f>
        <v>0.83519999999999994</v>
      </c>
      <c r="X6991">
        <f>Sales_Data[[#This Row],[Sales]]-Sales_Data[[#This Row],[Cost]]</f>
        <v>0.55679999999999996</v>
      </c>
      <c r="Y6991" s="3">
        <f>Sales_Data[[#This Row],[Gross_Profit_Recalc]]/Sales_Data[[#This Row],[Sales]]</f>
        <v>0.4</v>
      </c>
      <c r="Z6991">
        <f>YEAR(Sales_Data[[#This Row],[Order Date]])</f>
        <v>2017</v>
      </c>
    </row>
    <row r="6992" spans="1:26" x14ac:dyDescent="0.2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>_xlfn.XLOOKUP(Sales_Data[[#This Row],[Category]],Assumptions_Model!A:A, Assumptions_Model!B:B)</f>
        <v>0.6</v>
      </c>
      <c r="W6992">
        <f>Sales_Data[[#This Row],[Sales]]*Sales_Data[[#This Row],[Cost_%]]</f>
        <v>26.657999999999998</v>
      </c>
      <c r="X6992">
        <f>Sales_Data[[#This Row],[Sales]]-Sales_Data[[#This Row],[Cost]]</f>
        <v>17.772000000000002</v>
      </c>
      <c r="Y6992" s="3">
        <f>Sales_Data[[#This Row],[Gross_Profit_Recalc]]/Sales_Data[[#This Row],[Sales]]</f>
        <v>0.4</v>
      </c>
      <c r="Z6992">
        <f>YEAR(Sales_Data[[#This Row],[Order Date]])</f>
        <v>2015</v>
      </c>
    </row>
    <row r="6993" spans="1:26" x14ac:dyDescent="0.2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>_xlfn.XLOOKUP(Sales_Data[[#This Row],[Category]],Assumptions_Model!A:A, Assumptions_Model!B:B)</f>
        <v>0.55000000000000004</v>
      </c>
      <c r="W6993">
        <f>Sales_Data[[#This Row],[Sales]]*Sales_Data[[#This Row],[Cost_%]]</f>
        <v>124.41000000000001</v>
      </c>
      <c r="X6993">
        <f>Sales_Data[[#This Row],[Sales]]-Sales_Data[[#This Row],[Cost]]</f>
        <v>101.78999999999998</v>
      </c>
      <c r="Y6993" s="3">
        <f>Sales_Data[[#This Row],[Gross_Profit_Recalc]]/Sales_Data[[#This Row],[Sales]]</f>
        <v>0.4499999999999999</v>
      </c>
      <c r="Z6993">
        <f>YEAR(Sales_Data[[#This Row],[Order Date]])</f>
        <v>2015</v>
      </c>
    </row>
    <row r="6994" spans="1:26" x14ac:dyDescent="0.2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>_xlfn.XLOOKUP(Sales_Data[[#This Row],[Category]],Assumptions_Model!A:A, Assumptions_Model!B:B)</f>
        <v>0.65</v>
      </c>
      <c r="W6994">
        <f>Sales_Data[[#This Row],[Sales]]*Sales_Data[[#This Row],[Cost_%]]</f>
        <v>121.251</v>
      </c>
      <c r="X6994">
        <f>Sales_Data[[#This Row],[Sales]]-Sales_Data[[#This Row],[Cost]]</f>
        <v>65.288999999999987</v>
      </c>
      <c r="Y6994" s="3">
        <f>Sales_Data[[#This Row],[Gross_Profit_Recalc]]/Sales_Data[[#This Row],[Sales]]</f>
        <v>0.34999999999999992</v>
      </c>
      <c r="Z6994">
        <f>YEAR(Sales_Data[[#This Row],[Order Date]])</f>
        <v>2015</v>
      </c>
    </row>
    <row r="6995" spans="1:26" x14ac:dyDescent="0.2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>_xlfn.XLOOKUP(Sales_Data[[#This Row],[Category]],Assumptions_Model!A:A, Assumptions_Model!B:B)</f>
        <v>0.6</v>
      </c>
      <c r="W6995">
        <f>Sales_Data[[#This Row],[Sales]]*Sales_Data[[#This Row],[Cost_%]]</f>
        <v>159.51599999999999</v>
      </c>
      <c r="X6995">
        <f>Sales_Data[[#This Row],[Sales]]-Sales_Data[[#This Row],[Cost]]</f>
        <v>106.34400000000002</v>
      </c>
      <c r="Y6995" s="3">
        <f>Sales_Data[[#This Row],[Gross_Profit_Recalc]]/Sales_Data[[#This Row],[Sales]]</f>
        <v>0.40000000000000008</v>
      </c>
      <c r="Z6995">
        <f>YEAR(Sales_Data[[#This Row],[Order Date]])</f>
        <v>2015</v>
      </c>
    </row>
    <row r="6996" spans="1:26" x14ac:dyDescent="0.2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>_xlfn.XLOOKUP(Sales_Data[[#This Row],[Category]],Assumptions_Model!A:A, Assumptions_Model!B:B)</f>
        <v>0.6</v>
      </c>
      <c r="W6996">
        <f>Sales_Data[[#This Row],[Sales]]*Sales_Data[[#This Row],[Cost_%]]</f>
        <v>16.739999999999998</v>
      </c>
      <c r="X6996">
        <f>Sales_Data[[#This Row],[Sales]]-Sales_Data[[#This Row],[Cost]]</f>
        <v>11.16</v>
      </c>
      <c r="Y6996" s="3">
        <f>Sales_Data[[#This Row],[Gross_Profit_Recalc]]/Sales_Data[[#This Row],[Sales]]</f>
        <v>0.4</v>
      </c>
      <c r="Z6996">
        <f>YEAR(Sales_Data[[#This Row],[Order Date]])</f>
        <v>2015</v>
      </c>
    </row>
    <row r="6997" spans="1:26" x14ac:dyDescent="0.2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>_xlfn.XLOOKUP(Sales_Data[[#This Row],[Category]],Assumptions_Model!A:A, Assumptions_Model!B:B)</f>
        <v>0.6</v>
      </c>
      <c r="W6997">
        <f>Sales_Data[[#This Row],[Sales]]*Sales_Data[[#This Row],[Cost_%]]</f>
        <v>18.648</v>
      </c>
      <c r="X6997">
        <f>Sales_Data[[#This Row],[Sales]]-Sales_Data[[#This Row],[Cost]]</f>
        <v>12.431999999999999</v>
      </c>
      <c r="Y6997" s="3">
        <f>Sales_Data[[#This Row],[Gross_Profit_Recalc]]/Sales_Data[[#This Row],[Sales]]</f>
        <v>0.39999999999999997</v>
      </c>
      <c r="Z6997">
        <f>YEAR(Sales_Data[[#This Row],[Order Date]])</f>
        <v>2015</v>
      </c>
    </row>
    <row r="6998" spans="1:26" x14ac:dyDescent="0.2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>_xlfn.XLOOKUP(Sales_Data[[#This Row],[Category]],Assumptions_Model!A:A, Assumptions_Model!B:B)</f>
        <v>0.6</v>
      </c>
      <c r="W6998">
        <f>Sales_Data[[#This Row],[Sales]]*Sales_Data[[#This Row],[Cost_%]]</f>
        <v>8.3040000000000003</v>
      </c>
      <c r="X6998">
        <f>Sales_Data[[#This Row],[Sales]]-Sales_Data[[#This Row],[Cost]]</f>
        <v>5.5359999999999996</v>
      </c>
      <c r="Y6998" s="3">
        <f>Sales_Data[[#This Row],[Gross_Profit_Recalc]]/Sales_Data[[#This Row],[Sales]]</f>
        <v>0.39999999999999997</v>
      </c>
      <c r="Z6998">
        <f>YEAR(Sales_Data[[#This Row],[Order Date]])</f>
        <v>2017</v>
      </c>
    </row>
    <row r="6999" spans="1:26" x14ac:dyDescent="0.2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>_xlfn.XLOOKUP(Sales_Data[[#This Row],[Category]],Assumptions_Model!A:A, Assumptions_Model!B:B)</f>
        <v>0.6</v>
      </c>
      <c r="W6999">
        <f>Sales_Data[[#This Row],[Sales]]*Sales_Data[[#This Row],[Cost_%]]</f>
        <v>105.5232</v>
      </c>
      <c r="X6999">
        <f>Sales_Data[[#This Row],[Sales]]-Sales_Data[[#This Row],[Cost]]</f>
        <v>70.348800000000011</v>
      </c>
      <c r="Y6999" s="3">
        <f>Sales_Data[[#This Row],[Gross_Profit_Recalc]]/Sales_Data[[#This Row],[Sales]]</f>
        <v>0.4</v>
      </c>
      <c r="Z6999">
        <f>YEAR(Sales_Data[[#This Row],[Order Date]])</f>
        <v>2017</v>
      </c>
    </row>
    <row r="7000" spans="1:26" x14ac:dyDescent="0.2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f>_xlfn.XLOOKUP(Sales_Data[[#This Row],[Category]],Assumptions_Model!A:A, Assumptions_Model!B:B)</f>
        <v>0.6</v>
      </c>
      <c r="W7000">
        <f>Sales_Data[[#This Row],[Sales]]*Sales_Data[[#This Row],[Cost_%]]</f>
        <v>7.7759999999999998</v>
      </c>
      <c r="X7000">
        <f>Sales_Data[[#This Row],[Sales]]-Sales_Data[[#This Row],[Cost]]</f>
        <v>5.1840000000000011</v>
      </c>
      <c r="Y7000" s="3">
        <f>Sales_Data[[#This Row],[Gross_Profit_Recalc]]/Sales_Data[[#This Row],[Sales]]</f>
        <v>0.40000000000000008</v>
      </c>
      <c r="Z7000">
        <f>YEAR(Sales_Data[[#This Row],[Order Date]])</f>
        <v>2016</v>
      </c>
    </row>
    <row r="7001" spans="1:26" x14ac:dyDescent="0.2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f>_xlfn.XLOOKUP(Sales_Data[[#This Row],[Category]],Assumptions_Model!A:A, Assumptions_Model!B:B)</f>
        <v>0.6</v>
      </c>
      <c r="W7001">
        <f>Sales_Data[[#This Row],[Sales]]*Sales_Data[[#This Row],[Cost_%]]</f>
        <v>125.06399999999999</v>
      </c>
      <c r="X7001">
        <f>Sales_Data[[#This Row],[Sales]]-Sales_Data[[#This Row],[Cost]]</f>
        <v>83.376000000000005</v>
      </c>
      <c r="Y7001" s="3">
        <f>Sales_Data[[#This Row],[Gross_Profit_Recalc]]/Sales_Data[[#This Row],[Sales]]</f>
        <v>0.4</v>
      </c>
      <c r="Z7001">
        <f>YEAR(Sales_Data[[#This Row],[Order Date]])</f>
        <v>2017</v>
      </c>
    </row>
    <row r="7002" spans="1:26" x14ac:dyDescent="0.2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>_xlfn.XLOOKUP(Sales_Data[[#This Row],[Category]],Assumptions_Model!A:A, Assumptions_Model!B:B)</f>
        <v>0.6</v>
      </c>
      <c r="W7002">
        <f>Sales_Data[[#This Row],[Sales]]*Sales_Data[[#This Row],[Cost_%]]</f>
        <v>15.456</v>
      </c>
      <c r="X7002">
        <f>Sales_Data[[#This Row],[Sales]]-Sales_Data[[#This Row],[Cost]]</f>
        <v>10.304000000000002</v>
      </c>
      <c r="Y7002" s="3">
        <f>Sales_Data[[#This Row],[Gross_Profit_Recalc]]/Sales_Data[[#This Row],[Sales]]</f>
        <v>0.40000000000000008</v>
      </c>
      <c r="Z7002">
        <f>YEAR(Sales_Data[[#This Row],[Order Date]])</f>
        <v>2017</v>
      </c>
    </row>
    <row r="7003" spans="1:26" x14ac:dyDescent="0.2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f>_xlfn.XLOOKUP(Sales_Data[[#This Row],[Category]],Assumptions_Model!A:A, Assumptions_Model!B:B)</f>
        <v>0.65</v>
      </c>
      <c r="W7003">
        <f>Sales_Data[[#This Row],[Sales]]*Sales_Data[[#This Row],[Cost_%]]</f>
        <v>238.38360000000003</v>
      </c>
      <c r="X7003">
        <f>Sales_Data[[#This Row],[Sales]]-Sales_Data[[#This Row],[Cost]]</f>
        <v>128.3604</v>
      </c>
      <c r="Y7003" s="3">
        <f>Sales_Data[[#This Row],[Gross_Profit_Recalc]]/Sales_Data[[#This Row],[Sales]]</f>
        <v>0.35</v>
      </c>
      <c r="Z7003">
        <f>YEAR(Sales_Data[[#This Row],[Order Date]])</f>
        <v>2015</v>
      </c>
    </row>
    <row r="7004" spans="1:26" x14ac:dyDescent="0.2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>_xlfn.XLOOKUP(Sales_Data[[#This Row],[Category]],Assumptions_Model!A:A, Assumptions_Model!B:B)</f>
        <v>0.65</v>
      </c>
      <c r="W7004">
        <f>Sales_Data[[#This Row],[Sales]]*Sales_Data[[#This Row],[Cost_%]]</f>
        <v>188.006</v>
      </c>
      <c r="X7004">
        <f>Sales_Data[[#This Row],[Sales]]-Sales_Data[[#This Row],[Cost]]</f>
        <v>101.23400000000001</v>
      </c>
      <c r="Y7004" s="3">
        <f>Sales_Data[[#This Row],[Gross_Profit_Recalc]]/Sales_Data[[#This Row],[Sales]]</f>
        <v>0.35000000000000003</v>
      </c>
      <c r="Z7004">
        <f>YEAR(Sales_Data[[#This Row],[Order Date]])</f>
        <v>2014</v>
      </c>
    </row>
    <row r="7005" spans="1:26" x14ac:dyDescent="0.2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f>_xlfn.XLOOKUP(Sales_Data[[#This Row],[Category]],Assumptions_Model!A:A, Assumptions_Model!B:B)</f>
        <v>0.6</v>
      </c>
      <c r="W7005">
        <f>Sales_Data[[#This Row],[Sales]]*Sales_Data[[#This Row],[Cost_%]]</f>
        <v>41.6736</v>
      </c>
      <c r="X7005">
        <f>Sales_Data[[#This Row],[Sales]]-Sales_Data[[#This Row],[Cost]]</f>
        <v>27.782400000000003</v>
      </c>
      <c r="Y7005" s="3">
        <f>Sales_Data[[#This Row],[Gross_Profit_Recalc]]/Sales_Data[[#This Row],[Sales]]</f>
        <v>0.4</v>
      </c>
      <c r="Z7005">
        <f>YEAR(Sales_Data[[#This Row],[Order Date]])</f>
        <v>2014</v>
      </c>
    </row>
    <row r="7006" spans="1:26" x14ac:dyDescent="0.2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f>_xlfn.XLOOKUP(Sales_Data[[#This Row],[Category]],Assumptions_Model!A:A, Assumptions_Model!B:B)</f>
        <v>0.6</v>
      </c>
      <c r="W7006">
        <f>Sales_Data[[#This Row],[Sales]]*Sales_Data[[#This Row],[Cost_%]]</f>
        <v>3.1103999999999998</v>
      </c>
      <c r="X7006">
        <f>Sales_Data[[#This Row],[Sales]]-Sales_Data[[#This Row],[Cost]]</f>
        <v>2.0736000000000003</v>
      </c>
      <c r="Y7006" s="3">
        <f>Sales_Data[[#This Row],[Gross_Profit_Recalc]]/Sales_Data[[#This Row],[Sales]]</f>
        <v>0.40000000000000008</v>
      </c>
      <c r="Z7006">
        <f>YEAR(Sales_Data[[#This Row],[Order Date]])</f>
        <v>2014</v>
      </c>
    </row>
    <row r="7007" spans="1:26" x14ac:dyDescent="0.2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>_xlfn.XLOOKUP(Sales_Data[[#This Row],[Category]],Assumptions_Model!A:A, Assumptions_Model!B:B)</f>
        <v>0.65</v>
      </c>
      <c r="W7007">
        <f>Sales_Data[[#This Row],[Sales]]*Sales_Data[[#This Row],[Cost_%]]</f>
        <v>133.35659999999999</v>
      </c>
      <c r="X7007">
        <f>Sales_Data[[#This Row],[Sales]]-Sales_Data[[#This Row],[Cost]]</f>
        <v>71.807400000000001</v>
      </c>
      <c r="Y7007" s="3">
        <f>Sales_Data[[#This Row],[Gross_Profit_Recalc]]/Sales_Data[[#This Row],[Sales]]</f>
        <v>0.35000000000000003</v>
      </c>
      <c r="Z7007">
        <f>YEAR(Sales_Data[[#This Row],[Order Date]])</f>
        <v>2015</v>
      </c>
    </row>
    <row r="7008" spans="1:26" x14ac:dyDescent="0.2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f>_xlfn.XLOOKUP(Sales_Data[[#This Row],[Category]],Assumptions_Model!A:A, Assumptions_Model!B:B)</f>
        <v>0.65</v>
      </c>
      <c r="W7008">
        <f>Sales_Data[[#This Row],[Sales]]*Sales_Data[[#This Row],[Cost_%]]</f>
        <v>5.5536000000000003</v>
      </c>
      <c r="X7008">
        <f>Sales_Data[[#This Row],[Sales]]-Sales_Data[[#This Row],[Cost]]</f>
        <v>2.9904000000000002</v>
      </c>
      <c r="Y7008" s="3">
        <f>Sales_Data[[#This Row],[Gross_Profit_Recalc]]/Sales_Data[[#This Row],[Sales]]</f>
        <v>0.35</v>
      </c>
      <c r="Z7008">
        <f>YEAR(Sales_Data[[#This Row],[Order Date]])</f>
        <v>2014</v>
      </c>
    </row>
    <row r="7009" spans="1:26" x14ac:dyDescent="0.2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>_xlfn.XLOOKUP(Sales_Data[[#This Row],[Category]],Assumptions_Model!A:A, Assumptions_Model!B:B)</f>
        <v>0.6</v>
      </c>
      <c r="W7009">
        <f>Sales_Data[[#This Row],[Sales]]*Sales_Data[[#This Row],[Cost_%]]</f>
        <v>7.6967999999999996</v>
      </c>
      <c r="X7009">
        <f>Sales_Data[[#This Row],[Sales]]-Sales_Data[[#This Row],[Cost]]</f>
        <v>5.1311999999999998</v>
      </c>
      <c r="Y7009" s="3">
        <f>Sales_Data[[#This Row],[Gross_Profit_Recalc]]/Sales_Data[[#This Row],[Sales]]</f>
        <v>0.4</v>
      </c>
      <c r="Z7009">
        <f>YEAR(Sales_Data[[#This Row],[Order Date]])</f>
        <v>2015</v>
      </c>
    </row>
    <row r="7010" spans="1:26" x14ac:dyDescent="0.2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>_xlfn.XLOOKUP(Sales_Data[[#This Row],[Category]],Assumptions_Model!A:A, Assumptions_Model!B:B)</f>
        <v>0.65</v>
      </c>
      <c r="W7010">
        <f>Sales_Data[[#This Row],[Sales]]*Sales_Data[[#This Row],[Cost_%]]</f>
        <v>388.99770000000001</v>
      </c>
      <c r="X7010">
        <f>Sales_Data[[#This Row],[Sales]]-Sales_Data[[#This Row],[Cost]]</f>
        <v>209.46029999999996</v>
      </c>
      <c r="Y7010" s="3">
        <f>Sales_Data[[#This Row],[Gross_Profit_Recalc]]/Sales_Data[[#This Row],[Sales]]</f>
        <v>0.35</v>
      </c>
      <c r="Z7010">
        <f>YEAR(Sales_Data[[#This Row],[Order Date]])</f>
        <v>2015</v>
      </c>
    </row>
    <row r="7011" spans="1:26" x14ac:dyDescent="0.2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f>_xlfn.XLOOKUP(Sales_Data[[#This Row],[Category]],Assumptions_Model!A:A, Assumptions_Model!B:B)</f>
        <v>0.65</v>
      </c>
      <c r="W7011">
        <f>Sales_Data[[#This Row],[Sales]]*Sales_Data[[#This Row],[Cost_%]]</f>
        <v>16.889600000000002</v>
      </c>
      <c r="X7011">
        <f>Sales_Data[[#This Row],[Sales]]-Sales_Data[[#This Row],[Cost]]</f>
        <v>9.0944000000000003</v>
      </c>
      <c r="Y7011" s="3">
        <f>Sales_Data[[#This Row],[Gross_Profit_Recalc]]/Sales_Data[[#This Row],[Sales]]</f>
        <v>0.35</v>
      </c>
      <c r="Z7011">
        <f>YEAR(Sales_Data[[#This Row],[Order Date]])</f>
        <v>2015</v>
      </c>
    </row>
    <row r="7012" spans="1:26" x14ac:dyDescent="0.2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>_xlfn.XLOOKUP(Sales_Data[[#This Row],[Category]],Assumptions_Model!A:A, Assumptions_Model!B:B)</f>
        <v>0.6</v>
      </c>
      <c r="W7012">
        <f>Sales_Data[[#This Row],[Sales]]*Sales_Data[[#This Row],[Cost_%]]</f>
        <v>10.776</v>
      </c>
      <c r="X7012">
        <f>Sales_Data[[#This Row],[Sales]]-Sales_Data[[#This Row],[Cost]]</f>
        <v>7.1840000000000011</v>
      </c>
      <c r="Y7012" s="3">
        <f>Sales_Data[[#This Row],[Gross_Profit_Recalc]]/Sales_Data[[#This Row],[Sales]]</f>
        <v>0.4</v>
      </c>
      <c r="Z7012">
        <f>YEAR(Sales_Data[[#This Row],[Order Date]])</f>
        <v>2014</v>
      </c>
    </row>
    <row r="7013" spans="1:26" x14ac:dyDescent="0.2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f>_xlfn.XLOOKUP(Sales_Data[[#This Row],[Category]],Assumptions_Model!A:A, Assumptions_Model!B:B)</f>
        <v>0.6</v>
      </c>
      <c r="W7013">
        <f>Sales_Data[[#This Row],[Sales]]*Sales_Data[[#This Row],[Cost_%]]</f>
        <v>3.024</v>
      </c>
      <c r="X7013">
        <f>Sales_Data[[#This Row],[Sales]]-Sales_Data[[#This Row],[Cost]]</f>
        <v>2.016</v>
      </c>
      <c r="Y7013" s="3">
        <f>Sales_Data[[#This Row],[Gross_Profit_Recalc]]/Sales_Data[[#This Row],[Sales]]</f>
        <v>0.4</v>
      </c>
      <c r="Z7013">
        <f>YEAR(Sales_Data[[#This Row],[Order Date]])</f>
        <v>2014</v>
      </c>
    </row>
    <row r="7014" spans="1:26" x14ac:dyDescent="0.2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>_xlfn.XLOOKUP(Sales_Data[[#This Row],[Category]],Assumptions_Model!A:A, Assumptions_Model!B:B)</f>
        <v>0.6</v>
      </c>
      <c r="W7014">
        <f>Sales_Data[[#This Row],[Sales]]*Sales_Data[[#This Row],[Cost_%]]</f>
        <v>124.89599999999999</v>
      </c>
      <c r="X7014">
        <f>Sales_Data[[#This Row],[Sales]]-Sales_Data[[#This Row],[Cost]]</f>
        <v>83.26400000000001</v>
      </c>
      <c r="Y7014" s="3">
        <f>Sales_Data[[#This Row],[Gross_Profit_Recalc]]/Sales_Data[[#This Row],[Sales]]</f>
        <v>0.40000000000000008</v>
      </c>
      <c r="Z7014">
        <f>YEAR(Sales_Data[[#This Row],[Order Date]])</f>
        <v>2014</v>
      </c>
    </row>
    <row r="7015" spans="1:26" x14ac:dyDescent="0.2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>_xlfn.XLOOKUP(Sales_Data[[#This Row],[Category]],Assumptions_Model!A:A, Assumptions_Model!B:B)</f>
        <v>0.65</v>
      </c>
      <c r="W7015">
        <f>Sales_Data[[#This Row],[Sales]]*Sales_Data[[#This Row],[Cost_%]]</f>
        <v>96.367050000000006</v>
      </c>
      <c r="X7015">
        <f>Sales_Data[[#This Row],[Sales]]-Sales_Data[[#This Row],[Cost]]</f>
        <v>51.889949999999999</v>
      </c>
      <c r="Y7015" s="3">
        <f>Sales_Data[[#This Row],[Gross_Profit_Recalc]]/Sales_Data[[#This Row],[Sales]]</f>
        <v>0.35</v>
      </c>
      <c r="Z7015">
        <f>YEAR(Sales_Data[[#This Row],[Order Date]])</f>
        <v>2017</v>
      </c>
    </row>
    <row r="7016" spans="1:26" x14ac:dyDescent="0.2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>_xlfn.XLOOKUP(Sales_Data[[#This Row],[Category]],Assumptions_Model!A:A, Assumptions_Model!B:B)</f>
        <v>0.6</v>
      </c>
      <c r="W7016">
        <f>Sales_Data[[#This Row],[Sales]]*Sales_Data[[#This Row],[Cost_%]]</f>
        <v>88.055999999999997</v>
      </c>
      <c r="X7016">
        <f>Sales_Data[[#This Row],[Sales]]-Sales_Data[[#This Row],[Cost]]</f>
        <v>58.703999999999994</v>
      </c>
      <c r="Y7016" s="3">
        <f>Sales_Data[[#This Row],[Gross_Profit_Recalc]]/Sales_Data[[#This Row],[Sales]]</f>
        <v>0.39999999999999997</v>
      </c>
      <c r="Z7016">
        <f>YEAR(Sales_Data[[#This Row],[Order Date]])</f>
        <v>2014</v>
      </c>
    </row>
    <row r="7017" spans="1:26" x14ac:dyDescent="0.2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>_xlfn.XLOOKUP(Sales_Data[[#This Row],[Category]],Assumptions_Model!A:A, Assumptions_Model!B:B)</f>
        <v>0.55000000000000004</v>
      </c>
      <c r="W7017">
        <f>Sales_Data[[#This Row],[Sales]]*Sales_Data[[#This Row],[Cost_%]]</f>
        <v>18.128000000000004</v>
      </c>
      <c r="X7017">
        <f>Sales_Data[[#This Row],[Sales]]-Sales_Data[[#This Row],[Cost]]</f>
        <v>14.831999999999997</v>
      </c>
      <c r="Y7017" s="3">
        <f>Sales_Data[[#This Row],[Gross_Profit_Recalc]]/Sales_Data[[#This Row],[Sales]]</f>
        <v>0.4499999999999999</v>
      </c>
      <c r="Z7017">
        <f>YEAR(Sales_Data[[#This Row],[Order Date]])</f>
        <v>2014</v>
      </c>
    </row>
    <row r="7018" spans="1:26" x14ac:dyDescent="0.2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>_xlfn.XLOOKUP(Sales_Data[[#This Row],[Category]],Assumptions_Model!A:A, Assumptions_Model!B:B)</f>
        <v>0.55000000000000004</v>
      </c>
      <c r="W7018">
        <f>Sales_Data[[#This Row],[Sales]]*Sales_Data[[#This Row],[Cost_%]]</f>
        <v>323.38350000000003</v>
      </c>
      <c r="X7018">
        <f>Sales_Data[[#This Row],[Sales]]-Sales_Data[[#This Row],[Cost]]</f>
        <v>264.5865</v>
      </c>
      <c r="Y7018" s="3">
        <f>Sales_Data[[#This Row],[Gross_Profit_Recalc]]/Sales_Data[[#This Row],[Sales]]</f>
        <v>0.44999999999999996</v>
      </c>
      <c r="Z7018">
        <f>YEAR(Sales_Data[[#This Row],[Order Date]])</f>
        <v>2014</v>
      </c>
    </row>
    <row r="7019" spans="1:26" x14ac:dyDescent="0.2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>_xlfn.XLOOKUP(Sales_Data[[#This Row],[Category]],Assumptions_Model!A:A, Assumptions_Model!B:B)</f>
        <v>0.6</v>
      </c>
      <c r="W7019">
        <f>Sales_Data[[#This Row],[Sales]]*Sales_Data[[#This Row],[Cost_%]]</f>
        <v>8.9639999999999986</v>
      </c>
      <c r="X7019">
        <f>Sales_Data[[#This Row],[Sales]]-Sales_Data[[#This Row],[Cost]]</f>
        <v>5.9760000000000009</v>
      </c>
      <c r="Y7019" s="3">
        <f>Sales_Data[[#This Row],[Gross_Profit_Recalc]]/Sales_Data[[#This Row],[Sales]]</f>
        <v>0.40000000000000008</v>
      </c>
      <c r="Z7019">
        <f>YEAR(Sales_Data[[#This Row],[Order Date]])</f>
        <v>2014</v>
      </c>
    </row>
    <row r="7020" spans="1:26" x14ac:dyDescent="0.2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f>_xlfn.XLOOKUP(Sales_Data[[#This Row],[Category]],Assumptions_Model!A:A, Assumptions_Model!B:B)</f>
        <v>0.6</v>
      </c>
      <c r="W7020">
        <f>Sales_Data[[#This Row],[Sales]]*Sales_Data[[#This Row],[Cost_%]]</f>
        <v>15.497999999999998</v>
      </c>
      <c r="X7020">
        <f>Sales_Data[[#This Row],[Sales]]-Sales_Data[[#This Row],[Cost]]</f>
        <v>10.332000000000001</v>
      </c>
      <c r="Y7020" s="3">
        <f>Sales_Data[[#This Row],[Gross_Profit_Recalc]]/Sales_Data[[#This Row],[Sales]]</f>
        <v>0.40000000000000008</v>
      </c>
      <c r="Z7020">
        <f>YEAR(Sales_Data[[#This Row],[Order Date]])</f>
        <v>2016</v>
      </c>
    </row>
    <row r="7021" spans="1:26" x14ac:dyDescent="0.2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f>_xlfn.XLOOKUP(Sales_Data[[#This Row],[Category]],Assumptions_Model!A:A, Assumptions_Model!B:B)</f>
        <v>0.6</v>
      </c>
      <c r="W7021">
        <f>Sales_Data[[#This Row],[Sales]]*Sales_Data[[#This Row],[Cost_%]]</f>
        <v>9.3311999999999991</v>
      </c>
      <c r="X7021">
        <f>Sales_Data[[#This Row],[Sales]]-Sales_Data[[#This Row],[Cost]]</f>
        <v>6.2208000000000006</v>
      </c>
      <c r="Y7021" s="3">
        <f>Sales_Data[[#This Row],[Gross_Profit_Recalc]]/Sales_Data[[#This Row],[Sales]]</f>
        <v>0.4</v>
      </c>
      <c r="Z7021">
        <f>YEAR(Sales_Data[[#This Row],[Order Date]])</f>
        <v>2014</v>
      </c>
    </row>
    <row r="7022" spans="1:26" x14ac:dyDescent="0.2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>_xlfn.XLOOKUP(Sales_Data[[#This Row],[Category]],Assumptions_Model!A:A, Assumptions_Model!B:B)</f>
        <v>0.6</v>
      </c>
      <c r="W7022">
        <f>Sales_Data[[#This Row],[Sales]]*Sales_Data[[#This Row],[Cost_%]]</f>
        <v>4.08</v>
      </c>
      <c r="X7022">
        <f>Sales_Data[[#This Row],[Sales]]-Sales_Data[[#This Row],[Cost]]</f>
        <v>2.7199999999999998</v>
      </c>
      <c r="Y7022" s="3">
        <f>Sales_Data[[#This Row],[Gross_Profit_Recalc]]/Sales_Data[[#This Row],[Sales]]</f>
        <v>0.39999999999999997</v>
      </c>
      <c r="Z7022">
        <f>YEAR(Sales_Data[[#This Row],[Order Date]])</f>
        <v>2014</v>
      </c>
    </row>
    <row r="7023" spans="1:26" x14ac:dyDescent="0.2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>_xlfn.XLOOKUP(Sales_Data[[#This Row],[Category]],Assumptions_Model!A:A, Assumptions_Model!B:B)</f>
        <v>0.65</v>
      </c>
      <c r="W7023">
        <f>Sales_Data[[#This Row],[Sales]]*Sales_Data[[#This Row],[Cost_%]]</f>
        <v>2.7456</v>
      </c>
      <c r="X7023">
        <f>Sales_Data[[#This Row],[Sales]]-Sales_Data[[#This Row],[Cost]]</f>
        <v>1.4784000000000002</v>
      </c>
      <c r="Y7023" s="3">
        <f>Sales_Data[[#This Row],[Gross_Profit_Recalc]]/Sales_Data[[#This Row],[Sales]]</f>
        <v>0.35000000000000003</v>
      </c>
      <c r="Z7023">
        <f>YEAR(Sales_Data[[#This Row],[Order Date]])</f>
        <v>2014</v>
      </c>
    </row>
    <row r="7024" spans="1:26" x14ac:dyDescent="0.2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>_xlfn.XLOOKUP(Sales_Data[[#This Row],[Category]],Assumptions_Model!A:A, Assumptions_Model!B:B)</f>
        <v>0.55000000000000004</v>
      </c>
      <c r="W7024">
        <f>Sales_Data[[#This Row],[Sales]]*Sales_Data[[#This Row],[Cost_%]]</f>
        <v>79.001999999999995</v>
      </c>
      <c r="X7024">
        <f>Sales_Data[[#This Row],[Sales]]-Sales_Data[[#This Row],[Cost]]</f>
        <v>64.637999999999991</v>
      </c>
      <c r="Y7024" s="3">
        <f>Sales_Data[[#This Row],[Gross_Profit_Recalc]]/Sales_Data[[#This Row],[Sales]]</f>
        <v>0.44999999999999996</v>
      </c>
      <c r="Z7024">
        <f>YEAR(Sales_Data[[#This Row],[Order Date]])</f>
        <v>2014</v>
      </c>
    </row>
    <row r="7025" spans="1:26" x14ac:dyDescent="0.2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>_xlfn.XLOOKUP(Sales_Data[[#This Row],[Category]],Assumptions_Model!A:A, Assumptions_Model!B:B)</f>
        <v>0.6</v>
      </c>
      <c r="W7025">
        <f>Sales_Data[[#This Row],[Sales]]*Sales_Data[[#This Row],[Cost_%]]</f>
        <v>18.662399999999998</v>
      </c>
      <c r="X7025">
        <f>Sales_Data[[#This Row],[Sales]]-Sales_Data[[#This Row],[Cost]]</f>
        <v>12.441600000000001</v>
      </c>
      <c r="Y7025" s="3">
        <f>Sales_Data[[#This Row],[Gross_Profit_Recalc]]/Sales_Data[[#This Row],[Sales]]</f>
        <v>0.4</v>
      </c>
      <c r="Z7025">
        <f>YEAR(Sales_Data[[#This Row],[Order Date]])</f>
        <v>2014</v>
      </c>
    </row>
    <row r="7026" spans="1:26" x14ac:dyDescent="0.2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>_xlfn.XLOOKUP(Sales_Data[[#This Row],[Category]],Assumptions_Model!A:A, Assumptions_Model!B:B)</f>
        <v>0.6</v>
      </c>
      <c r="W7026">
        <f>Sales_Data[[#This Row],[Sales]]*Sales_Data[[#This Row],[Cost_%]]</f>
        <v>133.83359999999999</v>
      </c>
      <c r="X7026">
        <f>Sales_Data[[#This Row],[Sales]]-Sales_Data[[#This Row],[Cost]]</f>
        <v>89.222400000000022</v>
      </c>
      <c r="Y7026" s="3">
        <f>Sales_Data[[#This Row],[Gross_Profit_Recalc]]/Sales_Data[[#This Row],[Sales]]</f>
        <v>0.40000000000000008</v>
      </c>
      <c r="Z7026">
        <f>YEAR(Sales_Data[[#This Row],[Order Date]])</f>
        <v>2014</v>
      </c>
    </row>
    <row r="7027" spans="1:26" x14ac:dyDescent="0.2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>_xlfn.XLOOKUP(Sales_Data[[#This Row],[Category]],Assumptions_Model!A:A, Assumptions_Model!B:B)</f>
        <v>0.55000000000000004</v>
      </c>
      <c r="W7027">
        <f>Sales_Data[[#This Row],[Sales]]*Sales_Data[[#This Row],[Cost_%]]</f>
        <v>125.10300000000001</v>
      </c>
      <c r="X7027">
        <f>Sales_Data[[#This Row],[Sales]]-Sales_Data[[#This Row],[Cost]]</f>
        <v>102.357</v>
      </c>
      <c r="Y7027" s="3">
        <f>Sales_Data[[#This Row],[Gross_Profit_Recalc]]/Sales_Data[[#This Row],[Sales]]</f>
        <v>0.44999999999999996</v>
      </c>
      <c r="Z7027">
        <f>YEAR(Sales_Data[[#This Row],[Order Date]])</f>
        <v>2017</v>
      </c>
    </row>
    <row r="7028" spans="1:26" x14ac:dyDescent="0.2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>_xlfn.XLOOKUP(Sales_Data[[#This Row],[Category]],Assumptions_Model!A:A, Assumptions_Model!B:B)</f>
        <v>0.6</v>
      </c>
      <c r="W7028">
        <f>Sales_Data[[#This Row],[Sales]]*Sales_Data[[#This Row],[Cost_%]]</f>
        <v>27.744</v>
      </c>
      <c r="X7028">
        <f>Sales_Data[[#This Row],[Sales]]-Sales_Data[[#This Row],[Cost]]</f>
        <v>18.496000000000002</v>
      </c>
      <c r="Y7028" s="3">
        <f>Sales_Data[[#This Row],[Gross_Profit_Recalc]]/Sales_Data[[#This Row],[Sales]]</f>
        <v>0.4</v>
      </c>
      <c r="Z7028">
        <f>YEAR(Sales_Data[[#This Row],[Order Date]])</f>
        <v>2017</v>
      </c>
    </row>
    <row r="7029" spans="1:26" x14ac:dyDescent="0.2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>_xlfn.XLOOKUP(Sales_Data[[#This Row],[Category]],Assumptions_Model!A:A, Assumptions_Model!B:B)</f>
        <v>0.6</v>
      </c>
      <c r="W7029">
        <f>Sales_Data[[#This Row],[Sales]]*Sales_Data[[#This Row],[Cost_%]]</f>
        <v>3.1319999999999997</v>
      </c>
      <c r="X7029">
        <f>Sales_Data[[#This Row],[Sales]]-Sales_Data[[#This Row],[Cost]]</f>
        <v>2.0880000000000001</v>
      </c>
      <c r="Y7029" s="3">
        <f>Sales_Data[[#This Row],[Gross_Profit_Recalc]]/Sales_Data[[#This Row],[Sales]]</f>
        <v>0.4</v>
      </c>
      <c r="Z7029">
        <f>YEAR(Sales_Data[[#This Row],[Order Date]])</f>
        <v>2017</v>
      </c>
    </row>
    <row r="7030" spans="1:26" x14ac:dyDescent="0.2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>_xlfn.XLOOKUP(Sales_Data[[#This Row],[Category]],Assumptions_Model!A:A, Assumptions_Model!B:B)</f>
        <v>0.6</v>
      </c>
      <c r="W7030">
        <f>Sales_Data[[#This Row],[Sales]]*Sales_Data[[#This Row],[Cost_%]]</f>
        <v>20.34</v>
      </c>
      <c r="X7030">
        <f>Sales_Data[[#This Row],[Sales]]-Sales_Data[[#This Row],[Cost]]</f>
        <v>13.559999999999999</v>
      </c>
      <c r="Y7030" s="3">
        <f>Sales_Data[[#This Row],[Gross_Profit_Recalc]]/Sales_Data[[#This Row],[Sales]]</f>
        <v>0.39999999999999997</v>
      </c>
      <c r="Z7030">
        <f>YEAR(Sales_Data[[#This Row],[Order Date]])</f>
        <v>2016</v>
      </c>
    </row>
    <row r="7031" spans="1:26" x14ac:dyDescent="0.2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>_xlfn.XLOOKUP(Sales_Data[[#This Row],[Category]],Assumptions_Model!A:A, Assumptions_Model!B:B)</f>
        <v>0.6</v>
      </c>
      <c r="W7031">
        <f>Sales_Data[[#This Row],[Sales]]*Sales_Data[[#This Row],[Cost_%]]</f>
        <v>16.884</v>
      </c>
      <c r="X7031">
        <f>Sales_Data[[#This Row],[Sales]]-Sales_Data[[#This Row],[Cost]]</f>
        <v>11.256</v>
      </c>
      <c r="Y7031" s="3">
        <f>Sales_Data[[#This Row],[Gross_Profit_Recalc]]/Sales_Data[[#This Row],[Sales]]</f>
        <v>0.4</v>
      </c>
      <c r="Z7031">
        <f>YEAR(Sales_Data[[#This Row],[Order Date]])</f>
        <v>2016</v>
      </c>
    </row>
    <row r="7032" spans="1:26" x14ac:dyDescent="0.2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>_xlfn.XLOOKUP(Sales_Data[[#This Row],[Category]],Assumptions_Model!A:A, Assumptions_Model!B:B)</f>
        <v>0.55000000000000004</v>
      </c>
      <c r="W7032">
        <f>Sales_Data[[#This Row],[Sales]]*Sales_Data[[#This Row],[Cost_%]]</f>
        <v>19.8</v>
      </c>
      <c r="X7032">
        <f>Sales_Data[[#This Row],[Sales]]-Sales_Data[[#This Row],[Cost]]</f>
        <v>16.2</v>
      </c>
      <c r="Y7032" s="3">
        <f>Sales_Data[[#This Row],[Gross_Profit_Recalc]]/Sales_Data[[#This Row],[Sales]]</f>
        <v>0.44999999999999996</v>
      </c>
      <c r="Z7032">
        <f>YEAR(Sales_Data[[#This Row],[Order Date]])</f>
        <v>2016</v>
      </c>
    </row>
    <row r="7033" spans="1:26" x14ac:dyDescent="0.2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>_xlfn.XLOOKUP(Sales_Data[[#This Row],[Category]],Assumptions_Model!A:A, Assumptions_Model!B:B)</f>
        <v>0.6</v>
      </c>
      <c r="W7033">
        <f>Sales_Data[[#This Row],[Sales]]*Sales_Data[[#This Row],[Cost_%]]</f>
        <v>55.763999999999996</v>
      </c>
      <c r="X7033">
        <f>Sales_Data[[#This Row],[Sales]]-Sales_Data[[#This Row],[Cost]]</f>
        <v>37.176000000000002</v>
      </c>
      <c r="Y7033" s="3">
        <f>Sales_Data[[#This Row],[Gross_Profit_Recalc]]/Sales_Data[[#This Row],[Sales]]</f>
        <v>0.4</v>
      </c>
      <c r="Z7033">
        <f>YEAR(Sales_Data[[#This Row],[Order Date]])</f>
        <v>2016</v>
      </c>
    </row>
    <row r="7034" spans="1:26" x14ac:dyDescent="0.2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>_xlfn.XLOOKUP(Sales_Data[[#This Row],[Category]],Assumptions_Model!A:A, Assumptions_Model!B:B)</f>
        <v>0.65</v>
      </c>
      <c r="W7034">
        <f>Sales_Data[[#This Row],[Sales]]*Sales_Data[[#This Row],[Cost_%]]</f>
        <v>159.66989999999998</v>
      </c>
      <c r="X7034">
        <f>Sales_Data[[#This Row],[Sales]]-Sales_Data[[#This Row],[Cost]]</f>
        <v>85.976100000000002</v>
      </c>
      <c r="Y7034" s="3">
        <f>Sales_Data[[#This Row],[Gross_Profit_Recalc]]/Sales_Data[[#This Row],[Sales]]</f>
        <v>0.35000000000000003</v>
      </c>
      <c r="Z7034">
        <f>YEAR(Sales_Data[[#This Row],[Order Date]])</f>
        <v>2016</v>
      </c>
    </row>
    <row r="7035" spans="1:26" x14ac:dyDescent="0.2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>_xlfn.XLOOKUP(Sales_Data[[#This Row],[Category]],Assumptions_Model!A:A, Assumptions_Model!B:B)</f>
        <v>0.6</v>
      </c>
      <c r="W7035">
        <f>Sales_Data[[#This Row],[Sales]]*Sales_Data[[#This Row],[Cost_%]]</f>
        <v>33.004800000000003</v>
      </c>
      <c r="X7035">
        <f>Sales_Data[[#This Row],[Sales]]-Sales_Data[[#This Row],[Cost]]</f>
        <v>22.0032</v>
      </c>
      <c r="Y7035" s="3">
        <f>Sales_Data[[#This Row],[Gross_Profit_Recalc]]/Sales_Data[[#This Row],[Sales]]</f>
        <v>0.39999999999999997</v>
      </c>
      <c r="Z7035">
        <f>YEAR(Sales_Data[[#This Row],[Order Date]])</f>
        <v>2016</v>
      </c>
    </row>
    <row r="7036" spans="1:26" x14ac:dyDescent="0.2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>_xlfn.XLOOKUP(Sales_Data[[#This Row],[Category]],Assumptions_Model!A:A, Assumptions_Model!B:B)</f>
        <v>0.6</v>
      </c>
      <c r="W7036">
        <f>Sales_Data[[#This Row],[Sales]]*Sales_Data[[#This Row],[Cost_%]]</f>
        <v>21.139199999999999</v>
      </c>
      <c r="X7036">
        <f>Sales_Data[[#This Row],[Sales]]-Sales_Data[[#This Row],[Cost]]</f>
        <v>14.0928</v>
      </c>
      <c r="Y7036" s="3">
        <f>Sales_Data[[#This Row],[Gross_Profit_Recalc]]/Sales_Data[[#This Row],[Sales]]</f>
        <v>0.4</v>
      </c>
      <c r="Z7036">
        <f>YEAR(Sales_Data[[#This Row],[Order Date]])</f>
        <v>2016</v>
      </c>
    </row>
    <row r="7037" spans="1:26" x14ac:dyDescent="0.2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>_xlfn.XLOOKUP(Sales_Data[[#This Row],[Category]],Assumptions_Model!A:A, Assumptions_Model!B:B)</f>
        <v>0.65</v>
      </c>
      <c r="W7037">
        <f>Sales_Data[[#This Row],[Sales]]*Sales_Data[[#This Row],[Cost_%]]</f>
        <v>340.20480000000003</v>
      </c>
      <c r="X7037">
        <f>Sales_Data[[#This Row],[Sales]]-Sales_Data[[#This Row],[Cost]]</f>
        <v>183.18720000000002</v>
      </c>
      <c r="Y7037" s="3">
        <f>Sales_Data[[#This Row],[Gross_Profit_Recalc]]/Sales_Data[[#This Row],[Sales]]</f>
        <v>0.35</v>
      </c>
      <c r="Z7037">
        <f>YEAR(Sales_Data[[#This Row],[Order Date]])</f>
        <v>2017</v>
      </c>
    </row>
    <row r="7038" spans="1:26" x14ac:dyDescent="0.2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>_xlfn.XLOOKUP(Sales_Data[[#This Row],[Category]],Assumptions_Model!A:A, Assumptions_Model!B:B)</f>
        <v>0.55000000000000004</v>
      </c>
      <c r="W7038">
        <f>Sales_Data[[#This Row],[Sales]]*Sales_Data[[#This Row],[Cost_%]]</f>
        <v>263.99119999999999</v>
      </c>
      <c r="X7038">
        <f>Sales_Data[[#This Row],[Sales]]-Sales_Data[[#This Row],[Cost]]</f>
        <v>215.99279999999999</v>
      </c>
      <c r="Y7038" s="3">
        <f>Sales_Data[[#This Row],[Gross_Profit_Recalc]]/Sales_Data[[#This Row],[Sales]]</f>
        <v>0.45</v>
      </c>
      <c r="Z7038">
        <f>YEAR(Sales_Data[[#This Row],[Order Date]])</f>
        <v>2014</v>
      </c>
    </row>
    <row r="7039" spans="1:26" x14ac:dyDescent="0.2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f>_xlfn.XLOOKUP(Sales_Data[[#This Row],[Category]],Assumptions_Model!A:A, Assumptions_Model!B:B)</f>
        <v>0.6</v>
      </c>
      <c r="W7039">
        <f>Sales_Data[[#This Row],[Sales]]*Sales_Data[[#This Row],[Cost_%]]</f>
        <v>7.7759999999999998</v>
      </c>
      <c r="X7039">
        <f>Sales_Data[[#This Row],[Sales]]-Sales_Data[[#This Row],[Cost]]</f>
        <v>5.1840000000000011</v>
      </c>
      <c r="Y7039" s="3">
        <f>Sales_Data[[#This Row],[Gross_Profit_Recalc]]/Sales_Data[[#This Row],[Sales]]</f>
        <v>0.40000000000000008</v>
      </c>
      <c r="Z7039">
        <f>YEAR(Sales_Data[[#This Row],[Order Date]])</f>
        <v>2017</v>
      </c>
    </row>
    <row r="7040" spans="1:26" x14ac:dyDescent="0.2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f>_xlfn.XLOOKUP(Sales_Data[[#This Row],[Category]],Assumptions_Model!A:A, Assumptions_Model!B:B)</f>
        <v>0.6</v>
      </c>
      <c r="W7040">
        <f>Sales_Data[[#This Row],[Sales]]*Sales_Data[[#This Row],[Cost_%]]</f>
        <v>10.764000000000001</v>
      </c>
      <c r="X7040">
        <f>Sales_Data[[#This Row],[Sales]]-Sales_Data[[#This Row],[Cost]]</f>
        <v>7.1760000000000002</v>
      </c>
      <c r="Y7040" s="3">
        <f>Sales_Data[[#This Row],[Gross_Profit_Recalc]]/Sales_Data[[#This Row],[Sales]]</f>
        <v>0.39999999999999997</v>
      </c>
      <c r="Z7040">
        <f>YEAR(Sales_Data[[#This Row],[Order Date]])</f>
        <v>2017</v>
      </c>
    </row>
    <row r="7041" spans="1:26" x14ac:dyDescent="0.2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>_xlfn.XLOOKUP(Sales_Data[[#This Row],[Category]],Assumptions_Model!A:A, Assumptions_Model!B:B)</f>
        <v>0.6</v>
      </c>
      <c r="W7041">
        <f>Sales_Data[[#This Row],[Sales]]*Sales_Data[[#This Row],[Cost_%]]</f>
        <v>100.032</v>
      </c>
      <c r="X7041">
        <f>Sales_Data[[#This Row],[Sales]]-Sales_Data[[#This Row],[Cost]]</f>
        <v>66.688000000000002</v>
      </c>
      <c r="Y7041" s="3">
        <f>Sales_Data[[#This Row],[Gross_Profit_Recalc]]/Sales_Data[[#This Row],[Sales]]</f>
        <v>0.4</v>
      </c>
      <c r="Z7041">
        <f>YEAR(Sales_Data[[#This Row],[Order Date]])</f>
        <v>2017</v>
      </c>
    </row>
    <row r="7042" spans="1:26" x14ac:dyDescent="0.2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f>_xlfn.XLOOKUP(Sales_Data[[#This Row],[Category]],Assumptions_Model!A:A, Assumptions_Model!B:B)</f>
        <v>0.6</v>
      </c>
      <c r="W7042">
        <f>Sales_Data[[#This Row],[Sales]]*Sales_Data[[#This Row],[Cost_%]]</f>
        <v>14.889599999999998</v>
      </c>
      <c r="X7042">
        <f>Sales_Data[[#This Row],[Sales]]-Sales_Data[[#This Row],[Cost]]</f>
        <v>9.926400000000001</v>
      </c>
      <c r="Y7042" s="3">
        <f>Sales_Data[[#This Row],[Gross_Profit_Recalc]]/Sales_Data[[#This Row],[Sales]]</f>
        <v>0.40000000000000008</v>
      </c>
      <c r="Z7042">
        <f>YEAR(Sales_Data[[#This Row],[Order Date]])</f>
        <v>2017</v>
      </c>
    </row>
    <row r="7043" spans="1:26" x14ac:dyDescent="0.2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f>_xlfn.XLOOKUP(Sales_Data[[#This Row],[Category]],Assumptions_Model!A:A, Assumptions_Model!B:B)</f>
        <v>0.65</v>
      </c>
      <c r="W7043">
        <f>Sales_Data[[#This Row],[Sales]]*Sales_Data[[#This Row],[Cost_%]]</f>
        <v>80.834000000000003</v>
      </c>
      <c r="X7043">
        <f>Sales_Data[[#This Row],[Sales]]-Sales_Data[[#This Row],[Cost]]</f>
        <v>43.525999999999996</v>
      </c>
      <c r="Y7043" s="3">
        <f>Sales_Data[[#This Row],[Gross_Profit_Recalc]]/Sales_Data[[#This Row],[Sales]]</f>
        <v>0.35</v>
      </c>
      <c r="Z7043">
        <f>YEAR(Sales_Data[[#This Row],[Order Date]])</f>
        <v>2017</v>
      </c>
    </row>
    <row r="7044" spans="1:26" x14ac:dyDescent="0.2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f>_xlfn.XLOOKUP(Sales_Data[[#This Row],[Category]],Assumptions_Model!A:A, Assumptions_Model!B:B)</f>
        <v>0.55000000000000004</v>
      </c>
      <c r="W7044">
        <f>Sales_Data[[#This Row],[Sales]]*Sales_Data[[#This Row],[Cost_%]]</f>
        <v>329.98350000000005</v>
      </c>
      <c r="X7044">
        <f>Sales_Data[[#This Row],[Sales]]-Sales_Data[[#This Row],[Cost]]</f>
        <v>269.98649999999998</v>
      </c>
      <c r="Y7044" s="3">
        <f>Sales_Data[[#This Row],[Gross_Profit_Recalc]]/Sales_Data[[#This Row],[Sales]]</f>
        <v>0.44999999999999996</v>
      </c>
      <c r="Z7044">
        <f>YEAR(Sales_Data[[#This Row],[Order Date]])</f>
        <v>2017</v>
      </c>
    </row>
    <row r="7045" spans="1:26" x14ac:dyDescent="0.2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>_xlfn.XLOOKUP(Sales_Data[[#This Row],[Category]],Assumptions_Model!A:A, Assumptions_Model!B:B)</f>
        <v>0.65</v>
      </c>
      <c r="W7045">
        <f>Sales_Data[[#This Row],[Sales]]*Sales_Data[[#This Row],[Cost_%]]</f>
        <v>129.18360000000001</v>
      </c>
      <c r="X7045">
        <f>Sales_Data[[#This Row],[Sales]]-Sales_Data[[#This Row],[Cost]]</f>
        <v>69.560399999999987</v>
      </c>
      <c r="Y7045" s="3">
        <f>Sales_Data[[#This Row],[Gross_Profit_Recalc]]/Sales_Data[[#This Row],[Sales]]</f>
        <v>0.34999999999999992</v>
      </c>
      <c r="Z7045">
        <f>YEAR(Sales_Data[[#This Row],[Order Date]])</f>
        <v>2017</v>
      </c>
    </row>
    <row r="7046" spans="1:26" x14ac:dyDescent="0.2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f>_xlfn.XLOOKUP(Sales_Data[[#This Row],[Category]],Assumptions_Model!A:A, Assumptions_Model!B:B)</f>
        <v>0.6</v>
      </c>
      <c r="W7046">
        <f>Sales_Data[[#This Row],[Sales]]*Sales_Data[[#This Row],[Cost_%]]</f>
        <v>5.5103999999999997</v>
      </c>
      <c r="X7046">
        <f>Sales_Data[[#This Row],[Sales]]-Sales_Data[[#This Row],[Cost]]</f>
        <v>3.6735999999999995</v>
      </c>
      <c r="Y7046" s="3">
        <f>Sales_Data[[#This Row],[Gross_Profit_Recalc]]/Sales_Data[[#This Row],[Sales]]</f>
        <v>0.39999999999999997</v>
      </c>
      <c r="Z7046">
        <f>YEAR(Sales_Data[[#This Row],[Order Date]])</f>
        <v>2017</v>
      </c>
    </row>
    <row r="7047" spans="1:26" x14ac:dyDescent="0.2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>_xlfn.XLOOKUP(Sales_Data[[#This Row],[Category]],Assumptions_Model!A:A, Assumptions_Model!B:B)</f>
        <v>0.6</v>
      </c>
      <c r="W7047">
        <f>Sales_Data[[#This Row],[Sales]]*Sales_Data[[#This Row],[Cost_%]]</f>
        <v>5.5487999999999991</v>
      </c>
      <c r="X7047">
        <f>Sales_Data[[#This Row],[Sales]]-Sales_Data[[#This Row],[Cost]]</f>
        <v>3.6992000000000003</v>
      </c>
      <c r="Y7047" s="3">
        <f>Sales_Data[[#This Row],[Gross_Profit_Recalc]]/Sales_Data[[#This Row],[Sales]]</f>
        <v>0.40000000000000008</v>
      </c>
      <c r="Z7047">
        <f>YEAR(Sales_Data[[#This Row],[Order Date]])</f>
        <v>2016</v>
      </c>
    </row>
    <row r="7048" spans="1:26" x14ac:dyDescent="0.2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>_xlfn.XLOOKUP(Sales_Data[[#This Row],[Category]],Assumptions_Model!A:A, Assumptions_Model!B:B)</f>
        <v>0.65</v>
      </c>
      <c r="W7048">
        <f>Sales_Data[[#This Row],[Sales]]*Sales_Data[[#This Row],[Cost_%]]</f>
        <v>64.734800000000007</v>
      </c>
      <c r="X7048">
        <f>Sales_Data[[#This Row],[Sales]]-Sales_Data[[#This Row],[Cost]]</f>
        <v>34.857199999999992</v>
      </c>
      <c r="Y7048" s="3">
        <f>Sales_Data[[#This Row],[Gross_Profit_Recalc]]/Sales_Data[[#This Row],[Sales]]</f>
        <v>0.34999999999999992</v>
      </c>
      <c r="Z7048">
        <f>YEAR(Sales_Data[[#This Row],[Order Date]])</f>
        <v>2014</v>
      </c>
    </row>
    <row r="7049" spans="1:26" x14ac:dyDescent="0.2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>_xlfn.XLOOKUP(Sales_Data[[#This Row],[Category]],Assumptions_Model!A:A, Assumptions_Model!B:B)</f>
        <v>0.55000000000000004</v>
      </c>
      <c r="W7049">
        <f>Sales_Data[[#This Row],[Sales]]*Sales_Data[[#This Row],[Cost_%]]</f>
        <v>219.97800000000001</v>
      </c>
      <c r="X7049">
        <f>Sales_Data[[#This Row],[Sales]]-Sales_Data[[#This Row],[Cost]]</f>
        <v>179.98199999999997</v>
      </c>
      <c r="Y7049" s="3">
        <f>Sales_Data[[#This Row],[Gross_Profit_Recalc]]/Sales_Data[[#This Row],[Sales]]</f>
        <v>0.44999999999999996</v>
      </c>
      <c r="Z7049">
        <f>YEAR(Sales_Data[[#This Row],[Order Date]])</f>
        <v>2014</v>
      </c>
    </row>
    <row r="7050" spans="1:26" x14ac:dyDescent="0.2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f>_xlfn.XLOOKUP(Sales_Data[[#This Row],[Category]],Assumptions_Model!A:A, Assumptions_Model!B:B)</f>
        <v>0.6</v>
      </c>
      <c r="W7050">
        <f>Sales_Data[[#This Row],[Sales]]*Sales_Data[[#This Row],[Cost_%]]</f>
        <v>9.3311999999999991</v>
      </c>
      <c r="X7050">
        <f>Sales_Data[[#This Row],[Sales]]-Sales_Data[[#This Row],[Cost]]</f>
        <v>6.2208000000000006</v>
      </c>
      <c r="Y7050" s="3">
        <f>Sales_Data[[#This Row],[Gross_Profit_Recalc]]/Sales_Data[[#This Row],[Sales]]</f>
        <v>0.4</v>
      </c>
      <c r="Z7050">
        <f>YEAR(Sales_Data[[#This Row],[Order Date]])</f>
        <v>2016</v>
      </c>
    </row>
    <row r="7051" spans="1:26" x14ac:dyDescent="0.2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f>_xlfn.XLOOKUP(Sales_Data[[#This Row],[Category]],Assumptions_Model!A:A, Assumptions_Model!B:B)</f>
        <v>0.6</v>
      </c>
      <c r="W7051">
        <f>Sales_Data[[#This Row],[Sales]]*Sales_Data[[#This Row],[Cost_%]]</f>
        <v>8.7455999999999996</v>
      </c>
      <c r="X7051">
        <f>Sales_Data[[#This Row],[Sales]]-Sales_Data[[#This Row],[Cost]]</f>
        <v>5.8304000000000009</v>
      </c>
      <c r="Y7051" s="3">
        <f>Sales_Data[[#This Row],[Gross_Profit_Recalc]]/Sales_Data[[#This Row],[Sales]]</f>
        <v>0.4</v>
      </c>
      <c r="Z7051">
        <f>YEAR(Sales_Data[[#This Row],[Order Date]])</f>
        <v>2014</v>
      </c>
    </row>
    <row r="7052" spans="1:26" x14ac:dyDescent="0.2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>_xlfn.XLOOKUP(Sales_Data[[#This Row],[Category]],Assumptions_Model!A:A, Assumptions_Model!B:B)</f>
        <v>0.6</v>
      </c>
      <c r="W7052">
        <f>Sales_Data[[#This Row],[Sales]]*Sales_Data[[#This Row],[Cost_%]]</f>
        <v>125.75999999999999</v>
      </c>
      <c r="X7052">
        <f>Sales_Data[[#This Row],[Sales]]-Sales_Data[[#This Row],[Cost]]</f>
        <v>83.84</v>
      </c>
      <c r="Y7052" s="3">
        <f>Sales_Data[[#This Row],[Gross_Profit_Recalc]]/Sales_Data[[#This Row],[Sales]]</f>
        <v>0.4</v>
      </c>
      <c r="Z7052">
        <f>YEAR(Sales_Data[[#This Row],[Order Date]])</f>
        <v>2016</v>
      </c>
    </row>
    <row r="7053" spans="1:26" x14ac:dyDescent="0.2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>_xlfn.XLOOKUP(Sales_Data[[#This Row],[Category]],Assumptions_Model!A:A, Assumptions_Model!B:B)</f>
        <v>0.6</v>
      </c>
      <c r="W7053">
        <f>Sales_Data[[#This Row],[Sales]]*Sales_Data[[#This Row],[Cost_%]]</f>
        <v>13.991999999999999</v>
      </c>
      <c r="X7053">
        <f>Sales_Data[[#This Row],[Sales]]-Sales_Data[[#This Row],[Cost]]</f>
        <v>9.3280000000000012</v>
      </c>
      <c r="Y7053" s="3">
        <f>Sales_Data[[#This Row],[Gross_Profit_Recalc]]/Sales_Data[[#This Row],[Sales]]</f>
        <v>0.4</v>
      </c>
      <c r="Z7053">
        <f>YEAR(Sales_Data[[#This Row],[Order Date]])</f>
        <v>2016</v>
      </c>
    </row>
    <row r="7054" spans="1:26" x14ac:dyDescent="0.2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>_xlfn.XLOOKUP(Sales_Data[[#This Row],[Category]],Assumptions_Model!A:A, Assumptions_Model!B:B)</f>
        <v>0.6</v>
      </c>
      <c r="W7054">
        <f>Sales_Data[[#This Row],[Sales]]*Sales_Data[[#This Row],[Cost_%]]</f>
        <v>18.588000000000001</v>
      </c>
      <c r="X7054">
        <f>Sales_Data[[#This Row],[Sales]]-Sales_Data[[#This Row],[Cost]]</f>
        <v>12.391999999999999</v>
      </c>
      <c r="Y7054" s="3">
        <f>Sales_Data[[#This Row],[Gross_Profit_Recalc]]/Sales_Data[[#This Row],[Sales]]</f>
        <v>0.39999999999999997</v>
      </c>
      <c r="Z7054">
        <f>YEAR(Sales_Data[[#This Row],[Order Date]])</f>
        <v>2016</v>
      </c>
    </row>
    <row r="7055" spans="1:26" x14ac:dyDescent="0.2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>_xlfn.XLOOKUP(Sales_Data[[#This Row],[Category]],Assumptions_Model!A:A, Assumptions_Model!B:B)</f>
        <v>0.55000000000000004</v>
      </c>
      <c r="W7055">
        <f>Sales_Data[[#This Row],[Sales]]*Sales_Data[[#This Row],[Cost_%]]</f>
        <v>65.978000000000009</v>
      </c>
      <c r="X7055">
        <f>Sales_Data[[#This Row],[Sales]]-Sales_Data[[#This Row],[Cost]]</f>
        <v>53.981999999999985</v>
      </c>
      <c r="Y7055" s="3">
        <f>Sales_Data[[#This Row],[Gross_Profit_Recalc]]/Sales_Data[[#This Row],[Sales]]</f>
        <v>0.4499999999999999</v>
      </c>
      <c r="Z7055">
        <f>YEAR(Sales_Data[[#This Row],[Order Date]])</f>
        <v>2016</v>
      </c>
    </row>
    <row r="7056" spans="1:26" x14ac:dyDescent="0.2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>_xlfn.XLOOKUP(Sales_Data[[#This Row],[Category]],Assumptions_Model!A:A, Assumptions_Model!B:B)</f>
        <v>0.65</v>
      </c>
      <c r="W7056">
        <f>Sales_Data[[#This Row],[Sales]]*Sales_Data[[#This Row],[Cost_%]]</f>
        <v>236.54800000000003</v>
      </c>
      <c r="X7056">
        <f>Sales_Data[[#This Row],[Sales]]-Sales_Data[[#This Row],[Cost]]</f>
        <v>127.37199999999999</v>
      </c>
      <c r="Y7056" s="3">
        <f>Sales_Data[[#This Row],[Gross_Profit_Recalc]]/Sales_Data[[#This Row],[Sales]]</f>
        <v>0.34999999999999992</v>
      </c>
      <c r="Z7056">
        <f>YEAR(Sales_Data[[#This Row],[Order Date]])</f>
        <v>2016</v>
      </c>
    </row>
    <row r="7057" spans="1:26" x14ac:dyDescent="0.2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>_xlfn.XLOOKUP(Sales_Data[[#This Row],[Category]],Assumptions_Model!A:A, Assumptions_Model!B:B)</f>
        <v>0.6</v>
      </c>
      <c r="W7057">
        <f>Sales_Data[[#This Row],[Sales]]*Sales_Data[[#This Row],[Cost_%]]</f>
        <v>21.4848</v>
      </c>
      <c r="X7057">
        <f>Sales_Data[[#This Row],[Sales]]-Sales_Data[[#This Row],[Cost]]</f>
        <v>14.3232</v>
      </c>
      <c r="Y7057" s="3">
        <f>Sales_Data[[#This Row],[Gross_Profit_Recalc]]/Sales_Data[[#This Row],[Sales]]</f>
        <v>0.4</v>
      </c>
      <c r="Z7057">
        <f>YEAR(Sales_Data[[#This Row],[Order Date]])</f>
        <v>2016</v>
      </c>
    </row>
    <row r="7058" spans="1:26" x14ac:dyDescent="0.2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>_xlfn.XLOOKUP(Sales_Data[[#This Row],[Category]],Assumptions_Model!A:A, Assumptions_Model!B:B)</f>
        <v>0.6</v>
      </c>
      <c r="W7058">
        <f>Sales_Data[[#This Row],[Sales]]*Sales_Data[[#This Row],[Cost_%]]</f>
        <v>73.612799999999993</v>
      </c>
      <c r="X7058">
        <f>Sales_Data[[#This Row],[Sales]]-Sales_Data[[#This Row],[Cost]]</f>
        <v>49.075200000000009</v>
      </c>
      <c r="Y7058" s="3">
        <f>Sales_Data[[#This Row],[Gross_Profit_Recalc]]/Sales_Data[[#This Row],[Sales]]</f>
        <v>0.40000000000000008</v>
      </c>
      <c r="Z7058">
        <f>YEAR(Sales_Data[[#This Row],[Order Date]])</f>
        <v>2016</v>
      </c>
    </row>
    <row r="7059" spans="1:26" x14ac:dyDescent="0.2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>_xlfn.XLOOKUP(Sales_Data[[#This Row],[Category]],Assumptions_Model!A:A, Assumptions_Model!B:B)</f>
        <v>0.65</v>
      </c>
      <c r="W7059">
        <f>Sales_Data[[#This Row],[Sales]]*Sales_Data[[#This Row],[Cost_%]]</f>
        <v>579.88840000000005</v>
      </c>
      <c r="X7059">
        <f>Sales_Data[[#This Row],[Sales]]-Sales_Data[[#This Row],[Cost]]</f>
        <v>312.24759999999992</v>
      </c>
      <c r="Y7059" s="3">
        <f>Sales_Data[[#This Row],[Gross_Profit_Recalc]]/Sales_Data[[#This Row],[Sales]]</f>
        <v>0.34999999999999992</v>
      </c>
      <c r="Z7059">
        <f>YEAR(Sales_Data[[#This Row],[Order Date]])</f>
        <v>2016</v>
      </c>
    </row>
    <row r="7060" spans="1:26" x14ac:dyDescent="0.2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>_xlfn.XLOOKUP(Sales_Data[[#This Row],[Category]],Assumptions_Model!A:A, Assumptions_Model!B:B)</f>
        <v>0.6</v>
      </c>
      <c r="W7060">
        <f>Sales_Data[[#This Row],[Sales]]*Sales_Data[[#This Row],[Cost_%]]</f>
        <v>30.131999999999998</v>
      </c>
      <c r="X7060">
        <f>Sales_Data[[#This Row],[Sales]]-Sales_Data[[#This Row],[Cost]]</f>
        <v>20.088000000000001</v>
      </c>
      <c r="Y7060" s="3">
        <f>Sales_Data[[#This Row],[Gross_Profit_Recalc]]/Sales_Data[[#This Row],[Sales]]</f>
        <v>0.4</v>
      </c>
      <c r="Z7060">
        <f>YEAR(Sales_Data[[#This Row],[Order Date]])</f>
        <v>2016</v>
      </c>
    </row>
    <row r="7061" spans="1:26" x14ac:dyDescent="0.2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>_xlfn.XLOOKUP(Sales_Data[[#This Row],[Category]],Assumptions_Model!A:A, Assumptions_Model!B:B)</f>
        <v>0.6</v>
      </c>
      <c r="W7061">
        <f>Sales_Data[[#This Row],[Sales]]*Sales_Data[[#This Row],[Cost_%]]</f>
        <v>50.052</v>
      </c>
      <c r="X7061">
        <f>Sales_Data[[#This Row],[Sales]]-Sales_Data[[#This Row],[Cost]]</f>
        <v>33.368000000000002</v>
      </c>
      <c r="Y7061" s="3">
        <f>Sales_Data[[#This Row],[Gross_Profit_Recalc]]/Sales_Data[[#This Row],[Sales]]</f>
        <v>0.4</v>
      </c>
      <c r="Z7061">
        <f>YEAR(Sales_Data[[#This Row],[Order Date]])</f>
        <v>2016</v>
      </c>
    </row>
    <row r="7062" spans="1:26" x14ac:dyDescent="0.2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>_xlfn.XLOOKUP(Sales_Data[[#This Row],[Category]],Assumptions_Model!A:A, Assumptions_Model!B:B)</f>
        <v>0.6</v>
      </c>
      <c r="W7062">
        <f>Sales_Data[[#This Row],[Sales]]*Sales_Data[[#This Row],[Cost_%]]</f>
        <v>3.5231999999999997</v>
      </c>
      <c r="X7062">
        <f>Sales_Data[[#This Row],[Sales]]-Sales_Data[[#This Row],[Cost]]</f>
        <v>2.3488000000000002</v>
      </c>
      <c r="Y7062" s="3">
        <f>Sales_Data[[#This Row],[Gross_Profit_Recalc]]/Sales_Data[[#This Row],[Sales]]</f>
        <v>0.4</v>
      </c>
      <c r="Z7062">
        <f>YEAR(Sales_Data[[#This Row],[Order Date]])</f>
        <v>2016</v>
      </c>
    </row>
    <row r="7063" spans="1:26" x14ac:dyDescent="0.2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>_xlfn.XLOOKUP(Sales_Data[[#This Row],[Category]],Assumptions_Model!A:A, Assumptions_Model!B:B)</f>
        <v>0.6</v>
      </c>
      <c r="W7063">
        <f>Sales_Data[[#This Row],[Sales]]*Sales_Data[[#This Row],[Cost_%]]</f>
        <v>7.2863999999999995</v>
      </c>
      <c r="X7063">
        <f>Sales_Data[[#This Row],[Sales]]-Sales_Data[[#This Row],[Cost]]</f>
        <v>4.8576000000000006</v>
      </c>
      <c r="Y7063" s="3">
        <f>Sales_Data[[#This Row],[Gross_Profit_Recalc]]/Sales_Data[[#This Row],[Sales]]</f>
        <v>0.4</v>
      </c>
      <c r="Z7063">
        <f>YEAR(Sales_Data[[#This Row],[Order Date]])</f>
        <v>2015</v>
      </c>
    </row>
    <row r="7064" spans="1:26" x14ac:dyDescent="0.2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f>_xlfn.XLOOKUP(Sales_Data[[#This Row],[Category]],Assumptions_Model!A:A, Assumptions_Model!B:B)</f>
        <v>0.6</v>
      </c>
      <c r="W7064">
        <f>Sales_Data[[#This Row],[Sales]]*Sales_Data[[#This Row],[Cost_%]]</f>
        <v>16.6752</v>
      </c>
      <c r="X7064">
        <f>Sales_Data[[#This Row],[Sales]]-Sales_Data[[#This Row],[Cost]]</f>
        <v>11.116800000000001</v>
      </c>
      <c r="Y7064" s="3">
        <f>Sales_Data[[#This Row],[Gross_Profit_Recalc]]/Sales_Data[[#This Row],[Sales]]</f>
        <v>0.4</v>
      </c>
      <c r="Z7064">
        <f>YEAR(Sales_Data[[#This Row],[Order Date]])</f>
        <v>2016</v>
      </c>
    </row>
    <row r="7065" spans="1:26" x14ac:dyDescent="0.2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f>_xlfn.XLOOKUP(Sales_Data[[#This Row],[Category]],Assumptions_Model!A:A, Assumptions_Model!B:B)</f>
        <v>0.6</v>
      </c>
      <c r="W7065">
        <f>Sales_Data[[#This Row],[Sales]]*Sales_Data[[#This Row],[Cost_%]]</f>
        <v>3.7248000000000001</v>
      </c>
      <c r="X7065">
        <f>Sales_Data[[#This Row],[Sales]]-Sales_Data[[#This Row],[Cost]]</f>
        <v>2.4832000000000001</v>
      </c>
      <c r="Y7065" s="3">
        <f>Sales_Data[[#This Row],[Gross_Profit_Recalc]]/Sales_Data[[#This Row],[Sales]]</f>
        <v>0.4</v>
      </c>
      <c r="Z7065">
        <f>YEAR(Sales_Data[[#This Row],[Order Date]])</f>
        <v>2017</v>
      </c>
    </row>
    <row r="7066" spans="1:26" x14ac:dyDescent="0.2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>_xlfn.XLOOKUP(Sales_Data[[#This Row],[Category]],Assumptions_Model!A:A, Assumptions_Model!B:B)</f>
        <v>0.6</v>
      </c>
      <c r="W7066">
        <f>Sales_Data[[#This Row],[Sales]]*Sales_Data[[#This Row],[Cost_%]]</f>
        <v>19.602</v>
      </c>
      <c r="X7066">
        <f>Sales_Data[[#This Row],[Sales]]-Sales_Data[[#This Row],[Cost]]</f>
        <v>13.068000000000001</v>
      </c>
      <c r="Y7066" s="3">
        <f>Sales_Data[[#This Row],[Gross_Profit_Recalc]]/Sales_Data[[#This Row],[Sales]]</f>
        <v>0.4</v>
      </c>
      <c r="Z7066">
        <f>YEAR(Sales_Data[[#This Row],[Order Date]])</f>
        <v>2017</v>
      </c>
    </row>
    <row r="7067" spans="1:26" x14ac:dyDescent="0.2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>_xlfn.XLOOKUP(Sales_Data[[#This Row],[Category]],Assumptions_Model!A:A, Assumptions_Model!B:B)</f>
        <v>0.6</v>
      </c>
      <c r="W7067">
        <f>Sales_Data[[#This Row],[Sales]]*Sales_Data[[#This Row],[Cost_%]]</f>
        <v>756.79799999999989</v>
      </c>
      <c r="X7067">
        <f>Sales_Data[[#This Row],[Sales]]-Sales_Data[[#This Row],[Cost]]</f>
        <v>504.53200000000004</v>
      </c>
      <c r="Y7067" s="3">
        <f>Sales_Data[[#This Row],[Gross_Profit_Recalc]]/Sales_Data[[#This Row],[Sales]]</f>
        <v>0.40000000000000008</v>
      </c>
      <c r="Z7067">
        <f>YEAR(Sales_Data[[#This Row],[Order Date]])</f>
        <v>2014</v>
      </c>
    </row>
    <row r="7068" spans="1:26" x14ac:dyDescent="0.2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f>_xlfn.XLOOKUP(Sales_Data[[#This Row],[Category]],Assumptions_Model!A:A, Assumptions_Model!B:B)</f>
        <v>0.6</v>
      </c>
      <c r="W7068">
        <f>Sales_Data[[#This Row],[Sales]]*Sales_Data[[#This Row],[Cost_%]]</f>
        <v>23.327999999999999</v>
      </c>
      <c r="X7068">
        <f>Sales_Data[[#This Row],[Sales]]-Sales_Data[[#This Row],[Cost]]</f>
        <v>15.552000000000003</v>
      </c>
      <c r="Y7068" s="3">
        <f>Sales_Data[[#This Row],[Gross_Profit_Recalc]]/Sales_Data[[#This Row],[Sales]]</f>
        <v>0.40000000000000008</v>
      </c>
      <c r="Z7068">
        <f>YEAR(Sales_Data[[#This Row],[Order Date]])</f>
        <v>2016</v>
      </c>
    </row>
    <row r="7069" spans="1:26" x14ac:dyDescent="0.2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>_xlfn.XLOOKUP(Sales_Data[[#This Row],[Category]],Assumptions_Model!A:A, Assumptions_Model!B:B)</f>
        <v>0.6</v>
      </c>
      <c r="W7069">
        <f>Sales_Data[[#This Row],[Sales]]*Sales_Data[[#This Row],[Cost_%]]</f>
        <v>1.1783999999999999</v>
      </c>
      <c r="X7069">
        <f>Sales_Data[[#This Row],[Sales]]-Sales_Data[[#This Row],[Cost]]</f>
        <v>0.78560000000000008</v>
      </c>
      <c r="Y7069" s="3">
        <f>Sales_Data[[#This Row],[Gross_Profit_Recalc]]/Sales_Data[[#This Row],[Sales]]</f>
        <v>0.4</v>
      </c>
      <c r="Z7069">
        <f>YEAR(Sales_Data[[#This Row],[Order Date]])</f>
        <v>2016</v>
      </c>
    </row>
    <row r="7070" spans="1:26" x14ac:dyDescent="0.2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>_xlfn.XLOOKUP(Sales_Data[[#This Row],[Category]],Assumptions_Model!A:A, Assumptions_Model!B:B)</f>
        <v>0.6</v>
      </c>
      <c r="W7070">
        <f>Sales_Data[[#This Row],[Sales]]*Sales_Data[[#This Row],[Cost_%]]</f>
        <v>49.593600000000002</v>
      </c>
      <c r="X7070">
        <f>Sales_Data[[#This Row],[Sales]]-Sales_Data[[#This Row],[Cost]]</f>
        <v>33.062400000000004</v>
      </c>
      <c r="Y7070" s="3">
        <f>Sales_Data[[#This Row],[Gross_Profit_Recalc]]/Sales_Data[[#This Row],[Sales]]</f>
        <v>0.4</v>
      </c>
      <c r="Z7070">
        <f>YEAR(Sales_Data[[#This Row],[Order Date]])</f>
        <v>2016</v>
      </c>
    </row>
    <row r="7071" spans="1:26" x14ac:dyDescent="0.2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>_xlfn.XLOOKUP(Sales_Data[[#This Row],[Category]],Assumptions_Model!A:A, Assumptions_Model!B:B)</f>
        <v>0.6</v>
      </c>
      <c r="W7071">
        <f>Sales_Data[[#This Row],[Sales]]*Sales_Data[[#This Row],[Cost_%]]</f>
        <v>3.5880000000000001</v>
      </c>
      <c r="X7071">
        <f>Sales_Data[[#This Row],[Sales]]-Sales_Data[[#This Row],[Cost]]</f>
        <v>2.3920000000000003</v>
      </c>
      <c r="Y7071" s="3">
        <f>Sales_Data[[#This Row],[Gross_Profit_Recalc]]/Sales_Data[[#This Row],[Sales]]</f>
        <v>0.4</v>
      </c>
      <c r="Z7071">
        <f>YEAR(Sales_Data[[#This Row],[Order Date]])</f>
        <v>2014</v>
      </c>
    </row>
    <row r="7072" spans="1:26" x14ac:dyDescent="0.2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>_xlfn.XLOOKUP(Sales_Data[[#This Row],[Category]],Assumptions_Model!A:A, Assumptions_Model!B:B)</f>
        <v>0.6</v>
      </c>
      <c r="W7072">
        <f>Sales_Data[[#This Row],[Sales]]*Sales_Data[[#This Row],[Cost_%]]</f>
        <v>5.5487999999999991</v>
      </c>
      <c r="X7072">
        <f>Sales_Data[[#This Row],[Sales]]-Sales_Data[[#This Row],[Cost]]</f>
        <v>3.6992000000000003</v>
      </c>
      <c r="Y7072" s="3">
        <f>Sales_Data[[#This Row],[Gross_Profit_Recalc]]/Sales_Data[[#This Row],[Sales]]</f>
        <v>0.40000000000000008</v>
      </c>
      <c r="Z7072">
        <f>YEAR(Sales_Data[[#This Row],[Order Date]])</f>
        <v>2016</v>
      </c>
    </row>
    <row r="7073" spans="1:26" x14ac:dyDescent="0.2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f>_xlfn.XLOOKUP(Sales_Data[[#This Row],[Category]],Assumptions_Model!A:A, Assumptions_Model!B:B)</f>
        <v>0.6</v>
      </c>
      <c r="W7073">
        <f>Sales_Data[[#This Row],[Sales]]*Sales_Data[[#This Row],[Cost_%]]</f>
        <v>2.6688000000000001</v>
      </c>
      <c r="X7073">
        <f>Sales_Data[[#This Row],[Sales]]-Sales_Data[[#This Row],[Cost]]</f>
        <v>1.7792000000000003</v>
      </c>
      <c r="Y7073" s="3">
        <f>Sales_Data[[#This Row],[Gross_Profit_Recalc]]/Sales_Data[[#This Row],[Sales]]</f>
        <v>0.4</v>
      </c>
      <c r="Z7073">
        <f>YEAR(Sales_Data[[#This Row],[Order Date]])</f>
        <v>2016</v>
      </c>
    </row>
    <row r="7074" spans="1:26" x14ac:dyDescent="0.2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>_xlfn.XLOOKUP(Sales_Data[[#This Row],[Category]],Assumptions_Model!A:A, Assumptions_Model!B:B)</f>
        <v>0.6</v>
      </c>
      <c r="W7074">
        <f>Sales_Data[[#This Row],[Sales]]*Sales_Data[[#This Row],[Cost_%]]</f>
        <v>3.1103999999999998</v>
      </c>
      <c r="X7074">
        <f>Sales_Data[[#This Row],[Sales]]-Sales_Data[[#This Row],[Cost]]</f>
        <v>2.0736000000000003</v>
      </c>
      <c r="Y7074" s="3">
        <f>Sales_Data[[#This Row],[Gross_Profit_Recalc]]/Sales_Data[[#This Row],[Sales]]</f>
        <v>0.40000000000000008</v>
      </c>
      <c r="Z7074">
        <f>YEAR(Sales_Data[[#This Row],[Order Date]])</f>
        <v>2016</v>
      </c>
    </row>
    <row r="7075" spans="1:26" x14ac:dyDescent="0.2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>_xlfn.XLOOKUP(Sales_Data[[#This Row],[Category]],Assumptions_Model!A:A, Assumptions_Model!B:B)</f>
        <v>0.6</v>
      </c>
      <c r="W7075">
        <f>Sales_Data[[#This Row],[Sales]]*Sales_Data[[#This Row],[Cost_%]]</f>
        <v>105.55199999999999</v>
      </c>
      <c r="X7075">
        <f>Sales_Data[[#This Row],[Sales]]-Sales_Data[[#This Row],[Cost]]</f>
        <v>70.367999999999995</v>
      </c>
      <c r="Y7075" s="3">
        <f>Sales_Data[[#This Row],[Gross_Profit_Recalc]]/Sales_Data[[#This Row],[Sales]]</f>
        <v>0.4</v>
      </c>
      <c r="Z7075">
        <f>YEAR(Sales_Data[[#This Row],[Order Date]])</f>
        <v>2016</v>
      </c>
    </row>
    <row r="7076" spans="1:26" x14ac:dyDescent="0.2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>_xlfn.XLOOKUP(Sales_Data[[#This Row],[Category]],Assumptions_Model!A:A, Assumptions_Model!B:B)</f>
        <v>0.6</v>
      </c>
      <c r="W7076">
        <f>Sales_Data[[#This Row],[Sales]]*Sales_Data[[#This Row],[Cost_%]]</f>
        <v>2.8512</v>
      </c>
      <c r="X7076">
        <f>Sales_Data[[#This Row],[Sales]]-Sales_Data[[#This Row],[Cost]]</f>
        <v>1.9007999999999998</v>
      </c>
      <c r="Y7076" s="3">
        <f>Sales_Data[[#This Row],[Gross_Profit_Recalc]]/Sales_Data[[#This Row],[Sales]]</f>
        <v>0.39999999999999997</v>
      </c>
      <c r="Z7076">
        <f>YEAR(Sales_Data[[#This Row],[Order Date]])</f>
        <v>2016</v>
      </c>
    </row>
    <row r="7077" spans="1:26" x14ac:dyDescent="0.2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>_xlfn.XLOOKUP(Sales_Data[[#This Row],[Category]],Assumptions_Model!A:A, Assumptions_Model!B:B)</f>
        <v>0.6</v>
      </c>
      <c r="W7077">
        <f>Sales_Data[[#This Row],[Sales]]*Sales_Data[[#This Row],[Cost_%]]</f>
        <v>8.0063999999999993</v>
      </c>
      <c r="X7077">
        <f>Sales_Data[[#This Row],[Sales]]-Sales_Data[[#This Row],[Cost]]</f>
        <v>5.3376000000000001</v>
      </c>
      <c r="Y7077" s="3">
        <f>Sales_Data[[#This Row],[Gross_Profit_Recalc]]/Sales_Data[[#This Row],[Sales]]</f>
        <v>0.4</v>
      </c>
      <c r="Z7077">
        <f>YEAR(Sales_Data[[#This Row],[Order Date]])</f>
        <v>2016</v>
      </c>
    </row>
    <row r="7078" spans="1:26" x14ac:dyDescent="0.2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>_xlfn.XLOOKUP(Sales_Data[[#This Row],[Category]],Assumptions_Model!A:A, Assumptions_Model!B:B)</f>
        <v>0.6</v>
      </c>
      <c r="W7078">
        <f>Sales_Data[[#This Row],[Sales]]*Sales_Data[[#This Row],[Cost_%]]</f>
        <v>32.94</v>
      </c>
      <c r="X7078">
        <f>Sales_Data[[#This Row],[Sales]]-Sales_Data[[#This Row],[Cost]]</f>
        <v>21.96</v>
      </c>
      <c r="Y7078" s="3">
        <f>Sales_Data[[#This Row],[Gross_Profit_Recalc]]/Sales_Data[[#This Row],[Sales]]</f>
        <v>0.4</v>
      </c>
      <c r="Z7078">
        <f>YEAR(Sales_Data[[#This Row],[Order Date]])</f>
        <v>2016</v>
      </c>
    </row>
    <row r="7079" spans="1:26" x14ac:dyDescent="0.2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>_xlfn.XLOOKUP(Sales_Data[[#This Row],[Category]],Assumptions_Model!A:A, Assumptions_Model!B:B)</f>
        <v>0.6</v>
      </c>
      <c r="W7079">
        <f>Sales_Data[[#This Row],[Sales]]*Sales_Data[[#This Row],[Cost_%]]</f>
        <v>13.746600000000001</v>
      </c>
      <c r="X7079">
        <f>Sales_Data[[#This Row],[Sales]]-Sales_Data[[#This Row],[Cost]]</f>
        <v>9.1644000000000005</v>
      </c>
      <c r="Y7079" s="3">
        <f>Sales_Data[[#This Row],[Gross_Profit_Recalc]]/Sales_Data[[#This Row],[Sales]]</f>
        <v>0.4</v>
      </c>
      <c r="Z7079">
        <f>YEAR(Sales_Data[[#This Row],[Order Date]])</f>
        <v>2016</v>
      </c>
    </row>
    <row r="7080" spans="1:26" x14ac:dyDescent="0.2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>_xlfn.XLOOKUP(Sales_Data[[#This Row],[Category]],Assumptions_Model!A:A, Assumptions_Model!B:B)</f>
        <v>0.6</v>
      </c>
      <c r="W7080">
        <f>Sales_Data[[#This Row],[Sales]]*Sales_Data[[#This Row],[Cost_%]]</f>
        <v>185.67359999999999</v>
      </c>
      <c r="X7080">
        <f>Sales_Data[[#This Row],[Sales]]-Sales_Data[[#This Row],[Cost]]</f>
        <v>123.78240000000002</v>
      </c>
      <c r="Y7080" s="3">
        <f>Sales_Data[[#This Row],[Gross_Profit_Recalc]]/Sales_Data[[#This Row],[Sales]]</f>
        <v>0.40000000000000008</v>
      </c>
      <c r="Z7080">
        <f>YEAR(Sales_Data[[#This Row],[Order Date]])</f>
        <v>2016</v>
      </c>
    </row>
    <row r="7081" spans="1:26" x14ac:dyDescent="0.2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>_xlfn.XLOOKUP(Sales_Data[[#This Row],[Category]],Assumptions_Model!A:A, Assumptions_Model!B:B)</f>
        <v>0.6</v>
      </c>
      <c r="W7081">
        <f>Sales_Data[[#This Row],[Sales]]*Sales_Data[[#This Row],[Cost_%]]</f>
        <v>11.673599999999999</v>
      </c>
      <c r="X7081">
        <f>Sales_Data[[#This Row],[Sales]]-Sales_Data[[#This Row],[Cost]]</f>
        <v>7.7824000000000009</v>
      </c>
      <c r="Y7081" s="3">
        <f>Sales_Data[[#This Row],[Gross_Profit_Recalc]]/Sales_Data[[#This Row],[Sales]]</f>
        <v>0.40000000000000008</v>
      </c>
      <c r="Z7081">
        <f>YEAR(Sales_Data[[#This Row],[Order Date]])</f>
        <v>2016</v>
      </c>
    </row>
    <row r="7082" spans="1:26" x14ac:dyDescent="0.2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>_xlfn.XLOOKUP(Sales_Data[[#This Row],[Category]],Assumptions_Model!A:A, Assumptions_Model!B:B)</f>
        <v>0.65</v>
      </c>
      <c r="W7082">
        <f>Sales_Data[[#This Row],[Sales]]*Sales_Data[[#This Row],[Cost_%]]</f>
        <v>307.13670000000002</v>
      </c>
      <c r="X7082">
        <f>Sales_Data[[#This Row],[Sales]]-Sales_Data[[#This Row],[Cost]]</f>
        <v>165.38129999999995</v>
      </c>
      <c r="Y7082" s="3">
        <f>Sales_Data[[#This Row],[Gross_Profit_Recalc]]/Sales_Data[[#This Row],[Sales]]</f>
        <v>0.34999999999999992</v>
      </c>
      <c r="Z7082">
        <f>YEAR(Sales_Data[[#This Row],[Order Date]])</f>
        <v>2016</v>
      </c>
    </row>
    <row r="7083" spans="1:26" x14ac:dyDescent="0.2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>_xlfn.XLOOKUP(Sales_Data[[#This Row],[Category]],Assumptions_Model!A:A, Assumptions_Model!B:B)</f>
        <v>0.55000000000000004</v>
      </c>
      <c r="W7083">
        <f>Sales_Data[[#This Row],[Sales]]*Sales_Data[[#This Row],[Cost_%]]</f>
        <v>556.97400000000005</v>
      </c>
      <c r="X7083">
        <f>Sales_Data[[#This Row],[Sales]]-Sales_Data[[#This Row],[Cost]]</f>
        <v>455.7059999999999</v>
      </c>
      <c r="Y7083" s="3">
        <f>Sales_Data[[#This Row],[Gross_Profit_Recalc]]/Sales_Data[[#This Row],[Sales]]</f>
        <v>0.4499999999999999</v>
      </c>
      <c r="Z7083">
        <f>YEAR(Sales_Data[[#This Row],[Order Date]])</f>
        <v>2016</v>
      </c>
    </row>
    <row r="7084" spans="1:26" x14ac:dyDescent="0.2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>_xlfn.XLOOKUP(Sales_Data[[#This Row],[Category]],Assumptions_Model!A:A, Assumptions_Model!B:B)</f>
        <v>0.6</v>
      </c>
      <c r="W7084">
        <f>Sales_Data[[#This Row],[Sales]]*Sales_Data[[#This Row],[Cost_%]]</f>
        <v>10.331999999999999</v>
      </c>
      <c r="X7084">
        <f>Sales_Data[[#This Row],[Sales]]-Sales_Data[[#This Row],[Cost]]</f>
        <v>6.8879999999999999</v>
      </c>
      <c r="Y7084" s="3">
        <f>Sales_Data[[#This Row],[Gross_Profit_Recalc]]/Sales_Data[[#This Row],[Sales]]</f>
        <v>0.4</v>
      </c>
      <c r="Z7084">
        <f>YEAR(Sales_Data[[#This Row],[Order Date]])</f>
        <v>2016</v>
      </c>
    </row>
    <row r="7085" spans="1:26" x14ac:dyDescent="0.2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>_xlfn.XLOOKUP(Sales_Data[[#This Row],[Category]],Assumptions_Model!A:A, Assumptions_Model!B:B)</f>
        <v>0.6</v>
      </c>
      <c r="W7085">
        <f>Sales_Data[[#This Row],[Sales]]*Sales_Data[[#This Row],[Cost_%]]</f>
        <v>2.1120000000000001</v>
      </c>
      <c r="X7085">
        <f>Sales_Data[[#This Row],[Sales]]-Sales_Data[[#This Row],[Cost]]</f>
        <v>1.4079999999999999</v>
      </c>
      <c r="Y7085" s="3">
        <f>Sales_Data[[#This Row],[Gross_Profit_Recalc]]/Sales_Data[[#This Row],[Sales]]</f>
        <v>0.39999999999999997</v>
      </c>
      <c r="Z7085">
        <f>YEAR(Sales_Data[[#This Row],[Order Date]])</f>
        <v>2017</v>
      </c>
    </row>
    <row r="7086" spans="1:26" x14ac:dyDescent="0.2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>_xlfn.XLOOKUP(Sales_Data[[#This Row],[Category]],Assumptions_Model!A:A, Assumptions_Model!B:B)</f>
        <v>0.55000000000000004</v>
      </c>
      <c r="W7086">
        <f>Sales_Data[[#This Row],[Sales]]*Sales_Data[[#This Row],[Cost_%]]</f>
        <v>894.40560000000005</v>
      </c>
      <c r="X7086">
        <f>Sales_Data[[#This Row],[Sales]]-Sales_Data[[#This Row],[Cost]]</f>
        <v>731.78639999999996</v>
      </c>
      <c r="Y7086" s="3">
        <f>Sales_Data[[#This Row],[Gross_Profit_Recalc]]/Sales_Data[[#This Row],[Sales]]</f>
        <v>0.44999999999999996</v>
      </c>
      <c r="Z7086">
        <f>YEAR(Sales_Data[[#This Row],[Order Date]])</f>
        <v>2017</v>
      </c>
    </row>
    <row r="7087" spans="1:26" x14ac:dyDescent="0.2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f>_xlfn.XLOOKUP(Sales_Data[[#This Row],[Category]],Assumptions_Model!A:A, Assumptions_Model!B:B)</f>
        <v>0.6</v>
      </c>
      <c r="W7087">
        <f>Sales_Data[[#This Row],[Sales]]*Sales_Data[[#This Row],[Cost_%]]</f>
        <v>5.157</v>
      </c>
      <c r="X7087">
        <f>Sales_Data[[#This Row],[Sales]]-Sales_Data[[#This Row],[Cost]]</f>
        <v>3.4380000000000006</v>
      </c>
      <c r="Y7087" s="3">
        <f>Sales_Data[[#This Row],[Gross_Profit_Recalc]]/Sales_Data[[#This Row],[Sales]]</f>
        <v>0.4</v>
      </c>
      <c r="Z7087">
        <f>YEAR(Sales_Data[[#This Row],[Order Date]])</f>
        <v>2017</v>
      </c>
    </row>
    <row r="7088" spans="1:26" x14ac:dyDescent="0.2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f>_xlfn.XLOOKUP(Sales_Data[[#This Row],[Category]],Assumptions_Model!A:A, Assumptions_Model!B:B)</f>
        <v>0.6</v>
      </c>
      <c r="W7088">
        <f>Sales_Data[[#This Row],[Sales]]*Sales_Data[[#This Row],[Cost_%]]</f>
        <v>114.53759999999998</v>
      </c>
      <c r="X7088">
        <f>Sales_Data[[#This Row],[Sales]]-Sales_Data[[#This Row],[Cost]]</f>
        <v>76.358400000000003</v>
      </c>
      <c r="Y7088" s="3">
        <f>Sales_Data[[#This Row],[Gross_Profit_Recalc]]/Sales_Data[[#This Row],[Sales]]</f>
        <v>0.4</v>
      </c>
      <c r="Z7088">
        <f>YEAR(Sales_Data[[#This Row],[Order Date]])</f>
        <v>2017</v>
      </c>
    </row>
    <row r="7089" spans="1:26" x14ac:dyDescent="0.2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>_xlfn.XLOOKUP(Sales_Data[[#This Row],[Category]],Assumptions_Model!A:A, Assumptions_Model!B:B)</f>
        <v>0.6</v>
      </c>
      <c r="W7089">
        <f>Sales_Data[[#This Row],[Sales]]*Sales_Data[[#This Row],[Cost_%]]</f>
        <v>59.921999999999997</v>
      </c>
      <c r="X7089">
        <f>Sales_Data[[#This Row],[Sales]]-Sales_Data[[#This Row],[Cost]]</f>
        <v>39.948000000000008</v>
      </c>
      <c r="Y7089" s="3">
        <f>Sales_Data[[#This Row],[Gross_Profit_Recalc]]/Sales_Data[[#This Row],[Sales]]</f>
        <v>0.40000000000000008</v>
      </c>
      <c r="Z7089">
        <f>YEAR(Sales_Data[[#This Row],[Order Date]])</f>
        <v>2017</v>
      </c>
    </row>
    <row r="7090" spans="1:26" x14ac:dyDescent="0.2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>_xlfn.XLOOKUP(Sales_Data[[#This Row],[Category]],Assumptions_Model!A:A, Assumptions_Model!B:B)</f>
        <v>0.6</v>
      </c>
      <c r="W7090">
        <f>Sales_Data[[#This Row],[Sales]]*Sales_Data[[#This Row],[Cost_%]]</f>
        <v>47.616</v>
      </c>
      <c r="X7090">
        <f>Sales_Data[[#This Row],[Sales]]-Sales_Data[[#This Row],[Cost]]</f>
        <v>31.744</v>
      </c>
      <c r="Y7090" s="3">
        <f>Sales_Data[[#This Row],[Gross_Profit_Recalc]]/Sales_Data[[#This Row],[Sales]]</f>
        <v>0.4</v>
      </c>
      <c r="Z7090">
        <f>YEAR(Sales_Data[[#This Row],[Order Date]])</f>
        <v>2015</v>
      </c>
    </row>
    <row r="7091" spans="1:26" x14ac:dyDescent="0.2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>_xlfn.XLOOKUP(Sales_Data[[#This Row],[Category]],Assumptions_Model!A:A, Assumptions_Model!B:B)</f>
        <v>0.55000000000000004</v>
      </c>
      <c r="W7091">
        <f>Sales_Data[[#This Row],[Sales]]*Sales_Data[[#This Row],[Cost_%]]</f>
        <v>65.978000000000009</v>
      </c>
      <c r="X7091">
        <f>Sales_Data[[#This Row],[Sales]]-Sales_Data[[#This Row],[Cost]]</f>
        <v>53.981999999999985</v>
      </c>
      <c r="Y7091" s="3">
        <f>Sales_Data[[#This Row],[Gross_Profit_Recalc]]/Sales_Data[[#This Row],[Sales]]</f>
        <v>0.4499999999999999</v>
      </c>
      <c r="Z7091">
        <f>YEAR(Sales_Data[[#This Row],[Order Date]])</f>
        <v>2017</v>
      </c>
    </row>
    <row r="7092" spans="1:26" x14ac:dyDescent="0.2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>_xlfn.XLOOKUP(Sales_Data[[#This Row],[Category]],Assumptions_Model!A:A, Assumptions_Model!B:B)</f>
        <v>0.6</v>
      </c>
      <c r="W7092">
        <f>Sales_Data[[#This Row],[Sales]]*Sales_Data[[#This Row],[Cost_%]]</f>
        <v>63.791999999999994</v>
      </c>
      <c r="X7092">
        <f>Sales_Data[[#This Row],[Sales]]-Sales_Data[[#This Row],[Cost]]</f>
        <v>42.527999999999999</v>
      </c>
      <c r="Y7092" s="3">
        <f>Sales_Data[[#This Row],[Gross_Profit_Recalc]]/Sales_Data[[#This Row],[Sales]]</f>
        <v>0.4</v>
      </c>
      <c r="Z7092">
        <f>YEAR(Sales_Data[[#This Row],[Order Date]])</f>
        <v>2015</v>
      </c>
    </row>
    <row r="7093" spans="1:26" x14ac:dyDescent="0.2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>_xlfn.XLOOKUP(Sales_Data[[#This Row],[Category]],Assumptions_Model!A:A, Assumptions_Model!B:B)</f>
        <v>0.6</v>
      </c>
      <c r="W7093">
        <f>Sales_Data[[#This Row],[Sales]]*Sales_Data[[#This Row],[Cost_%]]</f>
        <v>98.063999999999993</v>
      </c>
      <c r="X7093">
        <f>Sales_Data[[#This Row],[Sales]]-Sales_Data[[#This Row],[Cost]]</f>
        <v>65.376000000000005</v>
      </c>
      <c r="Y7093" s="3">
        <f>Sales_Data[[#This Row],[Gross_Profit_Recalc]]/Sales_Data[[#This Row],[Sales]]</f>
        <v>0.4</v>
      </c>
      <c r="Z7093">
        <f>YEAR(Sales_Data[[#This Row],[Order Date]])</f>
        <v>2015</v>
      </c>
    </row>
    <row r="7094" spans="1:26" x14ac:dyDescent="0.2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>_xlfn.XLOOKUP(Sales_Data[[#This Row],[Category]],Assumptions_Model!A:A, Assumptions_Model!B:B)</f>
        <v>0.6</v>
      </c>
      <c r="W7094">
        <f>Sales_Data[[#This Row],[Sales]]*Sales_Data[[#This Row],[Cost_%]]</f>
        <v>25.655999999999999</v>
      </c>
      <c r="X7094">
        <f>Sales_Data[[#This Row],[Sales]]-Sales_Data[[#This Row],[Cost]]</f>
        <v>17.103999999999999</v>
      </c>
      <c r="Y7094" s="3">
        <f>Sales_Data[[#This Row],[Gross_Profit_Recalc]]/Sales_Data[[#This Row],[Sales]]</f>
        <v>0.4</v>
      </c>
      <c r="Z7094">
        <f>YEAR(Sales_Data[[#This Row],[Order Date]])</f>
        <v>2015</v>
      </c>
    </row>
    <row r="7095" spans="1:26" x14ac:dyDescent="0.2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>_xlfn.XLOOKUP(Sales_Data[[#This Row],[Category]],Assumptions_Model!A:A, Assumptions_Model!B:B)</f>
        <v>0.6</v>
      </c>
      <c r="W7095">
        <f>Sales_Data[[#This Row],[Sales]]*Sales_Data[[#This Row],[Cost_%]]</f>
        <v>30.929999999999996</v>
      </c>
      <c r="X7095">
        <f>Sales_Data[[#This Row],[Sales]]-Sales_Data[[#This Row],[Cost]]</f>
        <v>20.62</v>
      </c>
      <c r="Y7095" s="3">
        <f>Sales_Data[[#This Row],[Gross_Profit_Recalc]]/Sales_Data[[#This Row],[Sales]]</f>
        <v>0.4</v>
      </c>
      <c r="Z7095">
        <f>YEAR(Sales_Data[[#This Row],[Order Date]])</f>
        <v>2015</v>
      </c>
    </row>
    <row r="7096" spans="1:26" x14ac:dyDescent="0.2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>_xlfn.XLOOKUP(Sales_Data[[#This Row],[Category]],Assumptions_Model!A:A, Assumptions_Model!B:B)</f>
        <v>0.55000000000000004</v>
      </c>
      <c r="W7096">
        <f>Sales_Data[[#This Row],[Sales]]*Sales_Data[[#This Row],[Cost_%]]</f>
        <v>263.97360000000003</v>
      </c>
      <c r="X7096">
        <f>Sales_Data[[#This Row],[Sales]]-Sales_Data[[#This Row],[Cost]]</f>
        <v>215.97839999999997</v>
      </c>
      <c r="Y7096" s="3">
        <f>Sales_Data[[#This Row],[Gross_Profit_Recalc]]/Sales_Data[[#This Row],[Sales]]</f>
        <v>0.44999999999999996</v>
      </c>
      <c r="Z7096">
        <f>YEAR(Sales_Data[[#This Row],[Order Date]])</f>
        <v>2015</v>
      </c>
    </row>
    <row r="7097" spans="1:26" x14ac:dyDescent="0.2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>_xlfn.XLOOKUP(Sales_Data[[#This Row],[Category]],Assumptions_Model!A:A, Assumptions_Model!B:B)</f>
        <v>0.6</v>
      </c>
      <c r="W7097">
        <f>Sales_Data[[#This Row],[Sales]]*Sales_Data[[#This Row],[Cost_%]]</f>
        <v>88.012799999999984</v>
      </c>
      <c r="X7097">
        <f>Sales_Data[[#This Row],[Sales]]-Sales_Data[[#This Row],[Cost]]</f>
        <v>58.675200000000004</v>
      </c>
      <c r="Y7097" s="3">
        <f>Sales_Data[[#This Row],[Gross_Profit_Recalc]]/Sales_Data[[#This Row],[Sales]]</f>
        <v>0.40000000000000008</v>
      </c>
      <c r="Z7097">
        <f>YEAR(Sales_Data[[#This Row],[Order Date]])</f>
        <v>2016</v>
      </c>
    </row>
    <row r="7098" spans="1:26" x14ac:dyDescent="0.2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f>_xlfn.XLOOKUP(Sales_Data[[#This Row],[Category]],Assumptions_Model!A:A, Assumptions_Model!B:B)</f>
        <v>0.6</v>
      </c>
      <c r="W7098">
        <f>Sales_Data[[#This Row],[Sales]]*Sales_Data[[#This Row],[Cost_%]]</f>
        <v>166.07039999999998</v>
      </c>
      <c r="X7098">
        <f>Sales_Data[[#This Row],[Sales]]-Sales_Data[[#This Row],[Cost]]</f>
        <v>110.71360000000001</v>
      </c>
      <c r="Y7098" s="3">
        <f>Sales_Data[[#This Row],[Gross_Profit_Recalc]]/Sales_Data[[#This Row],[Sales]]</f>
        <v>0.40000000000000008</v>
      </c>
      <c r="Z7098">
        <f>YEAR(Sales_Data[[#This Row],[Order Date]])</f>
        <v>2016</v>
      </c>
    </row>
    <row r="7099" spans="1:26" x14ac:dyDescent="0.2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>_xlfn.XLOOKUP(Sales_Data[[#This Row],[Category]],Assumptions_Model!A:A, Assumptions_Model!B:B)</f>
        <v>0.6</v>
      </c>
      <c r="W7099">
        <f>Sales_Data[[#This Row],[Sales]]*Sales_Data[[#This Row],[Cost_%]]</f>
        <v>15.192</v>
      </c>
      <c r="X7099">
        <f>Sales_Data[[#This Row],[Sales]]-Sales_Data[[#This Row],[Cost]]</f>
        <v>10.128</v>
      </c>
      <c r="Y7099" s="3">
        <f>Sales_Data[[#This Row],[Gross_Profit_Recalc]]/Sales_Data[[#This Row],[Sales]]</f>
        <v>0.4</v>
      </c>
      <c r="Z7099">
        <f>YEAR(Sales_Data[[#This Row],[Order Date]])</f>
        <v>2016</v>
      </c>
    </row>
    <row r="7100" spans="1:26" x14ac:dyDescent="0.2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>_xlfn.XLOOKUP(Sales_Data[[#This Row],[Category]],Assumptions_Model!A:A, Assumptions_Model!B:B)</f>
        <v>0.6</v>
      </c>
      <c r="W7100">
        <f>Sales_Data[[#This Row],[Sales]]*Sales_Data[[#This Row],[Cost_%]]</f>
        <v>191.37599999999998</v>
      </c>
      <c r="X7100">
        <f>Sales_Data[[#This Row],[Sales]]-Sales_Data[[#This Row],[Cost]]</f>
        <v>127.584</v>
      </c>
      <c r="Y7100" s="3">
        <f>Sales_Data[[#This Row],[Gross_Profit_Recalc]]/Sales_Data[[#This Row],[Sales]]</f>
        <v>0.4</v>
      </c>
      <c r="Z7100">
        <f>YEAR(Sales_Data[[#This Row],[Order Date]])</f>
        <v>2017</v>
      </c>
    </row>
    <row r="7101" spans="1:26" x14ac:dyDescent="0.2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f>_xlfn.XLOOKUP(Sales_Data[[#This Row],[Category]],Assumptions_Model!A:A, Assumptions_Model!B:B)</f>
        <v>0.6</v>
      </c>
      <c r="W7101">
        <f>Sales_Data[[#This Row],[Sales]]*Sales_Data[[#This Row],[Cost_%]]</f>
        <v>127.58399999999999</v>
      </c>
      <c r="X7101">
        <f>Sales_Data[[#This Row],[Sales]]-Sales_Data[[#This Row],[Cost]]</f>
        <v>85.055999999999997</v>
      </c>
      <c r="Y7101" s="3">
        <f>Sales_Data[[#This Row],[Gross_Profit_Recalc]]/Sales_Data[[#This Row],[Sales]]</f>
        <v>0.4</v>
      </c>
      <c r="Z7101">
        <f>YEAR(Sales_Data[[#This Row],[Order Date]])</f>
        <v>2015</v>
      </c>
    </row>
    <row r="7102" spans="1:26" x14ac:dyDescent="0.2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>_xlfn.XLOOKUP(Sales_Data[[#This Row],[Category]],Assumptions_Model!A:A, Assumptions_Model!B:B)</f>
        <v>0.6</v>
      </c>
      <c r="W7102">
        <f>Sales_Data[[#This Row],[Sales]]*Sales_Data[[#This Row],[Cost_%]]</f>
        <v>14.0832</v>
      </c>
      <c r="X7102">
        <f>Sales_Data[[#This Row],[Sales]]-Sales_Data[[#This Row],[Cost]]</f>
        <v>9.3888000000000016</v>
      </c>
      <c r="Y7102" s="3">
        <f>Sales_Data[[#This Row],[Gross_Profit_Recalc]]/Sales_Data[[#This Row],[Sales]]</f>
        <v>0.4</v>
      </c>
      <c r="Z7102">
        <f>YEAR(Sales_Data[[#This Row],[Order Date]])</f>
        <v>2014</v>
      </c>
    </row>
    <row r="7103" spans="1:26" x14ac:dyDescent="0.2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>_xlfn.XLOOKUP(Sales_Data[[#This Row],[Category]],Assumptions_Model!A:A, Assumptions_Model!B:B)</f>
        <v>0.6</v>
      </c>
      <c r="W7103">
        <f>Sales_Data[[#This Row],[Sales]]*Sales_Data[[#This Row],[Cost_%]]</f>
        <v>11.7888</v>
      </c>
      <c r="X7103">
        <f>Sales_Data[[#This Row],[Sales]]-Sales_Data[[#This Row],[Cost]]</f>
        <v>7.8591999999999995</v>
      </c>
      <c r="Y7103" s="3">
        <f>Sales_Data[[#This Row],[Gross_Profit_Recalc]]/Sales_Data[[#This Row],[Sales]]</f>
        <v>0.39999999999999997</v>
      </c>
      <c r="Z7103">
        <f>YEAR(Sales_Data[[#This Row],[Order Date]])</f>
        <v>2016</v>
      </c>
    </row>
    <row r="7104" spans="1:26" x14ac:dyDescent="0.2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>_xlfn.XLOOKUP(Sales_Data[[#This Row],[Category]],Assumptions_Model!A:A, Assumptions_Model!B:B)</f>
        <v>0.6</v>
      </c>
      <c r="W7104">
        <f>Sales_Data[[#This Row],[Sales]]*Sales_Data[[#This Row],[Cost_%]]</f>
        <v>3.9420000000000002</v>
      </c>
      <c r="X7104">
        <f>Sales_Data[[#This Row],[Sales]]-Sales_Data[[#This Row],[Cost]]</f>
        <v>2.6280000000000001</v>
      </c>
      <c r="Y7104" s="3">
        <f>Sales_Data[[#This Row],[Gross_Profit_Recalc]]/Sales_Data[[#This Row],[Sales]]</f>
        <v>0.4</v>
      </c>
      <c r="Z7104">
        <f>YEAR(Sales_Data[[#This Row],[Order Date]])</f>
        <v>2014</v>
      </c>
    </row>
    <row r="7105" spans="1:26" x14ac:dyDescent="0.2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>_xlfn.XLOOKUP(Sales_Data[[#This Row],[Category]],Assumptions_Model!A:A, Assumptions_Model!B:B)</f>
        <v>0.6</v>
      </c>
      <c r="W7105">
        <f>Sales_Data[[#This Row],[Sales]]*Sales_Data[[#This Row],[Cost_%]]</f>
        <v>252.66</v>
      </c>
      <c r="X7105">
        <f>Sales_Data[[#This Row],[Sales]]-Sales_Data[[#This Row],[Cost]]</f>
        <v>168.44000000000003</v>
      </c>
      <c r="Y7105" s="3">
        <f>Sales_Data[[#This Row],[Gross_Profit_Recalc]]/Sales_Data[[#This Row],[Sales]]</f>
        <v>0.4</v>
      </c>
      <c r="Z7105">
        <f>YEAR(Sales_Data[[#This Row],[Order Date]])</f>
        <v>2017</v>
      </c>
    </row>
    <row r="7106" spans="1:26" x14ac:dyDescent="0.2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>_xlfn.XLOOKUP(Sales_Data[[#This Row],[Category]],Assumptions_Model!A:A, Assumptions_Model!B:B)</f>
        <v>0.65</v>
      </c>
      <c r="W7106">
        <f>Sales_Data[[#This Row],[Sales]]*Sales_Data[[#This Row],[Cost_%]]</f>
        <v>494.0754</v>
      </c>
      <c r="X7106">
        <f>Sales_Data[[#This Row],[Sales]]-Sales_Data[[#This Row],[Cost]]</f>
        <v>266.04059999999998</v>
      </c>
      <c r="Y7106" s="3">
        <f>Sales_Data[[#This Row],[Gross_Profit_Recalc]]/Sales_Data[[#This Row],[Sales]]</f>
        <v>0.35</v>
      </c>
      <c r="Z7106">
        <f>YEAR(Sales_Data[[#This Row],[Order Date]])</f>
        <v>2017</v>
      </c>
    </row>
    <row r="7107" spans="1:26" x14ac:dyDescent="0.2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f>_xlfn.XLOOKUP(Sales_Data[[#This Row],[Category]],Assumptions_Model!A:A, Assumptions_Model!B:B)</f>
        <v>0.65</v>
      </c>
      <c r="W7107">
        <f>Sales_Data[[#This Row],[Sales]]*Sales_Data[[#This Row],[Cost_%]]</f>
        <v>25.209600000000002</v>
      </c>
      <c r="X7107">
        <f>Sales_Data[[#This Row],[Sales]]-Sales_Data[[#This Row],[Cost]]</f>
        <v>13.574399999999997</v>
      </c>
      <c r="Y7107" s="3">
        <f>Sales_Data[[#This Row],[Gross_Profit_Recalc]]/Sales_Data[[#This Row],[Sales]]</f>
        <v>0.34999999999999992</v>
      </c>
      <c r="Z7107">
        <f>YEAR(Sales_Data[[#This Row],[Order Date]])</f>
        <v>2017</v>
      </c>
    </row>
    <row r="7108" spans="1:26" x14ac:dyDescent="0.2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f>_xlfn.XLOOKUP(Sales_Data[[#This Row],[Category]],Assumptions_Model!A:A, Assumptions_Model!B:B)</f>
        <v>0.55000000000000004</v>
      </c>
      <c r="W7108">
        <f>Sales_Data[[#This Row],[Sales]]*Sales_Data[[#This Row],[Cost_%]]</f>
        <v>67.2804</v>
      </c>
      <c r="X7108">
        <f>Sales_Data[[#This Row],[Sales]]-Sales_Data[[#This Row],[Cost]]</f>
        <v>55.047600000000003</v>
      </c>
      <c r="Y7108" s="3">
        <f>Sales_Data[[#This Row],[Gross_Profit_Recalc]]/Sales_Data[[#This Row],[Sales]]</f>
        <v>0.45</v>
      </c>
      <c r="Z7108">
        <f>YEAR(Sales_Data[[#This Row],[Order Date]])</f>
        <v>2017</v>
      </c>
    </row>
    <row r="7109" spans="1:26" x14ac:dyDescent="0.2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>_xlfn.XLOOKUP(Sales_Data[[#This Row],[Category]],Assumptions_Model!A:A, Assumptions_Model!B:B)</f>
        <v>0.55000000000000004</v>
      </c>
      <c r="W7109">
        <f>Sales_Data[[#This Row],[Sales]]*Sales_Data[[#This Row],[Cost_%]]</f>
        <v>14.289000000000001</v>
      </c>
      <c r="X7109">
        <f>Sales_Data[[#This Row],[Sales]]-Sales_Data[[#This Row],[Cost]]</f>
        <v>11.690999999999999</v>
      </c>
      <c r="Y7109" s="3">
        <f>Sales_Data[[#This Row],[Gross_Profit_Recalc]]/Sales_Data[[#This Row],[Sales]]</f>
        <v>0.44999999999999996</v>
      </c>
      <c r="Z7109">
        <f>YEAR(Sales_Data[[#This Row],[Order Date]])</f>
        <v>2016</v>
      </c>
    </row>
    <row r="7110" spans="1:26" x14ac:dyDescent="0.2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>_xlfn.XLOOKUP(Sales_Data[[#This Row],[Category]],Assumptions_Model!A:A, Assumptions_Model!B:B)</f>
        <v>0.6</v>
      </c>
      <c r="W7110">
        <f>Sales_Data[[#This Row],[Sales]]*Sales_Data[[#This Row],[Cost_%]]</f>
        <v>1.9679999999999997</v>
      </c>
      <c r="X7110">
        <f>Sales_Data[[#This Row],[Sales]]-Sales_Data[[#This Row],[Cost]]</f>
        <v>1.3120000000000001</v>
      </c>
      <c r="Y7110" s="3">
        <f>Sales_Data[[#This Row],[Gross_Profit_Recalc]]/Sales_Data[[#This Row],[Sales]]</f>
        <v>0.4</v>
      </c>
      <c r="Z7110">
        <f>YEAR(Sales_Data[[#This Row],[Order Date]])</f>
        <v>2016</v>
      </c>
    </row>
    <row r="7111" spans="1:26" x14ac:dyDescent="0.2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>_xlfn.XLOOKUP(Sales_Data[[#This Row],[Category]],Assumptions_Model!A:A, Assumptions_Model!B:B)</f>
        <v>0.6</v>
      </c>
      <c r="W7111">
        <f>Sales_Data[[#This Row],[Sales]]*Sales_Data[[#This Row],[Cost_%]]</f>
        <v>275.928</v>
      </c>
      <c r="X7111">
        <f>Sales_Data[[#This Row],[Sales]]-Sales_Data[[#This Row],[Cost]]</f>
        <v>183.952</v>
      </c>
      <c r="Y7111" s="3">
        <f>Sales_Data[[#This Row],[Gross_Profit_Recalc]]/Sales_Data[[#This Row],[Sales]]</f>
        <v>0.4</v>
      </c>
      <c r="Z7111">
        <f>YEAR(Sales_Data[[#This Row],[Order Date]])</f>
        <v>2016</v>
      </c>
    </row>
    <row r="7112" spans="1:26" x14ac:dyDescent="0.2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f>_xlfn.XLOOKUP(Sales_Data[[#This Row],[Category]],Assumptions_Model!A:A, Assumptions_Model!B:B)</f>
        <v>0.6</v>
      </c>
      <c r="W7112">
        <f>Sales_Data[[#This Row],[Sales]]*Sales_Data[[#This Row],[Cost_%]]</f>
        <v>4.6559999999999997</v>
      </c>
      <c r="X7112">
        <f>Sales_Data[[#This Row],[Sales]]-Sales_Data[[#This Row],[Cost]]</f>
        <v>3.1040000000000001</v>
      </c>
      <c r="Y7112" s="3">
        <f>Sales_Data[[#This Row],[Gross_Profit_Recalc]]/Sales_Data[[#This Row],[Sales]]</f>
        <v>0.4</v>
      </c>
      <c r="Z7112">
        <f>YEAR(Sales_Data[[#This Row],[Order Date]])</f>
        <v>2016</v>
      </c>
    </row>
    <row r="7113" spans="1:26" x14ac:dyDescent="0.2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>_xlfn.XLOOKUP(Sales_Data[[#This Row],[Category]],Assumptions_Model!A:A, Assumptions_Model!B:B)</f>
        <v>0.6</v>
      </c>
      <c r="W7113">
        <f>Sales_Data[[#This Row],[Sales]]*Sales_Data[[#This Row],[Cost_%]]</f>
        <v>43.175999999999995</v>
      </c>
      <c r="X7113">
        <f>Sales_Data[[#This Row],[Sales]]-Sales_Data[[#This Row],[Cost]]</f>
        <v>28.783999999999999</v>
      </c>
      <c r="Y7113" s="3">
        <f>Sales_Data[[#This Row],[Gross_Profit_Recalc]]/Sales_Data[[#This Row],[Sales]]</f>
        <v>0.4</v>
      </c>
      <c r="Z7113">
        <f>YEAR(Sales_Data[[#This Row],[Order Date]])</f>
        <v>2016</v>
      </c>
    </row>
    <row r="7114" spans="1:26" x14ac:dyDescent="0.2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>_xlfn.XLOOKUP(Sales_Data[[#This Row],[Category]],Assumptions_Model!A:A, Assumptions_Model!B:B)</f>
        <v>0.6</v>
      </c>
      <c r="W7114">
        <f>Sales_Data[[#This Row],[Sales]]*Sales_Data[[#This Row],[Cost_%]]</f>
        <v>32.94</v>
      </c>
      <c r="X7114">
        <f>Sales_Data[[#This Row],[Sales]]-Sales_Data[[#This Row],[Cost]]</f>
        <v>21.96</v>
      </c>
      <c r="Y7114" s="3">
        <f>Sales_Data[[#This Row],[Gross_Profit_Recalc]]/Sales_Data[[#This Row],[Sales]]</f>
        <v>0.4</v>
      </c>
      <c r="Z7114">
        <f>YEAR(Sales_Data[[#This Row],[Order Date]])</f>
        <v>2016</v>
      </c>
    </row>
    <row r="7115" spans="1:26" x14ac:dyDescent="0.2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f>_xlfn.XLOOKUP(Sales_Data[[#This Row],[Category]],Assumptions_Model!A:A, Assumptions_Model!B:B)</f>
        <v>0.6</v>
      </c>
      <c r="W7115">
        <f>Sales_Data[[#This Row],[Sales]]*Sales_Data[[#This Row],[Cost_%]]</f>
        <v>5.5679999999999996</v>
      </c>
      <c r="X7115">
        <f>Sales_Data[[#This Row],[Sales]]-Sales_Data[[#This Row],[Cost]]</f>
        <v>3.7119999999999997</v>
      </c>
      <c r="Y7115" s="3">
        <f>Sales_Data[[#This Row],[Gross_Profit_Recalc]]/Sales_Data[[#This Row],[Sales]]</f>
        <v>0.4</v>
      </c>
      <c r="Z7115">
        <f>YEAR(Sales_Data[[#This Row],[Order Date]])</f>
        <v>2016</v>
      </c>
    </row>
    <row r="7116" spans="1:26" x14ac:dyDescent="0.2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>_xlfn.XLOOKUP(Sales_Data[[#This Row],[Category]],Assumptions_Model!A:A, Assumptions_Model!B:B)</f>
        <v>0.65</v>
      </c>
      <c r="W7116">
        <f>Sales_Data[[#This Row],[Sales]]*Sales_Data[[#This Row],[Cost_%]]</f>
        <v>1095.8220000000001</v>
      </c>
      <c r="X7116">
        <f>Sales_Data[[#This Row],[Sales]]-Sales_Data[[#This Row],[Cost]]</f>
        <v>590.05799999999999</v>
      </c>
      <c r="Y7116" s="3">
        <f>Sales_Data[[#This Row],[Gross_Profit_Recalc]]/Sales_Data[[#This Row],[Sales]]</f>
        <v>0.35</v>
      </c>
      <c r="Z7116">
        <f>YEAR(Sales_Data[[#This Row],[Order Date]])</f>
        <v>2016</v>
      </c>
    </row>
    <row r="7117" spans="1:26" x14ac:dyDescent="0.2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>_xlfn.XLOOKUP(Sales_Data[[#This Row],[Category]],Assumptions_Model!A:A, Assumptions_Model!B:B)</f>
        <v>0.6</v>
      </c>
      <c r="W7117">
        <f>Sales_Data[[#This Row],[Sales]]*Sales_Data[[#This Row],[Cost_%]]</f>
        <v>3.4367999999999999</v>
      </c>
      <c r="X7117">
        <f>Sales_Data[[#This Row],[Sales]]-Sales_Data[[#This Row],[Cost]]</f>
        <v>2.2911999999999999</v>
      </c>
      <c r="Y7117" s="3">
        <f>Sales_Data[[#This Row],[Gross_Profit_Recalc]]/Sales_Data[[#This Row],[Sales]]</f>
        <v>0.4</v>
      </c>
      <c r="Z7117">
        <f>YEAR(Sales_Data[[#This Row],[Order Date]])</f>
        <v>2016</v>
      </c>
    </row>
    <row r="7118" spans="1:26" x14ac:dyDescent="0.2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>_xlfn.XLOOKUP(Sales_Data[[#This Row],[Category]],Assumptions_Model!A:A, Assumptions_Model!B:B)</f>
        <v>0.6</v>
      </c>
      <c r="W7118">
        <f>Sales_Data[[#This Row],[Sales]]*Sales_Data[[#This Row],[Cost_%]]</f>
        <v>37.176000000000002</v>
      </c>
      <c r="X7118">
        <f>Sales_Data[[#This Row],[Sales]]-Sales_Data[[#This Row],[Cost]]</f>
        <v>24.783999999999999</v>
      </c>
      <c r="Y7118" s="3">
        <f>Sales_Data[[#This Row],[Gross_Profit_Recalc]]/Sales_Data[[#This Row],[Sales]]</f>
        <v>0.39999999999999997</v>
      </c>
      <c r="Z7118">
        <f>YEAR(Sales_Data[[#This Row],[Order Date]])</f>
        <v>2014</v>
      </c>
    </row>
    <row r="7119" spans="1:26" x14ac:dyDescent="0.2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f>_xlfn.XLOOKUP(Sales_Data[[#This Row],[Category]],Assumptions_Model!A:A, Assumptions_Model!B:B)</f>
        <v>0.6</v>
      </c>
      <c r="W7119">
        <f>Sales_Data[[#This Row],[Sales]]*Sales_Data[[#This Row],[Cost_%]]</f>
        <v>0.80640000000000001</v>
      </c>
      <c r="X7119">
        <f>Sales_Data[[#This Row],[Sales]]-Sales_Data[[#This Row],[Cost]]</f>
        <v>0.53760000000000008</v>
      </c>
      <c r="Y7119" s="3">
        <f>Sales_Data[[#This Row],[Gross_Profit_Recalc]]/Sales_Data[[#This Row],[Sales]]</f>
        <v>0.4</v>
      </c>
      <c r="Z7119">
        <f>YEAR(Sales_Data[[#This Row],[Order Date]])</f>
        <v>2014</v>
      </c>
    </row>
    <row r="7120" spans="1:26" x14ac:dyDescent="0.2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f>_xlfn.XLOOKUP(Sales_Data[[#This Row],[Category]],Assumptions_Model!A:A, Assumptions_Model!B:B)</f>
        <v>0.6</v>
      </c>
      <c r="W7120">
        <f>Sales_Data[[#This Row],[Sales]]*Sales_Data[[#This Row],[Cost_%]]</f>
        <v>10.764000000000001</v>
      </c>
      <c r="X7120">
        <f>Sales_Data[[#This Row],[Sales]]-Sales_Data[[#This Row],[Cost]]</f>
        <v>7.1760000000000002</v>
      </c>
      <c r="Y7120" s="3">
        <f>Sales_Data[[#This Row],[Gross_Profit_Recalc]]/Sales_Data[[#This Row],[Sales]]</f>
        <v>0.39999999999999997</v>
      </c>
      <c r="Z7120">
        <f>YEAR(Sales_Data[[#This Row],[Order Date]])</f>
        <v>2017</v>
      </c>
    </row>
    <row r="7121" spans="1:26" x14ac:dyDescent="0.2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>_xlfn.XLOOKUP(Sales_Data[[#This Row],[Category]],Assumptions_Model!A:A, Assumptions_Model!B:B)</f>
        <v>0.6</v>
      </c>
      <c r="W7121">
        <f>Sales_Data[[#This Row],[Sales]]*Sales_Data[[#This Row],[Cost_%]]</f>
        <v>8.3423999999999996</v>
      </c>
      <c r="X7121">
        <f>Sales_Data[[#This Row],[Sales]]-Sales_Data[[#This Row],[Cost]]</f>
        <v>5.5616000000000003</v>
      </c>
      <c r="Y7121" s="3">
        <f>Sales_Data[[#This Row],[Gross_Profit_Recalc]]/Sales_Data[[#This Row],[Sales]]</f>
        <v>0.4</v>
      </c>
      <c r="Z7121">
        <f>YEAR(Sales_Data[[#This Row],[Order Date]])</f>
        <v>2017</v>
      </c>
    </row>
    <row r="7122" spans="1:26" x14ac:dyDescent="0.2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>_xlfn.XLOOKUP(Sales_Data[[#This Row],[Category]],Assumptions_Model!A:A, Assumptions_Model!B:B)</f>
        <v>0.6</v>
      </c>
      <c r="W7122">
        <f>Sales_Data[[#This Row],[Sales]]*Sales_Data[[#This Row],[Cost_%]]</f>
        <v>40.316400000000002</v>
      </c>
      <c r="X7122">
        <f>Sales_Data[[#This Row],[Sales]]-Sales_Data[[#This Row],[Cost]]</f>
        <v>26.877600000000001</v>
      </c>
      <c r="Y7122" s="3">
        <f>Sales_Data[[#This Row],[Gross_Profit_Recalc]]/Sales_Data[[#This Row],[Sales]]</f>
        <v>0.4</v>
      </c>
      <c r="Z7122">
        <f>YEAR(Sales_Data[[#This Row],[Order Date]])</f>
        <v>2014</v>
      </c>
    </row>
    <row r="7123" spans="1:26" x14ac:dyDescent="0.2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>_xlfn.XLOOKUP(Sales_Data[[#This Row],[Category]],Assumptions_Model!A:A, Assumptions_Model!B:B)</f>
        <v>0.6</v>
      </c>
      <c r="W7123">
        <f>Sales_Data[[#This Row],[Sales]]*Sales_Data[[#This Row],[Cost_%]]</f>
        <v>25.116</v>
      </c>
      <c r="X7123">
        <f>Sales_Data[[#This Row],[Sales]]-Sales_Data[[#This Row],[Cost]]</f>
        <v>16.744</v>
      </c>
      <c r="Y7123" s="3">
        <f>Sales_Data[[#This Row],[Gross_Profit_Recalc]]/Sales_Data[[#This Row],[Sales]]</f>
        <v>0.4</v>
      </c>
      <c r="Z7123">
        <f>YEAR(Sales_Data[[#This Row],[Order Date]])</f>
        <v>2017</v>
      </c>
    </row>
    <row r="7124" spans="1:26" x14ac:dyDescent="0.2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>_xlfn.XLOOKUP(Sales_Data[[#This Row],[Category]],Assumptions_Model!A:A, Assumptions_Model!B:B)</f>
        <v>0.65</v>
      </c>
      <c r="W7124">
        <f>Sales_Data[[#This Row],[Sales]]*Sales_Data[[#This Row],[Cost_%]]</f>
        <v>92.274000000000015</v>
      </c>
      <c r="X7124">
        <f>Sales_Data[[#This Row],[Sales]]-Sales_Data[[#This Row],[Cost]]</f>
        <v>49.685999999999993</v>
      </c>
      <c r="Y7124" s="3">
        <f>Sales_Data[[#This Row],[Gross_Profit_Recalc]]/Sales_Data[[#This Row],[Sales]]</f>
        <v>0.34999999999999992</v>
      </c>
      <c r="Z7124">
        <f>YEAR(Sales_Data[[#This Row],[Order Date]])</f>
        <v>2017</v>
      </c>
    </row>
    <row r="7125" spans="1:26" x14ac:dyDescent="0.2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>_xlfn.XLOOKUP(Sales_Data[[#This Row],[Category]],Assumptions_Model!A:A, Assumptions_Model!B:B)</f>
        <v>0.65</v>
      </c>
      <c r="W7125">
        <f>Sales_Data[[#This Row],[Sales]]*Sales_Data[[#This Row],[Cost_%]]</f>
        <v>6.5129999999999999</v>
      </c>
      <c r="X7125">
        <f>Sales_Data[[#This Row],[Sales]]-Sales_Data[[#This Row],[Cost]]</f>
        <v>3.5069999999999997</v>
      </c>
      <c r="Y7125" s="3">
        <f>Sales_Data[[#This Row],[Gross_Profit_Recalc]]/Sales_Data[[#This Row],[Sales]]</f>
        <v>0.35</v>
      </c>
      <c r="Z7125">
        <f>YEAR(Sales_Data[[#This Row],[Order Date]])</f>
        <v>2015</v>
      </c>
    </row>
    <row r="7126" spans="1:26" x14ac:dyDescent="0.2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>_xlfn.XLOOKUP(Sales_Data[[#This Row],[Category]],Assumptions_Model!A:A, Assumptions_Model!B:B)</f>
        <v>0.6</v>
      </c>
      <c r="W7126">
        <f>Sales_Data[[#This Row],[Sales]]*Sales_Data[[#This Row],[Cost_%]]</f>
        <v>86.471999999999994</v>
      </c>
      <c r="X7126">
        <f>Sales_Data[[#This Row],[Sales]]-Sales_Data[[#This Row],[Cost]]</f>
        <v>57.64800000000001</v>
      </c>
      <c r="Y7126" s="3">
        <f>Sales_Data[[#This Row],[Gross_Profit_Recalc]]/Sales_Data[[#This Row],[Sales]]</f>
        <v>0.40000000000000008</v>
      </c>
      <c r="Z7126">
        <f>YEAR(Sales_Data[[#This Row],[Order Date]])</f>
        <v>2015</v>
      </c>
    </row>
    <row r="7127" spans="1:26" x14ac:dyDescent="0.2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f>_xlfn.XLOOKUP(Sales_Data[[#This Row],[Category]],Assumptions_Model!A:A, Assumptions_Model!B:B)</f>
        <v>0.6</v>
      </c>
      <c r="W7127">
        <f>Sales_Data[[#This Row],[Sales]]*Sales_Data[[#This Row],[Cost_%]]</f>
        <v>10.764000000000001</v>
      </c>
      <c r="X7127">
        <f>Sales_Data[[#This Row],[Sales]]-Sales_Data[[#This Row],[Cost]]</f>
        <v>7.1760000000000002</v>
      </c>
      <c r="Y7127" s="3">
        <f>Sales_Data[[#This Row],[Gross_Profit_Recalc]]/Sales_Data[[#This Row],[Sales]]</f>
        <v>0.39999999999999997</v>
      </c>
      <c r="Z7127">
        <f>YEAR(Sales_Data[[#This Row],[Order Date]])</f>
        <v>2016</v>
      </c>
    </row>
    <row r="7128" spans="1:26" x14ac:dyDescent="0.2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>_xlfn.XLOOKUP(Sales_Data[[#This Row],[Category]],Assumptions_Model!A:A, Assumptions_Model!B:B)</f>
        <v>0.6</v>
      </c>
      <c r="W7128">
        <f>Sales_Data[[#This Row],[Sales]]*Sales_Data[[#This Row],[Cost_%]]</f>
        <v>8.3339999999999996</v>
      </c>
      <c r="X7128">
        <f>Sales_Data[[#This Row],[Sales]]-Sales_Data[[#This Row],[Cost]]</f>
        <v>5.5560000000000009</v>
      </c>
      <c r="Y7128" s="3">
        <f>Sales_Data[[#This Row],[Gross_Profit_Recalc]]/Sales_Data[[#This Row],[Sales]]</f>
        <v>0.40000000000000008</v>
      </c>
      <c r="Z7128">
        <f>YEAR(Sales_Data[[#This Row],[Order Date]])</f>
        <v>2016</v>
      </c>
    </row>
    <row r="7129" spans="1:26" x14ac:dyDescent="0.2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>_xlfn.XLOOKUP(Sales_Data[[#This Row],[Category]],Assumptions_Model!A:A, Assumptions_Model!B:B)</f>
        <v>0.6</v>
      </c>
      <c r="W7129">
        <f>Sales_Data[[#This Row],[Sales]]*Sales_Data[[#This Row],[Cost_%]]</f>
        <v>9.8699999999999992</v>
      </c>
      <c r="X7129">
        <f>Sales_Data[[#This Row],[Sales]]-Sales_Data[[#This Row],[Cost]]</f>
        <v>6.58</v>
      </c>
      <c r="Y7129" s="3">
        <f>Sales_Data[[#This Row],[Gross_Profit_Recalc]]/Sales_Data[[#This Row],[Sales]]</f>
        <v>0.4</v>
      </c>
      <c r="Z7129">
        <f>YEAR(Sales_Data[[#This Row],[Order Date]])</f>
        <v>2016</v>
      </c>
    </row>
    <row r="7130" spans="1:26" x14ac:dyDescent="0.2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f>_xlfn.XLOOKUP(Sales_Data[[#This Row],[Category]],Assumptions_Model!A:A, Assumptions_Model!B:B)</f>
        <v>0.65</v>
      </c>
      <c r="W7130">
        <f>Sales_Data[[#This Row],[Sales]]*Sales_Data[[#This Row],[Cost_%]]</f>
        <v>12.948000000000002</v>
      </c>
      <c r="X7130">
        <f>Sales_Data[[#This Row],[Sales]]-Sales_Data[[#This Row],[Cost]]</f>
        <v>6.9719999999999995</v>
      </c>
      <c r="Y7130" s="3">
        <f>Sales_Data[[#This Row],[Gross_Profit_Recalc]]/Sales_Data[[#This Row],[Sales]]</f>
        <v>0.34999999999999992</v>
      </c>
      <c r="Z7130">
        <f>YEAR(Sales_Data[[#This Row],[Order Date]])</f>
        <v>2016</v>
      </c>
    </row>
    <row r="7131" spans="1:26" x14ac:dyDescent="0.2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>_xlfn.XLOOKUP(Sales_Data[[#This Row],[Category]],Assumptions_Model!A:A, Assumptions_Model!B:B)</f>
        <v>0.55000000000000004</v>
      </c>
      <c r="W7131">
        <f>Sales_Data[[#This Row],[Sales]]*Sales_Data[[#This Row],[Cost_%]]</f>
        <v>19.342400000000001</v>
      </c>
      <c r="X7131">
        <f>Sales_Data[[#This Row],[Sales]]-Sales_Data[[#This Row],[Cost]]</f>
        <v>15.825599999999998</v>
      </c>
      <c r="Y7131" s="3">
        <f>Sales_Data[[#This Row],[Gross_Profit_Recalc]]/Sales_Data[[#This Row],[Sales]]</f>
        <v>0.44999999999999996</v>
      </c>
      <c r="Z7131">
        <f>YEAR(Sales_Data[[#This Row],[Order Date]])</f>
        <v>2016</v>
      </c>
    </row>
    <row r="7132" spans="1:26" x14ac:dyDescent="0.2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f>_xlfn.XLOOKUP(Sales_Data[[#This Row],[Category]],Assumptions_Model!A:A, Assumptions_Model!B:B)</f>
        <v>0.6</v>
      </c>
      <c r="W7132">
        <f>Sales_Data[[#This Row],[Sales]]*Sales_Data[[#This Row],[Cost_%]]</f>
        <v>73.852799999999988</v>
      </c>
      <c r="X7132">
        <f>Sales_Data[[#This Row],[Sales]]-Sales_Data[[#This Row],[Cost]]</f>
        <v>49.235200000000006</v>
      </c>
      <c r="Y7132" s="3">
        <f>Sales_Data[[#This Row],[Gross_Profit_Recalc]]/Sales_Data[[#This Row],[Sales]]</f>
        <v>0.40000000000000008</v>
      </c>
      <c r="Z7132">
        <f>YEAR(Sales_Data[[#This Row],[Order Date]])</f>
        <v>2016</v>
      </c>
    </row>
    <row r="7133" spans="1:26" x14ac:dyDescent="0.2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>_xlfn.XLOOKUP(Sales_Data[[#This Row],[Category]],Assumptions_Model!A:A, Assumptions_Model!B:B)</f>
        <v>0.65</v>
      </c>
      <c r="W7133">
        <f>Sales_Data[[#This Row],[Sales]]*Sales_Data[[#This Row],[Cost_%]]</f>
        <v>167.661</v>
      </c>
      <c r="X7133">
        <f>Sales_Data[[#This Row],[Sales]]-Sales_Data[[#This Row],[Cost]]</f>
        <v>90.278999999999996</v>
      </c>
      <c r="Y7133" s="3">
        <f>Sales_Data[[#This Row],[Gross_Profit_Recalc]]/Sales_Data[[#This Row],[Sales]]</f>
        <v>0.35</v>
      </c>
      <c r="Z7133">
        <f>YEAR(Sales_Data[[#This Row],[Order Date]])</f>
        <v>2017</v>
      </c>
    </row>
    <row r="7134" spans="1:26" x14ac:dyDescent="0.2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>_xlfn.XLOOKUP(Sales_Data[[#This Row],[Category]],Assumptions_Model!A:A, Assumptions_Model!B:B)</f>
        <v>0.55000000000000004</v>
      </c>
      <c r="W7134">
        <f>Sales_Data[[#This Row],[Sales]]*Sales_Data[[#This Row],[Cost_%]]</f>
        <v>1033.9780000000001</v>
      </c>
      <c r="X7134">
        <f>Sales_Data[[#This Row],[Sales]]-Sales_Data[[#This Row],[Cost]]</f>
        <v>845.98199999999997</v>
      </c>
      <c r="Y7134" s="3">
        <f>Sales_Data[[#This Row],[Gross_Profit_Recalc]]/Sales_Data[[#This Row],[Sales]]</f>
        <v>0.44999999999999996</v>
      </c>
      <c r="Z7134">
        <f>YEAR(Sales_Data[[#This Row],[Order Date]])</f>
        <v>2017</v>
      </c>
    </row>
    <row r="7135" spans="1:26" x14ac:dyDescent="0.2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>_xlfn.XLOOKUP(Sales_Data[[#This Row],[Category]],Assumptions_Model!A:A, Assumptions_Model!B:B)</f>
        <v>0.65</v>
      </c>
      <c r="W7135">
        <f>Sales_Data[[#This Row],[Sales]]*Sales_Data[[#This Row],[Cost_%]]</f>
        <v>17.849</v>
      </c>
      <c r="X7135">
        <f>Sales_Data[[#This Row],[Sales]]-Sales_Data[[#This Row],[Cost]]</f>
        <v>9.6110000000000007</v>
      </c>
      <c r="Y7135" s="3">
        <f>Sales_Data[[#This Row],[Gross_Profit_Recalc]]/Sales_Data[[#This Row],[Sales]]</f>
        <v>0.35000000000000003</v>
      </c>
      <c r="Z7135">
        <f>YEAR(Sales_Data[[#This Row],[Order Date]])</f>
        <v>2017</v>
      </c>
    </row>
    <row r="7136" spans="1:26" x14ac:dyDescent="0.2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>_xlfn.XLOOKUP(Sales_Data[[#This Row],[Category]],Assumptions_Model!A:A, Assumptions_Model!B:B)</f>
        <v>0.55000000000000004</v>
      </c>
      <c r="W7136">
        <f>Sales_Data[[#This Row],[Sales]]*Sales_Data[[#This Row],[Cost_%]]</f>
        <v>49.489000000000004</v>
      </c>
      <c r="X7136">
        <f>Sales_Data[[#This Row],[Sales]]-Sales_Data[[#This Row],[Cost]]</f>
        <v>40.491</v>
      </c>
      <c r="Y7136" s="3">
        <f>Sales_Data[[#This Row],[Gross_Profit_Recalc]]/Sales_Data[[#This Row],[Sales]]</f>
        <v>0.44999999999999996</v>
      </c>
      <c r="Z7136">
        <f>YEAR(Sales_Data[[#This Row],[Order Date]])</f>
        <v>2017</v>
      </c>
    </row>
    <row r="7137" spans="1:26" x14ac:dyDescent="0.2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>_xlfn.XLOOKUP(Sales_Data[[#This Row],[Category]],Assumptions_Model!A:A, Assumptions_Model!B:B)</f>
        <v>0.65</v>
      </c>
      <c r="W7137">
        <f>Sales_Data[[#This Row],[Sales]]*Sales_Data[[#This Row],[Cost_%]]</f>
        <v>538.59</v>
      </c>
      <c r="X7137">
        <f>Sales_Data[[#This Row],[Sales]]-Sales_Data[[#This Row],[Cost]]</f>
        <v>290.01</v>
      </c>
      <c r="Y7137" s="3">
        <f>Sales_Data[[#This Row],[Gross_Profit_Recalc]]/Sales_Data[[#This Row],[Sales]]</f>
        <v>0.35</v>
      </c>
      <c r="Z7137">
        <f>YEAR(Sales_Data[[#This Row],[Order Date]])</f>
        <v>2017</v>
      </c>
    </row>
    <row r="7138" spans="1:26" x14ac:dyDescent="0.2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>_xlfn.XLOOKUP(Sales_Data[[#This Row],[Category]],Assumptions_Model!A:A, Assumptions_Model!B:B)</f>
        <v>0.6</v>
      </c>
      <c r="W7138">
        <f>Sales_Data[[#This Row],[Sales]]*Sales_Data[[#This Row],[Cost_%]]</f>
        <v>4.3380000000000001</v>
      </c>
      <c r="X7138">
        <f>Sales_Data[[#This Row],[Sales]]-Sales_Data[[#This Row],[Cost]]</f>
        <v>2.8920000000000003</v>
      </c>
      <c r="Y7138" s="3">
        <f>Sales_Data[[#This Row],[Gross_Profit_Recalc]]/Sales_Data[[#This Row],[Sales]]</f>
        <v>0.4</v>
      </c>
      <c r="Z7138">
        <f>YEAR(Sales_Data[[#This Row],[Order Date]])</f>
        <v>2015</v>
      </c>
    </row>
    <row r="7139" spans="1:26" x14ac:dyDescent="0.2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>_xlfn.XLOOKUP(Sales_Data[[#This Row],[Category]],Assumptions_Model!A:A, Assumptions_Model!B:B)</f>
        <v>0.6</v>
      </c>
      <c r="W7139">
        <f>Sales_Data[[#This Row],[Sales]]*Sales_Data[[#This Row],[Cost_%]]</f>
        <v>10.464</v>
      </c>
      <c r="X7139">
        <f>Sales_Data[[#This Row],[Sales]]-Sales_Data[[#This Row],[Cost]]</f>
        <v>6.9760000000000009</v>
      </c>
      <c r="Y7139" s="3">
        <f>Sales_Data[[#This Row],[Gross_Profit_Recalc]]/Sales_Data[[#This Row],[Sales]]</f>
        <v>0.4</v>
      </c>
      <c r="Z7139">
        <f>YEAR(Sales_Data[[#This Row],[Order Date]])</f>
        <v>2015</v>
      </c>
    </row>
    <row r="7140" spans="1:26" x14ac:dyDescent="0.2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>_xlfn.XLOOKUP(Sales_Data[[#This Row],[Category]],Assumptions_Model!A:A, Assumptions_Model!B:B)</f>
        <v>0.6</v>
      </c>
      <c r="W7140">
        <f>Sales_Data[[#This Row],[Sales]]*Sales_Data[[#This Row],[Cost_%]]</f>
        <v>37.728000000000002</v>
      </c>
      <c r="X7140">
        <f>Sales_Data[[#This Row],[Sales]]-Sales_Data[[#This Row],[Cost]]</f>
        <v>25.152000000000001</v>
      </c>
      <c r="Y7140" s="3">
        <f>Sales_Data[[#This Row],[Gross_Profit_Recalc]]/Sales_Data[[#This Row],[Sales]]</f>
        <v>0.4</v>
      </c>
      <c r="Z7140">
        <f>YEAR(Sales_Data[[#This Row],[Order Date]])</f>
        <v>2015</v>
      </c>
    </row>
    <row r="7141" spans="1:26" x14ac:dyDescent="0.2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>_xlfn.XLOOKUP(Sales_Data[[#This Row],[Category]],Assumptions_Model!A:A, Assumptions_Model!B:B)</f>
        <v>0.65</v>
      </c>
      <c r="W7141">
        <f>Sales_Data[[#This Row],[Sales]]*Sales_Data[[#This Row],[Cost_%]]</f>
        <v>188.72879999999998</v>
      </c>
      <c r="X7141">
        <f>Sales_Data[[#This Row],[Sales]]-Sales_Data[[#This Row],[Cost]]</f>
        <v>101.6232</v>
      </c>
      <c r="Y7141" s="3">
        <f>Sales_Data[[#This Row],[Gross_Profit_Recalc]]/Sales_Data[[#This Row],[Sales]]</f>
        <v>0.35000000000000003</v>
      </c>
      <c r="Z7141">
        <f>YEAR(Sales_Data[[#This Row],[Order Date]])</f>
        <v>2015</v>
      </c>
    </row>
    <row r="7142" spans="1:26" x14ac:dyDescent="0.2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>_xlfn.XLOOKUP(Sales_Data[[#This Row],[Category]],Assumptions_Model!A:A, Assumptions_Model!B:B)</f>
        <v>0.55000000000000004</v>
      </c>
      <c r="W7142">
        <f>Sales_Data[[#This Row],[Sales]]*Sales_Data[[#This Row],[Cost_%]]</f>
        <v>62.436</v>
      </c>
      <c r="X7142">
        <f>Sales_Data[[#This Row],[Sales]]-Sales_Data[[#This Row],[Cost]]</f>
        <v>51.083999999999996</v>
      </c>
      <c r="Y7142" s="3">
        <f>Sales_Data[[#This Row],[Gross_Profit_Recalc]]/Sales_Data[[#This Row],[Sales]]</f>
        <v>0.44999999999999996</v>
      </c>
      <c r="Z7142">
        <f>YEAR(Sales_Data[[#This Row],[Order Date]])</f>
        <v>2017</v>
      </c>
    </row>
    <row r="7143" spans="1:26" x14ac:dyDescent="0.2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>_xlfn.XLOOKUP(Sales_Data[[#This Row],[Category]],Assumptions_Model!A:A, Assumptions_Model!B:B)</f>
        <v>0.65</v>
      </c>
      <c r="W7143">
        <f>Sales_Data[[#This Row],[Sales]]*Sales_Data[[#This Row],[Cost_%]]</f>
        <v>87.945000000000007</v>
      </c>
      <c r="X7143">
        <f>Sales_Data[[#This Row],[Sales]]-Sales_Data[[#This Row],[Cost]]</f>
        <v>47.355000000000004</v>
      </c>
      <c r="Y7143" s="3">
        <f>Sales_Data[[#This Row],[Gross_Profit_Recalc]]/Sales_Data[[#This Row],[Sales]]</f>
        <v>0.35</v>
      </c>
      <c r="Z7143">
        <f>YEAR(Sales_Data[[#This Row],[Order Date]])</f>
        <v>2017</v>
      </c>
    </row>
    <row r="7144" spans="1:26" x14ac:dyDescent="0.2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f>_xlfn.XLOOKUP(Sales_Data[[#This Row],[Category]],Assumptions_Model!A:A, Assumptions_Model!B:B)</f>
        <v>0.65</v>
      </c>
      <c r="W7144">
        <f>Sales_Data[[#This Row],[Sales]]*Sales_Data[[#This Row],[Cost_%]]</f>
        <v>72.247500000000002</v>
      </c>
      <c r="X7144">
        <f>Sales_Data[[#This Row],[Sales]]-Sales_Data[[#This Row],[Cost]]</f>
        <v>38.902500000000003</v>
      </c>
      <c r="Y7144" s="3">
        <f>Sales_Data[[#This Row],[Gross_Profit_Recalc]]/Sales_Data[[#This Row],[Sales]]</f>
        <v>0.35000000000000003</v>
      </c>
      <c r="Z7144">
        <f>YEAR(Sales_Data[[#This Row],[Order Date]])</f>
        <v>2014</v>
      </c>
    </row>
    <row r="7145" spans="1:26" x14ac:dyDescent="0.2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>_xlfn.XLOOKUP(Sales_Data[[#This Row],[Category]],Assumptions_Model!A:A, Assumptions_Model!B:B)</f>
        <v>0.55000000000000004</v>
      </c>
      <c r="W7145">
        <f>Sales_Data[[#This Row],[Sales]]*Sales_Data[[#This Row],[Cost_%]]</f>
        <v>427.26750000000004</v>
      </c>
      <c r="X7145">
        <f>Sales_Data[[#This Row],[Sales]]-Sales_Data[[#This Row],[Cost]]</f>
        <v>349.58249999999998</v>
      </c>
      <c r="Y7145" s="3">
        <f>Sales_Data[[#This Row],[Gross_Profit_Recalc]]/Sales_Data[[#This Row],[Sales]]</f>
        <v>0.44999999999999996</v>
      </c>
      <c r="Z7145">
        <f>YEAR(Sales_Data[[#This Row],[Order Date]])</f>
        <v>2017</v>
      </c>
    </row>
    <row r="7146" spans="1:26" x14ac:dyDescent="0.2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>_xlfn.XLOOKUP(Sales_Data[[#This Row],[Category]],Assumptions_Model!A:A, Assumptions_Model!B:B)</f>
        <v>0.6</v>
      </c>
      <c r="W7146">
        <f>Sales_Data[[#This Row],[Sales]]*Sales_Data[[#This Row],[Cost_%]]</f>
        <v>7.3764000000000003</v>
      </c>
      <c r="X7146">
        <f>Sales_Data[[#This Row],[Sales]]-Sales_Data[[#This Row],[Cost]]</f>
        <v>4.9176000000000002</v>
      </c>
      <c r="Y7146" s="3">
        <f>Sales_Data[[#This Row],[Gross_Profit_Recalc]]/Sales_Data[[#This Row],[Sales]]</f>
        <v>0.4</v>
      </c>
      <c r="Z7146">
        <f>YEAR(Sales_Data[[#This Row],[Order Date]])</f>
        <v>2017</v>
      </c>
    </row>
    <row r="7147" spans="1:26" x14ac:dyDescent="0.2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>_xlfn.XLOOKUP(Sales_Data[[#This Row],[Category]],Assumptions_Model!A:A, Assumptions_Model!B:B)</f>
        <v>0.65</v>
      </c>
      <c r="W7147">
        <f>Sales_Data[[#This Row],[Sales]]*Sales_Data[[#This Row],[Cost_%]]</f>
        <v>100.59660000000001</v>
      </c>
      <c r="X7147">
        <f>Sales_Data[[#This Row],[Sales]]-Sales_Data[[#This Row],[Cost]]</f>
        <v>54.167400000000001</v>
      </c>
      <c r="Y7147" s="3">
        <f>Sales_Data[[#This Row],[Gross_Profit_Recalc]]/Sales_Data[[#This Row],[Sales]]</f>
        <v>0.35</v>
      </c>
      <c r="Z7147">
        <f>YEAR(Sales_Data[[#This Row],[Order Date]])</f>
        <v>2017</v>
      </c>
    </row>
    <row r="7148" spans="1:26" x14ac:dyDescent="0.2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>_xlfn.XLOOKUP(Sales_Data[[#This Row],[Category]],Assumptions_Model!A:A, Assumptions_Model!B:B)</f>
        <v>0.6</v>
      </c>
      <c r="W7148">
        <f>Sales_Data[[#This Row],[Sales]]*Sales_Data[[#This Row],[Cost_%]]</f>
        <v>25.968</v>
      </c>
      <c r="X7148">
        <f>Sales_Data[[#This Row],[Sales]]-Sales_Data[[#This Row],[Cost]]</f>
        <v>17.312000000000001</v>
      </c>
      <c r="Y7148" s="3">
        <f>Sales_Data[[#This Row],[Gross_Profit_Recalc]]/Sales_Data[[#This Row],[Sales]]</f>
        <v>0.4</v>
      </c>
      <c r="Z7148">
        <f>YEAR(Sales_Data[[#This Row],[Order Date]])</f>
        <v>2017</v>
      </c>
    </row>
    <row r="7149" spans="1:26" x14ac:dyDescent="0.2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>_xlfn.XLOOKUP(Sales_Data[[#This Row],[Category]],Assumptions_Model!A:A, Assumptions_Model!B:B)</f>
        <v>0.6</v>
      </c>
      <c r="W7149">
        <f>Sales_Data[[#This Row],[Sales]]*Sales_Data[[#This Row],[Cost_%]]</f>
        <v>55.763999999999996</v>
      </c>
      <c r="X7149">
        <f>Sales_Data[[#This Row],[Sales]]-Sales_Data[[#This Row],[Cost]]</f>
        <v>37.176000000000002</v>
      </c>
      <c r="Y7149" s="3">
        <f>Sales_Data[[#This Row],[Gross_Profit_Recalc]]/Sales_Data[[#This Row],[Sales]]</f>
        <v>0.4</v>
      </c>
      <c r="Z7149">
        <f>YEAR(Sales_Data[[#This Row],[Order Date]])</f>
        <v>2016</v>
      </c>
    </row>
    <row r="7150" spans="1:26" x14ac:dyDescent="0.2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>_xlfn.XLOOKUP(Sales_Data[[#This Row],[Category]],Assumptions_Model!A:A, Assumptions_Model!B:B)</f>
        <v>0.6</v>
      </c>
      <c r="W7150">
        <f>Sales_Data[[#This Row],[Sales]]*Sales_Data[[#This Row],[Cost_%]]</f>
        <v>31.536000000000001</v>
      </c>
      <c r="X7150">
        <f>Sales_Data[[#This Row],[Sales]]-Sales_Data[[#This Row],[Cost]]</f>
        <v>21.024000000000001</v>
      </c>
      <c r="Y7150" s="3">
        <f>Sales_Data[[#This Row],[Gross_Profit_Recalc]]/Sales_Data[[#This Row],[Sales]]</f>
        <v>0.4</v>
      </c>
      <c r="Z7150">
        <f>YEAR(Sales_Data[[#This Row],[Order Date]])</f>
        <v>2016</v>
      </c>
    </row>
    <row r="7151" spans="1:26" x14ac:dyDescent="0.2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>_xlfn.XLOOKUP(Sales_Data[[#This Row],[Category]],Assumptions_Model!A:A, Assumptions_Model!B:B)</f>
        <v>0.55000000000000004</v>
      </c>
      <c r="W7151">
        <f>Sales_Data[[#This Row],[Sales]]*Sales_Data[[#This Row],[Cost_%]]</f>
        <v>534.53399999999999</v>
      </c>
      <c r="X7151">
        <f>Sales_Data[[#This Row],[Sales]]-Sales_Data[[#This Row],[Cost]]</f>
        <v>437.346</v>
      </c>
      <c r="Y7151" s="3">
        <f>Sales_Data[[#This Row],[Gross_Profit_Recalc]]/Sales_Data[[#This Row],[Sales]]</f>
        <v>0.45</v>
      </c>
      <c r="Z7151">
        <f>YEAR(Sales_Data[[#This Row],[Order Date]])</f>
        <v>2015</v>
      </c>
    </row>
    <row r="7152" spans="1:26" x14ac:dyDescent="0.2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>_xlfn.XLOOKUP(Sales_Data[[#This Row],[Category]],Assumptions_Model!A:A, Assumptions_Model!B:B)</f>
        <v>0.65</v>
      </c>
      <c r="W7152">
        <f>Sales_Data[[#This Row],[Sales]]*Sales_Data[[#This Row],[Cost_%]]</f>
        <v>92.274000000000015</v>
      </c>
      <c r="X7152">
        <f>Sales_Data[[#This Row],[Sales]]-Sales_Data[[#This Row],[Cost]]</f>
        <v>49.685999999999993</v>
      </c>
      <c r="Y7152" s="3">
        <f>Sales_Data[[#This Row],[Gross_Profit_Recalc]]/Sales_Data[[#This Row],[Sales]]</f>
        <v>0.34999999999999992</v>
      </c>
      <c r="Z7152">
        <f>YEAR(Sales_Data[[#This Row],[Order Date]])</f>
        <v>2017</v>
      </c>
    </row>
    <row r="7153" spans="1:26" x14ac:dyDescent="0.2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>_xlfn.XLOOKUP(Sales_Data[[#This Row],[Category]],Assumptions_Model!A:A, Assumptions_Model!B:B)</f>
        <v>0.65</v>
      </c>
      <c r="W7153">
        <f>Sales_Data[[#This Row],[Sales]]*Sales_Data[[#This Row],[Cost_%]]</f>
        <v>118.65750000000001</v>
      </c>
      <c r="X7153">
        <f>Sales_Data[[#This Row],[Sales]]-Sales_Data[[#This Row],[Cost]]</f>
        <v>63.892499999999998</v>
      </c>
      <c r="Y7153" s="3">
        <f>Sales_Data[[#This Row],[Gross_Profit_Recalc]]/Sales_Data[[#This Row],[Sales]]</f>
        <v>0.35</v>
      </c>
      <c r="Z7153">
        <f>YEAR(Sales_Data[[#This Row],[Order Date]])</f>
        <v>2017</v>
      </c>
    </row>
    <row r="7154" spans="1:26" x14ac:dyDescent="0.2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>_xlfn.XLOOKUP(Sales_Data[[#This Row],[Category]],Assumptions_Model!A:A, Assumptions_Model!B:B)</f>
        <v>0.6</v>
      </c>
      <c r="W7154">
        <f>Sales_Data[[#This Row],[Sales]]*Sales_Data[[#This Row],[Cost_%]]</f>
        <v>53.260799999999996</v>
      </c>
      <c r="X7154">
        <f>Sales_Data[[#This Row],[Sales]]-Sales_Data[[#This Row],[Cost]]</f>
        <v>35.507200000000005</v>
      </c>
      <c r="Y7154" s="3">
        <f>Sales_Data[[#This Row],[Gross_Profit_Recalc]]/Sales_Data[[#This Row],[Sales]]</f>
        <v>0.4</v>
      </c>
      <c r="Z7154">
        <f>YEAR(Sales_Data[[#This Row],[Order Date]])</f>
        <v>2014</v>
      </c>
    </row>
    <row r="7155" spans="1:26" x14ac:dyDescent="0.2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>_xlfn.XLOOKUP(Sales_Data[[#This Row],[Category]],Assumptions_Model!A:A, Assumptions_Model!B:B)</f>
        <v>0.6</v>
      </c>
      <c r="W7155">
        <f>Sales_Data[[#This Row],[Sales]]*Sales_Data[[#This Row],[Cost_%]]</f>
        <v>31.852799999999998</v>
      </c>
      <c r="X7155">
        <f>Sales_Data[[#This Row],[Sales]]-Sales_Data[[#This Row],[Cost]]</f>
        <v>21.235200000000003</v>
      </c>
      <c r="Y7155" s="3">
        <f>Sales_Data[[#This Row],[Gross_Profit_Recalc]]/Sales_Data[[#This Row],[Sales]]</f>
        <v>0.4</v>
      </c>
      <c r="Z7155">
        <f>YEAR(Sales_Data[[#This Row],[Order Date]])</f>
        <v>2015</v>
      </c>
    </row>
    <row r="7156" spans="1:26" x14ac:dyDescent="0.2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f>_xlfn.XLOOKUP(Sales_Data[[#This Row],[Category]],Assumptions_Model!A:A, Assumptions_Model!B:B)</f>
        <v>0.65</v>
      </c>
      <c r="W7156">
        <f>Sales_Data[[#This Row],[Sales]]*Sales_Data[[#This Row],[Cost_%]]</f>
        <v>179.322</v>
      </c>
      <c r="X7156">
        <f>Sales_Data[[#This Row],[Sales]]-Sales_Data[[#This Row],[Cost]]</f>
        <v>96.557999999999993</v>
      </c>
      <c r="Y7156" s="3">
        <f>Sales_Data[[#This Row],[Gross_Profit_Recalc]]/Sales_Data[[#This Row],[Sales]]</f>
        <v>0.35</v>
      </c>
      <c r="Z7156">
        <f>YEAR(Sales_Data[[#This Row],[Order Date]])</f>
        <v>2015</v>
      </c>
    </row>
    <row r="7157" spans="1:26" x14ac:dyDescent="0.2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>_xlfn.XLOOKUP(Sales_Data[[#This Row],[Category]],Assumptions_Model!A:A, Assumptions_Model!B:B)</f>
        <v>0.6</v>
      </c>
      <c r="W7157">
        <f>Sales_Data[[#This Row],[Sales]]*Sales_Data[[#This Row],[Cost_%]]</f>
        <v>94.74</v>
      </c>
      <c r="X7157">
        <f>Sales_Data[[#This Row],[Sales]]-Sales_Data[[#This Row],[Cost]]</f>
        <v>63.160000000000011</v>
      </c>
      <c r="Y7157" s="3">
        <f>Sales_Data[[#This Row],[Gross_Profit_Recalc]]/Sales_Data[[#This Row],[Sales]]</f>
        <v>0.40000000000000008</v>
      </c>
      <c r="Z7157">
        <f>YEAR(Sales_Data[[#This Row],[Order Date]])</f>
        <v>2015</v>
      </c>
    </row>
    <row r="7158" spans="1:26" x14ac:dyDescent="0.2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>_xlfn.XLOOKUP(Sales_Data[[#This Row],[Category]],Assumptions_Model!A:A, Assumptions_Model!B:B)</f>
        <v>0.6</v>
      </c>
      <c r="W7158">
        <f>Sales_Data[[#This Row],[Sales]]*Sales_Data[[#This Row],[Cost_%]]</f>
        <v>2.9460000000000002</v>
      </c>
      <c r="X7158">
        <f>Sales_Data[[#This Row],[Sales]]-Sales_Data[[#This Row],[Cost]]</f>
        <v>1.964</v>
      </c>
      <c r="Y7158" s="3">
        <f>Sales_Data[[#This Row],[Gross_Profit_Recalc]]/Sales_Data[[#This Row],[Sales]]</f>
        <v>0.39999999999999997</v>
      </c>
      <c r="Z7158">
        <f>YEAR(Sales_Data[[#This Row],[Order Date]])</f>
        <v>2017</v>
      </c>
    </row>
    <row r="7159" spans="1:26" x14ac:dyDescent="0.2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>_xlfn.XLOOKUP(Sales_Data[[#This Row],[Category]],Assumptions_Model!A:A, Assumptions_Model!B:B)</f>
        <v>0.6</v>
      </c>
      <c r="W7159">
        <f>Sales_Data[[#This Row],[Sales]]*Sales_Data[[#This Row],[Cost_%]]</f>
        <v>52.752000000000002</v>
      </c>
      <c r="X7159">
        <f>Sales_Data[[#This Row],[Sales]]-Sales_Data[[#This Row],[Cost]]</f>
        <v>35.167999999999999</v>
      </c>
      <c r="Y7159" s="3">
        <f>Sales_Data[[#This Row],[Gross_Profit_Recalc]]/Sales_Data[[#This Row],[Sales]]</f>
        <v>0.39999999999999997</v>
      </c>
      <c r="Z7159">
        <f>YEAR(Sales_Data[[#This Row],[Order Date]])</f>
        <v>2016</v>
      </c>
    </row>
    <row r="7160" spans="1:26" x14ac:dyDescent="0.2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f>_xlfn.XLOOKUP(Sales_Data[[#This Row],[Category]],Assumptions_Model!A:A, Assumptions_Model!B:B)</f>
        <v>0.6</v>
      </c>
      <c r="W7160">
        <f>Sales_Data[[#This Row],[Sales]]*Sales_Data[[#This Row],[Cost_%]]</f>
        <v>3.5880000000000001</v>
      </c>
      <c r="X7160">
        <f>Sales_Data[[#This Row],[Sales]]-Sales_Data[[#This Row],[Cost]]</f>
        <v>2.3920000000000003</v>
      </c>
      <c r="Y7160" s="3">
        <f>Sales_Data[[#This Row],[Gross_Profit_Recalc]]/Sales_Data[[#This Row],[Sales]]</f>
        <v>0.4</v>
      </c>
      <c r="Z7160">
        <f>YEAR(Sales_Data[[#This Row],[Order Date]])</f>
        <v>2016</v>
      </c>
    </row>
    <row r="7161" spans="1:26" x14ac:dyDescent="0.2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>_xlfn.XLOOKUP(Sales_Data[[#This Row],[Category]],Assumptions_Model!A:A, Assumptions_Model!B:B)</f>
        <v>0.55000000000000004</v>
      </c>
      <c r="W7161">
        <f>Sales_Data[[#This Row],[Sales]]*Sales_Data[[#This Row],[Cost_%]]</f>
        <v>122.3112</v>
      </c>
      <c r="X7161">
        <f>Sales_Data[[#This Row],[Sales]]-Sales_Data[[#This Row],[Cost]]</f>
        <v>100.07279999999999</v>
      </c>
      <c r="Y7161" s="3">
        <f>Sales_Data[[#This Row],[Gross_Profit_Recalc]]/Sales_Data[[#This Row],[Sales]]</f>
        <v>0.44999999999999996</v>
      </c>
      <c r="Z7161">
        <f>YEAR(Sales_Data[[#This Row],[Order Date]])</f>
        <v>2015</v>
      </c>
    </row>
    <row r="7162" spans="1:26" x14ac:dyDescent="0.2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>_xlfn.XLOOKUP(Sales_Data[[#This Row],[Category]],Assumptions_Model!A:A, Assumptions_Model!B:B)</f>
        <v>0.6</v>
      </c>
      <c r="W7162">
        <f>Sales_Data[[#This Row],[Sales]]*Sales_Data[[#This Row],[Cost_%]]</f>
        <v>9.6</v>
      </c>
      <c r="X7162">
        <f>Sales_Data[[#This Row],[Sales]]-Sales_Data[[#This Row],[Cost]]</f>
        <v>6.4</v>
      </c>
      <c r="Y7162" s="3">
        <f>Sales_Data[[#This Row],[Gross_Profit_Recalc]]/Sales_Data[[#This Row],[Sales]]</f>
        <v>0.4</v>
      </c>
      <c r="Z7162">
        <f>YEAR(Sales_Data[[#This Row],[Order Date]])</f>
        <v>2015</v>
      </c>
    </row>
    <row r="7163" spans="1:26" x14ac:dyDescent="0.2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>_xlfn.XLOOKUP(Sales_Data[[#This Row],[Category]],Assumptions_Model!A:A, Assumptions_Model!B:B)</f>
        <v>0.6</v>
      </c>
      <c r="W7163">
        <f>Sales_Data[[#This Row],[Sales]]*Sales_Data[[#This Row],[Cost_%]]</f>
        <v>13.103999999999999</v>
      </c>
      <c r="X7163">
        <f>Sales_Data[[#This Row],[Sales]]-Sales_Data[[#This Row],[Cost]]</f>
        <v>8.7360000000000007</v>
      </c>
      <c r="Y7163" s="3">
        <f>Sales_Data[[#This Row],[Gross_Profit_Recalc]]/Sales_Data[[#This Row],[Sales]]</f>
        <v>0.4</v>
      </c>
      <c r="Z7163">
        <f>YEAR(Sales_Data[[#This Row],[Order Date]])</f>
        <v>2014</v>
      </c>
    </row>
    <row r="7164" spans="1:26" x14ac:dyDescent="0.2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>_xlfn.XLOOKUP(Sales_Data[[#This Row],[Category]],Assumptions_Model!A:A, Assumptions_Model!B:B)</f>
        <v>0.6</v>
      </c>
      <c r="W7164">
        <f>Sales_Data[[#This Row],[Sales]]*Sales_Data[[#This Row],[Cost_%]]</f>
        <v>9.36</v>
      </c>
      <c r="X7164">
        <f>Sales_Data[[#This Row],[Sales]]-Sales_Data[[#This Row],[Cost]]</f>
        <v>6.24</v>
      </c>
      <c r="Y7164" s="3">
        <f>Sales_Data[[#This Row],[Gross_Profit_Recalc]]/Sales_Data[[#This Row],[Sales]]</f>
        <v>0.4</v>
      </c>
      <c r="Z7164">
        <f>YEAR(Sales_Data[[#This Row],[Order Date]])</f>
        <v>2014</v>
      </c>
    </row>
    <row r="7165" spans="1:26" x14ac:dyDescent="0.2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>_xlfn.XLOOKUP(Sales_Data[[#This Row],[Category]],Assumptions_Model!A:A, Assumptions_Model!B:B)</f>
        <v>0.6</v>
      </c>
      <c r="W7165">
        <f>Sales_Data[[#This Row],[Sales]]*Sales_Data[[#This Row],[Cost_%]]</f>
        <v>148.70400000000001</v>
      </c>
      <c r="X7165">
        <f>Sales_Data[[#This Row],[Sales]]-Sales_Data[[#This Row],[Cost]]</f>
        <v>99.135999999999996</v>
      </c>
      <c r="Y7165" s="3">
        <f>Sales_Data[[#This Row],[Gross_Profit_Recalc]]/Sales_Data[[#This Row],[Sales]]</f>
        <v>0.39999999999999997</v>
      </c>
      <c r="Z7165">
        <f>YEAR(Sales_Data[[#This Row],[Order Date]])</f>
        <v>2014</v>
      </c>
    </row>
    <row r="7166" spans="1:26" x14ac:dyDescent="0.2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>_xlfn.XLOOKUP(Sales_Data[[#This Row],[Category]],Assumptions_Model!A:A, Assumptions_Model!B:B)</f>
        <v>0.6</v>
      </c>
      <c r="W7166">
        <f>Sales_Data[[#This Row],[Sales]]*Sales_Data[[#This Row],[Cost_%]]</f>
        <v>5.9472000000000005</v>
      </c>
      <c r="X7166">
        <f>Sales_Data[[#This Row],[Sales]]-Sales_Data[[#This Row],[Cost]]</f>
        <v>3.9648000000000003</v>
      </c>
      <c r="Y7166" s="3">
        <f>Sales_Data[[#This Row],[Gross_Profit_Recalc]]/Sales_Data[[#This Row],[Sales]]</f>
        <v>0.4</v>
      </c>
      <c r="Z7166">
        <f>YEAR(Sales_Data[[#This Row],[Order Date]])</f>
        <v>2014</v>
      </c>
    </row>
    <row r="7167" spans="1:26" x14ac:dyDescent="0.2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>_xlfn.XLOOKUP(Sales_Data[[#This Row],[Category]],Assumptions_Model!A:A, Assumptions_Model!B:B)</f>
        <v>0.6</v>
      </c>
      <c r="W7167">
        <f>Sales_Data[[#This Row],[Sales]]*Sales_Data[[#This Row],[Cost_%]]</f>
        <v>41.711999999999996</v>
      </c>
      <c r="X7167">
        <f>Sales_Data[[#This Row],[Sales]]-Sales_Data[[#This Row],[Cost]]</f>
        <v>27.808</v>
      </c>
      <c r="Y7167" s="3">
        <f>Sales_Data[[#This Row],[Gross_Profit_Recalc]]/Sales_Data[[#This Row],[Sales]]</f>
        <v>0.4</v>
      </c>
      <c r="Z7167">
        <f>YEAR(Sales_Data[[#This Row],[Order Date]])</f>
        <v>2016</v>
      </c>
    </row>
    <row r="7168" spans="1:26" x14ac:dyDescent="0.2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>_xlfn.XLOOKUP(Sales_Data[[#This Row],[Category]],Assumptions_Model!A:A, Assumptions_Model!B:B)</f>
        <v>0.6</v>
      </c>
      <c r="W7168">
        <f>Sales_Data[[#This Row],[Sales]]*Sales_Data[[#This Row],[Cost_%]]</f>
        <v>6.9119999999999999</v>
      </c>
      <c r="X7168">
        <f>Sales_Data[[#This Row],[Sales]]-Sales_Data[[#This Row],[Cost]]</f>
        <v>4.6079999999999997</v>
      </c>
      <c r="Y7168" s="3">
        <f>Sales_Data[[#This Row],[Gross_Profit_Recalc]]/Sales_Data[[#This Row],[Sales]]</f>
        <v>0.39999999999999997</v>
      </c>
      <c r="Z7168">
        <f>YEAR(Sales_Data[[#This Row],[Order Date]])</f>
        <v>2014</v>
      </c>
    </row>
    <row r="7169" spans="1:26" x14ac:dyDescent="0.2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>_xlfn.XLOOKUP(Sales_Data[[#This Row],[Category]],Assumptions_Model!A:A, Assumptions_Model!B:B)</f>
        <v>0.65</v>
      </c>
      <c r="W7169">
        <f>Sales_Data[[#This Row],[Sales]]*Sales_Data[[#This Row],[Cost_%]]</f>
        <v>466.51800000000003</v>
      </c>
      <c r="X7169">
        <f>Sales_Data[[#This Row],[Sales]]-Sales_Data[[#This Row],[Cost]]</f>
        <v>251.202</v>
      </c>
      <c r="Y7169" s="3">
        <f>Sales_Data[[#This Row],[Gross_Profit_Recalc]]/Sales_Data[[#This Row],[Sales]]</f>
        <v>0.35</v>
      </c>
      <c r="Z7169">
        <f>YEAR(Sales_Data[[#This Row],[Order Date]])</f>
        <v>2014</v>
      </c>
    </row>
    <row r="7170" spans="1:26" x14ac:dyDescent="0.2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>_xlfn.XLOOKUP(Sales_Data[[#This Row],[Category]],Assumptions_Model!A:A, Assumptions_Model!B:B)</f>
        <v>0.6</v>
      </c>
      <c r="W7170">
        <f>Sales_Data[[#This Row],[Sales]]*Sales_Data[[#This Row],[Cost_%]]</f>
        <v>141.9</v>
      </c>
      <c r="X7170">
        <f>Sales_Data[[#This Row],[Sales]]-Sales_Data[[#This Row],[Cost]]</f>
        <v>94.6</v>
      </c>
      <c r="Y7170" s="3">
        <f>Sales_Data[[#This Row],[Gross_Profit_Recalc]]/Sales_Data[[#This Row],[Sales]]</f>
        <v>0.39999999999999997</v>
      </c>
      <c r="Z7170">
        <f>YEAR(Sales_Data[[#This Row],[Order Date]])</f>
        <v>2014</v>
      </c>
    </row>
    <row r="7171" spans="1:26" x14ac:dyDescent="0.2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>_xlfn.XLOOKUP(Sales_Data[[#This Row],[Category]],Assumptions_Model!A:A, Assumptions_Model!B:B)</f>
        <v>0.65</v>
      </c>
      <c r="W7171">
        <f>Sales_Data[[#This Row],[Sales]]*Sales_Data[[#This Row],[Cost_%]]</f>
        <v>110.72880000000001</v>
      </c>
      <c r="X7171">
        <f>Sales_Data[[#This Row],[Sales]]-Sales_Data[[#This Row],[Cost]]</f>
        <v>59.623199999999997</v>
      </c>
      <c r="Y7171" s="3">
        <f>Sales_Data[[#This Row],[Gross_Profit_Recalc]]/Sales_Data[[#This Row],[Sales]]</f>
        <v>0.35</v>
      </c>
      <c r="Z7171">
        <f>YEAR(Sales_Data[[#This Row],[Order Date]])</f>
        <v>2014</v>
      </c>
    </row>
    <row r="7172" spans="1:26" x14ac:dyDescent="0.2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>_xlfn.XLOOKUP(Sales_Data[[#This Row],[Category]],Assumptions_Model!A:A, Assumptions_Model!B:B)</f>
        <v>0.65</v>
      </c>
      <c r="W7172">
        <f>Sales_Data[[#This Row],[Sales]]*Sales_Data[[#This Row],[Cost_%]]</f>
        <v>94.746600000000015</v>
      </c>
      <c r="X7172">
        <f>Sales_Data[[#This Row],[Sales]]-Sales_Data[[#This Row],[Cost]]</f>
        <v>51.017399999999995</v>
      </c>
      <c r="Y7172" s="3">
        <f>Sales_Data[[#This Row],[Gross_Profit_Recalc]]/Sales_Data[[#This Row],[Sales]]</f>
        <v>0.34999999999999992</v>
      </c>
      <c r="Z7172">
        <f>YEAR(Sales_Data[[#This Row],[Order Date]])</f>
        <v>2017</v>
      </c>
    </row>
    <row r="7173" spans="1:26" x14ac:dyDescent="0.2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>_xlfn.XLOOKUP(Sales_Data[[#This Row],[Category]],Assumptions_Model!A:A, Assumptions_Model!B:B)</f>
        <v>0.55000000000000004</v>
      </c>
      <c r="W7173">
        <f>Sales_Data[[#This Row],[Sales]]*Sales_Data[[#This Row],[Cost_%]]</f>
        <v>59.383500000000005</v>
      </c>
      <c r="X7173">
        <f>Sales_Data[[#This Row],[Sales]]-Sales_Data[[#This Row],[Cost]]</f>
        <v>48.586499999999994</v>
      </c>
      <c r="Y7173" s="3">
        <f>Sales_Data[[#This Row],[Gross_Profit_Recalc]]/Sales_Data[[#This Row],[Sales]]</f>
        <v>0.44999999999999996</v>
      </c>
      <c r="Z7173">
        <f>YEAR(Sales_Data[[#This Row],[Order Date]])</f>
        <v>2017</v>
      </c>
    </row>
    <row r="7174" spans="1:26" x14ac:dyDescent="0.2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>_xlfn.XLOOKUP(Sales_Data[[#This Row],[Category]],Assumptions_Model!A:A, Assumptions_Model!B:B)</f>
        <v>0.55000000000000004</v>
      </c>
      <c r="W7174">
        <f>Sales_Data[[#This Row],[Sales]]*Sales_Data[[#This Row],[Cost_%]]</f>
        <v>79.178000000000011</v>
      </c>
      <c r="X7174">
        <f>Sales_Data[[#This Row],[Sales]]-Sales_Data[[#This Row],[Cost]]</f>
        <v>64.781999999999996</v>
      </c>
      <c r="Y7174" s="3">
        <f>Sales_Data[[#This Row],[Gross_Profit_Recalc]]/Sales_Data[[#This Row],[Sales]]</f>
        <v>0.44999999999999996</v>
      </c>
      <c r="Z7174">
        <f>YEAR(Sales_Data[[#This Row],[Order Date]])</f>
        <v>2017</v>
      </c>
    </row>
    <row r="7175" spans="1:26" x14ac:dyDescent="0.2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>_xlfn.XLOOKUP(Sales_Data[[#This Row],[Category]],Assumptions_Model!A:A, Assumptions_Model!B:B)</f>
        <v>0.55000000000000004</v>
      </c>
      <c r="W7175">
        <f>Sales_Data[[#This Row],[Sales]]*Sales_Data[[#This Row],[Cost_%]]</f>
        <v>1319.9780000000001</v>
      </c>
      <c r="X7175">
        <f>Sales_Data[[#This Row],[Sales]]-Sales_Data[[#This Row],[Cost]]</f>
        <v>1079.982</v>
      </c>
      <c r="Y7175" s="3">
        <f>Sales_Data[[#This Row],[Gross_Profit_Recalc]]/Sales_Data[[#This Row],[Sales]]</f>
        <v>0.44999999999999996</v>
      </c>
      <c r="Z7175">
        <f>YEAR(Sales_Data[[#This Row],[Order Date]])</f>
        <v>2017</v>
      </c>
    </row>
    <row r="7176" spans="1:26" x14ac:dyDescent="0.2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f>_xlfn.XLOOKUP(Sales_Data[[#This Row],[Category]],Assumptions_Model!A:A, Assumptions_Model!B:B)</f>
        <v>0.6</v>
      </c>
      <c r="W7176">
        <f>Sales_Data[[#This Row],[Sales]]*Sales_Data[[#This Row],[Cost_%]]</f>
        <v>44.611200000000004</v>
      </c>
      <c r="X7176">
        <f>Sales_Data[[#This Row],[Sales]]-Sales_Data[[#This Row],[Cost]]</f>
        <v>29.7408</v>
      </c>
      <c r="Y7176" s="3">
        <f>Sales_Data[[#This Row],[Gross_Profit_Recalc]]/Sales_Data[[#This Row],[Sales]]</f>
        <v>0.39999999999999997</v>
      </c>
      <c r="Z7176">
        <f>YEAR(Sales_Data[[#This Row],[Order Date]])</f>
        <v>2017</v>
      </c>
    </row>
    <row r="7177" spans="1:26" x14ac:dyDescent="0.2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f>_xlfn.XLOOKUP(Sales_Data[[#This Row],[Category]],Assumptions_Model!A:A, Assumptions_Model!B:B)</f>
        <v>0.6</v>
      </c>
      <c r="W7177">
        <f>Sales_Data[[#This Row],[Sales]]*Sales_Data[[#This Row],[Cost_%]]</f>
        <v>52.300800000000002</v>
      </c>
      <c r="X7177">
        <f>Sales_Data[[#This Row],[Sales]]-Sales_Data[[#This Row],[Cost]]</f>
        <v>34.867200000000004</v>
      </c>
      <c r="Y7177" s="3">
        <f>Sales_Data[[#This Row],[Gross_Profit_Recalc]]/Sales_Data[[#This Row],[Sales]]</f>
        <v>0.4</v>
      </c>
      <c r="Z7177">
        <f>YEAR(Sales_Data[[#This Row],[Order Date]])</f>
        <v>2017</v>
      </c>
    </row>
    <row r="7178" spans="1:26" x14ac:dyDescent="0.2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>_xlfn.XLOOKUP(Sales_Data[[#This Row],[Category]],Assumptions_Model!A:A, Assumptions_Model!B:B)</f>
        <v>0.6</v>
      </c>
      <c r="W7178">
        <f>Sales_Data[[#This Row],[Sales]]*Sales_Data[[#This Row],[Cost_%]]</f>
        <v>19.339199999999998</v>
      </c>
      <c r="X7178">
        <f>Sales_Data[[#This Row],[Sales]]-Sales_Data[[#This Row],[Cost]]</f>
        <v>12.892800000000001</v>
      </c>
      <c r="Y7178" s="3">
        <f>Sales_Data[[#This Row],[Gross_Profit_Recalc]]/Sales_Data[[#This Row],[Sales]]</f>
        <v>0.4</v>
      </c>
      <c r="Z7178">
        <f>YEAR(Sales_Data[[#This Row],[Order Date]])</f>
        <v>2017</v>
      </c>
    </row>
    <row r="7179" spans="1:26" x14ac:dyDescent="0.2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>_xlfn.XLOOKUP(Sales_Data[[#This Row],[Category]],Assumptions_Model!A:A, Assumptions_Model!B:B)</f>
        <v>0.6</v>
      </c>
      <c r="W7179">
        <f>Sales_Data[[#This Row],[Sales]]*Sales_Data[[#This Row],[Cost_%]]</f>
        <v>1.3211999999999999</v>
      </c>
      <c r="X7179">
        <f>Sales_Data[[#This Row],[Sales]]-Sales_Data[[#This Row],[Cost]]</f>
        <v>0.88080000000000003</v>
      </c>
      <c r="Y7179" s="3">
        <f>Sales_Data[[#This Row],[Gross_Profit_Recalc]]/Sales_Data[[#This Row],[Sales]]</f>
        <v>0.4</v>
      </c>
      <c r="Z7179">
        <f>YEAR(Sales_Data[[#This Row],[Order Date]])</f>
        <v>2017</v>
      </c>
    </row>
    <row r="7180" spans="1:26" x14ac:dyDescent="0.2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>_xlfn.XLOOKUP(Sales_Data[[#This Row],[Category]],Assumptions_Model!A:A, Assumptions_Model!B:B)</f>
        <v>0.6</v>
      </c>
      <c r="W7180">
        <f>Sales_Data[[#This Row],[Sales]]*Sales_Data[[#This Row],[Cost_%]]</f>
        <v>5.6375999999999999</v>
      </c>
      <c r="X7180">
        <f>Sales_Data[[#This Row],[Sales]]-Sales_Data[[#This Row],[Cost]]</f>
        <v>3.7584000000000009</v>
      </c>
      <c r="Y7180" s="3">
        <f>Sales_Data[[#This Row],[Gross_Profit_Recalc]]/Sales_Data[[#This Row],[Sales]]</f>
        <v>0.40000000000000008</v>
      </c>
      <c r="Z7180">
        <f>YEAR(Sales_Data[[#This Row],[Order Date]])</f>
        <v>2017</v>
      </c>
    </row>
    <row r="7181" spans="1:26" x14ac:dyDescent="0.2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f>_xlfn.XLOOKUP(Sales_Data[[#This Row],[Category]],Assumptions_Model!A:A, Assumptions_Model!B:B)</f>
        <v>0.55000000000000004</v>
      </c>
      <c r="W7181">
        <f>Sales_Data[[#This Row],[Sales]]*Sales_Data[[#This Row],[Cost_%]]</f>
        <v>49.483500000000006</v>
      </c>
      <c r="X7181">
        <f>Sales_Data[[#This Row],[Sales]]-Sales_Data[[#This Row],[Cost]]</f>
        <v>40.486499999999992</v>
      </c>
      <c r="Y7181" s="3">
        <f>Sales_Data[[#This Row],[Gross_Profit_Recalc]]/Sales_Data[[#This Row],[Sales]]</f>
        <v>0.4499999999999999</v>
      </c>
      <c r="Z7181">
        <f>YEAR(Sales_Data[[#This Row],[Order Date]])</f>
        <v>2016</v>
      </c>
    </row>
    <row r="7182" spans="1:26" x14ac:dyDescent="0.2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>_xlfn.XLOOKUP(Sales_Data[[#This Row],[Category]],Assumptions_Model!A:A, Assumptions_Model!B:B)</f>
        <v>0.6</v>
      </c>
      <c r="W7182">
        <f>Sales_Data[[#This Row],[Sales]]*Sales_Data[[#This Row],[Cost_%]]</f>
        <v>7.6679999999999993</v>
      </c>
      <c r="X7182">
        <f>Sales_Data[[#This Row],[Sales]]-Sales_Data[[#This Row],[Cost]]</f>
        <v>5.1120000000000001</v>
      </c>
      <c r="Y7182" s="3">
        <f>Sales_Data[[#This Row],[Gross_Profit_Recalc]]/Sales_Data[[#This Row],[Sales]]</f>
        <v>0.4</v>
      </c>
      <c r="Z7182">
        <f>YEAR(Sales_Data[[#This Row],[Order Date]])</f>
        <v>2014</v>
      </c>
    </row>
    <row r="7183" spans="1:26" x14ac:dyDescent="0.2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>_xlfn.XLOOKUP(Sales_Data[[#This Row],[Category]],Assumptions_Model!A:A, Assumptions_Model!B:B)</f>
        <v>0.55000000000000004</v>
      </c>
      <c r="W7183">
        <f>Sales_Data[[#This Row],[Sales]]*Sales_Data[[#This Row],[Cost_%]]</f>
        <v>22</v>
      </c>
      <c r="X7183">
        <f>Sales_Data[[#This Row],[Sales]]-Sales_Data[[#This Row],[Cost]]</f>
        <v>18</v>
      </c>
      <c r="Y7183" s="3">
        <f>Sales_Data[[#This Row],[Gross_Profit_Recalc]]/Sales_Data[[#This Row],[Sales]]</f>
        <v>0.45</v>
      </c>
      <c r="Z7183">
        <f>YEAR(Sales_Data[[#This Row],[Order Date]])</f>
        <v>2016</v>
      </c>
    </row>
    <row r="7184" spans="1:26" x14ac:dyDescent="0.2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>_xlfn.XLOOKUP(Sales_Data[[#This Row],[Category]],Assumptions_Model!A:A, Assumptions_Model!B:B)</f>
        <v>0.6</v>
      </c>
      <c r="W7184">
        <f>Sales_Data[[#This Row],[Sales]]*Sales_Data[[#This Row],[Cost_%]]</f>
        <v>13.943999999999999</v>
      </c>
      <c r="X7184">
        <f>Sales_Data[[#This Row],[Sales]]-Sales_Data[[#This Row],[Cost]]</f>
        <v>9.2959999999999994</v>
      </c>
      <c r="Y7184" s="3">
        <f>Sales_Data[[#This Row],[Gross_Profit_Recalc]]/Sales_Data[[#This Row],[Sales]]</f>
        <v>0.4</v>
      </c>
      <c r="Z7184">
        <f>YEAR(Sales_Data[[#This Row],[Order Date]])</f>
        <v>2017</v>
      </c>
    </row>
    <row r="7185" spans="1:26" x14ac:dyDescent="0.2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>_xlfn.XLOOKUP(Sales_Data[[#This Row],[Category]],Assumptions_Model!A:A, Assumptions_Model!B:B)</f>
        <v>0.65</v>
      </c>
      <c r="W7185">
        <f>Sales_Data[[#This Row],[Sales]]*Sales_Data[[#This Row],[Cost_%]]</f>
        <v>590.73300000000006</v>
      </c>
      <c r="X7185">
        <f>Sales_Data[[#This Row],[Sales]]-Sales_Data[[#This Row],[Cost]]</f>
        <v>318.08699999999999</v>
      </c>
      <c r="Y7185" s="3">
        <f>Sales_Data[[#This Row],[Gross_Profit_Recalc]]/Sales_Data[[#This Row],[Sales]]</f>
        <v>0.35</v>
      </c>
      <c r="Z7185">
        <f>YEAR(Sales_Data[[#This Row],[Order Date]])</f>
        <v>2017</v>
      </c>
    </row>
    <row r="7186" spans="1:26" x14ac:dyDescent="0.2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f>_xlfn.XLOOKUP(Sales_Data[[#This Row],[Category]],Assumptions_Model!A:A, Assumptions_Model!B:B)</f>
        <v>0.6</v>
      </c>
      <c r="W7186">
        <f>Sales_Data[[#This Row],[Sales]]*Sales_Data[[#This Row],[Cost_%]]</f>
        <v>3.3311999999999995</v>
      </c>
      <c r="X7186">
        <f>Sales_Data[[#This Row],[Sales]]-Sales_Data[[#This Row],[Cost]]</f>
        <v>2.2208000000000001</v>
      </c>
      <c r="Y7186" s="3">
        <f>Sales_Data[[#This Row],[Gross_Profit_Recalc]]/Sales_Data[[#This Row],[Sales]]</f>
        <v>0.4</v>
      </c>
      <c r="Z7186">
        <f>YEAR(Sales_Data[[#This Row],[Order Date]])</f>
        <v>2017</v>
      </c>
    </row>
    <row r="7187" spans="1:26" x14ac:dyDescent="0.2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f>_xlfn.XLOOKUP(Sales_Data[[#This Row],[Category]],Assumptions_Model!A:A, Assumptions_Model!B:B)</f>
        <v>0.6</v>
      </c>
      <c r="W7187">
        <f>Sales_Data[[#This Row],[Sales]]*Sales_Data[[#This Row],[Cost_%]]</f>
        <v>4.8095999999999997</v>
      </c>
      <c r="X7187">
        <f>Sales_Data[[#This Row],[Sales]]-Sales_Data[[#This Row],[Cost]]</f>
        <v>3.2064000000000004</v>
      </c>
      <c r="Y7187" s="3">
        <f>Sales_Data[[#This Row],[Gross_Profit_Recalc]]/Sales_Data[[#This Row],[Sales]]</f>
        <v>0.4</v>
      </c>
      <c r="Z7187">
        <f>YEAR(Sales_Data[[#This Row],[Order Date]])</f>
        <v>2017</v>
      </c>
    </row>
    <row r="7188" spans="1:26" x14ac:dyDescent="0.2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f>_xlfn.XLOOKUP(Sales_Data[[#This Row],[Category]],Assumptions_Model!A:A, Assumptions_Model!B:B)</f>
        <v>0.65</v>
      </c>
      <c r="W7188">
        <f>Sales_Data[[#This Row],[Sales]]*Sales_Data[[#This Row],[Cost_%]]</f>
        <v>48.4848</v>
      </c>
      <c r="X7188">
        <f>Sales_Data[[#This Row],[Sales]]-Sales_Data[[#This Row],[Cost]]</f>
        <v>26.107199999999999</v>
      </c>
      <c r="Y7188" s="3">
        <f>Sales_Data[[#This Row],[Gross_Profit_Recalc]]/Sales_Data[[#This Row],[Sales]]</f>
        <v>0.35</v>
      </c>
      <c r="Z7188">
        <f>YEAR(Sales_Data[[#This Row],[Order Date]])</f>
        <v>2017</v>
      </c>
    </row>
    <row r="7189" spans="1:26" x14ac:dyDescent="0.2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f>_xlfn.XLOOKUP(Sales_Data[[#This Row],[Category]],Assumptions_Model!A:A, Assumptions_Model!B:B)</f>
        <v>0.65</v>
      </c>
      <c r="W7189">
        <f>Sales_Data[[#This Row],[Sales]]*Sales_Data[[#This Row],[Cost_%]]</f>
        <v>10.909599999999999</v>
      </c>
      <c r="X7189">
        <f>Sales_Data[[#This Row],[Sales]]-Sales_Data[[#This Row],[Cost]]</f>
        <v>5.8743999999999996</v>
      </c>
      <c r="Y7189" s="3">
        <f>Sales_Data[[#This Row],[Gross_Profit_Recalc]]/Sales_Data[[#This Row],[Sales]]</f>
        <v>0.35</v>
      </c>
      <c r="Z7189">
        <f>YEAR(Sales_Data[[#This Row],[Order Date]])</f>
        <v>2017</v>
      </c>
    </row>
    <row r="7190" spans="1:26" x14ac:dyDescent="0.2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>_xlfn.XLOOKUP(Sales_Data[[#This Row],[Category]],Assumptions_Model!A:A, Assumptions_Model!B:B)</f>
        <v>0.6</v>
      </c>
      <c r="W7190">
        <f>Sales_Data[[#This Row],[Sales]]*Sales_Data[[#This Row],[Cost_%]]</f>
        <v>23.318399999999997</v>
      </c>
      <c r="X7190">
        <f>Sales_Data[[#This Row],[Sales]]-Sales_Data[[#This Row],[Cost]]</f>
        <v>15.5456</v>
      </c>
      <c r="Y7190" s="3">
        <f>Sales_Data[[#This Row],[Gross_Profit_Recalc]]/Sales_Data[[#This Row],[Sales]]</f>
        <v>0.4</v>
      </c>
      <c r="Z7190">
        <f>YEAR(Sales_Data[[#This Row],[Order Date]])</f>
        <v>2017</v>
      </c>
    </row>
    <row r="7191" spans="1:26" x14ac:dyDescent="0.2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>_xlfn.XLOOKUP(Sales_Data[[#This Row],[Category]],Assumptions_Model!A:A, Assumptions_Model!B:B)</f>
        <v>0.55000000000000004</v>
      </c>
      <c r="W7191">
        <f>Sales_Data[[#This Row],[Sales]]*Sales_Data[[#This Row],[Cost_%]]</f>
        <v>112.18680000000001</v>
      </c>
      <c r="X7191">
        <f>Sales_Data[[#This Row],[Sales]]-Sales_Data[[#This Row],[Cost]]</f>
        <v>91.789199999999994</v>
      </c>
      <c r="Y7191" s="3">
        <f>Sales_Data[[#This Row],[Gross_Profit_Recalc]]/Sales_Data[[#This Row],[Sales]]</f>
        <v>0.44999999999999996</v>
      </c>
      <c r="Z7191">
        <f>YEAR(Sales_Data[[#This Row],[Order Date]])</f>
        <v>2016</v>
      </c>
    </row>
    <row r="7192" spans="1:26" x14ac:dyDescent="0.2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>_xlfn.XLOOKUP(Sales_Data[[#This Row],[Category]],Assumptions_Model!A:A, Assumptions_Model!B:B)</f>
        <v>0.65</v>
      </c>
      <c r="W7192">
        <f>Sales_Data[[#This Row],[Sales]]*Sales_Data[[#This Row],[Cost_%]]</f>
        <v>438.3288</v>
      </c>
      <c r="X7192">
        <f>Sales_Data[[#This Row],[Sales]]-Sales_Data[[#This Row],[Cost]]</f>
        <v>236.02319999999997</v>
      </c>
      <c r="Y7192" s="3">
        <f>Sales_Data[[#This Row],[Gross_Profit_Recalc]]/Sales_Data[[#This Row],[Sales]]</f>
        <v>0.35</v>
      </c>
      <c r="Z7192">
        <f>YEAR(Sales_Data[[#This Row],[Order Date]])</f>
        <v>2016</v>
      </c>
    </row>
    <row r="7193" spans="1:26" x14ac:dyDescent="0.2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>_xlfn.XLOOKUP(Sales_Data[[#This Row],[Category]],Assumptions_Model!A:A, Assumptions_Model!B:B)</f>
        <v>0.6</v>
      </c>
      <c r="W7193">
        <f>Sales_Data[[#This Row],[Sales]]*Sales_Data[[#This Row],[Cost_%]]</f>
        <v>3.2327999999999997</v>
      </c>
      <c r="X7193">
        <f>Sales_Data[[#This Row],[Sales]]-Sales_Data[[#This Row],[Cost]]</f>
        <v>2.1552000000000002</v>
      </c>
      <c r="Y7193" s="3">
        <f>Sales_Data[[#This Row],[Gross_Profit_Recalc]]/Sales_Data[[#This Row],[Sales]]</f>
        <v>0.4</v>
      </c>
      <c r="Z7193">
        <f>YEAR(Sales_Data[[#This Row],[Order Date]])</f>
        <v>2016</v>
      </c>
    </row>
    <row r="7194" spans="1:26" x14ac:dyDescent="0.2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>_xlfn.XLOOKUP(Sales_Data[[#This Row],[Category]],Assumptions_Model!A:A, Assumptions_Model!B:B)</f>
        <v>0.6</v>
      </c>
      <c r="W7194">
        <f>Sales_Data[[#This Row],[Sales]]*Sales_Data[[#This Row],[Cost_%]]</f>
        <v>18.585599999999999</v>
      </c>
      <c r="X7194">
        <f>Sales_Data[[#This Row],[Sales]]-Sales_Data[[#This Row],[Cost]]</f>
        <v>12.3904</v>
      </c>
      <c r="Y7194" s="3">
        <f>Sales_Data[[#This Row],[Gross_Profit_Recalc]]/Sales_Data[[#This Row],[Sales]]</f>
        <v>0.4</v>
      </c>
      <c r="Z7194">
        <f>YEAR(Sales_Data[[#This Row],[Order Date]])</f>
        <v>2016</v>
      </c>
    </row>
    <row r="7195" spans="1:26" x14ac:dyDescent="0.2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>_xlfn.XLOOKUP(Sales_Data[[#This Row],[Category]],Assumptions_Model!A:A, Assumptions_Model!B:B)</f>
        <v>0.6</v>
      </c>
      <c r="W7195">
        <f>Sales_Data[[#This Row],[Sales]]*Sales_Data[[#This Row],[Cost_%]]</f>
        <v>810.07199999999989</v>
      </c>
      <c r="X7195">
        <f>Sales_Data[[#This Row],[Sales]]-Sales_Data[[#This Row],[Cost]]</f>
        <v>540.048</v>
      </c>
      <c r="Y7195" s="3">
        <f>Sales_Data[[#This Row],[Gross_Profit_Recalc]]/Sales_Data[[#This Row],[Sales]]</f>
        <v>0.4</v>
      </c>
      <c r="Z7195">
        <f>YEAR(Sales_Data[[#This Row],[Order Date]])</f>
        <v>2016</v>
      </c>
    </row>
    <row r="7196" spans="1:26" x14ac:dyDescent="0.2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>_xlfn.XLOOKUP(Sales_Data[[#This Row],[Category]],Assumptions_Model!A:A, Assumptions_Model!B:B)</f>
        <v>0.6</v>
      </c>
      <c r="W7196">
        <f>Sales_Data[[#This Row],[Sales]]*Sales_Data[[#This Row],[Cost_%]]</f>
        <v>9.5519999999999996</v>
      </c>
      <c r="X7196">
        <f>Sales_Data[[#This Row],[Sales]]-Sales_Data[[#This Row],[Cost]]</f>
        <v>6.3680000000000003</v>
      </c>
      <c r="Y7196" s="3">
        <f>Sales_Data[[#This Row],[Gross_Profit_Recalc]]/Sales_Data[[#This Row],[Sales]]</f>
        <v>0.4</v>
      </c>
      <c r="Z7196">
        <f>YEAR(Sales_Data[[#This Row],[Order Date]])</f>
        <v>2016</v>
      </c>
    </row>
    <row r="7197" spans="1:26" x14ac:dyDescent="0.2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f>_xlfn.XLOOKUP(Sales_Data[[#This Row],[Category]],Assumptions_Model!A:A, Assumptions_Model!B:B)</f>
        <v>0.65</v>
      </c>
      <c r="W7197">
        <f>Sales_Data[[#This Row],[Sales]]*Sales_Data[[#This Row],[Cost_%]]</f>
        <v>12.701000000000001</v>
      </c>
      <c r="X7197">
        <f>Sales_Data[[#This Row],[Sales]]-Sales_Data[[#This Row],[Cost]]</f>
        <v>6.8389999999999986</v>
      </c>
      <c r="Y7197" s="3">
        <f>Sales_Data[[#This Row],[Gross_Profit_Recalc]]/Sales_Data[[#This Row],[Sales]]</f>
        <v>0.34999999999999992</v>
      </c>
      <c r="Z7197">
        <f>YEAR(Sales_Data[[#This Row],[Order Date]])</f>
        <v>2016</v>
      </c>
    </row>
    <row r="7198" spans="1:26" x14ac:dyDescent="0.2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>_xlfn.XLOOKUP(Sales_Data[[#This Row],[Category]],Assumptions_Model!A:A, Assumptions_Model!B:B)</f>
        <v>0.6</v>
      </c>
      <c r="W7198">
        <f>Sales_Data[[#This Row],[Sales]]*Sales_Data[[#This Row],[Cost_%]]</f>
        <v>12.839999999999998</v>
      </c>
      <c r="X7198">
        <f>Sales_Data[[#This Row],[Sales]]-Sales_Data[[#This Row],[Cost]]</f>
        <v>8.56</v>
      </c>
      <c r="Y7198" s="3">
        <f>Sales_Data[[#This Row],[Gross_Profit_Recalc]]/Sales_Data[[#This Row],[Sales]]</f>
        <v>0.4</v>
      </c>
      <c r="Z7198">
        <f>YEAR(Sales_Data[[#This Row],[Order Date]])</f>
        <v>2014</v>
      </c>
    </row>
    <row r="7199" spans="1:26" x14ac:dyDescent="0.2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f>_xlfn.XLOOKUP(Sales_Data[[#This Row],[Category]],Assumptions_Model!A:A, Assumptions_Model!B:B)</f>
        <v>0.6</v>
      </c>
      <c r="W7199">
        <f>Sales_Data[[#This Row],[Sales]]*Sales_Data[[#This Row],[Cost_%]]</f>
        <v>7.56</v>
      </c>
      <c r="X7199">
        <f>Sales_Data[[#This Row],[Sales]]-Sales_Data[[#This Row],[Cost]]</f>
        <v>5.04</v>
      </c>
      <c r="Y7199" s="3">
        <f>Sales_Data[[#This Row],[Gross_Profit_Recalc]]/Sales_Data[[#This Row],[Sales]]</f>
        <v>0.4</v>
      </c>
      <c r="Z7199">
        <f>YEAR(Sales_Data[[#This Row],[Order Date]])</f>
        <v>2014</v>
      </c>
    </row>
    <row r="7200" spans="1:26" x14ac:dyDescent="0.2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>_xlfn.XLOOKUP(Sales_Data[[#This Row],[Category]],Assumptions_Model!A:A, Assumptions_Model!B:B)</f>
        <v>0.6</v>
      </c>
      <c r="W7200">
        <f>Sales_Data[[#This Row],[Sales]]*Sales_Data[[#This Row],[Cost_%]]</f>
        <v>7.1760000000000002</v>
      </c>
      <c r="X7200">
        <f>Sales_Data[[#This Row],[Sales]]-Sales_Data[[#This Row],[Cost]]</f>
        <v>4.7840000000000007</v>
      </c>
      <c r="Y7200" s="3">
        <f>Sales_Data[[#This Row],[Gross_Profit_Recalc]]/Sales_Data[[#This Row],[Sales]]</f>
        <v>0.4</v>
      </c>
      <c r="Z7200">
        <f>YEAR(Sales_Data[[#This Row],[Order Date]])</f>
        <v>2015</v>
      </c>
    </row>
    <row r="7201" spans="1:26" x14ac:dyDescent="0.2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>_xlfn.XLOOKUP(Sales_Data[[#This Row],[Category]],Assumptions_Model!A:A, Assumptions_Model!B:B)</f>
        <v>0.55000000000000004</v>
      </c>
      <c r="W7201">
        <f>Sales_Data[[#This Row],[Sales]]*Sales_Data[[#This Row],[Cost_%]]</f>
        <v>75.900000000000006</v>
      </c>
      <c r="X7201">
        <f>Sales_Data[[#This Row],[Sales]]-Sales_Data[[#This Row],[Cost]]</f>
        <v>62.099999999999994</v>
      </c>
      <c r="Y7201" s="3">
        <f>Sales_Data[[#This Row],[Gross_Profit_Recalc]]/Sales_Data[[#This Row],[Sales]]</f>
        <v>0.44999999999999996</v>
      </c>
      <c r="Z7201">
        <f>YEAR(Sales_Data[[#This Row],[Order Date]])</f>
        <v>2015</v>
      </c>
    </row>
    <row r="7202" spans="1:26" x14ac:dyDescent="0.2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f>_xlfn.XLOOKUP(Sales_Data[[#This Row],[Category]],Assumptions_Model!A:A, Assumptions_Model!B:B)</f>
        <v>0.55000000000000004</v>
      </c>
      <c r="W7202">
        <f>Sales_Data[[#This Row],[Sales]]*Sales_Data[[#This Row],[Cost_%]]</f>
        <v>64.218000000000004</v>
      </c>
      <c r="X7202">
        <f>Sales_Data[[#This Row],[Sales]]-Sales_Data[[#This Row],[Cost]]</f>
        <v>52.542000000000002</v>
      </c>
      <c r="Y7202" s="3">
        <f>Sales_Data[[#This Row],[Gross_Profit_Recalc]]/Sales_Data[[#This Row],[Sales]]</f>
        <v>0.45</v>
      </c>
      <c r="Z7202">
        <f>YEAR(Sales_Data[[#This Row],[Order Date]])</f>
        <v>2016</v>
      </c>
    </row>
    <row r="7203" spans="1:26" x14ac:dyDescent="0.2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>_xlfn.XLOOKUP(Sales_Data[[#This Row],[Category]],Assumptions_Model!A:A, Assumptions_Model!B:B)</f>
        <v>0.65</v>
      </c>
      <c r="W7203">
        <f>Sales_Data[[#This Row],[Sales]]*Sales_Data[[#This Row],[Cost_%]]</f>
        <v>215.16495000000003</v>
      </c>
      <c r="X7203">
        <f>Sales_Data[[#This Row],[Sales]]-Sales_Data[[#This Row],[Cost]]</f>
        <v>115.85804999999999</v>
      </c>
      <c r="Y7203" s="3">
        <f>Sales_Data[[#This Row],[Gross_Profit_Recalc]]/Sales_Data[[#This Row],[Sales]]</f>
        <v>0.34999999999999992</v>
      </c>
      <c r="Z7203">
        <f>YEAR(Sales_Data[[#This Row],[Order Date]])</f>
        <v>2016</v>
      </c>
    </row>
    <row r="7204" spans="1:26" x14ac:dyDescent="0.2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>_xlfn.XLOOKUP(Sales_Data[[#This Row],[Category]],Assumptions_Model!A:A, Assumptions_Model!B:B)</f>
        <v>0.65</v>
      </c>
      <c r="W7204">
        <f>Sales_Data[[#This Row],[Sales]]*Sales_Data[[#This Row],[Cost_%]]</f>
        <v>491.91999999999996</v>
      </c>
      <c r="X7204">
        <f>Sales_Data[[#This Row],[Sales]]-Sales_Data[[#This Row],[Cost]]</f>
        <v>264.88</v>
      </c>
      <c r="Y7204" s="3">
        <f>Sales_Data[[#This Row],[Gross_Profit_Recalc]]/Sales_Data[[#This Row],[Sales]]</f>
        <v>0.35000000000000003</v>
      </c>
      <c r="Z7204">
        <f>YEAR(Sales_Data[[#This Row],[Order Date]])</f>
        <v>2016</v>
      </c>
    </row>
    <row r="7205" spans="1:26" x14ac:dyDescent="0.2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f>_xlfn.XLOOKUP(Sales_Data[[#This Row],[Category]],Assumptions_Model!A:A, Assumptions_Model!B:B)</f>
        <v>0.65</v>
      </c>
      <c r="W7205">
        <f>Sales_Data[[#This Row],[Sales]]*Sales_Data[[#This Row],[Cost_%]]</f>
        <v>5.6784000000000008</v>
      </c>
      <c r="X7205">
        <f>Sales_Data[[#This Row],[Sales]]-Sales_Data[[#This Row],[Cost]]</f>
        <v>3.0575999999999999</v>
      </c>
      <c r="Y7205" s="3">
        <f>Sales_Data[[#This Row],[Gross_Profit_Recalc]]/Sales_Data[[#This Row],[Sales]]</f>
        <v>0.35</v>
      </c>
      <c r="Z7205">
        <f>YEAR(Sales_Data[[#This Row],[Order Date]])</f>
        <v>2014</v>
      </c>
    </row>
    <row r="7206" spans="1:26" x14ac:dyDescent="0.2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>_xlfn.XLOOKUP(Sales_Data[[#This Row],[Category]],Assumptions_Model!A:A, Assumptions_Model!B:B)</f>
        <v>0.6</v>
      </c>
      <c r="W7206">
        <f>Sales_Data[[#This Row],[Sales]]*Sales_Data[[#This Row],[Cost_%]]</f>
        <v>3.6479999999999997</v>
      </c>
      <c r="X7206">
        <f>Sales_Data[[#This Row],[Sales]]-Sales_Data[[#This Row],[Cost]]</f>
        <v>2.4320000000000004</v>
      </c>
      <c r="Y7206" s="3">
        <f>Sales_Data[[#This Row],[Gross_Profit_Recalc]]/Sales_Data[[#This Row],[Sales]]</f>
        <v>0.40000000000000008</v>
      </c>
      <c r="Z7206">
        <f>YEAR(Sales_Data[[#This Row],[Order Date]])</f>
        <v>2015</v>
      </c>
    </row>
    <row r="7207" spans="1:26" x14ac:dyDescent="0.2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>_xlfn.XLOOKUP(Sales_Data[[#This Row],[Category]],Assumptions_Model!A:A, Assumptions_Model!B:B)</f>
        <v>0.65</v>
      </c>
      <c r="W7207">
        <f>Sales_Data[[#This Row],[Sales]]*Sales_Data[[#This Row],[Cost_%]]</f>
        <v>11.349</v>
      </c>
      <c r="X7207">
        <f>Sales_Data[[#This Row],[Sales]]-Sales_Data[[#This Row],[Cost]]</f>
        <v>6.1110000000000007</v>
      </c>
      <c r="Y7207" s="3">
        <f>Sales_Data[[#This Row],[Gross_Profit_Recalc]]/Sales_Data[[#This Row],[Sales]]</f>
        <v>0.35000000000000003</v>
      </c>
      <c r="Z7207">
        <f>YEAR(Sales_Data[[#This Row],[Order Date]])</f>
        <v>2017</v>
      </c>
    </row>
    <row r="7208" spans="1:26" x14ac:dyDescent="0.2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>_xlfn.XLOOKUP(Sales_Data[[#This Row],[Category]],Assumptions_Model!A:A, Assumptions_Model!B:B)</f>
        <v>0.55000000000000004</v>
      </c>
      <c r="W7208">
        <f>Sales_Data[[#This Row],[Sales]]*Sales_Data[[#This Row],[Cost_%]]</f>
        <v>203.03800000000004</v>
      </c>
      <c r="X7208">
        <f>Sales_Data[[#This Row],[Sales]]-Sales_Data[[#This Row],[Cost]]</f>
        <v>166.12199999999999</v>
      </c>
      <c r="Y7208" s="3">
        <f>Sales_Data[[#This Row],[Gross_Profit_Recalc]]/Sales_Data[[#This Row],[Sales]]</f>
        <v>0.44999999999999996</v>
      </c>
      <c r="Z7208">
        <f>YEAR(Sales_Data[[#This Row],[Order Date]])</f>
        <v>2017</v>
      </c>
    </row>
    <row r="7209" spans="1:26" x14ac:dyDescent="0.2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>_xlfn.XLOOKUP(Sales_Data[[#This Row],[Category]],Assumptions_Model!A:A, Assumptions_Model!B:B)</f>
        <v>0.6</v>
      </c>
      <c r="W7209">
        <f>Sales_Data[[#This Row],[Sales]]*Sales_Data[[#This Row],[Cost_%]]</f>
        <v>1.7471999999999999</v>
      </c>
      <c r="X7209">
        <f>Sales_Data[[#This Row],[Sales]]-Sales_Data[[#This Row],[Cost]]</f>
        <v>1.1648000000000001</v>
      </c>
      <c r="Y7209" s="3">
        <f>Sales_Data[[#This Row],[Gross_Profit_Recalc]]/Sales_Data[[#This Row],[Sales]]</f>
        <v>0.4</v>
      </c>
      <c r="Z7209">
        <f>YEAR(Sales_Data[[#This Row],[Order Date]])</f>
        <v>2016</v>
      </c>
    </row>
    <row r="7210" spans="1:26" x14ac:dyDescent="0.2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>_xlfn.XLOOKUP(Sales_Data[[#This Row],[Category]],Assumptions_Model!A:A, Assumptions_Model!B:B)</f>
        <v>0.6</v>
      </c>
      <c r="W7210">
        <f>Sales_Data[[#This Row],[Sales]]*Sales_Data[[#This Row],[Cost_%]]</f>
        <v>12.441599999999999</v>
      </c>
      <c r="X7210">
        <f>Sales_Data[[#This Row],[Sales]]-Sales_Data[[#This Row],[Cost]]</f>
        <v>8.2944000000000013</v>
      </c>
      <c r="Y7210" s="3">
        <f>Sales_Data[[#This Row],[Gross_Profit_Recalc]]/Sales_Data[[#This Row],[Sales]]</f>
        <v>0.40000000000000008</v>
      </c>
      <c r="Z7210">
        <f>YEAR(Sales_Data[[#This Row],[Order Date]])</f>
        <v>2016</v>
      </c>
    </row>
    <row r="7211" spans="1:26" x14ac:dyDescent="0.2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>_xlfn.XLOOKUP(Sales_Data[[#This Row],[Category]],Assumptions_Model!A:A, Assumptions_Model!B:B)</f>
        <v>0.6</v>
      </c>
      <c r="W7211">
        <f>Sales_Data[[#This Row],[Sales]]*Sales_Data[[#This Row],[Cost_%]]</f>
        <v>5.7407999999999992</v>
      </c>
      <c r="X7211">
        <f>Sales_Data[[#This Row],[Sales]]-Sales_Data[[#This Row],[Cost]]</f>
        <v>3.8272000000000004</v>
      </c>
      <c r="Y7211" s="3">
        <f>Sales_Data[[#This Row],[Gross_Profit_Recalc]]/Sales_Data[[#This Row],[Sales]]</f>
        <v>0.40000000000000008</v>
      </c>
      <c r="Z7211">
        <f>YEAR(Sales_Data[[#This Row],[Order Date]])</f>
        <v>2016</v>
      </c>
    </row>
    <row r="7212" spans="1:26" x14ac:dyDescent="0.2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>_xlfn.XLOOKUP(Sales_Data[[#This Row],[Category]],Assumptions_Model!A:A, Assumptions_Model!B:B)</f>
        <v>0.6</v>
      </c>
      <c r="W7212">
        <f>Sales_Data[[#This Row],[Sales]]*Sales_Data[[#This Row],[Cost_%]]</f>
        <v>18.108000000000001</v>
      </c>
      <c r="X7212">
        <f>Sales_Data[[#This Row],[Sales]]-Sales_Data[[#This Row],[Cost]]</f>
        <v>12.071999999999999</v>
      </c>
      <c r="Y7212" s="3">
        <f>Sales_Data[[#This Row],[Gross_Profit_Recalc]]/Sales_Data[[#This Row],[Sales]]</f>
        <v>0.39999999999999997</v>
      </c>
      <c r="Z7212">
        <f>YEAR(Sales_Data[[#This Row],[Order Date]])</f>
        <v>2016</v>
      </c>
    </row>
    <row r="7213" spans="1:26" x14ac:dyDescent="0.2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>_xlfn.XLOOKUP(Sales_Data[[#This Row],[Category]],Assumptions_Model!A:A, Assumptions_Model!B:B)</f>
        <v>0.6</v>
      </c>
      <c r="W7213">
        <f>Sales_Data[[#This Row],[Sales]]*Sales_Data[[#This Row],[Cost_%]]</f>
        <v>30.988800000000001</v>
      </c>
      <c r="X7213">
        <f>Sales_Data[[#This Row],[Sales]]-Sales_Data[[#This Row],[Cost]]</f>
        <v>20.659200000000002</v>
      </c>
      <c r="Y7213" s="3">
        <f>Sales_Data[[#This Row],[Gross_Profit_Recalc]]/Sales_Data[[#This Row],[Sales]]</f>
        <v>0.4</v>
      </c>
      <c r="Z7213">
        <f>YEAR(Sales_Data[[#This Row],[Order Date]])</f>
        <v>2016</v>
      </c>
    </row>
    <row r="7214" spans="1:26" x14ac:dyDescent="0.2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>_xlfn.XLOOKUP(Sales_Data[[#This Row],[Category]],Assumptions_Model!A:A, Assumptions_Model!B:B)</f>
        <v>0.6</v>
      </c>
      <c r="W7214">
        <f>Sales_Data[[#This Row],[Sales]]*Sales_Data[[#This Row],[Cost_%]]</f>
        <v>6.7391999999999994</v>
      </c>
      <c r="X7214">
        <f>Sales_Data[[#This Row],[Sales]]-Sales_Data[[#This Row],[Cost]]</f>
        <v>4.4927999999999999</v>
      </c>
      <c r="Y7214" s="3">
        <f>Sales_Data[[#This Row],[Gross_Profit_Recalc]]/Sales_Data[[#This Row],[Sales]]</f>
        <v>0.4</v>
      </c>
      <c r="Z7214">
        <f>YEAR(Sales_Data[[#This Row],[Order Date]])</f>
        <v>2016</v>
      </c>
    </row>
    <row r="7215" spans="1:26" x14ac:dyDescent="0.2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>_xlfn.XLOOKUP(Sales_Data[[#This Row],[Category]],Assumptions_Model!A:A, Assumptions_Model!B:B)</f>
        <v>0.6</v>
      </c>
      <c r="W7215">
        <f>Sales_Data[[#This Row],[Sales]]*Sales_Data[[#This Row],[Cost_%]]</f>
        <v>8.8379999999999992</v>
      </c>
      <c r="X7215">
        <f>Sales_Data[[#This Row],[Sales]]-Sales_Data[[#This Row],[Cost]]</f>
        <v>5.8920000000000012</v>
      </c>
      <c r="Y7215" s="3">
        <f>Sales_Data[[#This Row],[Gross_Profit_Recalc]]/Sales_Data[[#This Row],[Sales]]</f>
        <v>0.40000000000000008</v>
      </c>
      <c r="Z7215">
        <f>YEAR(Sales_Data[[#This Row],[Order Date]])</f>
        <v>2017</v>
      </c>
    </row>
    <row r="7216" spans="1:26" x14ac:dyDescent="0.2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>_xlfn.XLOOKUP(Sales_Data[[#This Row],[Category]],Assumptions_Model!A:A, Assumptions_Model!B:B)</f>
        <v>0.6</v>
      </c>
      <c r="W7216">
        <f>Sales_Data[[#This Row],[Sales]]*Sales_Data[[#This Row],[Cost_%]]</f>
        <v>9.8399999999999981</v>
      </c>
      <c r="X7216">
        <f>Sales_Data[[#This Row],[Sales]]-Sales_Data[[#This Row],[Cost]]</f>
        <v>6.5600000000000005</v>
      </c>
      <c r="Y7216" s="3">
        <f>Sales_Data[[#This Row],[Gross_Profit_Recalc]]/Sales_Data[[#This Row],[Sales]]</f>
        <v>0.40000000000000008</v>
      </c>
      <c r="Z7216">
        <f>YEAR(Sales_Data[[#This Row],[Order Date]])</f>
        <v>2015</v>
      </c>
    </row>
    <row r="7217" spans="1:26" x14ac:dyDescent="0.2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>_xlfn.XLOOKUP(Sales_Data[[#This Row],[Category]],Assumptions_Model!A:A, Assumptions_Model!B:B)</f>
        <v>0.6</v>
      </c>
      <c r="W7217">
        <f>Sales_Data[[#This Row],[Sales]]*Sales_Data[[#This Row],[Cost_%]]</f>
        <v>15.552</v>
      </c>
      <c r="X7217">
        <f>Sales_Data[[#This Row],[Sales]]-Sales_Data[[#This Row],[Cost]]</f>
        <v>10.368000000000002</v>
      </c>
      <c r="Y7217" s="3">
        <f>Sales_Data[[#This Row],[Gross_Profit_Recalc]]/Sales_Data[[#This Row],[Sales]]</f>
        <v>0.40000000000000008</v>
      </c>
      <c r="Z7217">
        <f>YEAR(Sales_Data[[#This Row],[Order Date]])</f>
        <v>2015</v>
      </c>
    </row>
    <row r="7218" spans="1:26" x14ac:dyDescent="0.2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>_xlfn.XLOOKUP(Sales_Data[[#This Row],[Category]],Assumptions_Model!A:A, Assumptions_Model!B:B)</f>
        <v>0.6</v>
      </c>
      <c r="W7218">
        <f>Sales_Data[[#This Row],[Sales]]*Sales_Data[[#This Row],[Cost_%]]</f>
        <v>5.2919999999999998</v>
      </c>
      <c r="X7218">
        <f>Sales_Data[[#This Row],[Sales]]-Sales_Data[[#This Row],[Cost]]</f>
        <v>3.5280000000000005</v>
      </c>
      <c r="Y7218" s="3">
        <f>Sales_Data[[#This Row],[Gross_Profit_Recalc]]/Sales_Data[[#This Row],[Sales]]</f>
        <v>0.4</v>
      </c>
      <c r="Z7218">
        <f>YEAR(Sales_Data[[#This Row],[Order Date]])</f>
        <v>2015</v>
      </c>
    </row>
    <row r="7219" spans="1:26" x14ac:dyDescent="0.2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>_xlfn.XLOOKUP(Sales_Data[[#This Row],[Category]],Assumptions_Model!A:A, Assumptions_Model!B:B)</f>
        <v>0.6</v>
      </c>
      <c r="W7219">
        <f>Sales_Data[[#This Row],[Sales]]*Sales_Data[[#This Row],[Cost_%]]</f>
        <v>37.497599999999998</v>
      </c>
      <c r="X7219">
        <f>Sales_Data[[#This Row],[Sales]]-Sales_Data[[#This Row],[Cost]]</f>
        <v>24.998400000000004</v>
      </c>
      <c r="Y7219" s="3">
        <f>Sales_Data[[#This Row],[Gross_Profit_Recalc]]/Sales_Data[[#This Row],[Sales]]</f>
        <v>0.4</v>
      </c>
      <c r="Z7219">
        <f>YEAR(Sales_Data[[#This Row],[Order Date]])</f>
        <v>2015</v>
      </c>
    </row>
    <row r="7220" spans="1:26" x14ac:dyDescent="0.2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>_xlfn.XLOOKUP(Sales_Data[[#This Row],[Category]],Assumptions_Model!A:A, Assumptions_Model!B:B)</f>
        <v>0.55000000000000004</v>
      </c>
      <c r="W7220">
        <f>Sales_Data[[#This Row],[Sales]]*Sales_Data[[#This Row],[Cost_%]]</f>
        <v>186.97800000000001</v>
      </c>
      <c r="X7220">
        <f>Sales_Data[[#This Row],[Sales]]-Sales_Data[[#This Row],[Cost]]</f>
        <v>152.98199999999997</v>
      </c>
      <c r="Y7220" s="3">
        <f>Sales_Data[[#This Row],[Gross_Profit_Recalc]]/Sales_Data[[#This Row],[Sales]]</f>
        <v>0.44999999999999996</v>
      </c>
      <c r="Z7220">
        <f>YEAR(Sales_Data[[#This Row],[Order Date]])</f>
        <v>2015</v>
      </c>
    </row>
    <row r="7221" spans="1:26" x14ac:dyDescent="0.2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>_xlfn.XLOOKUP(Sales_Data[[#This Row],[Category]],Assumptions_Model!A:A, Assumptions_Model!B:B)</f>
        <v>0.6</v>
      </c>
      <c r="W7221">
        <f>Sales_Data[[#This Row],[Sales]]*Sales_Data[[#This Row],[Cost_%]]</f>
        <v>29.740799999999997</v>
      </c>
      <c r="X7221">
        <f>Sales_Data[[#This Row],[Sales]]-Sales_Data[[#This Row],[Cost]]</f>
        <v>19.827200000000001</v>
      </c>
      <c r="Y7221" s="3">
        <f>Sales_Data[[#This Row],[Gross_Profit_Recalc]]/Sales_Data[[#This Row],[Sales]]</f>
        <v>0.4</v>
      </c>
      <c r="Z7221">
        <f>YEAR(Sales_Data[[#This Row],[Order Date]])</f>
        <v>2015</v>
      </c>
    </row>
    <row r="7222" spans="1:26" x14ac:dyDescent="0.2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>_xlfn.XLOOKUP(Sales_Data[[#This Row],[Category]],Assumptions_Model!A:A, Assumptions_Model!B:B)</f>
        <v>0.6</v>
      </c>
      <c r="W7222">
        <f>Sales_Data[[#This Row],[Sales]]*Sales_Data[[#This Row],[Cost_%]]</f>
        <v>164.69459999999998</v>
      </c>
      <c r="X7222">
        <f>Sales_Data[[#This Row],[Sales]]-Sales_Data[[#This Row],[Cost]]</f>
        <v>109.79640000000001</v>
      </c>
      <c r="Y7222" s="3">
        <f>Sales_Data[[#This Row],[Gross_Profit_Recalc]]/Sales_Data[[#This Row],[Sales]]</f>
        <v>0.4</v>
      </c>
      <c r="Z7222">
        <f>YEAR(Sales_Data[[#This Row],[Order Date]])</f>
        <v>2017</v>
      </c>
    </row>
    <row r="7223" spans="1:26" x14ac:dyDescent="0.2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f>_xlfn.XLOOKUP(Sales_Data[[#This Row],[Category]],Assumptions_Model!A:A, Assumptions_Model!B:B)</f>
        <v>0.55000000000000004</v>
      </c>
      <c r="W7223">
        <f>Sales_Data[[#This Row],[Sales]]*Sales_Data[[#This Row],[Cost_%]]</f>
        <v>75.867000000000004</v>
      </c>
      <c r="X7223">
        <f>Sales_Data[[#This Row],[Sales]]-Sales_Data[[#This Row],[Cost]]</f>
        <v>62.072999999999993</v>
      </c>
      <c r="Y7223" s="3">
        <f>Sales_Data[[#This Row],[Gross_Profit_Recalc]]/Sales_Data[[#This Row],[Sales]]</f>
        <v>0.44999999999999996</v>
      </c>
      <c r="Z7223">
        <f>YEAR(Sales_Data[[#This Row],[Order Date]])</f>
        <v>2017</v>
      </c>
    </row>
    <row r="7224" spans="1:26" x14ac:dyDescent="0.2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>_xlfn.XLOOKUP(Sales_Data[[#This Row],[Category]],Assumptions_Model!A:A, Assumptions_Model!B:B)</f>
        <v>0.55000000000000004</v>
      </c>
      <c r="W7224">
        <f>Sales_Data[[#This Row],[Sales]]*Sales_Data[[#This Row],[Cost_%]]</f>
        <v>22.374000000000002</v>
      </c>
      <c r="X7224">
        <f>Sales_Data[[#This Row],[Sales]]-Sales_Data[[#This Row],[Cost]]</f>
        <v>18.305999999999997</v>
      </c>
      <c r="Y7224" s="3">
        <f>Sales_Data[[#This Row],[Gross_Profit_Recalc]]/Sales_Data[[#This Row],[Sales]]</f>
        <v>0.44999999999999996</v>
      </c>
      <c r="Z7224">
        <f>YEAR(Sales_Data[[#This Row],[Order Date]])</f>
        <v>2017</v>
      </c>
    </row>
    <row r="7225" spans="1:26" x14ac:dyDescent="0.2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>_xlfn.XLOOKUP(Sales_Data[[#This Row],[Category]],Assumptions_Model!A:A, Assumptions_Model!B:B)</f>
        <v>0.55000000000000004</v>
      </c>
      <c r="W7225">
        <f>Sales_Data[[#This Row],[Sales]]*Sales_Data[[#This Row],[Cost_%]]</f>
        <v>60.706800000000008</v>
      </c>
      <c r="X7225">
        <f>Sales_Data[[#This Row],[Sales]]-Sales_Data[[#This Row],[Cost]]</f>
        <v>49.669199999999996</v>
      </c>
      <c r="Y7225" s="3">
        <f>Sales_Data[[#This Row],[Gross_Profit_Recalc]]/Sales_Data[[#This Row],[Sales]]</f>
        <v>0.44999999999999996</v>
      </c>
      <c r="Z7225">
        <f>YEAR(Sales_Data[[#This Row],[Order Date]])</f>
        <v>2016</v>
      </c>
    </row>
    <row r="7226" spans="1:26" x14ac:dyDescent="0.2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f>_xlfn.XLOOKUP(Sales_Data[[#This Row],[Category]],Assumptions_Model!A:A, Assumptions_Model!B:B)</f>
        <v>0.6</v>
      </c>
      <c r="W7226">
        <f>Sales_Data[[#This Row],[Sales]]*Sales_Data[[#This Row],[Cost_%]]</f>
        <v>90.971999999999994</v>
      </c>
      <c r="X7226">
        <f>Sales_Data[[#This Row],[Sales]]-Sales_Data[[#This Row],[Cost]]</f>
        <v>60.64800000000001</v>
      </c>
      <c r="Y7226" s="3">
        <f>Sales_Data[[#This Row],[Gross_Profit_Recalc]]/Sales_Data[[#This Row],[Sales]]</f>
        <v>0.40000000000000008</v>
      </c>
      <c r="Z7226">
        <f>YEAR(Sales_Data[[#This Row],[Order Date]])</f>
        <v>2016</v>
      </c>
    </row>
    <row r="7227" spans="1:26" x14ac:dyDescent="0.2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>_xlfn.XLOOKUP(Sales_Data[[#This Row],[Category]],Assumptions_Model!A:A, Assumptions_Model!B:B)</f>
        <v>0.65</v>
      </c>
      <c r="W7227">
        <f>Sales_Data[[#This Row],[Sales]]*Sales_Data[[#This Row],[Cost_%]]</f>
        <v>20.02</v>
      </c>
      <c r="X7227">
        <f>Sales_Data[[#This Row],[Sales]]-Sales_Data[[#This Row],[Cost]]</f>
        <v>10.780000000000001</v>
      </c>
      <c r="Y7227" s="3">
        <f>Sales_Data[[#This Row],[Gross_Profit_Recalc]]/Sales_Data[[#This Row],[Sales]]</f>
        <v>0.35000000000000003</v>
      </c>
      <c r="Z7227">
        <f>YEAR(Sales_Data[[#This Row],[Order Date]])</f>
        <v>2016</v>
      </c>
    </row>
    <row r="7228" spans="1:26" x14ac:dyDescent="0.2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>_xlfn.XLOOKUP(Sales_Data[[#This Row],[Category]],Assumptions_Model!A:A, Assumptions_Model!B:B)</f>
        <v>0.6</v>
      </c>
      <c r="W7228">
        <f>Sales_Data[[#This Row],[Sales]]*Sales_Data[[#This Row],[Cost_%]]</f>
        <v>74.352000000000004</v>
      </c>
      <c r="X7228">
        <f>Sales_Data[[#This Row],[Sales]]-Sales_Data[[#This Row],[Cost]]</f>
        <v>49.567999999999998</v>
      </c>
      <c r="Y7228" s="3">
        <f>Sales_Data[[#This Row],[Gross_Profit_Recalc]]/Sales_Data[[#This Row],[Sales]]</f>
        <v>0.39999999999999997</v>
      </c>
      <c r="Z7228">
        <f>YEAR(Sales_Data[[#This Row],[Order Date]])</f>
        <v>2017</v>
      </c>
    </row>
    <row r="7229" spans="1:26" x14ac:dyDescent="0.2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>_xlfn.XLOOKUP(Sales_Data[[#This Row],[Category]],Assumptions_Model!A:A, Assumptions_Model!B:B)</f>
        <v>0.55000000000000004</v>
      </c>
      <c r="W7229">
        <f>Sales_Data[[#This Row],[Sales]]*Sales_Data[[#This Row],[Cost_%]]</f>
        <v>725.89</v>
      </c>
      <c r="X7229">
        <f>Sales_Data[[#This Row],[Sales]]-Sales_Data[[#This Row],[Cost]]</f>
        <v>593.91</v>
      </c>
      <c r="Y7229" s="3">
        <f>Sales_Data[[#This Row],[Gross_Profit_Recalc]]/Sales_Data[[#This Row],[Sales]]</f>
        <v>0.45</v>
      </c>
      <c r="Z7229">
        <f>YEAR(Sales_Data[[#This Row],[Order Date]])</f>
        <v>2017</v>
      </c>
    </row>
    <row r="7230" spans="1:26" x14ac:dyDescent="0.2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>_xlfn.XLOOKUP(Sales_Data[[#This Row],[Category]],Assumptions_Model!A:A, Assumptions_Model!B:B)</f>
        <v>0.6</v>
      </c>
      <c r="W7230">
        <f>Sales_Data[[#This Row],[Sales]]*Sales_Data[[#This Row],[Cost_%]]</f>
        <v>53.827199999999998</v>
      </c>
      <c r="X7230">
        <f>Sales_Data[[#This Row],[Sales]]-Sales_Data[[#This Row],[Cost]]</f>
        <v>35.884800000000006</v>
      </c>
      <c r="Y7230" s="3">
        <f>Sales_Data[[#This Row],[Gross_Profit_Recalc]]/Sales_Data[[#This Row],[Sales]]</f>
        <v>0.4</v>
      </c>
      <c r="Z7230">
        <f>YEAR(Sales_Data[[#This Row],[Order Date]])</f>
        <v>2014</v>
      </c>
    </row>
    <row r="7231" spans="1:26" x14ac:dyDescent="0.2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>_xlfn.XLOOKUP(Sales_Data[[#This Row],[Category]],Assumptions_Model!A:A, Assumptions_Model!B:B)</f>
        <v>0.6</v>
      </c>
      <c r="W7231">
        <f>Sales_Data[[#This Row],[Sales]]*Sales_Data[[#This Row],[Cost_%]]</f>
        <v>13.697999999999999</v>
      </c>
      <c r="X7231">
        <f>Sales_Data[[#This Row],[Sales]]-Sales_Data[[#This Row],[Cost]]</f>
        <v>9.1319999999999997</v>
      </c>
      <c r="Y7231" s="3">
        <f>Sales_Data[[#This Row],[Gross_Profit_Recalc]]/Sales_Data[[#This Row],[Sales]]</f>
        <v>0.4</v>
      </c>
      <c r="Z7231">
        <f>YEAR(Sales_Data[[#This Row],[Order Date]])</f>
        <v>2014</v>
      </c>
    </row>
    <row r="7232" spans="1:26" x14ac:dyDescent="0.2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>_xlfn.XLOOKUP(Sales_Data[[#This Row],[Category]],Assumptions_Model!A:A, Assumptions_Model!B:B)</f>
        <v>0.6</v>
      </c>
      <c r="W7232">
        <f>Sales_Data[[#This Row],[Sales]]*Sales_Data[[#This Row],[Cost_%]]</f>
        <v>18.527999999999999</v>
      </c>
      <c r="X7232">
        <f>Sales_Data[[#This Row],[Sales]]-Sales_Data[[#This Row],[Cost]]</f>
        <v>12.352</v>
      </c>
      <c r="Y7232" s="3">
        <f>Sales_Data[[#This Row],[Gross_Profit_Recalc]]/Sales_Data[[#This Row],[Sales]]</f>
        <v>0.4</v>
      </c>
      <c r="Z7232">
        <f>YEAR(Sales_Data[[#This Row],[Order Date]])</f>
        <v>2017</v>
      </c>
    </row>
    <row r="7233" spans="1:26" x14ac:dyDescent="0.2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f>_xlfn.XLOOKUP(Sales_Data[[#This Row],[Category]],Assumptions_Model!A:A, Assumptions_Model!B:B)</f>
        <v>0.6</v>
      </c>
      <c r="W7233">
        <f>Sales_Data[[#This Row],[Sales]]*Sales_Data[[#This Row],[Cost_%]]</f>
        <v>279.096</v>
      </c>
      <c r="X7233">
        <f>Sales_Data[[#This Row],[Sales]]-Sales_Data[[#This Row],[Cost]]</f>
        <v>186.06400000000002</v>
      </c>
      <c r="Y7233" s="3">
        <f>Sales_Data[[#This Row],[Gross_Profit_Recalc]]/Sales_Data[[#This Row],[Sales]]</f>
        <v>0.4</v>
      </c>
      <c r="Z7233">
        <f>YEAR(Sales_Data[[#This Row],[Order Date]])</f>
        <v>2017</v>
      </c>
    </row>
    <row r="7234" spans="1:26" x14ac:dyDescent="0.2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>_xlfn.XLOOKUP(Sales_Data[[#This Row],[Category]],Assumptions_Model!A:A, Assumptions_Model!B:B)</f>
        <v>0.6</v>
      </c>
      <c r="W7234">
        <f>Sales_Data[[#This Row],[Sales]]*Sales_Data[[#This Row],[Cost_%]]</f>
        <v>16.271999999999998</v>
      </c>
      <c r="X7234">
        <f>Sales_Data[[#This Row],[Sales]]-Sales_Data[[#This Row],[Cost]]</f>
        <v>10.848000000000003</v>
      </c>
      <c r="Y7234" s="3">
        <f>Sales_Data[[#This Row],[Gross_Profit_Recalc]]/Sales_Data[[#This Row],[Sales]]</f>
        <v>0.40000000000000008</v>
      </c>
      <c r="Z7234">
        <f>YEAR(Sales_Data[[#This Row],[Order Date]])</f>
        <v>2017</v>
      </c>
    </row>
    <row r="7235" spans="1:26" x14ac:dyDescent="0.2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>_xlfn.XLOOKUP(Sales_Data[[#This Row],[Category]],Assumptions_Model!A:A, Assumptions_Model!B:B)</f>
        <v>0.65</v>
      </c>
      <c r="W7235">
        <f>Sales_Data[[#This Row],[Sales]]*Sales_Data[[#This Row],[Cost_%]]</f>
        <v>73.84</v>
      </c>
      <c r="X7235">
        <f>Sales_Data[[#This Row],[Sales]]-Sales_Data[[#This Row],[Cost]]</f>
        <v>39.759999999999991</v>
      </c>
      <c r="Y7235" s="3">
        <f>Sales_Data[[#This Row],[Gross_Profit_Recalc]]/Sales_Data[[#This Row],[Sales]]</f>
        <v>0.34999999999999992</v>
      </c>
      <c r="Z7235">
        <f>YEAR(Sales_Data[[#This Row],[Order Date]])</f>
        <v>2016</v>
      </c>
    </row>
    <row r="7236" spans="1:26" x14ac:dyDescent="0.2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>_xlfn.XLOOKUP(Sales_Data[[#This Row],[Category]],Assumptions_Model!A:A, Assumptions_Model!B:B)</f>
        <v>0.6</v>
      </c>
      <c r="W7236">
        <f>Sales_Data[[#This Row],[Sales]]*Sales_Data[[#This Row],[Cost_%]]</f>
        <v>7.7759999999999998</v>
      </c>
      <c r="X7236">
        <f>Sales_Data[[#This Row],[Sales]]-Sales_Data[[#This Row],[Cost]]</f>
        <v>5.1840000000000011</v>
      </c>
      <c r="Y7236" s="3">
        <f>Sales_Data[[#This Row],[Gross_Profit_Recalc]]/Sales_Data[[#This Row],[Sales]]</f>
        <v>0.40000000000000008</v>
      </c>
      <c r="Z7236">
        <f>YEAR(Sales_Data[[#This Row],[Order Date]])</f>
        <v>2016</v>
      </c>
    </row>
    <row r="7237" spans="1:26" x14ac:dyDescent="0.2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>_xlfn.XLOOKUP(Sales_Data[[#This Row],[Category]],Assumptions_Model!A:A, Assumptions_Model!B:B)</f>
        <v>0.6</v>
      </c>
      <c r="W7237">
        <f>Sales_Data[[#This Row],[Sales]]*Sales_Data[[#This Row],[Cost_%]]</f>
        <v>41.6736</v>
      </c>
      <c r="X7237">
        <f>Sales_Data[[#This Row],[Sales]]-Sales_Data[[#This Row],[Cost]]</f>
        <v>27.782400000000003</v>
      </c>
      <c r="Y7237" s="3">
        <f>Sales_Data[[#This Row],[Gross_Profit_Recalc]]/Sales_Data[[#This Row],[Sales]]</f>
        <v>0.4</v>
      </c>
      <c r="Z7237">
        <f>YEAR(Sales_Data[[#This Row],[Order Date]])</f>
        <v>2016</v>
      </c>
    </row>
    <row r="7238" spans="1:26" x14ac:dyDescent="0.2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>_xlfn.XLOOKUP(Sales_Data[[#This Row],[Category]],Assumptions_Model!A:A, Assumptions_Model!B:B)</f>
        <v>0.6</v>
      </c>
      <c r="W7238">
        <f>Sales_Data[[#This Row],[Sales]]*Sales_Data[[#This Row],[Cost_%]]</f>
        <v>5.1840000000000002</v>
      </c>
      <c r="X7238">
        <f>Sales_Data[[#This Row],[Sales]]-Sales_Data[[#This Row],[Cost]]</f>
        <v>3.4560000000000004</v>
      </c>
      <c r="Y7238" s="3">
        <f>Sales_Data[[#This Row],[Gross_Profit_Recalc]]/Sales_Data[[#This Row],[Sales]]</f>
        <v>0.4</v>
      </c>
      <c r="Z7238">
        <f>YEAR(Sales_Data[[#This Row],[Order Date]])</f>
        <v>2014</v>
      </c>
    </row>
    <row r="7239" spans="1:26" x14ac:dyDescent="0.2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>_xlfn.XLOOKUP(Sales_Data[[#This Row],[Category]],Assumptions_Model!A:A, Assumptions_Model!B:B)</f>
        <v>0.55000000000000004</v>
      </c>
      <c r="W7239">
        <f>Sales_Data[[#This Row],[Sales]]*Sales_Data[[#This Row],[Cost_%]]</f>
        <v>188.09505000000001</v>
      </c>
      <c r="X7239">
        <f>Sales_Data[[#This Row],[Sales]]-Sales_Data[[#This Row],[Cost]]</f>
        <v>153.89594999999997</v>
      </c>
      <c r="Y7239" s="3">
        <f>Sales_Data[[#This Row],[Gross_Profit_Recalc]]/Sales_Data[[#This Row],[Sales]]</f>
        <v>0.44999999999999996</v>
      </c>
      <c r="Z7239">
        <f>YEAR(Sales_Data[[#This Row],[Order Date]])</f>
        <v>2016</v>
      </c>
    </row>
    <row r="7240" spans="1:26" x14ac:dyDescent="0.2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f>_xlfn.XLOOKUP(Sales_Data[[#This Row],[Category]],Assumptions_Model!A:A, Assumptions_Model!B:B)</f>
        <v>0.65</v>
      </c>
      <c r="W7240">
        <f>Sales_Data[[#This Row],[Sales]]*Sales_Data[[#This Row],[Cost_%]]</f>
        <v>28.574000000000002</v>
      </c>
      <c r="X7240">
        <f>Sales_Data[[#This Row],[Sales]]-Sales_Data[[#This Row],[Cost]]</f>
        <v>15.385999999999999</v>
      </c>
      <c r="Y7240" s="3">
        <f>Sales_Data[[#This Row],[Gross_Profit_Recalc]]/Sales_Data[[#This Row],[Sales]]</f>
        <v>0.35</v>
      </c>
      <c r="Z7240">
        <f>YEAR(Sales_Data[[#This Row],[Order Date]])</f>
        <v>2016</v>
      </c>
    </row>
    <row r="7241" spans="1:26" x14ac:dyDescent="0.2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>_xlfn.XLOOKUP(Sales_Data[[#This Row],[Category]],Assumptions_Model!A:A, Assumptions_Model!B:B)</f>
        <v>0.6</v>
      </c>
      <c r="W7241">
        <f>Sales_Data[[#This Row],[Sales]]*Sales_Data[[#This Row],[Cost_%]]</f>
        <v>23.855999999999998</v>
      </c>
      <c r="X7241">
        <f>Sales_Data[[#This Row],[Sales]]-Sales_Data[[#This Row],[Cost]]</f>
        <v>15.904</v>
      </c>
      <c r="Y7241" s="3">
        <f>Sales_Data[[#This Row],[Gross_Profit_Recalc]]/Sales_Data[[#This Row],[Sales]]</f>
        <v>0.4</v>
      </c>
      <c r="Z7241">
        <f>YEAR(Sales_Data[[#This Row],[Order Date]])</f>
        <v>2016</v>
      </c>
    </row>
    <row r="7242" spans="1:26" x14ac:dyDescent="0.2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f>_xlfn.XLOOKUP(Sales_Data[[#This Row],[Category]],Assumptions_Model!A:A, Assumptions_Model!B:B)</f>
        <v>0.65</v>
      </c>
      <c r="W7242">
        <f>Sales_Data[[#This Row],[Sales]]*Sales_Data[[#This Row],[Cost_%]]</f>
        <v>43.134</v>
      </c>
      <c r="X7242">
        <f>Sales_Data[[#This Row],[Sales]]-Sales_Data[[#This Row],[Cost]]</f>
        <v>23.225999999999999</v>
      </c>
      <c r="Y7242" s="3">
        <f>Sales_Data[[#This Row],[Gross_Profit_Recalc]]/Sales_Data[[#This Row],[Sales]]</f>
        <v>0.35</v>
      </c>
      <c r="Z7242">
        <f>YEAR(Sales_Data[[#This Row],[Order Date]])</f>
        <v>2017</v>
      </c>
    </row>
    <row r="7243" spans="1:26" x14ac:dyDescent="0.2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>_xlfn.XLOOKUP(Sales_Data[[#This Row],[Category]],Assumptions_Model!A:A, Assumptions_Model!B:B)</f>
        <v>0.6</v>
      </c>
      <c r="W7243">
        <f>Sales_Data[[#This Row],[Sales]]*Sales_Data[[#This Row],[Cost_%]]</f>
        <v>55.727999999999994</v>
      </c>
      <c r="X7243">
        <f>Sales_Data[[#This Row],[Sales]]-Sales_Data[[#This Row],[Cost]]</f>
        <v>37.152000000000001</v>
      </c>
      <c r="Y7243" s="3">
        <f>Sales_Data[[#This Row],[Gross_Profit_Recalc]]/Sales_Data[[#This Row],[Sales]]</f>
        <v>0.4</v>
      </c>
      <c r="Z7243">
        <f>YEAR(Sales_Data[[#This Row],[Order Date]])</f>
        <v>2017</v>
      </c>
    </row>
    <row r="7244" spans="1:26" x14ac:dyDescent="0.2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f>_xlfn.XLOOKUP(Sales_Data[[#This Row],[Category]],Assumptions_Model!A:A, Assumptions_Model!B:B)</f>
        <v>0.65</v>
      </c>
      <c r="W7244">
        <f>Sales_Data[[#This Row],[Sales]]*Sales_Data[[#This Row],[Cost_%]]</f>
        <v>15.691000000000001</v>
      </c>
      <c r="X7244">
        <f>Sales_Data[[#This Row],[Sales]]-Sales_Data[[#This Row],[Cost]]</f>
        <v>8.4489999999999998</v>
      </c>
      <c r="Y7244" s="3">
        <f>Sales_Data[[#This Row],[Gross_Profit_Recalc]]/Sales_Data[[#This Row],[Sales]]</f>
        <v>0.35</v>
      </c>
      <c r="Z7244">
        <f>YEAR(Sales_Data[[#This Row],[Order Date]])</f>
        <v>2017</v>
      </c>
    </row>
    <row r="7245" spans="1:26" x14ac:dyDescent="0.2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>_xlfn.XLOOKUP(Sales_Data[[#This Row],[Category]],Assumptions_Model!A:A, Assumptions_Model!B:B)</f>
        <v>0.65</v>
      </c>
      <c r="W7245">
        <f>Sales_Data[[#This Row],[Sales]]*Sales_Data[[#This Row],[Cost_%]]</f>
        <v>2870.5131000000001</v>
      </c>
      <c r="X7245">
        <f>Sales_Data[[#This Row],[Sales]]-Sales_Data[[#This Row],[Cost]]</f>
        <v>1545.6608999999999</v>
      </c>
      <c r="Y7245" s="3">
        <f>Sales_Data[[#This Row],[Gross_Profit_Recalc]]/Sales_Data[[#This Row],[Sales]]</f>
        <v>0.35</v>
      </c>
      <c r="Z7245">
        <f>YEAR(Sales_Data[[#This Row],[Order Date]])</f>
        <v>2017</v>
      </c>
    </row>
    <row r="7246" spans="1:26" x14ac:dyDescent="0.2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f>_xlfn.XLOOKUP(Sales_Data[[#This Row],[Category]],Assumptions_Model!A:A, Assumptions_Model!B:B)</f>
        <v>0.6</v>
      </c>
      <c r="W7246">
        <f>Sales_Data[[#This Row],[Sales]]*Sales_Data[[#This Row],[Cost_%]]</f>
        <v>29.736000000000001</v>
      </c>
      <c r="X7246">
        <f>Sales_Data[[#This Row],[Sales]]-Sales_Data[[#This Row],[Cost]]</f>
        <v>19.824000000000002</v>
      </c>
      <c r="Y7246" s="3">
        <f>Sales_Data[[#This Row],[Gross_Profit_Recalc]]/Sales_Data[[#This Row],[Sales]]</f>
        <v>0.4</v>
      </c>
      <c r="Z7246">
        <f>YEAR(Sales_Data[[#This Row],[Order Date]])</f>
        <v>2017</v>
      </c>
    </row>
    <row r="7247" spans="1:26" x14ac:dyDescent="0.2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>_xlfn.XLOOKUP(Sales_Data[[#This Row],[Category]],Assumptions_Model!A:A, Assumptions_Model!B:B)</f>
        <v>0.6</v>
      </c>
      <c r="W7247">
        <f>Sales_Data[[#This Row],[Sales]]*Sales_Data[[#This Row],[Cost_%]]</f>
        <v>212.93999999999997</v>
      </c>
      <c r="X7247">
        <f>Sales_Data[[#This Row],[Sales]]-Sales_Data[[#This Row],[Cost]]</f>
        <v>141.96</v>
      </c>
      <c r="Y7247" s="3">
        <f>Sales_Data[[#This Row],[Gross_Profit_Recalc]]/Sales_Data[[#This Row],[Sales]]</f>
        <v>0.4</v>
      </c>
      <c r="Z7247">
        <f>YEAR(Sales_Data[[#This Row],[Order Date]])</f>
        <v>2017</v>
      </c>
    </row>
    <row r="7248" spans="1:26" x14ac:dyDescent="0.2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>_xlfn.XLOOKUP(Sales_Data[[#This Row],[Category]],Assumptions_Model!A:A, Assumptions_Model!B:B)</f>
        <v>0.6</v>
      </c>
      <c r="W7248">
        <f>Sales_Data[[#This Row],[Sales]]*Sales_Data[[#This Row],[Cost_%]]</f>
        <v>9.0719999999999992</v>
      </c>
      <c r="X7248">
        <f>Sales_Data[[#This Row],[Sales]]-Sales_Data[[#This Row],[Cost]]</f>
        <v>6.048</v>
      </c>
      <c r="Y7248" s="3">
        <f>Sales_Data[[#This Row],[Gross_Profit_Recalc]]/Sales_Data[[#This Row],[Sales]]</f>
        <v>0.4</v>
      </c>
      <c r="Z7248">
        <f>YEAR(Sales_Data[[#This Row],[Order Date]])</f>
        <v>2014</v>
      </c>
    </row>
    <row r="7249" spans="1:26" x14ac:dyDescent="0.2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>_xlfn.XLOOKUP(Sales_Data[[#This Row],[Category]],Assumptions_Model!A:A, Assumptions_Model!B:B)</f>
        <v>0.65</v>
      </c>
      <c r="W7249">
        <f>Sales_Data[[#This Row],[Sales]]*Sales_Data[[#This Row],[Cost_%]]</f>
        <v>196.5925</v>
      </c>
      <c r="X7249">
        <f>Sales_Data[[#This Row],[Sales]]-Sales_Data[[#This Row],[Cost]]</f>
        <v>105.85749999999999</v>
      </c>
      <c r="Y7249" s="3">
        <f>Sales_Data[[#This Row],[Gross_Profit_Recalc]]/Sales_Data[[#This Row],[Sales]]</f>
        <v>0.35</v>
      </c>
      <c r="Z7249">
        <f>YEAR(Sales_Data[[#This Row],[Order Date]])</f>
        <v>2014</v>
      </c>
    </row>
    <row r="7250" spans="1:26" x14ac:dyDescent="0.2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>_xlfn.XLOOKUP(Sales_Data[[#This Row],[Category]],Assumptions_Model!A:A, Assumptions_Model!B:B)</f>
        <v>0.6</v>
      </c>
      <c r="W7250">
        <f>Sales_Data[[#This Row],[Sales]]*Sales_Data[[#This Row],[Cost_%]]</f>
        <v>26.803199999999997</v>
      </c>
      <c r="X7250">
        <f>Sales_Data[[#This Row],[Sales]]-Sales_Data[[#This Row],[Cost]]</f>
        <v>17.8688</v>
      </c>
      <c r="Y7250" s="3">
        <f>Sales_Data[[#This Row],[Gross_Profit_Recalc]]/Sales_Data[[#This Row],[Sales]]</f>
        <v>0.4</v>
      </c>
      <c r="Z7250">
        <f>YEAR(Sales_Data[[#This Row],[Order Date]])</f>
        <v>2014</v>
      </c>
    </row>
    <row r="7251" spans="1:26" x14ac:dyDescent="0.2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>_xlfn.XLOOKUP(Sales_Data[[#This Row],[Category]],Assumptions_Model!A:A, Assumptions_Model!B:B)</f>
        <v>0.55000000000000004</v>
      </c>
      <c r="W7251">
        <f>Sales_Data[[#This Row],[Sales]]*Sales_Data[[#This Row],[Cost_%]]</f>
        <v>65.989000000000004</v>
      </c>
      <c r="X7251">
        <f>Sales_Data[[#This Row],[Sales]]-Sales_Data[[#This Row],[Cost]]</f>
        <v>53.991</v>
      </c>
      <c r="Y7251" s="3">
        <f>Sales_Data[[#This Row],[Gross_Profit_Recalc]]/Sales_Data[[#This Row],[Sales]]</f>
        <v>0.44999999999999996</v>
      </c>
      <c r="Z7251">
        <f>YEAR(Sales_Data[[#This Row],[Order Date]])</f>
        <v>2015</v>
      </c>
    </row>
    <row r="7252" spans="1:26" x14ac:dyDescent="0.2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>_xlfn.XLOOKUP(Sales_Data[[#This Row],[Category]],Assumptions_Model!A:A, Assumptions_Model!B:B)</f>
        <v>0.55000000000000004</v>
      </c>
      <c r="W7252">
        <f>Sales_Data[[#This Row],[Sales]]*Sales_Data[[#This Row],[Cost_%]]</f>
        <v>544.48350000000005</v>
      </c>
      <c r="X7252">
        <f>Sales_Data[[#This Row],[Sales]]-Sales_Data[[#This Row],[Cost]]</f>
        <v>445.48649999999998</v>
      </c>
      <c r="Y7252" s="3">
        <f>Sales_Data[[#This Row],[Gross_Profit_Recalc]]/Sales_Data[[#This Row],[Sales]]</f>
        <v>0.44999999999999996</v>
      </c>
      <c r="Z7252">
        <f>YEAR(Sales_Data[[#This Row],[Order Date]])</f>
        <v>2015</v>
      </c>
    </row>
    <row r="7253" spans="1:26" x14ac:dyDescent="0.2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f>_xlfn.XLOOKUP(Sales_Data[[#This Row],[Category]],Assumptions_Model!A:A, Assumptions_Model!B:B)</f>
        <v>0.6</v>
      </c>
      <c r="W7253">
        <f>Sales_Data[[#This Row],[Sales]]*Sales_Data[[#This Row],[Cost_%]]</f>
        <v>5.5295999999999994</v>
      </c>
      <c r="X7253">
        <f>Sales_Data[[#This Row],[Sales]]-Sales_Data[[#This Row],[Cost]]</f>
        <v>3.6863999999999999</v>
      </c>
      <c r="Y7253" s="3">
        <f>Sales_Data[[#This Row],[Gross_Profit_Recalc]]/Sales_Data[[#This Row],[Sales]]</f>
        <v>0.4</v>
      </c>
      <c r="Z7253">
        <f>YEAR(Sales_Data[[#This Row],[Order Date]])</f>
        <v>2016</v>
      </c>
    </row>
    <row r="7254" spans="1:26" x14ac:dyDescent="0.2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>_xlfn.XLOOKUP(Sales_Data[[#This Row],[Category]],Assumptions_Model!A:A, Assumptions_Model!B:B)</f>
        <v>0.6</v>
      </c>
      <c r="W7254">
        <f>Sales_Data[[#This Row],[Sales]]*Sales_Data[[#This Row],[Cost_%]]</f>
        <v>41.111999999999995</v>
      </c>
      <c r="X7254">
        <f>Sales_Data[[#This Row],[Sales]]-Sales_Data[[#This Row],[Cost]]</f>
        <v>27.408000000000001</v>
      </c>
      <c r="Y7254" s="3">
        <f>Sales_Data[[#This Row],[Gross_Profit_Recalc]]/Sales_Data[[#This Row],[Sales]]</f>
        <v>0.4</v>
      </c>
      <c r="Z7254">
        <f>YEAR(Sales_Data[[#This Row],[Order Date]])</f>
        <v>2016</v>
      </c>
    </row>
    <row r="7255" spans="1:26" x14ac:dyDescent="0.2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>_xlfn.XLOOKUP(Sales_Data[[#This Row],[Category]],Assumptions_Model!A:A, Assumptions_Model!B:B)</f>
        <v>0.6</v>
      </c>
      <c r="W7255">
        <f>Sales_Data[[#This Row],[Sales]]*Sales_Data[[#This Row],[Cost_%]]</f>
        <v>218.84399999999999</v>
      </c>
      <c r="X7255">
        <f>Sales_Data[[#This Row],[Sales]]-Sales_Data[[#This Row],[Cost]]</f>
        <v>145.89600000000002</v>
      </c>
      <c r="Y7255" s="3">
        <f>Sales_Data[[#This Row],[Gross_Profit_Recalc]]/Sales_Data[[#This Row],[Sales]]</f>
        <v>0.4</v>
      </c>
      <c r="Z7255">
        <f>YEAR(Sales_Data[[#This Row],[Order Date]])</f>
        <v>2016</v>
      </c>
    </row>
    <row r="7256" spans="1:26" x14ac:dyDescent="0.2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>_xlfn.XLOOKUP(Sales_Data[[#This Row],[Category]],Assumptions_Model!A:A, Assumptions_Model!B:B)</f>
        <v>0.65</v>
      </c>
      <c r="W7256">
        <f>Sales_Data[[#This Row],[Sales]]*Sales_Data[[#This Row],[Cost_%]]</f>
        <v>30.81</v>
      </c>
      <c r="X7256">
        <f>Sales_Data[[#This Row],[Sales]]-Sales_Data[[#This Row],[Cost]]</f>
        <v>16.59</v>
      </c>
      <c r="Y7256" s="3">
        <f>Sales_Data[[#This Row],[Gross_Profit_Recalc]]/Sales_Data[[#This Row],[Sales]]</f>
        <v>0.35000000000000003</v>
      </c>
      <c r="Z7256">
        <f>YEAR(Sales_Data[[#This Row],[Order Date]])</f>
        <v>2016</v>
      </c>
    </row>
    <row r="7257" spans="1:26" x14ac:dyDescent="0.2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>_xlfn.XLOOKUP(Sales_Data[[#This Row],[Category]],Assumptions_Model!A:A, Assumptions_Model!B:B)</f>
        <v>0.6</v>
      </c>
      <c r="W7257">
        <f>Sales_Data[[#This Row],[Sales]]*Sales_Data[[#This Row],[Cost_%]]</f>
        <v>29.855999999999998</v>
      </c>
      <c r="X7257">
        <f>Sales_Data[[#This Row],[Sales]]-Sales_Data[[#This Row],[Cost]]</f>
        <v>19.904</v>
      </c>
      <c r="Y7257" s="3">
        <f>Sales_Data[[#This Row],[Gross_Profit_Recalc]]/Sales_Data[[#This Row],[Sales]]</f>
        <v>0.4</v>
      </c>
      <c r="Z7257">
        <f>YEAR(Sales_Data[[#This Row],[Order Date]])</f>
        <v>2016</v>
      </c>
    </row>
    <row r="7258" spans="1:26" x14ac:dyDescent="0.2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>_xlfn.XLOOKUP(Sales_Data[[#This Row],[Category]],Assumptions_Model!A:A, Assumptions_Model!B:B)</f>
        <v>0.6</v>
      </c>
      <c r="W7258">
        <f>Sales_Data[[#This Row],[Sales]]*Sales_Data[[#This Row],[Cost_%]]</f>
        <v>3.3359999999999999</v>
      </c>
      <c r="X7258">
        <f>Sales_Data[[#This Row],[Sales]]-Sales_Data[[#This Row],[Cost]]</f>
        <v>2.2239999999999998</v>
      </c>
      <c r="Y7258" s="3">
        <f>Sales_Data[[#This Row],[Gross_Profit_Recalc]]/Sales_Data[[#This Row],[Sales]]</f>
        <v>0.39999999999999997</v>
      </c>
      <c r="Z7258">
        <f>YEAR(Sales_Data[[#This Row],[Order Date]])</f>
        <v>2016</v>
      </c>
    </row>
    <row r="7259" spans="1:26" x14ac:dyDescent="0.2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>_xlfn.XLOOKUP(Sales_Data[[#This Row],[Category]],Assumptions_Model!A:A, Assumptions_Model!B:B)</f>
        <v>0.6</v>
      </c>
      <c r="W7259">
        <f>Sales_Data[[#This Row],[Sales]]*Sales_Data[[#This Row],[Cost_%]]</f>
        <v>377.46</v>
      </c>
      <c r="X7259">
        <f>Sales_Data[[#This Row],[Sales]]-Sales_Data[[#This Row],[Cost]]</f>
        <v>251.64000000000004</v>
      </c>
      <c r="Y7259" s="3">
        <f>Sales_Data[[#This Row],[Gross_Profit_Recalc]]/Sales_Data[[#This Row],[Sales]]</f>
        <v>0.40000000000000008</v>
      </c>
      <c r="Z7259">
        <f>YEAR(Sales_Data[[#This Row],[Order Date]])</f>
        <v>2016</v>
      </c>
    </row>
    <row r="7260" spans="1:26" x14ac:dyDescent="0.2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>_xlfn.XLOOKUP(Sales_Data[[#This Row],[Category]],Assumptions_Model!A:A, Assumptions_Model!B:B)</f>
        <v>0.6</v>
      </c>
      <c r="W7260">
        <f>Sales_Data[[#This Row],[Sales]]*Sales_Data[[#This Row],[Cost_%]]</f>
        <v>8.8199999999999985</v>
      </c>
      <c r="X7260">
        <f>Sales_Data[[#This Row],[Sales]]-Sales_Data[[#This Row],[Cost]]</f>
        <v>5.8800000000000008</v>
      </c>
      <c r="Y7260" s="3">
        <f>Sales_Data[[#This Row],[Gross_Profit_Recalc]]/Sales_Data[[#This Row],[Sales]]</f>
        <v>0.40000000000000008</v>
      </c>
      <c r="Z7260">
        <f>YEAR(Sales_Data[[#This Row],[Order Date]])</f>
        <v>2016</v>
      </c>
    </row>
    <row r="7261" spans="1:26" x14ac:dyDescent="0.2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>_xlfn.XLOOKUP(Sales_Data[[#This Row],[Category]],Assumptions_Model!A:A, Assumptions_Model!B:B)</f>
        <v>0.6</v>
      </c>
      <c r="W7261">
        <f>Sales_Data[[#This Row],[Sales]]*Sales_Data[[#This Row],[Cost_%]]</f>
        <v>27.215999999999998</v>
      </c>
      <c r="X7261">
        <f>Sales_Data[[#This Row],[Sales]]-Sales_Data[[#This Row],[Cost]]</f>
        <v>18.144000000000002</v>
      </c>
      <c r="Y7261" s="3">
        <f>Sales_Data[[#This Row],[Gross_Profit_Recalc]]/Sales_Data[[#This Row],[Sales]]</f>
        <v>0.4</v>
      </c>
      <c r="Z7261">
        <f>YEAR(Sales_Data[[#This Row],[Order Date]])</f>
        <v>2016</v>
      </c>
    </row>
    <row r="7262" spans="1:26" x14ac:dyDescent="0.2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>_xlfn.XLOOKUP(Sales_Data[[#This Row],[Category]],Assumptions_Model!A:A, Assumptions_Model!B:B)</f>
        <v>0.55000000000000004</v>
      </c>
      <c r="W7262">
        <f>Sales_Data[[#This Row],[Sales]]*Sales_Data[[#This Row],[Cost_%]]</f>
        <v>69.294499999999999</v>
      </c>
      <c r="X7262">
        <f>Sales_Data[[#This Row],[Sales]]-Sales_Data[[#This Row],[Cost]]</f>
        <v>56.695499999999996</v>
      </c>
      <c r="Y7262" s="3">
        <f>Sales_Data[[#This Row],[Gross_Profit_Recalc]]/Sales_Data[[#This Row],[Sales]]</f>
        <v>0.44999999999999996</v>
      </c>
      <c r="Z7262">
        <f>YEAR(Sales_Data[[#This Row],[Order Date]])</f>
        <v>2016</v>
      </c>
    </row>
    <row r="7263" spans="1:26" x14ac:dyDescent="0.2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>_xlfn.XLOOKUP(Sales_Data[[#This Row],[Category]],Assumptions_Model!A:A, Assumptions_Model!B:B)</f>
        <v>0.6</v>
      </c>
      <c r="W7263">
        <f>Sales_Data[[#This Row],[Sales]]*Sales_Data[[#This Row],[Cost_%]]</f>
        <v>8.8199999999999985</v>
      </c>
      <c r="X7263">
        <f>Sales_Data[[#This Row],[Sales]]-Sales_Data[[#This Row],[Cost]]</f>
        <v>5.8800000000000008</v>
      </c>
      <c r="Y7263" s="3">
        <f>Sales_Data[[#This Row],[Gross_Profit_Recalc]]/Sales_Data[[#This Row],[Sales]]</f>
        <v>0.40000000000000008</v>
      </c>
      <c r="Z7263">
        <f>YEAR(Sales_Data[[#This Row],[Order Date]])</f>
        <v>2017</v>
      </c>
    </row>
    <row r="7264" spans="1:26" x14ac:dyDescent="0.2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>_xlfn.XLOOKUP(Sales_Data[[#This Row],[Category]],Assumptions_Model!A:A, Assumptions_Model!B:B)</f>
        <v>0.55000000000000004</v>
      </c>
      <c r="W7264">
        <f>Sales_Data[[#This Row],[Sales]]*Sales_Data[[#This Row],[Cost_%]]</f>
        <v>17.985000000000003</v>
      </c>
      <c r="X7264">
        <f>Sales_Data[[#This Row],[Sales]]-Sales_Data[[#This Row],[Cost]]</f>
        <v>14.715</v>
      </c>
      <c r="Y7264" s="3">
        <f>Sales_Data[[#This Row],[Gross_Profit_Recalc]]/Sales_Data[[#This Row],[Sales]]</f>
        <v>0.44999999999999996</v>
      </c>
      <c r="Z7264">
        <f>YEAR(Sales_Data[[#This Row],[Order Date]])</f>
        <v>2017</v>
      </c>
    </row>
    <row r="7265" spans="1:26" x14ac:dyDescent="0.2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f>_xlfn.XLOOKUP(Sales_Data[[#This Row],[Category]],Assumptions_Model!A:A, Assumptions_Model!B:B)</f>
        <v>0.6</v>
      </c>
      <c r="W7265">
        <f>Sales_Data[[#This Row],[Sales]]*Sales_Data[[#This Row],[Cost_%]]</f>
        <v>19.007999999999999</v>
      </c>
      <c r="X7265">
        <f>Sales_Data[[#This Row],[Sales]]-Sales_Data[[#This Row],[Cost]]</f>
        <v>12.672000000000001</v>
      </c>
      <c r="Y7265" s="3">
        <f>Sales_Data[[#This Row],[Gross_Profit_Recalc]]/Sales_Data[[#This Row],[Sales]]</f>
        <v>0.4</v>
      </c>
      <c r="Z7265">
        <f>YEAR(Sales_Data[[#This Row],[Order Date]])</f>
        <v>2017</v>
      </c>
    </row>
    <row r="7266" spans="1:26" x14ac:dyDescent="0.2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f>_xlfn.XLOOKUP(Sales_Data[[#This Row],[Category]],Assumptions_Model!A:A, Assumptions_Model!B:B)</f>
        <v>0.6</v>
      </c>
      <c r="W7266">
        <f>Sales_Data[[#This Row],[Sales]]*Sales_Data[[#This Row],[Cost_%]]</f>
        <v>109.116</v>
      </c>
      <c r="X7266">
        <f>Sales_Data[[#This Row],[Sales]]-Sales_Data[[#This Row],[Cost]]</f>
        <v>72.744000000000014</v>
      </c>
      <c r="Y7266" s="3">
        <f>Sales_Data[[#This Row],[Gross_Profit_Recalc]]/Sales_Data[[#This Row],[Sales]]</f>
        <v>0.4</v>
      </c>
      <c r="Z7266">
        <f>YEAR(Sales_Data[[#This Row],[Order Date]])</f>
        <v>2017</v>
      </c>
    </row>
    <row r="7267" spans="1:26" x14ac:dyDescent="0.2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>_xlfn.XLOOKUP(Sales_Data[[#This Row],[Category]],Assumptions_Model!A:A, Assumptions_Model!B:B)</f>
        <v>0.65</v>
      </c>
      <c r="W7267">
        <f>Sales_Data[[#This Row],[Sales]]*Sales_Data[[#This Row],[Cost_%]]</f>
        <v>100.99180000000001</v>
      </c>
      <c r="X7267">
        <f>Sales_Data[[#This Row],[Sales]]-Sales_Data[[#This Row],[Cost]]</f>
        <v>54.380200000000002</v>
      </c>
      <c r="Y7267" s="3">
        <f>Sales_Data[[#This Row],[Gross_Profit_Recalc]]/Sales_Data[[#This Row],[Sales]]</f>
        <v>0.35</v>
      </c>
      <c r="Z7267">
        <f>YEAR(Sales_Data[[#This Row],[Order Date]])</f>
        <v>2014</v>
      </c>
    </row>
    <row r="7268" spans="1:26" x14ac:dyDescent="0.2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>_xlfn.XLOOKUP(Sales_Data[[#This Row],[Category]],Assumptions_Model!A:A, Assumptions_Model!B:B)</f>
        <v>0.6</v>
      </c>
      <c r="W7268">
        <f>Sales_Data[[#This Row],[Sales]]*Sales_Data[[#This Row],[Cost_%]]</f>
        <v>8.0568000000000008</v>
      </c>
      <c r="X7268">
        <f>Sales_Data[[#This Row],[Sales]]-Sales_Data[[#This Row],[Cost]]</f>
        <v>5.3712</v>
      </c>
      <c r="Y7268" s="3">
        <f>Sales_Data[[#This Row],[Gross_Profit_Recalc]]/Sales_Data[[#This Row],[Sales]]</f>
        <v>0.39999999999999997</v>
      </c>
      <c r="Z7268">
        <f>YEAR(Sales_Data[[#This Row],[Order Date]])</f>
        <v>2017</v>
      </c>
    </row>
    <row r="7269" spans="1:26" x14ac:dyDescent="0.2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>_xlfn.XLOOKUP(Sales_Data[[#This Row],[Category]],Assumptions_Model!A:A, Assumptions_Model!B:B)</f>
        <v>0.6</v>
      </c>
      <c r="W7269">
        <f>Sales_Data[[#This Row],[Sales]]*Sales_Data[[#This Row],[Cost_%]]</f>
        <v>40.281599999999997</v>
      </c>
      <c r="X7269">
        <f>Sales_Data[[#This Row],[Sales]]-Sales_Data[[#This Row],[Cost]]</f>
        <v>26.854399999999998</v>
      </c>
      <c r="Y7269" s="3">
        <f>Sales_Data[[#This Row],[Gross_Profit_Recalc]]/Sales_Data[[#This Row],[Sales]]</f>
        <v>0.4</v>
      </c>
      <c r="Z7269">
        <f>YEAR(Sales_Data[[#This Row],[Order Date]])</f>
        <v>2017</v>
      </c>
    </row>
    <row r="7270" spans="1:26" x14ac:dyDescent="0.2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f>_xlfn.XLOOKUP(Sales_Data[[#This Row],[Category]],Assumptions_Model!A:A, Assumptions_Model!B:B)</f>
        <v>0.6</v>
      </c>
      <c r="W7270">
        <f>Sales_Data[[#This Row],[Sales]]*Sales_Data[[#This Row],[Cost_%]]</f>
        <v>53.7408</v>
      </c>
      <c r="X7270">
        <f>Sales_Data[[#This Row],[Sales]]-Sales_Data[[#This Row],[Cost]]</f>
        <v>35.827199999999998</v>
      </c>
      <c r="Y7270" s="3">
        <f>Sales_Data[[#This Row],[Gross_Profit_Recalc]]/Sales_Data[[#This Row],[Sales]]</f>
        <v>0.39999999999999997</v>
      </c>
      <c r="Z7270">
        <f>YEAR(Sales_Data[[#This Row],[Order Date]])</f>
        <v>2016</v>
      </c>
    </row>
    <row r="7271" spans="1:26" x14ac:dyDescent="0.2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f>_xlfn.XLOOKUP(Sales_Data[[#This Row],[Category]],Assumptions_Model!A:A, Assumptions_Model!B:B)</f>
        <v>0.65</v>
      </c>
      <c r="W7271">
        <f>Sales_Data[[#This Row],[Sales]]*Sales_Data[[#This Row],[Cost_%]]</f>
        <v>205.2544</v>
      </c>
      <c r="X7271">
        <f>Sales_Data[[#This Row],[Sales]]-Sales_Data[[#This Row],[Cost]]</f>
        <v>110.52160000000001</v>
      </c>
      <c r="Y7271" s="3">
        <f>Sales_Data[[#This Row],[Gross_Profit_Recalc]]/Sales_Data[[#This Row],[Sales]]</f>
        <v>0.35000000000000003</v>
      </c>
      <c r="Z7271">
        <f>YEAR(Sales_Data[[#This Row],[Order Date]])</f>
        <v>2016</v>
      </c>
    </row>
    <row r="7272" spans="1:26" x14ac:dyDescent="0.2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>_xlfn.XLOOKUP(Sales_Data[[#This Row],[Category]],Assumptions_Model!A:A, Assumptions_Model!B:B)</f>
        <v>0.65</v>
      </c>
      <c r="W7272">
        <f>Sales_Data[[#This Row],[Sales]]*Sales_Data[[#This Row],[Cost_%]]</f>
        <v>177.88290000000001</v>
      </c>
      <c r="X7272">
        <f>Sales_Data[[#This Row],[Sales]]-Sales_Data[[#This Row],[Cost]]</f>
        <v>95.78309999999999</v>
      </c>
      <c r="Y7272" s="3">
        <f>Sales_Data[[#This Row],[Gross_Profit_Recalc]]/Sales_Data[[#This Row],[Sales]]</f>
        <v>0.35</v>
      </c>
      <c r="Z7272">
        <f>YEAR(Sales_Data[[#This Row],[Order Date]])</f>
        <v>2016</v>
      </c>
    </row>
    <row r="7273" spans="1:26" x14ac:dyDescent="0.2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f>_xlfn.XLOOKUP(Sales_Data[[#This Row],[Category]],Assumptions_Model!A:A, Assumptions_Model!B:B)</f>
        <v>0.6</v>
      </c>
      <c r="W7273">
        <f>Sales_Data[[#This Row],[Sales]]*Sales_Data[[#This Row],[Cost_%]]</f>
        <v>10.488</v>
      </c>
      <c r="X7273">
        <f>Sales_Data[[#This Row],[Sales]]-Sales_Data[[#This Row],[Cost]]</f>
        <v>6.9920000000000009</v>
      </c>
      <c r="Y7273" s="3">
        <f>Sales_Data[[#This Row],[Gross_Profit_Recalc]]/Sales_Data[[#This Row],[Sales]]</f>
        <v>0.4</v>
      </c>
      <c r="Z7273">
        <f>YEAR(Sales_Data[[#This Row],[Order Date]])</f>
        <v>2016</v>
      </c>
    </row>
    <row r="7274" spans="1:26" x14ac:dyDescent="0.2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>_xlfn.XLOOKUP(Sales_Data[[#This Row],[Category]],Assumptions_Model!A:A, Assumptions_Model!B:B)</f>
        <v>0.6</v>
      </c>
      <c r="W7274">
        <f>Sales_Data[[#This Row],[Sales]]*Sales_Data[[#This Row],[Cost_%]]</f>
        <v>12.364800000000001</v>
      </c>
      <c r="X7274">
        <f>Sales_Data[[#This Row],[Sales]]-Sales_Data[[#This Row],[Cost]]</f>
        <v>8.2431999999999999</v>
      </c>
      <c r="Y7274" s="3">
        <f>Sales_Data[[#This Row],[Gross_Profit_Recalc]]/Sales_Data[[#This Row],[Sales]]</f>
        <v>0.39999999999999997</v>
      </c>
      <c r="Z7274">
        <f>YEAR(Sales_Data[[#This Row],[Order Date]])</f>
        <v>2016</v>
      </c>
    </row>
    <row r="7275" spans="1:26" x14ac:dyDescent="0.2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>_xlfn.XLOOKUP(Sales_Data[[#This Row],[Category]],Assumptions_Model!A:A, Assumptions_Model!B:B)</f>
        <v>0.6</v>
      </c>
      <c r="W7275">
        <f>Sales_Data[[#This Row],[Sales]]*Sales_Data[[#This Row],[Cost_%]]</f>
        <v>2.4569999999999999</v>
      </c>
      <c r="X7275">
        <f>Sales_Data[[#This Row],[Sales]]-Sales_Data[[#This Row],[Cost]]</f>
        <v>1.6379999999999999</v>
      </c>
      <c r="Y7275" s="3">
        <f>Sales_Data[[#This Row],[Gross_Profit_Recalc]]/Sales_Data[[#This Row],[Sales]]</f>
        <v>0.4</v>
      </c>
      <c r="Z7275">
        <f>YEAR(Sales_Data[[#This Row],[Order Date]])</f>
        <v>2016</v>
      </c>
    </row>
    <row r="7276" spans="1:26" x14ac:dyDescent="0.2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f>_xlfn.XLOOKUP(Sales_Data[[#This Row],[Category]],Assumptions_Model!A:A, Assumptions_Model!B:B)</f>
        <v>0.55000000000000004</v>
      </c>
      <c r="W7276">
        <f>Sales_Data[[#This Row],[Sales]]*Sales_Data[[#This Row],[Cost_%]]</f>
        <v>186.97800000000001</v>
      </c>
      <c r="X7276">
        <f>Sales_Data[[#This Row],[Sales]]-Sales_Data[[#This Row],[Cost]]</f>
        <v>152.98199999999997</v>
      </c>
      <c r="Y7276" s="3">
        <f>Sales_Data[[#This Row],[Gross_Profit_Recalc]]/Sales_Data[[#This Row],[Sales]]</f>
        <v>0.44999999999999996</v>
      </c>
      <c r="Z7276">
        <f>YEAR(Sales_Data[[#This Row],[Order Date]])</f>
        <v>2015</v>
      </c>
    </row>
    <row r="7277" spans="1:26" x14ac:dyDescent="0.2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>_xlfn.XLOOKUP(Sales_Data[[#This Row],[Category]],Assumptions_Model!A:A, Assumptions_Model!B:B)</f>
        <v>0.65</v>
      </c>
      <c r="W7277">
        <f>Sales_Data[[#This Row],[Sales]]*Sales_Data[[#This Row],[Cost_%]]</f>
        <v>41.586999999999996</v>
      </c>
      <c r="X7277">
        <f>Sales_Data[[#This Row],[Sales]]-Sales_Data[[#This Row],[Cost]]</f>
        <v>22.393000000000001</v>
      </c>
      <c r="Y7277" s="3">
        <f>Sales_Data[[#This Row],[Gross_Profit_Recalc]]/Sales_Data[[#This Row],[Sales]]</f>
        <v>0.35000000000000003</v>
      </c>
      <c r="Z7277">
        <f>YEAR(Sales_Data[[#This Row],[Order Date]])</f>
        <v>2015</v>
      </c>
    </row>
    <row r="7278" spans="1:26" x14ac:dyDescent="0.2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>_xlfn.XLOOKUP(Sales_Data[[#This Row],[Category]],Assumptions_Model!A:A, Assumptions_Model!B:B)</f>
        <v>0.55000000000000004</v>
      </c>
      <c r="W7278">
        <f>Sales_Data[[#This Row],[Sales]]*Sales_Data[[#This Row],[Cost_%]]</f>
        <v>439.95600000000002</v>
      </c>
      <c r="X7278">
        <f>Sales_Data[[#This Row],[Sales]]-Sales_Data[[#This Row],[Cost]]</f>
        <v>359.96399999999994</v>
      </c>
      <c r="Y7278" s="3">
        <f>Sales_Data[[#This Row],[Gross_Profit_Recalc]]/Sales_Data[[#This Row],[Sales]]</f>
        <v>0.44999999999999996</v>
      </c>
      <c r="Z7278">
        <f>YEAR(Sales_Data[[#This Row],[Order Date]])</f>
        <v>2014</v>
      </c>
    </row>
    <row r="7279" spans="1:26" x14ac:dyDescent="0.2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f>_xlfn.XLOOKUP(Sales_Data[[#This Row],[Category]],Assumptions_Model!A:A, Assumptions_Model!B:B)</f>
        <v>0.55000000000000004</v>
      </c>
      <c r="W7279">
        <f>Sales_Data[[#This Row],[Sales]]*Sales_Data[[#This Row],[Cost_%]]</f>
        <v>19.791200000000003</v>
      </c>
      <c r="X7279">
        <f>Sales_Data[[#This Row],[Sales]]-Sales_Data[[#This Row],[Cost]]</f>
        <v>16.192799999999998</v>
      </c>
      <c r="Y7279" s="3">
        <f>Sales_Data[[#This Row],[Gross_Profit_Recalc]]/Sales_Data[[#This Row],[Sales]]</f>
        <v>0.44999999999999996</v>
      </c>
      <c r="Z7279">
        <f>YEAR(Sales_Data[[#This Row],[Order Date]])</f>
        <v>2016</v>
      </c>
    </row>
    <row r="7280" spans="1:26" x14ac:dyDescent="0.2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f>_xlfn.XLOOKUP(Sales_Data[[#This Row],[Category]],Assumptions_Model!A:A, Assumptions_Model!B:B)</f>
        <v>0.55000000000000004</v>
      </c>
      <c r="W7280">
        <f>Sales_Data[[#This Row],[Sales]]*Sales_Data[[#This Row],[Cost_%]]</f>
        <v>214.48350000000002</v>
      </c>
      <c r="X7280">
        <f>Sales_Data[[#This Row],[Sales]]-Sales_Data[[#This Row],[Cost]]</f>
        <v>175.48650000000001</v>
      </c>
      <c r="Y7280" s="3">
        <f>Sales_Data[[#This Row],[Gross_Profit_Recalc]]/Sales_Data[[#This Row],[Sales]]</f>
        <v>0.45</v>
      </c>
      <c r="Z7280">
        <f>YEAR(Sales_Data[[#This Row],[Order Date]])</f>
        <v>2016</v>
      </c>
    </row>
    <row r="7281" spans="1:26" x14ac:dyDescent="0.2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>_xlfn.XLOOKUP(Sales_Data[[#This Row],[Category]],Assumptions_Model!A:A, Assumptions_Model!B:B)</f>
        <v>0.55000000000000004</v>
      </c>
      <c r="W7281">
        <f>Sales_Data[[#This Row],[Sales]]*Sales_Data[[#This Row],[Cost_%]]</f>
        <v>102.04040000000001</v>
      </c>
      <c r="X7281">
        <f>Sales_Data[[#This Row],[Sales]]-Sales_Data[[#This Row],[Cost]]</f>
        <v>83.487599999999986</v>
      </c>
      <c r="Y7281" s="3">
        <f>Sales_Data[[#This Row],[Gross_Profit_Recalc]]/Sales_Data[[#This Row],[Sales]]</f>
        <v>0.44999999999999996</v>
      </c>
      <c r="Z7281">
        <f>YEAR(Sales_Data[[#This Row],[Order Date]])</f>
        <v>2016</v>
      </c>
    </row>
    <row r="7282" spans="1:26" x14ac:dyDescent="0.2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>_xlfn.XLOOKUP(Sales_Data[[#This Row],[Category]],Assumptions_Model!A:A, Assumptions_Model!B:B)</f>
        <v>0.6</v>
      </c>
      <c r="W7282">
        <f>Sales_Data[[#This Row],[Sales]]*Sales_Data[[#This Row],[Cost_%]]</f>
        <v>1525.1879999999999</v>
      </c>
      <c r="X7282">
        <f>Sales_Data[[#This Row],[Sales]]-Sales_Data[[#This Row],[Cost]]</f>
        <v>1016.7920000000001</v>
      </c>
      <c r="Y7282" s="3">
        <f>Sales_Data[[#This Row],[Gross_Profit_Recalc]]/Sales_Data[[#This Row],[Sales]]</f>
        <v>0.40000000000000008</v>
      </c>
      <c r="Z7282">
        <f>YEAR(Sales_Data[[#This Row],[Order Date]])</f>
        <v>2015</v>
      </c>
    </row>
    <row r="7283" spans="1:26" x14ac:dyDescent="0.2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>_xlfn.XLOOKUP(Sales_Data[[#This Row],[Category]],Assumptions_Model!A:A, Assumptions_Model!B:B)</f>
        <v>0.55000000000000004</v>
      </c>
      <c r="W7283">
        <f>Sales_Data[[#This Row],[Sales]]*Sales_Data[[#This Row],[Cost_%]]</f>
        <v>329.99175000000002</v>
      </c>
      <c r="X7283">
        <f>Sales_Data[[#This Row],[Sales]]-Sales_Data[[#This Row],[Cost]]</f>
        <v>269.99324999999999</v>
      </c>
      <c r="Y7283" s="3">
        <f>Sales_Data[[#This Row],[Gross_Profit_Recalc]]/Sales_Data[[#This Row],[Sales]]</f>
        <v>0.44999999999999996</v>
      </c>
      <c r="Z7283">
        <f>YEAR(Sales_Data[[#This Row],[Order Date]])</f>
        <v>2017</v>
      </c>
    </row>
    <row r="7284" spans="1:26" x14ac:dyDescent="0.2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>_xlfn.XLOOKUP(Sales_Data[[#This Row],[Category]],Assumptions_Model!A:A, Assumptions_Model!B:B)</f>
        <v>0.6</v>
      </c>
      <c r="W7284">
        <f>Sales_Data[[#This Row],[Sales]]*Sales_Data[[#This Row],[Cost_%]]</f>
        <v>1.8215999999999999</v>
      </c>
      <c r="X7284">
        <f>Sales_Data[[#This Row],[Sales]]-Sales_Data[[#This Row],[Cost]]</f>
        <v>1.2144000000000001</v>
      </c>
      <c r="Y7284" s="3">
        <f>Sales_Data[[#This Row],[Gross_Profit_Recalc]]/Sales_Data[[#This Row],[Sales]]</f>
        <v>0.4</v>
      </c>
      <c r="Z7284">
        <f>YEAR(Sales_Data[[#This Row],[Order Date]])</f>
        <v>2017</v>
      </c>
    </row>
    <row r="7285" spans="1:26" x14ac:dyDescent="0.2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>_xlfn.XLOOKUP(Sales_Data[[#This Row],[Category]],Assumptions_Model!A:A, Assumptions_Model!B:B)</f>
        <v>0.6</v>
      </c>
      <c r="W7285">
        <f>Sales_Data[[#This Row],[Sales]]*Sales_Data[[#This Row],[Cost_%]]</f>
        <v>15.552</v>
      </c>
      <c r="X7285">
        <f>Sales_Data[[#This Row],[Sales]]-Sales_Data[[#This Row],[Cost]]</f>
        <v>10.368000000000002</v>
      </c>
      <c r="Y7285" s="3">
        <f>Sales_Data[[#This Row],[Gross_Profit_Recalc]]/Sales_Data[[#This Row],[Sales]]</f>
        <v>0.40000000000000008</v>
      </c>
      <c r="Z7285">
        <f>YEAR(Sales_Data[[#This Row],[Order Date]])</f>
        <v>2017</v>
      </c>
    </row>
    <row r="7286" spans="1:26" x14ac:dyDescent="0.2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>_xlfn.XLOOKUP(Sales_Data[[#This Row],[Category]],Assumptions_Model!A:A, Assumptions_Model!B:B)</f>
        <v>0.65</v>
      </c>
      <c r="W7286">
        <f>Sales_Data[[#This Row],[Sales]]*Sales_Data[[#This Row],[Cost_%]]</f>
        <v>42.972799999999999</v>
      </c>
      <c r="X7286">
        <f>Sales_Data[[#This Row],[Sales]]-Sales_Data[[#This Row],[Cost]]</f>
        <v>23.139199999999995</v>
      </c>
      <c r="Y7286" s="3">
        <f>Sales_Data[[#This Row],[Gross_Profit_Recalc]]/Sales_Data[[#This Row],[Sales]]</f>
        <v>0.35</v>
      </c>
      <c r="Z7286">
        <f>YEAR(Sales_Data[[#This Row],[Order Date]])</f>
        <v>2017</v>
      </c>
    </row>
    <row r="7287" spans="1:26" x14ac:dyDescent="0.2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>_xlfn.XLOOKUP(Sales_Data[[#This Row],[Category]],Assumptions_Model!A:A, Assumptions_Model!B:B)</f>
        <v>0.55000000000000004</v>
      </c>
      <c r="W7287">
        <f>Sales_Data[[#This Row],[Sales]]*Sales_Data[[#This Row],[Cost_%]]</f>
        <v>25.498000000000001</v>
      </c>
      <c r="X7287">
        <f>Sales_Data[[#This Row],[Sales]]-Sales_Data[[#This Row],[Cost]]</f>
        <v>20.861999999999998</v>
      </c>
      <c r="Y7287" s="3">
        <f>Sales_Data[[#This Row],[Gross_Profit_Recalc]]/Sales_Data[[#This Row],[Sales]]</f>
        <v>0.44999999999999996</v>
      </c>
      <c r="Z7287">
        <f>YEAR(Sales_Data[[#This Row],[Order Date]])</f>
        <v>2017</v>
      </c>
    </row>
    <row r="7288" spans="1:26" x14ac:dyDescent="0.2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f>_xlfn.XLOOKUP(Sales_Data[[#This Row],[Category]],Assumptions_Model!A:A, Assumptions_Model!B:B)</f>
        <v>0.55000000000000004</v>
      </c>
      <c r="W7288">
        <f>Sales_Data[[#This Row],[Sales]]*Sales_Data[[#This Row],[Cost_%]]</f>
        <v>3.7950000000000004</v>
      </c>
      <c r="X7288">
        <f>Sales_Data[[#This Row],[Sales]]-Sales_Data[[#This Row],[Cost]]</f>
        <v>3.105</v>
      </c>
      <c r="Y7288" s="3">
        <f>Sales_Data[[#This Row],[Gross_Profit_Recalc]]/Sales_Data[[#This Row],[Sales]]</f>
        <v>0.44999999999999996</v>
      </c>
      <c r="Z7288">
        <f>YEAR(Sales_Data[[#This Row],[Order Date]])</f>
        <v>2016</v>
      </c>
    </row>
    <row r="7289" spans="1:26" x14ac:dyDescent="0.2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f>_xlfn.XLOOKUP(Sales_Data[[#This Row],[Category]],Assumptions_Model!A:A, Assumptions_Model!B:B)</f>
        <v>0.65</v>
      </c>
      <c r="W7289">
        <f>Sales_Data[[#This Row],[Sales]]*Sales_Data[[#This Row],[Cost_%]]</f>
        <v>37.4985</v>
      </c>
      <c r="X7289">
        <f>Sales_Data[[#This Row],[Sales]]-Sales_Data[[#This Row],[Cost]]</f>
        <v>20.191499999999998</v>
      </c>
      <c r="Y7289" s="3">
        <f>Sales_Data[[#This Row],[Gross_Profit_Recalc]]/Sales_Data[[#This Row],[Sales]]</f>
        <v>0.35</v>
      </c>
      <c r="Z7289">
        <f>YEAR(Sales_Data[[#This Row],[Order Date]])</f>
        <v>2016</v>
      </c>
    </row>
    <row r="7290" spans="1:26" x14ac:dyDescent="0.2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>_xlfn.XLOOKUP(Sales_Data[[#This Row],[Category]],Assumptions_Model!A:A, Assumptions_Model!B:B)</f>
        <v>0.55000000000000004</v>
      </c>
      <c r="W7290">
        <f>Sales_Data[[#This Row],[Sales]]*Sales_Data[[#This Row],[Cost_%]]</f>
        <v>307.84050000000002</v>
      </c>
      <c r="X7290">
        <f>Sales_Data[[#This Row],[Sales]]-Sales_Data[[#This Row],[Cost]]</f>
        <v>251.86950000000002</v>
      </c>
      <c r="Y7290" s="3">
        <f>Sales_Data[[#This Row],[Gross_Profit_Recalc]]/Sales_Data[[#This Row],[Sales]]</f>
        <v>0.45</v>
      </c>
      <c r="Z7290">
        <f>YEAR(Sales_Data[[#This Row],[Order Date]])</f>
        <v>2014</v>
      </c>
    </row>
    <row r="7291" spans="1:26" x14ac:dyDescent="0.2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>_xlfn.XLOOKUP(Sales_Data[[#This Row],[Category]],Assumptions_Model!A:A, Assumptions_Model!B:B)</f>
        <v>0.6</v>
      </c>
      <c r="W7291">
        <f>Sales_Data[[#This Row],[Sales]]*Sales_Data[[#This Row],[Cost_%]]</f>
        <v>183.006</v>
      </c>
      <c r="X7291">
        <f>Sales_Data[[#This Row],[Sales]]-Sales_Data[[#This Row],[Cost]]</f>
        <v>122.00399999999999</v>
      </c>
      <c r="Y7291" s="3">
        <f>Sales_Data[[#This Row],[Gross_Profit_Recalc]]/Sales_Data[[#This Row],[Sales]]</f>
        <v>0.39999999999999997</v>
      </c>
      <c r="Z7291">
        <f>YEAR(Sales_Data[[#This Row],[Order Date]])</f>
        <v>2016</v>
      </c>
    </row>
    <row r="7292" spans="1:26" x14ac:dyDescent="0.2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>_xlfn.XLOOKUP(Sales_Data[[#This Row],[Category]],Assumptions_Model!A:A, Assumptions_Model!B:B)</f>
        <v>0.6</v>
      </c>
      <c r="W7292">
        <f>Sales_Data[[#This Row],[Sales]]*Sales_Data[[#This Row],[Cost_%]]</f>
        <v>30.470399999999998</v>
      </c>
      <c r="X7292">
        <f>Sales_Data[[#This Row],[Sales]]-Sales_Data[[#This Row],[Cost]]</f>
        <v>20.313600000000001</v>
      </c>
      <c r="Y7292" s="3">
        <f>Sales_Data[[#This Row],[Gross_Profit_Recalc]]/Sales_Data[[#This Row],[Sales]]</f>
        <v>0.4</v>
      </c>
      <c r="Z7292">
        <f>YEAR(Sales_Data[[#This Row],[Order Date]])</f>
        <v>2016</v>
      </c>
    </row>
    <row r="7293" spans="1:26" x14ac:dyDescent="0.2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>_xlfn.XLOOKUP(Sales_Data[[#This Row],[Category]],Assumptions_Model!A:A, Assumptions_Model!B:B)</f>
        <v>0.6</v>
      </c>
      <c r="W7293">
        <f>Sales_Data[[#This Row],[Sales]]*Sales_Data[[#This Row],[Cost_%]]</f>
        <v>15.606</v>
      </c>
      <c r="X7293">
        <f>Sales_Data[[#This Row],[Sales]]-Sales_Data[[#This Row],[Cost]]</f>
        <v>10.404000000000002</v>
      </c>
      <c r="Y7293" s="3">
        <f>Sales_Data[[#This Row],[Gross_Profit_Recalc]]/Sales_Data[[#This Row],[Sales]]</f>
        <v>0.4</v>
      </c>
      <c r="Z7293">
        <f>YEAR(Sales_Data[[#This Row],[Order Date]])</f>
        <v>2016</v>
      </c>
    </row>
    <row r="7294" spans="1:26" x14ac:dyDescent="0.2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>_xlfn.XLOOKUP(Sales_Data[[#This Row],[Category]],Assumptions_Model!A:A, Assumptions_Model!B:B)</f>
        <v>0.55000000000000004</v>
      </c>
      <c r="W7294">
        <f>Sales_Data[[#This Row],[Sales]]*Sales_Data[[#This Row],[Cost_%]]</f>
        <v>356.95000000000005</v>
      </c>
      <c r="X7294">
        <f>Sales_Data[[#This Row],[Sales]]-Sales_Data[[#This Row],[Cost]]</f>
        <v>292.04999999999995</v>
      </c>
      <c r="Y7294" s="3">
        <f>Sales_Data[[#This Row],[Gross_Profit_Recalc]]/Sales_Data[[#This Row],[Sales]]</f>
        <v>0.44999999999999996</v>
      </c>
      <c r="Z7294">
        <f>YEAR(Sales_Data[[#This Row],[Order Date]])</f>
        <v>2017</v>
      </c>
    </row>
    <row r="7295" spans="1:26" x14ac:dyDescent="0.2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f>_xlfn.XLOOKUP(Sales_Data[[#This Row],[Category]],Assumptions_Model!A:A, Assumptions_Model!B:B)</f>
        <v>0.65</v>
      </c>
      <c r="W7295">
        <f>Sales_Data[[#This Row],[Sales]]*Sales_Data[[#This Row],[Cost_%]]</f>
        <v>38.993500000000004</v>
      </c>
      <c r="X7295">
        <f>Sales_Data[[#This Row],[Sales]]-Sales_Data[[#This Row],[Cost]]</f>
        <v>20.996499999999997</v>
      </c>
      <c r="Y7295" s="3">
        <f>Sales_Data[[#This Row],[Gross_Profit_Recalc]]/Sales_Data[[#This Row],[Sales]]</f>
        <v>0.34999999999999992</v>
      </c>
      <c r="Z7295">
        <f>YEAR(Sales_Data[[#This Row],[Order Date]])</f>
        <v>2016</v>
      </c>
    </row>
    <row r="7296" spans="1:26" x14ac:dyDescent="0.2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>_xlfn.XLOOKUP(Sales_Data[[#This Row],[Category]],Assumptions_Model!A:A, Assumptions_Model!B:B)</f>
        <v>0.65</v>
      </c>
      <c r="W7296">
        <f>Sales_Data[[#This Row],[Sales]]*Sales_Data[[#This Row],[Cost_%]]</f>
        <v>13.155999999999999</v>
      </c>
      <c r="X7296">
        <f>Sales_Data[[#This Row],[Sales]]-Sales_Data[[#This Row],[Cost]]</f>
        <v>7.0839999999999996</v>
      </c>
      <c r="Y7296" s="3">
        <f>Sales_Data[[#This Row],[Gross_Profit_Recalc]]/Sales_Data[[#This Row],[Sales]]</f>
        <v>0.35000000000000003</v>
      </c>
      <c r="Z7296">
        <f>YEAR(Sales_Data[[#This Row],[Order Date]])</f>
        <v>2015</v>
      </c>
    </row>
    <row r="7297" spans="1:26" x14ac:dyDescent="0.2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>_xlfn.XLOOKUP(Sales_Data[[#This Row],[Category]],Assumptions_Model!A:A, Assumptions_Model!B:B)</f>
        <v>0.6</v>
      </c>
      <c r="W7297">
        <f>Sales_Data[[#This Row],[Sales]]*Sales_Data[[#This Row],[Cost_%]]</f>
        <v>22.704000000000001</v>
      </c>
      <c r="X7297">
        <f>Sales_Data[[#This Row],[Sales]]-Sales_Data[[#This Row],[Cost]]</f>
        <v>15.136000000000003</v>
      </c>
      <c r="Y7297" s="3">
        <f>Sales_Data[[#This Row],[Gross_Profit_Recalc]]/Sales_Data[[#This Row],[Sales]]</f>
        <v>0.4</v>
      </c>
      <c r="Z7297">
        <f>YEAR(Sales_Data[[#This Row],[Order Date]])</f>
        <v>2014</v>
      </c>
    </row>
    <row r="7298" spans="1:26" x14ac:dyDescent="0.2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>_xlfn.XLOOKUP(Sales_Data[[#This Row],[Category]],Assumptions_Model!A:A, Assumptions_Model!B:B)</f>
        <v>0.6</v>
      </c>
      <c r="W7298">
        <f>Sales_Data[[#This Row],[Sales]]*Sales_Data[[#This Row],[Cost_%]]</f>
        <v>3.2832000000000003</v>
      </c>
      <c r="X7298">
        <f>Sales_Data[[#This Row],[Sales]]-Sales_Data[[#This Row],[Cost]]</f>
        <v>2.1888000000000001</v>
      </c>
      <c r="Y7298" s="3">
        <f>Sales_Data[[#This Row],[Gross_Profit_Recalc]]/Sales_Data[[#This Row],[Sales]]</f>
        <v>0.39999999999999997</v>
      </c>
      <c r="Z7298">
        <f>YEAR(Sales_Data[[#This Row],[Order Date]])</f>
        <v>2014</v>
      </c>
    </row>
    <row r="7299" spans="1:26" x14ac:dyDescent="0.2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>_xlfn.XLOOKUP(Sales_Data[[#This Row],[Category]],Assumptions_Model!A:A, Assumptions_Model!B:B)</f>
        <v>0.6</v>
      </c>
      <c r="W7299">
        <f>Sales_Data[[#This Row],[Sales]]*Sales_Data[[#This Row],[Cost_%]]</f>
        <v>46.343999999999994</v>
      </c>
      <c r="X7299">
        <f>Sales_Data[[#This Row],[Sales]]-Sales_Data[[#This Row],[Cost]]</f>
        <v>30.896000000000001</v>
      </c>
      <c r="Y7299" s="3">
        <f>Sales_Data[[#This Row],[Gross_Profit_Recalc]]/Sales_Data[[#This Row],[Sales]]</f>
        <v>0.4</v>
      </c>
      <c r="Z7299">
        <f>YEAR(Sales_Data[[#This Row],[Order Date]])</f>
        <v>2015</v>
      </c>
    </row>
    <row r="7300" spans="1:26" x14ac:dyDescent="0.2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>_xlfn.XLOOKUP(Sales_Data[[#This Row],[Category]],Assumptions_Model!A:A, Assumptions_Model!B:B)</f>
        <v>0.65</v>
      </c>
      <c r="W7300">
        <f>Sales_Data[[#This Row],[Sales]]*Sales_Data[[#This Row],[Cost_%]]</f>
        <v>189.86500000000001</v>
      </c>
      <c r="X7300">
        <f>Sales_Data[[#This Row],[Sales]]-Sales_Data[[#This Row],[Cost]]</f>
        <v>102.23500000000001</v>
      </c>
      <c r="Y7300" s="3">
        <f>Sales_Data[[#This Row],[Gross_Profit_Recalc]]/Sales_Data[[#This Row],[Sales]]</f>
        <v>0.35000000000000003</v>
      </c>
      <c r="Z7300">
        <f>YEAR(Sales_Data[[#This Row],[Order Date]])</f>
        <v>2014</v>
      </c>
    </row>
    <row r="7301" spans="1:26" x14ac:dyDescent="0.2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f>_xlfn.XLOOKUP(Sales_Data[[#This Row],[Category]],Assumptions_Model!A:A, Assumptions_Model!B:B)</f>
        <v>0.65</v>
      </c>
      <c r="W7301">
        <f>Sales_Data[[#This Row],[Sales]]*Sales_Data[[#This Row],[Cost_%]]</f>
        <v>5.5536000000000003</v>
      </c>
      <c r="X7301">
        <f>Sales_Data[[#This Row],[Sales]]-Sales_Data[[#This Row],[Cost]]</f>
        <v>2.9904000000000002</v>
      </c>
      <c r="Y7301" s="3">
        <f>Sales_Data[[#This Row],[Gross_Profit_Recalc]]/Sales_Data[[#This Row],[Sales]]</f>
        <v>0.35</v>
      </c>
      <c r="Z7301">
        <f>YEAR(Sales_Data[[#This Row],[Order Date]])</f>
        <v>2014</v>
      </c>
    </row>
    <row r="7302" spans="1:26" x14ac:dyDescent="0.2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f>_xlfn.XLOOKUP(Sales_Data[[#This Row],[Category]],Assumptions_Model!A:A, Assumptions_Model!B:B)</f>
        <v>0.65</v>
      </c>
      <c r="W7302">
        <f>Sales_Data[[#This Row],[Sales]]*Sales_Data[[#This Row],[Cost_%]]</f>
        <v>275.67540000000002</v>
      </c>
      <c r="X7302">
        <f>Sales_Data[[#This Row],[Sales]]-Sales_Data[[#This Row],[Cost]]</f>
        <v>148.44059999999996</v>
      </c>
      <c r="Y7302" s="3">
        <f>Sales_Data[[#This Row],[Gross_Profit_Recalc]]/Sales_Data[[#This Row],[Sales]]</f>
        <v>0.34999999999999992</v>
      </c>
      <c r="Z7302">
        <f>YEAR(Sales_Data[[#This Row],[Order Date]])</f>
        <v>2014</v>
      </c>
    </row>
    <row r="7303" spans="1:26" x14ac:dyDescent="0.2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>_xlfn.XLOOKUP(Sales_Data[[#This Row],[Category]],Assumptions_Model!A:A, Assumptions_Model!B:B)</f>
        <v>0.6</v>
      </c>
      <c r="W7303">
        <f>Sales_Data[[#This Row],[Sales]]*Sales_Data[[#This Row],[Cost_%]]</f>
        <v>1.7351999999999999</v>
      </c>
      <c r="X7303">
        <f>Sales_Data[[#This Row],[Sales]]-Sales_Data[[#This Row],[Cost]]</f>
        <v>1.1568000000000001</v>
      </c>
      <c r="Y7303" s="3">
        <f>Sales_Data[[#This Row],[Gross_Profit_Recalc]]/Sales_Data[[#This Row],[Sales]]</f>
        <v>0.4</v>
      </c>
      <c r="Z7303">
        <f>YEAR(Sales_Data[[#This Row],[Order Date]])</f>
        <v>2014</v>
      </c>
    </row>
    <row r="7304" spans="1:26" x14ac:dyDescent="0.2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>_xlfn.XLOOKUP(Sales_Data[[#This Row],[Category]],Assumptions_Model!A:A, Assumptions_Model!B:B)</f>
        <v>0.6</v>
      </c>
      <c r="W7304">
        <f>Sales_Data[[#This Row],[Sales]]*Sales_Data[[#This Row],[Cost_%]]</f>
        <v>229.03200000000001</v>
      </c>
      <c r="X7304">
        <f>Sales_Data[[#This Row],[Sales]]-Sales_Data[[#This Row],[Cost]]</f>
        <v>152.68800000000002</v>
      </c>
      <c r="Y7304" s="3">
        <f>Sales_Data[[#This Row],[Gross_Profit_Recalc]]/Sales_Data[[#This Row],[Sales]]</f>
        <v>0.4</v>
      </c>
      <c r="Z7304">
        <f>YEAR(Sales_Data[[#This Row],[Order Date]])</f>
        <v>2014</v>
      </c>
    </row>
    <row r="7305" spans="1:26" x14ac:dyDescent="0.2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>_xlfn.XLOOKUP(Sales_Data[[#This Row],[Category]],Assumptions_Model!A:A, Assumptions_Model!B:B)</f>
        <v>0.65</v>
      </c>
      <c r="W7305">
        <f>Sales_Data[[#This Row],[Sales]]*Sales_Data[[#This Row],[Cost_%]]</f>
        <v>63.169600000000003</v>
      </c>
      <c r="X7305">
        <f>Sales_Data[[#This Row],[Sales]]-Sales_Data[[#This Row],[Cost]]</f>
        <v>34.014399999999995</v>
      </c>
      <c r="Y7305" s="3">
        <f>Sales_Data[[#This Row],[Gross_Profit_Recalc]]/Sales_Data[[#This Row],[Sales]]</f>
        <v>0.35</v>
      </c>
      <c r="Z7305">
        <f>YEAR(Sales_Data[[#This Row],[Order Date]])</f>
        <v>2017</v>
      </c>
    </row>
    <row r="7306" spans="1:26" x14ac:dyDescent="0.2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>_xlfn.XLOOKUP(Sales_Data[[#This Row],[Category]],Assumptions_Model!A:A, Assumptions_Model!B:B)</f>
        <v>0.6</v>
      </c>
      <c r="W7306">
        <f>Sales_Data[[#This Row],[Sales]]*Sales_Data[[#This Row],[Cost_%]]</f>
        <v>6.2207999999999997</v>
      </c>
      <c r="X7306">
        <f>Sales_Data[[#This Row],[Sales]]-Sales_Data[[#This Row],[Cost]]</f>
        <v>4.1472000000000007</v>
      </c>
      <c r="Y7306" s="3">
        <f>Sales_Data[[#This Row],[Gross_Profit_Recalc]]/Sales_Data[[#This Row],[Sales]]</f>
        <v>0.40000000000000008</v>
      </c>
      <c r="Z7306">
        <f>YEAR(Sales_Data[[#This Row],[Order Date]])</f>
        <v>2017</v>
      </c>
    </row>
    <row r="7307" spans="1:26" x14ac:dyDescent="0.2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>_xlfn.XLOOKUP(Sales_Data[[#This Row],[Category]],Assumptions_Model!A:A, Assumptions_Model!B:B)</f>
        <v>0.65</v>
      </c>
      <c r="W7307">
        <f>Sales_Data[[#This Row],[Sales]]*Sales_Data[[#This Row],[Cost_%]]</f>
        <v>579.04665</v>
      </c>
      <c r="X7307">
        <f>Sales_Data[[#This Row],[Sales]]-Sales_Data[[#This Row],[Cost]]</f>
        <v>311.79435000000001</v>
      </c>
      <c r="Y7307" s="3">
        <f>Sales_Data[[#This Row],[Gross_Profit_Recalc]]/Sales_Data[[#This Row],[Sales]]</f>
        <v>0.35000000000000003</v>
      </c>
      <c r="Z7307">
        <f>YEAR(Sales_Data[[#This Row],[Order Date]])</f>
        <v>2014</v>
      </c>
    </row>
    <row r="7308" spans="1:26" x14ac:dyDescent="0.2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>_xlfn.XLOOKUP(Sales_Data[[#This Row],[Category]],Assumptions_Model!A:A, Assumptions_Model!B:B)</f>
        <v>0.55000000000000004</v>
      </c>
      <c r="W7308">
        <f>Sales_Data[[#This Row],[Sales]]*Sales_Data[[#This Row],[Cost_%]]</f>
        <v>39.6</v>
      </c>
      <c r="X7308">
        <f>Sales_Data[[#This Row],[Sales]]-Sales_Data[[#This Row],[Cost]]</f>
        <v>32.4</v>
      </c>
      <c r="Y7308" s="3">
        <f>Sales_Data[[#This Row],[Gross_Profit_Recalc]]/Sales_Data[[#This Row],[Sales]]</f>
        <v>0.44999999999999996</v>
      </c>
      <c r="Z7308">
        <f>YEAR(Sales_Data[[#This Row],[Order Date]])</f>
        <v>2016</v>
      </c>
    </row>
    <row r="7309" spans="1:26" x14ac:dyDescent="0.2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>_xlfn.XLOOKUP(Sales_Data[[#This Row],[Category]],Assumptions_Model!A:A, Assumptions_Model!B:B)</f>
        <v>0.65</v>
      </c>
      <c r="W7309">
        <f>Sales_Data[[#This Row],[Sales]]*Sales_Data[[#This Row],[Cost_%]]</f>
        <v>74.027200000000008</v>
      </c>
      <c r="X7309">
        <f>Sales_Data[[#This Row],[Sales]]-Sales_Data[[#This Row],[Cost]]</f>
        <v>39.860799999999998</v>
      </c>
      <c r="Y7309" s="3">
        <f>Sales_Data[[#This Row],[Gross_Profit_Recalc]]/Sales_Data[[#This Row],[Sales]]</f>
        <v>0.35</v>
      </c>
      <c r="Z7309">
        <f>YEAR(Sales_Data[[#This Row],[Order Date]])</f>
        <v>2016</v>
      </c>
    </row>
    <row r="7310" spans="1:26" x14ac:dyDescent="0.2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>_xlfn.XLOOKUP(Sales_Data[[#This Row],[Category]],Assumptions_Model!A:A, Assumptions_Model!B:B)</f>
        <v>0.6</v>
      </c>
      <c r="W7310">
        <f>Sales_Data[[#This Row],[Sales]]*Sales_Data[[#This Row],[Cost_%]]</f>
        <v>94.878</v>
      </c>
      <c r="X7310">
        <f>Sales_Data[[#This Row],[Sales]]-Sales_Data[[#This Row],[Cost]]</f>
        <v>63.251999999999995</v>
      </c>
      <c r="Y7310" s="3">
        <f>Sales_Data[[#This Row],[Gross_Profit_Recalc]]/Sales_Data[[#This Row],[Sales]]</f>
        <v>0.39999999999999997</v>
      </c>
      <c r="Z7310">
        <f>YEAR(Sales_Data[[#This Row],[Order Date]])</f>
        <v>2016</v>
      </c>
    </row>
    <row r="7311" spans="1:26" x14ac:dyDescent="0.2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>_xlfn.XLOOKUP(Sales_Data[[#This Row],[Category]],Assumptions_Model!A:A, Assumptions_Model!B:B)</f>
        <v>0.6</v>
      </c>
      <c r="W7311">
        <f>Sales_Data[[#This Row],[Sales]]*Sales_Data[[#This Row],[Cost_%]]</f>
        <v>8.4779999999999998</v>
      </c>
      <c r="X7311">
        <f>Sales_Data[[#This Row],[Sales]]-Sales_Data[[#This Row],[Cost]]</f>
        <v>5.652000000000001</v>
      </c>
      <c r="Y7311" s="3">
        <f>Sales_Data[[#This Row],[Gross_Profit_Recalc]]/Sales_Data[[#This Row],[Sales]]</f>
        <v>0.40000000000000008</v>
      </c>
      <c r="Z7311">
        <f>YEAR(Sales_Data[[#This Row],[Order Date]])</f>
        <v>2017</v>
      </c>
    </row>
    <row r="7312" spans="1:26" x14ac:dyDescent="0.2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>_xlfn.XLOOKUP(Sales_Data[[#This Row],[Category]],Assumptions_Model!A:A, Assumptions_Model!B:B)</f>
        <v>0.6</v>
      </c>
      <c r="W7312">
        <f>Sales_Data[[#This Row],[Sales]]*Sales_Data[[#This Row],[Cost_%]]</f>
        <v>38.85</v>
      </c>
      <c r="X7312">
        <f>Sales_Data[[#This Row],[Sales]]-Sales_Data[[#This Row],[Cost]]</f>
        <v>25.9</v>
      </c>
      <c r="Y7312" s="3">
        <f>Sales_Data[[#This Row],[Gross_Profit_Recalc]]/Sales_Data[[#This Row],[Sales]]</f>
        <v>0.39999999999999997</v>
      </c>
      <c r="Z7312">
        <f>YEAR(Sales_Data[[#This Row],[Order Date]])</f>
        <v>2015</v>
      </c>
    </row>
    <row r="7313" spans="1:26" x14ac:dyDescent="0.2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>_xlfn.XLOOKUP(Sales_Data[[#This Row],[Category]],Assumptions_Model!A:A, Assumptions_Model!B:B)</f>
        <v>0.6</v>
      </c>
      <c r="W7313">
        <f>Sales_Data[[#This Row],[Sales]]*Sales_Data[[#This Row],[Cost_%]]</f>
        <v>1.1232</v>
      </c>
      <c r="X7313">
        <f>Sales_Data[[#This Row],[Sales]]-Sales_Data[[#This Row],[Cost]]</f>
        <v>0.74880000000000013</v>
      </c>
      <c r="Y7313" s="3">
        <f>Sales_Data[[#This Row],[Gross_Profit_Recalc]]/Sales_Data[[#This Row],[Sales]]</f>
        <v>0.4</v>
      </c>
      <c r="Z7313">
        <f>YEAR(Sales_Data[[#This Row],[Order Date]])</f>
        <v>2015</v>
      </c>
    </row>
    <row r="7314" spans="1:26" x14ac:dyDescent="0.2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>_xlfn.XLOOKUP(Sales_Data[[#This Row],[Category]],Assumptions_Model!A:A, Assumptions_Model!B:B)</f>
        <v>0.6</v>
      </c>
      <c r="W7314">
        <f>Sales_Data[[#This Row],[Sales]]*Sales_Data[[#This Row],[Cost_%]]</f>
        <v>6.7283999999999997</v>
      </c>
      <c r="X7314">
        <f>Sales_Data[[#This Row],[Sales]]-Sales_Data[[#This Row],[Cost]]</f>
        <v>4.4856000000000007</v>
      </c>
      <c r="Y7314" s="3">
        <f>Sales_Data[[#This Row],[Gross_Profit_Recalc]]/Sales_Data[[#This Row],[Sales]]</f>
        <v>0.4</v>
      </c>
      <c r="Z7314">
        <f>YEAR(Sales_Data[[#This Row],[Order Date]])</f>
        <v>2015</v>
      </c>
    </row>
    <row r="7315" spans="1:26" x14ac:dyDescent="0.2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>_xlfn.XLOOKUP(Sales_Data[[#This Row],[Category]],Assumptions_Model!A:A, Assumptions_Model!B:B)</f>
        <v>0.6</v>
      </c>
      <c r="W7315">
        <f>Sales_Data[[#This Row],[Sales]]*Sales_Data[[#This Row],[Cost_%]]</f>
        <v>22.425599999999999</v>
      </c>
      <c r="X7315">
        <f>Sales_Data[[#This Row],[Sales]]-Sales_Data[[#This Row],[Cost]]</f>
        <v>14.950399999999998</v>
      </c>
      <c r="Y7315" s="3">
        <f>Sales_Data[[#This Row],[Gross_Profit_Recalc]]/Sales_Data[[#This Row],[Sales]]</f>
        <v>0.39999999999999997</v>
      </c>
      <c r="Z7315">
        <f>YEAR(Sales_Data[[#This Row],[Order Date]])</f>
        <v>2015</v>
      </c>
    </row>
    <row r="7316" spans="1:26" x14ac:dyDescent="0.2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>_xlfn.XLOOKUP(Sales_Data[[#This Row],[Category]],Assumptions_Model!A:A, Assumptions_Model!B:B)</f>
        <v>0.55000000000000004</v>
      </c>
      <c r="W7316">
        <f>Sales_Data[[#This Row],[Sales]]*Sales_Data[[#This Row],[Cost_%]]</f>
        <v>157.52000000000001</v>
      </c>
      <c r="X7316">
        <f>Sales_Data[[#This Row],[Sales]]-Sales_Data[[#This Row],[Cost]]</f>
        <v>128.87999999999997</v>
      </c>
      <c r="Y7316" s="3">
        <f>Sales_Data[[#This Row],[Gross_Profit_Recalc]]/Sales_Data[[#This Row],[Sales]]</f>
        <v>0.4499999999999999</v>
      </c>
      <c r="Z7316">
        <f>YEAR(Sales_Data[[#This Row],[Order Date]])</f>
        <v>2016</v>
      </c>
    </row>
    <row r="7317" spans="1:26" x14ac:dyDescent="0.2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>_xlfn.XLOOKUP(Sales_Data[[#This Row],[Category]],Assumptions_Model!A:A, Assumptions_Model!B:B)</f>
        <v>0.6</v>
      </c>
      <c r="W7317">
        <f>Sales_Data[[#This Row],[Sales]]*Sales_Data[[#This Row],[Cost_%]]</f>
        <v>26.352</v>
      </c>
      <c r="X7317">
        <f>Sales_Data[[#This Row],[Sales]]-Sales_Data[[#This Row],[Cost]]</f>
        <v>17.568000000000001</v>
      </c>
      <c r="Y7317" s="3">
        <f>Sales_Data[[#This Row],[Gross_Profit_Recalc]]/Sales_Data[[#This Row],[Sales]]</f>
        <v>0.4</v>
      </c>
      <c r="Z7317">
        <f>YEAR(Sales_Data[[#This Row],[Order Date]])</f>
        <v>2017</v>
      </c>
    </row>
    <row r="7318" spans="1:26" x14ac:dyDescent="0.2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>_xlfn.XLOOKUP(Sales_Data[[#This Row],[Category]],Assumptions_Model!A:A, Assumptions_Model!B:B)</f>
        <v>0.65</v>
      </c>
      <c r="W7318">
        <f>Sales_Data[[#This Row],[Sales]]*Sales_Data[[#This Row],[Cost_%]]</f>
        <v>92.418300000000002</v>
      </c>
      <c r="X7318">
        <f>Sales_Data[[#This Row],[Sales]]-Sales_Data[[#This Row],[Cost]]</f>
        <v>49.763699999999986</v>
      </c>
      <c r="Y7318" s="3">
        <f>Sales_Data[[#This Row],[Gross_Profit_Recalc]]/Sales_Data[[#This Row],[Sales]]</f>
        <v>0.34999999999999992</v>
      </c>
      <c r="Z7318">
        <f>YEAR(Sales_Data[[#This Row],[Order Date]])</f>
        <v>2016</v>
      </c>
    </row>
    <row r="7319" spans="1:26" x14ac:dyDescent="0.2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f>_xlfn.XLOOKUP(Sales_Data[[#This Row],[Category]],Assumptions_Model!A:A, Assumptions_Model!B:B)</f>
        <v>0.6</v>
      </c>
      <c r="W7319">
        <f>Sales_Data[[#This Row],[Sales]]*Sales_Data[[#This Row],[Cost_%]]</f>
        <v>11.764799999999999</v>
      </c>
      <c r="X7319">
        <f>Sales_Data[[#This Row],[Sales]]-Sales_Data[[#This Row],[Cost]]</f>
        <v>7.8432000000000013</v>
      </c>
      <c r="Y7319" s="3">
        <f>Sales_Data[[#This Row],[Gross_Profit_Recalc]]/Sales_Data[[#This Row],[Sales]]</f>
        <v>0.40000000000000008</v>
      </c>
      <c r="Z7319">
        <f>YEAR(Sales_Data[[#This Row],[Order Date]])</f>
        <v>2017</v>
      </c>
    </row>
    <row r="7320" spans="1:26" x14ac:dyDescent="0.2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>_xlfn.XLOOKUP(Sales_Data[[#This Row],[Category]],Assumptions_Model!A:A, Assumptions_Model!B:B)</f>
        <v>0.6</v>
      </c>
      <c r="W7320">
        <f>Sales_Data[[#This Row],[Sales]]*Sales_Data[[#This Row],[Cost_%]]</f>
        <v>2.4948000000000001</v>
      </c>
      <c r="X7320">
        <f>Sales_Data[[#This Row],[Sales]]-Sales_Data[[#This Row],[Cost]]</f>
        <v>1.6632000000000002</v>
      </c>
      <c r="Y7320" s="3">
        <f>Sales_Data[[#This Row],[Gross_Profit_Recalc]]/Sales_Data[[#This Row],[Sales]]</f>
        <v>0.4</v>
      </c>
      <c r="Z7320">
        <f>YEAR(Sales_Data[[#This Row],[Order Date]])</f>
        <v>2017</v>
      </c>
    </row>
    <row r="7321" spans="1:26" x14ac:dyDescent="0.2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f>_xlfn.XLOOKUP(Sales_Data[[#This Row],[Category]],Assumptions_Model!A:A, Assumptions_Model!B:B)</f>
        <v>0.55000000000000004</v>
      </c>
      <c r="W7321">
        <f>Sales_Data[[#This Row],[Sales]]*Sales_Data[[#This Row],[Cost_%]]</f>
        <v>538.97250000000008</v>
      </c>
      <c r="X7321">
        <f>Sales_Data[[#This Row],[Sales]]-Sales_Data[[#This Row],[Cost]]</f>
        <v>440.97749999999996</v>
      </c>
      <c r="Y7321" s="3">
        <f>Sales_Data[[#This Row],[Gross_Profit_Recalc]]/Sales_Data[[#This Row],[Sales]]</f>
        <v>0.44999999999999996</v>
      </c>
      <c r="Z7321">
        <f>YEAR(Sales_Data[[#This Row],[Order Date]])</f>
        <v>2017</v>
      </c>
    </row>
    <row r="7322" spans="1:26" x14ac:dyDescent="0.2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>_xlfn.XLOOKUP(Sales_Data[[#This Row],[Category]],Assumptions_Model!A:A, Assumptions_Model!B:B)</f>
        <v>0.65</v>
      </c>
      <c r="W7322">
        <f>Sales_Data[[#This Row],[Sales]]*Sales_Data[[#This Row],[Cost_%]]</f>
        <v>87.945000000000007</v>
      </c>
      <c r="X7322">
        <f>Sales_Data[[#This Row],[Sales]]-Sales_Data[[#This Row],[Cost]]</f>
        <v>47.355000000000004</v>
      </c>
      <c r="Y7322" s="3">
        <f>Sales_Data[[#This Row],[Gross_Profit_Recalc]]/Sales_Data[[#This Row],[Sales]]</f>
        <v>0.35</v>
      </c>
      <c r="Z7322">
        <f>YEAR(Sales_Data[[#This Row],[Order Date]])</f>
        <v>2017</v>
      </c>
    </row>
    <row r="7323" spans="1:26" x14ac:dyDescent="0.2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>_xlfn.XLOOKUP(Sales_Data[[#This Row],[Category]],Assumptions_Model!A:A, Assumptions_Model!B:B)</f>
        <v>0.6</v>
      </c>
      <c r="W7323">
        <f>Sales_Data[[#This Row],[Sales]]*Sales_Data[[#This Row],[Cost_%]]</f>
        <v>5.3423999999999996</v>
      </c>
      <c r="X7323">
        <f>Sales_Data[[#This Row],[Sales]]-Sales_Data[[#This Row],[Cost]]</f>
        <v>3.5616000000000003</v>
      </c>
      <c r="Y7323" s="3">
        <f>Sales_Data[[#This Row],[Gross_Profit_Recalc]]/Sales_Data[[#This Row],[Sales]]</f>
        <v>0.4</v>
      </c>
      <c r="Z7323">
        <f>YEAR(Sales_Data[[#This Row],[Order Date]])</f>
        <v>2017</v>
      </c>
    </row>
    <row r="7324" spans="1:26" x14ac:dyDescent="0.2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>_xlfn.XLOOKUP(Sales_Data[[#This Row],[Category]],Assumptions_Model!A:A, Assumptions_Model!B:B)</f>
        <v>0.55000000000000004</v>
      </c>
      <c r="W7324">
        <f>Sales_Data[[#This Row],[Sales]]*Sales_Data[[#This Row],[Cost_%]]</f>
        <v>55.440000000000005</v>
      </c>
      <c r="X7324">
        <f>Sales_Data[[#This Row],[Sales]]-Sales_Data[[#This Row],[Cost]]</f>
        <v>45.359999999999992</v>
      </c>
      <c r="Y7324" s="3">
        <f>Sales_Data[[#This Row],[Gross_Profit_Recalc]]/Sales_Data[[#This Row],[Sales]]</f>
        <v>0.44999999999999996</v>
      </c>
      <c r="Z7324">
        <f>YEAR(Sales_Data[[#This Row],[Order Date]])</f>
        <v>2017</v>
      </c>
    </row>
    <row r="7325" spans="1:26" x14ac:dyDescent="0.2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>_xlfn.XLOOKUP(Sales_Data[[#This Row],[Category]],Assumptions_Model!A:A, Assumptions_Model!B:B)</f>
        <v>0.65</v>
      </c>
      <c r="W7325">
        <f>Sales_Data[[#This Row],[Sales]]*Sales_Data[[#This Row],[Cost_%]]</f>
        <v>27.274000000000001</v>
      </c>
      <c r="X7325">
        <f>Sales_Data[[#This Row],[Sales]]-Sales_Data[[#This Row],[Cost]]</f>
        <v>14.686</v>
      </c>
      <c r="Y7325" s="3">
        <f>Sales_Data[[#This Row],[Gross_Profit_Recalc]]/Sales_Data[[#This Row],[Sales]]</f>
        <v>0.35</v>
      </c>
      <c r="Z7325">
        <f>YEAR(Sales_Data[[#This Row],[Order Date]])</f>
        <v>2017</v>
      </c>
    </row>
    <row r="7326" spans="1:26" x14ac:dyDescent="0.2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>_xlfn.XLOOKUP(Sales_Data[[#This Row],[Category]],Assumptions_Model!A:A, Assumptions_Model!B:B)</f>
        <v>0.6</v>
      </c>
      <c r="W7326">
        <f>Sales_Data[[#This Row],[Sales]]*Sales_Data[[#This Row],[Cost_%]]</f>
        <v>5.669999999999999</v>
      </c>
      <c r="X7326">
        <f>Sales_Data[[#This Row],[Sales]]-Sales_Data[[#This Row],[Cost]]</f>
        <v>3.7800000000000002</v>
      </c>
      <c r="Y7326" s="3">
        <f>Sales_Data[[#This Row],[Gross_Profit_Recalc]]/Sales_Data[[#This Row],[Sales]]</f>
        <v>0.40000000000000008</v>
      </c>
      <c r="Z7326">
        <f>YEAR(Sales_Data[[#This Row],[Order Date]])</f>
        <v>2017</v>
      </c>
    </row>
    <row r="7327" spans="1:26" x14ac:dyDescent="0.2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>_xlfn.XLOOKUP(Sales_Data[[#This Row],[Category]],Assumptions_Model!A:A, Assumptions_Model!B:B)</f>
        <v>0.6</v>
      </c>
      <c r="W7327">
        <f>Sales_Data[[#This Row],[Sales]]*Sales_Data[[#This Row],[Cost_%]]</f>
        <v>240.48</v>
      </c>
      <c r="X7327">
        <f>Sales_Data[[#This Row],[Sales]]-Sales_Data[[#This Row],[Cost]]</f>
        <v>160.32000000000002</v>
      </c>
      <c r="Y7327" s="3">
        <f>Sales_Data[[#This Row],[Gross_Profit_Recalc]]/Sales_Data[[#This Row],[Sales]]</f>
        <v>0.4</v>
      </c>
      <c r="Z7327">
        <f>YEAR(Sales_Data[[#This Row],[Order Date]])</f>
        <v>2017</v>
      </c>
    </row>
    <row r="7328" spans="1:26" x14ac:dyDescent="0.2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>_xlfn.XLOOKUP(Sales_Data[[#This Row],[Category]],Assumptions_Model!A:A, Assumptions_Model!B:B)</f>
        <v>0.6</v>
      </c>
      <c r="W7328">
        <f>Sales_Data[[#This Row],[Sales]]*Sales_Data[[#This Row],[Cost_%]]</f>
        <v>17.275200000000002</v>
      </c>
      <c r="X7328">
        <f>Sales_Data[[#This Row],[Sales]]-Sales_Data[[#This Row],[Cost]]</f>
        <v>11.5168</v>
      </c>
      <c r="Y7328" s="3">
        <f>Sales_Data[[#This Row],[Gross_Profit_Recalc]]/Sales_Data[[#This Row],[Sales]]</f>
        <v>0.39999999999999997</v>
      </c>
      <c r="Z7328">
        <f>YEAR(Sales_Data[[#This Row],[Order Date]])</f>
        <v>2017</v>
      </c>
    </row>
    <row r="7329" spans="1:26" x14ac:dyDescent="0.2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>_xlfn.XLOOKUP(Sales_Data[[#This Row],[Category]],Assumptions_Model!A:A, Assumptions_Model!B:B)</f>
        <v>0.65</v>
      </c>
      <c r="W7329">
        <f>Sales_Data[[#This Row],[Sales]]*Sales_Data[[#This Row],[Cost_%]]</f>
        <v>72.150000000000006</v>
      </c>
      <c r="X7329">
        <f>Sales_Data[[#This Row],[Sales]]-Sales_Data[[#This Row],[Cost]]</f>
        <v>38.849999999999994</v>
      </c>
      <c r="Y7329" s="3">
        <f>Sales_Data[[#This Row],[Gross_Profit_Recalc]]/Sales_Data[[#This Row],[Sales]]</f>
        <v>0.34999999999999992</v>
      </c>
      <c r="Z7329">
        <f>YEAR(Sales_Data[[#This Row],[Order Date]])</f>
        <v>2014</v>
      </c>
    </row>
    <row r="7330" spans="1:26" x14ac:dyDescent="0.2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>_xlfn.XLOOKUP(Sales_Data[[#This Row],[Category]],Assumptions_Model!A:A, Assumptions_Model!B:B)</f>
        <v>0.55000000000000004</v>
      </c>
      <c r="W7330">
        <f>Sales_Data[[#This Row],[Sales]]*Sales_Data[[#This Row],[Cost_%]]</f>
        <v>703.9824000000001</v>
      </c>
      <c r="X7330">
        <f>Sales_Data[[#This Row],[Sales]]-Sales_Data[[#This Row],[Cost]]</f>
        <v>575.98559999999998</v>
      </c>
      <c r="Y7330" s="3">
        <f>Sales_Data[[#This Row],[Gross_Profit_Recalc]]/Sales_Data[[#This Row],[Sales]]</f>
        <v>0.44999999999999996</v>
      </c>
      <c r="Z7330">
        <f>YEAR(Sales_Data[[#This Row],[Order Date]])</f>
        <v>2014</v>
      </c>
    </row>
    <row r="7331" spans="1:26" x14ac:dyDescent="0.2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>_xlfn.XLOOKUP(Sales_Data[[#This Row],[Category]],Assumptions_Model!A:A, Assumptions_Model!B:B)</f>
        <v>0.6</v>
      </c>
      <c r="W7331">
        <f>Sales_Data[[#This Row],[Sales]]*Sales_Data[[#This Row],[Cost_%]]</f>
        <v>1113.7139999999999</v>
      </c>
      <c r="X7331">
        <f>Sales_Data[[#This Row],[Sales]]-Sales_Data[[#This Row],[Cost]]</f>
        <v>742.47600000000011</v>
      </c>
      <c r="Y7331" s="3">
        <f>Sales_Data[[#This Row],[Gross_Profit_Recalc]]/Sales_Data[[#This Row],[Sales]]</f>
        <v>0.4</v>
      </c>
      <c r="Z7331">
        <f>YEAR(Sales_Data[[#This Row],[Order Date]])</f>
        <v>2014</v>
      </c>
    </row>
    <row r="7332" spans="1:26" x14ac:dyDescent="0.2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>_xlfn.XLOOKUP(Sales_Data[[#This Row],[Category]],Assumptions_Model!A:A, Assumptions_Model!B:B)</f>
        <v>0.65</v>
      </c>
      <c r="W7332">
        <f>Sales_Data[[#This Row],[Sales]]*Sales_Data[[#This Row],[Cost_%]]</f>
        <v>14.7888</v>
      </c>
      <c r="X7332">
        <f>Sales_Data[[#This Row],[Sales]]-Sales_Data[[#This Row],[Cost]]</f>
        <v>7.9631999999999987</v>
      </c>
      <c r="Y7332" s="3">
        <f>Sales_Data[[#This Row],[Gross_Profit_Recalc]]/Sales_Data[[#This Row],[Sales]]</f>
        <v>0.35</v>
      </c>
      <c r="Z7332">
        <f>YEAR(Sales_Data[[#This Row],[Order Date]])</f>
        <v>2016</v>
      </c>
    </row>
    <row r="7333" spans="1:26" x14ac:dyDescent="0.2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>_xlfn.XLOOKUP(Sales_Data[[#This Row],[Category]],Assumptions_Model!A:A, Assumptions_Model!B:B)</f>
        <v>0.55000000000000004</v>
      </c>
      <c r="W7333">
        <f>Sales_Data[[#This Row],[Sales]]*Sales_Data[[#This Row],[Cost_%]]</f>
        <v>33.848100000000002</v>
      </c>
      <c r="X7333">
        <f>Sales_Data[[#This Row],[Sales]]-Sales_Data[[#This Row],[Cost]]</f>
        <v>27.693899999999999</v>
      </c>
      <c r="Y7333" s="3">
        <f>Sales_Data[[#This Row],[Gross_Profit_Recalc]]/Sales_Data[[#This Row],[Sales]]</f>
        <v>0.44999999999999996</v>
      </c>
      <c r="Z7333">
        <f>YEAR(Sales_Data[[#This Row],[Order Date]])</f>
        <v>2017</v>
      </c>
    </row>
    <row r="7334" spans="1:26" x14ac:dyDescent="0.2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f>_xlfn.XLOOKUP(Sales_Data[[#This Row],[Category]],Assumptions_Model!A:A, Assumptions_Model!B:B)</f>
        <v>0.6</v>
      </c>
      <c r="W7334">
        <f>Sales_Data[[#This Row],[Sales]]*Sales_Data[[#This Row],[Cost_%]]</f>
        <v>48.8628</v>
      </c>
      <c r="X7334">
        <f>Sales_Data[[#This Row],[Sales]]-Sales_Data[[#This Row],[Cost]]</f>
        <v>32.575200000000002</v>
      </c>
      <c r="Y7334" s="3">
        <f>Sales_Data[[#This Row],[Gross_Profit_Recalc]]/Sales_Data[[#This Row],[Sales]]</f>
        <v>0.4</v>
      </c>
      <c r="Z7334">
        <f>YEAR(Sales_Data[[#This Row],[Order Date]])</f>
        <v>2017</v>
      </c>
    </row>
    <row r="7335" spans="1:26" x14ac:dyDescent="0.2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>_xlfn.XLOOKUP(Sales_Data[[#This Row],[Category]],Assumptions_Model!A:A, Assumptions_Model!B:B)</f>
        <v>0.65</v>
      </c>
      <c r="W7335">
        <f>Sales_Data[[#This Row],[Sales]]*Sales_Data[[#This Row],[Cost_%]]</f>
        <v>43.783999999999999</v>
      </c>
      <c r="X7335">
        <f>Sales_Data[[#This Row],[Sales]]-Sales_Data[[#This Row],[Cost]]</f>
        <v>23.576000000000001</v>
      </c>
      <c r="Y7335" s="3">
        <f>Sales_Data[[#This Row],[Gross_Profit_Recalc]]/Sales_Data[[#This Row],[Sales]]</f>
        <v>0.35000000000000003</v>
      </c>
      <c r="Z7335">
        <f>YEAR(Sales_Data[[#This Row],[Order Date]])</f>
        <v>2015</v>
      </c>
    </row>
    <row r="7336" spans="1:26" x14ac:dyDescent="0.2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>_xlfn.XLOOKUP(Sales_Data[[#This Row],[Category]],Assumptions_Model!A:A, Assumptions_Model!B:B)</f>
        <v>0.65</v>
      </c>
      <c r="W7336">
        <f>Sales_Data[[#This Row],[Sales]]*Sales_Data[[#This Row],[Cost_%]]</f>
        <v>35.443199999999997</v>
      </c>
      <c r="X7336">
        <f>Sales_Data[[#This Row],[Sales]]-Sales_Data[[#This Row],[Cost]]</f>
        <v>19.084800000000001</v>
      </c>
      <c r="Y7336" s="3">
        <f>Sales_Data[[#This Row],[Gross_Profit_Recalc]]/Sales_Data[[#This Row],[Sales]]</f>
        <v>0.35000000000000003</v>
      </c>
      <c r="Z7336">
        <f>YEAR(Sales_Data[[#This Row],[Order Date]])</f>
        <v>2015</v>
      </c>
    </row>
    <row r="7337" spans="1:26" x14ac:dyDescent="0.2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>_xlfn.XLOOKUP(Sales_Data[[#This Row],[Category]],Assumptions_Model!A:A, Assumptions_Model!B:B)</f>
        <v>0.55000000000000004</v>
      </c>
      <c r="W7337">
        <f>Sales_Data[[#This Row],[Sales]]*Sales_Data[[#This Row],[Cost_%]]</f>
        <v>464.14500000000004</v>
      </c>
      <c r="X7337">
        <f>Sales_Data[[#This Row],[Sales]]-Sales_Data[[#This Row],[Cost]]</f>
        <v>379.75499999999994</v>
      </c>
      <c r="Y7337" s="3">
        <f>Sales_Data[[#This Row],[Gross_Profit_Recalc]]/Sales_Data[[#This Row],[Sales]]</f>
        <v>0.44999999999999996</v>
      </c>
      <c r="Z7337">
        <f>YEAR(Sales_Data[[#This Row],[Order Date]])</f>
        <v>2015</v>
      </c>
    </row>
    <row r="7338" spans="1:26" x14ac:dyDescent="0.2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>_xlfn.XLOOKUP(Sales_Data[[#This Row],[Category]],Assumptions_Model!A:A, Assumptions_Model!B:B)</f>
        <v>0.65</v>
      </c>
      <c r="W7338">
        <f>Sales_Data[[#This Row],[Sales]]*Sales_Data[[#This Row],[Cost_%]]</f>
        <v>292.2192</v>
      </c>
      <c r="X7338">
        <f>Sales_Data[[#This Row],[Sales]]-Sales_Data[[#This Row],[Cost]]</f>
        <v>157.34879999999998</v>
      </c>
      <c r="Y7338" s="3">
        <f>Sales_Data[[#This Row],[Gross_Profit_Recalc]]/Sales_Data[[#This Row],[Sales]]</f>
        <v>0.35</v>
      </c>
      <c r="Z7338">
        <f>YEAR(Sales_Data[[#This Row],[Order Date]])</f>
        <v>2015</v>
      </c>
    </row>
    <row r="7339" spans="1:26" x14ac:dyDescent="0.2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f>_xlfn.XLOOKUP(Sales_Data[[#This Row],[Category]],Assumptions_Model!A:A, Assumptions_Model!B:B)</f>
        <v>0.6</v>
      </c>
      <c r="W7339">
        <f>Sales_Data[[#This Row],[Sales]]*Sales_Data[[#This Row],[Cost_%]]</f>
        <v>9.3059999999999992</v>
      </c>
      <c r="X7339">
        <f>Sales_Data[[#This Row],[Sales]]-Sales_Data[[#This Row],[Cost]]</f>
        <v>6.2040000000000006</v>
      </c>
      <c r="Y7339" s="3">
        <f>Sales_Data[[#This Row],[Gross_Profit_Recalc]]/Sales_Data[[#This Row],[Sales]]</f>
        <v>0.4</v>
      </c>
      <c r="Z7339">
        <f>YEAR(Sales_Data[[#This Row],[Order Date]])</f>
        <v>2017</v>
      </c>
    </row>
    <row r="7340" spans="1:26" x14ac:dyDescent="0.2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f>_xlfn.XLOOKUP(Sales_Data[[#This Row],[Category]],Assumptions_Model!A:A, Assumptions_Model!B:B)</f>
        <v>0.65</v>
      </c>
      <c r="W7340">
        <f>Sales_Data[[#This Row],[Sales]]*Sales_Data[[#This Row],[Cost_%]]</f>
        <v>124.9209</v>
      </c>
      <c r="X7340">
        <f>Sales_Data[[#This Row],[Sales]]-Sales_Data[[#This Row],[Cost]]</f>
        <v>67.265100000000004</v>
      </c>
      <c r="Y7340" s="3">
        <f>Sales_Data[[#This Row],[Gross_Profit_Recalc]]/Sales_Data[[#This Row],[Sales]]</f>
        <v>0.35000000000000003</v>
      </c>
      <c r="Z7340">
        <f>YEAR(Sales_Data[[#This Row],[Order Date]])</f>
        <v>2014</v>
      </c>
    </row>
    <row r="7341" spans="1:26" x14ac:dyDescent="0.2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>_xlfn.XLOOKUP(Sales_Data[[#This Row],[Category]],Assumptions_Model!A:A, Assumptions_Model!B:B)</f>
        <v>0.6</v>
      </c>
      <c r="W7341">
        <f>Sales_Data[[#This Row],[Sales]]*Sales_Data[[#This Row],[Cost_%]]</f>
        <v>3.456</v>
      </c>
      <c r="X7341">
        <f>Sales_Data[[#This Row],[Sales]]-Sales_Data[[#This Row],[Cost]]</f>
        <v>2.3039999999999998</v>
      </c>
      <c r="Y7341" s="3">
        <f>Sales_Data[[#This Row],[Gross_Profit_Recalc]]/Sales_Data[[#This Row],[Sales]]</f>
        <v>0.39999999999999997</v>
      </c>
      <c r="Z7341">
        <f>YEAR(Sales_Data[[#This Row],[Order Date]])</f>
        <v>2015</v>
      </c>
    </row>
    <row r="7342" spans="1:26" x14ac:dyDescent="0.2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>_xlfn.XLOOKUP(Sales_Data[[#This Row],[Category]],Assumptions_Model!A:A, Assumptions_Model!B:B)</f>
        <v>0.65</v>
      </c>
      <c r="W7342">
        <f>Sales_Data[[#This Row],[Sales]]*Sales_Data[[#This Row],[Cost_%]]</f>
        <v>44.122</v>
      </c>
      <c r="X7342">
        <f>Sales_Data[[#This Row],[Sales]]-Sales_Data[[#This Row],[Cost]]</f>
        <v>23.757999999999996</v>
      </c>
      <c r="Y7342" s="3">
        <f>Sales_Data[[#This Row],[Gross_Profit_Recalc]]/Sales_Data[[#This Row],[Sales]]</f>
        <v>0.35</v>
      </c>
      <c r="Z7342">
        <f>YEAR(Sales_Data[[#This Row],[Order Date]])</f>
        <v>2014</v>
      </c>
    </row>
    <row r="7343" spans="1:26" x14ac:dyDescent="0.2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>_xlfn.XLOOKUP(Sales_Data[[#This Row],[Category]],Assumptions_Model!A:A, Assumptions_Model!B:B)</f>
        <v>0.6</v>
      </c>
      <c r="W7343">
        <f>Sales_Data[[#This Row],[Sales]]*Sales_Data[[#This Row],[Cost_%]]</f>
        <v>97.733999999999995</v>
      </c>
      <c r="X7343">
        <f>Sales_Data[[#This Row],[Sales]]-Sales_Data[[#This Row],[Cost]]</f>
        <v>65.155999999999992</v>
      </c>
      <c r="Y7343" s="3">
        <f>Sales_Data[[#This Row],[Gross_Profit_Recalc]]/Sales_Data[[#This Row],[Sales]]</f>
        <v>0.39999999999999997</v>
      </c>
      <c r="Z7343">
        <f>YEAR(Sales_Data[[#This Row],[Order Date]])</f>
        <v>2014</v>
      </c>
    </row>
    <row r="7344" spans="1:26" x14ac:dyDescent="0.2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f>_xlfn.XLOOKUP(Sales_Data[[#This Row],[Category]],Assumptions_Model!A:A, Assumptions_Model!B:B)</f>
        <v>0.65</v>
      </c>
      <c r="W7344">
        <f>Sales_Data[[#This Row],[Sales]]*Sales_Data[[#This Row],[Cost_%]]</f>
        <v>16.711500000000001</v>
      </c>
      <c r="X7344">
        <f>Sales_Data[[#This Row],[Sales]]-Sales_Data[[#This Row],[Cost]]</f>
        <v>8.9984999999999999</v>
      </c>
      <c r="Y7344" s="3">
        <f>Sales_Data[[#This Row],[Gross_Profit_Recalc]]/Sales_Data[[#This Row],[Sales]]</f>
        <v>0.35</v>
      </c>
      <c r="Z7344">
        <f>YEAR(Sales_Data[[#This Row],[Order Date]])</f>
        <v>2014</v>
      </c>
    </row>
    <row r="7345" spans="1:26" x14ac:dyDescent="0.2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>_xlfn.XLOOKUP(Sales_Data[[#This Row],[Category]],Assumptions_Model!A:A, Assumptions_Model!B:B)</f>
        <v>0.6</v>
      </c>
      <c r="W7345">
        <f>Sales_Data[[#This Row],[Sales]]*Sales_Data[[#This Row],[Cost_%]]</f>
        <v>115.128</v>
      </c>
      <c r="X7345">
        <f>Sales_Data[[#This Row],[Sales]]-Sales_Data[[#This Row],[Cost]]</f>
        <v>76.751999999999995</v>
      </c>
      <c r="Y7345" s="3">
        <f>Sales_Data[[#This Row],[Gross_Profit_Recalc]]/Sales_Data[[#This Row],[Sales]]</f>
        <v>0.39999999999999997</v>
      </c>
      <c r="Z7345">
        <f>YEAR(Sales_Data[[#This Row],[Order Date]])</f>
        <v>2014</v>
      </c>
    </row>
    <row r="7346" spans="1:26" x14ac:dyDescent="0.2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>_xlfn.XLOOKUP(Sales_Data[[#This Row],[Category]],Assumptions_Model!A:A, Assumptions_Model!B:B)</f>
        <v>0.65</v>
      </c>
      <c r="W7346">
        <f>Sales_Data[[#This Row],[Sales]]*Sales_Data[[#This Row],[Cost_%]]</f>
        <v>469.21875</v>
      </c>
      <c r="X7346">
        <f>Sales_Data[[#This Row],[Sales]]-Sales_Data[[#This Row],[Cost]]</f>
        <v>252.65625</v>
      </c>
      <c r="Y7346" s="3">
        <f>Sales_Data[[#This Row],[Gross_Profit_Recalc]]/Sales_Data[[#This Row],[Sales]]</f>
        <v>0.35</v>
      </c>
      <c r="Z7346">
        <f>YEAR(Sales_Data[[#This Row],[Order Date]])</f>
        <v>2017</v>
      </c>
    </row>
    <row r="7347" spans="1:26" x14ac:dyDescent="0.2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>_xlfn.XLOOKUP(Sales_Data[[#This Row],[Category]],Assumptions_Model!A:A, Assumptions_Model!B:B)</f>
        <v>0.55000000000000004</v>
      </c>
      <c r="W7347">
        <f>Sales_Data[[#This Row],[Sales]]*Sales_Data[[#This Row],[Cost_%]]</f>
        <v>40.462400000000002</v>
      </c>
      <c r="X7347">
        <f>Sales_Data[[#This Row],[Sales]]-Sales_Data[[#This Row],[Cost]]</f>
        <v>33.105599999999995</v>
      </c>
      <c r="Y7347" s="3">
        <f>Sales_Data[[#This Row],[Gross_Profit_Recalc]]/Sales_Data[[#This Row],[Sales]]</f>
        <v>0.44999999999999996</v>
      </c>
      <c r="Z7347">
        <f>YEAR(Sales_Data[[#This Row],[Order Date]])</f>
        <v>2017</v>
      </c>
    </row>
    <row r="7348" spans="1:26" x14ac:dyDescent="0.2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>_xlfn.XLOOKUP(Sales_Data[[#This Row],[Category]],Assumptions_Model!A:A, Assumptions_Model!B:B)</f>
        <v>0.6</v>
      </c>
      <c r="W7348">
        <f>Sales_Data[[#This Row],[Sales]]*Sales_Data[[#This Row],[Cost_%]]</f>
        <v>8.1503999999999994</v>
      </c>
      <c r="X7348">
        <f>Sales_Data[[#This Row],[Sales]]-Sales_Data[[#This Row],[Cost]]</f>
        <v>5.4336000000000002</v>
      </c>
      <c r="Y7348" s="3">
        <f>Sales_Data[[#This Row],[Gross_Profit_Recalc]]/Sales_Data[[#This Row],[Sales]]</f>
        <v>0.4</v>
      </c>
      <c r="Z7348">
        <f>YEAR(Sales_Data[[#This Row],[Order Date]])</f>
        <v>2017</v>
      </c>
    </row>
    <row r="7349" spans="1:26" x14ac:dyDescent="0.2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>_xlfn.XLOOKUP(Sales_Data[[#This Row],[Category]],Assumptions_Model!A:A, Assumptions_Model!B:B)</f>
        <v>0.65</v>
      </c>
      <c r="W7349">
        <f>Sales_Data[[#This Row],[Sales]]*Sales_Data[[#This Row],[Cost_%]]</f>
        <v>42.109600000000007</v>
      </c>
      <c r="X7349">
        <f>Sales_Data[[#This Row],[Sales]]-Sales_Data[[#This Row],[Cost]]</f>
        <v>22.674399999999999</v>
      </c>
      <c r="Y7349" s="3">
        <f>Sales_Data[[#This Row],[Gross_Profit_Recalc]]/Sales_Data[[#This Row],[Sales]]</f>
        <v>0.34999999999999992</v>
      </c>
      <c r="Z7349">
        <f>YEAR(Sales_Data[[#This Row],[Order Date]])</f>
        <v>2017</v>
      </c>
    </row>
    <row r="7350" spans="1:26" x14ac:dyDescent="0.2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>_xlfn.XLOOKUP(Sales_Data[[#This Row],[Category]],Assumptions_Model!A:A, Assumptions_Model!B:B)</f>
        <v>0.6</v>
      </c>
      <c r="W7350">
        <f>Sales_Data[[#This Row],[Sales]]*Sales_Data[[#This Row],[Cost_%]]</f>
        <v>106.06319999999999</v>
      </c>
      <c r="X7350">
        <f>Sales_Data[[#This Row],[Sales]]-Sales_Data[[#This Row],[Cost]]</f>
        <v>70.708799999999997</v>
      </c>
      <c r="Y7350" s="3">
        <f>Sales_Data[[#This Row],[Gross_Profit_Recalc]]/Sales_Data[[#This Row],[Sales]]</f>
        <v>0.4</v>
      </c>
      <c r="Z7350">
        <f>YEAR(Sales_Data[[#This Row],[Order Date]])</f>
        <v>2014</v>
      </c>
    </row>
    <row r="7351" spans="1:26" x14ac:dyDescent="0.2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>_xlfn.XLOOKUP(Sales_Data[[#This Row],[Category]],Assumptions_Model!A:A, Assumptions_Model!B:B)</f>
        <v>0.6</v>
      </c>
      <c r="W7351">
        <f>Sales_Data[[#This Row],[Sales]]*Sales_Data[[#This Row],[Cost_%]]</f>
        <v>23.291999999999998</v>
      </c>
      <c r="X7351">
        <f>Sales_Data[[#This Row],[Sales]]-Sales_Data[[#This Row],[Cost]]</f>
        <v>15.528000000000002</v>
      </c>
      <c r="Y7351" s="3">
        <f>Sales_Data[[#This Row],[Gross_Profit_Recalc]]/Sales_Data[[#This Row],[Sales]]</f>
        <v>0.40000000000000008</v>
      </c>
      <c r="Z7351">
        <f>YEAR(Sales_Data[[#This Row],[Order Date]])</f>
        <v>2017</v>
      </c>
    </row>
    <row r="7352" spans="1:26" x14ac:dyDescent="0.2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>_xlfn.XLOOKUP(Sales_Data[[#This Row],[Category]],Assumptions_Model!A:A, Assumptions_Model!B:B)</f>
        <v>0.6</v>
      </c>
      <c r="W7352">
        <f>Sales_Data[[#This Row],[Sales]]*Sales_Data[[#This Row],[Cost_%]]</f>
        <v>13.139999999999999</v>
      </c>
      <c r="X7352">
        <f>Sales_Data[[#This Row],[Sales]]-Sales_Data[[#This Row],[Cost]]</f>
        <v>8.76</v>
      </c>
      <c r="Y7352" s="3">
        <f>Sales_Data[[#This Row],[Gross_Profit_Recalc]]/Sales_Data[[#This Row],[Sales]]</f>
        <v>0.4</v>
      </c>
      <c r="Z7352">
        <f>YEAR(Sales_Data[[#This Row],[Order Date]])</f>
        <v>2017</v>
      </c>
    </row>
    <row r="7353" spans="1:26" x14ac:dyDescent="0.2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>_xlfn.XLOOKUP(Sales_Data[[#This Row],[Category]],Assumptions_Model!A:A, Assumptions_Model!B:B)</f>
        <v>0.55000000000000004</v>
      </c>
      <c r="W7353">
        <f>Sales_Data[[#This Row],[Sales]]*Sales_Data[[#This Row],[Cost_%]]</f>
        <v>61.484500000000011</v>
      </c>
      <c r="X7353">
        <f>Sales_Data[[#This Row],[Sales]]-Sales_Data[[#This Row],[Cost]]</f>
        <v>50.305499999999995</v>
      </c>
      <c r="Y7353" s="3">
        <f>Sales_Data[[#This Row],[Gross_Profit_Recalc]]/Sales_Data[[#This Row],[Sales]]</f>
        <v>0.44999999999999996</v>
      </c>
      <c r="Z7353">
        <f>YEAR(Sales_Data[[#This Row],[Order Date]])</f>
        <v>2017</v>
      </c>
    </row>
    <row r="7354" spans="1:26" x14ac:dyDescent="0.2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>_xlfn.XLOOKUP(Sales_Data[[#This Row],[Category]],Assumptions_Model!A:A, Assumptions_Model!B:B)</f>
        <v>0.55000000000000004</v>
      </c>
      <c r="W7354">
        <f>Sales_Data[[#This Row],[Sales]]*Sales_Data[[#This Row],[Cost_%]]</f>
        <v>244.99200000000002</v>
      </c>
      <c r="X7354">
        <f>Sales_Data[[#This Row],[Sales]]-Sales_Data[[#This Row],[Cost]]</f>
        <v>200.44799999999998</v>
      </c>
      <c r="Y7354" s="3">
        <f>Sales_Data[[#This Row],[Gross_Profit_Recalc]]/Sales_Data[[#This Row],[Sales]]</f>
        <v>0.44999999999999996</v>
      </c>
      <c r="Z7354">
        <f>YEAR(Sales_Data[[#This Row],[Order Date]])</f>
        <v>2017</v>
      </c>
    </row>
    <row r="7355" spans="1:26" x14ac:dyDescent="0.2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>_xlfn.XLOOKUP(Sales_Data[[#This Row],[Category]],Assumptions_Model!A:A, Assumptions_Model!B:B)</f>
        <v>0.6</v>
      </c>
      <c r="W7355">
        <f>Sales_Data[[#This Row],[Sales]]*Sales_Data[[#This Row],[Cost_%]]</f>
        <v>9.911999999999999</v>
      </c>
      <c r="X7355">
        <f>Sales_Data[[#This Row],[Sales]]-Sales_Data[[#This Row],[Cost]]</f>
        <v>6.6080000000000005</v>
      </c>
      <c r="Y7355" s="3">
        <f>Sales_Data[[#This Row],[Gross_Profit_Recalc]]/Sales_Data[[#This Row],[Sales]]</f>
        <v>0.4</v>
      </c>
      <c r="Z7355">
        <f>YEAR(Sales_Data[[#This Row],[Order Date]])</f>
        <v>2016</v>
      </c>
    </row>
    <row r="7356" spans="1:26" x14ac:dyDescent="0.2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>_xlfn.XLOOKUP(Sales_Data[[#This Row],[Category]],Assumptions_Model!A:A, Assumptions_Model!B:B)</f>
        <v>0.6</v>
      </c>
      <c r="W7356">
        <f>Sales_Data[[#This Row],[Sales]]*Sales_Data[[#This Row],[Cost_%]]</f>
        <v>17.939999999999998</v>
      </c>
      <c r="X7356">
        <f>Sales_Data[[#This Row],[Sales]]-Sales_Data[[#This Row],[Cost]]</f>
        <v>11.96</v>
      </c>
      <c r="Y7356" s="3">
        <f>Sales_Data[[#This Row],[Gross_Profit_Recalc]]/Sales_Data[[#This Row],[Sales]]</f>
        <v>0.4</v>
      </c>
      <c r="Z7356">
        <f>YEAR(Sales_Data[[#This Row],[Order Date]])</f>
        <v>2017</v>
      </c>
    </row>
    <row r="7357" spans="1:26" x14ac:dyDescent="0.2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>_xlfn.XLOOKUP(Sales_Data[[#This Row],[Category]],Assumptions_Model!A:A, Assumptions_Model!B:B)</f>
        <v>0.6</v>
      </c>
      <c r="W7357">
        <f>Sales_Data[[#This Row],[Sales]]*Sales_Data[[#This Row],[Cost_%]]</f>
        <v>69.84</v>
      </c>
      <c r="X7357">
        <f>Sales_Data[[#This Row],[Sales]]-Sales_Data[[#This Row],[Cost]]</f>
        <v>46.56</v>
      </c>
      <c r="Y7357" s="3">
        <f>Sales_Data[[#This Row],[Gross_Profit_Recalc]]/Sales_Data[[#This Row],[Sales]]</f>
        <v>0.4</v>
      </c>
      <c r="Z7357">
        <f>YEAR(Sales_Data[[#This Row],[Order Date]])</f>
        <v>2015</v>
      </c>
    </row>
    <row r="7358" spans="1:26" x14ac:dyDescent="0.2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>_xlfn.XLOOKUP(Sales_Data[[#This Row],[Category]],Assumptions_Model!A:A, Assumptions_Model!B:B)</f>
        <v>0.6</v>
      </c>
      <c r="W7358">
        <f>Sales_Data[[#This Row],[Sales]]*Sales_Data[[#This Row],[Cost_%]]</f>
        <v>0.84479999999999988</v>
      </c>
      <c r="X7358">
        <f>Sales_Data[[#This Row],[Sales]]-Sales_Data[[#This Row],[Cost]]</f>
        <v>0.56320000000000003</v>
      </c>
      <c r="Y7358" s="3">
        <f>Sales_Data[[#This Row],[Gross_Profit_Recalc]]/Sales_Data[[#This Row],[Sales]]</f>
        <v>0.4</v>
      </c>
      <c r="Z7358">
        <f>YEAR(Sales_Data[[#This Row],[Order Date]])</f>
        <v>2016</v>
      </c>
    </row>
    <row r="7359" spans="1:26" x14ac:dyDescent="0.2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>_xlfn.XLOOKUP(Sales_Data[[#This Row],[Category]],Assumptions_Model!A:A, Assumptions_Model!B:B)</f>
        <v>0.65</v>
      </c>
      <c r="W7359">
        <f>Sales_Data[[#This Row],[Sales]]*Sales_Data[[#This Row],[Cost_%]]</f>
        <v>110.21920000000001</v>
      </c>
      <c r="X7359">
        <f>Sales_Data[[#This Row],[Sales]]-Sales_Data[[#This Row],[Cost]]</f>
        <v>59.348799999999997</v>
      </c>
      <c r="Y7359" s="3">
        <f>Sales_Data[[#This Row],[Gross_Profit_Recalc]]/Sales_Data[[#This Row],[Sales]]</f>
        <v>0.35</v>
      </c>
      <c r="Z7359">
        <f>YEAR(Sales_Data[[#This Row],[Order Date]])</f>
        <v>2016</v>
      </c>
    </row>
    <row r="7360" spans="1:26" x14ac:dyDescent="0.2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>_xlfn.XLOOKUP(Sales_Data[[#This Row],[Category]],Assumptions_Model!A:A, Assumptions_Model!B:B)</f>
        <v>0.55000000000000004</v>
      </c>
      <c r="W7360">
        <f>Sales_Data[[#This Row],[Sales]]*Sales_Data[[#This Row],[Cost_%]]</f>
        <v>138.58020000000002</v>
      </c>
      <c r="X7360">
        <f>Sales_Data[[#This Row],[Sales]]-Sales_Data[[#This Row],[Cost]]</f>
        <v>113.38379999999998</v>
      </c>
      <c r="Y7360" s="3">
        <f>Sales_Data[[#This Row],[Gross_Profit_Recalc]]/Sales_Data[[#This Row],[Sales]]</f>
        <v>0.4499999999999999</v>
      </c>
      <c r="Z7360">
        <f>YEAR(Sales_Data[[#This Row],[Order Date]])</f>
        <v>2014</v>
      </c>
    </row>
    <row r="7361" spans="1:26" x14ac:dyDescent="0.2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>_xlfn.XLOOKUP(Sales_Data[[#This Row],[Category]],Assumptions_Model!A:A, Assumptions_Model!B:B)</f>
        <v>0.65</v>
      </c>
      <c r="W7361">
        <f>Sales_Data[[#This Row],[Sales]]*Sales_Data[[#This Row],[Cost_%]]</f>
        <v>340.44660000000005</v>
      </c>
      <c r="X7361">
        <f>Sales_Data[[#This Row],[Sales]]-Sales_Data[[#This Row],[Cost]]</f>
        <v>183.31739999999996</v>
      </c>
      <c r="Y7361" s="3">
        <f>Sales_Data[[#This Row],[Gross_Profit_Recalc]]/Sales_Data[[#This Row],[Sales]]</f>
        <v>0.34999999999999992</v>
      </c>
      <c r="Z7361">
        <f>YEAR(Sales_Data[[#This Row],[Order Date]])</f>
        <v>2014</v>
      </c>
    </row>
    <row r="7362" spans="1:26" x14ac:dyDescent="0.2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>_xlfn.XLOOKUP(Sales_Data[[#This Row],[Category]],Assumptions_Model!A:A, Assumptions_Model!B:B)</f>
        <v>0.6</v>
      </c>
      <c r="W7362">
        <f>Sales_Data[[#This Row],[Sales]]*Sales_Data[[#This Row],[Cost_%]]</f>
        <v>11.664</v>
      </c>
      <c r="X7362">
        <f>Sales_Data[[#This Row],[Sales]]-Sales_Data[[#This Row],[Cost]]</f>
        <v>7.7760000000000016</v>
      </c>
      <c r="Y7362" s="3">
        <f>Sales_Data[[#This Row],[Gross_Profit_Recalc]]/Sales_Data[[#This Row],[Sales]]</f>
        <v>0.40000000000000008</v>
      </c>
      <c r="Z7362">
        <f>YEAR(Sales_Data[[#This Row],[Order Date]])</f>
        <v>2016</v>
      </c>
    </row>
    <row r="7363" spans="1:26" x14ac:dyDescent="0.2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>_xlfn.XLOOKUP(Sales_Data[[#This Row],[Category]],Assumptions_Model!A:A, Assumptions_Model!B:B)</f>
        <v>0.65</v>
      </c>
      <c r="W7363">
        <f>Sales_Data[[#This Row],[Sales]]*Sales_Data[[#This Row],[Cost_%]]</f>
        <v>126.3288</v>
      </c>
      <c r="X7363">
        <f>Sales_Data[[#This Row],[Sales]]-Sales_Data[[#This Row],[Cost]]</f>
        <v>68.023200000000003</v>
      </c>
      <c r="Y7363" s="3">
        <f>Sales_Data[[#This Row],[Gross_Profit_Recalc]]/Sales_Data[[#This Row],[Sales]]</f>
        <v>0.35000000000000003</v>
      </c>
      <c r="Z7363">
        <f>YEAR(Sales_Data[[#This Row],[Order Date]])</f>
        <v>2016</v>
      </c>
    </row>
    <row r="7364" spans="1:26" x14ac:dyDescent="0.2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>_xlfn.XLOOKUP(Sales_Data[[#This Row],[Category]],Assumptions_Model!A:A, Assumptions_Model!B:B)</f>
        <v>0.6</v>
      </c>
      <c r="W7364">
        <f>Sales_Data[[#This Row],[Sales]]*Sales_Data[[#This Row],[Cost_%]]</f>
        <v>21.974399999999999</v>
      </c>
      <c r="X7364">
        <f>Sales_Data[[#This Row],[Sales]]-Sales_Data[[#This Row],[Cost]]</f>
        <v>14.649600000000003</v>
      </c>
      <c r="Y7364" s="3">
        <f>Sales_Data[[#This Row],[Gross_Profit_Recalc]]/Sales_Data[[#This Row],[Sales]]</f>
        <v>0.40000000000000008</v>
      </c>
      <c r="Z7364">
        <f>YEAR(Sales_Data[[#This Row],[Order Date]])</f>
        <v>2016</v>
      </c>
    </row>
    <row r="7365" spans="1:26" x14ac:dyDescent="0.2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>_xlfn.XLOOKUP(Sales_Data[[#This Row],[Category]],Assumptions_Model!A:A, Assumptions_Model!B:B)</f>
        <v>0.55000000000000004</v>
      </c>
      <c r="W7365">
        <f>Sales_Data[[#This Row],[Sales]]*Sales_Data[[#This Row],[Cost_%]]</f>
        <v>187.10010000000003</v>
      </c>
      <c r="X7365">
        <f>Sales_Data[[#This Row],[Sales]]-Sales_Data[[#This Row],[Cost]]</f>
        <v>153.08189999999999</v>
      </c>
      <c r="Y7365" s="3">
        <f>Sales_Data[[#This Row],[Gross_Profit_Recalc]]/Sales_Data[[#This Row],[Sales]]</f>
        <v>0.44999999999999996</v>
      </c>
      <c r="Z7365">
        <f>YEAR(Sales_Data[[#This Row],[Order Date]])</f>
        <v>2016</v>
      </c>
    </row>
    <row r="7366" spans="1:26" x14ac:dyDescent="0.2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>_xlfn.XLOOKUP(Sales_Data[[#This Row],[Category]],Assumptions_Model!A:A, Assumptions_Model!B:B)</f>
        <v>0.6</v>
      </c>
      <c r="W7366">
        <f>Sales_Data[[#This Row],[Sales]]*Sales_Data[[#This Row],[Cost_%]]</f>
        <v>7.6032000000000002</v>
      </c>
      <c r="X7366">
        <f>Sales_Data[[#This Row],[Sales]]-Sales_Data[[#This Row],[Cost]]</f>
        <v>5.0688000000000004</v>
      </c>
      <c r="Y7366" s="3">
        <f>Sales_Data[[#This Row],[Gross_Profit_Recalc]]/Sales_Data[[#This Row],[Sales]]</f>
        <v>0.4</v>
      </c>
      <c r="Z7366">
        <f>YEAR(Sales_Data[[#This Row],[Order Date]])</f>
        <v>2016</v>
      </c>
    </row>
    <row r="7367" spans="1:26" x14ac:dyDescent="0.2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f>_xlfn.XLOOKUP(Sales_Data[[#This Row],[Category]],Assumptions_Model!A:A, Assumptions_Model!B:B)</f>
        <v>0.6</v>
      </c>
      <c r="W7367">
        <f>Sales_Data[[#This Row],[Sales]]*Sales_Data[[#This Row],[Cost_%]]</f>
        <v>4.1327999999999996</v>
      </c>
      <c r="X7367">
        <f>Sales_Data[[#This Row],[Sales]]-Sales_Data[[#This Row],[Cost]]</f>
        <v>2.7552000000000003</v>
      </c>
      <c r="Y7367" s="3">
        <f>Sales_Data[[#This Row],[Gross_Profit_Recalc]]/Sales_Data[[#This Row],[Sales]]</f>
        <v>0.40000000000000008</v>
      </c>
      <c r="Z7367">
        <f>YEAR(Sales_Data[[#This Row],[Order Date]])</f>
        <v>2016</v>
      </c>
    </row>
    <row r="7368" spans="1:26" x14ac:dyDescent="0.2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f>_xlfn.XLOOKUP(Sales_Data[[#This Row],[Category]],Assumptions_Model!A:A, Assumptions_Model!B:B)</f>
        <v>0.6</v>
      </c>
      <c r="W7368">
        <f>Sales_Data[[#This Row],[Sales]]*Sales_Data[[#This Row],[Cost_%]]</f>
        <v>19.526399999999999</v>
      </c>
      <c r="X7368">
        <f>Sales_Data[[#This Row],[Sales]]-Sales_Data[[#This Row],[Cost]]</f>
        <v>13.017599999999998</v>
      </c>
      <c r="Y7368" s="3">
        <f>Sales_Data[[#This Row],[Gross_Profit_Recalc]]/Sales_Data[[#This Row],[Sales]]</f>
        <v>0.39999999999999997</v>
      </c>
      <c r="Z7368">
        <f>YEAR(Sales_Data[[#This Row],[Order Date]])</f>
        <v>2016</v>
      </c>
    </row>
    <row r="7369" spans="1:26" x14ac:dyDescent="0.2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>_xlfn.XLOOKUP(Sales_Data[[#This Row],[Category]],Assumptions_Model!A:A, Assumptions_Model!B:B)</f>
        <v>0.65</v>
      </c>
      <c r="W7369">
        <f>Sales_Data[[#This Row],[Sales]]*Sales_Data[[#This Row],[Cost_%]]</f>
        <v>226.07130000000001</v>
      </c>
      <c r="X7369">
        <f>Sales_Data[[#This Row],[Sales]]-Sales_Data[[#This Row],[Cost]]</f>
        <v>121.73070000000001</v>
      </c>
      <c r="Y7369" s="3">
        <f>Sales_Data[[#This Row],[Gross_Profit_Recalc]]/Sales_Data[[#This Row],[Sales]]</f>
        <v>0.35000000000000003</v>
      </c>
      <c r="Z7369">
        <f>YEAR(Sales_Data[[#This Row],[Order Date]])</f>
        <v>2016</v>
      </c>
    </row>
    <row r="7370" spans="1:26" x14ac:dyDescent="0.2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f>_xlfn.XLOOKUP(Sales_Data[[#This Row],[Category]],Assumptions_Model!A:A, Assumptions_Model!B:B)</f>
        <v>0.6</v>
      </c>
      <c r="W7370">
        <f>Sales_Data[[#This Row],[Sales]]*Sales_Data[[#This Row],[Cost_%]]</f>
        <v>9.3420000000000005</v>
      </c>
      <c r="X7370">
        <f>Sales_Data[[#This Row],[Sales]]-Sales_Data[[#This Row],[Cost]]</f>
        <v>6.2279999999999998</v>
      </c>
      <c r="Y7370" s="3">
        <f>Sales_Data[[#This Row],[Gross_Profit_Recalc]]/Sales_Data[[#This Row],[Sales]]</f>
        <v>0.39999999999999997</v>
      </c>
      <c r="Z7370">
        <f>YEAR(Sales_Data[[#This Row],[Order Date]])</f>
        <v>2017</v>
      </c>
    </row>
    <row r="7371" spans="1:26" x14ac:dyDescent="0.2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>_xlfn.XLOOKUP(Sales_Data[[#This Row],[Category]],Assumptions_Model!A:A, Assumptions_Model!B:B)</f>
        <v>0.6</v>
      </c>
      <c r="W7371">
        <f>Sales_Data[[#This Row],[Sales]]*Sales_Data[[#This Row],[Cost_%]]</f>
        <v>2.7647999999999997</v>
      </c>
      <c r="X7371">
        <f>Sales_Data[[#This Row],[Sales]]-Sales_Data[[#This Row],[Cost]]</f>
        <v>1.8431999999999999</v>
      </c>
      <c r="Y7371" s="3">
        <f>Sales_Data[[#This Row],[Gross_Profit_Recalc]]/Sales_Data[[#This Row],[Sales]]</f>
        <v>0.4</v>
      </c>
      <c r="Z7371">
        <f>YEAR(Sales_Data[[#This Row],[Order Date]])</f>
        <v>2015</v>
      </c>
    </row>
    <row r="7372" spans="1:26" x14ac:dyDescent="0.2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>_xlfn.XLOOKUP(Sales_Data[[#This Row],[Category]],Assumptions_Model!A:A, Assumptions_Model!B:B)</f>
        <v>0.55000000000000004</v>
      </c>
      <c r="W7372">
        <f>Sales_Data[[#This Row],[Sales]]*Sales_Data[[#This Row],[Cost_%]]</f>
        <v>141.88900000000001</v>
      </c>
      <c r="X7372">
        <f>Sales_Data[[#This Row],[Sales]]-Sales_Data[[#This Row],[Cost]]</f>
        <v>116.09100000000001</v>
      </c>
      <c r="Y7372" s="3">
        <f>Sales_Data[[#This Row],[Gross_Profit_Recalc]]/Sales_Data[[#This Row],[Sales]]</f>
        <v>0.45</v>
      </c>
      <c r="Z7372">
        <f>YEAR(Sales_Data[[#This Row],[Order Date]])</f>
        <v>2014</v>
      </c>
    </row>
    <row r="7373" spans="1:26" x14ac:dyDescent="0.2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>_xlfn.XLOOKUP(Sales_Data[[#This Row],[Category]],Assumptions_Model!A:A, Assumptions_Model!B:B)</f>
        <v>0.6</v>
      </c>
      <c r="W7373">
        <f>Sales_Data[[#This Row],[Sales]]*Sales_Data[[#This Row],[Cost_%]]</f>
        <v>92.268000000000001</v>
      </c>
      <c r="X7373">
        <f>Sales_Data[[#This Row],[Sales]]-Sales_Data[[#This Row],[Cost]]</f>
        <v>61.512</v>
      </c>
      <c r="Y7373" s="3">
        <f>Sales_Data[[#This Row],[Gross_Profit_Recalc]]/Sales_Data[[#This Row],[Sales]]</f>
        <v>0.4</v>
      </c>
      <c r="Z7373">
        <f>YEAR(Sales_Data[[#This Row],[Order Date]])</f>
        <v>2017</v>
      </c>
    </row>
    <row r="7374" spans="1:26" x14ac:dyDescent="0.2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>_xlfn.XLOOKUP(Sales_Data[[#This Row],[Category]],Assumptions_Model!A:A, Assumptions_Model!B:B)</f>
        <v>0.6</v>
      </c>
      <c r="W7374">
        <f>Sales_Data[[#This Row],[Sales]]*Sales_Data[[#This Row],[Cost_%]]</f>
        <v>36.612000000000002</v>
      </c>
      <c r="X7374">
        <f>Sales_Data[[#This Row],[Sales]]-Sales_Data[[#This Row],[Cost]]</f>
        <v>24.408000000000001</v>
      </c>
      <c r="Y7374" s="3">
        <f>Sales_Data[[#This Row],[Gross_Profit_Recalc]]/Sales_Data[[#This Row],[Sales]]</f>
        <v>0.4</v>
      </c>
      <c r="Z7374">
        <f>YEAR(Sales_Data[[#This Row],[Order Date]])</f>
        <v>2017</v>
      </c>
    </row>
    <row r="7375" spans="1:26" x14ac:dyDescent="0.2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>_xlfn.XLOOKUP(Sales_Data[[#This Row],[Category]],Assumptions_Model!A:A, Assumptions_Model!B:B)</f>
        <v>0.6</v>
      </c>
      <c r="W7375">
        <f>Sales_Data[[#This Row],[Sales]]*Sales_Data[[#This Row],[Cost_%]]</f>
        <v>66.066000000000003</v>
      </c>
      <c r="X7375">
        <f>Sales_Data[[#This Row],[Sales]]-Sales_Data[[#This Row],[Cost]]</f>
        <v>44.043999999999997</v>
      </c>
      <c r="Y7375" s="3">
        <f>Sales_Data[[#This Row],[Gross_Profit_Recalc]]/Sales_Data[[#This Row],[Sales]]</f>
        <v>0.39999999999999997</v>
      </c>
      <c r="Z7375">
        <f>YEAR(Sales_Data[[#This Row],[Order Date]])</f>
        <v>2017</v>
      </c>
    </row>
    <row r="7376" spans="1:26" x14ac:dyDescent="0.2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>_xlfn.XLOOKUP(Sales_Data[[#This Row],[Category]],Assumptions_Model!A:A, Assumptions_Model!B:B)</f>
        <v>0.6</v>
      </c>
      <c r="W7376">
        <f>Sales_Data[[#This Row],[Sales]]*Sales_Data[[#This Row],[Cost_%]]</f>
        <v>4.734</v>
      </c>
      <c r="X7376">
        <f>Sales_Data[[#This Row],[Sales]]-Sales_Data[[#This Row],[Cost]]</f>
        <v>3.1559999999999997</v>
      </c>
      <c r="Y7376" s="3">
        <f>Sales_Data[[#This Row],[Gross_Profit_Recalc]]/Sales_Data[[#This Row],[Sales]]</f>
        <v>0.39999999999999997</v>
      </c>
      <c r="Z7376">
        <f>YEAR(Sales_Data[[#This Row],[Order Date]])</f>
        <v>2017</v>
      </c>
    </row>
    <row r="7377" spans="1:26" x14ac:dyDescent="0.2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>_xlfn.XLOOKUP(Sales_Data[[#This Row],[Category]],Assumptions_Model!A:A, Assumptions_Model!B:B)</f>
        <v>0.6</v>
      </c>
      <c r="W7377">
        <f>Sales_Data[[#This Row],[Sales]]*Sales_Data[[#This Row],[Cost_%]]</f>
        <v>21.6144</v>
      </c>
      <c r="X7377">
        <f>Sales_Data[[#This Row],[Sales]]-Sales_Data[[#This Row],[Cost]]</f>
        <v>14.409600000000001</v>
      </c>
      <c r="Y7377" s="3">
        <f>Sales_Data[[#This Row],[Gross_Profit_Recalc]]/Sales_Data[[#This Row],[Sales]]</f>
        <v>0.4</v>
      </c>
      <c r="Z7377">
        <f>YEAR(Sales_Data[[#This Row],[Order Date]])</f>
        <v>2017</v>
      </c>
    </row>
    <row r="7378" spans="1:26" x14ac:dyDescent="0.2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>_xlfn.XLOOKUP(Sales_Data[[#This Row],[Category]],Assumptions_Model!A:A, Assumptions_Model!B:B)</f>
        <v>0.6</v>
      </c>
      <c r="W7378">
        <f>Sales_Data[[#This Row],[Sales]]*Sales_Data[[#This Row],[Cost_%]]</f>
        <v>32.601599999999998</v>
      </c>
      <c r="X7378">
        <f>Sales_Data[[#This Row],[Sales]]-Sales_Data[[#This Row],[Cost]]</f>
        <v>21.734400000000001</v>
      </c>
      <c r="Y7378" s="3">
        <f>Sales_Data[[#This Row],[Gross_Profit_Recalc]]/Sales_Data[[#This Row],[Sales]]</f>
        <v>0.4</v>
      </c>
      <c r="Z7378">
        <f>YEAR(Sales_Data[[#This Row],[Order Date]])</f>
        <v>2017</v>
      </c>
    </row>
    <row r="7379" spans="1:26" x14ac:dyDescent="0.2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>_xlfn.XLOOKUP(Sales_Data[[#This Row],[Category]],Assumptions_Model!A:A, Assumptions_Model!B:B)</f>
        <v>0.6</v>
      </c>
      <c r="W7379">
        <f>Sales_Data[[#This Row],[Sales]]*Sales_Data[[#This Row],[Cost_%]]</f>
        <v>55.511999999999993</v>
      </c>
      <c r="X7379">
        <f>Sales_Data[[#This Row],[Sales]]-Sales_Data[[#This Row],[Cost]]</f>
        <v>37.008000000000003</v>
      </c>
      <c r="Y7379" s="3">
        <f>Sales_Data[[#This Row],[Gross_Profit_Recalc]]/Sales_Data[[#This Row],[Sales]]</f>
        <v>0.4</v>
      </c>
      <c r="Z7379">
        <f>YEAR(Sales_Data[[#This Row],[Order Date]])</f>
        <v>2014</v>
      </c>
    </row>
    <row r="7380" spans="1:26" x14ac:dyDescent="0.2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>_xlfn.XLOOKUP(Sales_Data[[#This Row],[Category]],Assumptions_Model!A:A, Assumptions_Model!B:B)</f>
        <v>0.6</v>
      </c>
      <c r="W7380">
        <f>Sales_Data[[#This Row],[Sales]]*Sales_Data[[#This Row],[Cost_%]]</f>
        <v>6.1631999999999998</v>
      </c>
      <c r="X7380">
        <f>Sales_Data[[#This Row],[Sales]]-Sales_Data[[#This Row],[Cost]]</f>
        <v>4.1088000000000005</v>
      </c>
      <c r="Y7380" s="3">
        <f>Sales_Data[[#This Row],[Gross_Profit_Recalc]]/Sales_Data[[#This Row],[Sales]]</f>
        <v>0.4</v>
      </c>
      <c r="Z7380">
        <f>YEAR(Sales_Data[[#This Row],[Order Date]])</f>
        <v>2015</v>
      </c>
    </row>
    <row r="7381" spans="1:26" x14ac:dyDescent="0.2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>_xlfn.XLOOKUP(Sales_Data[[#This Row],[Category]],Assumptions_Model!A:A, Assumptions_Model!B:B)</f>
        <v>0.6</v>
      </c>
      <c r="W7381">
        <f>Sales_Data[[#This Row],[Sales]]*Sales_Data[[#This Row],[Cost_%]]</f>
        <v>24.443999999999999</v>
      </c>
      <c r="X7381">
        <f>Sales_Data[[#This Row],[Sales]]-Sales_Data[[#This Row],[Cost]]</f>
        <v>16.296000000000003</v>
      </c>
      <c r="Y7381" s="3">
        <f>Sales_Data[[#This Row],[Gross_Profit_Recalc]]/Sales_Data[[#This Row],[Sales]]</f>
        <v>0.40000000000000008</v>
      </c>
      <c r="Z7381">
        <f>YEAR(Sales_Data[[#This Row],[Order Date]])</f>
        <v>2016</v>
      </c>
    </row>
    <row r="7382" spans="1:26" x14ac:dyDescent="0.2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f>_xlfn.XLOOKUP(Sales_Data[[#This Row],[Category]],Assumptions_Model!A:A, Assumptions_Model!B:B)</f>
        <v>0.6</v>
      </c>
      <c r="W7382">
        <f>Sales_Data[[#This Row],[Sales]]*Sales_Data[[#This Row],[Cost_%]]</f>
        <v>8.64</v>
      </c>
      <c r="X7382">
        <f>Sales_Data[[#This Row],[Sales]]-Sales_Data[[#This Row],[Cost]]</f>
        <v>5.76</v>
      </c>
      <c r="Y7382" s="3">
        <f>Sales_Data[[#This Row],[Gross_Profit_Recalc]]/Sales_Data[[#This Row],[Sales]]</f>
        <v>0.39999999999999997</v>
      </c>
      <c r="Z7382">
        <f>YEAR(Sales_Data[[#This Row],[Order Date]])</f>
        <v>2016</v>
      </c>
    </row>
    <row r="7383" spans="1:26" x14ac:dyDescent="0.2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f>_xlfn.XLOOKUP(Sales_Data[[#This Row],[Category]],Assumptions_Model!A:A, Assumptions_Model!B:B)</f>
        <v>0.55000000000000004</v>
      </c>
      <c r="W7383">
        <f>Sales_Data[[#This Row],[Sales]]*Sales_Data[[#This Row],[Cost_%]]</f>
        <v>82.472499999999997</v>
      </c>
      <c r="X7383">
        <f>Sales_Data[[#This Row],[Sales]]-Sales_Data[[#This Row],[Cost]]</f>
        <v>67.477499999999992</v>
      </c>
      <c r="Y7383" s="3">
        <f>Sales_Data[[#This Row],[Gross_Profit_Recalc]]/Sales_Data[[#This Row],[Sales]]</f>
        <v>0.44999999999999996</v>
      </c>
      <c r="Z7383">
        <f>YEAR(Sales_Data[[#This Row],[Order Date]])</f>
        <v>2016</v>
      </c>
    </row>
    <row r="7384" spans="1:26" x14ac:dyDescent="0.2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>_xlfn.XLOOKUP(Sales_Data[[#This Row],[Category]],Assumptions_Model!A:A, Assumptions_Model!B:B)</f>
        <v>0.6</v>
      </c>
      <c r="W7384">
        <f>Sales_Data[[#This Row],[Sales]]*Sales_Data[[#This Row],[Cost_%]]</f>
        <v>10.139999999999999</v>
      </c>
      <c r="X7384">
        <f>Sales_Data[[#This Row],[Sales]]-Sales_Data[[#This Row],[Cost]]</f>
        <v>6.76</v>
      </c>
      <c r="Y7384" s="3">
        <f>Sales_Data[[#This Row],[Gross_Profit_Recalc]]/Sales_Data[[#This Row],[Sales]]</f>
        <v>0.4</v>
      </c>
      <c r="Z7384">
        <f>YEAR(Sales_Data[[#This Row],[Order Date]])</f>
        <v>2016</v>
      </c>
    </row>
    <row r="7385" spans="1:26" x14ac:dyDescent="0.2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>_xlfn.XLOOKUP(Sales_Data[[#This Row],[Category]],Assumptions_Model!A:A, Assumptions_Model!B:B)</f>
        <v>0.6</v>
      </c>
      <c r="W7385">
        <f>Sales_Data[[#This Row],[Sales]]*Sales_Data[[#This Row],[Cost_%]]</f>
        <v>10.565999999999999</v>
      </c>
      <c r="X7385">
        <f>Sales_Data[[#This Row],[Sales]]-Sales_Data[[#This Row],[Cost]]</f>
        <v>7.0440000000000005</v>
      </c>
      <c r="Y7385" s="3">
        <f>Sales_Data[[#This Row],[Gross_Profit_Recalc]]/Sales_Data[[#This Row],[Sales]]</f>
        <v>0.4</v>
      </c>
      <c r="Z7385">
        <f>YEAR(Sales_Data[[#This Row],[Order Date]])</f>
        <v>2016</v>
      </c>
    </row>
    <row r="7386" spans="1:26" x14ac:dyDescent="0.2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>_xlfn.XLOOKUP(Sales_Data[[#This Row],[Category]],Assumptions_Model!A:A, Assumptions_Model!B:B)</f>
        <v>0.6</v>
      </c>
      <c r="W7386">
        <f>Sales_Data[[#This Row],[Sales]]*Sales_Data[[#This Row],[Cost_%]]</f>
        <v>226.79999999999998</v>
      </c>
      <c r="X7386">
        <f>Sales_Data[[#This Row],[Sales]]-Sales_Data[[#This Row],[Cost]]</f>
        <v>151.20000000000002</v>
      </c>
      <c r="Y7386" s="3">
        <f>Sales_Data[[#This Row],[Gross_Profit_Recalc]]/Sales_Data[[#This Row],[Sales]]</f>
        <v>0.4</v>
      </c>
      <c r="Z7386">
        <f>YEAR(Sales_Data[[#This Row],[Order Date]])</f>
        <v>2016</v>
      </c>
    </row>
    <row r="7387" spans="1:26" x14ac:dyDescent="0.2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>_xlfn.XLOOKUP(Sales_Data[[#This Row],[Category]],Assumptions_Model!A:A, Assumptions_Model!B:B)</f>
        <v>0.6</v>
      </c>
      <c r="W7387">
        <f>Sales_Data[[#This Row],[Sales]]*Sales_Data[[#This Row],[Cost_%]]</f>
        <v>10.584</v>
      </c>
      <c r="X7387">
        <f>Sales_Data[[#This Row],[Sales]]-Sales_Data[[#This Row],[Cost]]</f>
        <v>7.0560000000000009</v>
      </c>
      <c r="Y7387" s="3">
        <f>Sales_Data[[#This Row],[Gross_Profit_Recalc]]/Sales_Data[[#This Row],[Sales]]</f>
        <v>0.4</v>
      </c>
      <c r="Z7387">
        <f>YEAR(Sales_Data[[#This Row],[Order Date]])</f>
        <v>2016</v>
      </c>
    </row>
    <row r="7388" spans="1:26" x14ac:dyDescent="0.2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>_xlfn.XLOOKUP(Sales_Data[[#This Row],[Category]],Assumptions_Model!A:A, Assumptions_Model!B:B)</f>
        <v>0.6</v>
      </c>
      <c r="W7388">
        <f>Sales_Data[[#This Row],[Sales]]*Sales_Data[[#This Row],[Cost_%]]</f>
        <v>223.84799999999998</v>
      </c>
      <c r="X7388">
        <f>Sales_Data[[#This Row],[Sales]]-Sales_Data[[#This Row],[Cost]]</f>
        <v>149.232</v>
      </c>
      <c r="Y7388" s="3">
        <f>Sales_Data[[#This Row],[Gross_Profit_Recalc]]/Sales_Data[[#This Row],[Sales]]</f>
        <v>0.4</v>
      </c>
      <c r="Z7388">
        <f>YEAR(Sales_Data[[#This Row],[Order Date]])</f>
        <v>2016</v>
      </c>
    </row>
    <row r="7389" spans="1:26" x14ac:dyDescent="0.2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>_xlfn.XLOOKUP(Sales_Data[[#This Row],[Category]],Assumptions_Model!A:A, Assumptions_Model!B:B)</f>
        <v>0.65</v>
      </c>
      <c r="W7389">
        <f>Sales_Data[[#This Row],[Sales]]*Sales_Data[[#This Row],[Cost_%]]</f>
        <v>868.68600000000004</v>
      </c>
      <c r="X7389">
        <f>Sales_Data[[#This Row],[Sales]]-Sales_Data[[#This Row],[Cost]]</f>
        <v>467.75400000000002</v>
      </c>
      <c r="Y7389" s="3">
        <f>Sales_Data[[#This Row],[Gross_Profit_Recalc]]/Sales_Data[[#This Row],[Sales]]</f>
        <v>0.35</v>
      </c>
      <c r="Z7389">
        <f>YEAR(Sales_Data[[#This Row],[Order Date]])</f>
        <v>2016</v>
      </c>
    </row>
    <row r="7390" spans="1:26" x14ac:dyDescent="0.2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>_xlfn.XLOOKUP(Sales_Data[[#This Row],[Category]],Assumptions_Model!A:A, Assumptions_Model!B:B)</f>
        <v>0.55000000000000004</v>
      </c>
      <c r="W7390">
        <f>Sales_Data[[#This Row],[Sales]]*Sales_Data[[#This Row],[Cost_%]]</f>
        <v>16.483499999999999</v>
      </c>
      <c r="X7390">
        <f>Sales_Data[[#This Row],[Sales]]-Sales_Data[[#This Row],[Cost]]</f>
        <v>13.486499999999999</v>
      </c>
      <c r="Y7390" s="3">
        <f>Sales_Data[[#This Row],[Gross_Profit_Recalc]]/Sales_Data[[#This Row],[Sales]]</f>
        <v>0.45</v>
      </c>
      <c r="Z7390">
        <f>YEAR(Sales_Data[[#This Row],[Order Date]])</f>
        <v>2016</v>
      </c>
    </row>
    <row r="7391" spans="1:26" x14ac:dyDescent="0.2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>_xlfn.XLOOKUP(Sales_Data[[#This Row],[Category]],Assumptions_Model!A:A, Assumptions_Model!B:B)</f>
        <v>0.65</v>
      </c>
      <c r="W7391">
        <f>Sales_Data[[#This Row],[Sales]]*Sales_Data[[#This Row],[Cost_%]]</f>
        <v>253.73920000000001</v>
      </c>
      <c r="X7391">
        <f>Sales_Data[[#This Row],[Sales]]-Sales_Data[[#This Row],[Cost]]</f>
        <v>136.62879999999998</v>
      </c>
      <c r="Y7391" s="3">
        <f>Sales_Data[[#This Row],[Gross_Profit_Recalc]]/Sales_Data[[#This Row],[Sales]]</f>
        <v>0.35</v>
      </c>
      <c r="Z7391">
        <f>YEAR(Sales_Data[[#This Row],[Order Date]])</f>
        <v>2017</v>
      </c>
    </row>
    <row r="7392" spans="1:26" x14ac:dyDescent="0.2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f>_xlfn.XLOOKUP(Sales_Data[[#This Row],[Category]],Assumptions_Model!A:A, Assumptions_Model!B:B)</f>
        <v>0.65</v>
      </c>
      <c r="W7392">
        <f>Sales_Data[[#This Row],[Sales]]*Sales_Data[[#This Row],[Cost_%]]</f>
        <v>65.988</v>
      </c>
      <c r="X7392">
        <f>Sales_Data[[#This Row],[Sales]]-Sales_Data[[#This Row],[Cost]]</f>
        <v>35.531999999999996</v>
      </c>
      <c r="Y7392" s="3">
        <f>Sales_Data[[#This Row],[Gross_Profit_Recalc]]/Sales_Data[[#This Row],[Sales]]</f>
        <v>0.35</v>
      </c>
      <c r="Z7392">
        <f>YEAR(Sales_Data[[#This Row],[Order Date]])</f>
        <v>2017</v>
      </c>
    </row>
    <row r="7393" spans="1:26" x14ac:dyDescent="0.2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>_xlfn.XLOOKUP(Sales_Data[[#This Row],[Category]],Assumptions_Model!A:A, Assumptions_Model!B:B)</f>
        <v>0.6</v>
      </c>
      <c r="W7393">
        <f>Sales_Data[[#This Row],[Sales]]*Sales_Data[[#This Row],[Cost_%]]</f>
        <v>44.611200000000004</v>
      </c>
      <c r="X7393">
        <f>Sales_Data[[#This Row],[Sales]]-Sales_Data[[#This Row],[Cost]]</f>
        <v>29.7408</v>
      </c>
      <c r="Y7393" s="3">
        <f>Sales_Data[[#This Row],[Gross_Profit_Recalc]]/Sales_Data[[#This Row],[Sales]]</f>
        <v>0.39999999999999997</v>
      </c>
      <c r="Z7393">
        <f>YEAR(Sales_Data[[#This Row],[Order Date]])</f>
        <v>2017</v>
      </c>
    </row>
    <row r="7394" spans="1:26" x14ac:dyDescent="0.2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>_xlfn.XLOOKUP(Sales_Data[[#This Row],[Category]],Assumptions_Model!A:A, Assumptions_Model!B:B)</f>
        <v>0.6</v>
      </c>
      <c r="W7394">
        <f>Sales_Data[[#This Row],[Sales]]*Sales_Data[[#This Row],[Cost_%]]</f>
        <v>9.42</v>
      </c>
      <c r="X7394">
        <f>Sales_Data[[#This Row],[Sales]]-Sales_Data[[#This Row],[Cost]]</f>
        <v>6.2799999999999994</v>
      </c>
      <c r="Y7394" s="3">
        <f>Sales_Data[[#This Row],[Gross_Profit_Recalc]]/Sales_Data[[#This Row],[Sales]]</f>
        <v>0.39999999999999997</v>
      </c>
      <c r="Z7394">
        <f>YEAR(Sales_Data[[#This Row],[Order Date]])</f>
        <v>2017</v>
      </c>
    </row>
    <row r="7395" spans="1:26" x14ac:dyDescent="0.2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>_xlfn.XLOOKUP(Sales_Data[[#This Row],[Category]],Assumptions_Model!A:A, Assumptions_Model!B:B)</f>
        <v>0.6</v>
      </c>
      <c r="W7395">
        <f>Sales_Data[[#This Row],[Sales]]*Sales_Data[[#This Row],[Cost_%]]</f>
        <v>35.712000000000003</v>
      </c>
      <c r="X7395">
        <f>Sales_Data[[#This Row],[Sales]]-Sales_Data[[#This Row],[Cost]]</f>
        <v>23.808</v>
      </c>
      <c r="Y7395" s="3">
        <f>Sales_Data[[#This Row],[Gross_Profit_Recalc]]/Sales_Data[[#This Row],[Sales]]</f>
        <v>0.39999999999999997</v>
      </c>
      <c r="Z7395">
        <f>YEAR(Sales_Data[[#This Row],[Order Date]])</f>
        <v>2017</v>
      </c>
    </row>
    <row r="7396" spans="1:26" x14ac:dyDescent="0.2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>_xlfn.XLOOKUP(Sales_Data[[#This Row],[Category]],Assumptions_Model!A:A, Assumptions_Model!B:B)</f>
        <v>0.6</v>
      </c>
      <c r="W7396">
        <f>Sales_Data[[#This Row],[Sales]]*Sales_Data[[#This Row],[Cost_%]]</f>
        <v>20.639999999999997</v>
      </c>
      <c r="X7396">
        <f>Sales_Data[[#This Row],[Sales]]-Sales_Data[[#This Row],[Cost]]</f>
        <v>13.760000000000002</v>
      </c>
      <c r="Y7396" s="3">
        <f>Sales_Data[[#This Row],[Gross_Profit_Recalc]]/Sales_Data[[#This Row],[Sales]]</f>
        <v>0.40000000000000008</v>
      </c>
      <c r="Z7396">
        <f>YEAR(Sales_Data[[#This Row],[Order Date]])</f>
        <v>2017</v>
      </c>
    </row>
    <row r="7397" spans="1:26" x14ac:dyDescent="0.2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>_xlfn.XLOOKUP(Sales_Data[[#This Row],[Category]],Assumptions_Model!A:A, Assumptions_Model!B:B)</f>
        <v>0.65</v>
      </c>
      <c r="W7397">
        <f>Sales_Data[[#This Row],[Sales]]*Sales_Data[[#This Row],[Cost_%]]</f>
        <v>203.56440000000001</v>
      </c>
      <c r="X7397">
        <f>Sales_Data[[#This Row],[Sales]]-Sales_Data[[#This Row],[Cost]]</f>
        <v>109.61159999999998</v>
      </c>
      <c r="Y7397" s="3">
        <f>Sales_Data[[#This Row],[Gross_Profit_Recalc]]/Sales_Data[[#This Row],[Sales]]</f>
        <v>0.35</v>
      </c>
      <c r="Z7397">
        <f>YEAR(Sales_Data[[#This Row],[Order Date]])</f>
        <v>2016</v>
      </c>
    </row>
    <row r="7398" spans="1:26" x14ac:dyDescent="0.2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>_xlfn.XLOOKUP(Sales_Data[[#This Row],[Category]],Assumptions_Model!A:A, Assumptions_Model!B:B)</f>
        <v>0.65</v>
      </c>
      <c r="W7398">
        <f>Sales_Data[[#This Row],[Sales]]*Sales_Data[[#This Row],[Cost_%]]</f>
        <v>563.31989999999996</v>
      </c>
      <c r="X7398">
        <f>Sales_Data[[#This Row],[Sales]]-Sales_Data[[#This Row],[Cost]]</f>
        <v>303.3261</v>
      </c>
      <c r="Y7398" s="3">
        <f>Sales_Data[[#This Row],[Gross_Profit_Recalc]]/Sales_Data[[#This Row],[Sales]]</f>
        <v>0.35000000000000003</v>
      </c>
      <c r="Z7398">
        <f>YEAR(Sales_Data[[#This Row],[Order Date]])</f>
        <v>2016</v>
      </c>
    </row>
    <row r="7399" spans="1:26" x14ac:dyDescent="0.2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>_xlfn.XLOOKUP(Sales_Data[[#This Row],[Category]],Assumptions_Model!A:A, Assumptions_Model!B:B)</f>
        <v>0.6</v>
      </c>
      <c r="W7399">
        <f>Sales_Data[[#This Row],[Sales]]*Sales_Data[[#This Row],[Cost_%]]</f>
        <v>477.2448</v>
      </c>
      <c r="X7399">
        <f>Sales_Data[[#This Row],[Sales]]-Sales_Data[[#This Row],[Cost]]</f>
        <v>318.16320000000002</v>
      </c>
      <c r="Y7399" s="3">
        <f>Sales_Data[[#This Row],[Gross_Profit_Recalc]]/Sales_Data[[#This Row],[Sales]]</f>
        <v>0.4</v>
      </c>
      <c r="Z7399">
        <f>YEAR(Sales_Data[[#This Row],[Order Date]])</f>
        <v>2014</v>
      </c>
    </row>
    <row r="7400" spans="1:26" x14ac:dyDescent="0.2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>_xlfn.XLOOKUP(Sales_Data[[#This Row],[Category]],Assumptions_Model!A:A, Assumptions_Model!B:B)</f>
        <v>0.6</v>
      </c>
      <c r="W7400">
        <f>Sales_Data[[#This Row],[Sales]]*Sales_Data[[#This Row],[Cost_%]]</f>
        <v>21.5136</v>
      </c>
      <c r="X7400">
        <f>Sales_Data[[#This Row],[Sales]]-Sales_Data[[#This Row],[Cost]]</f>
        <v>14.342400000000001</v>
      </c>
      <c r="Y7400" s="3">
        <f>Sales_Data[[#This Row],[Gross_Profit_Recalc]]/Sales_Data[[#This Row],[Sales]]</f>
        <v>0.4</v>
      </c>
      <c r="Z7400">
        <f>YEAR(Sales_Data[[#This Row],[Order Date]])</f>
        <v>2014</v>
      </c>
    </row>
    <row r="7401" spans="1:26" x14ac:dyDescent="0.2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>_xlfn.XLOOKUP(Sales_Data[[#This Row],[Category]],Assumptions_Model!A:A, Assumptions_Model!B:B)</f>
        <v>0.55000000000000004</v>
      </c>
      <c r="W7401">
        <f>Sales_Data[[#This Row],[Sales]]*Sales_Data[[#This Row],[Cost_%]]</f>
        <v>13.112</v>
      </c>
      <c r="X7401">
        <f>Sales_Data[[#This Row],[Sales]]-Sales_Data[[#This Row],[Cost]]</f>
        <v>10.728</v>
      </c>
      <c r="Y7401" s="3">
        <f>Sales_Data[[#This Row],[Gross_Profit_Recalc]]/Sales_Data[[#This Row],[Sales]]</f>
        <v>0.45</v>
      </c>
      <c r="Z7401">
        <f>YEAR(Sales_Data[[#This Row],[Order Date]])</f>
        <v>2014</v>
      </c>
    </row>
    <row r="7402" spans="1:26" x14ac:dyDescent="0.2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>_xlfn.XLOOKUP(Sales_Data[[#This Row],[Category]],Assumptions_Model!A:A, Assumptions_Model!B:B)</f>
        <v>0.65</v>
      </c>
      <c r="W7402">
        <f>Sales_Data[[#This Row],[Sales]]*Sales_Data[[#This Row],[Cost_%]]</f>
        <v>28.034500000000001</v>
      </c>
      <c r="X7402">
        <f>Sales_Data[[#This Row],[Sales]]-Sales_Data[[#This Row],[Cost]]</f>
        <v>15.095500000000001</v>
      </c>
      <c r="Y7402" s="3">
        <f>Sales_Data[[#This Row],[Gross_Profit_Recalc]]/Sales_Data[[#This Row],[Sales]]</f>
        <v>0.35000000000000003</v>
      </c>
      <c r="Z7402">
        <f>YEAR(Sales_Data[[#This Row],[Order Date]])</f>
        <v>2016</v>
      </c>
    </row>
    <row r="7403" spans="1:26" x14ac:dyDescent="0.2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>_xlfn.XLOOKUP(Sales_Data[[#This Row],[Category]],Assumptions_Model!A:A, Assumptions_Model!B:B)</f>
        <v>0.6</v>
      </c>
      <c r="W7403">
        <f>Sales_Data[[#This Row],[Sales]]*Sales_Data[[#This Row],[Cost_%]]</f>
        <v>18.521999999999998</v>
      </c>
      <c r="X7403">
        <f>Sales_Data[[#This Row],[Sales]]-Sales_Data[[#This Row],[Cost]]</f>
        <v>12.348000000000003</v>
      </c>
      <c r="Y7403" s="3">
        <f>Sales_Data[[#This Row],[Gross_Profit_Recalc]]/Sales_Data[[#This Row],[Sales]]</f>
        <v>0.40000000000000008</v>
      </c>
      <c r="Z7403">
        <f>YEAR(Sales_Data[[#This Row],[Order Date]])</f>
        <v>2016</v>
      </c>
    </row>
    <row r="7404" spans="1:26" x14ac:dyDescent="0.2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>_xlfn.XLOOKUP(Sales_Data[[#This Row],[Category]],Assumptions_Model!A:A, Assumptions_Model!B:B)</f>
        <v>0.6</v>
      </c>
      <c r="W7404">
        <f>Sales_Data[[#This Row],[Sales]]*Sales_Data[[#This Row],[Cost_%]]</f>
        <v>42.072000000000003</v>
      </c>
      <c r="X7404">
        <f>Sales_Data[[#This Row],[Sales]]-Sales_Data[[#This Row],[Cost]]</f>
        <v>28.048000000000002</v>
      </c>
      <c r="Y7404" s="3">
        <f>Sales_Data[[#This Row],[Gross_Profit_Recalc]]/Sales_Data[[#This Row],[Sales]]</f>
        <v>0.4</v>
      </c>
      <c r="Z7404">
        <f>YEAR(Sales_Data[[#This Row],[Order Date]])</f>
        <v>2017</v>
      </c>
    </row>
    <row r="7405" spans="1:26" x14ac:dyDescent="0.2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>_xlfn.XLOOKUP(Sales_Data[[#This Row],[Category]],Assumptions_Model!A:A, Assumptions_Model!B:B)</f>
        <v>0.65</v>
      </c>
      <c r="W7405">
        <f>Sales_Data[[#This Row],[Sales]]*Sales_Data[[#This Row],[Cost_%]]</f>
        <v>331.472375</v>
      </c>
      <c r="X7405">
        <f>Sales_Data[[#This Row],[Sales]]-Sales_Data[[#This Row],[Cost]]</f>
        <v>178.48512499999998</v>
      </c>
      <c r="Y7405" s="3">
        <f>Sales_Data[[#This Row],[Gross_Profit_Recalc]]/Sales_Data[[#This Row],[Sales]]</f>
        <v>0.35</v>
      </c>
      <c r="Z7405">
        <f>YEAR(Sales_Data[[#This Row],[Order Date]])</f>
        <v>2015</v>
      </c>
    </row>
    <row r="7406" spans="1:26" x14ac:dyDescent="0.2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>_xlfn.XLOOKUP(Sales_Data[[#This Row],[Category]],Assumptions_Model!A:A, Assumptions_Model!B:B)</f>
        <v>0.65</v>
      </c>
      <c r="W7406">
        <f>Sales_Data[[#This Row],[Sales]]*Sales_Data[[#This Row],[Cost_%]]</f>
        <v>79.891499999999994</v>
      </c>
      <c r="X7406">
        <f>Sales_Data[[#This Row],[Sales]]-Sales_Data[[#This Row],[Cost]]</f>
        <v>43.018500000000003</v>
      </c>
      <c r="Y7406" s="3">
        <f>Sales_Data[[#This Row],[Gross_Profit_Recalc]]/Sales_Data[[#This Row],[Sales]]</f>
        <v>0.35000000000000003</v>
      </c>
      <c r="Z7406">
        <f>YEAR(Sales_Data[[#This Row],[Order Date]])</f>
        <v>2015</v>
      </c>
    </row>
    <row r="7407" spans="1:26" x14ac:dyDescent="0.2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>_xlfn.XLOOKUP(Sales_Data[[#This Row],[Category]],Assumptions_Model!A:A, Assumptions_Model!B:B)</f>
        <v>0.65</v>
      </c>
      <c r="W7407">
        <f>Sales_Data[[#This Row],[Sales]]*Sales_Data[[#This Row],[Cost_%]]</f>
        <v>63.419200000000004</v>
      </c>
      <c r="X7407">
        <f>Sales_Data[[#This Row],[Sales]]-Sales_Data[[#This Row],[Cost]]</f>
        <v>34.148799999999994</v>
      </c>
      <c r="Y7407" s="3">
        <f>Sales_Data[[#This Row],[Gross_Profit_Recalc]]/Sales_Data[[#This Row],[Sales]]</f>
        <v>0.34999999999999992</v>
      </c>
      <c r="Z7407">
        <f>YEAR(Sales_Data[[#This Row],[Order Date]])</f>
        <v>2015</v>
      </c>
    </row>
    <row r="7408" spans="1:26" x14ac:dyDescent="0.2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f>_xlfn.XLOOKUP(Sales_Data[[#This Row],[Category]],Assumptions_Model!A:A, Assumptions_Model!B:B)</f>
        <v>0.65</v>
      </c>
      <c r="W7408">
        <f>Sales_Data[[#This Row],[Sales]]*Sales_Data[[#This Row],[Cost_%]]</f>
        <v>469.52879999999999</v>
      </c>
      <c r="X7408">
        <f>Sales_Data[[#This Row],[Sales]]-Sales_Data[[#This Row],[Cost]]</f>
        <v>252.82319999999999</v>
      </c>
      <c r="Y7408" s="3">
        <f>Sales_Data[[#This Row],[Gross_Profit_Recalc]]/Sales_Data[[#This Row],[Sales]]</f>
        <v>0.35</v>
      </c>
      <c r="Z7408">
        <f>YEAR(Sales_Data[[#This Row],[Order Date]])</f>
        <v>2015</v>
      </c>
    </row>
    <row r="7409" spans="1:26" x14ac:dyDescent="0.2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>_xlfn.XLOOKUP(Sales_Data[[#This Row],[Category]],Assumptions_Model!A:A, Assumptions_Model!B:B)</f>
        <v>0.6</v>
      </c>
      <c r="W7409">
        <f>Sales_Data[[#This Row],[Sales]]*Sales_Data[[#This Row],[Cost_%]]</f>
        <v>6.9119999999999999</v>
      </c>
      <c r="X7409">
        <f>Sales_Data[[#This Row],[Sales]]-Sales_Data[[#This Row],[Cost]]</f>
        <v>4.6079999999999997</v>
      </c>
      <c r="Y7409" s="3">
        <f>Sales_Data[[#This Row],[Gross_Profit_Recalc]]/Sales_Data[[#This Row],[Sales]]</f>
        <v>0.39999999999999997</v>
      </c>
      <c r="Z7409">
        <f>YEAR(Sales_Data[[#This Row],[Order Date]])</f>
        <v>2017</v>
      </c>
    </row>
    <row r="7410" spans="1:26" x14ac:dyDescent="0.2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f>_xlfn.XLOOKUP(Sales_Data[[#This Row],[Category]],Assumptions_Model!A:A, Assumptions_Model!B:B)</f>
        <v>0.65</v>
      </c>
      <c r="W7410">
        <f>Sales_Data[[#This Row],[Sales]]*Sales_Data[[#This Row],[Cost_%]]</f>
        <v>109.096</v>
      </c>
      <c r="X7410">
        <f>Sales_Data[[#This Row],[Sales]]-Sales_Data[[#This Row],[Cost]]</f>
        <v>58.744</v>
      </c>
      <c r="Y7410" s="3">
        <f>Sales_Data[[#This Row],[Gross_Profit_Recalc]]/Sales_Data[[#This Row],[Sales]]</f>
        <v>0.35</v>
      </c>
      <c r="Z7410">
        <f>YEAR(Sales_Data[[#This Row],[Order Date]])</f>
        <v>2016</v>
      </c>
    </row>
    <row r="7411" spans="1:26" x14ac:dyDescent="0.2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>_xlfn.XLOOKUP(Sales_Data[[#This Row],[Category]],Assumptions_Model!A:A, Assumptions_Model!B:B)</f>
        <v>0.65</v>
      </c>
      <c r="W7411">
        <f>Sales_Data[[#This Row],[Sales]]*Sales_Data[[#This Row],[Cost_%]]</f>
        <v>111.87150000000001</v>
      </c>
      <c r="X7411">
        <f>Sales_Data[[#This Row],[Sales]]-Sales_Data[[#This Row],[Cost]]</f>
        <v>60.238500000000002</v>
      </c>
      <c r="Y7411" s="3">
        <f>Sales_Data[[#This Row],[Gross_Profit_Recalc]]/Sales_Data[[#This Row],[Sales]]</f>
        <v>0.35</v>
      </c>
      <c r="Z7411">
        <f>YEAR(Sales_Data[[#This Row],[Order Date]])</f>
        <v>2014</v>
      </c>
    </row>
    <row r="7412" spans="1:26" x14ac:dyDescent="0.2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>_xlfn.XLOOKUP(Sales_Data[[#This Row],[Category]],Assumptions_Model!A:A, Assumptions_Model!B:B)</f>
        <v>0.55000000000000004</v>
      </c>
      <c r="W7412">
        <f>Sales_Data[[#This Row],[Sales]]*Sales_Data[[#This Row],[Cost_%]]</f>
        <v>54.989000000000004</v>
      </c>
      <c r="X7412">
        <f>Sales_Data[[#This Row],[Sales]]-Sales_Data[[#This Row],[Cost]]</f>
        <v>44.991</v>
      </c>
      <c r="Y7412" s="3">
        <f>Sales_Data[[#This Row],[Gross_Profit_Recalc]]/Sales_Data[[#This Row],[Sales]]</f>
        <v>0.44999999999999996</v>
      </c>
      <c r="Z7412">
        <f>YEAR(Sales_Data[[#This Row],[Order Date]])</f>
        <v>2014</v>
      </c>
    </row>
    <row r="7413" spans="1:26" x14ac:dyDescent="0.2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f>_xlfn.XLOOKUP(Sales_Data[[#This Row],[Category]],Assumptions_Model!A:A, Assumptions_Model!B:B)</f>
        <v>0.55000000000000004</v>
      </c>
      <c r="W7413">
        <f>Sales_Data[[#This Row],[Sales]]*Sales_Data[[#This Row],[Cost_%]]</f>
        <v>86.235600000000005</v>
      </c>
      <c r="X7413">
        <f>Sales_Data[[#This Row],[Sales]]-Sales_Data[[#This Row],[Cost]]</f>
        <v>70.556399999999996</v>
      </c>
      <c r="Y7413" s="3">
        <f>Sales_Data[[#This Row],[Gross_Profit_Recalc]]/Sales_Data[[#This Row],[Sales]]</f>
        <v>0.44999999999999996</v>
      </c>
      <c r="Z7413">
        <f>YEAR(Sales_Data[[#This Row],[Order Date]])</f>
        <v>2017</v>
      </c>
    </row>
    <row r="7414" spans="1:26" x14ac:dyDescent="0.2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>_xlfn.XLOOKUP(Sales_Data[[#This Row],[Category]],Assumptions_Model!A:A, Assumptions_Model!B:B)</f>
        <v>0.55000000000000004</v>
      </c>
      <c r="W7414">
        <f>Sales_Data[[#This Row],[Sales]]*Sales_Data[[#This Row],[Cost_%]]</f>
        <v>19.448</v>
      </c>
      <c r="X7414">
        <f>Sales_Data[[#This Row],[Sales]]-Sales_Data[[#This Row],[Cost]]</f>
        <v>15.911999999999999</v>
      </c>
      <c r="Y7414" s="3">
        <f>Sales_Data[[#This Row],[Gross_Profit_Recalc]]/Sales_Data[[#This Row],[Sales]]</f>
        <v>0.44999999999999996</v>
      </c>
      <c r="Z7414">
        <f>YEAR(Sales_Data[[#This Row],[Order Date]])</f>
        <v>2017</v>
      </c>
    </row>
    <row r="7415" spans="1:26" x14ac:dyDescent="0.2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f>_xlfn.XLOOKUP(Sales_Data[[#This Row],[Category]],Assumptions_Model!A:A, Assumptions_Model!B:B)</f>
        <v>0.65</v>
      </c>
      <c r="W7415">
        <f>Sales_Data[[#This Row],[Sales]]*Sales_Data[[#This Row],[Cost_%]]</f>
        <v>8.8348000000000013</v>
      </c>
      <c r="X7415">
        <f>Sales_Data[[#This Row],[Sales]]-Sales_Data[[#This Row],[Cost]]</f>
        <v>4.7571999999999992</v>
      </c>
      <c r="Y7415" s="3">
        <f>Sales_Data[[#This Row],[Gross_Profit_Recalc]]/Sales_Data[[#This Row],[Sales]]</f>
        <v>0.34999999999999992</v>
      </c>
      <c r="Z7415">
        <f>YEAR(Sales_Data[[#This Row],[Order Date]])</f>
        <v>2017</v>
      </c>
    </row>
    <row r="7416" spans="1:26" x14ac:dyDescent="0.2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>_xlfn.XLOOKUP(Sales_Data[[#This Row],[Category]],Assumptions_Model!A:A, Assumptions_Model!B:B)</f>
        <v>0.65</v>
      </c>
      <c r="W7416">
        <f>Sales_Data[[#This Row],[Sales]]*Sales_Data[[#This Row],[Cost_%]]</f>
        <v>251.34200000000001</v>
      </c>
      <c r="X7416">
        <f>Sales_Data[[#This Row],[Sales]]-Sales_Data[[#This Row],[Cost]]</f>
        <v>135.33799999999999</v>
      </c>
      <c r="Y7416" s="3">
        <f>Sales_Data[[#This Row],[Gross_Profit_Recalc]]/Sales_Data[[#This Row],[Sales]]</f>
        <v>0.35</v>
      </c>
      <c r="Z7416">
        <f>YEAR(Sales_Data[[#This Row],[Order Date]])</f>
        <v>2016</v>
      </c>
    </row>
    <row r="7417" spans="1:26" x14ac:dyDescent="0.2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f>_xlfn.XLOOKUP(Sales_Data[[#This Row],[Category]],Assumptions_Model!A:A, Assumptions_Model!B:B)</f>
        <v>0.55000000000000004</v>
      </c>
      <c r="W7417">
        <f>Sales_Data[[#This Row],[Sales]]*Sales_Data[[#This Row],[Cost_%]]</f>
        <v>208.97800000000001</v>
      </c>
      <c r="X7417">
        <f>Sales_Data[[#This Row],[Sales]]-Sales_Data[[#This Row],[Cost]]</f>
        <v>170.98199999999997</v>
      </c>
      <c r="Y7417" s="3">
        <f>Sales_Data[[#This Row],[Gross_Profit_Recalc]]/Sales_Data[[#This Row],[Sales]]</f>
        <v>0.44999999999999996</v>
      </c>
      <c r="Z7417">
        <f>YEAR(Sales_Data[[#This Row],[Order Date]])</f>
        <v>2016</v>
      </c>
    </row>
    <row r="7418" spans="1:26" x14ac:dyDescent="0.2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>_xlfn.XLOOKUP(Sales_Data[[#This Row],[Category]],Assumptions_Model!A:A, Assumptions_Model!B:B)</f>
        <v>0.55000000000000004</v>
      </c>
      <c r="W7418">
        <f>Sales_Data[[#This Row],[Sales]]*Sales_Data[[#This Row],[Cost_%]]</f>
        <v>296.95050000000003</v>
      </c>
      <c r="X7418">
        <f>Sales_Data[[#This Row],[Sales]]-Sales_Data[[#This Row],[Cost]]</f>
        <v>242.95949999999993</v>
      </c>
      <c r="Y7418" s="3">
        <f>Sales_Data[[#This Row],[Gross_Profit_Recalc]]/Sales_Data[[#This Row],[Sales]]</f>
        <v>0.4499999999999999</v>
      </c>
      <c r="Z7418">
        <f>YEAR(Sales_Data[[#This Row],[Order Date]])</f>
        <v>2016</v>
      </c>
    </row>
    <row r="7419" spans="1:26" x14ac:dyDescent="0.2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f>_xlfn.XLOOKUP(Sales_Data[[#This Row],[Category]],Assumptions_Model!A:A, Assumptions_Model!B:B)</f>
        <v>0.6</v>
      </c>
      <c r="W7419">
        <f>Sales_Data[[#This Row],[Sales]]*Sales_Data[[#This Row],[Cost_%]]</f>
        <v>24.744</v>
      </c>
      <c r="X7419">
        <f>Sales_Data[[#This Row],[Sales]]-Sales_Data[[#This Row],[Cost]]</f>
        <v>16.496000000000002</v>
      </c>
      <c r="Y7419" s="3">
        <f>Sales_Data[[#This Row],[Gross_Profit_Recalc]]/Sales_Data[[#This Row],[Sales]]</f>
        <v>0.4</v>
      </c>
      <c r="Z7419">
        <f>YEAR(Sales_Data[[#This Row],[Order Date]])</f>
        <v>2016</v>
      </c>
    </row>
    <row r="7420" spans="1:26" x14ac:dyDescent="0.2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f>_xlfn.XLOOKUP(Sales_Data[[#This Row],[Category]],Assumptions_Model!A:A, Assumptions_Model!B:B)</f>
        <v>0.6</v>
      </c>
      <c r="W7420">
        <f>Sales_Data[[#This Row],[Sales]]*Sales_Data[[#This Row],[Cost_%]]</f>
        <v>31.138199999999998</v>
      </c>
      <c r="X7420">
        <f>Sales_Data[[#This Row],[Sales]]-Sales_Data[[#This Row],[Cost]]</f>
        <v>20.758800000000001</v>
      </c>
      <c r="Y7420" s="3">
        <f>Sales_Data[[#This Row],[Gross_Profit_Recalc]]/Sales_Data[[#This Row],[Sales]]</f>
        <v>0.4</v>
      </c>
      <c r="Z7420">
        <f>YEAR(Sales_Data[[#This Row],[Order Date]])</f>
        <v>2016</v>
      </c>
    </row>
    <row r="7421" spans="1:26" x14ac:dyDescent="0.2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>_xlfn.XLOOKUP(Sales_Data[[#This Row],[Category]],Assumptions_Model!A:A, Assumptions_Model!B:B)</f>
        <v>0.6</v>
      </c>
      <c r="W7421">
        <f>Sales_Data[[#This Row],[Sales]]*Sales_Data[[#This Row],[Cost_%]]</f>
        <v>331.53599999999994</v>
      </c>
      <c r="X7421">
        <f>Sales_Data[[#This Row],[Sales]]-Sales_Data[[#This Row],[Cost]]</f>
        <v>221.024</v>
      </c>
      <c r="Y7421" s="3">
        <f>Sales_Data[[#This Row],[Gross_Profit_Recalc]]/Sales_Data[[#This Row],[Sales]]</f>
        <v>0.4</v>
      </c>
      <c r="Z7421">
        <f>YEAR(Sales_Data[[#This Row],[Order Date]])</f>
        <v>2016</v>
      </c>
    </row>
    <row r="7422" spans="1:26" x14ac:dyDescent="0.2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>_xlfn.XLOOKUP(Sales_Data[[#This Row],[Category]],Assumptions_Model!A:A, Assumptions_Model!B:B)</f>
        <v>0.6</v>
      </c>
      <c r="W7422">
        <f>Sales_Data[[#This Row],[Sales]]*Sales_Data[[#This Row],[Cost_%]]</f>
        <v>13.895999999999999</v>
      </c>
      <c r="X7422">
        <f>Sales_Data[[#This Row],[Sales]]-Sales_Data[[#This Row],[Cost]]</f>
        <v>9.2640000000000011</v>
      </c>
      <c r="Y7422" s="3">
        <f>Sales_Data[[#This Row],[Gross_Profit_Recalc]]/Sales_Data[[#This Row],[Sales]]</f>
        <v>0.4</v>
      </c>
      <c r="Z7422">
        <f>YEAR(Sales_Data[[#This Row],[Order Date]])</f>
        <v>2016</v>
      </c>
    </row>
    <row r="7423" spans="1:26" x14ac:dyDescent="0.2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f>_xlfn.XLOOKUP(Sales_Data[[#This Row],[Category]],Assumptions_Model!A:A, Assumptions_Model!B:B)</f>
        <v>0.6</v>
      </c>
      <c r="W7423">
        <f>Sales_Data[[#This Row],[Sales]]*Sales_Data[[#This Row],[Cost_%]]</f>
        <v>75.647999999999996</v>
      </c>
      <c r="X7423">
        <f>Sales_Data[[#This Row],[Sales]]-Sales_Data[[#This Row],[Cost]]</f>
        <v>50.432000000000002</v>
      </c>
      <c r="Y7423" s="3">
        <f>Sales_Data[[#This Row],[Gross_Profit_Recalc]]/Sales_Data[[#This Row],[Sales]]</f>
        <v>0.4</v>
      </c>
      <c r="Z7423">
        <f>YEAR(Sales_Data[[#This Row],[Order Date]])</f>
        <v>2016</v>
      </c>
    </row>
    <row r="7424" spans="1:26" x14ac:dyDescent="0.2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>_xlfn.XLOOKUP(Sales_Data[[#This Row],[Category]],Assumptions_Model!A:A, Assumptions_Model!B:B)</f>
        <v>0.55000000000000004</v>
      </c>
      <c r="W7424">
        <f>Sales_Data[[#This Row],[Sales]]*Sales_Data[[#This Row],[Cost_%]]</f>
        <v>247.00500000000002</v>
      </c>
      <c r="X7424">
        <f>Sales_Data[[#This Row],[Sales]]-Sales_Data[[#This Row],[Cost]]</f>
        <v>202.095</v>
      </c>
      <c r="Y7424" s="3">
        <f>Sales_Data[[#This Row],[Gross_Profit_Recalc]]/Sales_Data[[#This Row],[Sales]]</f>
        <v>0.44999999999999996</v>
      </c>
      <c r="Z7424">
        <f>YEAR(Sales_Data[[#This Row],[Order Date]])</f>
        <v>2016</v>
      </c>
    </row>
    <row r="7425" spans="1:26" x14ac:dyDescent="0.2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>_xlfn.XLOOKUP(Sales_Data[[#This Row],[Category]],Assumptions_Model!A:A, Assumptions_Model!B:B)</f>
        <v>0.6</v>
      </c>
      <c r="W7425">
        <f>Sales_Data[[#This Row],[Sales]]*Sales_Data[[#This Row],[Cost_%]]</f>
        <v>117.0624</v>
      </c>
      <c r="X7425">
        <f>Sales_Data[[#This Row],[Sales]]-Sales_Data[[#This Row],[Cost]]</f>
        <v>78.041600000000017</v>
      </c>
      <c r="Y7425" s="3">
        <f>Sales_Data[[#This Row],[Gross_Profit_Recalc]]/Sales_Data[[#This Row],[Sales]]</f>
        <v>0.40000000000000008</v>
      </c>
      <c r="Z7425">
        <f>YEAR(Sales_Data[[#This Row],[Order Date]])</f>
        <v>2017</v>
      </c>
    </row>
    <row r="7426" spans="1:26" x14ac:dyDescent="0.2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>_xlfn.XLOOKUP(Sales_Data[[#This Row],[Category]],Assumptions_Model!A:A, Assumptions_Model!B:B)</f>
        <v>0.65</v>
      </c>
      <c r="W7426">
        <f>Sales_Data[[#This Row],[Sales]]*Sales_Data[[#This Row],[Cost_%]]</f>
        <v>23.8368</v>
      </c>
      <c r="X7426">
        <f>Sales_Data[[#This Row],[Sales]]-Sales_Data[[#This Row],[Cost]]</f>
        <v>12.835199999999997</v>
      </c>
      <c r="Y7426" s="3">
        <f>Sales_Data[[#This Row],[Gross_Profit_Recalc]]/Sales_Data[[#This Row],[Sales]]</f>
        <v>0.34999999999999992</v>
      </c>
      <c r="Z7426">
        <f>YEAR(Sales_Data[[#This Row],[Order Date]])</f>
        <v>2017</v>
      </c>
    </row>
    <row r="7427" spans="1:26" x14ac:dyDescent="0.2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>_xlfn.XLOOKUP(Sales_Data[[#This Row],[Category]],Assumptions_Model!A:A, Assumptions_Model!B:B)</f>
        <v>0.65</v>
      </c>
      <c r="W7427">
        <f>Sales_Data[[#This Row],[Sales]]*Sales_Data[[#This Row],[Cost_%]]</f>
        <v>55.4099</v>
      </c>
      <c r="X7427">
        <f>Sales_Data[[#This Row],[Sales]]-Sales_Data[[#This Row],[Cost]]</f>
        <v>29.836099999999995</v>
      </c>
      <c r="Y7427" s="3">
        <f>Sales_Data[[#This Row],[Gross_Profit_Recalc]]/Sales_Data[[#This Row],[Sales]]</f>
        <v>0.35</v>
      </c>
      <c r="Z7427">
        <f>YEAR(Sales_Data[[#This Row],[Order Date]])</f>
        <v>2016</v>
      </c>
    </row>
    <row r="7428" spans="1:26" x14ac:dyDescent="0.2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f>_xlfn.XLOOKUP(Sales_Data[[#This Row],[Category]],Assumptions_Model!A:A, Assumptions_Model!B:B)</f>
        <v>0.65</v>
      </c>
      <c r="W7428">
        <f>Sales_Data[[#This Row],[Sales]]*Sales_Data[[#This Row],[Cost_%]]</f>
        <v>21.262800000000002</v>
      </c>
      <c r="X7428">
        <f>Sales_Data[[#This Row],[Sales]]-Sales_Data[[#This Row],[Cost]]</f>
        <v>11.449200000000001</v>
      </c>
      <c r="Y7428" s="3">
        <f>Sales_Data[[#This Row],[Gross_Profit_Recalc]]/Sales_Data[[#This Row],[Sales]]</f>
        <v>0.35</v>
      </c>
      <c r="Z7428">
        <f>YEAR(Sales_Data[[#This Row],[Order Date]])</f>
        <v>2016</v>
      </c>
    </row>
    <row r="7429" spans="1:26" x14ac:dyDescent="0.2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>_xlfn.XLOOKUP(Sales_Data[[#This Row],[Category]],Assumptions_Model!A:A, Assumptions_Model!B:B)</f>
        <v>0.6</v>
      </c>
      <c r="W7429">
        <f>Sales_Data[[#This Row],[Sales]]*Sales_Data[[#This Row],[Cost_%]]</f>
        <v>6.8579999999999997</v>
      </c>
      <c r="X7429">
        <f>Sales_Data[[#This Row],[Sales]]-Sales_Data[[#This Row],[Cost]]</f>
        <v>4.5720000000000001</v>
      </c>
      <c r="Y7429" s="3">
        <f>Sales_Data[[#This Row],[Gross_Profit_Recalc]]/Sales_Data[[#This Row],[Sales]]</f>
        <v>0.4</v>
      </c>
      <c r="Z7429">
        <f>YEAR(Sales_Data[[#This Row],[Order Date]])</f>
        <v>2014</v>
      </c>
    </row>
    <row r="7430" spans="1:26" x14ac:dyDescent="0.2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>_xlfn.XLOOKUP(Sales_Data[[#This Row],[Category]],Assumptions_Model!A:A, Assumptions_Model!B:B)</f>
        <v>0.6</v>
      </c>
      <c r="W7430">
        <f>Sales_Data[[#This Row],[Sales]]*Sales_Data[[#This Row],[Cost_%]]</f>
        <v>18.263999999999999</v>
      </c>
      <c r="X7430">
        <f>Sales_Data[[#This Row],[Sales]]-Sales_Data[[#This Row],[Cost]]</f>
        <v>12.176000000000002</v>
      </c>
      <c r="Y7430" s="3">
        <f>Sales_Data[[#This Row],[Gross_Profit_Recalc]]/Sales_Data[[#This Row],[Sales]]</f>
        <v>0.4</v>
      </c>
      <c r="Z7430">
        <f>YEAR(Sales_Data[[#This Row],[Order Date]])</f>
        <v>2014</v>
      </c>
    </row>
    <row r="7431" spans="1:26" x14ac:dyDescent="0.2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>_xlfn.XLOOKUP(Sales_Data[[#This Row],[Category]],Assumptions_Model!A:A, Assumptions_Model!B:B)</f>
        <v>0.6</v>
      </c>
      <c r="W7431">
        <f>Sales_Data[[#This Row],[Sales]]*Sales_Data[[#This Row],[Cost_%]]</f>
        <v>7.7759999999999998</v>
      </c>
      <c r="X7431">
        <f>Sales_Data[[#This Row],[Sales]]-Sales_Data[[#This Row],[Cost]]</f>
        <v>5.1840000000000011</v>
      </c>
      <c r="Y7431" s="3">
        <f>Sales_Data[[#This Row],[Gross_Profit_Recalc]]/Sales_Data[[#This Row],[Sales]]</f>
        <v>0.40000000000000008</v>
      </c>
      <c r="Z7431">
        <f>YEAR(Sales_Data[[#This Row],[Order Date]])</f>
        <v>2014</v>
      </c>
    </row>
    <row r="7432" spans="1:26" x14ac:dyDescent="0.2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>_xlfn.XLOOKUP(Sales_Data[[#This Row],[Category]],Assumptions_Model!A:A, Assumptions_Model!B:B)</f>
        <v>0.6</v>
      </c>
      <c r="W7432">
        <f>Sales_Data[[#This Row],[Sales]]*Sales_Data[[#This Row],[Cost_%]]</f>
        <v>9.6</v>
      </c>
      <c r="X7432">
        <f>Sales_Data[[#This Row],[Sales]]-Sales_Data[[#This Row],[Cost]]</f>
        <v>6.4</v>
      </c>
      <c r="Y7432" s="3">
        <f>Sales_Data[[#This Row],[Gross_Profit_Recalc]]/Sales_Data[[#This Row],[Sales]]</f>
        <v>0.4</v>
      </c>
      <c r="Z7432">
        <f>YEAR(Sales_Data[[#This Row],[Order Date]])</f>
        <v>2014</v>
      </c>
    </row>
    <row r="7433" spans="1:26" x14ac:dyDescent="0.2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>_xlfn.XLOOKUP(Sales_Data[[#This Row],[Category]],Assumptions_Model!A:A, Assumptions_Model!B:B)</f>
        <v>0.6</v>
      </c>
      <c r="W7433">
        <f>Sales_Data[[#This Row],[Sales]]*Sales_Data[[#This Row],[Cost_%]]</f>
        <v>19.602</v>
      </c>
      <c r="X7433">
        <f>Sales_Data[[#This Row],[Sales]]-Sales_Data[[#This Row],[Cost]]</f>
        <v>13.068000000000001</v>
      </c>
      <c r="Y7433" s="3">
        <f>Sales_Data[[#This Row],[Gross_Profit_Recalc]]/Sales_Data[[#This Row],[Sales]]</f>
        <v>0.4</v>
      </c>
      <c r="Z7433">
        <f>YEAR(Sales_Data[[#This Row],[Order Date]])</f>
        <v>2014</v>
      </c>
    </row>
    <row r="7434" spans="1:26" x14ac:dyDescent="0.2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>_xlfn.XLOOKUP(Sales_Data[[#This Row],[Category]],Assumptions_Model!A:A, Assumptions_Model!B:B)</f>
        <v>0.6</v>
      </c>
      <c r="W7434">
        <f>Sales_Data[[#This Row],[Sales]]*Sales_Data[[#This Row],[Cost_%]]</f>
        <v>2.6784000000000003</v>
      </c>
      <c r="X7434">
        <f>Sales_Data[[#This Row],[Sales]]-Sales_Data[[#This Row],[Cost]]</f>
        <v>1.7856000000000001</v>
      </c>
      <c r="Y7434" s="3">
        <f>Sales_Data[[#This Row],[Gross_Profit_Recalc]]/Sales_Data[[#This Row],[Sales]]</f>
        <v>0.39999999999999997</v>
      </c>
      <c r="Z7434">
        <f>YEAR(Sales_Data[[#This Row],[Order Date]])</f>
        <v>2014</v>
      </c>
    </row>
    <row r="7435" spans="1:26" x14ac:dyDescent="0.2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>_xlfn.XLOOKUP(Sales_Data[[#This Row],[Category]],Assumptions_Model!A:A, Assumptions_Model!B:B)</f>
        <v>0.6</v>
      </c>
      <c r="W7435">
        <f>Sales_Data[[#This Row],[Sales]]*Sales_Data[[#This Row],[Cost_%]]</f>
        <v>5.6070000000000002</v>
      </c>
      <c r="X7435">
        <f>Sales_Data[[#This Row],[Sales]]-Sales_Data[[#This Row],[Cost]]</f>
        <v>3.7380000000000004</v>
      </c>
      <c r="Y7435" s="3">
        <f>Sales_Data[[#This Row],[Gross_Profit_Recalc]]/Sales_Data[[#This Row],[Sales]]</f>
        <v>0.4</v>
      </c>
      <c r="Z7435">
        <f>YEAR(Sales_Data[[#This Row],[Order Date]])</f>
        <v>2014</v>
      </c>
    </row>
    <row r="7436" spans="1:26" x14ac:dyDescent="0.2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>_xlfn.XLOOKUP(Sales_Data[[#This Row],[Category]],Assumptions_Model!A:A, Assumptions_Model!B:B)</f>
        <v>0.6</v>
      </c>
      <c r="W7436">
        <f>Sales_Data[[#This Row],[Sales]]*Sales_Data[[#This Row],[Cost_%]]</f>
        <v>5.4863999999999997</v>
      </c>
      <c r="X7436">
        <f>Sales_Data[[#This Row],[Sales]]-Sales_Data[[#This Row],[Cost]]</f>
        <v>3.6576000000000004</v>
      </c>
      <c r="Y7436" s="3">
        <f>Sales_Data[[#This Row],[Gross_Profit_Recalc]]/Sales_Data[[#This Row],[Sales]]</f>
        <v>0.4</v>
      </c>
      <c r="Z7436">
        <f>YEAR(Sales_Data[[#This Row],[Order Date]])</f>
        <v>2015</v>
      </c>
    </row>
    <row r="7437" spans="1:26" x14ac:dyDescent="0.2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>_xlfn.XLOOKUP(Sales_Data[[#This Row],[Category]],Assumptions_Model!A:A, Assumptions_Model!B:B)</f>
        <v>0.6</v>
      </c>
      <c r="W7437">
        <f>Sales_Data[[#This Row],[Sales]]*Sales_Data[[#This Row],[Cost_%]]</f>
        <v>13.881599999999999</v>
      </c>
      <c r="X7437">
        <f>Sales_Data[[#This Row],[Sales]]-Sales_Data[[#This Row],[Cost]]</f>
        <v>9.2544000000000004</v>
      </c>
      <c r="Y7437" s="3">
        <f>Sales_Data[[#This Row],[Gross_Profit_Recalc]]/Sales_Data[[#This Row],[Sales]]</f>
        <v>0.4</v>
      </c>
      <c r="Z7437">
        <f>YEAR(Sales_Data[[#This Row],[Order Date]])</f>
        <v>2015</v>
      </c>
    </row>
    <row r="7438" spans="1:26" x14ac:dyDescent="0.2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>_xlfn.XLOOKUP(Sales_Data[[#This Row],[Category]],Assumptions_Model!A:A, Assumptions_Model!B:B)</f>
        <v>0.6</v>
      </c>
      <c r="W7438">
        <f>Sales_Data[[#This Row],[Sales]]*Sales_Data[[#This Row],[Cost_%]]</f>
        <v>59.519999999999996</v>
      </c>
      <c r="X7438">
        <f>Sales_Data[[#This Row],[Sales]]-Sales_Data[[#This Row],[Cost]]</f>
        <v>39.680000000000007</v>
      </c>
      <c r="Y7438" s="3">
        <f>Sales_Data[[#This Row],[Gross_Profit_Recalc]]/Sales_Data[[#This Row],[Sales]]</f>
        <v>0.40000000000000008</v>
      </c>
      <c r="Z7438">
        <f>YEAR(Sales_Data[[#This Row],[Order Date]])</f>
        <v>2015</v>
      </c>
    </row>
    <row r="7439" spans="1:26" x14ac:dyDescent="0.2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>_xlfn.XLOOKUP(Sales_Data[[#This Row],[Category]],Assumptions_Model!A:A, Assumptions_Model!B:B)</f>
        <v>0.6</v>
      </c>
      <c r="W7439">
        <f>Sales_Data[[#This Row],[Sales]]*Sales_Data[[#This Row],[Cost_%]]</f>
        <v>12.815999999999999</v>
      </c>
      <c r="X7439">
        <f>Sales_Data[[#This Row],[Sales]]-Sales_Data[[#This Row],[Cost]]</f>
        <v>8.5440000000000005</v>
      </c>
      <c r="Y7439" s="3">
        <f>Sales_Data[[#This Row],[Gross_Profit_Recalc]]/Sales_Data[[#This Row],[Sales]]</f>
        <v>0.4</v>
      </c>
      <c r="Z7439">
        <f>YEAR(Sales_Data[[#This Row],[Order Date]])</f>
        <v>2014</v>
      </c>
    </row>
    <row r="7440" spans="1:26" x14ac:dyDescent="0.2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f>_xlfn.XLOOKUP(Sales_Data[[#This Row],[Category]],Assumptions_Model!A:A, Assumptions_Model!B:B)</f>
        <v>0.65</v>
      </c>
      <c r="W7440">
        <f>Sales_Data[[#This Row],[Sales]]*Sales_Data[[#This Row],[Cost_%]]</f>
        <v>30.484999999999999</v>
      </c>
      <c r="X7440">
        <f>Sales_Data[[#This Row],[Sales]]-Sales_Data[[#This Row],[Cost]]</f>
        <v>16.414999999999999</v>
      </c>
      <c r="Y7440" s="3">
        <f>Sales_Data[[#This Row],[Gross_Profit_Recalc]]/Sales_Data[[#This Row],[Sales]]</f>
        <v>0.35</v>
      </c>
      <c r="Z7440">
        <f>YEAR(Sales_Data[[#This Row],[Order Date]])</f>
        <v>2015</v>
      </c>
    </row>
    <row r="7441" spans="1:26" x14ac:dyDescent="0.2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>_xlfn.XLOOKUP(Sales_Data[[#This Row],[Category]],Assumptions_Model!A:A, Assumptions_Model!B:B)</f>
        <v>0.6</v>
      </c>
      <c r="W7441">
        <f>Sales_Data[[#This Row],[Sales]]*Sales_Data[[#This Row],[Cost_%]]</f>
        <v>11.231999999999999</v>
      </c>
      <c r="X7441">
        <f>Sales_Data[[#This Row],[Sales]]-Sales_Data[[#This Row],[Cost]]</f>
        <v>7.4879999999999995</v>
      </c>
      <c r="Y7441" s="3">
        <f>Sales_Data[[#This Row],[Gross_Profit_Recalc]]/Sales_Data[[#This Row],[Sales]]</f>
        <v>0.4</v>
      </c>
      <c r="Z7441">
        <f>YEAR(Sales_Data[[#This Row],[Order Date]])</f>
        <v>2017</v>
      </c>
    </row>
    <row r="7442" spans="1:26" x14ac:dyDescent="0.2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>_xlfn.XLOOKUP(Sales_Data[[#This Row],[Category]],Assumptions_Model!A:A, Assumptions_Model!B:B)</f>
        <v>0.65</v>
      </c>
      <c r="W7442">
        <f>Sales_Data[[#This Row],[Sales]]*Sales_Data[[#This Row],[Cost_%]]</f>
        <v>153.7432</v>
      </c>
      <c r="X7442">
        <f>Sales_Data[[#This Row],[Sales]]-Sales_Data[[#This Row],[Cost]]</f>
        <v>82.78479999999999</v>
      </c>
      <c r="Y7442" s="3">
        <f>Sales_Data[[#This Row],[Gross_Profit_Recalc]]/Sales_Data[[#This Row],[Sales]]</f>
        <v>0.35</v>
      </c>
      <c r="Z7442">
        <f>YEAR(Sales_Data[[#This Row],[Order Date]])</f>
        <v>2017</v>
      </c>
    </row>
    <row r="7443" spans="1:26" x14ac:dyDescent="0.2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>_xlfn.XLOOKUP(Sales_Data[[#This Row],[Category]],Assumptions_Model!A:A, Assumptions_Model!B:B)</f>
        <v>0.6</v>
      </c>
      <c r="W7443">
        <f>Sales_Data[[#This Row],[Sales]]*Sales_Data[[#This Row],[Cost_%]]</f>
        <v>11.339999999999998</v>
      </c>
      <c r="X7443">
        <f>Sales_Data[[#This Row],[Sales]]-Sales_Data[[#This Row],[Cost]]</f>
        <v>7.5600000000000005</v>
      </c>
      <c r="Y7443" s="3">
        <f>Sales_Data[[#This Row],[Gross_Profit_Recalc]]/Sales_Data[[#This Row],[Sales]]</f>
        <v>0.40000000000000008</v>
      </c>
      <c r="Z7443">
        <f>YEAR(Sales_Data[[#This Row],[Order Date]])</f>
        <v>2015</v>
      </c>
    </row>
    <row r="7444" spans="1:26" x14ac:dyDescent="0.2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>_xlfn.XLOOKUP(Sales_Data[[#This Row],[Category]],Assumptions_Model!A:A, Assumptions_Model!B:B)</f>
        <v>0.6</v>
      </c>
      <c r="W7444">
        <f>Sales_Data[[#This Row],[Sales]]*Sales_Data[[#This Row],[Cost_%]]</f>
        <v>6.4127999999999998</v>
      </c>
      <c r="X7444">
        <f>Sales_Data[[#This Row],[Sales]]-Sales_Data[[#This Row],[Cost]]</f>
        <v>4.2752000000000008</v>
      </c>
      <c r="Y7444" s="3">
        <f>Sales_Data[[#This Row],[Gross_Profit_Recalc]]/Sales_Data[[#This Row],[Sales]]</f>
        <v>0.4</v>
      </c>
      <c r="Z7444">
        <f>YEAR(Sales_Data[[#This Row],[Order Date]])</f>
        <v>2014</v>
      </c>
    </row>
    <row r="7445" spans="1:26" x14ac:dyDescent="0.2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>_xlfn.XLOOKUP(Sales_Data[[#This Row],[Category]],Assumptions_Model!A:A, Assumptions_Model!B:B)</f>
        <v>0.6</v>
      </c>
      <c r="W7445">
        <f>Sales_Data[[#This Row],[Sales]]*Sales_Data[[#This Row],[Cost_%]]</f>
        <v>142.2576</v>
      </c>
      <c r="X7445">
        <f>Sales_Data[[#This Row],[Sales]]-Sales_Data[[#This Row],[Cost]]</f>
        <v>94.838400000000007</v>
      </c>
      <c r="Y7445" s="3">
        <f>Sales_Data[[#This Row],[Gross_Profit_Recalc]]/Sales_Data[[#This Row],[Sales]]</f>
        <v>0.4</v>
      </c>
      <c r="Z7445">
        <f>YEAR(Sales_Data[[#This Row],[Order Date]])</f>
        <v>2014</v>
      </c>
    </row>
    <row r="7446" spans="1:26" x14ac:dyDescent="0.2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>_xlfn.XLOOKUP(Sales_Data[[#This Row],[Category]],Assumptions_Model!A:A, Assumptions_Model!B:B)</f>
        <v>0.6</v>
      </c>
      <c r="W7446">
        <f>Sales_Data[[#This Row],[Sales]]*Sales_Data[[#This Row],[Cost_%]]</f>
        <v>3.1103999999999998</v>
      </c>
      <c r="X7446">
        <f>Sales_Data[[#This Row],[Sales]]-Sales_Data[[#This Row],[Cost]]</f>
        <v>2.0736000000000003</v>
      </c>
      <c r="Y7446" s="3">
        <f>Sales_Data[[#This Row],[Gross_Profit_Recalc]]/Sales_Data[[#This Row],[Sales]]</f>
        <v>0.40000000000000008</v>
      </c>
      <c r="Z7446">
        <f>YEAR(Sales_Data[[#This Row],[Order Date]])</f>
        <v>2017</v>
      </c>
    </row>
    <row r="7447" spans="1:26" x14ac:dyDescent="0.2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>_xlfn.XLOOKUP(Sales_Data[[#This Row],[Category]],Assumptions_Model!A:A, Assumptions_Model!B:B)</f>
        <v>0.6</v>
      </c>
      <c r="W7447">
        <f>Sales_Data[[#This Row],[Sales]]*Sales_Data[[#This Row],[Cost_%]]</f>
        <v>39.3504</v>
      </c>
      <c r="X7447">
        <f>Sales_Data[[#This Row],[Sales]]-Sales_Data[[#This Row],[Cost]]</f>
        <v>26.233600000000003</v>
      </c>
      <c r="Y7447" s="3">
        <f>Sales_Data[[#This Row],[Gross_Profit_Recalc]]/Sales_Data[[#This Row],[Sales]]</f>
        <v>0.4</v>
      </c>
      <c r="Z7447">
        <f>YEAR(Sales_Data[[#This Row],[Order Date]])</f>
        <v>2017</v>
      </c>
    </row>
    <row r="7448" spans="1:26" x14ac:dyDescent="0.2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>_xlfn.XLOOKUP(Sales_Data[[#This Row],[Category]],Assumptions_Model!A:A, Assumptions_Model!B:B)</f>
        <v>0.65</v>
      </c>
      <c r="W7448">
        <f>Sales_Data[[#This Row],[Sales]]*Sales_Data[[#This Row],[Cost_%]]</f>
        <v>14.43</v>
      </c>
      <c r="X7448">
        <f>Sales_Data[[#This Row],[Sales]]-Sales_Data[[#This Row],[Cost]]</f>
        <v>7.77</v>
      </c>
      <c r="Y7448" s="3">
        <f>Sales_Data[[#This Row],[Gross_Profit_Recalc]]/Sales_Data[[#This Row],[Sales]]</f>
        <v>0.35</v>
      </c>
      <c r="Z7448">
        <f>YEAR(Sales_Data[[#This Row],[Order Date]])</f>
        <v>2017</v>
      </c>
    </row>
    <row r="7449" spans="1:26" x14ac:dyDescent="0.2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>_xlfn.XLOOKUP(Sales_Data[[#This Row],[Category]],Assumptions_Model!A:A, Assumptions_Model!B:B)</f>
        <v>0.6</v>
      </c>
      <c r="W7449">
        <f>Sales_Data[[#This Row],[Sales]]*Sales_Data[[#This Row],[Cost_%]]</f>
        <v>251.64</v>
      </c>
      <c r="X7449">
        <f>Sales_Data[[#This Row],[Sales]]-Sales_Data[[#This Row],[Cost]]</f>
        <v>167.76</v>
      </c>
      <c r="Y7449" s="3">
        <f>Sales_Data[[#This Row],[Gross_Profit_Recalc]]/Sales_Data[[#This Row],[Sales]]</f>
        <v>0.4</v>
      </c>
      <c r="Z7449">
        <f>YEAR(Sales_Data[[#This Row],[Order Date]])</f>
        <v>2017</v>
      </c>
    </row>
    <row r="7450" spans="1:26" x14ac:dyDescent="0.2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>_xlfn.XLOOKUP(Sales_Data[[#This Row],[Category]],Assumptions_Model!A:A, Assumptions_Model!B:B)</f>
        <v>0.65</v>
      </c>
      <c r="W7450">
        <f>Sales_Data[[#This Row],[Sales]]*Sales_Data[[#This Row],[Cost_%]]</f>
        <v>57.798000000000002</v>
      </c>
      <c r="X7450">
        <f>Sales_Data[[#This Row],[Sales]]-Sales_Data[[#This Row],[Cost]]</f>
        <v>31.122</v>
      </c>
      <c r="Y7450" s="3">
        <f>Sales_Data[[#This Row],[Gross_Profit_Recalc]]/Sales_Data[[#This Row],[Sales]]</f>
        <v>0.35</v>
      </c>
      <c r="Z7450">
        <f>YEAR(Sales_Data[[#This Row],[Order Date]])</f>
        <v>2017</v>
      </c>
    </row>
    <row r="7451" spans="1:26" x14ac:dyDescent="0.2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>_xlfn.XLOOKUP(Sales_Data[[#This Row],[Category]],Assumptions_Model!A:A, Assumptions_Model!B:B)</f>
        <v>0.6</v>
      </c>
      <c r="W7451">
        <f>Sales_Data[[#This Row],[Sales]]*Sales_Data[[#This Row],[Cost_%]]</f>
        <v>5.9472000000000005</v>
      </c>
      <c r="X7451">
        <f>Sales_Data[[#This Row],[Sales]]-Sales_Data[[#This Row],[Cost]]</f>
        <v>3.9648000000000003</v>
      </c>
      <c r="Y7451" s="3">
        <f>Sales_Data[[#This Row],[Gross_Profit_Recalc]]/Sales_Data[[#This Row],[Sales]]</f>
        <v>0.4</v>
      </c>
      <c r="Z7451">
        <f>YEAR(Sales_Data[[#This Row],[Order Date]])</f>
        <v>2017</v>
      </c>
    </row>
    <row r="7452" spans="1:26" x14ac:dyDescent="0.2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>_xlfn.XLOOKUP(Sales_Data[[#This Row],[Category]],Assumptions_Model!A:A, Assumptions_Model!B:B)</f>
        <v>0.65</v>
      </c>
      <c r="W7452">
        <f>Sales_Data[[#This Row],[Sales]]*Sales_Data[[#This Row],[Cost_%]]</f>
        <v>206.9795</v>
      </c>
      <c r="X7452">
        <f>Sales_Data[[#This Row],[Sales]]-Sales_Data[[#This Row],[Cost]]</f>
        <v>111.45050000000001</v>
      </c>
      <c r="Y7452" s="3">
        <f>Sales_Data[[#This Row],[Gross_Profit_Recalc]]/Sales_Data[[#This Row],[Sales]]</f>
        <v>0.35000000000000003</v>
      </c>
      <c r="Z7452">
        <f>YEAR(Sales_Data[[#This Row],[Order Date]])</f>
        <v>2017</v>
      </c>
    </row>
    <row r="7453" spans="1:26" x14ac:dyDescent="0.2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>_xlfn.XLOOKUP(Sales_Data[[#This Row],[Category]],Assumptions_Model!A:A, Assumptions_Model!B:B)</f>
        <v>0.6</v>
      </c>
      <c r="W7453">
        <f>Sales_Data[[#This Row],[Sales]]*Sales_Data[[#This Row],[Cost_%]]</f>
        <v>3.48</v>
      </c>
      <c r="X7453">
        <f>Sales_Data[[#This Row],[Sales]]-Sales_Data[[#This Row],[Cost]]</f>
        <v>2.3199999999999998</v>
      </c>
      <c r="Y7453" s="3">
        <f>Sales_Data[[#This Row],[Gross_Profit_Recalc]]/Sales_Data[[#This Row],[Sales]]</f>
        <v>0.39999999999999997</v>
      </c>
      <c r="Z7453">
        <f>YEAR(Sales_Data[[#This Row],[Order Date]])</f>
        <v>2017</v>
      </c>
    </row>
    <row r="7454" spans="1:26" x14ac:dyDescent="0.2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f>_xlfn.XLOOKUP(Sales_Data[[#This Row],[Category]],Assumptions_Model!A:A, Assumptions_Model!B:B)</f>
        <v>0.55000000000000004</v>
      </c>
      <c r="W7454">
        <f>Sales_Data[[#This Row],[Sales]]*Sales_Data[[#This Row],[Cost_%]]</f>
        <v>778.66800000000001</v>
      </c>
      <c r="X7454">
        <f>Sales_Data[[#This Row],[Sales]]-Sales_Data[[#This Row],[Cost]]</f>
        <v>637.09199999999998</v>
      </c>
      <c r="Y7454" s="3">
        <f>Sales_Data[[#This Row],[Gross_Profit_Recalc]]/Sales_Data[[#This Row],[Sales]]</f>
        <v>0.45</v>
      </c>
      <c r="Z7454">
        <f>YEAR(Sales_Data[[#This Row],[Order Date]])</f>
        <v>2017</v>
      </c>
    </row>
    <row r="7455" spans="1:26" x14ac:dyDescent="0.2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>_xlfn.XLOOKUP(Sales_Data[[#This Row],[Category]],Assumptions_Model!A:A, Assumptions_Model!B:B)</f>
        <v>0.55000000000000004</v>
      </c>
      <c r="W7455">
        <f>Sales_Data[[#This Row],[Sales]]*Sales_Data[[#This Row],[Cost_%]]</f>
        <v>81.664000000000001</v>
      </c>
      <c r="X7455">
        <f>Sales_Data[[#This Row],[Sales]]-Sales_Data[[#This Row],[Cost]]</f>
        <v>66.815999999999988</v>
      </c>
      <c r="Y7455" s="3">
        <f>Sales_Data[[#This Row],[Gross_Profit_Recalc]]/Sales_Data[[#This Row],[Sales]]</f>
        <v>0.44999999999999996</v>
      </c>
      <c r="Z7455">
        <f>YEAR(Sales_Data[[#This Row],[Order Date]])</f>
        <v>2017</v>
      </c>
    </row>
    <row r="7456" spans="1:26" x14ac:dyDescent="0.2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f>_xlfn.XLOOKUP(Sales_Data[[#This Row],[Category]],Assumptions_Model!A:A, Assumptions_Model!B:B)</f>
        <v>0.6</v>
      </c>
      <c r="W7456">
        <f>Sales_Data[[#This Row],[Sales]]*Sales_Data[[#This Row],[Cost_%]]</f>
        <v>5.5487999999999991</v>
      </c>
      <c r="X7456">
        <f>Sales_Data[[#This Row],[Sales]]-Sales_Data[[#This Row],[Cost]]</f>
        <v>3.6992000000000003</v>
      </c>
      <c r="Y7456" s="3">
        <f>Sales_Data[[#This Row],[Gross_Profit_Recalc]]/Sales_Data[[#This Row],[Sales]]</f>
        <v>0.40000000000000008</v>
      </c>
      <c r="Z7456">
        <f>YEAR(Sales_Data[[#This Row],[Order Date]])</f>
        <v>2016</v>
      </c>
    </row>
    <row r="7457" spans="1:26" x14ac:dyDescent="0.2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>_xlfn.XLOOKUP(Sales_Data[[#This Row],[Category]],Assumptions_Model!A:A, Assumptions_Model!B:B)</f>
        <v>0.6</v>
      </c>
      <c r="W7457">
        <f>Sales_Data[[#This Row],[Sales]]*Sales_Data[[#This Row],[Cost_%]]</f>
        <v>621.97439999999995</v>
      </c>
      <c r="X7457">
        <f>Sales_Data[[#This Row],[Sales]]-Sales_Data[[#This Row],[Cost]]</f>
        <v>414.64960000000008</v>
      </c>
      <c r="Y7457" s="3">
        <f>Sales_Data[[#This Row],[Gross_Profit_Recalc]]/Sales_Data[[#This Row],[Sales]]</f>
        <v>0.40000000000000008</v>
      </c>
      <c r="Z7457">
        <f>YEAR(Sales_Data[[#This Row],[Order Date]])</f>
        <v>2016</v>
      </c>
    </row>
    <row r="7458" spans="1:26" x14ac:dyDescent="0.2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>_xlfn.XLOOKUP(Sales_Data[[#This Row],[Category]],Assumptions_Model!A:A, Assumptions_Model!B:B)</f>
        <v>0.55000000000000004</v>
      </c>
      <c r="W7458">
        <f>Sales_Data[[#This Row],[Sales]]*Sales_Data[[#This Row],[Cost_%]]</f>
        <v>313.30200000000002</v>
      </c>
      <c r="X7458">
        <f>Sales_Data[[#This Row],[Sales]]-Sales_Data[[#This Row],[Cost]]</f>
        <v>256.33799999999997</v>
      </c>
      <c r="Y7458" s="3">
        <f>Sales_Data[[#This Row],[Gross_Profit_Recalc]]/Sales_Data[[#This Row],[Sales]]</f>
        <v>0.44999999999999996</v>
      </c>
      <c r="Z7458">
        <f>YEAR(Sales_Data[[#This Row],[Order Date]])</f>
        <v>2015</v>
      </c>
    </row>
    <row r="7459" spans="1:26" x14ac:dyDescent="0.2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>_xlfn.XLOOKUP(Sales_Data[[#This Row],[Category]],Assumptions_Model!A:A, Assumptions_Model!B:B)</f>
        <v>0.6</v>
      </c>
      <c r="W7459">
        <f>Sales_Data[[#This Row],[Sales]]*Sales_Data[[#This Row],[Cost_%]]</f>
        <v>5.484</v>
      </c>
      <c r="X7459">
        <f>Sales_Data[[#This Row],[Sales]]-Sales_Data[[#This Row],[Cost]]</f>
        <v>3.6560000000000006</v>
      </c>
      <c r="Y7459" s="3">
        <f>Sales_Data[[#This Row],[Gross_Profit_Recalc]]/Sales_Data[[#This Row],[Sales]]</f>
        <v>0.4</v>
      </c>
      <c r="Z7459">
        <f>YEAR(Sales_Data[[#This Row],[Order Date]])</f>
        <v>2015</v>
      </c>
    </row>
    <row r="7460" spans="1:26" x14ac:dyDescent="0.2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f>_xlfn.XLOOKUP(Sales_Data[[#This Row],[Category]],Assumptions_Model!A:A, Assumptions_Model!B:B)</f>
        <v>0.65</v>
      </c>
      <c r="W7460">
        <f>Sales_Data[[#This Row],[Sales]]*Sales_Data[[#This Row],[Cost_%]]</f>
        <v>777.95899999999995</v>
      </c>
      <c r="X7460">
        <f>Sales_Data[[#This Row],[Sales]]-Sales_Data[[#This Row],[Cost]]</f>
        <v>418.90099999999995</v>
      </c>
      <c r="Y7460" s="3">
        <f>Sales_Data[[#This Row],[Gross_Profit_Recalc]]/Sales_Data[[#This Row],[Sales]]</f>
        <v>0.35</v>
      </c>
      <c r="Z7460">
        <f>YEAR(Sales_Data[[#This Row],[Order Date]])</f>
        <v>2015</v>
      </c>
    </row>
    <row r="7461" spans="1:26" x14ac:dyDescent="0.2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>_xlfn.XLOOKUP(Sales_Data[[#This Row],[Category]],Assumptions_Model!A:A, Assumptions_Model!B:B)</f>
        <v>0.65</v>
      </c>
      <c r="W7461">
        <f>Sales_Data[[#This Row],[Sales]]*Sales_Data[[#This Row],[Cost_%]]</f>
        <v>340.11900000000003</v>
      </c>
      <c r="X7461">
        <f>Sales_Data[[#This Row],[Sales]]-Sales_Data[[#This Row],[Cost]]</f>
        <v>183.14099999999996</v>
      </c>
      <c r="Y7461" s="3">
        <f>Sales_Data[[#This Row],[Gross_Profit_Recalc]]/Sales_Data[[#This Row],[Sales]]</f>
        <v>0.34999999999999992</v>
      </c>
      <c r="Z7461">
        <f>YEAR(Sales_Data[[#This Row],[Order Date]])</f>
        <v>2015</v>
      </c>
    </row>
    <row r="7462" spans="1:26" x14ac:dyDescent="0.2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>_xlfn.XLOOKUP(Sales_Data[[#This Row],[Category]],Assumptions_Model!A:A, Assumptions_Model!B:B)</f>
        <v>0.55000000000000004</v>
      </c>
      <c r="W7462">
        <f>Sales_Data[[#This Row],[Sales]]*Sales_Data[[#This Row],[Cost_%]]</f>
        <v>351.98239999999998</v>
      </c>
      <c r="X7462">
        <f>Sales_Data[[#This Row],[Sales]]-Sales_Data[[#This Row],[Cost]]</f>
        <v>287.98559999999998</v>
      </c>
      <c r="Y7462" s="3">
        <f>Sales_Data[[#This Row],[Gross_Profit_Recalc]]/Sales_Data[[#This Row],[Sales]]</f>
        <v>0.45</v>
      </c>
      <c r="Z7462">
        <f>YEAR(Sales_Data[[#This Row],[Order Date]])</f>
        <v>2015</v>
      </c>
    </row>
    <row r="7463" spans="1:26" x14ac:dyDescent="0.2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>_xlfn.XLOOKUP(Sales_Data[[#This Row],[Category]],Assumptions_Model!A:A, Assumptions_Model!B:B)</f>
        <v>0.6</v>
      </c>
      <c r="W7463">
        <f>Sales_Data[[#This Row],[Sales]]*Sales_Data[[#This Row],[Cost_%]]</f>
        <v>31.655999999999999</v>
      </c>
      <c r="X7463">
        <f>Sales_Data[[#This Row],[Sales]]-Sales_Data[[#This Row],[Cost]]</f>
        <v>21.103999999999999</v>
      </c>
      <c r="Y7463" s="3">
        <f>Sales_Data[[#This Row],[Gross_Profit_Recalc]]/Sales_Data[[#This Row],[Sales]]</f>
        <v>0.4</v>
      </c>
      <c r="Z7463">
        <f>YEAR(Sales_Data[[#This Row],[Order Date]])</f>
        <v>2015</v>
      </c>
    </row>
    <row r="7464" spans="1:26" x14ac:dyDescent="0.2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>_xlfn.XLOOKUP(Sales_Data[[#This Row],[Category]],Assumptions_Model!A:A, Assumptions_Model!B:B)</f>
        <v>0.55000000000000004</v>
      </c>
      <c r="W7464">
        <f>Sales_Data[[#This Row],[Sales]]*Sales_Data[[#This Row],[Cost_%]]</f>
        <v>296.40600000000001</v>
      </c>
      <c r="X7464">
        <f>Sales_Data[[#This Row],[Sales]]-Sales_Data[[#This Row],[Cost]]</f>
        <v>242.51399999999995</v>
      </c>
      <c r="Y7464" s="3">
        <f>Sales_Data[[#This Row],[Gross_Profit_Recalc]]/Sales_Data[[#This Row],[Sales]]</f>
        <v>0.44999999999999996</v>
      </c>
      <c r="Z7464">
        <f>YEAR(Sales_Data[[#This Row],[Order Date]])</f>
        <v>2015</v>
      </c>
    </row>
    <row r="7465" spans="1:26" x14ac:dyDescent="0.2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>_xlfn.XLOOKUP(Sales_Data[[#This Row],[Category]],Assumptions_Model!A:A, Assumptions_Model!B:B)</f>
        <v>0.6</v>
      </c>
      <c r="W7465">
        <f>Sales_Data[[#This Row],[Sales]]*Sales_Data[[#This Row],[Cost_%]]</f>
        <v>8.9280000000000008</v>
      </c>
      <c r="X7465">
        <f>Sales_Data[[#This Row],[Sales]]-Sales_Data[[#This Row],[Cost]]</f>
        <v>5.952</v>
      </c>
      <c r="Y7465" s="3">
        <f>Sales_Data[[#This Row],[Gross_Profit_Recalc]]/Sales_Data[[#This Row],[Sales]]</f>
        <v>0.39999999999999997</v>
      </c>
      <c r="Z7465">
        <f>YEAR(Sales_Data[[#This Row],[Order Date]])</f>
        <v>2016</v>
      </c>
    </row>
    <row r="7466" spans="1:26" x14ac:dyDescent="0.2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>_xlfn.XLOOKUP(Sales_Data[[#This Row],[Category]],Assumptions_Model!A:A, Assumptions_Model!B:B)</f>
        <v>0.6</v>
      </c>
      <c r="W7466">
        <f>Sales_Data[[#This Row],[Sales]]*Sales_Data[[#This Row],[Cost_%]]</f>
        <v>20.544</v>
      </c>
      <c r="X7466">
        <f>Sales_Data[[#This Row],[Sales]]-Sales_Data[[#This Row],[Cost]]</f>
        <v>13.696000000000002</v>
      </c>
      <c r="Y7466" s="3">
        <f>Sales_Data[[#This Row],[Gross_Profit_Recalc]]/Sales_Data[[#This Row],[Sales]]</f>
        <v>0.4</v>
      </c>
      <c r="Z7466">
        <f>YEAR(Sales_Data[[#This Row],[Order Date]])</f>
        <v>2016</v>
      </c>
    </row>
    <row r="7467" spans="1:26" x14ac:dyDescent="0.2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>_xlfn.XLOOKUP(Sales_Data[[#This Row],[Category]],Assumptions_Model!A:A, Assumptions_Model!B:B)</f>
        <v>0.6</v>
      </c>
      <c r="W7467">
        <f>Sales_Data[[#This Row],[Sales]]*Sales_Data[[#This Row],[Cost_%]]</f>
        <v>157.04400000000001</v>
      </c>
      <c r="X7467">
        <f>Sales_Data[[#This Row],[Sales]]-Sales_Data[[#This Row],[Cost]]</f>
        <v>104.696</v>
      </c>
      <c r="Y7467" s="3">
        <f>Sales_Data[[#This Row],[Gross_Profit_Recalc]]/Sales_Data[[#This Row],[Sales]]</f>
        <v>0.39999999999999997</v>
      </c>
      <c r="Z7467">
        <f>YEAR(Sales_Data[[#This Row],[Order Date]])</f>
        <v>2016</v>
      </c>
    </row>
    <row r="7468" spans="1:26" x14ac:dyDescent="0.2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>_xlfn.XLOOKUP(Sales_Data[[#This Row],[Category]],Assumptions_Model!A:A, Assumptions_Model!B:B)</f>
        <v>0.6</v>
      </c>
      <c r="W7468">
        <f>Sales_Data[[#This Row],[Sales]]*Sales_Data[[#This Row],[Cost_%]]</f>
        <v>52.704000000000001</v>
      </c>
      <c r="X7468">
        <f>Sales_Data[[#This Row],[Sales]]-Sales_Data[[#This Row],[Cost]]</f>
        <v>35.136000000000003</v>
      </c>
      <c r="Y7468" s="3">
        <f>Sales_Data[[#This Row],[Gross_Profit_Recalc]]/Sales_Data[[#This Row],[Sales]]</f>
        <v>0.4</v>
      </c>
      <c r="Z7468">
        <f>YEAR(Sales_Data[[#This Row],[Order Date]])</f>
        <v>2016</v>
      </c>
    </row>
    <row r="7469" spans="1:26" x14ac:dyDescent="0.2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>_xlfn.XLOOKUP(Sales_Data[[#This Row],[Category]],Assumptions_Model!A:A, Assumptions_Model!B:B)</f>
        <v>0.65</v>
      </c>
      <c r="W7469">
        <f>Sales_Data[[#This Row],[Sales]]*Sales_Data[[#This Row],[Cost_%]]</f>
        <v>22.698</v>
      </c>
      <c r="X7469">
        <f>Sales_Data[[#This Row],[Sales]]-Sales_Data[[#This Row],[Cost]]</f>
        <v>12.222000000000001</v>
      </c>
      <c r="Y7469" s="3">
        <f>Sales_Data[[#This Row],[Gross_Profit_Recalc]]/Sales_Data[[#This Row],[Sales]]</f>
        <v>0.35000000000000003</v>
      </c>
      <c r="Z7469">
        <f>YEAR(Sales_Data[[#This Row],[Order Date]])</f>
        <v>2017</v>
      </c>
    </row>
    <row r="7470" spans="1:26" x14ac:dyDescent="0.2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>_xlfn.XLOOKUP(Sales_Data[[#This Row],[Category]],Assumptions_Model!A:A, Assumptions_Model!B:B)</f>
        <v>0.6</v>
      </c>
      <c r="W7470">
        <f>Sales_Data[[#This Row],[Sales]]*Sales_Data[[#This Row],[Cost_%]]</f>
        <v>8.9639999999999986</v>
      </c>
      <c r="X7470">
        <f>Sales_Data[[#This Row],[Sales]]-Sales_Data[[#This Row],[Cost]]</f>
        <v>5.9760000000000009</v>
      </c>
      <c r="Y7470" s="3">
        <f>Sales_Data[[#This Row],[Gross_Profit_Recalc]]/Sales_Data[[#This Row],[Sales]]</f>
        <v>0.40000000000000008</v>
      </c>
      <c r="Z7470">
        <f>YEAR(Sales_Data[[#This Row],[Order Date]])</f>
        <v>2014</v>
      </c>
    </row>
    <row r="7471" spans="1:26" x14ac:dyDescent="0.2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>_xlfn.XLOOKUP(Sales_Data[[#This Row],[Category]],Assumptions_Model!A:A, Assumptions_Model!B:B)</f>
        <v>0.65</v>
      </c>
      <c r="W7471">
        <f>Sales_Data[[#This Row],[Sales]]*Sales_Data[[#This Row],[Cost_%]]</f>
        <v>9.4640000000000004</v>
      </c>
      <c r="X7471">
        <f>Sales_Data[[#This Row],[Sales]]-Sales_Data[[#This Row],[Cost]]</f>
        <v>5.0960000000000001</v>
      </c>
      <c r="Y7471" s="3">
        <f>Sales_Data[[#This Row],[Gross_Profit_Recalc]]/Sales_Data[[#This Row],[Sales]]</f>
        <v>0.35</v>
      </c>
      <c r="Z7471">
        <f>YEAR(Sales_Data[[#This Row],[Order Date]])</f>
        <v>2014</v>
      </c>
    </row>
    <row r="7472" spans="1:26" x14ac:dyDescent="0.2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>_xlfn.XLOOKUP(Sales_Data[[#This Row],[Category]],Assumptions_Model!A:A, Assumptions_Model!B:B)</f>
        <v>0.6</v>
      </c>
      <c r="W7472">
        <f>Sales_Data[[#This Row],[Sales]]*Sales_Data[[#This Row],[Cost_%]]</f>
        <v>2.1456</v>
      </c>
      <c r="X7472">
        <f>Sales_Data[[#This Row],[Sales]]-Sales_Data[[#This Row],[Cost]]</f>
        <v>1.4304000000000001</v>
      </c>
      <c r="Y7472" s="3">
        <f>Sales_Data[[#This Row],[Gross_Profit_Recalc]]/Sales_Data[[#This Row],[Sales]]</f>
        <v>0.4</v>
      </c>
      <c r="Z7472">
        <f>YEAR(Sales_Data[[#This Row],[Order Date]])</f>
        <v>2015</v>
      </c>
    </row>
    <row r="7473" spans="1:26" x14ac:dyDescent="0.2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>_xlfn.XLOOKUP(Sales_Data[[#This Row],[Category]],Assumptions_Model!A:A, Assumptions_Model!B:B)</f>
        <v>0.6</v>
      </c>
      <c r="W7473">
        <f>Sales_Data[[#This Row],[Sales]]*Sales_Data[[#This Row],[Cost_%]]</f>
        <v>88.310400000000001</v>
      </c>
      <c r="X7473">
        <f>Sales_Data[[#This Row],[Sales]]-Sales_Data[[#This Row],[Cost]]</f>
        <v>58.873599999999996</v>
      </c>
      <c r="Y7473" s="3">
        <f>Sales_Data[[#This Row],[Gross_Profit_Recalc]]/Sales_Data[[#This Row],[Sales]]</f>
        <v>0.39999999999999997</v>
      </c>
      <c r="Z7473">
        <f>YEAR(Sales_Data[[#This Row],[Order Date]])</f>
        <v>2015</v>
      </c>
    </row>
    <row r="7474" spans="1:26" x14ac:dyDescent="0.2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>_xlfn.XLOOKUP(Sales_Data[[#This Row],[Category]],Assumptions_Model!A:A, Assumptions_Model!B:B)</f>
        <v>0.55000000000000004</v>
      </c>
      <c r="W7474">
        <f>Sales_Data[[#This Row],[Sales]]*Sales_Data[[#This Row],[Cost_%]]</f>
        <v>824.97250000000008</v>
      </c>
      <c r="X7474">
        <f>Sales_Data[[#This Row],[Sales]]-Sales_Data[[#This Row],[Cost]]</f>
        <v>674.97749999999996</v>
      </c>
      <c r="Y7474" s="3">
        <f>Sales_Data[[#This Row],[Gross_Profit_Recalc]]/Sales_Data[[#This Row],[Sales]]</f>
        <v>0.44999999999999996</v>
      </c>
      <c r="Z7474">
        <f>YEAR(Sales_Data[[#This Row],[Order Date]])</f>
        <v>2016</v>
      </c>
    </row>
    <row r="7475" spans="1:26" x14ac:dyDescent="0.2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>_xlfn.XLOOKUP(Sales_Data[[#This Row],[Category]],Assumptions_Model!A:A, Assumptions_Model!B:B)</f>
        <v>0.6</v>
      </c>
      <c r="W7475">
        <f>Sales_Data[[#This Row],[Sales]]*Sales_Data[[#This Row],[Cost_%]]</f>
        <v>8.1407999999999987</v>
      </c>
      <c r="X7475">
        <f>Sales_Data[[#This Row],[Sales]]-Sales_Data[[#This Row],[Cost]]</f>
        <v>5.4272000000000009</v>
      </c>
      <c r="Y7475" s="3">
        <f>Sales_Data[[#This Row],[Gross_Profit_Recalc]]/Sales_Data[[#This Row],[Sales]]</f>
        <v>0.40000000000000008</v>
      </c>
      <c r="Z7475">
        <f>YEAR(Sales_Data[[#This Row],[Order Date]])</f>
        <v>2016</v>
      </c>
    </row>
    <row r="7476" spans="1:26" x14ac:dyDescent="0.2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>_xlfn.XLOOKUP(Sales_Data[[#This Row],[Category]],Assumptions_Model!A:A, Assumptions_Model!B:B)</f>
        <v>0.65</v>
      </c>
      <c r="W7476">
        <f>Sales_Data[[#This Row],[Sales]]*Sales_Data[[#This Row],[Cost_%]]</f>
        <v>1672.9830000000002</v>
      </c>
      <c r="X7476">
        <f>Sales_Data[[#This Row],[Sales]]-Sales_Data[[#This Row],[Cost]]</f>
        <v>900.83699999999999</v>
      </c>
      <c r="Y7476" s="3">
        <f>Sales_Data[[#This Row],[Gross_Profit_Recalc]]/Sales_Data[[#This Row],[Sales]]</f>
        <v>0.35</v>
      </c>
      <c r="Z7476">
        <f>YEAR(Sales_Data[[#This Row],[Order Date]])</f>
        <v>2014</v>
      </c>
    </row>
    <row r="7477" spans="1:26" x14ac:dyDescent="0.2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>_xlfn.XLOOKUP(Sales_Data[[#This Row],[Category]],Assumptions_Model!A:A, Assumptions_Model!B:B)</f>
        <v>0.6</v>
      </c>
      <c r="W7477">
        <f>Sales_Data[[#This Row],[Sales]]*Sales_Data[[#This Row],[Cost_%]]</f>
        <v>365.988</v>
      </c>
      <c r="X7477">
        <f>Sales_Data[[#This Row],[Sales]]-Sales_Data[[#This Row],[Cost]]</f>
        <v>243.99200000000002</v>
      </c>
      <c r="Y7477" s="3">
        <f>Sales_Data[[#This Row],[Gross_Profit_Recalc]]/Sales_Data[[#This Row],[Sales]]</f>
        <v>0.4</v>
      </c>
      <c r="Z7477">
        <f>YEAR(Sales_Data[[#This Row],[Order Date]])</f>
        <v>2014</v>
      </c>
    </row>
    <row r="7478" spans="1:26" x14ac:dyDescent="0.2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>_xlfn.XLOOKUP(Sales_Data[[#This Row],[Category]],Assumptions_Model!A:A, Assumptions_Model!B:B)</f>
        <v>0.6</v>
      </c>
      <c r="W7478">
        <f>Sales_Data[[#This Row],[Sales]]*Sales_Data[[#This Row],[Cost_%]]</f>
        <v>3.2880000000000003</v>
      </c>
      <c r="X7478">
        <f>Sales_Data[[#This Row],[Sales]]-Sales_Data[[#This Row],[Cost]]</f>
        <v>2.1920000000000002</v>
      </c>
      <c r="Y7478" s="3">
        <f>Sales_Data[[#This Row],[Gross_Profit_Recalc]]/Sales_Data[[#This Row],[Sales]]</f>
        <v>0.4</v>
      </c>
      <c r="Z7478">
        <f>YEAR(Sales_Data[[#This Row],[Order Date]])</f>
        <v>2014</v>
      </c>
    </row>
    <row r="7479" spans="1:26" x14ac:dyDescent="0.2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>_xlfn.XLOOKUP(Sales_Data[[#This Row],[Category]],Assumptions_Model!A:A, Assumptions_Model!B:B)</f>
        <v>0.55000000000000004</v>
      </c>
      <c r="W7479">
        <f>Sales_Data[[#This Row],[Sales]]*Sales_Data[[#This Row],[Cost_%]]</f>
        <v>215.58900000000003</v>
      </c>
      <c r="X7479">
        <f>Sales_Data[[#This Row],[Sales]]-Sales_Data[[#This Row],[Cost]]</f>
        <v>176.39099999999999</v>
      </c>
      <c r="Y7479" s="3">
        <f>Sales_Data[[#This Row],[Gross_Profit_Recalc]]/Sales_Data[[#This Row],[Sales]]</f>
        <v>0.44999999999999996</v>
      </c>
      <c r="Z7479">
        <f>YEAR(Sales_Data[[#This Row],[Order Date]])</f>
        <v>2014</v>
      </c>
    </row>
    <row r="7480" spans="1:26" x14ac:dyDescent="0.2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>_xlfn.XLOOKUP(Sales_Data[[#This Row],[Category]],Assumptions_Model!A:A, Assumptions_Model!B:B)</f>
        <v>0.55000000000000004</v>
      </c>
      <c r="W7480">
        <f>Sales_Data[[#This Row],[Sales]]*Sales_Data[[#This Row],[Cost_%]]</f>
        <v>415.77800000000008</v>
      </c>
      <c r="X7480">
        <f>Sales_Data[[#This Row],[Sales]]-Sales_Data[[#This Row],[Cost]]</f>
        <v>340.18199999999996</v>
      </c>
      <c r="Y7480" s="3">
        <f>Sales_Data[[#This Row],[Gross_Profit_Recalc]]/Sales_Data[[#This Row],[Sales]]</f>
        <v>0.4499999999999999</v>
      </c>
      <c r="Z7480">
        <f>YEAR(Sales_Data[[#This Row],[Order Date]])</f>
        <v>2014</v>
      </c>
    </row>
    <row r="7481" spans="1:26" x14ac:dyDescent="0.2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>_xlfn.XLOOKUP(Sales_Data[[#This Row],[Category]],Assumptions_Model!A:A, Assumptions_Model!B:B)</f>
        <v>0.6</v>
      </c>
      <c r="W7481">
        <f>Sales_Data[[#This Row],[Sales]]*Sales_Data[[#This Row],[Cost_%]]</f>
        <v>18.672000000000001</v>
      </c>
      <c r="X7481">
        <f>Sales_Data[[#This Row],[Sales]]-Sales_Data[[#This Row],[Cost]]</f>
        <v>12.448</v>
      </c>
      <c r="Y7481" s="3">
        <f>Sales_Data[[#This Row],[Gross_Profit_Recalc]]/Sales_Data[[#This Row],[Sales]]</f>
        <v>0.4</v>
      </c>
      <c r="Z7481">
        <f>YEAR(Sales_Data[[#This Row],[Order Date]])</f>
        <v>2014</v>
      </c>
    </row>
    <row r="7482" spans="1:26" x14ac:dyDescent="0.2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>_xlfn.XLOOKUP(Sales_Data[[#This Row],[Category]],Assumptions_Model!A:A, Assumptions_Model!B:B)</f>
        <v>0.6</v>
      </c>
      <c r="W7482">
        <f>Sales_Data[[#This Row],[Sales]]*Sales_Data[[#This Row],[Cost_%]]</f>
        <v>3.9239999999999999</v>
      </c>
      <c r="X7482">
        <f>Sales_Data[[#This Row],[Sales]]-Sales_Data[[#This Row],[Cost]]</f>
        <v>2.6160000000000001</v>
      </c>
      <c r="Y7482" s="3">
        <f>Sales_Data[[#This Row],[Gross_Profit_Recalc]]/Sales_Data[[#This Row],[Sales]]</f>
        <v>0.4</v>
      </c>
      <c r="Z7482">
        <f>YEAR(Sales_Data[[#This Row],[Order Date]])</f>
        <v>2014</v>
      </c>
    </row>
    <row r="7483" spans="1:26" x14ac:dyDescent="0.2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>_xlfn.XLOOKUP(Sales_Data[[#This Row],[Category]],Assumptions_Model!A:A, Assumptions_Model!B:B)</f>
        <v>0.6</v>
      </c>
      <c r="W7483">
        <f>Sales_Data[[#This Row],[Sales]]*Sales_Data[[#This Row],[Cost_%]]</f>
        <v>7.6679999999999993</v>
      </c>
      <c r="X7483">
        <f>Sales_Data[[#This Row],[Sales]]-Sales_Data[[#This Row],[Cost]]</f>
        <v>5.1120000000000001</v>
      </c>
      <c r="Y7483" s="3">
        <f>Sales_Data[[#This Row],[Gross_Profit_Recalc]]/Sales_Data[[#This Row],[Sales]]</f>
        <v>0.4</v>
      </c>
      <c r="Z7483">
        <f>YEAR(Sales_Data[[#This Row],[Order Date]])</f>
        <v>2016</v>
      </c>
    </row>
    <row r="7484" spans="1:26" x14ac:dyDescent="0.2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>_xlfn.XLOOKUP(Sales_Data[[#This Row],[Category]],Assumptions_Model!A:A, Assumptions_Model!B:B)</f>
        <v>0.6</v>
      </c>
      <c r="W7484">
        <f>Sales_Data[[#This Row],[Sales]]*Sales_Data[[#This Row],[Cost_%]]</f>
        <v>11.078399999999998</v>
      </c>
      <c r="X7484">
        <f>Sales_Data[[#This Row],[Sales]]-Sales_Data[[#This Row],[Cost]]</f>
        <v>7.3856000000000002</v>
      </c>
      <c r="Y7484" s="3">
        <f>Sales_Data[[#This Row],[Gross_Profit_Recalc]]/Sales_Data[[#This Row],[Sales]]</f>
        <v>0.4</v>
      </c>
      <c r="Z7484">
        <f>YEAR(Sales_Data[[#This Row],[Order Date]])</f>
        <v>2014</v>
      </c>
    </row>
    <row r="7485" spans="1:26" x14ac:dyDescent="0.2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>_xlfn.XLOOKUP(Sales_Data[[#This Row],[Category]],Assumptions_Model!A:A, Assumptions_Model!B:B)</f>
        <v>0.65</v>
      </c>
      <c r="W7485">
        <f>Sales_Data[[#This Row],[Sales]]*Sales_Data[[#This Row],[Cost_%]]</f>
        <v>289.7713</v>
      </c>
      <c r="X7485">
        <f>Sales_Data[[#This Row],[Sales]]-Sales_Data[[#This Row],[Cost]]</f>
        <v>156.03070000000002</v>
      </c>
      <c r="Y7485" s="3">
        <f>Sales_Data[[#This Row],[Gross_Profit_Recalc]]/Sales_Data[[#This Row],[Sales]]</f>
        <v>0.35000000000000003</v>
      </c>
      <c r="Z7485">
        <f>YEAR(Sales_Data[[#This Row],[Order Date]])</f>
        <v>2014</v>
      </c>
    </row>
    <row r="7486" spans="1:26" x14ac:dyDescent="0.2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>_xlfn.XLOOKUP(Sales_Data[[#This Row],[Category]],Assumptions_Model!A:A, Assumptions_Model!B:B)</f>
        <v>0.6</v>
      </c>
      <c r="W7486">
        <f>Sales_Data[[#This Row],[Sales]]*Sales_Data[[#This Row],[Cost_%]]</f>
        <v>1.488</v>
      </c>
      <c r="X7486">
        <f>Sales_Data[[#This Row],[Sales]]-Sales_Data[[#This Row],[Cost]]</f>
        <v>0.99199999999999999</v>
      </c>
      <c r="Y7486" s="3">
        <f>Sales_Data[[#This Row],[Gross_Profit_Recalc]]/Sales_Data[[#This Row],[Sales]]</f>
        <v>0.4</v>
      </c>
      <c r="Z7486">
        <f>YEAR(Sales_Data[[#This Row],[Order Date]])</f>
        <v>2017</v>
      </c>
    </row>
    <row r="7487" spans="1:26" x14ac:dyDescent="0.2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f>_xlfn.XLOOKUP(Sales_Data[[#This Row],[Category]],Assumptions_Model!A:A, Assumptions_Model!B:B)</f>
        <v>0.6</v>
      </c>
      <c r="W7487">
        <f>Sales_Data[[#This Row],[Sales]]*Sales_Data[[#This Row],[Cost_%]]</f>
        <v>15.54</v>
      </c>
      <c r="X7487">
        <f>Sales_Data[[#This Row],[Sales]]-Sales_Data[[#This Row],[Cost]]</f>
        <v>10.36</v>
      </c>
      <c r="Y7487" s="3">
        <f>Sales_Data[[#This Row],[Gross_Profit_Recalc]]/Sales_Data[[#This Row],[Sales]]</f>
        <v>0.4</v>
      </c>
      <c r="Z7487">
        <f>YEAR(Sales_Data[[#This Row],[Order Date]])</f>
        <v>2017</v>
      </c>
    </row>
    <row r="7488" spans="1:26" x14ac:dyDescent="0.2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f>_xlfn.XLOOKUP(Sales_Data[[#This Row],[Category]],Assumptions_Model!A:A, Assumptions_Model!B:B)</f>
        <v>0.6</v>
      </c>
      <c r="W7488">
        <f>Sales_Data[[#This Row],[Sales]]*Sales_Data[[#This Row],[Cost_%]]</f>
        <v>17.939999999999998</v>
      </c>
      <c r="X7488">
        <f>Sales_Data[[#This Row],[Sales]]-Sales_Data[[#This Row],[Cost]]</f>
        <v>11.96</v>
      </c>
      <c r="Y7488" s="3">
        <f>Sales_Data[[#This Row],[Gross_Profit_Recalc]]/Sales_Data[[#This Row],[Sales]]</f>
        <v>0.4</v>
      </c>
      <c r="Z7488">
        <f>YEAR(Sales_Data[[#This Row],[Order Date]])</f>
        <v>2015</v>
      </c>
    </row>
    <row r="7489" spans="1:26" x14ac:dyDescent="0.2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f>_xlfn.XLOOKUP(Sales_Data[[#This Row],[Category]],Assumptions_Model!A:A, Assumptions_Model!B:B)</f>
        <v>0.55000000000000004</v>
      </c>
      <c r="W7489">
        <f>Sales_Data[[#This Row],[Sales]]*Sales_Data[[#This Row],[Cost_%]]</f>
        <v>1237.4504999999999</v>
      </c>
      <c r="X7489">
        <f>Sales_Data[[#This Row],[Sales]]-Sales_Data[[#This Row],[Cost]]</f>
        <v>1012.4594999999999</v>
      </c>
      <c r="Y7489" s="3">
        <f>Sales_Data[[#This Row],[Gross_Profit_Recalc]]/Sales_Data[[#This Row],[Sales]]</f>
        <v>0.45</v>
      </c>
      <c r="Z7489">
        <f>YEAR(Sales_Data[[#This Row],[Order Date]])</f>
        <v>2015</v>
      </c>
    </row>
    <row r="7490" spans="1:26" x14ac:dyDescent="0.2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>_xlfn.XLOOKUP(Sales_Data[[#This Row],[Category]],Assumptions_Model!A:A, Assumptions_Model!B:B)</f>
        <v>0.65</v>
      </c>
      <c r="W7490">
        <f>Sales_Data[[#This Row],[Sales]]*Sales_Data[[#This Row],[Cost_%]]</f>
        <v>684.5566</v>
      </c>
      <c r="X7490">
        <f>Sales_Data[[#This Row],[Sales]]-Sales_Data[[#This Row],[Cost]]</f>
        <v>368.60739999999998</v>
      </c>
      <c r="Y7490" s="3">
        <f>Sales_Data[[#This Row],[Gross_Profit_Recalc]]/Sales_Data[[#This Row],[Sales]]</f>
        <v>0.35</v>
      </c>
      <c r="Z7490">
        <f>YEAR(Sales_Data[[#This Row],[Order Date]])</f>
        <v>2015</v>
      </c>
    </row>
    <row r="7491" spans="1:26" x14ac:dyDescent="0.2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>_xlfn.XLOOKUP(Sales_Data[[#This Row],[Category]],Assumptions_Model!A:A, Assumptions_Model!B:B)</f>
        <v>0.6</v>
      </c>
      <c r="W7491">
        <f>Sales_Data[[#This Row],[Sales]]*Sales_Data[[#This Row],[Cost_%]]</f>
        <v>7.7759999999999998</v>
      </c>
      <c r="X7491">
        <f>Sales_Data[[#This Row],[Sales]]-Sales_Data[[#This Row],[Cost]]</f>
        <v>5.1840000000000011</v>
      </c>
      <c r="Y7491" s="3">
        <f>Sales_Data[[#This Row],[Gross_Profit_Recalc]]/Sales_Data[[#This Row],[Sales]]</f>
        <v>0.40000000000000008</v>
      </c>
      <c r="Z7491">
        <f>YEAR(Sales_Data[[#This Row],[Order Date]])</f>
        <v>2017</v>
      </c>
    </row>
    <row r="7492" spans="1:26" x14ac:dyDescent="0.2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>_xlfn.XLOOKUP(Sales_Data[[#This Row],[Category]],Assumptions_Model!A:A, Assumptions_Model!B:B)</f>
        <v>0.65</v>
      </c>
      <c r="W7492">
        <f>Sales_Data[[#This Row],[Sales]]*Sales_Data[[#This Row],[Cost_%]]</f>
        <v>69.342000000000013</v>
      </c>
      <c r="X7492">
        <f>Sales_Data[[#This Row],[Sales]]-Sales_Data[[#This Row],[Cost]]</f>
        <v>37.337999999999994</v>
      </c>
      <c r="Y7492" s="3">
        <f>Sales_Data[[#This Row],[Gross_Profit_Recalc]]/Sales_Data[[#This Row],[Sales]]</f>
        <v>0.34999999999999992</v>
      </c>
      <c r="Z7492">
        <f>YEAR(Sales_Data[[#This Row],[Order Date]])</f>
        <v>2015</v>
      </c>
    </row>
    <row r="7493" spans="1:26" x14ac:dyDescent="0.2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f>_xlfn.XLOOKUP(Sales_Data[[#This Row],[Category]],Assumptions_Model!A:A, Assumptions_Model!B:B)</f>
        <v>0.55000000000000004</v>
      </c>
      <c r="W7493">
        <f>Sales_Data[[#This Row],[Sales]]*Sales_Data[[#This Row],[Cost_%]]</f>
        <v>65.966999999999999</v>
      </c>
      <c r="X7493">
        <f>Sales_Data[[#This Row],[Sales]]-Sales_Data[[#This Row],[Cost]]</f>
        <v>53.972999999999999</v>
      </c>
      <c r="Y7493" s="3">
        <f>Sales_Data[[#This Row],[Gross_Profit_Recalc]]/Sales_Data[[#This Row],[Sales]]</f>
        <v>0.45</v>
      </c>
      <c r="Z7493">
        <f>YEAR(Sales_Data[[#This Row],[Order Date]])</f>
        <v>2017</v>
      </c>
    </row>
    <row r="7494" spans="1:26" x14ac:dyDescent="0.2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>_xlfn.XLOOKUP(Sales_Data[[#This Row],[Category]],Assumptions_Model!A:A, Assumptions_Model!B:B)</f>
        <v>0.6</v>
      </c>
      <c r="W7494">
        <f>Sales_Data[[#This Row],[Sales]]*Sales_Data[[#This Row],[Cost_%]]</f>
        <v>6.1631999999999998</v>
      </c>
      <c r="X7494">
        <f>Sales_Data[[#This Row],[Sales]]-Sales_Data[[#This Row],[Cost]]</f>
        <v>4.1088000000000005</v>
      </c>
      <c r="Y7494" s="3">
        <f>Sales_Data[[#This Row],[Gross_Profit_Recalc]]/Sales_Data[[#This Row],[Sales]]</f>
        <v>0.4</v>
      </c>
      <c r="Z7494">
        <f>YEAR(Sales_Data[[#This Row],[Order Date]])</f>
        <v>2017</v>
      </c>
    </row>
    <row r="7495" spans="1:26" x14ac:dyDescent="0.2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>_xlfn.XLOOKUP(Sales_Data[[#This Row],[Category]],Assumptions_Model!A:A, Assumptions_Model!B:B)</f>
        <v>0.65</v>
      </c>
      <c r="W7495">
        <f>Sales_Data[[#This Row],[Sales]]*Sales_Data[[#This Row],[Cost_%]]</f>
        <v>332.92350000000005</v>
      </c>
      <c r="X7495">
        <f>Sales_Data[[#This Row],[Sales]]-Sales_Data[[#This Row],[Cost]]</f>
        <v>179.26650000000001</v>
      </c>
      <c r="Y7495" s="3">
        <f>Sales_Data[[#This Row],[Gross_Profit_Recalc]]/Sales_Data[[#This Row],[Sales]]</f>
        <v>0.35</v>
      </c>
      <c r="Z7495">
        <f>YEAR(Sales_Data[[#This Row],[Order Date]])</f>
        <v>2017</v>
      </c>
    </row>
    <row r="7496" spans="1:26" x14ac:dyDescent="0.2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>_xlfn.XLOOKUP(Sales_Data[[#This Row],[Category]],Assumptions_Model!A:A, Assumptions_Model!B:B)</f>
        <v>0.6</v>
      </c>
      <c r="W7496">
        <f>Sales_Data[[#This Row],[Sales]]*Sales_Data[[#This Row],[Cost_%]]</f>
        <v>0.93359999999999999</v>
      </c>
      <c r="X7496">
        <f>Sales_Data[[#This Row],[Sales]]-Sales_Data[[#This Row],[Cost]]</f>
        <v>0.62240000000000006</v>
      </c>
      <c r="Y7496" s="3">
        <f>Sales_Data[[#This Row],[Gross_Profit_Recalc]]/Sales_Data[[#This Row],[Sales]]</f>
        <v>0.4</v>
      </c>
      <c r="Z7496">
        <f>YEAR(Sales_Data[[#This Row],[Order Date]])</f>
        <v>2017</v>
      </c>
    </row>
    <row r="7497" spans="1:26" x14ac:dyDescent="0.2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>_xlfn.XLOOKUP(Sales_Data[[#This Row],[Category]],Assumptions_Model!A:A, Assumptions_Model!B:B)</f>
        <v>0.6</v>
      </c>
      <c r="W7497">
        <f>Sales_Data[[#This Row],[Sales]]*Sales_Data[[#This Row],[Cost_%]]</f>
        <v>2.6688000000000001</v>
      </c>
      <c r="X7497">
        <f>Sales_Data[[#This Row],[Sales]]-Sales_Data[[#This Row],[Cost]]</f>
        <v>1.7792000000000003</v>
      </c>
      <c r="Y7497" s="3">
        <f>Sales_Data[[#This Row],[Gross_Profit_Recalc]]/Sales_Data[[#This Row],[Sales]]</f>
        <v>0.4</v>
      </c>
      <c r="Z7497">
        <f>YEAR(Sales_Data[[#This Row],[Order Date]])</f>
        <v>2017</v>
      </c>
    </row>
    <row r="7498" spans="1:26" x14ac:dyDescent="0.2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>_xlfn.XLOOKUP(Sales_Data[[#This Row],[Category]],Assumptions_Model!A:A, Assumptions_Model!B:B)</f>
        <v>0.65</v>
      </c>
      <c r="W7498">
        <f>Sales_Data[[#This Row],[Sales]]*Sales_Data[[#This Row],[Cost_%]]</f>
        <v>179.8485</v>
      </c>
      <c r="X7498">
        <f>Sales_Data[[#This Row],[Sales]]-Sales_Data[[#This Row],[Cost]]</f>
        <v>96.841499999999996</v>
      </c>
      <c r="Y7498" s="3">
        <f>Sales_Data[[#This Row],[Gross_Profit_Recalc]]/Sales_Data[[#This Row],[Sales]]</f>
        <v>0.35</v>
      </c>
      <c r="Z7498">
        <f>YEAR(Sales_Data[[#This Row],[Order Date]])</f>
        <v>2017</v>
      </c>
    </row>
    <row r="7499" spans="1:26" x14ac:dyDescent="0.2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>_xlfn.XLOOKUP(Sales_Data[[#This Row],[Category]],Assumptions_Model!A:A, Assumptions_Model!B:B)</f>
        <v>0.6</v>
      </c>
      <c r="W7499">
        <f>Sales_Data[[#This Row],[Sales]]*Sales_Data[[#This Row],[Cost_%]]</f>
        <v>2.976</v>
      </c>
      <c r="X7499">
        <f>Sales_Data[[#This Row],[Sales]]-Sales_Data[[#This Row],[Cost]]</f>
        <v>1.984</v>
      </c>
      <c r="Y7499" s="3">
        <f>Sales_Data[[#This Row],[Gross_Profit_Recalc]]/Sales_Data[[#This Row],[Sales]]</f>
        <v>0.4</v>
      </c>
      <c r="Z7499">
        <f>YEAR(Sales_Data[[#This Row],[Order Date]])</f>
        <v>2017</v>
      </c>
    </row>
    <row r="7500" spans="1:26" x14ac:dyDescent="0.2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>_xlfn.XLOOKUP(Sales_Data[[#This Row],[Category]],Assumptions_Model!A:A, Assumptions_Model!B:B)</f>
        <v>0.6</v>
      </c>
      <c r="W7500">
        <f>Sales_Data[[#This Row],[Sales]]*Sales_Data[[#This Row],[Cost_%]]</f>
        <v>43.152000000000001</v>
      </c>
      <c r="X7500">
        <f>Sales_Data[[#This Row],[Sales]]-Sales_Data[[#This Row],[Cost]]</f>
        <v>28.768000000000001</v>
      </c>
      <c r="Y7500" s="3">
        <f>Sales_Data[[#This Row],[Gross_Profit_Recalc]]/Sales_Data[[#This Row],[Sales]]</f>
        <v>0.4</v>
      </c>
      <c r="Z7500">
        <f>YEAR(Sales_Data[[#This Row],[Order Date]])</f>
        <v>2017</v>
      </c>
    </row>
    <row r="7501" spans="1:26" x14ac:dyDescent="0.2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>_xlfn.XLOOKUP(Sales_Data[[#This Row],[Category]],Assumptions_Model!A:A, Assumptions_Model!B:B)</f>
        <v>0.65</v>
      </c>
      <c r="W7501">
        <f>Sales_Data[[#This Row],[Sales]]*Sales_Data[[#This Row],[Cost_%]]</f>
        <v>12.246</v>
      </c>
      <c r="X7501">
        <f>Sales_Data[[#This Row],[Sales]]-Sales_Data[[#This Row],[Cost]]</f>
        <v>6.5939999999999994</v>
      </c>
      <c r="Y7501" s="3">
        <f>Sales_Data[[#This Row],[Gross_Profit_Recalc]]/Sales_Data[[#This Row],[Sales]]</f>
        <v>0.35</v>
      </c>
      <c r="Z7501">
        <f>YEAR(Sales_Data[[#This Row],[Order Date]])</f>
        <v>2017</v>
      </c>
    </row>
    <row r="7502" spans="1:26" x14ac:dyDescent="0.2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>_xlfn.XLOOKUP(Sales_Data[[#This Row],[Category]],Assumptions_Model!A:A, Assumptions_Model!B:B)</f>
        <v>0.55000000000000004</v>
      </c>
      <c r="W7502">
        <f>Sales_Data[[#This Row],[Sales]]*Sales_Data[[#This Row],[Cost_%]]</f>
        <v>77.533500000000004</v>
      </c>
      <c r="X7502">
        <f>Sales_Data[[#This Row],[Sales]]-Sales_Data[[#This Row],[Cost]]</f>
        <v>63.436499999999995</v>
      </c>
      <c r="Y7502" s="3">
        <f>Sales_Data[[#This Row],[Gross_Profit_Recalc]]/Sales_Data[[#This Row],[Sales]]</f>
        <v>0.44999999999999996</v>
      </c>
      <c r="Z7502">
        <f>YEAR(Sales_Data[[#This Row],[Order Date]])</f>
        <v>2017</v>
      </c>
    </row>
    <row r="7503" spans="1:26" x14ac:dyDescent="0.2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>_xlfn.XLOOKUP(Sales_Data[[#This Row],[Category]],Assumptions_Model!A:A, Assumptions_Model!B:B)</f>
        <v>0.55000000000000004</v>
      </c>
      <c r="W7503">
        <f>Sales_Data[[#This Row],[Sales]]*Sales_Data[[#This Row],[Cost_%]]</f>
        <v>258.70679999999999</v>
      </c>
      <c r="X7503">
        <f>Sales_Data[[#This Row],[Sales]]-Sales_Data[[#This Row],[Cost]]</f>
        <v>211.66919999999999</v>
      </c>
      <c r="Y7503" s="3">
        <f>Sales_Data[[#This Row],[Gross_Profit_Recalc]]/Sales_Data[[#This Row],[Sales]]</f>
        <v>0.45</v>
      </c>
      <c r="Z7503">
        <f>YEAR(Sales_Data[[#This Row],[Order Date]])</f>
        <v>2017</v>
      </c>
    </row>
    <row r="7504" spans="1:26" x14ac:dyDescent="0.2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f>_xlfn.XLOOKUP(Sales_Data[[#This Row],[Category]],Assumptions_Model!A:A, Assumptions_Model!B:B)</f>
        <v>0.6</v>
      </c>
      <c r="W7504">
        <f>Sales_Data[[#This Row],[Sales]]*Sales_Data[[#This Row],[Cost_%]]</f>
        <v>3.6479999999999997</v>
      </c>
      <c r="X7504">
        <f>Sales_Data[[#This Row],[Sales]]-Sales_Data[[#This Row],[Cost]]</f>
        <v>2.4320000000000004</v>
      </c>
      <c r="Y7504" s="3">
        <f>Sales_Data[[#This Row],[Gross_Profit_Recalc]]/Sales_Data[[#This Row],[Sales]]</f>
        <v>0.40000000000000008</v>
      </c>
      <c r="Z7504">
        <f>YEAR(Sales_Data[[#This Row],[Order Date]])</f>
        <v>2017</v>
      </c>
    </row>
    <row r="7505" spans="1:26" x14ac:dyDescent="0.2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>_xlfn.XLOOKUP(Sales_Data[[#This Row],[Category]],Assumptions_Model!A:A, Assumptions_Model!B:B)</f>
        <v>0.55000000000000004</v>
      </c>
      <c r="W7505">
        <f>Sales_Data[[#This Row],[Sales]]*Sales_Data[[#This Row],[Cost_%]]</f>
        <v>90.635600000000011</v>
      </c>
      <c r="X7505">
        <f>Sales_Data[[#This Row],[Sales]]-Sales_Data[[#This Row],[Cost]]</f>
        <v>74.156399999999991</v>
      </c>
      <c r="Y7505" s="3">
        <f>Sales_Data[[#This Row],[Gross_Profit_Recalc]]/Sales_Data[[#This Row],[Sales]]</f>
        <v>0.44999999999999996</v>
      </c>
      <c r="Z7505">
        <f>YEAR(Sales_Data[[#This Row],[Order Date]])</f>
        <v>2017</v>
      </c>
    </row>
    <row r="7506" spans="1:26" x14ac:dyDescent="0.2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>_xlfn.XLOOKUP(Sales_Data[[#This Row],[Category]],Assumptions_Model!A:A, Assumptions_Model!B:B)</f>
        <v>0.6</v>
      </c>
      <c r="W7506">
        <f>Sales_Data[[#This Row],[Sales]]*Sales_Data[[#This Row],[Cost_%]]</f>
        <v>14.016</v>
      </c>
      <c r="X7506">
        <f>Sales_Data[[#This Row],[Sales]]-Sales_Data[[#This Row],[Cost]]</f>
        <v>9.3439999999999994</v>
      </c>
      <c r="Y7506" s="3">
        <f>Sales_Data[[#This Row],[Gross_Profit_Recalc]]/Sales_Data[[#This Row],[Sales]]</f>
        <v>0.39999999999999997</v>
      </c>
      <c r="Z7506">
        <f>YEAR(Sales_Data[[#This Row],[Order Date]])</f>
        <v>2016</v>
      </c>
    </row>
    <row r="7507" spans="1:26" x14ac:dyDescent="0.2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>_xlfn.XLOOKUP(Sales_Data[[#This Row],[Category]],Assumptions_Model!A:A, Assumptions_Model!B:B)</f>
        <v>0.6</v>
      </c>
      <c r="W7507">
        <f>Sales_Data[[#This Row],[Sales]]*Sales_Data[[#This Row],[Cost_%]]</f>
        <v>7.3056000000000001</v>
      </c>
      <c r="X7507">
        <f>Sales_Data[[#This Row],[Sales]]-Sales_Data[[#This Row],[Cost]]</f>
        <v>4.8704000000000001</v>
      </c>
      <c r="Y7507" s="3">
        <f>Sales_Data[[#This Row],[Gross_Profit_Recalc]]/Sales_Data[[#This Row],[Sales]]</f>
        <v>0.4</v>
      </c>
      <c r="Z7507">
        <f>YEAR(Sales_Data[[#This Row],[Order Date]])</f>
        <v>2017</v>
      </c>
    </row>
    <row r="7508" spans="1:26" x14ac:dyDescent="0.2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>_xlfn.XLOOKUP(Sales_Data[[#This Row],[Category]],Assumptions_Model!A:A, Assumptions_Model!B:B)</f>
        <v>0.55000000000000004</v>
      </c>
      <c r="W7508">
        <f>Sales_Data[[#This Row],[Sales]]*Sales_Data[[#This Row],[Cost_%]]</f>
        <v>25.511200000000002</v>
      </c>
      <c r="X7508">
        <f>Sales_Data[[#This Row],[Sales]]-Sales_Data[[#This Row],[Cost]]</f>
        <v>20.872799999999998</v>
      </c>
      <c r="Y7508" s="3">
        <f>Sales_Data[[#This Row],[Gross_Profit_Recalc]]/Sales_Data[[#This Row],[Sales]]</f>
        <v>0.44999999999999996</v>
      </c>
      <c r="Z7508">
        <f>YEAR(Sales_Data[[#This Row],[Order Date]])</f>
        <v>2014</v>
      </c>
    </row>
    <row r="7509" spans="1:26" x14ac:dyDescent="0.2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>_xlfn.XLOOKUP(Sales_Data[[#This Row],[Category]],Assumptions_Model!A:A, Assumptions_Model!B:B)</f>
        <v>0.6</v>
      </c>
      <c r="W7509">
        <f>Sales_Data[[#This Row],[Sales]]*Sales_Data[[#This Row],[Cost_%]]</f>
        <v>217.75200000000001</v>
      </c>
      <c r="X7509">
        <f>Sales_Data[[#This Row],[Sales]]-Sales_Data[[#This Row],[Cost]]</f>
        <v>145.16800000000001</v>
      </c>
      <c r="Y7509" s="3">
        <f>Sales_Data[[#This Row],[Gross_Profit_Recalc]]/Sales_Data[[#This Row],[Sales]]</f>
        <v>0.4</v>
      </c>
      <c r="Z7509">
        <f>YEAR(Sales_Data[[#This Row],[Order Date]])</f>
        <v>2014</v>
      </c>
    </row>
    <row r="7510" spans="1:26" x14ac:dyDescent="0.2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>_xlfn.XLOOKUP(Sales_Data[[#This Row],[Category]],Assumptions_Model!A:A, Assumptions_Model!B:B)</f>
        <v>0.6</v>
      </c>
      <c r="W7510">
        <f>Sales_Data[[#This Row],[Sales]]*Sales_Data[[#This Row],[Cost_%]]</f>
        <v>5.5487999999999991</v>
      </c>
      <c r="X7510">
        <f>Sales_Data[[#This Row],[Sales]]-Sales_Data[[#This Row],[Cost]]</f>
        <v>3.6992000000000003</v>
      </c>
      <c r="Y7510" s="3">
        <f>Sales_Data[[#This Row],[Gross_Profit_Recalc]]/Sales_Data[[#This Row],[Sales]]</f>
        <v>0.40000000000000008</v>
      </c>
      <c r="Z7510">
        <f>YEAR(Sales_Data[[#This Row],[Order Date]])</f>
        <v>2017</v>
      </c>
    </row>
    <row r="7511" spans="1:26" x14ac:dyDescent="0.2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>_xlfn.XLOOKUP(Sales_Data[[#This Row],[Category]],Assumptions_Model!A:A, Assumptions_Model!B:B)</f>
        <v>0.55000000000000004</v>
      </c>
      <c r="W7511">
        <f>Sales_Data[[#This Row],[Sales]]*Sales_Data[[#This Row],[Cost_%]]</f>
        <v>1039.4703</v>
      </c>
      <c r="X7511">
        <f>Sales_Data[[#This Row],[Sales]]-Sales_Data[[#This Row],[Cost]]</f>
        <v>850.47569999999996</v>
      </c>
      <c r="Y7511" s="3">
        <f>Sales_Data[[#This Row],[Gross_Profit_Recalc]]/Sales_Data[[#This Row],[Sales]]</f>
        <v>0.45</v>
      </c>
      <c r="Z7511">
        <f>YEAR(Sales_Data[[#This Row],[Order Date]])</f>
        <v>2017</v>
      </c>
    </row>
    <row r="7512" spans="1:26" x14ac:dyDescent="0.2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>_xlfn.XLOOKUP(Sales_Data[[#This Row],[Category]],Assumptions_Model!A:A, Assumptions_Model!B:B)</f>
        <v>0.6</v>
      </c>
      <c r="W7512">
        <f>Sales_Data[[#This Row],[Sales]]*Sales_Data[[#This Row],[Cost_%]]</f>
        <v>37.223999999999997</v>
      </c>
      <c r="X7512">
        <f>Sales_Data[[#This Row],[Sales]]-Sales_Data[[#This Row],[Cost]]</f>
        <v>24.816000000000003</v>
      </c>
      <c r="Y7512" s="3">
        <f>Sales_Data[[#This Row],[Gross_Profit_Recalc]]/Sales_Data[[#This Row],[Sales]]</f>
        <v>0.4</v>
      </c>
      <c r="Z7512">
        <f>YEAR(Sales_Data[[#This Row],[Order Date]])</f>
        <v>2017</v>
      </c>
    </row>
    <row r="7513" spans="1:26" x14ac:dyDescent="0.2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>_xlfn.XLOOKUP(Sales_Data[[#This Row],[Category]],Assumptions_Model!A:A, Assumptions_Model!B:B)</f>
        <v>0.65</v>
      </c>
      <c r="W7513">
        <f>Sales_Data[[#This Row],[Sales]]*Sales_Data[[#This Row],[Cost_%]]</f>
        <v>257.99800000000005</v>
      </c>
      <c r="X7513">
        <f>Sales_Data[[#This Row],[Sales]]-Sales_Data[[#This Row],[Cost]]</f>
        <v>138.92199999999997</v>
      </c>
      <c r="Y7513" s="3">
        <f>Sales_Data[[#This Row],[Gross_Profit_Recalc]]/Sales_Data[[#This Row],[Sales]]</f>
        <v>0.34999999999999992</v>
      </c>
      <c r="Z7513">
        <f>YEAR(Sales_Data[[#This Row],[Order Date]])</f>
        <v>2017</v>
      </c>
    </row>
    <row r="7514" spans="1:26" x14ac:dyDescent="0.2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f>_xlfn.XLOOKUP(Sales_Data[[#This Row],[Category]],Assumptions_Model!A:A, Assumptions_Model!B:B)</f>
        <v>0.6</v>
      </c>
      <c r="W7514">
        <f>Sales_Data[[#This Row],[Sales]]*Sales_Data[[#This Row],[Cost_%]]</f>
        <v>143.67359999999999</v>
      </c>
      <c r="X7514">
        <f>Sales_Data[[#This Row],[Sales]]-Sales_Data[[#This Row],[Cost]]</f>
        <v>95.782399999999996</v>
      </c>
      <c r="Y7514" s="3">
        <f>Sales_Data[[#This Row],[Gross_Profit_Recalc]]/Sales_Data[[#This Row],[Sales]]</f>
        <v>0.4</v>
      </c>
      <c r="Z7514">
        <f>YEAR(Sales_Data[[#This Row],[Order Date]])</f>
        <v>2017</v>
      </c>
    </row>
    <row r="7515" spans="1:26" x14ac:dyDescent="0.2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>_xlfn.XLOOKUP(Sales_Data[[#This Row],[Category]],Assumptions_Model!A:A, Assumptions_Model!B:B)</f>
        <v>0.6</v>
      </c>
      <c r="W7515">
        <f>Sales_Data[[#This Row],[Sales]]*Sales_Data[[#This Row],[Cost_%]]</f>
        <v>7.871999999999999</v>
      </c>
      <c r="X7515">
        <f>Sales_Data[[#This Row],[Sales]]-Sales_Data[[#This Row],[Cost]]</f>
        <v>5.2480000000000002</v>
      </c>
      <c r="Y7515" s="3">
        <f>Sales_Data[[#This Row],[Gross_Profit_Recalc]]/Sales_Data[[#This Row],[Sales]]</f>
        <v>0.4</v>
      </c>
      <c r="Z7515">
        <f>YEAR(Sales_Data[[#This Row],[Order Date]])</f>
        <v>2017</v>
      </c>
    </row>
    <row r="7516" spans="1:26" x14ac:dyDescent="0.2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>_xlfn.XLOOKUP(Sales_Data[[#This Row],[Category]],Assumptions_Model!A:A, Assumptions_Model!B:B)</f>
        <v>0.6</v>
      </c>
      <c r="W7516">
        <f>Sales_Data[[#This Row],[Sales]]*Sales_Data[[#This Row],[Cost_%]]</f>
        <v>17.616</v>
      </c>
      <c r="X7516">
        <f>Sales_Data[[#This Row],[Sales]]-Sales_Data[[#This Row],[Cost]]</f>
        <v>11.744</v>
      </c>
      <c r="Y7516" s="3">
        <f>Sales_Data[[#This Row],[Gross_Profit_Recalc]]/Sales_Data[[#This Row],[Sales]]</f>
        <v>0.4</v>
      </c>
      <c r="Z7516">
        <f>YEAR(Sales_Data[[#This Row],[Order Date]])</f>
        <v>2017</v>
      </c>
    </row>
    <row r="7517" spans="1:26" x14ac:dyDescent="0.2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>_xlfn.XLOOKUP(Sales_Data[[#This Row],[Category]],Assumptions_Model!A:A, Assumptions_Model!B:B)</f>
        <v>0.6</v>
      </c>
      <c r="W7517">
        <f>Sales_Data[[#This Row],[Sales]]*Sales_Data[[#This Row],[Cost_%]]</f>
        <v>128.94</v>
      </c>
      <c r="X7517">
        <f>Sales_Data[[#This Row],[Sales]]-Sales_Data[[#This Row],[Cost]]</f>
        <v>85.960000000000008</v>
      </c>
      <c r="Y7517" s="3">
        <f>Sales_Data[[#This Row],[Gross_Profit_Recalc]]/Sales_Data[[#This Row],[Sales]]</f>
        <v>0.4</v>
      </c>
      <c r="Z7517">
        <f>YEAR(Sales_Data[[#This Row],[Order Date]])</f>
        <v>2017</v>
      </c>
    </row>
    <row r="7518" spans="1:26" x14ac:dyDescent="0.2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>_xlfn.XLOOKUP(Sales_Data[[#This Row],[Category]],Assumptions_Model!A:A, Assumptions_Model!B:B)</f>
        <v>0.6</v>
      </c>
      <c r="W7518">
        <f>Sales_Data[[#This Row],[Sales]]*Sales_Data[[#This Row],[Cost_%]]</f>
        <v>9.5519999999999996</v>
      </c>
      <c r="X7518">
        <f>Sales_Data[[#This Row],[Sales]]-Sales_Data[[#This Row],[Cost]]</f>
        <v>6.3680000000000003</v>
      </c>
      <c r="Y7518" s="3">
        <f>Sales_Data[[#This Row],[Gross_Profit_Recalc]]/Sales_Data[[#This Row],[Sales]]</f>
        <v>0.4</v>
      </c>
      <c r="Z7518">
        <f>YEAR(Sales_Data[[#This Row],[Order Date]])</f>
        <v>2017</v>
      </c>
    </row>
    <row r="7519" spans="1:26" x14ac:dyDescent="0.2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>_xlfn.XLOOKUP(Sales_Data[[#This Row],[Category]],Assumptions_Model!A:A, Assumptions_Model!B:B)</f>
        <v>0.55000000000000004</v>
      </c>
      <c r="W7519">
        <f>Sales_Data[[#This Row],[Sales]]*Sales_Data[[#This Row],[Cost_%]]</f>
        <v>80.547499999999999</v>
      </c>
      <c r="X7519">
        <f>Sales_Data[[#This Row],[Sales]]-Sales_Data[[#This Row],[Cost]]</f>
        <v>65.902499999999989</v>
      </c>
      <c r="Y7519" s="3">
        <f>Sales_Data[[#This Row],[Gross_Profit_Recalc]]/Sales_Data[[#This Row],[Sales]]</f>
        <v>0.44999999999999996</v>
      </c>
      <c r="Z7519">
        <f>YEAR(Sales_Data[[#This Row],[Order Date]])</f>
        <v>2017</v>
      </c>
    </row>
    <row r="7520" spans="1:26" x14ac:dyDescent="0.2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>_xlfn.XLOOKUP(Sales_Data[[#This Row],[Category]],Assumptions_Model!A:A, Assumptions_Model!B:B)</f>
        <v>0.6</v>
      </c>
      <c r="W7520">
        <f>Sales_Data[[#This Row],[Sales]]*Sales_Data[[#This Row],[Cost_%]]</f>
        <v>9.0839999999999996</v>
      </c>
      <c r="X7520">
        <f>Sales_Data[[#This Row],[Sales]]-Sales_Data[[#This Row],[Cost]]</f>
        <v>6.0560000000000009</v>
      </c>
      <c r="Y7520" s="3">
        <f>Sales_Data[[#This Row],[Gross_Profit_Recalc]]/Sales_Data[[#This Row],[Sales]]</f>
        <v>0.4</v>
      </c>
      <c r="Z7520">
        <f>YEAR(Sales_Data[[#This Row],[Order Date]])</f>
        <v>2017</v>
      </c>
    </row>
    <row r="7521" spans="1:26" x14ac:dyDescent="0.2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>_xlfn.XLOOKUP(Sales_Data[[#This Row],[Category]],Assumptions_Model!A:A, Assumptions_Model!B:B)</f>
        <v>0.6</v>
      </c>
      <c r="W7521">
        <f>Sales_Data[[#This Row],[Sales]]*Sales_Data[[#This Row],[Cost_%]]</f>
        <v>3.456</v>
      </c>
      <c r="X7521">
        <f>Sales_Data[[#This Row],[Sales]]-Sales_Data[[#This Row],[Cost]]</f>
        <v>2.3039999999999998</v>
      </c>
      <c r="Y7521" s="3">
        <f>Sales_Data[[#This Row],[Gross_Profit_Recalc]]/Sales_Data[[#This Row],[Sales]]</f>
        <v>0.39999999999999997</v>
      </c>
      <c r="Z7521">
        <f>YEAR(Sales_Data[[#This Row],[Order Date]])</f>
        <v>2017</v>
      </c>
    </row>
    <row r="7522" spans="1:26" x14ac:dyDescent="0.2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>_xlfn.XLOOKUP(Sales_Data[[#This Row],[Category]],Assumptions_Model!A:A, Assumptions_Model!B:B)</f>
        <v>0.55000000000000004</v>
      </c>
      <c r="W7522">
        <f>Sales_Data[[#This Row],[Sales]]*Sales_Data[[#This Row],[Cost_%]]</f>
        <v>769.98900000000003</v>
      </c>
      <c r="X7522">
        <f>Sales_Data[[#This Row],[Sales]]-Sales_Data[[#This Row],[Cost]]</f>
        <v>629.99099999999999</v>
      </c>
      <c r="Y7522" s="3">
        <f>Sales_Data[[#This Row],[Gross_Profit_Recalc]]/Sales_Data[[#This Row],[Sales]]</f>
        <v>0.45</v>
      </c>
      <c r="Z7522">
        <f>YEAR(Sales_Data[[#This Row],[Order Date]])</f>
        <v>2017</v>
      </c>
    </row>
    <row r="7523" spans="1:26" x14ac:dyDescent="0.2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>_xlfn.XLOOKUP(Sales_Data[[#This Row],[Category]],Assumptions_Model!A:A, Assumptions_Model!B:B)</f>
        <v>0.6</v>
      </c>
      <c r="W7523">
        <f>Sales_Data[[#This Row],[Sales]]*Sales_Data[[#This Row],[Cost_%]]</f>
        <v>5.3712</v>
      </c>
      <c r="X7523">
        <f>Sales_Data[[#This Row],[Sales]]-Sales_Data[[#This Row],[Cost]]</f>
        <v>3.5808</v>
      </c>
      <c r="Y7523" s="3">
        <f>Sales_Data[[#This Row],[Gross_Profit_Recalc]]/Sales_Data[[#This Row],[Sales]]</f>
        <v>0.4</v>
      </c>
      <c r="Z7523">
        <f>YEAR(Sales_Data[[#This Row],[Order Date]])</f>
        <v>2016</v>
      </c>
    </row>
    <row r="7524" spans="1:26" x14ac:dyDescent="0.2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>_xlfn.XLOOKUP(Sales_Data[[#This Row],[Category]],Assumptions_Model!A:A, Assumptions_Model!B:B)</f>
        <v>0.6</v>
      </c>
      <c r="W7524">
        <f>Sales_Data[[#This Row],[Sales]]*Sales_Data[[#This Row],[Cost_%]]</f>
        <v>5.3136000000000001</v>
      </c>
      <c r="X7524">
        <f>Sales_Data[[#This Row],[Sales]]-Sales_Data[[#This Row],[Cost]]</f>
        <v>3.5423999999999998</v>
      </c>
      <c r="Y7524" s="3">
        <f>Sales_Data[[#This Row],[Gross_Profit_Recalc]]/Sales_Data[[#This Row],[Sales]]</f>
        <v>0.39999999999999997</v>
      </c>
      <c r="Z7524">
        <f>YEAR(Sales_Data[[#This Row],[Order Date]])</f>
        <v>2016</v>
      </c>
    </row>
    <row r="7525" spans="1:26" x14ac:dyDescent="0.2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>_xlfn.XLOOKUP(Sales_Data[[#This Row],[Category]],Assumptions_Model!A:A, Assumptions_Model!B:B)</f>
        <v>0.65</v>
      </c>
      <c r="W7525">
        <f>Sales_Data[[#This Row],[Sales]]*Sales_Data[[#This Row],[Cost_%]]</f>
        <v>55.4099</v>
      </c>
      <c r="X7525">
        <f>Sales_Data[[#This Row],[Sales]]-Sales_Data[[#This Row],[Cost]]</f>
        <v>29.836099999999995</v>
      </c>
      <c r="Y7525" s="3">
        <f>Sales_Data[[#This Row],[Gross_Profit_Recalc]]/Sales_Data[[#This Row],[Sales]]</f>
        <v>0.35</v>
      </c>
      <c r="Z7525">
        <f>YEAR(Sales_Data[[#This Row],[Order Date]])</f>
        <v>2016</v>
      </c>
    </row>
    <row r="7526" spans="1:26" x14ac:dyDescent="0.2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>_xlfn.XLOOKUP(Sales_Data[[#This Row],[Category]],Assumptions_Model!A:A, Assumptions_Model!B:B)</f>
        <v>0.6</v>
      </c>
      <c r="W7526">
        <f>Sales_Data[[#This Row],[Sales]]*Sales_Data[[#This Row],[Cost_%]]</f>
        <v>13.036800000000001</v>
      </c>
      <c r="X7526">
        <f>Sales_Data[[#This Row],[Sales]]-Sales_Data[[#This Row],[Cost]]</f>
        <v>8.6912000000000003</v>
      </c>
      <c r="Y7526" s="3">
        <f>Sales_Data[[#This Row],[Gross_Profit_Recalc]]/Sales_Data[[#This Row],[Sales]]</f>
        <v>0.39999999999999997</v>
      </c>
      <c r="Z7526">
        <f>YEAR(Sales_Data[[#This Row],[Order Date]])</f>
        <v>2014</v>
      </c>
    </row>
    <row r="7527" spans="1:26" x14ac:dyDescent="0.2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>_xlfn.XLOOKUP(Sales_Data[[#This Row],[Category]],Assumptions_Model!A:A, Assumptions_Model!B:B)</f>
        <v>0.65</v>
      </c>
      <c r="W7527">
        <f>Sales_Data[[#This Row],[Sales]]*Sales_Data[[#This Row],[Cost_%]]</f>
        <v>966.57600000000002</v>
      </c>
      <c r="X7527">
        <f>Sales_Data[[#This Row],[Sales]]-Sales_Data[[#This Row],[Cost]]</f>
        <v>520.46399999999994</v>
      </c>
      <c r="Y7527" s="3">
        <f>Sales_Data[[#This Row],[Gross_Profit_Recalc]]/Sales_Data[[#This Row],[Sales]]</f>
        <v>0.35</v>
      </c>
      <c r="Z7527">
        <f>YEAR(Sales_Data[[#This Row],[Order Date]])</f>
        <v>2014</v>
      </c>
    </row>
    <row r="7528" spans="1:26" x14ac:dyDescent="0.2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>_xlfn.XLOOKUP(Sales_Data[[#This Row],[Category]],Assumptions_Model!A:A, Assumptions_Model!B:B)</f>
        <v>0.6</v>
      </c>
      <c r="W7528">
        <f>Sales_Data[[#This Row],[Sales]]*Sales_Data[[#This Row],[Cost_%]]</f>
        <v>43.127999999999993</v>
      </c>
      <c r="X7528">
        <f>Sales_Data[[#This Row],[Sales]]-Sales_Data[[#This Row],[Cost]]</f>
        <v>28.752000000000002</v>
      </c>
      <c r="Y7528" s="3">
        <f>Sales_Data[[#This Row],[Gross_Profit_Recalc]]/Sales_Data[[#This Row],[Sales]]</f>
        <v>0.40000000000000008</v>
      </c>
      <c r="Z7528">
        <f>YEAR(Sales_Data[[#This Row],[Order Date]])</f>
        <v>2017</v>
      </c>
    </row>
    <row r="7529" spans="1:26" x14ac:dyDescent="0.2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f>_xlfn.XLOOKUP(Sales_Data[[#This Row],[Category]],Assumptions_Model!A:A, Assumptions_Model!B:B)</f>
        <v>0.65</v>
      </c>
      <c r="W7529">
        <f>Sales_Data[[#This Row],[Sales]]*Sales_Data[[#This Row],[Cost_%]]</f>
        <v>6.0060000000000002</v>
      </c>
      <c r="X7529">
        <f>Sales_Data[[#This Row],[Sales]]-Sales_Data[[#This Row],[Cost]]</f>
        <v>3.234</v>
      </c>
      <c r="Y7529" s="3">
        <f>Sales_Data[[#This Row],[Gross_Profit_Recalc]]/Sales_Data[[#This Row],[Sales]]</f>
        <v>0.35</v>
      </c>
      <c r="Z7529">
        <f>YEAR(Sales_Data[[#This Row],[Order Date]])</f>
        <v>2017</v>
      </c>
    </row>
    <row r="7530" spans="1:26" x14ac:dyDescent="0.2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f>_xlfn.XLOOKUP(Sales_Data[[#This Row],[Category]],Assumptions_Model!A:A, Assumptions_Model!B:B)</f>
        <v>0.6</v>
      </c>
      <c r="W7530">
        <f>Sales_Data[[#This Row],[Sales]]*Sales_Data[[#This Row],[Cost_%]]</f>
        <v>21.528000000000002</v>
      </c>
      <c r="X7530">
        <f>Sales_Data[[#This Row],[Sales]]-Sales_Data[[#This Row],[Cost]]</f>
        <v>14.352</v>
      </c>
      <c r="Y7530" s="3">
        <f>Sales_Data[[#This Row],[Gross_Profit_Recalc]]/Sales_Data[[#This Row],[Sales]]</f>
        <v>0.39999999999999997</v>
      </c>
      <c r="Z7530">
        <f>YEAR(Sales_Data[[#This Row],[Order Date]])</f>
        <v>2017</v>
      </c>
    </row>
    <row r="7531" spans="1:26" x14ac:dyDescent="0.2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>_xlfn.XLOOKUP(Sales_Data[[#This Row],[Category]],Assumptions_Model!A:A, Assumptions_Model!B:B)</f>
        <v>0.6</v>
      </c>
      <c r="W7531">
        <f>Sales_Data[[#This Row],[Sales]]*Sales_Data[[#This Row],[Cost_%]]</f>
        <v>10.223999999999998</v>
      </c>
      <c r="X7531">
        <f>Sales_Data[[#This Row],[Sales]]-Sales_Data[[#This Row],[Cost]]</f>
        <v>6.8160000000000007</v>
      </c>
      <c r="Y7531" s="3">
        <f>Sales_Data[[#This Row],[Gross_Profit_Recalc]]/Sales_Data[[#This Row],[Sales]]</f>
        <v>0.40000000000000008</v>
      </c>
      <c r="Z7531">
        <f>YEAR(Sales_Data[[#This Row],[Order Date]])</f>
        <v>2017</v>
      </c>
    </row>
    <row r="7532" spans="1:26" x14ac:dyDescent="0.2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>_xlfn.XLOOKUP(Sales_Data[[#This Row],[Category]],Assumptions_Model!A:A, Assumptions_Model!B:B)</f>
        <v>0.6</v>
      </c>
      <c r="W7532">
        <f>Sales_Data[[#This Row],[Sales]]*Sales_Data[[#This Row],[Cost_%]]</f>
        <v>558.7056</v>
      </c>
      <c r="X7532">
        <f>Sales_Data[[#This Row],[Sales]]-Sales_Data[[#This Row],[Cost]]</f>
        <v>372.47040000000004</v>
      </c>
      <c r="Y7532" s="3">
        <f>Sales_Data[[#This Row],[Gross_Profit_Recalc]]/Sales_Data[[#This Row],[Sales]]</f>
        <v>0.4</v>
      </c>
      <c r="Z7532">
        <f>YEAR(Sales_Data[[#This Row],[Order Date]])</f>
        <v>2017</v>
      </c>
    </row>
    <row r="7533" spans="1:26" x14ac:dyDescent="0.2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f>_xlfn.XLOOKUP(Sales_Data[[#This Row],[Category]],Assumptions_Model!A:A, Assumptions_Model!B:B)</f>
        <v>0.65</v>
      </c>
      <c r="W7533">
        <f>Sales_Data[[#This Row],[Sales]]*Sales_Data[[#This Row],[Cost_%]]</f>
        <v>173.12879999999998</v>
      </c>
      <c r="X7533">
        <f>Sales_Data[[#This Row],[Sales]]-Sales_Data[[#This Row],[Cost]]</f>
        <v>93.223199999999991</v>
      </c>
      <c r="Y7533" s="3">
        <f>Sales_Data[[#This Row],[Gross_Profit_Recalc]]/Sales_Data[[#This Row],[Sales]]</f>
        <v>0.35</v>
      </c>
      <c r="Z7533">
        <f>YEAR(Sales_Data[[#This Row],[Order Date]])</f>
        <v>2016</v>
      </c>
    </row>
    <row r="7534" spans="1:26" x14ac:dyDescent="0.2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>_xlfn.XLOOKUP(Sales_Data[[#This Row],[Category]],Assumptions_Model!A:A, Assumptions_Model!B:B)</f>
        <v>0.65</v>
      </c>
      <c r="W7534">
        <f>Sales_Data[[#This Row],[Sales]]*Sales_Data[[#This Row],[Cost_%]]</f>
        <v>314.03840000000002</v>
      </c>
      <c r="X7534">
        <f>Sales_Data[[#This Row],[Sales]]-Sales_Data[[#This Row],[Cost]]</f>
        <v>169.0976</v>
      </c>
      <c r="Y7534" s="3">
        <f>Sales_Data[[#This Row],[Gross_Profit_Recalc]]/Sales_Data[[#This Row],[Sales]]</f>
        <v>0.35</v>
      </c>
      <c r="Z7534">
        <f>YEAR(Sales_Data[[#This Row],[Order Date]])</f>
        <v>2016</v>
      </c>
    </row>
    <row r="7535" spans="1:26" x14ac:dyDescent="0.2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>_xlfn.XLOOKUP(Sales_Data[[#This Row],[Category]],Assumptions_Model!A:A, Assumptions_Model!B:B)</f>
        <v>0.65</v>
      </c>
      <c r="W7535">
        <f>Sales_Data[[#This Row],[Sales]]*Sales_Data[[#This Row],[Cost_%]]</f>
        <v>127.9096</v>
      </c>
      <c r="X7535">
        <f>Sales_Data[[#This Row],[Sales]]-Sales_Data[[#This Row],[Cost]]</f>
        <v>68.874399999999994</v>
      </c>
      <c r="Y7535" s="3">
        <f>Sales_Data[[#This Row],[Gross_Profit_Recalc]]/Sales_Data[[#This Row],[Sales]]</f>
        <v>0.35</v>
      </c>
      <c r="Z7535">
        <f>YEAR(Sales_Data[[#This Row],[Order Date]])</f>
        <v>2017</v>
      </c>
    </row>
    <row r="7536" spans="1:26" x14ac:dyDescent="0.2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>_xlfn.XLOOKUP(Sales_Data[[#This Row],[Category]],Assumptions_Model!A:A, Assumptions_Model!B:B)</f>
        <v>0.65</v>
      </c>
      <c r="W7536">
        <f>Sales_Data[[#This Row],[Sales]]*Sales_Data[[#This Row],[Cost_%]]</f>
        <v>150.74799999999999</v>
      </c>
      <c r="X7536">
        <f>Sales_Data[[#This Row],[Sales]]-Sales_Data[[#This Row],[Cost]]</f>
        <v>81.171999999999997</v>
      </c>
      <c r="Y7536" s="3">
        <f>Sales_Data[[#This Row],[Gross_Profit_Recalc]]/Sales_Data[[#This Row],[Sales]]</f>
        <v>0.35000000000000003</v>
      </c>
      <c r="Z7536">
        <f>YEAR(Sales_Data[[#This Row],[Order Date]])</f>
        <v>2017</v>
      </c>
    </row>
    <row r="7537" spans="1:26" x14ac:dyDescent="0.2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>_xlfn.XLOOKUP(Sales_Data[[#This Row],[Category]],Assumptions_Model!A:A, Assumptions_Model!B:B)</f>
        <v>0.6</v>
      </c>
      <c r="W7537">
        <f>Sales_Data[[#This Row],[Sales]]*Sales_Data[[#This Row],[Cost_%]]</f>
        <v>17.82</v>
      </c>
      <c r="X7537">
        <f>Sales_Data[[#This Row],[Sales]]-Sales_Data[[#This Row],[Cost]]</f>
        <v>11.879999999999999</v>
      </c>
      <c r="Y7537" s="3">
        <f>Sales_Data[[#This Row],[Gross_Profit_Recalc]]/Sales_Data[[#This Row],[Sales]]</f>
        <v>0.39999999999999997</v>
      </c>
      <c r="Z7537">
        <f>YEAR(Sales_Data[[#This Row],[Order Date]])</f>
        <v>2017</v>
      </c>
    </row>
    <row r="7538" spans="1:26" x14ac:dyDescent="0.2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>_xlfn.XLOOKUP(Sales_Data[[#This Row],[Category]],Assumptions_Model!A:A, Assumptions_Model!B:B)</f>
        <v>0.65</v>
      </c>
      <c r="W7538">
        <f>Sales_Data[[#This Row],[Sales]]*Sales_Data[[#This Row],[Cost_%]]</f>
        <v>8.8348000000000013</v>
      </c>
      <c r="X7538">
        <f>Sales_Data[[#This Row],[Sales]]-Sales_Data[[#This Row],[Cost]]</f>
        <v>4.7571999999999992</v>
      </c>
      <c r="Y7538" s="3">
        <f>Sales_Data[[#This Row],[Gross_Profit_Recalc]]/Sales_Data[[#This Row],[Sales]]</f>
        <v>0.34999999999999992</v>
      </c>
      <c r="Z7538">
        <f>YEAR(Sales_Data[[#This Row],[Order Date]])</f>
        <v>2017</v>
      </c>
    </row>
    <row r="7539" spans="1:26" x14ac:dyDescent="0.2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>_xlfn.XLOOKUP(Sales_Data[[#This Row],[Category]],Assumptions_Model!A:A, Assumptions_Model!B:B)</f>
        <v>0.6</v>
      </c>
      <c r="W7539">
        <f>Sales_Data[[#This Row],[Sales]]*Sales_Data[[#This Row],[Cost_%]]</f>
        <v>42.527999999999999</v>
      </c>
      <c r="X7539">
        <f>Sales_Data[[#This Row],[Sales]]-Sales_Data[[#This Row],[Cost]]</f>
        <v>28.351999999999997</v>
      </c>
      <c r="Y7539" s="3">
        <f>Sales_Data[[#This Row],[Gross_Profit_Recalc]]/Sales_Data[[#This Row],[Sales]]</f>
        <v>0.39999999999999997</v>
      </c>
      <c r="Z7539">
        <f>YEAR(Sales_Data[[#This Row],[Order Date]])</f>
        <v>2016</v>
      </c>
    </row>
    <row r="7540" spans="1:26" x14ac:dyDescent="0.2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>_xlfn.XLOOKUP(Sales_Data[[#This Row],[Category]],Assumptions_Model!A:A, Assumptions_Model!B:B)</f>
        <v>0.6</v>
      </c>
      <c r="W7540">
        <f>Sales_Data[[#This Row],[Sales]]*Sales_Data[[#This Row],[Cost_%]]</f>
        <v>68.572800000000001</v>
      </c>
      <c r="X7540">
        <f>Sales_Data[[#This Row],[Sales]]-Sales_Data[[#This Row],[Cost]]</f>
        <v>45.715199999999996</v>
      </c>
      <c r="Y7540" s="3">
        <f>Sales_Data[[#This Row],[Gross_Profit_Recalc]]/Sales_Data[[#This Row],[Sales]]</f>
        <v>0.39999999999999997</v>
      </c>
      <c r="Z7540">
        <f>YEAR(Sales_Data[[#This Row],[Order Date]])</f>
        <v>2017</v>
      </c>
    </row>
    <row r="7541" spans="1:26" x14ac:dyDescent="0.2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>_xlfn.XLOOKUP(Sales_Data[[#This Row],[Category]],Assumptions_Model!A:A, Assumptions_Model!B:B)</f>
        <v>0.6</v>
      </c>
      <c r="W7541">
        <f>Sales_Data[[#This Row],[Sales]]*Sales_Data[[#This Row],[Cost_%]]</f>
        <v>21.974399999999999</v>
      </c>
      <c r="X7541">
        <f>Sales_Data[[#This Row],[Sales]]-Sales_Data[[#This Row],[Cost]]</f>
        <v>14.649600000000003</v>
      </c>
      <c r="Y7541" s="3">
        <f>Sales_Data[[#This Row],[Gross_Profit_Recalc]]/Sales_Data[[#This Row],[Sales]]</f>
        <v>0.40000000000000008</v>
      </c>
      <c r="Z7541">
        <f>YEAR(Sales_Data[[#This Row],[Order Date]])</f>
        <v>2017</v>
      </c>
    </row>
    <row r="7542" spans="1:26" x14ac:dyDescent="0.2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>_xlfn.XLOOKUP(Sales_Data[[#This Row],[Category]],Assumptions_Model!A:A, Assumptions_Model!B:B)</f>
        <v>0.65</v>
      </c>
      <c r="W7542">
        <f>Sales_Data[[#This Row],[Sales]]*Sales_Data[[#This Row],[Cost_%]]</f>
        <v>157.52880000000002</v>
      </c>
      <c r="X7542">
        <f>Sales_Data[[#This Row],[Sales]]-Sales_Data[[#This Row],[Cost]]</f>
        <v>84.823199999999986</v>
      </c>
      <c r="Y7542" s="3">
        <f>Sales_Data[[#This Row],[Gross_Profit_Recalc]]/Sales_Data[[#This Row],[Sales]]</f>
        <v>0.34999999999999992</v>
      </c>
      <c r="Z7542">
        <f>YEAR(Sales_Data[[#This Row],[Order Date]])</f>
        <v>2017</v>
      </c>
    </row>
    <row r="7543" spans="1:26" x14ac:dyDescent="0.2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>_xlfn.XLOOKUP(Sales_Data[[#This Row],[Category]],Assumptions_Model!A:A, Assumptions_Model!B:B)</f>
        <v>0.55000000000000004</v>
      </c>
      <c r="W7543">
        <f>Sales_Data[[#This Row],[Sales]]*Sales_Data[[#This Row],[Cost_%]]</f>
        <v>27.288800000000002</v>
      </c>
      <c r="X7543">
        <f>Sales_Data[[#This Row],[Sales]]-Sales_Data[[#This Row],[Cost]]</f>
        <v>22.327199999999998</v>
      </c>
      <c r="Y7543" s="3">
        <f>Sales_Data[[#This Row],[Gross_Profit_Recalc]]/Sales_Data[[#This Row],[Sales]]</f>
        <v>0.44999999999999996</v>
      </c>
      <c r="Z7543">
        <f>YEAR(Sales_Data[[#This Row],[Order Date]])</f>
        <v>2017</v>
      </c>
    </row>
    <row r="7544" spans="1:26" x14ac:dyDescent="0.2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>_xlfn.XLOOKUP(Sales_Data[[#This Row],[Category]],Assumptions_Model!A:A, Assumptions_Model!B:B)</f>
        <v>0.65</v>
      </c>
      <c r="W7544">
        <f>Sales_Data[[#This Row],[Sales]]*Sales_Data[[#This Row],[Cost_%]]</f>
        <v>330.6576</v>
      </c>
      <c r="X7544">
        <f>Sales_Data[[#This Row],[Sales]]-Sales_Data[[#This Row],[Cost]]</f>
        <v>178.04640000000001</v>
      </c>
      <c r="Y7544" s="3">
        <f>Sales_Data[[#This Row],[Gross_Profit_Recalc]]/Sales_Data[[#This Row],[Sales]]</f>
        <v>0.35000000000000003</v>
      </c>
      <c r="Z7544">
        <f>YEAR(Sales_Data[[#This Row],[Order Date]])</f>
        <v>2017</v>
      </c>
    </row>
    <row r="7545" spans="1:26" x14ac:dyDescent="0.2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>_xlfn.XLOOKUP(Sales_Data[[#This Row],[Category]],Assumptions_Model!A:A, Assumptions_Model!B:B)</f>
        <v>0.55000000000000004</v>
      </c>
      <c r="W7545">
        <f>Sales_Data[[#This Row],[Sales]]*Sales_Data[[#This Row],[Cost_%]]</f>
        <v>31.548000000000002</v>
      </c>
      <c r="X7545">
        <f>Sales_Data[[#This Row],[Sales]]-Sales_Data[[#This Row],[Cost]]</f>
        <v>25.811999999999998</v>
      </c>
      <c r="Y7545" s="3">
        <f>Sales_Data[[#This Row],[Gross_Profit_Recalc]]/Sales_Data[[#This Row],[Sales]]</f>
        <v>0.44999999999999996</v>
      </c>
      <c r="Z7545">
        <f>YEAR(Sales_Data[[#This Row],[Order Date]])</f>
        <v>2017</v>
      </c>
    </row>
    <row r="7546" spans="1:26" x14ac:dyDescent="0.2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>_xlfn.XLOOKUP(Sales_Data[[#This Row],[Category]],Assumptions_Model!A:A, Assumptions_Model!B:B)</f>
        <v>0.65</v>
      </c>
      <c r="W7546">
        <f>Sales_Data[[#This Row],[Sales]]*Sales_Data[[#This Row],[Cost_%]]</f>
        <v>589.34199999999998</v>
      </c>
      <c r="X7546">
        <f>Sales_Data[[#This Row],[Sales]]-Sales_Data[[#This Row],[Cost]]</f>
        <v>317.33799999999997</v>
      </c>
      <c r="Y7546" s="3">
        <f>Sales_Data[[#This Row],[Gross_Profit_Recalc]]/Sales_Data[[#This Row],[Sales]]</f>
        <v>0.35</v>
      </c>
      <c r="Z7546">
        <f>YEAR(Sales_Data[[#This Row],[Order Date]])</f>
        <v>2017</v>
      </c>
    </row>
    <row r="7547" spans="1:26" x14ac:dyDescent="0.2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>_xlfn.XLOOKUP(Sales_Data[[#This Row],[Category]],Assumptions_Model!A:A, Assumptions_Model!B:B)</f>
        <v>0.55000000000000004</v>
      </c>
      <c r="W7547">
        <f>Sales_Data[[#This Row],[Sales]]*Sales_Data[[#This Row],[Cost_%]]</f>
        <v>395.97360000000003</v>
      </c>
      <c r="X7547">
        <f>Sales_Data[[#This Row],[Sales]]-Sales_Data[[#This Row],[Cost]]</f>
        <v>323.97839999999997</v>
      </c>
      <c r="Y7547" s="3">
        <f>Sales_Data[[#This Row],[Gross_Profit_Recalc]]/Sales_Data[[#This Row],[Sales]]</f>
        <v>0.44999999999999996</v>
      </c>
      <c r="Z7547">
        <f>YEAR(Sales_Data[[#This Row],[Order Date]])</f>
        <v>2014</v>
      </c>
    </row>
    <row r="7548" spans="1:26" x14ac:dyDescent="0.2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>_xlfn.XLOOKUP(Sales_Data[[#This Row],[Category]],Assumptions_Model!A:A, Assumptions_Model!B:B)</f>
        <v>0.55000000000000004</v>
      </c>
      <c r="W7548">
        <f>Sales_Data[[#This Row],[Sales]]*Sales_Data[[#This Row],[Cost_%]]</f>
        <v>415.76920000000001</v>
      </c>
      <c r="X7548">
        <f>Sales_Data[[#This Row],[Sales]]-Sales_Data[[#This Row],[Cost]]</f>
        <v>340.17479999999995</v>
      </c>
      <c r="Y7548" s="3">
        <f>Sales_Data[[#This Row],[Gross_Profit_Recalc]]/Sales_Data[[#This Row],[Sales]]</f>
        <v>0.44999999999999996</v>
      </c>
      <c r="Z7548">
        <f>YEAR(Sales_Data[[#This Row],[Order Date]])</f>
        <v>2014</v>
      </c>
    </row>
    <row r="7549" spans="1:26" x14ac:dyDescent="0.2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>_xlfn.XLOOKUP(Sales_Data[[#This Row],[Category]],Assumptions_Model!A:A, Assumptions_Model!B:B)</f>
        <v>0.6</v>
      </c>
      <c r="W7549">
        <f>Sales_Data[[#This Row],[Sales]]*Sales_Data[[#This Row],[Cost_%]]</f>
        <v>7.1879999999999997</v>
      </c>
      <c r="X7549">
        <f>Sales_Data[[#This Row],[Sales]]-Sales_Data[[#This Row],[Cost]]</f>
        <v>4.7920000000000007</v>
      </c>
      <c r="Y7549" s="3">
        <f>Sales_Data[[#This Row],[Gross_Profit_Recalc]]/Sales_Data[[#This Row],[Sales]]</f>
        <v>0.4</v>
      </c>
      <c r="Z7549">
        <f>YEAR(Sales_Data[[#This Row],[Order Date]])</f>
        <v>2014</v>
      </c>
    </row>
    <row r="7550" spans="1:26" x14ac:dyDescent="0.2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>_xlfn.XLOOKUP(Sales_Data[[#This Row],[Category]],Assumptions_Model!A:A, Assumptions_Model!B:B)</f>
        <v>0.6</v>
      </c>
      <c r="W7550">
        <f>Sales_Data[[#This Row],[Sales]]*Sales_Data[[#This Row],[Cost_%]]</f>
        <v>0.53879999999999995</v>
      </c>
      <c r="X7550">
        <f>Sales_Data[[#This Row],[Sales]]-Sales_Data[[#This Row],[Cost]]</f>
        <v>0.35920000000000007</v>
      </c>
      <c r="Y7550" s="3">
        <f>Sales_Data[[#This Row],[Gross_Profit_Recalc]]/Sales_Data[[#This Row],[Sales]]</f>
        <v>0.40000000000000008</v>
      </c>
      <c r="Z7550">
        <f>YEAR(Sales_Data[[#This Row],[Order Date]])</f>
        <v>2014</v>
      </c>
    </row>
    <row r="7551" spans="1:26" x14ac:dyDescent="0.2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>_xlfn.XLOOKUP(Sales_Data[[#This Row],[Category]],Assumptions_Model!A:A, Assumptions_Model!B:B)</f>
        <v>0.65</v>
      </c>
      <c r="W7551">
        <f>Sales_Data[[#This Row],[Sales]]*Sales_Data[[#This Row],[Cost_%]]</f>
        <v>13.7826</v>
      </c>
      <c r="X7551">
        <f>Sales_Data[[#This Row],[Sales]]-Sales_Data[[#This Row],[Cost]]</f>
        <v>7.4214000000000002</v>
      </c>
      <c r="Y7551" s="3">
        <f>Sales_Data[[#This Row],[Gross_Profit_Recalc]]/Sales_Data[[#This Row],[Sales]]</f>
        <v>0.35</v>
      </c>
      <c r="Z7551">
        <f>YEAR(Sales_Data[[#This Row],[Order Date]])</f>
        <v>2016</v>
      </c>
    </row>
    <row r="7552" spans="1:26" x14ac:dyDescent="0.2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>_xlfn.XLOOKUP(Sales_Data[[#This Row],[Category]],Assumptions_Model!A:A, Assumptions_Model!B:B)</f>
        <v>0.6</v>
      </c>
      <c r="W7552">
        <f>Sales_Data[[#This Row],[Sales]]*Sales_Data[[#This Row],[Cost_%]]</f>
        <v>20.844000000000001</v>
      </c>
      <c r="X7552">
        <f>Sales_Data[[#This Row],[Sales]]-Sales_Data[[#This Row],[Cost]]</f>
        <v>13.896000000000001</v>
      </c>
      <c r="Y7552" s="3">
        <f>Sales_Data[[#This Row],[Gross_Profit_Recalc]]/Sales_Data[[#This Row],[Sales]]</f>
        <v>0.4</v>
      </c>
      <c r="Z7552">
        <f>YEAR(Sales_Data[[#This Row],[Order Date]])</f>
        <v>2014</v>
      </c>
    </row>
    <row r="7553" spans="1:26" x14ac:dyDescent="0.2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>_xlfn.XLOOKUP(Sales_Data[[#This Row],[Category]],Assumptions_Model!A:A, Assumptions_Model!B:B)</f>
        <v>0.55000000000000004</v>
      </c>
      <c r="W7553">
        <f>Sales_Data[[#This Row],[Sales]]*Sales_Data[[#This Row],[Cost_%]]</f>
        <v>458.66700000000009</v>
      </c>
      <c r="X7553">
        <f>Sales_Data[[#This Row],[Sales]]-Sales_Data[[#This Row],[Cost]]</f>
        <v>375.27299999999997</v>
      </c>
      <c r="Y7553" s="3">
        <f>Sales_Data[[#This Row],[Gross_Profit_Recalc]]/Sales_Data[[#This Row],[Sales]]</f>
        <v>0.44999999999999996</v>
      </c>
      <c r="Z7553">
        <f>YEAR(Sales_Data[[#This Row],[Order Date]])</f>
        <v>2014</v>
      </c>
    </row>
    <row r="7554" spans="1:26" x14ac:dyDescent="0.2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>_xlfn.XLOOKUP(Sales_Data[[#This Row],[Category]],Assumptions_Model!A:A, Assumptions_Model!B:B)</f>
        <v>0.6</v>
      </c>
      <c r="W7554">
        <f>Sales_Data[[#This Row],[Sales]]*Sales_Data[[#This Row],[Cost_%]]</f>
        <v>7.7759999999999998</v>
      </c>
      <c r="X7554">
        <f>Sales_Data[[#This Row],[Sales]]-Sales_Data[[#This Row],[Cost]]</f>
        <v>5.1840000000000011</v>
      </c>
      <c r="Y7554" s="3">
        <f>Sales_Data[[#This Row],[Gross_Profit_Recalc]]/Sales_Data[[#This Row],[Sales]]</f>
        <v>0.40000000000000008</v>
      </c>
      <c r="Z7554">
        <f>YEAR(Sales_Data[[#This Row],[Order Date]])</f>
        <v>2014</v>
      </c>
    </row>
    <row r="7555" spans="1:26" x14ac:dyDescent="0.2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f>_xlfn.XLOOKUP(Sales_Data[[#This Row],[Category]],Assumptions_Model!A:A, Assumptions_Model!B:B)</f>
        <v>0.6</v>
      </c>
      <c r="W7555">
        <f>Sales_Data[[#This Row],[Sales]]*Sales_Data[[#This Row],[Cost_%]]</f>
        <v>15.552</v>
      </c>
      <c r="X7555">
        <f>Sales_Data[[#This Row],[Sales]]-Sales_Data[[#This Row],[Cost]]</f>
        <v>10.368000000000002</v>
      </c>
      <c r="Y7555" s="3">
        <f>Sales_Data[[#This Row],[Gross_Profit_Recalc]]/Sales_Data[[#This Row],[Sales]]</f>
        <v>0.40000000000000008</v>
      </c>
      <c r="Z7555">
        <f>YEAR(Sales_Data[[#This Row],[Order Date]])</f>
        <v>2014</v>
      </c>
    </row>
    <row r="7556" spans="1:26" x14ac:dyDescent="0.2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>_xlfn.XLOOKUP(Sales_Data[[#This Row],[Category]],Assumptions_Model!A:A, Assumptions_Model!B:B)</f>
        <v>0.65</v>
      </c>
      <c r="W7556">
        <f>Sales_Data[[#This Row],[Sales]]*Sales_Data[[#This Row],[Cost_%]]</f>
        <v>227.47725</v>
      </c>
      <c r="X7556">
        <f>Sales_Data[[#This Row],[Sales]]-Sales_Data[[#This Row],[Cost]]</f>
        <v>122.48774999999998</v>
      </c>
      <c r="Y7556" s="3">
        <f>Sales_Data[[#This Row],[Gross_Profit_Recalc]]/Sales_Data[[#This Row],[Sales]]</f>
        <v>0.35</v>
      </c>
      <c r="Z7556">
        <f>YEAR(Sales_Data[[#This Row],[Order Date]])</f>
        <v>2014</v>
      </c>
    </row>
    <row r="7557" spans="1:26" x14ac:dyDescent="0.2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>_xlfn.XLOOKUP(Sales_Data[[#This Row],[Category]],Assumptions_Model!A:A, Assumptions_Model!B:B)</f>
        <v>0.6</v>
      </c>
      <c r="W7557">
        <f>Sales_Data[[#This Row],[Sales]]*Sales_Data[[#This Row],[Cost_%]]</f>
        <v>13.391999999999999</v>
      </c>
      <c r="X7557">
        <f>Sales_Data[[#This Row],[Sales]]-Sales_Data[[#This Row],[Cost]]</f>
        <v>8.9280000000000008</v>
      </c>
      <c r="Y7557" s="3">
        <f>Sales_Data[[#This Row],[Gross_Profit_Recalc]]/Sales_Data[[#This Row],[Sales]]</f>
        <v>0.4</v>
      </c>
      <c r="Z7557">
        <f>YEAR(Sales_Data[[#This Row],[Order Date]])</f>
        <v>2014</v>
      </c>
    </row>
    <row r="7558" spans="1:26" x14ac:dyDescent="0.2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>_xlfn.XLOOKUP(Sales_Data[[#This Row],[Category]],Assumptions_Model!A:A, Assumptions_Model!B:B)</f>
        <v>0.6</v>
      </c>
      <c r="W7558">
        <f>Sales_Data[[#This Row],[Sales]]*Sales_Data[[#This Row],[Cost_%]]</f>
        <v>94.968000000000004</v>
      </c>
      <c r="X7558">
        <f>Sales_Data[[#This Row],[Sales]]-Sales_Data[[#This Row],[Cost]]</f>
        <v>63.311999999999998</v>
      </c>
      <c r="Y7558" s="3">
        <f>Sales_Data[[#This Row],[Gross_Profit_Recalc]]/Sales_Data[[#This Row],[Sales]]</f>
        <v>0.39999999999999997</v>
      </c>
      <c r="Z7558">
        <f>YEAR(Sales_Data[[#This Row],[Order Date]])</f>
        <v>2017</v>
      </c>
    </row>
    <row r="7559" spans="1:26" x14ac:dyDescent="0.2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>_xlfn.XLOOKUP(Sales_Data[[#This Row],[Category]],Assumptions_Model!A:A, Assumptions_Model!B:B)</f>
        <v>0.6</v>
      </c>
      <c r="W7559">
        <f>Sales_Data[[#This Row],[Sales]]*Sales_Data[[#This Row],[Cost_%]]</f>
        <v>298.76400000000001</v>
      </c>
      <c r="X7559">
        <f>Sales_Data[[#This Row],[Sales]]-Sales_Data[[#This Row],[Cost]]</f>
        <v>199.17599999999999</v>
      </c>
      <c r="Y7559" s="3">
        <f>Sales_Data[[#This Row],[Gross_Profit_Recalc]]/Sales_Data[[#This Row],[Sales]]</f>
        <v>0.39999999999999997</v>
      </c>
      <c r="Z7559">
        <f>YEAR(Sales_Data[[#This Row],[Order Date]])</f>
        <v>2017</v>
      </c>
    </row>
    <row r="7560" spans="1:26" x14ac:dyDescent="0.2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>_xlfn.XLOOKUP(Sales_Data[[#This Row],[Category]],Assumptions_Model!A:A, Assumptions_Model!B:B)</f>
        <v>0.6</v>
      </c>
      <c r="W7560">
        <f>Sales_Data[[#This Row],[Sales]]*Sales_Data[[#This Row],[Cost_%]]</f>
        <v>320.36400000000003</v>
      </c>
      <c r="X7560">
        <f>Sales_Data[[#This Row],[Sales]]-Sales_Data[[#This Row],[Cost]]</f>
        <v>213.57600000000002</v>
      </c>
      <c r="Y7560" s="3">
        <f>Sales_Data[[#This Row],[Gross_Profit_Recalc]]/Sales_Data[[#This Row],[Sales]]</f>
        <v>0.4</v>
      </c>
      <c r="Z7560">
        <f>YEAR(Sales_Data[[#This Row],[Order Date]])</f>
        <v>2014</v>
      </c>
    </row>
    <row r="7561" spans="1:26" x14ac:dyDescent="0.2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>_xlfn.XLOOKUP(Sales_Data[[#This Row],[Category]],Assumptions_Model!A:A, Assumptions_Model!B:B)</f>
        <v>0.6</v>
      </c>
      <c r="W7561">
        <f>Sales_Data[[#This Row],[Sales]]*Sales_Data[[#This Row],[Cost_%]]</f>
        <v>100.764</v>
      </c>
      <c r="X7561">
        <f>Sales_Data[[#This Row],[Sales]]-Sales_Data[[#This Row],[Cost]]</f>
        <v>67.176000000000002</v>
      </c>
      <c r="Y7561" s="3">
        <f>Sales_Data[[#This Row],[Gross_Profit_Recalc]]/Sales_Data[[#This Row],[Sales]]</f>
        <v>0.4</v>
      </c>
      <c r="Z7561">
        <f>YEAR(Sales_Data[[#This Row],[Order Date]])</f>
        <v>2014</v>
      </c>
    </row>
    <row r="7562" spans="1:26" x14ac:dyDescent="0.2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>_xlfn.XLOOKUP(Sales_Data[[#This Row],[Category]],Assumptions_Model!A:A, Assumptions_Model!B:B)</f>
        <v>0.65</v>
      </c>
      <c r="W7562">
        <f>Sales_Data[[#This Row],[Sales]]*Sales_Data[[#This Row],[Cost_%]]</f>
        <v>20.591999999999999</v>
      </c>
      <c r="X7562">
        <f>Sales_Data[[#This Row],[Sales]]-Sales_Data[[#This Row],[Cost]]</f>
        <v>11.088000000000001</v>
      </c>
      <c r="Y7562" s="3">
        <f>Sales_Data[[#This Row],[Gross_Profit_Recalc]]/Sales_Data[[#This Row],[Sales]]</f>
        <v>0.35000000000000003</v>
      </c>
      <c r="Z7562">
        <f>YEAR(Sales_Data[[#This Row],[Order Date]])</f>
        <v>2014</v>
      </c>
    </row>
    <row r="7563" spans="1:26" x14ac:dyDescent="0.2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>_xlfn.XLOOKUP(Sales_Data[[#This Row],[Category]],Assumptions_Model!A:A, Assumptions_Model!B:B)</f>
        <v>0.65</v>
      </c>
      <c r="W7563">
        <f>Sales_Data[[#This Row],[Sales]]*Sales_Data[[#This Row],[Cost_%]]</f>
        <v>111.01090000000001</v>
      </c>
      <c r="X7563">
        <f>Sales_Data[[#This Row],[Sales]]-Sales_Data[[#This Row],[Cost]]</f>
        <v>59.775099999999995</v>
      </c>
      <c r="Y7563" s="3">
        <f>Sales_Data[[#This Row],[Gross_Profit_Recalc]]/Sales_Data[[#This Row],[Sales]]</f>
        <v>0.35</v>
      </c>
      <c r="Z7563">
        <f>YEAR(Sales_Data[[#This Row],[Order Date]])</f>
        <v>2016</v>
      </c>
    </row>
    <row r="7564" spans="1:26" x14ac:dyDescent="0.2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>_xlfn.XLOOKUP(Sales_Data[[#This Row],[Category]],Assumptions_Model!A:A, Assumptions_Model!B:B)</f>
        <v>0.65</v>
      </c>
      <c r="W7564">
        <f>Sales_Data[[#This Row],[Sales]]*Sales_Data[[#This Row],[Cost_%]]</f>
        <v>129.18360000000001</v>
      </c>
      <c r="X7564">
        <f>Sales_Data[[#This Row],[Sales]]-Sales_Data[[#This Row],[Cost]]</f>
        <v>69.560399999999987</v>
      </c>
      <c r="Y7564" s="3">
        <f>Sales_Data[[#This Row],[Gross_Profit_Recalc]]/Sales_Data[[#This Row],[Sales]]</f>
        <v>0.34999999999999992</v>
      </c>
      <c r="Z7564">
        <f>YEAR(Sales_Data[[#This Row],[Order Date]])</f>
        <v>2016</v>
      </c>
    </row>
    <row r="7565" spans="1:26" x14ac:dyDescent="0.2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>_xlfn.XLOOKUP(Sales_Data[[#This Row],[Category]],Assumptions_Model!A:A, Assumptions_Model!B:B)</f>
        <v>0.55000000000000004</v>
      </c>
      <c r="W7565">
        <f>Sales_Data[[#This Row],[Sales]]*Sales_Data[[#This Row],[Cost_%]]</f>
        <v>35.103200000000001</v>
      </c>
      <c r="X7565">
        <f>Sales_Data[[#This Row],[Sales]]-Sales_Data[[#This Row],[Cost]]</f>
        <v>28.720799999999997</v>
      </c>
      <c r="Y7565" s="3">
        <f>Sales_Data[[#This Row],[Gross_Profit_Recalc]]/Sales_Data[[#This Row],[Sales]]</f>
        <v>0.44999999999999996</v>
      </c>
      <c r="Z7565">
        <f>YEAR(Sales_Data[[#This Row],[Order Date]])</f>
        <v>2017</v>
      </c>
    </row>
    <row r="7566" spans="1:26" x14ac:dyDescent="0.2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f>_xlfn.XLOOKUP(Sales_Data[[#This Row],[Category]],Assumptions_Model!A:A, Assumptions_Model!B:B)</f>
        <v>0.65</v>
      </c>
      <c r="W7566">
        <f>Sales_Data[[#This Row],[Sales]]*Sales_Data[[#This Row],[Cost_%]]</f>
        <v>282.85919999999999</v>
      </c>
      <c r="X7566">
        <f>Sales_Data[[#This Row],[Sales]]-Sales_Data[[#This Row],[Cost]]</f>
        <v>152.30880000000002</v>
      </c>
      <c r="Y7566" s="3">
        <f>Sales_Data[[#This Row],[Gross_Profit_Recalc]]/Sales_Data[[#This Row],[Sales]]</f>
        <v>0.35000000000000003</v>
      </c>
      <c r="Z7566">
        <f>YEAR(Sales_Data[[#This Row],[Order Date]])</f>
        <v>2016</v>
      </c>
    </row>
    <row r="7567" spans="1:26" x14ac:dyDescent="0.2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>_xlfn.XLOOKUP(Sales_Data[[#This Row],[Category]],Assumptions_Model!A:A, Assumptions_Model!B:B)</f>
        <v>0.65</v>
      </c>
      <c r="W7567">
        <f>Sales_Data[[#This Row],[Sales]]*Sales_Data[[#This Row],[Cost_%]]</f>
        <v>31.577000000000002</v>
      </c>
      <c r="X7567">
        <f>Sales_Data[[#This Row],[Sales]]-Sales_Data[[#This Row],[Cost]]</f>
        <v>17.002999999999997</v>
      </c>
      <c r="Y7567" s="3">
        <f>Sales_Data[[#This Row],[Gross_Profit_Recalc]]/Sales_Data[[#This Row],[Sales]]</f>
        <v>0.34999999999999992</v>
      </c>
      <c r="Z7567">
        <f>YEAR(Sales_Data[[#This Row],[Order Date]])</f>
        <v>2016</v>
      </c>
    </row>
    <row r="7568" spans="1:26" x14ac:dyDescent="0.2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>_xlfn.XLOOKUP(Sales_Data[[#This Row],[Category]],Assumptions_Model!A:A, Assumptions_Model!B:B)</f>
        <v>0.55000000000000004</v>
      </c>
      <c r="W7568">
        <f>Sales_Data[[#This Row],[Sales]]*Sales_Data[[#This Row],[Cost_%]]</f>
        <v>26.386800000000001</v>
      </c>
      <c r="X7568">
        <f>Sales_Data[[#This Row],[Sales]]-Sales_Data[[#This Row],[Cost]]</f>
        <v>21.589199999999998</v>
      </c>
      <c r="Y7568" s="3">
        <f>Sales_Data[[#This Row],[Gross_Profit_Recalc]]/Sales_Data[[#This Row],[Sales]]</f>
        <v>0.44999999999999996</v>
      </c>
      <c r="Z7568">
        <f>YEAR(Sales_Data[[#This Row],[Order Date]])</f>
        <v>2017</v>
      </c>
    </row>
    <row r="7569" spans="1:26" x14ac:dyDescent="0.2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f>_xlfn.XLOOKUP(Sales_Data[[#This Row],[Category]],Assumptions_Model!A:A, Assumptions_Model!B:B)</f>
        <v>0.6</v>
      </c>
      <c r="W7569">
        <f>Sales_Data[[#This Row],[Sales]]*Sales_Data[[#This Row],[Cost_%]]</f>
        <v>12.441599999999999</v>
      </c>
      <c r="X7569">
        <f>Sales_Data[[#This Row],[Sales]]-Sales_Data[[#This Row],[Cost]]</f>
        <v>8.2944000000000013</v>
      </c>
      <c r="Y7569" s="3">
        <f>Sales_Data[[#This Row],[Gross_Profit_Recalc]]/Sales_Data[[#This Row],[Sales]]</f>
        <v>0.40000000000000008</v>
      </c>
      <c r="Z7569">
        <f>YEAR(Sales_Data[[#This Row],[Order Date]])</f>
        <v>2017</v>
      </c>
    </row>
    <row r="7570" spans="1:26" x14ac:dyDescent="0.2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>_xlfn.XLOOKUP(Sales_Data[[#This Row],[Category]],Assumptions_Model!A:A, Assumptions_Model!B:B)</f>
        <v>0.6</v>
      </c>
      <c r="W7570">
        <f>Sales_Data[[#This Row],[Sales]]*Sales_Data[[#This Row],[Cost_%]]</f>
        <v>15.875999999999999</v>
      </c>
      <c r="X7570">
        <f>Sales_Data[[#This Row],[Sales]]-Sales_Data[[#This Row],[Cost]]</f>
        <v>10.584000000000001</v>
      </c>
      <c r="Y7570" s="3">
        <f>Sales_Data[[#This Row],[Gross_Profit_Recalc]]/Sales_Data[[#This Row],[Sales]]</f>
        <v>0.4</v>
      </c>
      <c r="Z7570">
        <f>YEAR(Sales_Data[[#This Row],[Order Date]])</f>
        <v>2014</v>
      </c>
    </row>
    <row r="7571" spans="1:26" x14ac:dyDescent="0.2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>_xlfn.XLOOKUP(Sales_Data[[#This Row],[Category]],Assumptions_Model!A:A, Assumptions_Model!B:B)</f>
        <v>0.6</v>
      </c>
      <c r="W7571">
        <f>Sales_Data[[#This Row],[Sales]]*Sales_Data[[#This Row],[Cost_%]]</f>
        <v>29.471999999999998</v>
      </c>
      <c r="X7571">
        <f>Sales_Data[[#This Row],[Sales]]-Sales_Data[[#This Row],[Cost]]</f>
        <v>19.648</v>
      </c>
      <c r="Y7571" s="3">
        <f>Sales_Data[[#This Row],[Gross_Profit_Recalc]]/Sales_Data[[#This Row],[Sales]]</f>
        <v>0.4</v>
      </c>
      <c r="Z7571">
        <f>YEAR(Sales_Data[[#This Row],[Order Date]])</f>
        <v>2014</v>
      </c>
    </row>
    <row r="7572" spans="1:26" x14ac:dyDescent="0.2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>_xlfn.XLOOKUP(Sales_Data[[#This Row],[Category]],Assumptions_Model!A:A, Assumptions_Model!B:B)</f>
        <v>0.6</v>
      </c>
      <c r="W7572">
        <f>Sales_Data[[#This Row],[Sales]]*Sales_Data[[#This Row],[Cost_%]]</f>
        <v>9</v>
      </c>
      <c r="X7572">
        <f>Sales_Data[[#This Row],[Sales]]-Sales_Data[[#This Row],[Cost]]</f>
        <v>6</v>
      </c>
      <c r="Y7572" s="3">
        <f>Sales_Data[[#This Row],[Gross_Profit_Recalc]]/Sales_Data[[#This Row],[Sales]]</f>
        <v>0.4</v>
      </c>
      <c r="Z7572">
        <f>YEAR(Sales_Data[[#This Row],[Order Date]])</f>
        <v>2014</v>
      </c>
    </row>
    <row r="7573" spans="1:26" x14ac:dyDescent="0.2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>_xlfn.XLOOKUP(Sales_Data[[#This Row],[Category]],Assumptions_Model!A:A, Assumptions_Model!B:B)</f>
        <v>0.6</v>
      </c>
      <c r="W7573">
        <f>Sales_Data[[#This Row],[Sales]]*Sales_Data[[#This Row],[Cost_%]]</f>
        <v>116.82</v>
      </c>
      <c r="X7573">
        <f>Sales_Data[[#This Row],[Sales]]-Sales_Data[[#This Row],[Cost]]</f>
        <v>77.88</v>
      </c>
      <c r="Y7573" s="3">
        <f>Sales_Data[[#This Row],[Gross_Profit_Recalc]]/Sales_Data[[#This Row],[Sales]]</f>
        <v>0.4</v>
      </c>
      <c r="Z7573">
        <f>YEAR(Sales_Data[[#This Row],[Order Date]])</f>
        <v>2014</v>
      </c>
    </row>
    <row r="7574" spans="1:26" x14ac:dyDescent="0.2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>_xlfn.XLOOKUP(Sales_Data[[#This Row],[Category]],Assumptions_Model!A:A, Assumptions_Model!B:B)</f>
        <v>0.65</v>
      </c>
      <c r="W7574">
        <f>Sales_Data[[#This Row],[Sales]]*Sales_Data[[#This Row],[Cost_%]]</f>
        <v>384.35800000000006</v>
      </c>
      <c r="X7574">
        <f>Sales_Data[[#This Row],[Sales]]-Sales_Data[[#This Row],[Cost]]</f>
        <v>206.96199999999999</v>
      </c>
      <c r="Y7574" s="3">
        <f>Sales_Data[[#This Row],[Gross_Profit_Recalc]]/Sales_Data[[#This Row],[Sales]]</f>
        <v>0.35</v>
      </c>
      <c r="Z7574">
        <f>YEAR(Sales_Data[[#This Row],[Order Date]])</f>
        <v>2014</v>
      </c>
    </row>
    <row r="7575" spans="1:26" x14ac:dyDescent="0.2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>_xlfn.XLOOKUP(Sales_Data[[#This Row],[Category]],Assumptions_Model!A:A, Assumptions_Model!B:B)</f>
        <v>0.6</v>
      </c>
      <c r="W7575">
        <f>Sales_Data[[#This Row],[Sales]]*Sales_Data[[#This Row],[Cost_%]]</f>
        <v>1.704</v>
      </c>
      <c r="X7575">
        <f>Sales_Data[[#This Row],[Sales]]-Sales_Data[[#This Row],[Cost]]</f>
        <v>1.1359999999999999</v>
      </c>
      <c r="Y7575" s="3">
        <f>Sales_Data[[#This Row],[Gross_Profit_Recalc]]/Sales_Data[[#This Row],[Sales]]</f>
        <v>0.39999999999999997</v>
      </c>
      <c r="Z7575">
        <f>YEAR(Sales_Data[[#This Row],[Order Date]])</f>
        <v>2014</v>
      </c>
    </row>
    <row r="7576" spans="1:26" x14ac:dyDescent="0.2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>_xlfn.XLOOKUP(Sales_Data[[#This Row],[Category]],Assumptions_Model!A:A, Assumptions_Model!B:B)</f>
        <v>0.6</v>
      </c>
      <c r="W7576">
        <f>Sales_Data[[#This Row],[Sales]]*Sales_Data[[#This Row],[Cost_%]]</f>
        <v>133.17599999999999</v>
      </c>
      <c r="X7576">
        <f>Sales_Data[[#This Row],[Sales]]-Sales_Data[[#This Row],[Cost]]</f>
        <v>88.78400000000002</v>
      </c>
      <c r="Y7576" s="3">
        <f>Sales_Data[[#This Row],[Gross_Profit_Recalc]]/Sales_Data[[#This Row],[Sales]]</f>
        <v>0.40000000000000008</v>
      </c>
      <c r="Z7576">
        <f>YEAR(Sales_Data[[#This Row],[Order Date]])</f>
        <v>2015</v>
      </c>
    </row>
    <row r="7577" spans="1:26" x14ac:dyDescent="0.2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>_xlfn.XLOOKUP(Sales_Data[[#This Row],[Category]],Assumptions_Model!A:A, Assumptions_Model!B:B)</f>
        <v>0.55000000000000004</v>
      </c>
      <c r="W7577">
        <f>Sales_Data[[#This Row],[Sales]]*Sales_Data[[#This Row],[Cost_%]]</f>
        <v>129.80000000000001</v>
      </c>
      <c r="X7577">
        <f>Sales_Data[[#This Row],[Sales]]-Sales_Data[[#This Row],[Cost]]</f>
        <v>106.19999999999999</v>
      </c>
      <c r="Y7577" s="3">
        <f>Sales_Data[[#This Row],[Gross_Profit_Recalc]]/Sales_Data[[#This Row],[Sales]]</f>
        <v>0.44999999999999996</v>
      </c>
      <c r="Z7577">
        <f>YEAR(Sales_Data[[#This Row],[Order Date]])</f>
        <v>2015</v>
      </c>
    </row>
    <row r="7578" spans="1:26" x14ac:dyDescent="0.2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>_xlfn.XLOOKUP(Sales_Data[[#This Row],[Category]],Assumptions_Model!A:A, Assumptions_Model!B:B)</f>
        <v>0.55000000000000004</v>
      </c>
      <c r="W7578">
        <f>Sales_Data[[#This Row],[Sales]]*Sales_Data[[#This Row],[Cost_%]]</f>
        <v>23.067</v>
      </c>
      <c r="X7578">
        <f>Sales_Data[[#This Row],[Sales]]-Sales_Data[[#This Row],[Cost]]</f>
        <v>18.872999999999998</v>
      </c>
      <c r="Y7578" s="3">
        <f>Sales_Data[[#This Row],[Gross_Profit_Recalc]]/Sales_Data[[#This Row],[Sales]]</f>
        <v>0.44999999999999996</v>
      </c>
      <c r="Z7578">
        <f>YEAR(Sales_Data[[#This Row],[Order Date]])</f>
        <v>2014</v>
      </c>
    </row>
    <row r="7579" spans="1:26" x14ac:dyDescent="0.2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>_xlfn.XLOOKUP(Sales_Data[[#This Row],[Category]],Assumptions_Model!A:A, Assumptions_Model!B:B)</f>
        <v>0.55000000000000004</v>
      </c>
      <c r="W7579">
        <f>Sales_Data[[#This Row],[Sales]]*Sales_Data[[#This Row],[Cost_%]]</f>
        <v>29.035600000000002</v>
      </c>
      <c r="X7579">
        <f>Sales_Data[[#This Row],[Sales]]-Sales_Data[[#This Row],[Cost]]</f>
        <v>23.756399999999999</v>
      </c>
      <c r="Y7579" s="3">
        <f>Sales_Data[[#This Row],[Gross_Profit_Recalc]]/Sales_Data[[#This Row],[Sales]]</f>
        <v>0.44999999999999996</v>
      </c>
      <c r="Z7579">
        <f>YEAR(Sales_Data[[#This Row],[Order Date]])</f>
        <v>2014</v>
      </c>
    </row>
    <row r="7580" spans="1:26" x14ac:dyDescent="0.2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>_xlfn.XLOOKUP(Sales_Data[[#This Row],[Category]],Assumptions_Model!A:A, Assumptions_Model!B:B)</f>
        <v>0.65</v>
      </c>
      <c r="W7580">
        <f>Sales_Data[[#This Row],[Sales]]*Sales_Data[[#This Row],[Cost_%]]</f>
        <v>366.56100000000004</v>
      </c>
      <c r="X7580">
        <f>Sales_Data[[#This Row],[Sales]]-Sales_Data[[#This Row],[Cost]]</f>
        <v>197.37900000000002</v>
      </c>
      <c r="Y7580" s="3">
        <f>Sales_Data[[#This Row],[Gross_Profit_Recalc]]/Sales_Data[[#This Row],[Sales]]</f>
        <v>0.35</v>
      </c>
      <c r="Z7580">
        <f>YEAR(Sales_Data[[#This Row],[Order Date]])</f>
        <v>2016</v>
      </c>
    </row>
    <row r="7581" spans="1:26" x14ac:dyDescent="0.2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f>_xlfn.XLOOKUP(Sales_Data[[#This Row],[Category]],Assumptions_Model!A:A, Assumptions_Model!B:B)</f>
        <v>0.6</v>
      </c>
      <c r="W7581">
        <f>Sales_Data[[#This Row],[Sales]]*Sales_Data[[#This Row],[Cost_%]]</f>
        <v>1575.0719999999999</v>
      </c>
      <c r="X7581">
        <f>Sales_Data[[#This Row],[Sales]]-Sales_Data[[#This Row],[Cost]]</f>
        <v>1050.048</v>
      </c>
      <c r="Y7581" s="3">
        <f>Sales_Data[[#This Row],[Gross_Profit_Recalc]]/Sales_Data[[#This Row],[Sales]]</f>
        <v>0.4</v>
      </c>
      <c r="Z7581">
        <f>YEAR(Sales_Data[[#This Row],[Order Date]])</f>
        <v>2015</v>
      </c>
    </row>
    <row r="7582" spans="1:26" x14ac:dyDescent="0.2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>_xlfn.XLOOKUP(Sales_Data[[#This Row],[Category]],Assumptions_Model!A:A, Assumptions_Model!B:B)</f>
        <v>0.6</v>
      </c>
      <c r="W7582">
        <f>Sales_Data[[#This Row],[Sales]]*Sales_Data[[#This Row],[Cost_%]]</f>
        <v>10.764000000000001</v>
      </c>
      <c r="X7582">
        <f>Sales_Data[[#This Row],[Sales]]-Sales_Data[[#This Row],[Cost]]</f>
        <v>7.1760000000000002</v>
      </c>
      <c r="Y7582" s="3">
        <f>Sales_Data[[#This Row],[Gross_Profit_Recalc]]/Sales_Data[[#This Row],[Sales]]</f>
        <v>0.39999999999999997</v>
      </c>
      <c r="Z7582">
        <f>YEAR(Sales_Data[[#This Row],[Order Date]])</f>
        <v>2015</v>
      </c>
    </row>
    <row r="7583" spans="1:26" x14ac:dyDescent="0.2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>_xlfn.XLOOKUP(Sales_Data[[#This Row],[Category]],Assumptions_Model!A:A, Assumptions_Model!B:B)</f>
        <v>0.6</v>
      </c>
      <c r="W7583">
        <f>Sales_Data[[#This Row],[Sales]]*Sales_Data[[#This Row],[Cost_%]]</f>
        <v>253.71359999999999</v>
      </c>
      <c r="X7583">
        <f>Sales_Data[[#This Row],[Sales]]-Sales_Data[[#This Row],[Cost]]</f>
        <v>169.14240000000001</v>
      </c>
      <c r="Y7583" s="3">
        <f>Sales_Data[[#This Row],[Gross_Profit_Recalc]]/Sales_Data[[#This Row],[Sales]]</f>
        <v>0.4</v>
      </c>
      <c r="Z7583">
        <f>YEAR(Sales_Data[[#This Row],[Order Date]])</f>
        <v>2015</v>
      </c>
    </row>
    <row r="7584" spans="1:26" x14ac:dyDescent="0.2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>_xlfn.XLOOKUP(Sales_Data[[#This Row],[Category]],Assumptions_Model!A:A, Assumptions_Model!B:B)</f>
        <v>0.65</v>
      </c>
      <c r="W7584">
        <f>Sales_Data[[#This Row],[Sales]]*Sales_Data[[#This Row],[Cost_%]]</f>
        <v>83.046599999999998</v>
      </c>
      <c r="X7584">
        <f>Sales_Data[[#This Row],[Sales]]-Sales_Data[[#This Row],[Cost]]</f>
        <v>44.717399999999998</v>
      </c>
      <c r="Y7584" s="3">
        <f>Sales_Data[[#This Row],[Gross_Profit_Recalc]]/Sales_Data[[#This Row],[Sales]]</f>
        <v>0.35</v>
      </c>
      <c r="Z7584">
        <f>YEAR(Sales_Data[[#This Row],[Order Date]])</f>
        <v>2015</v>
      </c>
    </row>
    <row r="7585" spans="1:26" x14ac:dyDescent="0.2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f>_xlfn.XLOOKUP(Sales_Data[[#This Row],[Category]],Assumptions_Model!A:A, Assumptions_Model!B:B)</f>
        <v>0.55000000000000004</v>
      </c>
      <c r="W7585">
        <f>Sales_Data[[#This Row],[Sales]]*Sales_Data[[#This Row],[Cost_%]]</f>
        <v>1924.9615000000001</v>
      </c>
      <c r="X7585">
        <f>Sales_Data[[#This Row],[Sales]]-Sales_Data[[#This Row],[Cost]]</f>
        <v>1574.9684999999997</v>
      </c>
      <c r="Y7585" s="3">
        <f>Sales_Data[[#This Row],[Gross_Profit_Recalc]]/Sales_Data[[#This Row],[Sales]]</f>
        <v>0.44999999999999996</v>
      </c>
      <c r="Z7585">
        <f>YEAR(Sales_Data[[#This Row],[Order Date]])</f>
        <v>2014</v>
      </c>
    </row>
    <row r="7586" spans="1:26" x14ac:dyDescent="0.2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f>_xlfn.XLOOKUP(Sales_Data[[#This Row],[Category]],Assumptions_Model!A:A, Assumptions_Model!B:B)</f>
        <v>0.6</v>
      </c>
      <c r="W7586">
        <f>Sales_Data[[#This Row],[Sales]]*Sales_Data[[#This Row],[Cost_%]]</f>
        <v>8.64</v>
      </c>
      <c r="X7586">
        <f>Sales_Data[[#This Row],[Sales]]-Sales_Data[[#This Row],[Cost]]</f>
        <v>5.76</v>
      </c>
      <c r="Y7586" s="3">
        <f>Sales_Data[[#This Row],[Gross_Profit_Recalc]]/Sales_Data[[#This Row],[Sales]]</f>
        <v>0.39999999999999997</v>
      </c>
      <c r="Z7586">
        <f>YEAR(Sales_Data[[#This Row],[Order Date]])</f>
        <v>2014</v>
      </c>
    </row>
    <row r="7587" spans="1:26" x14ac:dyDescent="0.2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>_xlfn.XLOOKUP(Sales_Data[[#This Row],[Category]],Assumptions_Model!A:A, Assumptions_Model!B:B)</f>
        <v>0.6</v>
      </c>
      <c r="W7587">
        <f>Sales_Data[[#This Row],[Sales]]*Sales_Data[[#This Row],[Cost_%]]</f>
        <v>73.781999999999996</v>
      </c>
      <c r="X7587">
        <f>Sales_Data[[#This Row],[Sales]]-Sales_Data[[#This Row],[Cost]]</f>
        <v>49.188000000000002</v>
      </c>
      <c r="Y7587" s="3">
        <f>Sales_Data[[#This Row],[Gross_Profit_Recalc]]/Sales_Data[[#This Row],[Sales]]</f>
        <v>0.4</v>
      </c>
      <c r="Z7587">
        <f>YEAR(Sales_Data[[#This Row],[Order Date]])</f>
        <v>2014</v>
      </c>
    </row>
    <row r="7588" spans="1:26" x14ac:dyDescent="0.2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>_xlfn.XLOOKUP(Sales_Data[[#This Row],[Category]],Assumptions_Model!A:A, Assumptions_Model!B:B)</f>
        <v>0.6</v>
      </c>
      <c r="W7588">
        <f>Sales_Data[[#This Row],[Sales]]*Sales_Data[[#This Row],[Cost_%]]</f>
        <v>5.5919999999999996</v>
      </c>
      <c r="X7588">
        <f>Sales_Data[[#This Row],[Sales]]-Sales_Data[[#This Row],[Cost]]</f>
        <v>3.7280000000000006</v>
      </c>
      <c r="Y7588" s="3">
        <f>Sales_Data[[#This Row],[Gross_Profit_Recalc]]/Sales_Data[[#This Row],[Sales]]</f>
        <v>0.40000000000000008</v>
      </c>
      <c r="Z7588">
        <f>YEAR(Sales_Data[[#This Row],[Order Date]])</f>
        <v>2014</v>
      </c>
    </row>
    <row r="7589" spans="1:26" x14ac:dyDescent="0.2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>_xlfn.XLOOKUP(Sales_Data[[#This Row],[Category]],Assumptions_Model!A:A, Assumptions_Model!B:B)</f>
        <v>0.6</v>
      </c>
      <c r="W7589">
        <f>Sales_Data[[#This Row],[Sales]]*Sales_Data[[#This Row],[Cost_%]]</f>
        <v>73.763999999999996</v>
      </c>
      <c r="X7589">
        <f>Sales_Data[[#This Row],[Sales]]-Sales_Data[[#This Row],[Cost]]</f>
        <v>49.176000000000002</v>
      </c>
      <c r="Y7589" s="3">
        <f>Sales_Data[[#This Row],[Gross_Profit_Recalc]]/Sales_Data[[#This Row],[Sales]]</f>
        <v>0.4</v>
      </c>
      <c r="Z7589">
        <f>YEAR(Sales_Data[[#This Row],[Order Date]])</f>
        <v>2014</v>
      </c>
    </row>
    <row r="7590" spans="1:26" x14ac:dyDescent="0.2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>_xlfn.XLOOKUP(Sales_Data[[#This Row],[Category]],Assumptions_Model!A:A, Assumptions_Model!B:B)</f>
        <v>0.65</v>
      </c>
      <c r="W7590">
        <f>Sales_Data[[#This Row],[Sales]]*Sales_Data[[#This Row],[Cost_%]]</f>
        <v>11.2515</v>
      </c>
      <c r="X7590">
        <f>Sales_Data[[#This Row],[Sales]]-Sales_Data[[#This Row],[Cost]]</f>
        <v>6.0584999999999987</v>
      </c>
      <c r="Y7590" s="3">
        <f>Sales_Data[[#This Row],[Gross_Profit_Recalc]]/Sales_Data[[#This Row],[Sales]]</f>
        <v>0.34999999999999992</v>
      </c>
      <c r="Z7590">
        <f>YEAR(Sales_Data[[#This Row],[Order Date]])</f>
        <v>2017</v>
      </c>
    </row>
    <row r="7591" spans="1:26" x14ac:dyDescent="0.2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>_xlfn.XLOOKUP(Sales_Data[[#This Row],[Category]],Assumptions_Model!A:A, Assumptions_Model!B:B)</f>
        <v>0.6</v>
      </c>
      <c r="W7591">
        <f>Sales_Data[[#This Row],[Sales]]*Sales_Data[[#This Row],[Cost_%]]</f>
        <v>77.246399999999994</v>
      </c>
      <c r="X7591">
        <f>Sales_Data[[#This Row],[Sales]]-Sales_Data[[#This Row],[Cost]]</f>
        <v>51.497600000000006</v>
      </c>
      <c r="Y7591" s="3">
        <f>Sales_Data[[#This Row],[Gross_Profit_Recalc]]/Sales_Data[[#This Row],[Sales]]</f>
        <v>0.4</v>
      </c>
      <c r="Z7591">
        <f>YEAR(Sales_Data[[#This Row],[Order Date]])</f>
        <v>2015</v>
      </c>
    </row>
    <row r="7592" spans="1:26" x14ac:dyDescent="0.2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>_xlfn.XLOOKUP(Sales_Data[[#This Row],[Category]],Assumptions_Model!A:A, Assumptions_Model!B:B)</f>
        <v>0.65</v>
      </c>
      <c r="W7592">
        <f>Sales_Data[[#This Row],[Sales]]*Sales_Data[[#This Row],[Cost_%]]</f>
        <v>37.861199999999997</v>
      </c>
      <c r="X7592">
        <f>Sales_Data[[#This Row],[Sales]]-Sales_Data[[#This Row],[Cost]]</f>
        <v>20.386800000000001</v>
      </c>
      <c r="Y7592" s="3">
        <f>Sales_Data[[#This Row],[Gross_Profit_Recalc]]/Sales_Data[[#This Row],[Sales]]</f>
        <v>0.35000000000000003</v>
      </c>
      <c r="Z7592">
        <f>YEAR(Sales_Data[[#This Row],[Order Date]])</f>
        <v>2016</v>
      </c>
    </row>
    <row r="7593" spans="1:26" x14ac:dyDescent="0.2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>_xlfn.XLOOKUP(Sales_Data[[#This Row],[Category]],Assumptions_Model!A:A, Assumptions_Model!B:B)</f>
        <v>0.65</v>
      </c>
      <c r="W7593">
        <f>Sales_Data[[#This Row],[Sales]]*Sales_Data[[#This Row],[Cost_%]]</f>
        <v>46.309899999999999</v>
      </c>
      <c r="X7593">
        <f>Sales_Data[[#This Row],[Sales]]-Sales_Data[[#This Row],[Cost]]</f>
        <v>24.936099999999996</v>
      </c>
      <c r="Y7593" s="3">
        <f>Sales_Data[[#This Row],[Gross_Profit_Recalc]]/Sales_Data[[#This Row],[Sales]]</f>
        <v>0.35</v>
      </c>
      <c r="Z7593">
        <f>YEAR(Sales_Data[[#This Row],[Order Date]])</f>
        <v>2016</v>
      </c>
    </row>
    <row r="7594" spans="1:26" x14ac:dyDescent="0.2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>_xlfn.XLOOKUP(Sales_Data[[#This Row],[Category]],Assumptions_Model!A:A, Assumptions_Model!B:B)</f>
        <v>0.6</v>
      </c>
      <c r="W7594">
        <f>Sales_Data[[#This Row],[Sales]]*Sales_Data[[#This Row],[Cost_%]]</f>
        <v>4.7231999999999994</v>
      </c>
      <c r="X7594">
        <f>Sales_Data[[#This Row],[Sales]]-Sales_Data[[#This Row],[Cost]]</f>
        <v>3.1488000000000005</v>
      </c>
      <c r="Y7594" s="3">
        <f>Sales_Data[[#This Row],[Gross_Profit_Recalc]]/Sales_Data[[#This Row],[Sales]]</f>
        <v>0.40000000000000008</v>
      </c>
      <c r="Z7594">
        <f>YEAR(Sales_Data[[#This Row],[Order Date]])</f>
        <v>2016</v>
      </c>
    </row>
    <row r="7595" spans="1:26" x14ac:dyDescent="0.2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>_xlfn.XLOOKUP(Sales_Data[[#This Row],[Category]],Assumptions_Model!A:A, Assumptions_Model!B:B)</f>
        <v>0.65</v>
      </c>
      <c r="W7595">
        <f>Sales_Data[[#This Row],[Sales]]*Sales_Data[[#This Row],[Cost_%]]</f>
        <v>576.72614999999996</v>
      </c>
      <c r="X7595">
        <f>Sales_Data[[#This Row],[Sales]]-Sales_Data[[#This Row],[Cost]]</f>
        <v>310.54485</v>
      </c>
      <c r="Y7595" s="3">
        <f>Sales_Data[[#This Row],[Gross_Profit_Recalc]]/Sales_Data[[#This Row],[Sales]]</f>
        <v>0.35000000000000003</v>
      </c>
      <c r="Z7595">
        <f>YEAR(Sales_Data[[#This Row],[Order Date]])</f>
        <v>2016</v>
      </c>
    </row>
    <row r="7596" spans="1:26" x14ac:dyDescent="0.2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>_xlfn.XLOOKUP(Sales_Data[[#This Row],[Category]],Assumptions_Model!A:A, Assumptions_Model!B:B)</f>
        <v>0.6</v>
      </c>
      <c r="W7596">
        <f>Sales_Data[[#This Row],[Sales]]*Sales_Data[[#This Row],[Cost_%]]</f>
        <v>88.116</v>
      </c>
      <c r="X7596">
        <f>Sales_Data[[#This Row],[Sales]]-Sales_Data[[#This Row],[Cost]]</f>
        <v>58.744000000000014</v>
      </c>
      <c r="Y7596" s="3">
        <f>Sales_Data[[#This Row],[Gross_Profit_Recalc]]/Sales_Data[[#This Row],[Sales]]</f>
        <v>0.40000000000000008</v>
      </c>
      <c r="Z7596">
        <f>YEAR(Sales_Data[[#This Row],[Order Date]])</f>
        <v>2017</v>
      </c>
    </row>
    <row r="7597" spans="1:26" x14ac:dyDescent="0.2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>_xlfn.XLOOKUP(Sales_Data[[#This Row],[Category]],Assumptions_Model!A:A, Assumptions_Model!B:B)</f>
        <v>0.6</v>
      </c>
      <c r="W7597">
        <f>Sales_Data[[#This Row],[Sales]]*Sales_Data[[#This Row],[Cost_%]]</f>
        <v>21.936</v>
      </c>
      <c r="X7597">
        <f>Sales_Data[[#This Row],[Sales]]-Sales_Data[[#This Row],[Cost]]</f>
        <v>14.624000000000002</v>
      </c>
      <c r="Y7597" s="3">
        <f>Sales_Data[[#This Row],[Gross_Profit_Recalc]]/Sales_Data[[#This Row],[Sales]]</f>
        <v>0.4</v>
      </c>
      <c r="Z7597">
        <f>YEAR(Sales_Data[[#This Row],[Order Date]])</f>
        <v>2017</v>
      </c>
    </row>
    <row r="7598" spans="1:26" x14ac:dyDescent="0.2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>_xlfn.XLOOKUP(Sales_Data[[#This Row],[Category]],Assumptions_Model!A:A, Assumptions_Model!B:B)</f>
        <v>0.55000000000000004</v>
      </c>
      <c r="W7598">
        <f>Sales_Data[[#This Row],[Sales]]*Sales_Data[[#This Row],[Cost_%]]</f>
        <v>124.0668</v>
      </c>
      <c r="X7598">
        <f>Sales_Data[[#This Row],[Sales]]-Sales_Data[[#This Row],[Cost]]</f>
        <v>101.50919999999999</v>
      </c>
      <c r="Y7598" s="3">
        <f>Sales_Data[[#This Row],[Gross_Profit_Recalc]]/Sales_Data[[#This Row],[Sales]]</f>
        <v>0.44999999999999996</v>
      </c>
      <c r="Z7598">
        <f>YEAR(Sales_Data[[#This Row],[Order Date]])</f>
        <v>2015</v>
      </c>
    </row>
    <row r="7599" spans="1:26" x14ac:dyDescent="0.2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f>_xlfn.XLOOKUP(Sales_Data[[#This Row],[Category]],Assumptions_Model!A:A, Assumptions_Model!B:B)</f>
        <v>0.6</v>
      </c>
      <c r="W7599">
        <f>Sales_Data[[#This Row],[Sales]]*Sales_Data[[#This Row],[Cost_%]]</f>
        <v>3.1488</v>
      </c>
      <c r="X7599">
        <f>Sales_Data[[#This Row],[Sales]]-Sales_Data[[#This Row],[Cost]]</f>
        <v>2.0992000000000002</v>
      </c>
      <c r="Y7599" s="3">
        <f>Sales_Data[[#This Row],[Gross_Profit_Recalc]]/Sales_Data[[#This Row],[Sales]]</f>
        <v>0.4</v>
      </c>
      <c r="Z7599">
        <f>YEAR(Sales_Data[[#This Row],[Order Date]])</f>
        <v>2014</v>
      </c>
    </row>
    <row r="7600" spans="1:26" x14ac:dyDescent="0.2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>_xlfn.XLOOKUP(Sales_Data[[#This Row],[Category]],Assumptions_Model!A:A, Assumptions_Model!B:B)</f>
        <v>0.6</v>
      </c>
      <c r="W7600">
        <f>Sales_Data[[#This Row],[Sales]]*Sales_Data[[#This Row],[Cost_%]]</f>
        <v>22.953599999999998</v>
      </c>
      <c r="X7600">
        <f>Sales_Data[[#This Row],[Sales]]-Sales_Data[[#This Row],[Cost]]</f>
        <v>15.302400000000002</v>
      </c>
      <c r="Y7600" s="3">
        <f>Sales_Data[[#This Row],[Gross_Profit_Recalc]]/Sales_Data[[#This Row],[Sales]]</f>
        <v>0.40000000000000008</v>
      </c>
      <c r="Z7600">
        <f>YEAR(Sales_Data[[#This Row],[Order Date]])</f>
        <v>2014</v>
      </c>
    </row>
    <row r="7601" spans="1:26" x14ac:dyDescent="0.2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f>_xlfn.XLOOKUP(Sales_Data[[#This Row],[Category]],Assumptions_Model!A:A, Assumptions_Model!B:B)</f>
        <v>0.6</v>
      </c>
      <c r="W7601">
        <f>Sales_Data[[#This Row],[Sales]]*Sales_Data[[#This Row],[Cost_%]]</f>
        <v>24.144000000000002</v>
      </c>
      <c r="X7601">
        <f>Sales_Data[[#This Row],[Sales]]-Sales_Data[[#This Row],[Cost]]</f>
        <v>16.096</v>
      </c>
      <c r="Y7601" s="3">
        <f>Sales_Data[[#This Row],[Gross_Profit_Recalc]]/Sales_Data[[#This Row],[Sales]]</f>
        <v>0.39999999999999997</v>
      </c>
      <c r="Z7601">
        <f>YEAR(Sales_Data[[#This Row],[Order Date]])</f>
        <v>2014</v>
      </c>
    </row>
    <row r="7602" spans="1:26" x14ac:dyDescent="0.2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f>_xlfn.XLOOKUP(Sales_Data[[#This Row],[Category]],Assumptions_Model!A:A, Assumptions_Model!B:B)</f>
        <v>0.55000000000000004</v>
      </c>
      <c r="W7602">
        <f>Sales_Data[[#This Row],[Sales]]*Sales_Data[[#This Row],[Cost_%]]</f>
        <v>16.458750000000002</v>
      </c>
      <c r="X7602">
        <f>Sales_Data[[#This Row],[Sales]]-Sales_Data[[#This Row],[Cost]]</f>
        <v>13.466249999999999</v>
      </c>
      <c r="Y7602" s="3">
        <f>Sales_Data[[#This Row],[Gross_Profit_Recalc]]/Sales_Data[[#This Row],[Sales]]</f>
        <v>0.44999999999999996</v>
      </c>
      <c r="Z7602">
        <f>YEAR(Sales_Data[[#This Row],[Order Date]])</f>
        <v>2014</v>
      </c>
    </row>
    <row r="7603" spans="1:26" x14ac:dyDescent="0.2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>_xlfn.XLOOKUP(Sales_Data[[#This Row],[Category]],Assumptions_Model!A:A, Assumptions_Model!B:B)</f>
        <v>0.6</v>
      </c>
      <c r="W7603">
        <f>Sales_Data[[#This Row],[Sales]]*Sales_Data[[#This Row],[Cost_%]]</f>
        <v>89.222400000000007</v>
      </c>
      <c r="X7603">
        <f>Sales_Data[[#This Row],[Sales]]-Sales_Data[[#This Row],[Cost]]</f>
        <v>59.4816</v>
      </c>
      <c r="Y7603" s="3">
        <f>Sales_Data[[#This Row],[Gross_Profit_Recalc]]/Sales_Data[[#This Row],[Sales]]</f>
        <v>0.39999999999999997</v>
      </c>
      <c r="Z7603">
        <f>YEAR(Sales_Data[[#This Row],[Order Date]])</f>
        <v>2014</v>
      </c>
    </row>
    <row r="7604" spans="1:26" x14ac:dyDescent="0.2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>_xlfn.XLOOKUP(Sales_Data[[#This Row],[Category]],Assumptions_Model!A:A, Assumptions_Model!B:B)</f>
        <v>0.55000000000000004</v>
      </c>
      <c r="W7604">
        <f>Sales_Data[[#This Row],[Sales]]*Sales_Data[[#This Row],[Cost_%]]</f>
        <v>30.756000000000004</v>
      </c>
      <c r="X7604">
        <f>Sales_Data[[#This Row],[Sales]]-Sales_Data[[#This Row],[Cost]]</f>
        <v>25.163999999999998</v>
      </c>
      <c r="Y7604" s="3">
        <f>Sales_Data[[#This Row],[Gross_Profit_Recalc]]/Sales_Data[[#This Row],[Sales]]</f>
        <v>0.44999999999999996</v>
      </c>
      <c r="Z7604">
        <f>YEAR(Sales_Data[[#This Row],[Order Date]])</f>
        <v>2014</v>
      </c>
    </row>
    <row r="7605" spans="1:26" x14ac:dyDescent="0.2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>_xlfn.XLOOKUP(Sales_Data[[#This Row],[Category]],Assumptions_Model!A:A, Assumptions_Model!B:B)</f>
        <v>0.6</v>
      </c>
      <c r="W7605">
        <f>Sales_Data[[#This Row],[Sales]]*Sales_Data[[#This Row],[Cost_%]]</f>
        <v>7.7759999999999998</v>
      </c>
      <c r="X7605">
        <f>Sales_Data[[#This Row],[Sales]]-Sales_Data[[#This Row],[Cost]]</f>
        <v>5.1840000000000011</v>
      </c>
      <c r="Y7605" s="3">
        <f>Sales_Data[[#This Row],[Gross_Profit_Recalc]]/Sales_Data[[#This Row],[Sales]]</f>
        <v>0.40000000000000008</v>
      </c>
      <c r="Z7605">
        <f>YEAR(Sales_Data[[#This Row],[Order Date]])</f>
        <v>2016</v>
      </c>
    </row>
    <row r="7606" spans="1:26" x14ac:dyDescent="0.2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f>_xlfn.XLOOKUP(Sales_Data[[#This Row],[Category]],Assumptions_Model!A:A, Assumptions_Model!B:B)</f>
        <v>0.65</v>
      </c>
      <c r="W7606">
        <f>Sales_Data[[#This Row],[Sales]]*Sales_Data[[#This Row],[Cost_%]]</f>
        <v>16.3644</v>
      </c>
      <c r="X7606">
        <f>Sales_Data[[#This Row],[Sales]]-Sales_Data[[#This Row],[Cost]]</f>
        <v>8.8115999999999985</v>
      </c>
      <c r="Y7606" s="3">
        <f>Sales_Data[[#This Row],[Gross_Profit_Recalc]]/Sales_Data[[#This Row],[Sales]]</f>
        <v>0.35</v>
      </c>
      <c r="Z7606">
        <f>YEAR(Sales_Data[[#This Row],[Order Date]])</f>
        <v>2016</v>
      </c>
    </row>
    <row r="7607" spans="1:26" x14ac:dyDescent="0.2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>_xlfn.XLOOKUP(Sales_Data[[#This Row],[Category]],Assumptions_Model!A:A, Assumptions_Model!B:B)</f>
        <v>0.65</v>
      </c>
      <c r="W7607">
        <f>Sales_Data[[#This Row],[Sales]]*Sales_Data[[#This Row],[Cost_%]]</f>
        <v>3.6295999999999999</v>
      </c>
      <c r="X7607">
        <f>Sales_Data[[#This Row],[Sales]]-Sales_Data[[#This Row],[Cost]]</f>
        <v>1.9543999999999997</v>
      </c>
      <c r="Y7607" s="3">
        <f>Sales_Data[[#This Row],[Gross_Profit_Recalc]]/Sales_Data[[#This Row],[Sales]]</f>
        <v>0.35</v>
      </c>
      <c r="Z7607">
        <f>YEAR(Sales_Data[[#This Row],[Order Date]])</f>
        <v>2016</v>
      </c>
    </row>
    <row r="7608" spans="1:26" x14ac:dyDescent="0.2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>_xlfn.XLOOKUP(Sales_Data[[#This Row],[Category]],Assumptions_Model!A:A, Assumptions_Model!B:B)</f>
        <v>0.6</v>
      </c>
      <c r="W7608">
        <f>Sales_Data[[#This Row],[Sales]]*Sales_Data[[#This Row],[Cost_%]]</f>
        <v>778.42079999999999</v>
      </c>
      <c r="X7608">
        <f>Sales_Data[[#This Row],[Sales]]-Sales_Data[[#This Row],[Cost]]</f>
        <v>518.94719999999995</v>
      </c>
      <c r="Y7608" s="3">
        <f>Sales_Data[[#This Row],[Gross_Profit_Recalc]]/Sales_Data[[#This Row],[Sales]]</f>
        <v>0.39999999999999997</v>
      </c>
      <c r="Z7608">
        <f>YEAR(Sales_Data[[#This Row],[Order Date]])</f>
        <v>2016</v>
      </c>
    </row>
    <row r="7609" spans="1:26" x14ac:dyDescent="0.2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>_xlfn.XLOOKUP(Sales_Data[[#This Row],[Category]],Assumptions_Model!A:A, Assumptions_Model!B:B)</f>
        <v>0.6</v>
      </c>
      <c r="W7609">
        <f>Sales_Data[[#This Row],[Sales]]*Sales_Data[[#This Row],[Cost_%]]</f>
        <v>158.59199999999998</v>
      </c>
      <c r="X7609">
        <f>Sales_Data[[#This Row],[Sales]]-Sales_Data[[#This Row],[Cost]]</f>
        <v>105.72800000000001</v>
      </c>
      <c r="Y7609" s="3">
        <f>Sales_Data[[#This Row],[Gross_Profit_Recalc]]/Sales_Data[[#This Row],[Sales]]</f>
        <v>0.4</v>
      </c>
      <c r="Z7609">
        <f>YEAR(Sales_Data[[#This Row],[Order Date]])</f>
        <v>2017</v>
      </c>
    </row>
    <row r="7610" spans="1:26" x14ac:dyDescent="0.2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>_xlfn.XLOOKUP(Sales_Data[[#This Row],[Category]],Assumptions_Model!A:A, Assumptions_Model!B:B)</f>
        <v>0.6</v>
      </c>
      <c r="W7610">
        <f>Sales_Data[[#This Row],[Sales]]*Sales_Data[[#This Row],[Cost_%]]</f>
        <v>15.552</v>
      </c>
      <c r="X7610">
        <f>Sales_Data[[#This Row],[Sales]]-Sales_Data[[#This Row],[Cost]]</f>
        <v>10.368000000000002</v>
      </c>
      <c r="Y7610" s="3">
        <f>Sales_Data[[#This Row],[Gross_Profit_Recalc]]/Sales_Data[[#This Row],[Sales]]</f>
        <v>0.40000000000000008</v>
      </c>
      <c r="Z7610">
        <f>YEAR(Sales_Data[[#This Row],[Order Date]])</f>
        <v>2017</v>
      </c>
    </row>
    <row r="7611" spans="1:26" x14ac:dyDescent="0.2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>_xlfn.XLOOKUP(Sales_Data[[#This Row],[Category]],Assumptions_Model!A:A, Assumptions_Model!B:B)</f>
        <v>0.6</v>
      </c>
      <c r="W7611">
        <f>Sales_Data[[#This Row],[Sales]]*Sales_Data[[#This Row],[Cost_%]]</f>
        <v>13.776</v>
      </c>
      <c r="X7611">
        <f>Sales_Data[[#This Row],[Sales]]-Sales_Data[[#This Row],[Cost]]</f>
        <v>9.1840000000000011</v>
      </c>
      <c r="Y7611" s="3">
        <f>Sales_Data[[#This Row],[Gross_Profit_Recalc]]/Sales_Data[[#This Row],[Sales]]</f>
        <v>0.4</v>
      </c>
      <c r="Z7611">
        <f>YEAR(Sales_Data[[#This Row],[Order Date]])</f>
        <v>2017</v>
      </c>
    </row>
    <row r="7612" spans="1:26" x14ac:dyDescent="0.2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>_xlfn.XLOOKUP(Sales_Data[[#This Row],[Category]],Assumptions_Model!A:A, Assumptions_Model!B:B)</f>
        <v>0.6</v>
      </c>
      <c r="W7612">
        <f>Sales_Data[[#This Row],[Sales]]*Sales_Data[[#This Row],[Cost_%]]</f>
        <v>11.664</v>
      </c>
      <c r="X7612">
        <f>Sales_Data[[#This Row],[Sales]]-Sales_Data[[#This Row],[Cost]]</f>
        <v>7.7760000000000016</v>
      </c>
      <c r="Y7612" s="3">
        <f>Sales_Data[[#This Row],[Gross_Profit_Recalc]]/Sales_Data[[#This Row],[Sales]]</f>
        <v>0.40000000000000008</v>
      </c>
      <c r="Z7612">
        <f>YEAR(Sales_Data[[#This Row],[Order Date]])</f>
        <v>2014</v>
      </c>
    </row>
    <row r="7613" spans="1:26" x14ac:dyDescent="0.2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>_xlfn.XLOOKUP(Sales_Data[[#This Row],[Category]],Assumptions_Model!A:A, Assumptions_Model!B:B)</f>
        <v>0.6</v>
      </c>
      <c r="W7613">
        <f>Sales_Data[[#This Row],[Sales]]*Sales_Data[[#This Row],[Cost_%]]</f>
        <v>5.7239999999999993</v>
      </c>
      <c r="X7613">
        <f>Sales_Data[[#This Row],[Sales]]-Sales_Data[[#This Row],[Cost]]</f>
        <v>3.8159999999999998</v>
      </c>
      <c r="Y7613" s="3">
        <f>Sales_Data[[#This Row],[Gross_Profit_Recalc]]/Sales_Data[[#This Row],[Sales]]</f>
        <v>0.4</v>
      </c>
      <c r="Z7613">
        <f>YEAR(Sales_Data[[#This Row],[Order Date]])</f>
        <v>2015</v>
      </c>
    </row>
    <row r="7614" spans="1:26" x14ac:dyDescent="0.2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>_xlfn.XLOOKUP(Sales_Data[[#This Row],[Category]],Assumptions_Model!A:A, Assumptions_Model!B:B)</f>
        <v>0.6</v>
      </c>
      <c r="W7614">
        <f>Sales_Data[[#This Row],[Sales]]*Sales_Data[[#This Row],[Cost_%]]</f>
        <v>3.4859999999999998</v>
      </c>
      <c r="X7614">
        <f>Sales_Data[[#This Row],[Sales]]-Sales_Data[[#This Row],[Cost]]</f>
        <v>2.3239999999999998</v>
      </c>
      <c r="Y7614" s="3">
        <f>Sales_Data[[#This Row],[Gross_Profit_Recalc]]/Sales_Data[[#This Row],[Sales]]</f>
        <v>0.4</v>
      </c>
      <c r="Z7614">
        <f>YEAR(Sales_Data[[#This Row],[Order Date]])</f>
        <v>2015</v>
      </c>
    </row>
    <row r="7615" spans="1:26" x14ac:dyDescent="0.2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>_xlfn.XLOOKUP(Sales_Data[[#This Row],[Category]],Assumptions_Model!A:A, Assumptions_Model!B:B)</f>
        <v>0.6</v>
      </c>
      <c r="W7615">
        <f>Sales_Data[[#This Row],[Sales]]*Sales_Data[[#This Row],[Cost_%]]</f>
        <v>3.456</v>
      </c>
      <c r="X7615">
        <f>Sales_Data[[#This Row],[Sales]]-Sales_Data[[#This Row],[Cost]]</f>
        <v>2.3039999999999998</v>
      </c>
      <c r="Y7615" s="3">
        <f>Sales_Data[[#This Row],[Gross_Profit_Recalc]]/Sales_Data[[#This Row],[Sales]]</f>
        <v>0.39999999999999997</v>
      </c>
      <c r="Z7615">
        <f>YEAR(Sales_Data[[#This Row],[Order Date]])</f>
        <v>2015</v>
      </c>
    </row>
    <row r="7616" spans="1:26" x14ac:dyDescent="0.2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>_xlfn.XLOOKUP(Sales_Data[[#This Row],[Category]],Assumptions_Model!A:A, Assumptions_Model!B:B)</f>
        <v>0.65</v>
      </c>
      <c r="W7616">
        <f>Sales_Data[[#This Row],[Sales]]*Sales_Data[[#This Row],[Cost_%]]</f>
        <v>9.6914999999999996</v>
      </c>
      <c r="X7616">
        <f>Sales_Data[[#This Row],[Sales]]-Sales_Data[[#This Row],[Cost]]</f>
        <v>5.2185000000000006</v>
      </c>
      <c r="Y7616" s="3">
        <f>Sales_Data[[#This Row],[Gross_Profit_Recalc]]/Sales_Data[[#This Row],[Sales]]</f>
        <v>0.35000000000000003</v>
      </c>
      <c r="Z7616">
        <f>YEAR(Sales_Data[[#This Row],[Order Date]])</f>
        <v>2015</v>
      </c>
    </row>
    <row r="7617" spans="1:26" x14ac:dyDescent="0.2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f>_xlfn.XLOOKUP(Sales_Data[[#This Row],[Category]],Assumptions_Model!A:A, Assumptions_Model!B:B)</f>
        <v>0.6</v>
      </c>
      <c r="W7617">
        <f>Sales_Data[[#This Row],[Sales]]*Sales_Data[[#This Row],[Cost_%]]</f>
        <v>3.9851999999999999</v>
      </c>
      <c r="X7617">
        <f>Sales_Data[[#This Row],[Sales]]-Sales_Data[[#This Row],[Cost]]</f>
        <v>2.6568000000000005</v>
      </c>
      <c r="Y7617" s="3">
        <f>Sales_Data[[#This Row],[Gross_Profit_Recalc]]/Sales_Data[[#This Row],[Sales]]</f>
        <v>0.40000000000000008</v>
      </c>
      <c r="Z7617">
        <f>YEAR(Sales_Data[[#This Row],[Order Date]])</f>
        <v>2014</v>
      </c>
    </row>
    <row r="7618" spans="1:26" x14ac:dyDescent="0.2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>_xlfn.XLOOKUP(Sales_Data[[#This Row],[Category]],Assumptions_Model!A:A, Assumptions_Model!B:B)</f>
        <v>0.6</v>
      </c>
      <c r="W7618">
        <f>Sales_Data[[#This Row],[Sales]]*Sales_Data[[#This Row],[Cost_%]]</f>
        <v>11.123999999999999</v>
      </c>
      <c r="X7618">
        <f>Sales_Data[[#This Row],[Sales]]-Sales_Data[[#This Row],[Cost]]</f>
        <v>7.4160000000000004</v>
      </c>
      <c r="Y7618" s="3">
        <f>Sales_Data[[#This Row],[Gross_Profit_Recalc]]/Sales_Data[[#This Row],[Sales]]</f>
        <v>0.4</v>
      </c>
      <c r="Z7618">
        <f>YEAR(Sales_Data[[#This Row],[Order Date]])</f>
        <v>2016</v>
      </c>
    </row>
    <row r="7619" spans="1:26" x14ac:dyDescent="0.2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>_xlfn.XLOOKUP(Sales_Data[[#This Row],[Category]],Assumptions_Model!A:A, Assumptions_Model!B:B)</f>
        <v>0.6</v>
      </c>
      <c r="W7619">
        <f>Sales_Data[[#This Row],[Sales]]*Sales_Data[[#This Row],[Cost_%]]</f>
        <v>407.976</v>
      </c>
      <c r="X7619">
        <f>Sales_Data[[#This Row],[Sales]]-Sales_Data[[#This Row],[Cost]]</f>
        <v>271.98400000000004</v>
      </c>
      <c r="Y7619" s="3">
        <f>Sales_Data[[#This Row],[Gross_Profit_Recalc]]/Sales_Data[[#This Row],[Sales]]</f>
        <v>0.4</v>
      </c>
      <c r="Z7619">
        <f>YEAR(Sales_Data[[#This Row],[Order Date]])</f>
        <v>2016</v>
      </c>
    </row>
    <row r="7620" spans="1:26" x14ac:dyDescent="0.2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>_xlfn.XLOOKUP(Sales_Data[[#This Row],[Category]],Assumptions_Model!A:A, Assumptions_Model!B:B)</f>
        <v>0.65</v>
      </c>
      <c r="W7620">
        <f>Sales_Data[[#This Row],[Sales]]*Sales_Data[[#This Row],[Cost_%]]</f>
        <v>123.2244</v>
      </c>
      <c r="X7620">
        <f>Sales_Data[[#This Row],[Sales]]-Sales_Data[[#This Row],[Cost]]</f>
        <v>66.351599999999991</v>
      </c>
      <c r="Y7620" s="3">
        <f>Sales_Data[[#This Row],[Gross_Profit_Recalc]]/Sales_Data[[#This Row],[Sales]]</f>
        <v>0.35</v>
      </c>
      <c r="Z7620">
        <f>YEAR(Sales_Data[[#This Row],[Order Date]])</f>
        <v>2017</v>
      </c>
    </row>
    <row r="7621" spans="1:26" x14ac:dyDescent="0.2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f>_xlfn.XLOOKUP(Sales_Data[[#This Row],[Category]],Assumptions_Model!A:A, Assumptions_Model!B:B)</f>
        <v>0.55000000000000004</v>
      </c>
      <c r="W7621">
        <f>Sales_Data[[#This Row],[Sales]]*Sales_Data[[#This Row],[Cost_%]]</f>
        <v>39.578000000000003</v>
      </c>
      <c r="X7621">
        <f>Sales_Data[[#This Row],[Sales]]-Sales_Data[[#This Row],[Cost]]</f>
        <v>32.381999999999991</v>
      </c>
      <c r="Y7621" s="3">
        <f>Sales_Data[[#This Row],[Gross_Profit_Recalc]]/Sales_Data[[#This Row],[Sales]]</f>
        <v>0.4499999999999999</v>
      </c>
      <c r="Z7621">
        <f>YEAR(Sales_Data[[#This Row],[Order Date]])</f>
        <v>2017</v>
      </c>
    </row>
    <row r="7622" spans="1:26" x14ac:dyDescent="0.2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>_xlfn.XLOOKUP(Sales_Data[[#This Row],[Category]],Assumptions_Model!A:A, Assumptions_Model!B:B)</f>
        <v>0.55000000000000004</v>
      </c>
      <c r="W7622">
        <f>Sales_Data[[#This Row],[Sales]]*Sales_Data[[#This Row],[Cost_%]]</f>
        <v>296.95600000000002</v>
      </c>
      <c r="X7622">
        <f>Sales_Data[[#This Row],[Sales]]-Sales_Data[[#This Row],[Cost]]</f>
        <v>242.96399999999994</v>
      </c>
      <c r="Y7622" s="3">
        <f>Sales_Data[[#This Row],[Gross_Profit_Recalc]]/Sales_Data[[#This Row],[Sales]]</f>
        <v>0.4499999999999999</v>
      </c>
      <c r="Z7622">
        <f>YEAR(Sales_Data[[#This Row],[Order Date]])</f>
        <v>2014</v>
      </c>
    </row>
    <row r="7623" spans="1:26" x14ac:dyDescent="0.2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>_xlfn.XLOOKUP(Sales_Data[[#This Row],[Category]],Assumptions_Model!A:A, Assumptions_Model!B:B)</f>
        <v>0.65</v>
      </c>
      <c r="W7623">
        <f>Sales_Data[[#This Row],[Sales]]*Sales_Data[[#This Row],[Cost_%]]</f>
        <v>471.47360000000003</v>
      </c>
      <c r="X7623">
        <f>Sales_Data[[#This Row],[Sales]]-Sales_Data[[#This Row],[Cost]]</f>
        <v>253.87040000000002</v>
      </c>
      <c r="Y7623" s="3">
        <f>Sales_Data[[#This Row],[Gross_Profit_Recalc]]/Sales_Data[[#This Row],[Sales]]</f>
        <v>0.35</v>
      </c>
      <c r="Z7623">
        <f>YEAR(Sales_Data[[#This Row],[Order Date]])</f>
        <v>2014</v>
      </c>
    </row>
    <row r="7624" spans="1:26" x14ac:dyDescent="0.2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>_xlfn.XLOOKUP(Sales_Data[[#This Row],[Category]],Assumptions_Model!A:A, Assumptions_Model!B:B)</f>
        <v>0.6</v>
      </c>
      <c r="W7624">
        <f>Sales_Data[[#This Row],[Sales]]*Sales_Data[[#This Row],[Cost_%]]</f>
        <v>4.4640000000000004</v>
      </c>
      <c r="X7624">
        <f>Sales_Data[[#This Row],[Sales]]-Sales_Data[[#This Row],[Cost]]</f>
        <v>2.976</v>
      </c>
      <c r="Y7624" s="3">
        <f>Sales_Data[[#This Row],[Gross_Profit_Recalc]]/Sales_Data[[#This Row],[Sales]]</f>
        <v>0.39999999999999997</v>
      </c>
      <c r="Z7624">
        <f>YEAR(Sales_Data[[#This Row],[Order Date]])</f>
        <v>2014</v>
      </c>
    </row>
    <row r="7625" spans="1:26" x14ac:dyDescent="0.2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>_xlfn.XLOOKUP(Sales_Data[[#This Row],[Category]],Assumptions_Model!A:A, Assumptions_Model!B:B)</f>
        <v>0.6</v>
      </c>
      <c r="W7625">
        <f>Sales_Data[[#This Row],[Sales]]*Sales_Data[[#This Row],[Cost_%]]</f>
        <v>23.687999999999999</v>
      </c>
      <c r="X7625">
        <f>Sales_Data[[#This Row],[Sales]]-Sales_Data[[#This Row],[Cost]]</f>
        <v>15.791999999999998</v>
      </c>
      <c r="Y7625" s="3">
        <f>Sales_Data[[#This Row],[Gross_Profit_Recalc]]/Sales_Data[[#This Row],[Sales]]</f>
        <v>0.39999999999999997</v>
      </c>
      <c r="Z7625">
        <f>YEAR(Sales_Data[[#This Row],[Order Date]])</f>
        <v>2014</v>
      </c>
    </row>
    <row r="7626" spans="1:26" x14ac:dyDescent="0.2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>_xlfn.XLOOKUP(Sales_Data[[#This Row],[Category]],Assumptions_Model!A:A, Assumptions_Model!B:B)</f>
        <v>0.6</v>
      </c>
      <c r="W7626">
        <f>Sales_Data[[#This Row],[Sales]]*Sales_Data[[#This Row],[Cost_%]]</f>
        <v>510.29999999999995</v>
      </c>
      <c r="X7626">
        <f>Sales_Data[[#This Row],[Sales]]-Sales_Data[[#This Row],[Cost]]</f>
        <v>340.20000000000005</v>
      </c>
      <c r="Y7626" s="3">
        <f>Sales_Data[[#This Row],[Gross_Profit_Recalc]]/Sales_Data[[#This Row],[Sales]]</f>
        <v>0.40000000000000008</v>
      </c>
      <c r="Z7626">
        <f>YEAR(Sales_Data[[#This Row],[Order Date]])</f>
        <v>2015</v>
      </c>
    </row>
    <row r="7627" spans="1:26" x14ac:dyDescent="0.2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>_xlfn.XLOOKUP(Sales_Data[[#This Row],[Category]],Assumptions_Model!A:A, Assumptions_Model!B:B)</f>
        <v>0.65</v>
      </c>
      <c r="W7627">
        <f>Sales_Data[[#This Row],[Sales]]*Sales_Data[[#This Row],[Cost_%]]</f>
        <v>48.964500000000001</v>
      </c>
      <c r="X7627">
        <f>Sales_Data[[#This Row],[Sales]]-Sales_Data[[#This Row],[Cost]]</f>
        <v>26.365499999999997</v>
      </c>
      <c r="Y7627" s="3">
        <f>Sales_Data[[#This Row],[Gross_Profit_Recalc]]/Sales_Data[[#This Row],[Sales]]</f>
        <v>0.35</v>
      </c>
      <c r="Z7627">
        <f>YEAR(Sales_Data[[#This Row],[Order Date]])</f>
        <v>2015</v>
      </c>
    </row>
    <row r="7628" spans="1:26" x14ac:dyDescent="0.2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f>_xlfn.XLOOKUP(Sales_Data[[#This Row],[Category]],Assumptions_Model!A:A, Assumptions_Model!B:B)</f>
        <v>0.6</v>
      </c>
      <c r="W7628">
        <f>Sales_Data[[#This Row],[Sales]]*Sales_Data[[#This Row],[Cost_%]]</f>
        <v>195.3792</v>
      </c>
      <c r="X7628">
        <f>Sales_Data[[#This Row],[Sales]]-Sales_Data[[#This Row],[Cost]]</f>
        <v>130.25280000000001</v>
      </c>
      <c r="Y7628" s="3">
        <f>Sales_Data[[#This Row],[Gross_Profit_Recalc]]/Sales_Data[[#This Row],[Sales]]</f>
        <v>0.4</v>
      </c>
      <c r="Z7628">
        <f>YEAR(Sales_Data[[#This Row],[Order Date]])</f>
        <v>2015</v>
      </c>
    </row>
    <row r="7629" spans="1:26" x14ac:dyDescent="0.2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>_xlfn.XLOOKUP(Sales_Data[[#This Row],[Category]],Assumptions_Model!A:A, Assumptions_Model!B:B)</f>
        <v>0.55000000000000004</v>
      </c>
      <c r="W7629">
        <f>Sales_Data[[#This Row],[Sales]]*Sales_Data[[#This Row],[Cost_%]]</f>
        <v>12.839200000000002</v>
      </c>
      <c r="X7629">
        <f>Sales_Data[[#This Row],[Sales]]-Sales_Data[[#This Row],[Cost]]</f>
        <v>10.504799999999999</v>
      </c>
      <c r="Y7629" s="3">
        <f>Sales_Data[[#This Row],[Gross_Profit_Recalc]]/Sales_Data[[#This Row],[Sales]]</f>
        <v>0.44999999999999996</v>
      </c>
      <c r="Z7629">
        <f>YEAR(Sales_Data[[#This Row],[Order Date]])</f>
        <v>2015</v>
      </c>
    </row>
    <row r="7630" spans="1:26" x14ac:dyDescent="0.2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>_xlfn.XLOOKUP(Sales_Data[[#This Row],[Category]],Assumptions_Model!A:A, Assumptions_Model!B:B)</f>
        <v>0.6</v>
      </c>
      <c r="W7630">
        <f>Sales_Data[[#This Row],[Sales]]*Sales_Data[[#This Row],[Cost_%]]</f>
        <v>9.911999999999999</v>
      </c>
      <c r="X7630">
        <f>Sales_Data[[#This Row],[Sales]]-Sales_Data[[#This Row],[Cost]]</f>
        <v>6.6080000000000005</v>
      </c>
      <c r="Y7630" s="3">
        <f>Sales_Data[[#This Row],[Gross_Profit_Recalc]]/Sales_Data[[#This Row],[Sales]]</f>
        <v>0.4</v>
      </c>
      <c r="Z7630">
        <f>YEAR(Sales_Data[[#This Row],[Order Date]])</f>
        <v>2015</v>
      </c>
    </row>
    <row r="7631" spans="1:26" x14ac:dyDescent="0.2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>_xlfn.XLOOKUP(Sales_Data[[#This Row],[Category]],Assumptions_Model!A:A, Assumptions_Model!B:B)</f>
        <v>0.6</v>
      </c>
      <c r="W7631">
        <f>Sales_Data[[#This Row],[Sales]]*Sales_Data[[#This Row],[Cost_%]]</f>
        <v>201.43200000000002</v>
      </c>
      <c r="X7631">
        <f>Sales_Data[[#This Row],[Sales]]-Sales_Data[[#This Row],[Cost]]</f>
        <v>134.28800000000001</v>
      </c>
      <c r="Y7631" s="3">
        <f>Sales_Data[[#This Row],[Gross_Profit_Recalc]]/Sales_Data[[#This Row],[Sales]]</f>
        <v>0.4</v>
      </c>
      <c r="Z7631">
        <f>YEAR(Sales_Data[[#This Row],[Order Date]])</f>
        <v>2014</v>
      </c>
    </row>
    <row r="7632" spans="1:26" x14ac:dyDescent="0.2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>_xlfn.XLOOKUP(Sales_Data[[#This Row],[Category]],Assumptions_Model!A:A, Assumptions_Model!B:B)</f>
        <v>0.55000000000000004</v>
      </c>
      <c r="W7632">
        <f>Sales_Data[[#This Row],[Sales]]*Sales_Data[[#This Row],[Cost_%]]</f>
        <v>138.5692</v>
      </c>
      <c r="X7632">
        <f>Sales_Data[[#This Row],[Sales]]-Sales_Data[[#This Row],[Cost]]</f>
        <v>113.37479999999999</v>
      </c>
      <c r="Y7632" s="3">
        <f>Sales_Data[[#This Row],[Gross_Profit_Recalc]]/Sales_Data[[#This Row],[Sales]]</f>
        <v>0.45</v>
      </c>
      <c r="Z7632">
        <f>YEAR(Sales_Data[[#This Row],[Order Date]])</f>
        <v>2014</v>
      </c>
    </row>
    <row r="7633" spans="1:26" x14ac:dyDescent="0.2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>_xlfn.XLOOKUP(Sales_Data[[#This Row],[Category]],Assumptions_Model!A:A, Assumptions_Model!B:B)</f>
        <v>0.65</v>
      </c>
      <c r="W7633">
        <f>Sales_Data[[#This Row],[Sales]]*Sales_Data[[#This Row],[Cost_%]]</f>
        <v>82.746300000000005</v>
      </c>
      <c r="X7633">
        <f>Sales_Data[[#This Row],[Sales]]-Sales_Data[[#This Row],[Cost]]</f>
        <v>44.555700000000002</v>
      </c>
      <c r="Y7633" s="3">
        <f>Sales_Data[[#This Row],[Gross_Profit_Recalc]]/Sales_Data[[#This Row],[Sales]]</f>
        <v>0.35</v>
      </c>
      <c r="Z7633">
        <f>YEAR(Sales_Data[[#This Row],[Order Date]])</f>
        <v>2014</v>
      </c>
    </row>
    <row r="7634" spans="1:26" x14ac:dyDescent="0.2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>_xlfn.XLOOKUP(Sales_Data[[#This Row],[Category]],Assumptions_Model!A:A, Assumptions_Model!B:B)</f>
        <v>0.65</v>
      </c>
      <c r="W7634">
        <f>Sales_Data[[#This Row],[Sales]]*Sales_Data[[#This Row],[Cost_%]]</f>
        <v>785.096</v>
      </c>
      <c r="X7634">
        <f>Sales_Data[[#This Row],[Sales]]-Sales_Data[[#This Row],[Cost]]</f>
        <v>422.74399999999991</v>
      </c>
      <c r="Y7634" s="3">
        <f>Sales_Data[[#This Row],[Gross_Profit_Recalc]]/Sales_Data[[#This Row],[Sales]]</f>
        <v>0.35</v>
      </c>
      <c r="Z7634">
        <f>YEAR(Sales_Data[[#This Row],[Order Date]])</f>
        <v>2017</v>
      </c>
    </row>
    <row r="7635" spans="1:26" x14ac:dyDescent="0.2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>_xlfn.XLOOKUP(Sales_Data[[#This Row],[Category]],Assumptions_Model!A:A, Assumptions_Model!B:B)</f>
        <v>0.6</v>
      </c>
      <c r="W7635">
        <f>Sales_Data[[#This Row],[Sales]]*Sales_Data[[#This Row],[Cost_%]]</f>
        <v>7.5179999999999989</v>
      </c>
      <c r="X7635">
        <f>Sales_Data[[#This Row],[Sales]]-Sales_Data[[#This Row],[Cost]]</f>
        <v>5.0120000000000005</v>
      </c>
      <c r="Y7635" s="3">
        <f>Sales_Data[[#This Row],[Gross_Profit_Recalc]]/Sales_Data[[#This Row],[Sales]]</f>
        <v>0.40000000000000008</v>
      </c>
      <c r="Z7635">
        <f>YEAR(Sales_Data[[#This Row],[Order Date]])</f>
        <v>2017</v>
      </c>
    </row>
    <row r="7636" spans="1:26" x14ac:dyDescent="0.2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>_xlfn.XLOOKUP(Sales_Data[[#This Row],[Category]],Assumptions_Model!A:A, Assumptions_Model!B:B)</f>
        <v>0.6</v>
      </c>
      <c r="W7636">
        <f>Sales_Data[[#This Row],[Sales]]*Sales_Data[[#This Row],[Cost_%]]</f>
        <v>20.747999999999998</v>
      </c>
      <c r="X7636">
        <f>Sales_Data[[#This Row],[Sales]]-Sales_Data[[#This Row],[Cost]]</f>
        <v>13.832000000000001</v>
      </c>
      <c r="Y7636" s="3">
        <f>Sales_Data[[#This Row],[Gross_Profit_Recalc]]/Sales_Data[[#This Row],[Sales]]</f>
        <v>0.4</v>
      </c>
      <c r="Z7636">
        <f>YEAR(Sales_Data[[#This Row],[Order Date]])</f>
        <v>2017</v>
      </c>
    </row>
    <row r="7637" spans="1:26" x14ac:dyDescent="0.2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f>_xlfn.XLOOKUP(Sales_Data[[#This Row],[Category]],Assumptions_Model!A:A, Assumptions_Model!B:B)</f>
        <v>0.65</v>
      </c>
      <c r="W7637">
        <f>Sales_Data[[#This Row],[Sales]]*Sales_Data[[#This Row],[Cost_%]]</f>
        <v>195.63700000000003</v>
      </c>
      <c r="X7637">
        <f>Sales_Data[[#This Row],[Sales]]-Sales_Data[[#This Row],[Cost]]</f>
        <v>105.34299999999999</v>
      </c>
      <c r="Y7637" s="3">
        <f>Sales_Data[[#This Row],[Gross_Profit_Recalc]]/Sales_Data[[#This Row],[Sales]]</f>
        <v>0.34999999999999992</v>
      </c>
      <c r="Z7637">
        <f>YEAR(Sales_Data[[#This Row],[Order Date]])</f>
        <v>2017</v>
      </c>
    </row>
    <row r="7638" spans="1:26" x14ac:dyDescent="0.2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>_xlfn.XLOOKUP(Sales_Data[[#This Row],[Category]],Assumptions_Model!A:A, Assumptions_Model!B:B)</f>
        <v>0.65</v>
      </c>
      <c r="W7638">
        <f>Sales_Data[[#This Row],[Sales]]*Sales_Data[[#This Row],[Cost_%]]</f>
        <v>168.1875</v>
      </c>
      <c r="X7638">
        <f>Sales_Data[[#This Row],[Sales]]-Sales_Data[[#This Row],[Cost]]</f>
        <v>90.5625</v>
      </c>
      <c r="Y7638" s="3">
        <f>Sales_Data[[#This Row],[Gross_Profit_Recalc]]/Sales_Data[[#This Row],[Sales]]</f>
        <v>0.35</v>
      </c>
      <c r="Z7638">
        <f>YEAR(Sales_Data[[#This Row],[Order Date]])</f>
        <v>2017</v>
      </c>
    </row>
    <row r="7639" spans="1:26" x14ac:dyDescent="0.2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>_xlfn.XLOOKUP(Sales_Data[[#This Row],[Category]],Assumptions_Model!A:A, Assumptions_Model!B:B)</f>
        <v>0.6</v>
      </c>
      <c r="W7639">
        <f>Sales_Data[[#This Row],[Sales]]*Sales_Data[[#This Row],[Cost_%]]</f>
        <v>35.712000000000003</v>
      </c>
      <c r="X7639">
        <f>Sales_Data[[#This Row],[Sales]]-Sales_Data[[#This Row],[Cost]]</f>
        <v>23.808</v>
      </c>
      <c r="Y7639" s="3">
        <f>Sales_Data[[#This Row],[Gross_Profit_Recalc]]/Sales_Data[[#This Row],[Sales]]</f>
        <v>0.39999999999999997</v>
      </c>
      <c r="Z7639">
        <f>YEAR(Sales_Data[[#This Row],[Order Date]])</f>
        <v>2017</v>
      </c>
    </row>
    <row r="7640" spans="1:26" x14ac:dyDescent="0.2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>_xlfn.XLOOKUP(Sales_Data[[#This Row],[Category]],Assumptions_Model!A:A, Assumptions_Model!B:B)</f>
        <v>0.6</v>
      </c>
      <c r="W7640">
        <f>Sales_Data[[#This Row],[Sales]]*Sales_Data[[#This Row],[Cost_%]]</f>
        <v>34.775999999999996</v>
      </c>
      <c r="X7640">
        <f>Sales_Data[[#This Row],[Sales]]-Sales_Data[[#This Row],[Cost]]</f>
        <v>23.184000000000005</v>
      </c>
      <c r="Y7640" s="3">
        <f>Sales_Data[[#This Row],[Gross_Profit_Recalc]]/Sales_Data[[#This Row],[Sales]]</f>
        <v>0.40000000000000008</v>
      </c>
      <c r="Z7640">
        <f>YEAR(Sales_Data[[#This Row],[Order Date]])</f>
        <v>2017</v>
      </c>
    </row>
    <row r="7641" spans="1:26" x14ac:dyDescent="0.2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>_xlfn.XLOOKUP(Sales_Data[[#This Row],[Category]],Assumptions_Model!A:A, Assumptions_Model!B:B)</f>
        <v>0.65</v>
      </c>
      <c r="W7641">
        <f>Sales_Data[[#This Row],[Sales]]*Sales_Data[[#This Row],[Cost_%]]</f>
        <v>287.274</v>
      </c>
      <c r="X7641">
        <f>Sales_Data[[#This Row],[Sales]]-Sales_Data[[#This Row],[Cost]]</f>
        <v>154.68599999999998</v>
      </c>
      <c r="Y7641" s="3">
        <f>Sales_Data[[#This Row],[Gross_Profit_Recalc]]/Sales_Data[[#This Row],[Sales]]</f>
        <v>0.35</v>
      </c>
      <c r="Z7641">
        <f>YEAR(Sales_Data[[#This Row],[Order Date]])</f>
        <v>2017</v>
      </c>
    </row>
    <row r="7642" spans="1:26" x14ac:dyDescent="0.2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>_xlfn.XLOOKUP(Sales_Data[[#This Row],[Category]],Assumptions_Model!A:A, Assumptions_Model!B:B)</f>
        <v>0.6</v>
      </c>
      <c r="W7642">
        <f>Sales_Data[[#This Row],[Sales]]*Sales_Data[[#This Row],[Cost_%]]</f>
        <v>40.824000000000005</v>
      </c>
      <c r="X7642">
        <f>Sales_Data[[#This Row],[Sales]]-Sales_Data[[#This Row],[Cost]]</f>
        <v>27.216000000000001</v>
      </c>
      <c r="Y7642" s="3">
        <f>Sales_Data[[#This Row],[Gross_Profit_Recalc]]/Sales_Data[[#This Row],[Sales]]</f>
        <v>0.39999999999999997</v>
      </c>
      <c r="Z7642">
        <f>YEAR(Sales_Data[[#This Row],[Order Date]])</f>
        <v>2017</v>
      </c>
    </row>
    <row r="7643" spans="1:26" x14ac:dyDescent="0.2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>_xlfn.XLOOKUP(Sales_Data[[#This Row],[Category]],Assumptions_Model!A:A, Assumptions_Model!B:B)</f>
        <v>0.55000000000000004</v>
      </c>
      <c r="W7643">
        <f>Sales_Data[[#This Row],[Sales]]*Sales_Data[[#This Row],[Cost_%]]</f>
        <v>387.04050000000007</v>
      </c>
      <c r="X7643">
        <f>Sales_Data[[#This Row],[Sales]]-Sales_Data[[#This Row],[Cost]]</f>
        <v>316.66949999999997</v>
      </c>
      <c r="Y7643" s="3">
        <f>Sales_Data[[#This Row],[Gross_Profit_Recalc]]/Sales_Data[[#This Row],[Sales]]</f>
        <v>0.44999999999999996</v>
      </c>
      <c r="Z7643">
        <f>YEAR(Sales_Data[[#This Row],[Order Date]])</f>
        <v>2016</v>
      </c>
    </row>
    <row r="7644" spans="1:26" x14ac:dyDescent="0.2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>_xlfn.XLOOKUP(Sales_Data[[#This Row],[Category]],Assumptions_Model!A:A, Assumptions_Model!B:B)</f>
        <v>0.6</v>
      </c>
      <c r="W7644">
        <f>Sales_Data[[#This Row],[Sales]]*Sales_Data[[#This Row],[Cost_%]]</f>
        <v>10.7424</v>
      </c>
      <c r="X7644">
        <f>Sales_Data[[#This Row],[Sales]]-Sales_Data[[#This Row],[Cost]]</f>
        <v>7.1616</v>
      </c>
      <c r="Y7644" s="3">
        <f>Sales_Data[[#This Row],[Gross_Profit_Recalc]]/Sales_Data[[#This Row],[Sales]]</f>
        <v>0.4</v>
      </c>
      <c r="Z7644">
        <f>YEAR(Sales_Data[[#This Row],[Order Date]])</f>
        <v>2016</v>
      </c>
    </row>
    <row r="7645" spans="1:26" x14ac:dyDescent="0.2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>_xlfn.XLOOKUP(Sales_Data[[#This Row],[Category]],Assumptions_Model!A:A, Assumptions_Model!B:B)</f>
        <v>0.6</v>
      </c>
      <c r="W7645">
        <f>Sales_Data[[#This Row],[Sales]]*Sales_Data[[#This Row],[Cost_%]]</f>
        <v>7.1856</v>
      </c>
      <c r="X7645">
        <f>Sales_Data[[#This Row],[Sales]]-Sales_Data[[#This Row],[Cost]]</f>
        <v>4.7904000000000009</v>
      </c>
      <c r="Y7645" s="3">
        <f>Sales_Data[[#This Row],[Gross_Profit_Recalc]]/Sales_Data[[#This Row],[Sales]]</f>
        <v>0.4</v>
      </c>
      <c r="Z7645">
        <f>YEAR(Sales_Data[[#This Row],[Order Date]])</f>
        <v>2016</v>
      </c>
    </row>
    <row r="7646" spans="1:26" x14ac:dyDescent="0.2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>_xlfn.XLOOKUP(Sales_Data[[#This Row],[Category]],Assumptions_Model!A:A, Assumptions_Model!B:B)</f>
        <v>0.55000000000000004</v>
      </c>
      <c r="W7646">
        <f>Sales_Data[[#This Row],[Sales]]*Sales_Data[[#This Row],[Cost_%]]</f>
        <v>37.378</v>
      </c>
      <c r="X7646">
        <f>Sales_Data[[#This Row],[Sales]]-Sales_Data[[#This Row],[Cost]]</f>
        <v>30.581999999999994</v>
      </c>
      <c r="Y7646" s="3">
        <f>Sales_Data[[#This Row],[Gross_Profit_Recalc]]/Sales_Data[[#This Row],[Sales]]</f>
        <v>0.44999999999999996</v>
      </c>
      <c r="Z7646">
        <f>YEAR(Sales_Data[[#This Row],[Order Date]])</f>
        <v>2016</v>
      </c>
    </row>
    <row r="7647" spans="1:26" x14ac:dyDescent="0.2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>_xlfn.XLOOKUP(Sales_Data[[#This Row],[Category]],Assumptions_Model!A:A, Assumptions_Model!B:B)</f>
        <v>0.65</v>
      </c>
      <c r="W7647">
        <f>Sales_Data[[#This Row],[Sales]]*Sales_Data[[#This Row],[Cost_%]]</f>
        <v>579.94560000000001</v>
      </c>
      <c r="X7647">
        <f>Sales_Data[[#This Row],[Sales]]-Sales_Data[[#This Row],[Cost]]</f>
        <v>312.27840000000003</v>
      </c>
      <c r="Y7647" s="3">
        <f>Sales_Data[[#This Row],[Gross_Profit_Recalc]]/Sales_Data[[#This Row],[Sales]]</f>
        <v>0.35000000000000003</v>
      </c>
      <c r="Z7647">
        <f>YEAR(Sales_Data[[#This Row],[Order Date]])</f>
        <v>2015</v>
      </c>
    </row>
    <row r="7648" spans="1:26" x14ac:dyDescent="0.2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>_xlfn.XLOOKUP(Sales_Data[[#This Row],[Category]],Assumptions_Model!A:A, Assumptions_Model!B:B)</f>
        <v>0.55000000000000004</v>
      </c>
      <c r="W7648">
        <f>Sales_Data[[#This Row],[Sales]]*Sales_Data[[#This Row],[Cost_%]]</f>
        <v>714.99450000000002</v>
      </c>
      <c r="X7648">
        <f>Sales_Data[[#This Row],[Sales]]-Sales_Data[[#This Row],[Cost]]</f>
        <v>584.99549999999999</v>
      </c>
      <c r="Y7648" s="3">
        <f>Sales_Data[[#This Row],[Gross_Profit_Recalc]]/Sales_Data[[#This Row],[Sales]]</f>
        <v>0.45</v>
      </c>
      <c r="Z7648">
        <f>YEAR(Sales_Data[[#This Row],[Order Date]])</f>
        <v>2014</v>
      </c>
    </row>
    <row r="7649" spans="1:26" x14ac:dyDescent="0.2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>_xlfn.XLOOKUP(Sales_Data[[#This Row],[Category]],Assumptions_Model!A:A, Assumptions_Model!B:B)</f>
        <v>0.6</v>
      </c>
      <c r="W7649">
        <f>Sales_Data[[#This Row],[Sales]]*Sales_Data[[#This Row],[Cost_%]]</f>
        <v>2.7263999999999995</v>
      </c>
      <c r="X7649">
        <f>Sales_Data[[#This Row],[Sales]]-Sales_Data[[#This Row],[Cost]]</f>
        <v>1.8176000000000001</v>
      </c>
      <c r="Y7649" s="3">
        <f>Sales_Data[[#This Row],[Gross_Profit_Recalc]]/Sales_Data[[#This Row],[Sales]]</f>
        <v>0.40000000000000008</v>
      </c>
      <c r="Z7649">
        <f>YEAR(Sales_Data[[#This Row],[Order Date]])</f>
        <v>2016</v>
      </c>
    </row>
    <row r="7650" spans="1:26" x14ac:dyDescent="0.2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>_xlfn.XLOOKUP(Sales_Data[[#This Row],[Category]],Assumptions_Model!A:A, Assumptions_Model!B:B)</f>
        <v>0.65</v>
      </c>
      <c r="W7650">
        <f>Sales_Data[[#This Row],[Sales]]*Sales_Data[[#This Row],[Cost_%]]</f>
        <v>878.82079999999996</v>
      </c>
      <c r="X7650">
        <f>Sales_Data[[#This Row],[Sales]]-Sales_Data[[#This Row],[Cost]]</f>
        <v>473.21119999999996</v>
      </c>
      <c r="Y7650" s="3">
        <f>Sales_Data[[#This Row],[Gross_Profit_Recalc]]/Sales_Data[[#This Row],[Sales]]</f>
        <v>0.35</v>
      </c>
      <c r="Z7650">
        <f>YEAR(Sales_Data[[#This Row],[Order Date]])</f>
        <v>2016</v>
      </c>
    </row>
    <row r="7651" spans="1:26" x14ac:dyDescent="0.2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>_xlfn.XLOOKUP(Sales_Data[[#This Row],[Category]],Assumptions_Model!A:A, Assumptions_Model!B:B)</f>
        <v>0.65</v>
      </c>
      <c r="W7651">
        <f>Sales_Data[[#This Row],[Sales]]*Sales_Data[[#This Row],[Cost_%]]</f>
        <v>1006.8435000000001</v>
      </c>
      <c r="X7651">
        <f>Sales_Data[[#This Row],[Sales]]-Sales_Data[[#This Row],[Cost]]</f>
        <v>542.14649999999995</v>
      </c>
      <c r="Y7651" s="3">
        <f>Sales_Data[[#This Row],[Gross_Profit_Recalc]]/Sales_Data[[#This Row],[Sales]]</f>
        <v>0.35</v>
      </c>
      <c r="Z7651">
        <f>YEAR(Sales_Data[[#This Row],[Order Date]])</f>
        <v>2015</v>
      </c>
    </row>
    <row r="7652" spans="1:26" x14ac:dyDescent="0.2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>_xlfn.XLOOKUP(Sales_Data[[#This Row],[Category]],Assumptions_Model!A:A, Assumptions_Model!B:B)</f>
        <v>0.6</v>
      </c>
      <c r="W7652">
        <f>Sales_Data[[#This Row],[Sales]]*Sales_Data[[#This Row],[Cost_%]]</f>
        <v>11.9232</v>
      </c>
      <c r="X7652">
        <f>Sales_Data[[#This Row],[Sales]]-Sales_Data[[#This Row],[Cost]]</f>
        <v>7.9488000000000003</v>
      </c>
      <c r="Y7652" s="3">
        <f>Sales_Data[[#This Row],[Gross_Profit_Recalc]]/Sales_Data[[#This Row],[Sales]]</f>
        <v>0.4</v>
      </c>
      <c r="Z7652">
        <f>YEAR(Sales_Data[[#This Row],[Order Date]])</f>
        <v>2015</v>
      </c>
    </row>
    <row r="7653" spans="1:26" x14ac:dyDescent="0.2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>_xlfn.XLOOKUP(Sales_Data[[#This Row],[Category]],Assumptions_Model!A:A, Assumptions_Model!B:B)</f>
        <v>0.55000000000000004</v>
      </c>
      <c r="W7653">
        <f>Sales_Data[[#This Row],[Sales]]*Sales_Data[[#This Row],[Cost_%]]</f>
        <v>65.696399999999997</v>
      </c>
      <c r="X7653">
        <f>Sales_Data[[#This Row],[Sales]]-Sales_Data[[#This Row],[Cost]]</f>
        <v>53.751599999999996</v>
      </c>
      <c r="Y7653" s="3">
        <f>Sales_Data[[#This Row],[Gross_Profit_Recalc]]/Sales_Data[[#This Row],[Sales]]</f>
        <v>0.45</v>
      </c>
      <c r="Z7653">
        <f>YEAR(Sales_Data[[#This Row],[Order Date]])</f>
        <v>2017</v>
      </c>
    </row>
    <row r="7654" spans="1:26" x14ac:dyDescent="0.2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>_xlfn.XLOOKUP(Sales_Data[[#This Row],[Category]],Assumptions_Model!A:A, Assumptions_Model!B:B)</f>
        <v>0.6</v>
      </c>
      <c r="W7654">
        <f>Sales_Data[[#This Row],[Sales]]*Sales_Data[[#This Row],[Cost_%]]</f>
        <v>70.896000000000001</v>
      </c>
      <c r="X7654">
        <f>Sales_Data[[#This Row],[Sales]]-Sales_Data[[#This Row],[Cost]]</f>
        <v>47.263999999999996</v>
      </c>
      <c r="Y7654" s="3">
        <f>Sales_Data[[#This Row],[Gross_Profit_Recalc]]/Sales_Data[[#This Row],[Sales]]</f>
        <v>0.39999999999999997</v>
      </c>
      <c r="Z7654">
        <f>YEAR(Sales_Data[[#This Row],[Order Date]])</f>
        <v>2017</v>
      </c>
    </row>
    <row r="7655" spans="1:26" x14ac:dyDescent="0.2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f>_xlfn.XLOOKUP(Sales_Data[[#This Row],[Category]],Assumptions_Model!A:A, Assumptions_Model!B:B)</f>
        <v>0.6</v>
      </c>
      <c r="W7655">
        <f>Sales_Data[[#This Row],[Sales]]*Sales_Data[[#This Row],[Cost_%]]</f>
        <v>11.735999999999999</v>
      </c>
      <c r="X7655">
        <f>Sales_Data[[#This Row],[Sales]]-Sales_Data[[#This Row],[Cost]]</f>
        <v>7.8239999999999998</v>
      </c>
      <c r="Y7655" s="3">
        <f>Sales_Data[[#This Row],[Gross_Profit_Recalc]]/Sales_Data[[#This Row],[Sales]]</f>
        <v>0.4</v>
      </c>
      <c r="Z7655">
        <f>YEAR(Sales_Data[[#This Row],[Order Date]])</f>
        <v>2015</v>
      </c>
    </row>
    <row r="7656" spans="1:26" x14ac:dyDescent="0.2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f>_xlfn.XLOOKUP(Sales_Data[[#This Row],[Category]],Assumptions_Model!A:A, Assumptions_Model!B:B)</f>
        <v>0.65</v>
      </c>
      <c r="W7656">
        <f>Sales_Data[[#This Row],[Sales]]*Sales_Data[[#This Row],[Cost_%]]</f>
        <v>52.623999999999995</v>
      </c>
      <c r="X7656">
        <f>Sales_Data[[#This Row],[Sales]]-Sales_Data[[#This Row],[Cost]]</f>
        <v>28.335999999999999</v>
      </c>
      <c r="Y7656" s="3">
        <f>Sales_Data[[#This Row],[Gross_Profit_Recalc]]/Sales_Data[[#This Row],[Sales]]</f>
        <v>0.35000000000000003</v>
      </c>
      <c r="Z7656">
        <f>YEAR(Sales_Data[[#This Row],[Order Date]])</f>
        <v>2015</v>
      </c>
    </row>
    <row r="7657" spans="1:26" x14ac:dyDescent="0.2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f>_xlfn.XLOOKUP(Sales_Data[[#This Row],[Category]],Assumptions_Model!A:A, Assumptions_Model!B:B)</f>
        <v>0.6</v>
      </c>
      <c r="W7657">
        <f>Sales_Data[[#This Row],[Sales]]*Sales_Data[[#This Row],[Cost_%]]</f>
        <v>15.552</v>
      </c>
      <c r="X7657">
        <f>Sales_Data[[#This Row],[Sales]]-Sales_Data[[#This Row],[Cost]]</f>
        <v>10.368000000000002</v>
      </c>
      <c r="Y7657" s="3">
        <f>Sales_Data[[#This Row],[Gross_Profit_Recalc]]/Sales_Data[[#This Row],[Sales]]</f>
        <v>0.40000000000000008</v>
      </c>
      <c r="Z7657">
        <f>YEAR(Sales_Data[[#This Row],[Order Date]])</f>
        <v>2015</v>
      </c>
    </row>
    <row r="7658" spans="1:26" x14ac:dyDescent="0.2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>_xlfn.XLOOKUP(Sales_Data[[#This Row],[Category]],Assumptions_Model!A:A, Assumptions_Model!B:B)</f>
        <v>0.6</v>
      </c>
      <c r="W7658">
        <f>Sales_Data[[#This Row],[Sales]]*Sales_Data[[#This Row],[Cost_%]]</f>
        <v>64.175999999999988</v>
      </c>
      <c r="X7658">
        <f>Sales_Data[[#This Row],[Sales]]-Sales_Data[[#This Row],[Cost]]</f>
        <v>42.784000000000006</v>
      </c>
      <c r="Y7658" s="3">
        <f>Sales_Data[[#This Row],[Gross_Profit_Recalc]]/Sales_Data[[#This Row],[Sales]]</f>
        <v>0.40000000000000008</v>
      </c>
      <c r="Z7658">
        <f>YEAR(Sales_Data[[#This Row],[Order Date]])</f>
        <v>2014</v>
      </c>
    </row>
    <row r="7659" spans="1:26" x14ac:dyDescent="0.2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>_xlfn.XLOOKUP(Sales_Data[[#This Row],[Category]],Assumptions_Model!A:A, Assumptions_Model!B:B)</f>
        <v>0.65</v>
      </c>
      <c r="W7659">
        <f>Sales_Data[[#This Row],[Sales]]*Sales_Data[[#This Row],[Cost_%]]</f>
        <v>122.044</v>
      </c>
      <c r="X7659">
        <f>Sales_Data[[#This Row],[Sales]]-Sales_Data[[#This Row],[Cost]]</f>
        <v>65.715999999999994</v>
      </c>
      <c r="Y7659" s="3">
        <f>Sales_Data[[#This Row],[Gross_Profit_Recalc]]/Sales_Data[[#This Row],[Sales]]</f>
        <v>0.35</v>
      </c>
      <c r="Z7659">
        <f>YEAR(Sales_Data[[#This Row],[Order Date]])</f>
        <v>2014</v>
      </c>
    </row>
    <row r="7660" spans="1:26" x14ac:dyDescent="0.2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>_xlfn.XLOOKUP(Sales_Data[[#This Row],[Category]],Assumptions_Model!A:A, Assumptions_Model!B:B)</f>
        <v>0.6</v>
      </c>
      <c r="W7660">
        <f>Sales_Data[[#This Row],[Sales]]*Sales_Data[[#This Row],[Cost_%]]</f>
        <v>46.065599999999996</v>
      </c>
      <c r="X7660">
        <f>Sales_Data[[#This Row],[Sales]]-Sales_Data[[#This Row],[Cost]]</f>
        <v>30.7104</v>
      </c>
      <c r="Y7660" s="3">
        <f>Sales_Data[[#This Row],[Gross_Profit_Recalc]]/Sales_Data[[#This Row],[Sales]]</f>
        <v>0.4</v>
      </c>
      <c r="Z7660">
        <f>YEAR(Sales_Data[[#This Row],[Order Date]])</f>
        <v>2017</v>
      </c>
    </row>
    <row r="7661" spans="1:26" x14ac:dyDescent="0.2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>_xlfn.XLOOKUP(Sales_Data[[#This Row],[Category]],Assumptions_Model!A:A, Assumptions_Model!B:B)</f>
        <v>0.6</v>
      </c>
      <c r="W7661">
        <f>Sales_Data[[#This Row],[Sales]]*Sales_Data[[#This Row],[Cost_%]]</f>
        <v>32.339999999999996</v>
      </c>
      <c r="X7661">
        <f>Sales_Data[[#This Row],[Sales]]-Sales_Data[[#This Row],[Cost]]</f>
        <v>21.560000000000002</v>
      </c>
      <c r="Y7661" s="3">
        <f>Sales_Data[[#This Row],[Gross_Profit_Recalc]]/Sales_Data[[#This Row],[Sales]]</f>
        <v>0.40000000000000008</v>
      </c>
      <c r="Z7661">
        <f>YEAR(Sales_Data[[#This Row],[Order Date]])</f>
        <v>2017</v>
      </c>
    </row>
    <row r="7662" spans="1:26" x14ac:dyDescent="0.2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>_xlfn.XLOOKUP(Sales_Data[[#This Row],[Category]],Assumptions_Model!A:A, Assumptions_Model!B:B)</f>
        <v>0.65</v>
      </c>
      <c r="W7662">
        <f>Sales_Data[[#This Row],[Sales]]*Sales_Data[[#This Row],[Cost_%]]</f>
        <v>49.873199999999997</v>
      </c>
      <c r="X7662">
        <f>Sales_Data[[#This Row],[Sales]]-Sales_Data[[#This Row],[Cost]]</f>
        <v>26.854799999999997</v>
      </c>
      <c r="Y7662" s="3">
        <f>Sales_Data[[#This Row],[Gross_Profit_Recalc]]/Sales_Data[[#This Row],[Sales]]</f>
        <v>0.35</v>
      </c>
      <c r="Z7662">
        <f>YEAR(Sales_Data[[#This Row],[Order Date]])</f>
        <v>2014</v>
      </c>
    </row>
    <row r="7663" spans="1:26" x14ac:dyDescent="0.2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>_xlfn.XLOOKUP(Sales_Data[[#This Row],[Category]],Assumptions_Model!A:A, Assumptions_Model!B:B)</f>
        <v>0.6</v>
      </c>
      <c r="W7663">
        <f>Sales_Data[[#This Row],[Sales]]*Sales_Data[[#This Row],[Cost_%]]</f>
        <v>6.258</v>
      </c>
      <c r="X7663">
        <f>Sales_Data[[#This Row],[Sales]]-Sales_Data[[#This Row],[Cost]]</f>
        <v>4.1719999999999997</v>
      </c>
      <c r="Y7663" s="3">
        <f>Sales_Data[[#This Row],[Gross_Profit_Recalc]]/Sales_Data[[#This Row],[Sales]]</f>
        <v>0.39999999999999997</v>
      </c>
      <c r="Z7663">
        <f>YEAR(Sales_Data[[#This Row],[Order Date]])</f>
        <v>2014</v>
      </c>
    </row>
    <row r="7664" spans="1:26" x14ac:dyDescent="0.2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>_xlfn.XLOOKUP(Sales_Data[[#This Row],[Category]],Assumptions_Model!A:A, Assumptions_Model!B:B)</f>
        <v>0.6</v>
      </c>
      <c r="W7664">
        <f>Sales_Data[[#This Row],[Sales]]*Sales_Data[[#This Row],[Cost_%]]</f>
        <v>59.519999999999996</v>
      </c>
      <c r="X7664">
        <f>Sales_Data[[#This Row],[Sales]]-Sales_Data[[#This Row],[Cost]]</f>
        <v>39.680000000000007</v>
      </c>
      <c r="Y7664" s="3">
        <f>Sales_Data[[#This Row],[Gross_Profit_Recalc]]/Sales_Data[[#This Row],[Sales]]</f>
        <v>0.40000000000000008</v>
      </c>
      <c r="Z7664">
        <f>YEAR(Sales_Data[[#This Row],[Order Date]])</f>
        <v>2017</v>
      </c>
    </row>
    <row r="7665" spans="1:26" x14ac:dyDescent="0.2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>_xlfn.XLOOKUP(Sales_Data[[#This Row],[Category]],Assumptions_Model!A:A, Assumptions_Model!B:B)</f>
        <v>0.6</v>
      </c>
      <c r="W7665">
        <f>Sales_Data[[#This Row],[Sales]]*Sales_Data[[#This Row],[Cost_%]]</f>
        <v>9.5519999999999996</v>
      </c>
      <c r="X7665">
        <f>Sales_Data[[#This Row],[Sales]]-Sales_Data[[#This Row],[Cost]]</f>
        <v>6.3680000000000003</v>
      </c>
      <c r="Y7665" s="3">
        <f>Sales_Data[[#This Row],[Gross_Profit_Recalc]]/Sales_Data[[#This Row],[Sales]]</f>
        <v>0.4</v>
      </c>
      <c r="Z7665">
        <f>YEAR(Sales_Data[[#This Row],[Order Date]])</f>
        <v>2017</v>
      </c>
    </row>
    <row r="7666" spans="1:26" x14ac:dyDescent="0.2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f>_xlfn.XLOOKUP(Sales_Data[[#This Row],[Category]],Assumptions_Model!A:A, Assumptions_Model!B:B)</f>
        <v>0.65</v>
      </c>
      <c r="W7666">
        <f>Sales_Data[[#This Row],[Sales]]*Sales_Data[[#This Row],[Cost_%]]</f>
        <v>84.447999999999993</v>
      </c>
      <c r="X7666">
        <f>Sales_Data[[#This Row],[Sales]]-Sales_Data[[#This Row],[Cost]]</f>
        <v>45.471999999999994</v>
      </c>
      <c r="Y7666" s="3">
        <f>Sales_Data[[#This Row],[Gross_Profit_Recalc]]/Sales_Data[[#This Row],[Sales]]</f>
        <v>0.35</v>
      </c>
      <c r="Z7666">
        <f>YEAR(Sales_Data[[#This Row],[Order Date]])</f>
        <v>2014</v>
      </c>
    </row>
    <row r="7667" spans="1:26" x14ac:dyDescent="0.2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>_xlfn.XLOOKUP(Sales_Data[[#This Row],[Category]],Assumptions_Model!A:A, Assumptions_Model!B:B)</f>
        <v>0.6</v>
      </c>
      <c r="W7667">
        <f>Sales_Data[[#This Row],[Sales]]*Sales_Data[[#This Row],[Cost_%]]</f>
        <v>18.239999999999998</v>
      </c>
      <c r="X7667">
        <f>Sales_Data[[#This Row],[Sales]]-Sales_Data[[#This Row],[Cost]]</f>
        <v>12.16</v>
      </c>
      <c r="Y7667" s="3">
        <f>Sales_Data[[#This Row],[Gross_Profit_Recalc]]/Sales_Data[[#This Row],[Sales]]</f>
        <v>0.4</v>
      </c>
      <c r="Z7667">
        <f>YEAR(Sales_Data[[#This Row],[Order Date]])</f>
        <v>2016</v>
      </c>
    </row>
    <row r="7668" spans="1:26" x14ac:dyDescent="0.2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>_xlfn.XLOOKUP(Sales_Data[[#This Row],[Category]],Assumptions_Model!A:A, Assumptions_Model!B:B)</f>
        <v>0.55000000000000004</v>
      </c>
      <c r="W7668">
        <f>Sales_Data[[#This Row],[Sales]]*Sales_Data[[#This Row],[Cost_%]]</f>
        <v>2969.9505000000004</v>
      </c>
      <c r="X7668">
        <f>Sales_Data[[#This Row],[Sales]]-Sales_Data[[#This Row],[Cost]]</f>
        <v>2429.9594999999995</v>
      </c>
      <c r="Y7668" s="3">
        <f>Sales_Data[[#This Row],[Gross_Profit_Recalc]]/Sales_Data[[#This Row],[Sales]]</f>
        <v>0.4499999999999999</v>
      </c>
      <c r="Z7668">
        <f>YEAR(Sales_Data[[#This Row],[Order Date]])</f>
        <v>2016</v>
      </c>
    </row>
    <row r="7669" spans="1:26" x14ac:dyDescent="0.2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>_xlfn.XLOOKUP(Sales_Data[[#This Row],[Category]],Assumptions_Model!A:A, Assumptions_Model!B:B)</f>
        <v>0.6</v>
      </c>
      <c r="W7669">
        <f>Sales_Data[[#This Row],[Sales]]*Sales_Data[[#This Row],[Cost_%]]</f>
        <v>71.459999999999994</v>
      </c>
      <c r="X7669">
        <f>Sales_Data[[#This Row],[Sales]]-Sales_Data[[#This Row],[Cost]]</f>
        <v>47.64</v>
      </c>
      <c r="Y7669" s="3">
        <f>Sales_Data[[#This Row],[Gross_Profit_Recalc]]/Sales_Data[[#This Row],[Sales]]</f>
        <v>0.4</v>
      </c>
      <c r="Z7669">
        <f>YEAR(Sales_Data[[#This Row],[Order Date]])</f>
        <v>2016</v>
      </c>
    </row>
    <row r="7670" spans="1:26" x14ac:dyDescent="0.2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>_xlfn.XLOOKUP(Sales_Data[[#This Row],[Category]],Assumptions_Model!A:A, Assumptions_Model!B:B)</f>
        <v>0.6</v>
      </c>
      <c r="W7670">
        <f>Sales_Data[[#This Row],[Sales]]*Sales_Data[[#This Row],[Cost_%]]</f>
        <v>24.047999999999998</v>
      </c>
      <c r="X7670">
        <f>Sales_Data[[#This Row],[Sales]]-Sales_Data[[#This Row],[Cost]]</f>
        <v>16.032</v>
      </c>
      <c r="Y7670" s="3">
        <f>Sales_Data[[#This Row],[Gross_Profit_Recalc]]/Sales_Data[[#This Row],[Sales]]</f>
        <v>0.4</v>
      </c>
      <c r="Z7670">
        <f>YEAR(Sales_Data[[#This Row],[Order Date]])</f>
        <v>2015</v>
      </c>
    </row>
    <row r="7671" spans="1:26" x14ac:dyDescent="0.2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>_xlfn.XLOOKUP(Sales_Data[[#This Row],[Category]],Assumptions_Model!A:A, Assumptions_Model!B:B)</f>
        <v>0.6</v>
      </c>
      <c r="W7671">
        <f>Sales_Data[[#This Row],[Sales]]*Sales_Data[[#This Row],[Cost_%]]</f>
        <v>35.963999999999999</v>
      </c>
      <c r="X7671">
        <f>Sales_Data[[#This Row],[Sales]]-Sales_Data[[#This Row],[Cost]]</f>
        <v>23.975999999999999</v>
      </c>
      <c r="Y7671" s="3">
        <f>Sales_Data[[#This Row],[Gross_Profit_Recalc]]/Sales_Data[[#This Row],[Sales]]</f>
        <v>0.4</v>
      </c>
      <c r="Z7671">
        <f>YEAR(Sales_Data[[#This Row],[Order Date]])</f>
        <v>2015</v>
      </c>
    </row>
    <row r="7672" spans="1:26" x14ac:dyDescent="0.2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f>_xlfn.XLOOKUP(Sales_Data[[#This Row],[Category]],Assumptions_Model!A:A, Assumptions_Model!B:B)</f>
        <v>0.55000000000000004</v>
      </c>
      <c r="W7672">
        <f>Sales_Data[[#This Row],[Sales]]*Sales_Data[[#This Row],[Cost_%]]</f>
        <v>142.98900000000003</v>
      </c>
      <c r="X7672">
        <f>Sales_Data[[#This Row],[Sales]]-Sales_Data[[#This Row],[Cost]]</f>
        <v>116.99099999999999</v>
      </c>
      <c r="Y7672" s="3">
        <f>Sales_Data[[#This Row],[Gross_Profit_Recalc]]/Sales_Data[[#This Row],[Sales]]</f>
        <v>0.4499999999999999</v>
      </c>
      <c r="Z7672">
        <f>YEAR(Sales_Data[[#This Row],[Order Date]])</f>
        <v>2015</v>
      </c>
    </row>
    <row r="7673" spans="1:26" x14ac:dyDescent="0.2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f>_xlfn.XLOOKUP(Sales_Data[[#This Row],[Category]],Assumptions_Model!A:A, Assumptions_Model!B:B)</f>
        <v>0.65</v>
      </c>
      <c r="W7673">
        <f>Sales_Data[[#This Row],[Sales]]*Sales_Data[[#This Row],[Cost_%]]</f>
        <v>111.137</v>
      </c>
      <c r="X7673">
        <f>Sales_Data[[#This Row],[Sales]]-Sales_Data[[#This Row],[Cost]]</f>
        <v>59.842999999999989</v>
      </c>
      <c r="Y7673" s="3">
        <f>Sales_Data[[#This Row],[Gross_Profit_Recalc]]/Sales_Data[[#This Row],[Sales]]</f>
        <v>0.35</v>
      </c>
      <c r="Z7673">
        <f>YEAR(Sales_Data[[#This Row],[Order Date]])</f>
        <v>2015</v>
      </c>
    </row>
    <row r="7674" spans="1:26" x14ac:dyDescent="0.2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f>_xlfn.XLOOKUP(Sales_Data[[#This Row],[Category]],Assumptions_Model!A:A, Assumptions_Model!B:B)</f>
        <v>0.65</v>
      </c>
      <c r="W7674">
        <f>Sales_Data[[#This Row],[Sales]]*Sales_Data[[#This Row],[Cost_%]]</f>
        <v>25.330500000000001</v>
      </c>
      <c r="X7674">
        <f>Sales_Data[[#This Row],[Sales]]-Sales_Data[[#This Row],[Cost]]</f>
        <v>13.639499999999998</v>
      </c>
      <c r="Y7674" s="3">
        <f>Sales_Data[[#This Row],[Gross_Profit_Recalc]]/Sales_Data[[#This Row],[Sales]]</f>
        <v>0.35</v>
      </c>
      <c r="Z7674">
        <f>YEAR(Sales_Data[[#This Row],[Order Date]])</f>
        <v>2015</v>
      </c>
    </row>
    <row r="7675" spans="1:26" x14ac:dyDescent="0.2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>_xlfn.XLOOKUP(Sales_Data[[#This Row],[Category]],Assumptions_Model!A:A, Assumptions_Model!B:B)</f>
        <v>0.6</v>
      </c>
      <c r="W7675">
        <f>Sales_Data[[#This Row],[Sales]]*Sales_Data[[#This Row],[Cost_%]]</f>
        <v>92.94</v>
      </c>
      <c r="X7675">
        <f>Sales_Data[[#This Row],[Sales]]-Sales_Data[[#This Row],[Cost]]</f>
        <v>61.960000000000008</v>
      </c>
      <c r="Y7675" s="3">
        <f>Sales_Data[[#This Row],[Gross_Profit_Recalc]]/Sales_Data[[#This Row],[Sales]]</f>
        <v>0.4</v>
      </c>
      <c r="Z7675">
        <f>YEAR(Sales_Data[[#This Row],[Order Date]])</f>
        <v>2015</v>
      </c>
    </row>
    <row r="7676" spans="1:26" x14ac:dyDescent="0.2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>_xlfn.XLOOKUP(Sales_Data[[#This Row],[Category]],Assumptions_Model!A:A, Assumptions_Model!B:B)</f>
        <v>0.65</v>
      </c>
      <c r="W7676">
        <f>Sales_Data[[#This Row],[Sales]]*Sales_Data[[#This Row],[Cost_%]]</f>
        <v>289.94420000000002</v>
      </c>
      <c r="X7676">
        <f>Sales_Data[[#This Row],[Sales]]-Sales_Data[[#This Row],[Cost]]</f>
        <v>156.12379999999996</v>
      </c>
      <c r="Y7676" s="3">
        <f>Sales_Data[[#This Row],[Gross_Profit_Recalc]]/Sales_Data[[#This Row],[Sales]]</f>
        <v>0.34999999999999992</v>
      </c>
      <c r="Z7676">
        <f>YEAR(Sales_Data[[#This Row],[Order Date]])</f>
        <v>2015</v>
      </c>
    </row>
    <row r="7677" spans="1:26" x14ac:dyDescent="0.2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>_xlfn.XLOOKUP(Sales_Data[[#This Row],[Category]],Assumptions_Model!A:A, Assumptions_Model!B:B)</f>
        <v>0.6</v>
      </c>
      <c r="W7677">
        <f>Sales_Data[[#This Row],[Sales]]*Sales_Data[[#This Row],[Cost_%]]</f>
        <v>91.763999999999996</v>
      </c>
      <c r="X7677">
        <f>Sales_Data[[#This Row],[Sales]]-Sales_Data[[#This Row],[Cost]]</f>
        <v>61.176000000000002</v>
      </c>
      <c r="Y7677" s="3">
        <f>Sales_Data[[#This Row],[Gross_Profit_Recalc]]/Sales_Data[[#This Row],[Sales]]</f>
        <v>0.4</v>
      </c>
      <c r="Z7677">
        <f>YEAR(Sales_Data[[#This Row],[Order Date]])</f>
        <v>2017</v>
      </c>
    </row>
    <row r="7678" spans="1:26" x14ac:dyDescent="0.2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>_xlfn.XLOOKUP(Sales_Data[[#This Row],[Category]],Assumptions_Model!A:A, Assumptions_Model!B:B)</f>
        <v>0.55000000000000004</v>
      </c>
      <c r="W7678">
        <f>Sales_Data[[#This Row],[Sales]]*Sales_Data[[#This Row],[Cost_%]]</f>
        <v>12.909600000000001</v>
      </c>
      <c r="X7678">
        <f>Sales_Data[[#This Row],[Sales]]-Sales_Data[[#This Row],[Cost]]</f>
        <v>10.5624</v>
      </c>
      <c r="Y7678" s="3">
        <f>Sales_Data[[#This Row],[Gross_Profit_Recalc]]/Sales_Data[[#This Row],[Sales]]</f>
        <v>0.45</v>
      </c>
      <c r="Z7678">
        <f>YEAR(Sales_Data[[#This Row],[Order Date]])</f>
        <v>2014</v>
      </c>
    </row>
    <row r="7679" spans="1:26" x14ac:dyDescent="0.2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f>_xlfn.XLOOKUP(Sales_Data[[#This Row],[Category]],Assumptions_Model!A:A, Assumptions_Model!B:B)</f>
        <v>0.6</v>
      </c>
      <c r="W7679">
        <f>Sales_Data[[#This Row],[Sales]]*Sales_Data[[#This Row],[Cost_%]]</f>
        <v>117.38399999999999</v>
      </c>
      <c r="X7679">
        <f>Sales_Data[[#This Row],[Sales]]-Sales_Data[[#This Row],[Cost]]</f>
        <v>78.256</v>
      </c>
      <c r="Y7679" s="3">
        <f>Sales_Data[[#This Row],[Gross_Profit_Recalc]]/Sales_Data[[#This Row],[Sales]]</f>
        <v>0.4</v>
      </c>
      <c r="Z7679">
        <f>YEAR(Sales_Data[[#This Row],[Order Date]])</f>
        <v>2014</v>
      </c>
    </row>
    <row r="7680" spans="1:26" x14ac:dyDescent="0.2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>_xlfn.XLOOKUP(Sales_Data[[#This Row],[Category]],Assumptions_Model!A:A, Assumptions_Model!B:B)</f>
        <v>0.6</v>
      </c>
      <c r="W7680">
        <f>Sales_Data[[#This Row],[Sales]]*Sales_Data[[#This Row],[Cost_%]]</f>
        <v>8.9639999999999986</v>
      </c>
      <c r="X7680">
        <f>Sales_Data[[#This Row],[Sales]]-Sales_Data[[#This Row],[Cost]]</f>
        <v>5.9760000000000009</v>
      </c>
      <c r="Y7680" s="3">
        <f>Sales_Data[[#This Row],[Gross_Profit_Recalc]]/Sales_Data[[#This Row],[Sales]]</f>
        <v>0.40000000000000008</v>
      </c>
      <c r="Z7680">
        <f>YEAR(Sales_Data[[#This Row],[Order Date]])</f>
        <v>2014</v>
      </c>
    </row>
    <row r="7681" spans="1:26" x14ac:dyDescent="0.2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>_xlfn.XLOOKUP(Sales_Data[[#This Row],[Category]],Assumptions_Model!A:A, Assumptions_Model!B:B)</f>
        <v>0.55000000000000004</v>
      </c>
      <c r="W7681">
        <f>Sales_Data[[#This Row],[Sales]]*Sales_Data[[#This Row],[Cost_%]]</f>
        <v>928.29000000000008</v>
      </c>
      <c r="X7681">
        <f>Sales_Data[[#This Row],[Sales]]-Sales_Data[[#This Row],[Cost]]</f>
        <v>759.50999999999988</v>
      </c>
      <c r="Y7681" s="3">
        <f>Sales_Data[[#This Row],[Gross_Profit_Recalc]]/Sales_Data[[#This Row],[Sales]]</f>
        <v>0.44999999999999996</v>
      </c>
      <c r="Z7681">
        <f>YEAR(Sales_Data[[#This Row],[Order Date]])</f>
        <v>2014</v>
      </c>
    </row>
    <row r="7682" spans="1:26" x14ac:dyDescent="0.2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>_xlfn.XLOOKUP(Sales_Data[[#This Row],[Category]],Assumptions_Model!A:A, Assumptions_Model!B:B)</f>
        <v>0.65</v>
      </c>
      <c r="W7682">
        <f>Sales_Data[[#This Row],[Sales]]*Sales_Data[[#This Row],[Cost_%]]</f>
        <v>222.274</v>
      </c>
      <c r="X7682">
        <f>Sales_Data[[#This Row],[Sales]]-Sales_Data[[#This Row],[Cost]]</f>
        <v>119.68599999999998</v>
      </c>
      <c r="Y7682" s="3">
        <f>Sales_Data[[#This Row],[Gross_Profit_Recalc]]/Sales_Data[[#This Row],[Sales]]</f>
        <v>0.35</v>
      </c>
      <c r="Z7682">
        <f>YEAR(Sales_Data[[#This Row],[Order Date]])</f>
        <v>2014</v>
      </c>
    </row>
    <row r="7683" spans="1:26" x14ac:dyDescent="0.2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>_xlfn.XLOOKUP(Sales_Data[[#This Row],[Category]],Assumptions_Model!A:A, Assumptions_Model!B:B)</f>
        <v>0.65</v>
      </c>
      <c r="W7683">
        <f>Sales_Data[[#This Row],[Sales]]*Sales_Data[[#This Row],[Cost_%]]</f>
        <v>393.822</v>
      </c>
      <c r="X7683">
        <f>Sales_Data[[#This Row],[Sales]]-Sales_Data[[#This Row],[Cost]]</f>
        <v>212.05799999999999</v>
      </c>
      <c r="Y7683" s="3">
        <f>Sales_Data[[#This Row],[Gross_Profit_Recalc]]/Sales_Data[[#This Row],[Sales]]</f>
        <v>0.35</v>
      </c>
      <c r="Z7683">
        <f>YEAR(Sales_Data[[#This Row],[Order Date]])</f>
        <v>2014</v>
      </c>
    </row>
    <row r="7684" spans="1:26" x14ac:dyDescent="0.2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f>_xlfn.XLOOKUP(Sales_Data[[#This Row],[Category]],Assumptions_Model!A:A, Assumptions_Model!B:B)</f>
        <v>0.6</v>
      </c>
      <c r="W7684">
        <f>Sales_Data[[#This Row],[Sales]]*Sales_Data[[#This Row],[Cost_%]]</f>
        <v>112.03919999999999</v>
      </c>
      <c r="X7684">
        <f>Sales_Data[[#This Row],[Sales]]-Sales_Data[[#This Row],[Cost]]</f>
        <v>74.692800000000005</v>
      </c>
      <c r="Y7684" s="3">
        <f>Sales_Data[[#This Row],[Gross_Profit_Recalc]]/Sales_Data[[#This Row],[Sales]]</f>
        <v>0.4</v>
      </c>
      <c r="Z7684">
        <f>YEAR(Sales_Data[[#This Row],[Order Date]])</f>
        <v>2015</v>
      </c>
    </row>
    <row r="7685" spans="1:26" x14ac:dyDescent="0.2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>_xlfn.XLOOKUP(Sales_Data[[#This Row],[Category]],Assumptions_Model!A:A, Assumptions_Model!B:B)</f>
        <v>0.6</v>
      </c>
      <c r="W7685">
        <f>Sales_Data[[#This Row],[Sales]]*Sales_Data[[#This Row],[Cost_%]]</f>
        <v>2287.7819999999997</v>
      </c>
      <c r="X7685">
        <f>Sales_Data[[#This Row],[Sales]]-Sales_Data[[#This Row],[Cost]]</f>
        <v>1525.1880000000001</v>
      </c>
      <c r="Y7685" s="3">
        <f>Sales_Data[[#This Row],[Gross_Profit_Recalc]]/Sales_Data[[#This Row],[Sales]]</f>
        <v>0.4</v>
      </c>
      <c r="Z7685">
        <f>YEAR(Sales_Data[[#This Row],[Order Date]])</f>
        <v>2015</v>
      </c>
    </row>
    <row r="7686" spans="1:26" x14ac:dyDescent="0.2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f>_xlfn.XLOOKUP(Sales_Data[[#This Row],[Category]],Assumptions_Model!A:A, Assumptions_Model!B:B)</f>
        <v>0.6</v>
      </c>
      <c r="W7686">
        <f>Sales_Data[[#This Row],[Sales]]*Sales_Data[[#This Row],[Cost_%]]</f>
        <v>15.854399999999998</v>
      </c>
      <c r="X7686">
        <f>Sales_Data[[#This Row],[Sales]]-Sales_Data[[#This Row],[Cost]]</f>
        <v>10.569600000000001</v>
      </c>
      <c r="Y7686" s="3">
        <f>Sales_Data[[#This Row],[Gross_Profit_Recalc]]/Sales_Data[[#This Row],[Sales]]</f>
        <v>0.40000000000000008</v>
      </c>
      <c r="Z7686">
        <f>YEAR(Sales_Data[[#This Row],[Order Date]])</f>
        <v>2015</v>
      </c>
    </row>
    <row r="7687" spans="1:26" x14ac:dyDescent="0.2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f>_xlfn.XLOOKUP(Sales_Data[[#This Row],[Category]],Assumptions_Model!A:A, Assumptions_Model!B:B)</f>
        <v>0.55000000000000004</v>
      </c>
      <c r="W7687">
        <f>Sales_Data[[#This Row],[Sales]]*Sales_Data[[#This Row],[Cost_%]]</f>
        <v>344.29450000000003</v>
      </c>
      <c r="X7687">
        <f>Sales_Data[[#This Row],[Sales]]-Sales_Data[[#This Row],[Cost]]</f>
        <v>281.69549999999998</v>
      </c>
      <c r="Y7687" s="3">
        <f>Sales_Data[[#This Row],[Gross_Profit_Recalc]]/Sales_Data[[#This Row],[Sales]]</f>
        <v>0.44999999999999996</v>
      </c>
      <c r="Z7687">
        <f>YEAR(Sales_Data[[#This Row],[Order Date]])</f>
        <v>2015</v>
      </c>
    </row>
    <row r="7688" spans="1:26" x14ac:dyDescent="0.2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>_xlfn.XLOOKUP(Sales_Data[[#This Row],[Category]],Assumptions_Model!A:A, Assumptions_Model!B:B)</f>
        <v>0.65</v>
      </c>
      <c r="W7688">
        <f>Sales_Data[[#This Row],[Sales]]*Sales_Data[[#This Row],[Cost_%]]</f>
        <v>1019.5965</v>
      </c>
      <c r="X7688">
        <f>Sales_Data[[#This Row],[Sales]]-Sales_Data[[#This Row],[Cost]]</f>
        <v>549.01349999999991</v>
      </c>
      <c r="Y7688" s="3">
        <f>Sales_Data[[#This Row],[Gross_Profit_Recalc]]/Sales_Data[[#This Row],[Sales]]</f>
        <v>0.35</v>
      </c>
      <c r="Z7688">
        <f>YEAR(Sales_Data[[#This Row],[Order Date]])</f>
        <v>2016</v>
      </c>
    </row>
    <row r="7689" spans="1:26" x14ac:dyDescent="0.2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>_xlfn.XLOOKUP(Sales_Data[[#This Row],[Category]],Assumptions_Model!A:A, Assumptions_Model!B:B)</f>
        <v>0.6</v>
      </c>
      <c r="W7689">
        <f>Sales_Data[[#This Row],[Sales]]*Sales_Data[[#This Row],[Cost_%]]</f>
        <v>10.38</v>
      </c>
      <c r="X7689">
        <f>Sales_Data[[#This Row],[Sales]]-Sales_Data[[#This Row],[Cost]]</f>
        <v>6.92</v>
      </c>
      <c r="Y7689" s="3">
        <f>Sales_Data[[#This Row],[Gross_Profit_Recalc]]/Sales_Data[[#This Row],[Sales]]</f>
        <v>0.39999999999999997</v>
      </c>
      <c r="Z7689">
        <f>YEAR(Sales_Data[[#This Row],[Order Date]])</f>
        <v>2016</v>
      </c>
    </row>
    <row r="7690" spans="1:26" x14ac:dyDescent="0.2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>_xlfn.XLOOKUP(Sales_Data[[#This Row],[Category]],Assumptions_Model!A:A, Assumptions_Model!B:B)</f>
        <v>0.55000000000000004</v>
      </c>
      <c r="W7690">
        <f>Sales_Data[[#This Row],[Sales]]*Sales_Data[[#This Row],[Cost_%]]</f>
        <v>88</v>
      </c>
      <c r="X7690">
        <f>Sales_Data[[#This Row],[Sales]]-Sales_Data[[#This Row],[Cost]]</f>
        <v>72</v>
      </c>
      <c r="Y7690" s="3">
        <f>Sales_Data[[#This Row],[Gross_Profit_Recalc]]/Sales_Data[[#This Row],[Sales]]</f>
        <v>0.45</v>
      </c>
      <c r="Z7690">
        <f>YEAR(Sales_Data[[#This Row],[Order Date]])</f>
        <v>2016</v>
      </c>
    </row>
    <row r="7691" spans="1:26" x14ac:dyDescent="0.2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>_xlfn.XLOOKUP(Sales_Data[[#This Row],[Category]],Assumptions_Model!A:A, Assumptions_Model!B:B)</f>
        <v>0.6</v>
      </c>
      <c r="W7691">
        <f>Sales_Data[[#This Row],[Sales]]*Sales_Data[[#This Row],[Cost_%]]</f>
        <v>107.964</v>
      </c>
      <c r="X7691">
        <f>Sales_Data[[#This Row],[Sales]]-Sales_Data[[#This Row],[Cost]]</f>
        <v>71.975999999999999</v>
      </c>
      <c r="Y7691" s="3">
        <f>Sales_Data[[#This Row],[Gross_Profit_Recalc]]/Sales_Data[[#This Row],[Sales]]</f>
        <v>0.4</v>
      </c>
      <c r="Z7691">
        <f>YEAR(Sales_Data[[#This Row],[Order Date]])</f>
        <v>2017</v>
      </c>
    </row>
    <row r="7692" spans="1:26" x14ac:dyDescent="0.2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>_xlfn.XLOOKUP(Sales_Data[[#This Row],[Category]],Assumptions_Model!A:A, Assumptions_Model!B:B)</f>
        <v>0.65</v>
      </c>
      <c r="W7692">
        <f>Sales_Data[[#This Row],[Sales]]*Sales_Data[[#This Row],[Cost_%]]</f>
        <v>567.41100000000006</v>
      </c>
      <c r="X7692">
        <f>Sales_Data[[#This Row],[Sales]]-Sales_Data[[#This Row],[Cost]]</f>
        <v>305.529</v>
      </c>
      <c r="Y7692" s="3">
        <f>Sales_Data[[#This Row],[Gross_Profit_Recalc]]/Sales_Data[[#This Row],[Sales]]</f>
        <v>0.35</v>
      </c>
      <c r="Z7692">
        <f>YEAR(Sales_Data[[#This Row],[Order Date]])</f>
        <v>2017</v>
      </c>
    </row>
    <row r="7693" spans="1:26" x14ac:dyDescent="0.2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>_xlfn.XLOOKUP(Sales_Data[[#This Row],[Category]],Assumptions_Model!A:A, Assumptions_Model!B:B)</f>
        <v>0.6</v>
      </c>
      <c r="W7693">
        <f>Sales_Data[[#This Row],[Sales]]*Sales_Data[[#This Row],[Cost_%]]</f>
        <v>7.7759999999999998</v>
      </c>
      <c r="X7693">
        <f>Sales_Data[[#This Row],[Sales]]-Sales_Data[[#This Row],[Cost]]</f>
        <v>5.1840000000000011</v>
      </c>
      <c r="Y7693" s="3">
        <f>Sales_Data[[#This Row],[Gross_Profit_Recalc]]/Sales_Data[[#This Row],[Sales]]</f>
        <v>0.40000000000000008</v>
      </c>
      <c r="Z7693">
        <f>YEAR(Sales_Data[[#This Row],[Order Date]])</f>
        <v>2017</v>
      </c>
    </row>
    <row r="7694" spans="1:26" x14ac:dyDescent="0.2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>_xlfn.XLOOKUP(Sales_Data[[#This Row],[Category]],Assumptions_Model!A:A, Assumptions_Model!B:B)</f>
        <v>0.6</v>
      </c>
      <c r="W7694">
        <f>Sales_Data[[#This Row],[Sales]]*Sales_Data[[#This Row],[Cost_%]]</f>
        <v>53.279999999999994</v>
      </c>
      <c r="X7694">
        <f>Sales_Data[[#This Row],[Sales]]-Sales_Data[[#This Row],[Cost]]</f>
        <v>35.520000000000003</v>
      </c>
      <c r="Y7694" s="3">
        <f>Sales_Data[[#This Row],[Gross_Profit_Recalc]]/Sales_Data[[#This Row],[Sales]]</f>
        <v>0.4</v>
      </c>
      <c r="Z7694">
        <f>YEAR(Sales_Data[[#This Row],[Order Date]])</f>
        <v>2014</v>
      </c>
    </row>
    <row r="7695" spans="1:26" x14ac:dyDescent="0.2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>_xlfn.XLOOKUP(Sales_Data[[#This Row],[Category]],Assumptions_Model!A:A, Assumptions_Model!B:B)</f>
        <v>0.55000000000000004</v>
      </c>
      <c r="W7695">
        <f>Sales_Data[[#This Row],[Sales]]*Sales_Data[[#This Row],[Cost_%]]</f>
        <v>175.98240000000001</v>
      </c>
      <c r="X7695">
        <f>Sales_Data[[#This Row],[Sales]]-Sales_Data[[#This Row],[Cost]]</f>
        <v>143.98560000000001</v>
      </c>
      <c r="Y7695" s="3">
        <f>Sales_Data[[#This Row],[Gross_Profit_Recalc]]/Sales_Data[[#This Row],[Sales]]</f>
        <v>0.45</v>
      </c>
      <c r="Z7695">
        <f>YEAR(Sales_Data[[#This Row],[Order Date]])</f>
        <v>2014</v>
      </c>
    </row>
    <row r="7696" spans="1:26" x14ac:dyDescent="0.2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>_xlfn.XLOOKUP(Sales_Data[[#This Row],[Category]],Assumptions_Model!A:A, Assumptions_Model!B:B)</f>
        <v>0.65</v>
      </c>
      <c r="W7696">
        <f>Sales_Data[[#This Row],[Sales]]*Sales_Data[[#This Row],[Cost_%]]</f>
        <v>109.1272</v>
      </c>
      <c r="X7696">
        <f>Sales_Data[[#This Row],[Sales]]-Sales_Data[[#This Row],[Cost]]</f>
        <v>58.760800000000003</v>
      </c>
      <c r="Y7696" s="3">
        <f>Sales_Data[[#This Row],[Gross_Profit_Recalc]]/Sales_Data[[#This Row],[Sales]]</f>
        <v>0.35000000000000003</v>
      </c>
      <c r="Z7696">
        <f>YEAR(Sales_Data[[#This Row],[Order Date]])</f>
        <v>2016</v>
      </c>
    </row>
    <row r="7697" spans="1:26" x14ac:dyDescent="0.2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>_xlfn.XLOOKUP(Sales_Data[[#This Row],[Category]],Assumptions_Model!A:A, Assumptions_Model!B:B)</f>
        <v>0.6</v>
      </c>
      <c r="W7697">
        <f>Sales_Data[[#This Row],[Sales]]*Sales_Data[[#This Row],[Cost_%]]</f>
        <v>98.376000000000005</v>
      </c>
      <c r="X7697">
        <f>Sales_Data[[#This Row],[Sales]]-Sales_Data[[#This Row],[Cost]]</f>
        <v>65.584000000000003</v>
      </c>
      <c r="Y7697" s="3">
        <f>Sales_Data[[#This Row],[Gross_Profit_Recalc]]/Sales_Data[[#This Row],[Sales]]</f>
        <v>0.4</v>
      </c>
      <c r="Z7697">
        <f>YEAR(Sales_Data[[#This Row],[Order Date]])</f>
        <v>2017</v>
      </c>
    </row>
    <row r="7698" spans="1:26" x14ac:dyDescent="0.2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>_xlfn.XLOOKUP(Sales_Data[[#This Row],[Category]],Assumptions_Model!A:A, Assumptions_Model!B:B)</f>
        <v>0.6</v>
      </c>
      <c r="W7698">
        <f>Sales_Data[[#This Row],[Sales]]*Sales_Data[[#This Row],[Cost_%]]</f>
        <v>3.1392000000000002</v>
      </c>
      <c r="X7698">
        <f>Sales_Data[[#This Row],[Sales]]-Sales_Data[[#This Row],[Cost]]</f>
        <v>2.0928</v>
      </c>
      <c r="Y7698" s="3">
        <f>Sales_Data[[#This Row],[Gross_Profit_Recalc]]/Sales_Data[[#This Row],[Sales]]</f>
        <v>0.39999999999999997</v>
      </c>
      <c r="Z7698">
        <f>YEAR(Sales_Data[[#This Row],[Order Date]])</f>
        <v>2017</v>
      </c>
    </row>
    <row r="7699" spans="1:26" x14ac:dyDescent="0.2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>_xlfn.XLOOKUP(Sales_Data[[#This Row],[Category]],Assumptions_Model!A:A, Assumptions_Model!B:B)</f>
        <v>0.55000000000000004</v>
      </c>
      <c r="W7699">
        <f>Sales_Data[[#This Row],[Sales]]*Sales_Data[[#This Row],[Cost_%]]</f>
        <v>659.98900000000003</v>
      </c>
      <c r="X7699">
        <f>Sales_Data[[#This Row],[Sales]]-Sales_Data[[#This Row],[Cost]]</f>
        <v>539.99099999999999</v>
      </c>
      <c r="Y7699" s="3">
        <f>Sales_Data[[#This Row],[Gross_Profit_Recalc]]/Sales_Data[[#This Row],[Sales]]</f>
        <v>0.44999999999999996</v>
      </c>
      <c r="Z7699">
        <f>YEAR(Sales_Data[[#This Row],[Order Date]])</f>
        <v>2017</v>
      </c>
    </row>
    <row r="7700" spans="1:26" x14ac:dyDescent="0.2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>_xlfn.XLOOKUP(Sales_Data[[#This Row],[Category]],Assumptions_Model!A:A, Assumptions_Model!B:B)</f>
        <v>0.6</v>
      </c>
      <c r="W7700">
        <f>Sales_Data[[#This Row],[Sales]]*Sales_Data[[#This Row],[Cost_%]]</f>
        <v>44.309999999999995</v>
      </c>
      <c r="X7700">
        <f>Sales_Data[[#This Row],[Sales]]-Sales_Data[[#This Row],[Cost]]</f>
        <v>29.54</v>
      </c>
      <c r="Y7700" s="3">
        <f>Sales_Data[[#This Row],[Gross_Profit_Recalc]]/Sales_Data[[#This Row],[Sales]]</f>
        <v>0.4</v>
      </c>
      <c r="Z7700">
        <f>YEAR(Sales_Data[[#This Row],[Order Date]])</f>
        <v>2017</v>
      </c>
    </row>
    <row r="7701" spans="1:26" x14ac:dyDescent="0.2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>_xlfn.XLOOKUP(Sales_Data[[#This Row],[Category]],Assumptions_Model!A:A, Assumptions_Model!B:B)</f>
        <v>0.6</v>
      </c>
      <c r="W7701">
        <f>Sales_Data[[#This Row],[Sales]]*Sales_Data[[#This Row],[Cost_%]]</f>
        <v>15.426</v>
      </c>
      <c r="X7701">
        <f>Sales_Data[[#This Row],[Sales]]-Sales_Data[[#This Row],[Cost]]</f>
        <v>10.284000000000001</v>
      </c>
      <c r="Y7701" s="3">
        <f>Sales_Data[[#This Row],[Gross_Profit_Recalc]]/Sales_Data[[#This Row],[Sales]]</f>
        <v>0.4</v>
      </c>
      <c r="Z7701">
        <f>YEAR(Sales_Data[[#This Row],[Order Date]])</f>
        <v>2017</v>
      </c>
    </row>
    <row r="7702" spans="1:26" x14ac:dyDescent="0.2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f>_xlfn.XLOOKUP(Sales_Data[[#This Row],[Category]],Assumptions_Model!A:A, Assumptions_Model!B:B)</f>
        <v>0.6</v>
      </c>
      <c r="W7702">
        <f>Sales_Data[[#This Row],[Sales]]*Sales_Data[[#This Row],[Cost_%]]</f>
        <v>10.368</v>
      </c>
      <c r="X7702">
        <f>Sales_Data[[#This Row],[Sales]]-Sales_Data[[#This Row],[Cost]]</f>
        <v>6.9120000000000008</v>
      </c>
      <c r="Y7702" s="3">
        <f>Sales_Data[[#This Row],[Gross_Profit_Recalc]]/Sales_Data[[#This Row],[Sales]]</f>
        <v>0.4</v>
      </c>
      <c r="Z7702">
        <f>YEAR(Sales_Data[[#This Row],[Order Date]])</f>
        <v>2017</v>
      </c>
    </row>
    <row r="7703" spans="1:26" x14ac:dyDescent="0.2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>_xlfn.XLOOKUP(Sales_Data[[#This Row],[Category]],Assumptions_Model!A:A, Assumptions_Model!B:B)</f>
        <v>0.65</v>
      </c>
      <c r="W7703">
        <f>Sales_Data[[#This Row],[Sales]]*Sales_Data[[#This Row],[Cost_%]]</f>
        <v>342.2783</v>
      </c>
      <c r="X7703">
        <f>Sales_Data[[#This Row],[Sales]]-Sales_Data[[#This Row],[Cost]]</f>
        <v>184.30369999999999</v>
      </c>
      <c r="Y7703" s="3">
        <f>Sales_Data[[#This Row],[Gross_Profit_Recalc]]/Sales_Data[[#This Row],[Sales]]</f>
        <v>0.35</v>
      </c>
      <c r="Z7703">
        <f>YEAR(Sales_Data[[#This Row],[Order Date]])</f>
        <v>2017</v>
      </c>
    </row>
    <row r="7704" spans="1:26" x14ac:dyDescent="0.2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>_xlfn.XLOOKUP(Sales_Data[[#This Row],[Category]],Assumptions_Model!A:A, Assumptions_Model!B:B)</f>
        <v>0.6</v>
      </c>
      <c r="W7704">
        <f>Sales_Data[[#This Row],[Sales]]*Sales_Data[[#This Row],[Cost_%]]</f>
        <v>6.9359999999999999</v>
      </c>
      <c r="X7704">
        <f>Sales_Data[[#This Row],[Sales]]-Sales_Data[[#This Row],[Cost]]</f>
        <v>4.6240000000000006</v>
      </c>
      <c r="Y7704" s="3">
        <f>Sales_Data[[#This Row],[Gross_Profit_Recalc]]/Sales_Data[[#This Row],[Sales]]</f>
        <v>0.4</v>
      </c>
      <c r="Z7704">
        <f>YEAR(Sales_Data[[#This Row],[Order Date]])</f>
        <v>2016</v>
      </c>
    </row>
    <row r="7705" spans="1:26" x14ac:dyDescent="0.2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>_xlfn.XLOOKUP(Sales_Data[[#This Row],[Category]],Assumptions_Model!A:A, Assumptions_Model!B:B)</f>
        <v>0.55000000000000004</v>
      </c>
      <c r="W7705">
        <f>Sales_Data[[#This Row],[Sales]]*Sales_Data[[#This Row],[Cost_%]]</f>
        <v>115.48350000000001</v>
      </c>
      <c r="X7705">
        <f>Sales_Data[[#This Row],[Sales]]-Sales_Data[[#This Row],[Cost]]</f>
        <v>94.486499999999992</v>
      </c>
      <c r="Y7705" s="3">
        <f>Sales_Data[[#This Row],[Gross_Profit_Recalc]]/Sales_Data[[#This Row],[Sales]]</f>
        <v>0.44999999999999996</v>
      </c>
      <c r="Z7705">
        <f>YEAR(Sales_Data[[#This Row],[Order Date]])</f>
        <v>2016</v>
      </c>
    </row>
    <row r="7706" spans="1:26" x14ac:dyDescent="0.2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>_xlfn.XLOOKUP(Sales_Data[[#This Row],[Category]],Assumptions_Model!A:A, Assumptions_Model!B:B)</f>
        <v>0.65</v>
      </c>
      <c r="W7706">
        <f>Sales_Data[[#This Row],[Sales]]*Sales_Data[[#This Row],[Cost_%]]</f>
        <v>291.096</v>
      </c>
      <c r="X7706">
        <f>Sales_Data[[#This Row],[Sales]]-Sales_Data[[#This Row],[Cost]]</f>
        <v>156.74399999999997</v>
      </c>
      <c r="Y7706" s="3">
        <f>Sales_Data[[#This Row],[Gross_Profit_Recalc]]/Sales_Data[[#This Row],[Sales]]</f>
        <v>0.35</v>
      </c>
      <c r="Z7706">
        <f>YEAR(Sales_Data[[#This Row],[Order Date]])</f>
        <v>2016</v>
      </c>
    </row>
    <row r="7707" spans="1:26" x14ac:dyDescent="0.2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>_xlfn.XLOOKUP(Sales_Data[[#This Row],[Category]],Assumptions_Model!A:A, Assumptions_Model!B:B)</f>
        <v>0.55000000000000004</v>
      </c>
      <c r="W7707">
        <f>Sales_Data[[#This Row],[Sales]]*Sales_Data[[#This Row],[Cost_%]]</f>
        <v>263.98350000000005</v>
      </c>
      <c r="X7707">
        <f>Sales_Data[[#This Row],[Sales]]-Sales_Data[[#This Row],[Cost]]</f>
        <v>215.98649999999998</v>
      </c>
      <c r="Y7707" s="3">
        <f>Sales_Data[[#This Row],[Gross_Profit_Recalc]]/Sales_Data[[#This Row],[Sales]]</f>
        <v>0.44999999999999996</v>
      </c>
      <c r="Z7707">
        <f>YEAR(Sales_Data[[#This Row],[Order Date]])</f>
        <v>2016</v>
      </c>
    </row>
    <row r="7708" spans="1:26" x14ac:dyDescent="0.2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>_xlfn.XLOOKUP(Sales_Data[[#This Row],[Category]],Assumptions_Model!A:A, Assumptions_Model!B:B)</f>
        <v>0.6</v>
      </c>
      <c r="W7708">
        <f>Sales_Data[[#This Row],[Sales]]*Sales_Data[[#This Row],[Cost_%]]</f>
        <v>5.1840000000000002</v>
      </c>
      <c r="X7708">
        <f>Sales_Data[[#This Row],[Sales]]-Sales_Data[[#This Row],[Cost]]</f>
        <v>3.4560000000000004</v>
      </c>
      <c r="Y7708" s="3">
        <f>Sales_Data[[#This Row],[Gross_Profit_Recalc]]/Sales_Data[[#This Row],[Sales]]</f>
        <v>0.4</v>
      </c>
      <c r="Z7708">
        <f>YEAR(Sales_Data[[#This Row],[Order Date]])</f>
        <v>2016</v>
      </c>
    </row>
    <row r="7709" spans="1:26" x14ac:dyDescent="0.2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f>_xlfn.XLOOKUP(Sales_Data[[#This Row],[Category]],Assumptions_Model!A:A, Assumptions_Model!B:B)</f>
        <v>0.6</v>
      </c>
      <c r="W7709">
        <f>Sales_Data[[#This Row],[Sales]]*Sales_Data[[#This Row],[Cost_%]]</f>
        <v>7.008</v>
      </c>
      <c r="X7709">
        <f>Sales_Data[[#This Row],[Sales]]-Sales_Data[[#This Row],[Cost]]</f>
        <v>4.6719999999999997</v>
      </c>
      <c r="Y7709" s="3">
        <f>Sales_Data[[#This Row],[Gross_Profit_Recalc]]/Sales_Data[[#This Row],[Sales]]</f>
        <v>0.39999999999999997</v>
      </c>
      <c r="Z7709">
        <f>YEAR(Sales_Data[[#This Row],[Order Date]])</f>
        <v>2017</v>
      </c>
    </row>
    <row r="7710" spans="1:26" x14ac:dyDescent="0.2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f>_xlfn.XLOOKUP(Sales_Data[[#This Row],[Category]],Assumptions_Model!A:A, Assumptions_Model!B:B)</f>
        <v>0.55000000000000004</v>
      </c>
      <c r="W7710">
        <f>Sales_Data[[#This Row],[Sales]]*Sales_Data[[#This Row],[Cost_%]]</f>
        <v>22.426800000000004</v>
      </c>
      <c r="X7710">
        <f>Sales_Data[[#This Row],[Sales]]-Sales_Data[[#This Row],[Cost]]</f>
        <v>18.3492</v>
      </c>
      <c r="Y7710" s="3">
        <f>Sales_Data[[#This Row],[Gross_Profit_Recalc]]/Sales_Data[[#This Row],[Sales]]</f>
        <v>0.44999999999999996</v>
      </c>
      <c r="Z7710">
        <f>YEAR(Sales_Data[[#This Row],[Order Date]])</f>
        <v>2014</v>
      </c>
    </row>
    <row r="7711" spans="1:26" x14ac:dyDescent="0.2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>_xlfn.XLOOKUP(Sales_Data[[#This Row],[Category]],Assumptions_Model!A:A, Assumptions_Model!B:B)</f>
        <v>0.6</v>
      </c>
      <c r="W7711">
        <f>Sales_Data[[#This Row],[Sales]]*Sales_Data[[#This Row],[Cost_%]]</f>
        <v>8.2187999999999999</v>
      </c>
      <c r="X7711">
        <f>Sales_Data[[#This Row],[Sales]]-Sales_Data[[#This Row],[Cost]]</f>
        <v>5.4792000000000005</v>
      </c>
      <c r="Y7711" s="3">
        <f>Sales_Data[[#This Row],[Gross_Profit_Recalc]]/Sales_Data[[#This Row],[Sales]]</f>
        <v>0.4</v>
      </c>
      <c r="Z7711">
        <f>YEAR(Sales_Data[[#This Row],[Order Date]])</f>
        <v>2014</v>
      </c>
    </row>
    <row r="7712" spans="1:26" x14ac:dyDescent="0.2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>_xlfn.XLOOKUP(Sales_Data[[#This Row],[Category]],Assumptions_Model!A:A, Assumptions_Model!B:B)</f>
        <v>0.55000000000000004</v>
      </c>
      <c r="W7712">
        <f>Sales_Data[[#This Row],[Sales]]*Sales_Data[[#This Row],[Cost_%]]</f>
        <v>48.29</v>
      </c>
      <c r="X7712">
        <f>Sales_Data[[#This Row],[Sales]]-Sales_Data[[#This Row],[Cost]]</f>
        <v>39.51</v>
      </c>
      <c r="Y7712" s="3">
        <f>Sales_Data[[#This Row],[Gross_Profit_Recalc]]/Sales_Data[[#This Row],[Sales]]</f>
        <v>0.45</v>
      </c>
      <c r="Z7712">
        <f>YEAR(Sales_Data[[#This Row],[Order Date]])</f>
        <v>2015</v>
      </c>
    </row>
    <row r="7713" spans="1:26" x14ac:dyDescent="0.2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f>_xlfn.XLOOKUP(Sales_Data[[#This Row],[Category]],Assumptions_Model!A:A, Assumptions_Model!B:B)</f>
        <v>0.65</v>
      </c>
      <c r="W7713">
        <f>Sales_Data[[#This Row],[Sales]]*Sales_Data[[#This Row],[Cost_%]]</f>
        <v>50.668799999999997</v>
      </c>
      <c r="X7713">
        <f>Sales_Data[[#This Row],[Sales]]-Sales_Data[[#This Row],[Cost]]</f>
        <v>27.283200000000001</v>
      </c>
      <c r="Y7713" s="3">
        <f>Sales_Data[[#This Row],[Gross_Profit_Recalc]]/Sales_Data[[#This Row],[Sales]]</f>
        <v>0.35000000000000003</v>
      </c>
      <c r="Z7713">
        <f>YEAR(Sales_Data[[#This Row],[Order Date]])</f>
        <v>2017</v>
      </c>
    </row>
    <row r="7714" spans="1:26" x14ac:dyDescent="0.2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>_xlfn.XLOOKUP(Sales_Data[[#This Row],[Category]],Assumptions_Model!A:A, Assumptions_Model!B:B)</f>
        <v>0.6</v>
      </c>
      <c r="W7714">
        <f>Sales_Data[[#This Row],[Sales]]*Sales_Data[[#This Row],[Cost_%]]</f>
        <v>88.310400000000001</v>
      </c>
      <c r="X7714">
        <f>Sales_Data[[#This Row],[Sales]]-Sales_Data[[#This Row],[Cost]]</f>
        <v>58.873599999999996</v>
      </c>
      <c r="Y7714" s="3">
        <f>Sales_Data[[#This Row],[Gross_Profit_Recalc]]/Sales_Data[[#This Row],[Sales]]</f>
        <v>0.39999999999999997</v>
      </c>
      <c r="Z7714">
        <f>YEAR(Sales_Data[[#This Row],[Order Date]])</f>
        <v>2017</v>
      </c>
    </row>
    <row r="7715" spans="1:26" x14ac:dyDescent="0.2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f>_xlfn.XLOOKUP(Sales_Data[[#This Row],[Category]],Assumptions_Model!A:A, Assumptions_Model!B:B)</f>
        <v>0.6</v>
      </c>
      <c r="W7715">
        <f>Sales_Data[[#This Row],[Sales]]*Sales_Data[[#This Row],[Cost_%]]</f>
        <v>28.771199999999997</v>
      </c>
      <c r="X7715">
        <f>Sales_Data[[#This Row],[Sales]]-Sales_Data[[#This Row],[Cost]]</f>
        <v>19.180800000000001</v>
      </c>
      <c r="Y7715" s="3">
        <f>Sales_Data[[#This Row],[Gross_Profit_Recalc]]/Sales_Data[[#This Row],[Sales]]</f>
        <v>0.4</v>
      </c>
      <c r="Z7715">
        <f>YEAR(Sales_Data[[#This Row],[Order Date]])</f>
        <v>2017</v>
      </c>
    </row>
    <row r="7716" spans="1:26" x14ac:dyDescent="0.2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>_xlfn.XLOOKUP(Sales_Data[[#This Row],[Category]],Assumptions_Model!A:A, Assumptions_Model!B:B)</f>
        <v>0.6</v>
      </c>
      <c r="W7716">
        <f>Sales_Data[[#This Row],[Sales]]*Sales_Data[[#This Row],[Cost_%]]</f>
        <v>150.15599999999998</v>
      </c>
      <c r="X7716">
        <f>Sales_Data[[#This Row],[Sales]]-Sales_Data[[#This Row],[Cost]]</f>
        <v>100.10400000000001</v>
      </c>
      <c r="Y7716" s="3">
        <f>Sales_Data[[#This Row],[Gross_Profit_Recalc]]/Sales_Data[[#This Row],[Sales]]</f>
        <v>0.40000000000000008</v>
      </c>
      <c r="Z7716">
        <f>YEAR(Sales_Data[[#This Row],[Order Date]])</f>
        <v>2014</v>
      </c>
    </row>
    <row r="7717" spans="1:26" x14ac:dyDescent="0.2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>_xlfn.XLOOKUP(Sales_Data[[#This Row],[Category]],Assumptions_Model!A:A, Assumptions_Model!B:B)</f>
        <v>0.55000000000000004</v>
      </c>
      <c r="W7717">
        <f>Sales_Data[[#This Row],[Sales]]*Sales_Data[[#This Row],[Cost_%]]</f>
        <v>22.426800000000004</v>
      </c>
      <c r="X7717">
        <f>Sales_Data[[#This Row],[Sales]]-Sales_Data[[#This Row],[Cost]]</f>
        <v>18.3492</v>
      </c>
      <c r="Y7717" s="3">
        <f>Sales_Data[[#This Row],[Gross_Profit_Recalc]]/Sales_Data[[#This Row],[Sales]]</f>
        <v>0.44999999999999996</v>
      </c>
      <c r="Z7717">
        <f>YEAR(Sales_Data[[#This Row],[Order Date]])</f>
        <v>2017</v>
      </c>
    </row>
    <row r="7718" spans="1:26" x14ac:dyDescent="0.2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>_xlfn.XLOOKUP(Sales_Data[[#This Row],[Category]],Assumptions_Model!A:A, Assumptions_Model!B:B)</f>
        <v>0.6</v>
      </c>
      <c r="W7718">
        <f>Sales_Data[[#This Row],[Sales]]*Sales_Data[[#This Row],[Cost_%]]</f>
        <v>17.760000000000002</v>
      </c>
      <c r="X7718">
        <f>Sales_Data[[#This Row],[Sales]]-Sales_Data[[#This Row],[Cost]]</f>
        <v>11.84</v>
      </c>
      <c r="Y7718" s="3">
        <f>Sales_Data[[#This Row],[Gross_Profit_Recalc]]/Sales_Data[[#This Row],[Sales]]</f>
        <v>0.39999999999999997</v>
      </c>
      <c r="Z7718">
        <f>YEAR(Sales_Data[[#This Row],[Order Date]])</f>
        <v>2015</v>
      </c>
    </row>
    <row r="7719" spans="1:26" x14ac:dyDescent="0.2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>_xlfn.XLOOKUP(Sales_Data[[#This Row],[Category]],Assumptions_Model!A:A, Assumptions_Model!B:B)</f>
        <v>0.6</v>
      </c>
      <c r="W7719">
        <f>Sales_Data[[#This Row],[Sales]]*Sales_Data[[#This Row],[Cost_%]]</f>
        <v>1.1627999999999998</v>
      </c>
      <c r="X7719">
        <f>Sales_Data[[#This Row],[Sales]]-Sales_Data[[#This Row],[Cost]]</f>
        <v>0.77520000000000011</v>
      </c>
      <c r="Y7719" s="3">
        <f>Sales_Data[[#This Row],[Gross_Profit_Recalc]]/Sales_Data[[#This Row],[Sales]]</f>
        <v>0.40000000000000008</v>
      </c>
      <c r="Z7719">
        <f>YEAR(Sales_Data[[#This Row],[Order Date]])</f>
        <v>2015</v>
      </c>
    </row>
    <row r="7720" spans="1:26" x14ac:dyDescent="0.2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>_xlfn.XLOOKUP(Sales_Data[[#This Row],[Category]],Assumptions_Model!A:A, Assumptions_Model!B:B)</f>
        <v>0.55000000000000004</v>
      </c>
      <c r="W7720">
        <f>Sales_Data[[#This Row],[Sales]]*Sales_Data[[#This Row],[Cost_%]]</f>
        <v>87.978000000000009</v>
      </c>
      <c r="X7720">
        <f>Sales_Data[[#This Row],[Sales]]-Sales_Data[[#This Row],[Cost]]</f>
        <v>71.981999999999999</v>
      </c>
      <c r="Y7720" s="3">
        <f>Sales_Data[[#This Row],[Gross_Profit_Recalc]]/Sales_Data[[#This Row],[Sales]]</f>
        <v>0.44999999999999996</v>
      </c>
      <c r="Z7720">
        <f>YEAR(Sales_Data[[#This Row],[Order Date]])</f>
        <v>2017</v>
      </c>
    </row>
    <row r="7721" spans="1:26" x14ac:dyDescent="0.2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>_xlfn.XLOOKUP(Sales_Data[[#This Row],[Category]],Assumptions_Model!A:A, Assumptions_Model!B:B)</f>
        <v>0.6</v>
      </c>
      <c r="W7721">
        <f>Sales_Data[[#This Row],[Sales]]*Sales_Data[[#This Row],[Cost_%]]</f>
        <v>35.712000000000003</v>
      </c>
      <c r="X7721">
        <f>Sales_Data[[#This Row],[Sales]]-Sales_Data[[#This Row],[Cost]]</f>
        <v>23.808</v>
      </c>
      <c r="Y7721" s="3">
        <f>Sales_Data[[#This Row],[Gross_Profit_Recalc]]/Sales_Data[[#This Row],[Sales]]</f>
        <v>0.39999999999999997</v>
      </c>
      <c r="Z7721">
        <f>YEAR(Sales_Data[[#This Row],[Order Date]])</f>
        <v>2015</v>
      </c>
    </row>
    <row r="7722" spans="1:26" x14ac:dyDescent="0.2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>_xlfn.XLOOKUP(Sales_Data[[#This Row],[Category]],Assumptions_Model!A:A, Assumptions_Model!B:B)</f>
        <v>0.6</v>
      </c>
      <c r="W7722">
        <f>Sales_Data[[#This Row],[Sales]]*Sales_Data[[#This Row],[Cost_%]]</f>
        <v>10.488</v>
      </c>
      <c r="X7722">
        <f>Sales_Data[[#This Row],[Sales]]-Sales_Data[[#This Row],[Cost]]</f>
        <v>6.9920000000000009</v>
      </c>
      <c r="Y7722" s="3">
        <f>Sales_Data[[#This Row],[Gross_Profit_Recalc]]/Sales_Data[[#This Row],[Sales]]</f>
        <v>0.4</v>
      </c>
      <c r="Z7722">
        <f>YEAR(Sales_Data[[#This Row],[Order Date]])</f>
        <v>2015</v>
      </c>
    </row>
    <row r="7723" spans="1:26" x14ac:dyDescent="0.2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>_xlfn.XLOOKUP(Sales_Data[[#This Row],[Category]],Assumptions_Model!A:A, Assumptions_Model!B:B)</f>
        <v>0.6</v>
      </c>
      <c r="W7723">
        <f>Sales_Data[[#This Row],[Sales]]*Sales_Data[[#This Row],[Cost_%]]</f>
        <v>7.9007999999999994</v>
      </c>
      <c r="X7723">
        <f>Sales_Data[[#This Row],[Sales]]-Sales_Data[[#This Row],[Cost]]</f>
        <v>5.2671999999999999</v>
      </c>
      <c r="Y7723" s="3">
        <f>Sales_Data[[#This Row],[Gross_Profit_Recalc]]/Sales_Data[[#This Row],[Sales]]</f>
        <v>0.4</v>
      </c>
      <c r="Z7723">
        <f>YEAR(Sales_Data[[#This Row],[Order Date]])</f>
        <v>2015</v>
      </c>
    </row>
    <row r="7724" spans="1:26" x14ac:dyDescent="0.2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f>_xlfn.XLOOKUP(Sales_Data[[#This Row],[Category]],Assumptions_Model!A:A, Assumptions_Model!B:B)</f>
        <v>0.6</v>
      </c>
      <c r="W7724">
        <f>Sales_Data[[#This Row],[Sales]]*Sales_Data[[#This Row],[Cost_%]]</f>
        <v>24.443999999999999</v>
      </c>
      <c r="X7724">
        <f>Sales_Data[[#This Row],[Sales]]-Sales_Data[[#This Row],[Cost]]</f>
        <v>16.296000000000003</v>
      </c>
      <c r="Y7724" s="3">
        <f>Sales_Data[[#This Row],[Gross_Profit_Recalc]]/Sales_Data[[#This Row],[Sales]]</f>
        <v>0.40000000000000008</v>
      </c>
      <c r="Z7724">
        <f>YEAR(Sales_Data[[#This Row],[Order Date]])</f>
        <v>2017</v>
      </c>
    </row>
    <row r="7725" spans="1:26" x14ac:dyDescent="0.2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>_xlfn.XLOOKUP(Sales_Data[[#This Row],[Category]],Assumptions_Model!A:A, Assumptions_Model!B:B)</f>
        <v>0.65</v>
      </c>
      <c r="W7725">
        <f>Sales_Data[[#This Row],[Sales]]*Sales_Data[[#This Row],[Cost_%]]</f>
        <v>116.9259</v>
      </c>
      <c r="X7725">
        <f>Sales_Data[[#This Row],[Sales]]-Sales_Data[[#This Row],[Cost]]</f>
        <v>62.960099999999997</v>
      </c>
      <c r="Y7725" s="3">
        <f>Sales_Data[[#This Row],[Gross_Profit_Recalc]]/Sales_Data[[#This Row],[Sales]]</f>
        <v>0.35</v>
      </c>
      <c r="Z7725">
        <f>YEAR(Sales_Data[[#This Row],[Order Date]])</f>
        <v>2015</v>
      </c>
    </row>
    <row r="7726" spans="1:26" x14ac:dyDescent="0.2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>_xlfn.XLOOKUP(Sales_Data[[#This Row],[Category]],Assumptions_Model!A:A, Assumptions_Model!B:B)</f>
        <v>0.6</v>
      </c>
      <c r="W7726">
        <f>Sales_Data[[#This Row],[Sales]]*Sales_Data[[#This Row],[Cost_%]]</f>
        <v>171.75359999999998</v>
      </c>
      <c r="X7726">
        <f>Sales_Data[[#This Row],[Sales]]-Sales_Data[[#This Row],[Cost]]</f>
        <v>114.50239999999999</v>
      </c>
      <c r="Y7726" s="3">
        <f>Sales_Data[[#This Row],[Gross_Profit_Recalc]]/Sales_Data[[#This Row],[Sales]]</f>
        <v>0.4</v>
      </c>
      <c r="Z7726">
        <f>YEAR(Sales_Data[[#This Row],[Order Date]])</f>
        <v>2016</v>
      </c>
    </row>
    <row r="7727" spans="1:26" x14ac:dyDescent="0.2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>_xlfn.XLOOKUP(Sales_Data[[#This Row],[Category]],Assumptions_Model!A:A, Assumptions_Model!B:B)</f>
        <v>0.6</v>
      </c>
      <c r="W7727">
        <f>Sales_Data[[#This Row],[Sales]]*Sales_Data[[#This Row],[Cost_%]]</f>
        <v>14.5344</v>
      </c>
      <c r="X7727">
        <f>Sales_Data[[#This Row],[Sales]]-Sales_Data[[#This Row],[Cost]]</f>
        <v>9.6896000000000004</v>
      </c>
      <c r="Y7727" s="3">
        <f>Sales_Data[[#This Row],[Gross_Profit_Recalc]]/Sales_Data[[#This Row],[Sales]]</f>
        <v>0.4</v>
      </c>
      <c r="Z7727">
        <f>YEAR(Sales_Data[[#This Row],[Order Date]])</f>
        <v>2016</v>
      </c>
    </row>
    <row r="7728" spans="1:26" x14ac:dyDescent="0.2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>_xlfn.XLOOKUP(Sales_Data[[#This Row],[Category]],Assumptions_Model!A:A, Assumptions_Model!B:B)</f>
        <v>0.6</v>
      </c>
      <c r="W7728">
        <f>Sales_Data[[#This Row],[Sales]]*Sales_Data[[#This Row],[Cost_%]]</f>
        <v>198.92159999999998</v>
      </c>
      <c r="X7728">
        <f>Sales_Data[[#This Row],[Sales]]-Sales_Data[[#This Row],[Cost]]</f>
        <v>132.61440000000002</v>
      </c>
      <c r="Y7728" s="3">
        <f>Sales_Data[[#This Row],[Gross_Profit_Recalc]]/Sales_Data[[#This Row],[Sales]]</f>
        <v>0.40000000000000008</v>
      </c>
      <c r="Z7728">
        <f>YEAR(Sales_Data[[#This Row],[Order Date]])</f>
        <v>2016</v>
      </c>
    </row>
    <row r="7729" spans="1:26" x14ac:dyDescent="0.2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f>_xlfn.XLOOKUP(Sales_Data[[#This Row],[Category]],Assumptions_Model!A:A, Assumptions_Model!B:B)</f>
        <v>0.6</v>
      </c>
      <c r="W7729">
        <f>Sales_Data[[#This Row],[Sales]]*Sales_Data[[#This Row],[Cost_%]]</f>
        <v>10.511999999999999</v>
      </c>
      <c r="X7729">
        <f>Sales_Data[[#This Row],[Sales]]-Sales_Data[[#This Row],[Cost]]</f>
        <v>7.0080000000000009</v>
      </c>
      <c r="Y7729" s="3">
        <f>Sales_Data[[#This Row],[Gross_Profit_Recalc]]/Sales_Data[[#This Row],[Sales]]</f>
        <v>0.40000000000000008</v>
      </c>
      <c r="Z7729">
        <f>YEAR(Sales_Data[[#This Row],[Order Date]])</f>
        <v>2015</v>
      </c>
    </row>
    <row r="7730" spans="1:26" x14ac:dyDescent="0.2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>_xlfn.XLOOKUP(Sales_Data[[#This Row],[Category]],Assumptions_Model!A:A, Assumptions_Model!B:B)</f>
        <v>0.6</v>
      </c>
      <c r="W7730">
        <f>Sales_Data[[#This Row],[Sales]]*Sales_Data[[#This Row],[Cost_%]]</f>
        <v>10.713600000000001</v>
      </c>
      <c r="X7730">
        <f>Sales_Data[[#This Row],[Sales]]-Sales_Data[[#This Row],[Cost]]</f>
        <v>7.1424000000000003</v>
      </c>
      <c r="Y7730" s="3">
        <f>Sales_Data[[#This Row],[Gross_Profit_Recalc]]/Sales_Data[[#This Row],[Sales]]</f>
        <v>0.39999999999999997</v>
      </c>
      <c r="Z7730">
        <f>YEAR(Sales_Data[[#This Row],[Order Date]])</f>
        <v>2016</v>
      </c>
    </row>
    <row r="7731" spans="1:26" x14ac:dyDescent="0.2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f>_xlfn.XLOOKUP(Sales_Data[[#This Row],[Category]],Assumptions_Model!A:A, Assumptions_Model!B:B)</f>
        <v>0.55000000000000004</v>
      </c>
      <c r="W7731">
        <f>Sales_Data[[#This Row],[Sales]]*Sales_Data[[#This Row],[Cost_%]]</f>
        <v>237.58680000000001</v>
      </c>
      <c r="X7731">
        <f>Sales_Data[[#This Row],[Sales]]-Sales_Data[[#This Row],[Cost]]</f>
        <v>194.38919999999999</v>
      </c>
      <c r="Y7731" s="3">
        <f>Sales_Data[[#This Row],[Gross_Profit_Recalc]]/Sales_Data[[#This Row],[Sales]]</f>
        <v>0.44999999999999996</v>
      </c>
      <c r="Z7731">
        <f>YEAR(Sales_Data[[#This Row],[Order Date]])</f>
        <v>2016</v>
      </c>
    </row>
    <row r="7732" spans="1:26" x14ac:dyDescent="0.2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>_xlfn.XLOOKUP(Sales_Data[[#This Row],[Category]],Assumptions_Model!A:A, Assumptions_Model!B:B)</f>
        <v>0.65</v>
      </c>
      <c r="W7732">
        <f>Sales_Data[[#This Row],[Sales]]*Sales_Data[[#This Row],[Cost_%]]</f>
        <v>189.23840000000001</v>
      </c>
      <c r="X7732">
        <f>Sales_Data[[#This Row],[Sales]]-Sales_Data[[#This Row],[Cost]]</f>
        <v>101.89760000000001</v>
      </c>
      <c r="Y7732" s="3">
        <f>Sales_Data[[#This Row],[Gross_Profit_Recalc]]/Sales_Data[[#This Row],[Sales]]</f>
        <v>0.35000000000000003</v>
      </c>
      <c r="Z7732">
        <f>YEAR(Sales_Data[[#This Row],[Order Date]])</f>
        <v>2017</v>
      </c>
    </row>
    <row r="7733" spans="1:26" x14ac:dyDescent="0.2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>_xlfn.XLOOKUP(Sales_Data[[#This Row],[Category]],Assumptions_Model!A:A, Assumptions_Model!B:B)</f>
        <v>0.6</v>
      </c>
      <c r="W7733">
        <f>Sales_Data[[#This Row],[Sales]]*Sales_Data[[#This Row],[Cost_%]]</f>
        <v>68.908799999999999</v>
      </c>
      <c r="X7733">
        <f>Sales_Data[[#This Row],[Sales]]-Sales_Data[[#This Row],[Cost]]</f>
        <v>45.9392</v>
      </c>
      <c r="Y7733" s="3">
        <f>Sales_Data[[#This Row],[Gross_Profit_Recalc]]/Sales_Data[[#This Row],[Sales]]</f>
        <v>0.4</v>
      </c>
      <c r="Z7733">
        <f>YEAR(Sales_Data[[#This Row],[Order Date]])</f>
        <v>2017</v>
      </c>
    </row>
    <row r="7734" spans="1:26" x14ac:dyDescent="0.2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>_xlfn.XLOOKUP(Sales_Data[[#This Row],[Category]],Assumptions_Model!A:A, Assumptions_Model!B:B)</f>
        <v>0.6</v>
      </c>
      <c r="W7734">
        <f>Sales_Data[[#This Row],[Sales]]*Sales_Data[[#This Row],[Cost_%]]</f>
        <v>6.4127999999999998</v>
      </c>
      <c r="X7734">
        <f>Sales_Data[[#This Row],[Sales]]-Sales_Data[[#This Row],[Cost]]</f>
        <v>4.2752000000000008</v>
      </c>
      <c r="Y7734" s="3">
        <f>Sales_Data[[#This Row],[Gross_Profit_Recalc]]/Sales_Data[[#This Row],[Sales]]</f>
        <v>0.4</v>
      </c>
      <c r="Z7734">
        <f>YEAR(Sales_Data[[#This Row],[Order Date]])</f>
        <v>2017</v>
      </c>
    </row>
    <row r="7735" spans="1:26" x14ac:dyDescent="0.2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f>_xlfn.XLOOKUP(Sales_Data[[#This Row],[Category]],Assumptions_Model!A:A, Assumptions_Model!B:B)</f>
        <v>0.6</v>
      </c>
      <c r="W7735">
        <f>Sales_Data[[#This Row],[Sales]]*Sales_Data[[#This Row],[Cost_%]]</f>
        <v>9.1391999999999989</v>
      </c>
      <c r="X7735">
        <f>Sales_Data[[#This Row],[Sales]]-Sales_Data[[#This Row],[Cost]]</f>
        <v>6.0928000000000004</v>
      </c>
      <c r="Y7735" s="3">
        <f>Sales_Data[[#This Row],[Gross_Profit_Recalc]]/Sales_Data[[#This Row],[Sales]]</f>
        <v>0.4</v>
      </c>
      <c r="Z7735">
        <f>YEAR(Sales_Data[[#This Row],[Order Date]])</f>
        <v>2016</v>
      </c>
    </row>
    <row r="7736" spans="1:26" x14ac:dyDescent="0.2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>_xlfn.XLOOKUP(Sales_Data[[#This Row],[Category]],Assumptions_Model!A:A, Assumptions_Model!B:B)</f>
        <v>0.6</v>
      </c>
      <c r="W7736">
        <f>Sales_Data[[#This Row],[Sales]]*Sales_Data[[#This Row],[Cost_%]]</f>
        <v>7.452</v>
      </c>
      <c r="X7736">
        <f>Sales_Data[[#This Row],[Sales]]-Sales_Data[[#This Row],[Cost]]</f>
        <v>4.968</v>
      </c>
      <c r="Y7736" s="3">
        <f>Sales_Data[[#This Row],[Gross_Profit_Recalc]]/Sales_Data[[#This Row],[Sales]]</f>
        <v>0.4</v>
      </c>
      <c r="Z7736">
        <f>YEAR(Sales_Data[[#This Row],[Order Date]])</f>
        <v>2017</v>
      </c>
    </row>
    <row r="7737" spans="1:26" x14ac:dyDescent="0.2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>_xlfn.XLOOKUP(Sales_Data[[#This Row],[Category]],Assumptions_Model!A:A, Assumptions_Model!B:B)</f>
        <v>0.6</v>
      </c>
      <c r="W7737">
        <f>Sales_Data[[#This Row],[Sales]]*Sales_Data[[#This Row],[Cost_%]]</f>
        <v>11.664</v>
      </c>
      <c r="X7737">
        <f>Sales_Data[[#This Row],[Sales]]-Sales_Data[[#This Row],[Cost]]</f>
        <v>7.7760000000000016</v>
      </c>
      <c r="Y7737" s="3">
        <f>Sales_Data[[#This Row],[Gross_Profit_Recalc]]/Sales_Data[[#This Row],[Sales]]</f>
        <v>0.40000000000000008</v>
      </c>
      <c r="Z7737">
        <f>YEAR(Sales_Data[[#This Row],[Order Date]])</f>
        <v>2016</v>
      </c>
    </row>
    <row r="7738" spans="1:26" x14ac:dyDescent="0.2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>_xlfn.XLOOKUP(Sales_Data[[#This Row],[Category]],Assumptions_Model!A:A, Assumptions_Model!B:B)</f>
        <v>0.6</v>
      </c>
      <c r="W7738">
        <f>Sales_Data[[#This Row],[Sales]]*Sales_Data[[#This Row],[Cost_%]]</f>
        <v>42.220799999999997</v>
      </c>
      <c r="X7738">
        <f>Sales_Data[[#This Row],[Sales]]-Sales_Data[[#This Row],[Cost]]</f>
        <v>28.147199999999998</v>
      </c>
      <c r="Y7738" s="3">
        <f>Sales_Data[[#This Row],[Gross_Profit_Recalc]]/Sales_Data[[#This Row],[Sales]]</f>
        <v>0.4</v>
      </c>
      <c r="Z7738">
        <f>YEAR(Sales_Data[[#This Row],[Order Date]])</f>
        <v>2014</v>
      </c>
    </row>
    <row r="7739" spans="1:26" x14ac:dyDescent="0.2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>_xlfn.XLOOKUP(Sales_Data[[#This Row],[Category]],Assumptions_Model!A:A, Assumptions_Model!B:B)</f>
        <v>0.6</v>
      </c>
      <c r="W7739">
        <f>Sales_Data[[#This Row],[Sales]]*Sales_Data[[#This Row],[Cost_%]]</f>
        <v>7.6032000000000002</v>
      </c>
      <c r="X7739">
        <f>Sales_Data[[#This Row],[Sales]]-Sales_Data[[#This Row],[Cost]]</f>
        <v>5.0688000000000004</v>
      </c>
      <c r="Y7739" s="3">
        <f>Sales_Data[[#This Row],[Gross_Profit_Recalc]]/Sales_Data[[#This Row],[Sales]]</f>
        <v>0.4</v>
      </c>
      <c r="Z7739">
        <f>YEAR(Sales_Data[[#This Row],[Order Date]])</f>
        <v>2017</v>
      </c>
    </row>
    <row r="7740" spans="1:26" x14ac:dyDescent="0.2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>_xlfn.XLOOKUP(Sales_Data[[#This Row],[Category]],Assumptions_Model!A:A, Assumptions_Model!B:B)</f>
        <v>0.55000000000000004</v>
      </c>
      <c r="W7740">
        <f>Sales_Data[[#This Row],[Sales]]*Sales_Data[[#This Row],[Cost_%]]</f>
        <v>49.472500000000004</v>
      </c>
      <c r="X7740">
        <f>Sales_Data[[#This Row],[Sales]]-Sales_Data[[#This Row],[Cost]]</f>
        <v>40.477499999999999</v>
      </c>
      <c r="Y7740" s="3">
        <f>Sales_Data[[#This Row],[Gross_Profit_Recalc]]/Sales_Data[[#This Row],[Sales]]</f>
        <v>0.44999999999999996</v>
      </c>
      <c r="Z7740">
        <f>YEAR(Sales_Data[[#This Row],[Order Date]])</f>
        <v>2017</v>
      </c>
    </row>
    <row r="7741" spans="1:26" x14ac:dyDescent="0.2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>_xlfn.XLOOKUP(Sales_Data[[#This Row],[Category]],Assumptions_Model!A:A, Assumptions_Model!B:B)</f>
        <v>0.6</v>
      </c>
      <c r="W7741">
        <f>Sales_Data[[#This Row],[Sales]]*Sales_Data[[#This Row],[Cost_%]]</f>
        <v>3.948</v>
      </c>
      <c r="X7741">
        <f>Sales_Data[[#This Row],[Sales]]-Sales_Data[[#This Row],[Cost]]</f>
        <v>2.6320000000000001</v>
      </c>
      <c r="Y7741" s="3">
        <f>Sales_Data[[#This Row],[Gross_Profit_Recalc]]/Sales_Data[[#This Row],[Sales]]</f>
        <v>0.4</v>
      </c>
      <c r="Z7741">
        <f>YEAR(Sales_Data[[#This Row],[Order Date]])</f>
        <v>2014</v>
      </c>
    </row>
    <row r="7742" spans="1:26" x14ac:dyDescent="0.2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f>_xlfn.XLOOKUP(Sales_Data[[#This Row],[Category]],Assumptions_Model!A:A, Assumptions_Model!B:B)</f>
        <v>0.55000000000000004</v>
      </c>
      <c r="W7742">
        <f>Sales_Data[[#This Row],[Sales]]*Sales_Data[[#This Row],[Cost_%]]</f>
        <v>52.244500000000002</v>
      </c>
      <c r="X7742">
        <f>Sales_Data[[#This Row],[Sales]]-Sales_Data[[#This Row],[Cost]]</f>
        <v>42.745499999999993</v>
      </c>
      <c r="Y7742" s="3">
        <f>Sales_Data[[#This Row],[Gross_Profit_Recalc]]/Sales_Data[[#This Row],[Sales]]</f>
        <v>0.44999999999999996</v>
      </c>
      <c r="Z7742">
        <f>YEAR(Sales_Data[[#This Row],[Order Date]])</f>
        <v>2014</v>
      </c>
    </row>
    <row r="7743" spans="1:26" x14ac:dyDescent="0.2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>_xlfn.XLOOKUP(Sales_Data[[#This Row],[Category]],Assumptions_Model!A:A, Assumptions_Model!B:B)</f>
        <v>0.55000000000000004</v>
      </c>
      <c r="W7743">
        <f>Sales_Data[[#This Row],[Sales]]*Sales_Data[[#This Row],[Cost_%]]</f>
        <v>19.315999999999999</v>
      </c>
      <c r="X7743">
        <f>Sales_Data[[#This Row],[Sales]]-Sales_Data[[#This Row],[Cost]]</f>
        <v>15.803999999999998</v>
      </c>
      <c r="Y7743" s="3">
        <f>Sales_Data[[#This Row],[Gross_Profit_Recalc]]/Sales_Data[[#This Row],[Sales]]</f>
        <v>0.45</v>
      </c>
      <c r="Z7743">
        <f>YEAR(Sales_Data[[#This Row],[Order Date]])</f>
        <v>2015</v>
      </c>
    </row>
    <row r="7744" spans="1:26" x14ac:dyDescent="0.2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>_xlfn.XLOOKUP(Sales_Data[[#This Row],[Category]],Assumptions_Model!A:A, Assumptions_Model!B:B)</f>
        <v>0.6</v>
      </c>
      <c r="W7744">
        <f>Sales_Data[[#This Row],[Sales]]*Sales_Data[[#This Row],[Cost_%]]</f>
        <v>15.552</v>
      </c>
      <c r="X7744">
        <f>Sales_Data[[#This Row],[Sales]]-Sales_Data[[#This Row],[Cost]]</f>
        <v>10.368000000000002</v>
      </c>
      <c r="Y7744" s="3">
        <f>Sales_Data[[#This Row],[Gross_Profit_Recalc]]/Sales_Data[[#This Row],[Sales]]</f>
        <v>0.40000000000000008</v>
      </c>
      <c r="Z7744">
        <f>YEAR(Sales_Data[[#This Row],[Order Date]])</f>
        <v>2017</v>
      </c>
    </row>
    <row r="7745" spans="1:26" x14ac:dyDescent="0.2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f>_xlfn.XLOOKUP(Sales_Data[[#This Row],[Category]],Assumptions_Model!A:A, Assumptions_Model!B:B)</f>
        <v>0.6</v>
      </c>
      <c r="W7745">
        <f>Sales_Data[[#This Row],[Sales]]*Sales_Data[[#This Row],[Cost_%]]</f>
        <v>4.7759999999999998</v>
      </c>
      <c r="X7745">
        <f>Sales_Data[[#This Row],[Sales]]-Sales_Data[[#This Row],[Cost]]</f>
        <v>3.1840000000000002</v>
      </c>
      <c r="Y7745" s="3">
        <f>Sales_Data[[#This Row],[Gross_Profit_Recalc]]/Sales_Data[[#This Row],[Sales]]</f>
        <v>0.4</v>
      </c>
      <c r="Z7745">
        <f>YEAR(Sales_Data[[#This Row],[Order Date]])</f>
        <v>2016</v>
      </c>
    </row>
    <row r="7746" spans="1:26" x14ac:dyDescent="0.2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>_xlfn.XLOOKUP(Sales_Data[[#This Row],[Category]],Assumptions_Model!A:A, Assumptions_Model!B:B)</f>
        <v>0.55000000000000004</v>
      </c>
      <c r="W7746">
        <f>Sales_Data[[#This Row],[Sales]]*Sales_Data[[#This Row],[Cost_%]]</f>
        <v>311.83350000000002</v>
      </c>
      <c r="X7746">
        <f>Sales_Data[[#This Row],[Sales]]-Sales_Data[[#This Row],[Cost]]</f>
        <v>255.13650000000001</v>
      </c>
      <c r="Y7746" s="3">
        <f>Sales_Data[[#This Row],[Gross_Profit_Recalc]]/Sales_Data[[#This Row],[Sales]]</f>
        <v>0.45</v>
      </c>
      <c r="Z7746">
        <f>YEAR(Sales_Data[[#This Row],[Order Date]])</f>
        <v>2016</v>
      </c>
    </row>
    <row r="7747" spans="1:26" x14ac:dyDescent="0.2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>_xlfn.XLOOKUP(Sales_Data[[#This Row],[Category]],Assumptions_Model!A:A, Assumptions_Model!B:B)</f>
        <v>0.6</v>
      </c>
      <c r="W7747">
        <f>Sales_Data[[#This Row],[Sales]]*Sales_Data[[#This Row],[Cost_%]]</f>
        <v>5.9039999999999999</v>
      </c>
      <c r="X7747">
        <f>Sales_Data[[#This Row],[Sales]]-Sales_Data[[#This Row],[Cost]]</f>
        <v>3.9359999999999999</v>
      </c>
      <c r="Y7747" s="3">
        <f>Sales_Data[[#This Row],[Gross_Profit_Recalc]]/Sales_Data[[#This Row],[Sales]]</f>
        <v>0.4</v>
      </c>
      <c r="Z7747">
        <f>YEAR(Sales_Data[[#This Row],[Order Date]])</f>
        <v>2016</v>
      </c>
    </row>
    <row r="7748" spans="1:26" x14ac:dyDescent="0.2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>_xlfn.XLOOKUP(Sales_Data[[#This Row],[Category]],Assumptions_Model!A:A, Assumptions_Model!B:B)</f>
        <v>0.55000000000000004</v>
      </c>
      <c r="W7748">
        <f>Sales_Data[[#This Row],[Sales]]*Sales_Data[[#This Row],[Cost_%]]</f>
        <v>14.018400000000002</v>
      </c>
      <c r="X7748">
        <f>Sales_Data[[#This Row],[Sales]]-Sales_Data[[#This Row],[Cost]]</f>
        <v>11.469599999999998</v>
      </c>
      <c r="Y7748" s="3">
        <f>Sales_Data[[#This Row],[Gross_Profit_Recalc]]/Sales_Data[[#This Row],[Sales]]</f>
        <v>0.44999999999999996</v>
      </c>
      <c r="Z7748">
        <f>YEAR(Sales_Data[[#This Row],[Order Date]])</f>
        <v>2015</v>
      </c>
    </row>
    <row r="7749" spans="1:26" x14ac:dyDescent="0.2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>_xlfn.XLOOKUP(Sales_Data[[#This Row],[Category]],Assumptions_Model!A:A, Assumptions_Model!B:B)</f>
        <v>0.6</v>
      </c>
      <c r="W7749">
        <f>Sales_Data[[#This Row],[Sales]]*Sales_Data[[#This Row],[Cost_%]]</f>
        <v>4.5359999999999996</v>
      </c>
      <c r="X7749">
        <f>Sales_Data[[#This Row],[Sales]]-Sales_Data[[#This Row],[Cost]]</f>
        <v>3.024</v>
      </c>
      <c r="Y7749" s="3">
        <f>Sales_Data[[#This Row],[Gross_Profit_Recalc]]/Sales_Data[[#This Row],[Sales]]</f>
        <v>0.4</v>
      </c>
      <c r="Z7749">
        <f>YEAR(Sales_Data[[#This Row],[Order Date]])</f>
        <v>2015</v>
      </c>
    </row>
    <row r="7750" spans="1:26" x14ac:dyDescent="0.2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f>_xlfn.XLOOKUP(Sales_Data[[#This Row],[Category]],Assumptions_Model!A:A, Assumptions_Model!B:B)</f>
        <v>0.65</v>
      </c>
      <c r="W7750">
        <f>Sales_Data[[#This Row],[Sales]]*Sales_Data[[#This Row],[Cost_%]]</f>
        <v>39.546000000000006</v>
      </c>
      <c r="X7750">
        <f>Sales_Data[[#This Row],[Sales]]-Sales_Data[[#This Row],[Cost]]</f>
        <v>21.293999999999997</v>
      </c>
      <c r="Y7750" s="3">
        <f>Sales_Data[[#This Row],[Gross_Profit_Recalc]]/Sales_Data[[#This Row],[Sales]]</f>
        <v>0.34999999999999992</v>
      </c>
      <c r="Z7750">
        <f>YEAR(Sales_Data[[#This Row],[Order Date]])</f>
        <v>2015</v>
      </c>
    </row>
    <row r="7751" spans="1:26" x14ac:dyDescent="0.2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>_xlfn.XLOOKUP(Sales_Data[[#This Row],[Category]],Assumptions_Model!A:A, Assumptions_Model!B:B)</f>
        <v>0.6</v>
      </c>
      <c r="W7751">
        <f>Sales_Data[[#This Row],[Sales]]*Sales_Data[[#This Row],[Cost_%]]</f>
        <v>270.024</v>
      </c>
      <c r="X7751">
        <f>Sales_Data[[#This Row],[Sales]]-Sales_Data[[#This Row],[Cost]]</f>
        <v>180.01600000000002</v>
      </c>
      <c r="Y7751" s="3">
        <f>Sales_Data[[#This Row],[Gross_Profit_Recalc]]/Sales_Data[[#This Row],[Sales]]</f>
        <v>0.4</v>
      </c>
      <c r="Z7751">
        <f>YEAR(Sales_Data[[#This Row],[Order Date]])</f>
        <v>2015</v>
      </c>
    </row>
    <row r="7752" spans="1:26" x14ac:dyDescent="0.2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>_xlfn.XLOOKUP(Sales_Data[[#This Row],[Category]],Assumptions_Model!A:A, Assumptions_Model!B:B)</f>
        <v>0.6</v>
      </c>
      <c r="W7752">
        <f>Sales_Data[[#This Row],[Sales]]*Sales_Data[[#This Row],[Cost_%]]</f>
        <v>20.76</v>
      </c>
      <c r="X7752">
        <f>Sales_Data[[#This Row],[Sales]]-Sales_Data[[#This Row],[Cost]]</f>
        <v>13.84</v>
      </c>
      <c r="Y7752" s="3">
        <f>Sales_Data[[#This Row],[Gross_Profit_Recalc]]/Sales_Data[[#This Row],[Sales]]</f>
        <v>0.39999999999999997</v>
      </c>
      <c r="Z7752">
        <f>YEAR(Sales_Data[[#This Row],[Order Date]])</f>
        <v>2015</v>
      </c>
    </row>
    <row r="7753" spans="1:26" x14ac:dyDescent="0.2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>_xlfn.XLOOKUP(Sales_Data[[#This Row],[Category]],Assumptions_Model!A:A, Assumptions_Model!B:B)</f>
        <v>0.55000000000000004</v>
      </c>
      <c r="W7753">
        <f>Sales_Data[[#This Row],[Sales]]*Sales_Data[[#This Row],[Cost_%]]</f>
        <v>257.38350000000003</v>
      </c>
      <c r="X7753">
        <f>Sales_Data[[#This Row],[Sales]]-Sales_Data[[#This Row],[Cost]]</f>
        <v>210.5865</v>
      </c>
      <c r="Y7753" s="3">
        <f>Sales_Data[[#This Row],[Gross_Profit_Recalc]]/Sales_Data[[#This Row],[Sales]]</f>
        <v>0.44999999999999996</v>
      </c>
      <c r="Z7753">
        <f>YEAR(Sales_Data[[#This Row],[Order Date]])</f>
        <v>2015</v>
      </c>
    </row>
    <row r="7754" spans="1:26" x14ac:dyDescent="0.2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>_xlfn.XLOOKUP(Sales_Data[[#This Row],[Category]],Assumptions_Model!A:A, Assumptions_Model!B:B)</f>
        <v>0.6</v>
      </c>
      <c r="W7754">
        <f>Sales_Data[[#This Row],[Sales]]*Sales_Data[[#This Row],[Cost_%]]</f>
        <v>19.812000000000001</v>
      </c>
      <c r="X7754">
        <f>Sales_Data[[#This Row],[Sales]]-Sales_Data[[#This Row],[Cost]]</f>
        <v>13.208000000000002</v>
      </c>
      <c r="Y7754" s="3">
        <f>Sales_Data[[#This Row],[Gross_Profit_Recalc]]/Sales_Data[[#This Row],[Sales]]</f>
        <v>0.4</v>
      </c>
      <c r="Z7754">
        <f>YEAR(Sales_Data[[#This Row],[Order Date]])</f>
        <v>2015</v>
      </c>
    </row>
    <row r="7755" spans="1:26" x14ac:dyDescent="0.2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f>_xlfn.XLOOKUP(Sales_Data[[#This Row],[Category]],Assumptions_Model!A:A, Assumptions_Model!B:B)</f>
        <v>0.65</v>
      </c>
      <c r="W7755">
        <f>Sales_Data[[#This Row],[Sales]]*Sales_Data[[#This Row],[Cost_%]]</f>
        <v>11.107200000000001</v>
      </c>
      <c r="X7755">
        <f>Sales_Data[[#This Row],[Sales]]-Sales_Data[[#This Row],[Cost]]</f>
        <v>5.9808000000000003</v>
      </c>
      <c r="Y7755" s="3">
        <f>Sales_Data[[#This Row],[Gross_Profit_Recalc]]/Sales_Data[[#This Row],[Sales]]</f>
        <v>0.35</v>
      </c>
      <c r="Z7755">
        <f>YEAR(Sales_Data[[#This Row],[Order Date]])</f>
        <v>2015</v>
      </c>
    </row>
    <row r="7756" spans="1:26" x14ac:dyDescent="0.2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>_xlfn.XLOOKUP(Sales_Data[[#This Row],[Category]],Assumptions_Model!A:A, Assumptions_Model!B:B)</f>
        <v>0.6</v>
      </c>
      <c r="W7756">
        <f>Sales_Data[[#This Row],[Sales]]*Sales_Data[[#This Row],[Cost_%]]</f>
        <v>1.8048</v>
      </c>
      <c r="X7756">
        <f>Sales_Data[[#This Row],[Sales]]-Sales_Data[[#This Row],[Cost]]</f>
        <v>1.2032</v>
      </c>
      <c r="Y7756" s="3">
        <f>Sales_Data[[#This Row],[Gross_Profit_Recalc]]/Sales_Data[[#This Row],[Sales]]</f>
        <v>0.4</v>
      </c>
      <c r="Z7756">
        <f>YEAR(Sales_Data[[#This Row],[Order Date]])</f>
        <v>2015</v>
      </c>
    </row>
    <row r="7757" spans="1:26" x14ac:dyDescent="0.2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f>_xlfn.XLOOKUP(Sales_Data[[#This Row],[Category]],Assumptions_Model!A:A, Assumptions_Model!B:B)</f>
        <v>0.6</v>
      </c>
      <c r="W7757">
        <f>Sales_Data[[#This Row],[Sales]]*Sales_Data[[#This Row],[Cost_%]]</f>
        <v>160.94399999999999</v>
      </c>
      <c r="X7757">
        <f>Sales_Data[[#This Row],[Sales]]-Sales_Data[[#This Row],[Cost]]</f>
        <v>107.29600000000002</v>
      </c>
      <c r="Y7757" s="3">
        <f>Sales_Data[[#This Row],[Gross_Profit_Recalc]]/Sales_Data[[#This Row],[Sales]]</f>
        <v>0.40000000000000008</v>
      </c>
      <c r="Z7757">
        <f>YEAR(Sales_Data[[#This Row],[Order Date]])</f>
        <v>2017</v>
      </c>
    </row>
    <row r="7758" spans="1:26" x14ac:dyDescent="0.2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>_xlfn.XLOOKUP(Sales_Data[[#This Row],[Category]],Assumptions_Model!A:A, Assumptions_Model!B:B)</f>
        <v>0.55000000000000004</v>
      </c>
      <c r="W7758">
        <f>Sales_Data[[#This Row],[Sales]]*Sales_Data[[#This Row],[Cost_%]]</f>
        <v>237.13800000000003</v>
      </c>
      <c r="X7758">
        <f>Sales_Data[[#This Row],[Sales]]-Sales_Data[[#This Row],[Cost]]</f>
        <v>194.02199999999999</v>
      </c>
      <c r="Y7758" s="3">
        <f>Sales_Data[[#This Row],[Gross_Profit_Recalc]]/Sales_Data[[#This Row],[Sales]]</f>
        <v>0.44999999999999996</v>
      </c>
      <c r="Z7758">
        <f>YEAR(Sales_Data[[#This Row],[Order Date]])</f>
        <v>2017</v>
      </c>
    </row>
    <row r="7759" spans="1:26" x14ac:dyDescent="0.2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>_xlfn.XLOOKUP(Sales_Data[[#This Row],[Category]],Assumptions_Model!A:A, Assumptions_Model!B:B)</f>
        <v>0.55000000000000004</v>
      </c>
      <c r="W7759">
        <f>Sales_Data[[#This Row],[Sales]]*Sales_Data[[#This Row],[Cost_%]]</f>
        <v>23.980000000000004</v>
      </c>
      <c r="X7759">
        <f>Sales_Data[[#This Row],[Sales]]-Sales_Data[[#This Row],[Cost]]</f>
        <v>19.619999999999997</v>
      </c>
      <c r="Y7759" s="3">
        <f>Sales_Data[[#This Row],[Gross_Profit_Recalc]]/Sales_Data[[#This Row],[Sales]]</f>
        <v>0.4499999999999999</v>
      </c>
      <c r="Z7759">
        <f>YEAR(Sales_Data[[#This Row],[Order Date]])</f>
        <v>2017</v>
      </c>
    </row>
    <row r="7760" spans="1:26" x14ac:dyDescent="0.2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>_xlfn.XLOOKUP(Sales_Data[[#This Row],[Category]],Assumptions_Model!A:A, Assumptions_Model!B:B)</f>
        <v>0.65</v>
      </c>
      <c r="W7760">
        <f>Sales_Data[[#This Row],[Sales]]*Sales_Data[[#This Row],[Cost_%]]</f>
        <v>100.7175</v>
      </c>
      <c r="X7760">
        <f>Sales_Data[[#This Row],[Sales]]-Sales_Data[[#This Row],[Cost]]</f>
        <v>54.232499999999987</v>
      </c>
      <c r="Y7760" s="3">
        <f>Sales_Data[[#This Row],[Gross_Profit_Recalc]]/Sales_Data[[#This Row],[Sales]]</f>
        <v>0.34999999999999992</v>
      </c>
      <c r="Z7760">
        <f>YEAR(Sales_Data[[#This Row],[Order Date]])</f>
        <v>2017</v>
      </c>
    </row>
    <row r="7761" spans="1:26" x14ac:dyDescent="0.2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>_xlfn.XLOOKUP(Sales_Data[[#This Row],[Category]],Assumptions_Model!A:A, Assumptions_Model!B:B)</f>
        <v>0.6</v>
      </c>
      <c r="W7761">
        <f>Sales_Data[[#This Row],[Sales]]*Sales_Data[[#This Row],[Cost_%]]</f>
        <v>9.3311999999999991</v>
      </c>
      <c r="X7761">
        <f>Sales_Data[[#This Row],[Sales]]-Sales_Data[[#This Row],[Cost]]</f>
        <v>6.2208000000000006</v>
      </c>
      <c r="Y7761" s="3">
        <f>Sales_Data[[#This Row],[Gross_Profit_Recalc]]/Sales_Data[[#This Row],[Sales]]</f>
        <v>0.4</v>
      </c>
      <c r="Z7761">
        <f>YEAR(Sales_Data[[#This Row],[Order Date]])</f>
        <v>2016</v>
      </c>
    </row>
    <row r="7762" spans="1:26" x14ac:dyDescent="0.2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>_xlfn.XLOOKUP(Sales_Data[[#This Row],[Category]],Assumptions_Model!A:A, Assumptions_Model!B:B)</f>
        <v>0.6</v>
      </c>
      <c r="W7762">
        <f>Sales_Data[[#This Row],[Sales]]*Sales_Data[[#This Row],[Cost_%]]</f>
        <v>25.3248</v>
      </c>
      <c r="X7762">
        <f>Sales_Data[[#This Row],[Sales]]-Sales_Data[[#This Row],[Cost]]</f>
        <v>16.883199999999999</v>
      </c>
      <c r="Y7762" s="3">
        <f>Sales_Data[[#This Row],[Gross_Profit_Recalc]]/Sales_Data[[#This Row],[Sales]]</f>
        <v>0.39999999999999997</v>
      </c>
      <c r="Z7762">
        <f>YEAR(Sales_Data[[#This Row],[Order Date]])</f>
        <v>2014</v>
      </c>
    </row>
    <row r="7763" spans="1:26" x14ac:dyDescent="0.2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>_xlfn.XLOOKUP(Sales_Data[[#This Row],[Category]],Assumptions_Model!A:A, Assumptions_Model!B:B)</f>
        <v>0.6</v>
      </c>
      <c r="W7763">
        <f>Sales_Data[[#This Row],[Sales]]*Sales_Data[[#This Row],[Cost_%]]</f>
        <v>6.2207999999999997</v>
      </c>
      <c r="X7763">
        <f>Sales_Data[[#This Row],[Sales]]-Sales_Data[[#This Row],[Cost]]</f>
        <v>4.1472000000000007</v>
      </c>
      <c r="Y7763" s="3">
        <f>Sales_Data[[#This Row],[Gross_Profit_Recalc]]/Sales_Data[[#This Row],[Sales]]</f>
        <v>0.40000000000000008</v>
      </c>
      <c r="Z7763">
        <f>YEAR(Sales_Data[[#This Row],[Order Date]])</f>
        <v>2017</v>
      </c>
    </row>
    <row r="7764" spans="1:26" x14ac:dyDescent="0.2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>_xlfn.XLOOKUP(Sales_Data[[#This Row],[Category]],Assumptions_Model!A:A, Assumptions_Model!B:B)</f>
        <v>0.6</v>
      </c>
      <c r="W7764">
        <f>Sales_Data[[#This Row],[Sales]]*Sales_Data[[#This Row],[Cost_%]]</f>
        <v>1.3344</v>
      </c>
      <c r="X7764">
        <f>Sales_Data[[#This Row],[Sales]]-Sales_Data[[#This Row],[Cost]]</f>
        <v>0.88960000000000017</v>
      </c>
      <c r="Y7764" s="3">
        <f>Sales_Data[[#This Row],[Gross_Profit_Recalc]]/Sales_Data[[#This Row],[Sales]]</f>
        <v>0.4</v>
      </c>
      <c r="Z7764">
        <f>YEAR(Sales_Data[[#This Row],[Order Date]])</f>
        <v>2017</v>
      </c>
    </row>
    <row r="7765" spans="1:26" x14ac:dyDescent="0.2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>_xlfn.XLOOKUP(Sales_Data[[#This Row],[Category]],Assumptions_Model!A:A, Assumptions_Model!B:B)</f>
        <v>0.6</v>
      </c>
      <c r="W7765">
        <f>Sales_Data[[#This Row],[Sales]]*Sales_Data[[#This Row],[Cost_%]]</f>
        <v>44.711999999999996</v>
      </c>
      <c r="X7765">
        <f>Sales_Data[[#This Row],[Sales]]-Sales_Data[[#This Row],[Cost]]</f>
        <v>29.808</v>
      </c>
      <c r="Y7765" s="3">
        <f>Sales_Data[[#This Row],[Gross_Profit_Recalc]]/Sales_Data[[#This Row],[Sales]]</f>
        <v>0.4</v>
      </c>
      <c r="Z7765">
        <f>YEAR(Sales_Data[[#This Row],[Order Date]])</f>
        <v>2015</v>
      </c>
    </row>
    <row r="7766" spans="1:26" x14ac:dyDescent="0.2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>_xlfn.XLOOKUP(Sales_Data[[#This Row],[Category]],Assumptions_Model!A:A, Assumptions_Model!B:B)</f>
        <v>0.6</v>
      </c>
      <c r="W7766">
        <f>Sales_Data[[#This Row],[Sales]]*Sales_Data[[#This Row],[Cost_%]]</f>
        <v>10.511999999999999</v>
      </c>
      <c r="X7766">
        <f>Sales_Data[[#This Row],[Sales]]-Sales_Data[[#This Row],[Cost]]</f>
        <v>7.0080000000000009</v>
      </c>
      <c r="Y7766" s="3">
        <f>Sales_Data[[#This Row],[Gross_Profit_Recalc]]/Sales_Data[[#This Row],[Sales]]</f>
        <v>0.40000000000000008</v>
      </c>
      <c r="Z7766">
        <f>YEAR(Sales_Data[[#This Row],[Order Date]])</f>
        <v>2017</v>
      </c>
    </row>
    <row r="7767" spans="1:26" x14ac:dyDescent="0.2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>_xlfn.XLOOKUP(Sales_Data[[#This Row],[Category]],Assumptions_Model!A:A, Assumptions_Model!B:B)</f>
        <v>0.65</v>
      </c>
      <c r="W7767">
        <f>Sales_Data[[#This Row],[Sales]]*Sales_Data[[#This Row],[Cost_%]]</f>
        <v>1156.9350000000002</v>
      </c>
      <c r="X7767">
        <f>Sales_Data[[#This Row],[Sales]]-Sales_Data[[#This Row],[Cost]]</f>
        <v>622.96499999999992</v>
      </c>
      <c r="Y7767" s="3">
        <f>Sales_Data[[#This Row],[Gross_Profit_Recalc]]/Sales_Data[[#This Row],[Sales]]</f>
        <v>0.34999999999999992</v>
      </c>
      <c r="Z7767">
        <f>YEAR(Sales_Data[[#This Row],[Order Date]])</f>
        <v>2017</v>
      </c>
    </row>
    <row r="7768" spans="1:26" x14ac:dyDescent="0.2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>_xlfn.XLOOKUP(Sales_Data[[#This Row],[Category]],Assumptions_Model!A:A, Assumptions_Model!B:B)</f>
        <v>0.6</v>
      </c>
      <c r="W7768">
        <f>Sales_Data[[#This Row],[Sales]]*Sales_Data[[#This Row],[Cost_%]]</f>
        <v>131.94</v>
      </c>
      <c r="X7768">
        <f>Sales_Data[[#This Row],[Sales]]-Sales_Data[[#This Row],[Cost]]</f>
        <v>87.960000000000008</v>
      </c>
      <c r="Y7768" s="3">
        <f>Sales_Data[[#This Row],[Gross_Profit_Recalc]]/Sales_Data[[#This Row],[Sales]]</f>
        <v>0.4</v>
      </c>
      <c r="Z7768">
        <f>YEAR(Sales_Data[[#This Row],[Order Date]])</f>
        <v>2017</v>
      </c>
    </row>
    <row r="7769" spans="1:26" x14ac:dyDescent="0.2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>_xlfn.XLOOKUP(Sales_Data[[#This Row],[Category]],Assumptions_Model!A:A, Assumptions_Model!B:B)</f>
        <v>0.6</v>
      </c>
      <c r="W7769">
        <f>Sales_Data[[#This Row],[Sales]]*Sales_Data[[#This Row],[Cost_%]]</f>
        <v>4.2911999999999999</v>
      </c>
      <c r="X7769">
        <f>Sales_Data[[#This Row],[Sales]]-Sales_Data[[#This Row],[Cost]]</f>
        <v>2.8608000000000002</v>
      </c>
      <c r="Y7769" s="3">
        <f>Sales_Data[[#This Row],[Gross_Profit_Recalc]]/Sales_Data[[#This Row],[Sales]]</f>
        <v>0.4</v>
      </c>
      <c r="Z7769">
        <f>YEAR(Sales_Data[[#This Row],[Order Date]])</f>
        <v>2015</v>
      </c>
    </row>
    <row r="7770" spans="1:26" x14ac:dyDescent="0.2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>_xlfn.XLOOKUP(Sales_Data[[#This Row],[Category]],Assumptions_Model!A:A, Assumptions_Model!B:B)</f>
        <v>0.6</v>
      </c>
      <c r="W7770">
        <f>Sales_Data[[#This Row],[Sales]]*Sales_Data[[#This Row],[Cost_%]]</f>
        <v>16.032</v>
      </c>
      <c r="X7770">
        <f>Sales_Data[[#This Row],[Sales]]-Sales_Data[[#This Row],[Cost]]</f>
        <v>10.687999999999999</v>
      </c>
      <c r="Y7770" s="3">
        <f>Sales_Data[[#This Row],[Gross_Profit_Recalc]]/Sales_Data[[#This Row],[Sales]]</f>
        <v>0.39999999999999997</v>
      </c>
      <c r="Z7770">
        <f>YEAR(Sales_Data[[#This Row],[Order Date]])</f>
        <v>2017</v>
      </c>
    </row>
    <row r="7771" spans="1:26" x14ac:dyDescent="0.2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>_xlfn.XLOOKUP(Sales_Data[[#This Row],[Category]],Assumptions_Model!A:A, Assumptions_Model!B:B)</f>
        <v>0.55000000000000004</v>
      </c>
      <c r="W7771">
        <f>Sales_Data[[#This Row],[Sales]]*Sales_Data[[#This Row],[Cost_%]]</f>
        <v>571.85040000000004</v>
      </c>
      <c r="X7771">
        <f>Sales_Data[[#This Row],[Sales]]-Sales_Data[[#This Row],[Cost]]</f>
        <v>467.87760000000003</v>
      </c>
      <c r="Y7771" s="3">
        <f>Sales_Data[[#This Row],[Gross_Profit_Recalc]]/Sales_Data[[#This Row],[Sales]]</f>
        <v>0.45</v>
      </c>
      <c r="Z7771">
        <f>YEAR(Sales_Data[[#This Row],[Order Date]])</f>
        <v>2016</v>
      </c>
    </row>
    <row r="7772" spans="1:26" x14ac:dyDescent="0.2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>_xlfn.XLOOKUP(Sales_Data[[#This Row],[Category]],Assumptions_Model!A:A, Assumptions_Model!B:B)</f>
        <v>0.6</v>
      </c>
      <c r="W7772">
        <f>Sales_Data[[#This Row],[Sales]]*Sales_Data[[#This Row],[Cost_%]]</f>
        <v>27.576000000000001</v>
      </c>
      <c r="X7772">
        <f>Sales_Data[[#This Row],[Sales]]-Sales_Data[[#This Row],[Cost]]</f>
        <v>18.384</v>
      </c>
      <c r="Y7772" s="3">
        <f>Sales_Data[[#This Row],[Gross_Profit_Recalc]]/Sales_Data[[#This Row],[Sales]]</f>
        <v>0.4</v>
      </c>
      <c r="Z7772">
        <f>YEAR(Sales_Data[[#This Row],[Order Date]])</f>
        <v>2016</v>
      </c>
    </row>
    <row r="7773" spans="1:26" x14ac:dyDescent="0.2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>_xlfn.XLOOKUP(Sales_Data[[#This Row],[Category]],Assumptions_Model!A:A, Assumptions_Model!B:B)</f>
        <v>0.6</v>
      </c>
      <c r="W7773">
        <f>Sales_Data[[#This Row],[Sales]]*Sales_Data[[#This Row],[Cost_%]]</f>
        <v>273.95280000000002</v>
      </c>
      <c r="X7773">
        <f>Sales_Data[[#This Row],[Sales]]-Sales_Data[[#This Row],[Cost]]</f>
        <v>182.6352</v>
      </c>
      <c r="Y7773" s="3">
        <f>Sales_Data[[#This Row],[Gross_Profit_Recalc]]/Sales_Data[[#This Row],[Sales]]</f>
        <v>0.39999999999999997</v>
      </c>
      <c r="Z7773">
        <f>YEAR(Sales_Data[[#This Row],[Order Date]])</f>
        <v>2016</v>
      </c>
    </row>
    <row r="7774" spans="1:26" x14ac:dyDescent="0.2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f>_xlfn.XLOOKUP(Sales_Data[[#This Row],[Category]],Assumptions_Model!A:A, Assumptions_Model!B:B)</f>
        <v>0.55000000000000004</v>
      </c>
      <c r="W7774">
        <f>Sales_Data[[#This Row],[Sales]]*Sales_Data[[#This Row],[Cost_%]]</f>
        <v>2474.9917500000001</v>
      </c>
      <c r="X7774">
        <f>Sales_Data[[#This Row],[Sales]]-Sales_Data[[#This Row],[Cost]]</f>
        <v>2024.9932499999995</v>
      </c>
      <c r="Y7774" s="3">
        <f>Sales_Data[[#This Row],[Gross_Profit_Recalc]]/Sales_Data[[#This Row],[Sales]]</f>
        <v>0.44999999999999996</v>
      </c>
      <c r="Z7774">
        <f>YEAR(Sales_Data[[#This Row],[Order Date]])</f>
        <v>2016</v>
      </c>
    </row>
    <row r="7775" spans="1:26" x14ac:dyDescent="0.2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f>_xlfn.XLOOKUP(Sales_Data[[#This Row],[Category]],Assumptions_Model!A:A, Assumptions_Model!B:B)</f>
        <v>0.55000000000000004</v>
      </c>
      <c r="W7775">
        <f>Sales_Data[[#This Row],[Sales]]*Sales_Data[[#This Row],[Cost_%]]</f>
        <v>32.986800000000002</v>
      </c>
      <c r="X7775">
        <f>Sales_Data[[#This Row],[Sales]]-Sales_Data[[#This Row],[Cost]]</f>
        <v>26.989199999999997</v>
      </c>
      <c r="Y7775" s="3">
        <f>Sales_Data[[#This Row],[Gross_Profit_Recalc]]/Sales_Data[[#This Row],[Sales]]</f>
        <v>0.44999999999999996</v>
      </c>
      <c r="Z7775">
        <f>YEAR(Sales_Data[[#This Row],[Order Date]])</f>
        <v>2016</v>
      </c>
    </row>
    <row r="7776" spans="1:26" x14ac:dyDescent="0.2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>_xlfn.XLOOKUP(Sales_Data[[#This Row],[Category]],Assumptions_Model!A:A, Assumptions_Model!B:B)</f>
        <v>0.6</v>
      </c>
      <c r="W7776">
        <f>Sales_Data[[#This Row],[Sales]]*Sales_Data[[#This Row],[Cost_%]]</f>
        <v>3.6719999999999997</v>
      </c>
      <c r="X7776">
        <f>Sales_Data[[#This Row],[Sales]]-Sales_Data[[#This Row],[Cost]]</f>
        <v>2.4480000000000004</v>
      </c>
      <c r="Y7776" s="3">
        <f>Sales_Data[[#This Row],[Gross_Profit_Recalc]]/Sales_Data[[#This Row],[Sales]]</f>
        <v>0.40000000000000008</v>
      </c>
      <c r="Z7776">
        <f>YEAR(Sales_Data[[#This Row],[Order Date]])</f>
        <v>2016</v>
      </c>
    </row>
    <row r="7777" spans="1:26" x14ac:dyDescent="0.2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>_xlfn.XLOOKUP(Sales_Data[[#This Row],[Category]],Assumptions_Model!A:A, Assumptions_Model!B:B)</f>
        <v>0.6</v>
      </c>
      <c r="W7777">
        <f>Sales_Data[[#This Row],[Sales]]*Sales_Data[[#This Row],[Cost_%]]</f>
        <v>6.5880000000000001</v>
      </c>
      <c r="X7777">
        <f>Sales_Data[[#This Row],[Sales]]-Sales_Data[[#This Row],[Cost]]</f>
        <v>4.3920000000000003</v>
      </c>
      <c r="Y7777" s="3">
        <f>Sales_Data[[#This Row],[Gross_Profit_Recalc]]/Sales_Data[[#This Row],[Sales]]</f>
        <v>0.4</v>
      </c>
      <c r="Z7777">
        <f>YEAR(Sales_Data[[#This Row],[Order Date]])</f>
        <v>2014</v>
      </c>
    </row>
    <row r="7778" spans="1:26" x14ac:dyDescent="0.2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>_xlfn.XLOOKUP(Sales_Data[[#This Row],[Category]],Assumptions_Model!A:A, Assumptions_Model!B:B)</f>
        <v>0.6</v>
      </c>
      <c r="W7778">
        <f>Sales_Data[[#This Row],[Sales]]*Sales_Data[[#This Row],[Cost_%]]</f>
        <v>4.7160000000000002</v>
      </c>
      <c r="X7778">
        <f>Sales_Data[[#This Row],[Sales]]-Sales_Data[[#This Row],[Cost]]</f>
        <v>3.1440000000000001</v>
      </c>
      <c r="Y7778" s="3">
        <f>Sales_Data[[#This Row],[Gross_Profit_Recalc]]/Sales_Data[[#This Row],[Sales]]</f>
        <v>0.4</v>
      </c>
      <c r="Z7778">
        <f>YEAR(Sales_Data[[#This Row],[Order Date]])</f>
        <v>2014</v>
      </c>
    </row>
    <row r="7779" spans="1:26" x14ac:dyDescent="0.2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>_xlfn.XLOOKUP(Sales_Data[[#This Row],[Category]],Assumptions_Model!A:A, Assumptions_Model!B:B)</f>
        <v>0.6</v>
      </c>
      <c r="W7779">
        <f>Sales_Data[[#This Row],[Sales]]*Sales_Data[[#This Row],[Cost_%]]</f>
        <v>30.87</v>
      </c>
      <c r="X7779">
        <f>Sales_Data[[#This Row],[Sales]]-Sales_Data[[#This Row],[Cost]]</f>
        <v>20.580000000000002</v>
      </c>
      <c r="Y7779" s="3">
        <f>Sales_Data[[#This Row],[Gross_Profit_Recalc]]/Sales_Data[[#This Row],[Sales]]</f>
        <v>0.4</v>
      </c>
      <c r="Z7779">
        <f>YEAR(Sales_Data[[#This Row],[Order Date]])</f>
        <v>2014</v>
      </c>
    </row>
    <row r="7780" spans="1:26" x14ac:dyDescent="0.2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>_xlfn.XLOOKUP(Sales_Data[[#This Row],[Category]],Assumptions_Model!A:A, Assumptions_Model!B:B)</f>
        <v>0.6</v>
      </c>
      <c r="W7780">
        <f>Sales_Data[[#This Row],[Sales]]*Sales_Data[[#This Row],[Cost_%]]</f>
        <v>22.233599999999999</v>
      </c>
      <c r="X7780">
        <f>Sales_Data[[#This Row],[Sales]]-Sales_Data[[#This Row],[Cost]]</f>
        <v>14.822399999999998</v>
      </c>
      <c r="Y7780" s="3">
        <f>Sales_Data[[#This Row],[Gross_Profit_Recalc]]/Sales_Data[[#This Row],[Sales]]</f>
        <v>0.39999999999999997</v>
      </c>
      <c r="Z7780">
        <f>YEAR(Sales_Data[[#This Row],[Order Date]])</f>
        <v>2014</v>
      </c>
    </row>
    <row r="7781" spans="1:26" x14ac:dyDescent="0.2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>_xlfn.XLOOKUP(Sales_Data[[#This Row],[Category]],Assumptions_Model!A:A, Assumptions_Model!B:B)</f>
        <v>0.6</v>
      </c>
      <c r="W7781">
        <f>Sales_Data[[#This Row],[Sales]]*Sales_Data[[#This Row],[Cost_%]]</f>
        <v>122.35199999999999</v>
      </c>
      <c r="X7781">
        <f>Sales_Data[[#This Row],[Sales]]-Sales_Data[[#This Row],[Cost]]</f>
        <v>81.567999999999998</v>
      </c>
      <c r="Y7781" s="3">
        <f>Sales_Data[[#This Row],[Gross_Profit_Recalc]]/Sales_Data[[#This Row],[Sales]]</f>
        <v>0.4</v>
      </c>
      <c r="Z7781">
        <f>YEAR(Sales_Data[[#This Row],[Order Date]])</f>
        <v>2016</v>
      </c>
    </row>
    <row r="7782" spans="1:26" x14ac:dyDescent="0.2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>_xlfn.XLOOKUP(Sales_Data[[#This Row],[Category]],Assumptions_Model!A:A, Assumptions_Model!B:B)</f>
        <v>0.55000000000000004</v>
      </c>
      <c r="W7782">
        <f>Sales_Data[[#This Row],[Sales]]*Sales_Data[[#This Row],[Cost_%]]</f>
        <v>16.257999999999999</v>
      </c>
      <c r="X7782">
        <f>Sales_Data[[#This Row],[Sales]]-Sales_Data[[#This Row],[Cost]]</f>
        <v>13.302</v>
      </c>
      <c r="Y7782" s="3">
        <f>Sales_Data[[#This Row],[Gross_Profit_Recalc]]/Sales_Data[[#This Row],[Sales]]</f>
        <v>0.45</v>
      </c>
      <c r="Z7782">
        <f>YEAR(Sales_Data[[#This Row],[Order Date]])</f>
        <v>2016</v>
      </c>
    </row>
    <row r="7783" spans="1:26" x14ac:dyDescent="0.2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>_xlfn.XLOOKUP(Sales_Data[[#This Row],[Category]],Assumptions_Model!A:A, Assumptions_Model!B:B)</f>
        <v>0.6</v>
      </c>
      <c r="W7783">
        <f>Sales_Data[[#This Row],[Sales]]*Sales_Data[[#This Row],[Cost_%]]</f>
        <v>5.1407999999999996</v>
      </c>
      <c r="X7783">
        <f>Sales_Data[[#This Row],[Sales]]-Sales_Data[[#This Row],[Cost]]</f>
        <v>3.4272</v>
      </c>
      <c r="Y7783" s="3">
        <f>Sales_Data[[#This Row],[Gross_Profit_Recalc]]/Sales_Data[[#This Row],[Sales]]</f>
        <v>0.4</v>
      </c>
      <c r="Z7783">
        <f>YEAR(Sales_Data[[#This Row],[Order Date]])</f>
        <v>2015</v>
      </c>
    </row>
    <row r="7784" spans="1:26" x14ac:dyDescent="0.2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>_xlfn.XLOOKUP(Sales_Data[[#This Row],[Category]],Assumptions_Model!A:A, Assumptions_Model!B:B)</f>
        <v>0.6</v>
      </c>
      <c r="W7784">
        <f>Sales_Data[[#This Row],[Sales]]*Sales_Data[[#This Row],[Cost_%]]</f>
        <v>27.148799999999998</v>
      </c>
      <c r="X7784">
        <f>Sales_Data[[#This Row],[Sales]]-Sales_Data[[#This Row],[Cost]]</f>
        <v>18.0992</v>
      </c>
      <c r="Y7784" s="3">
        <f>Sales_Data[[#This Row],[Gross_Profit_Recalc]]/Sales_Data[[#This Row],[Sales]]</f>
        <v>0.4</v>
      </c>
      <c r="Z7784">
        <f>YEAR(Sales_Data[[#This Row],[Order Date]])</f>
        <v>2016</v>
      </c>
    </row>
    <row r="7785" spans="1:26" x14ac:dyDescent="0.2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>_xlfn.XLOOKUP(Sales_Data[[#This Row],[Category]],Assumptions_Model!A:A, Assumptions_Model!B:B)</f>
        <v>0.65</v>
      </c>
      <c r="W7785">
        <f>Sales_Data[[#This Row],[Sales]]*Sales_Data[[#This Row],[Cost_%]]</f>
        <v>569.59500000000003</v>
      </c>
      <c r="X7785">
        <f>Sales_Data[[#This Row],[Sales]]-Sales_Data[[#This Row],[Cost]]</f>
        <v>306.70499999999993</v>
      </c>
      <c r="Y7785" s="3">
        <f>Sales_Data[[#This Row],[Gross_Profit_Recalc]]/Sales_Data[[#This Row],[Sales]]</f>
        <v>0.34999999999999992</v>
      </c>
      <c r="Z7785">
        <f>YEAR(Sales_Data[[#This Row],[Order Date]])</f>
        <v>2016</v>
      </c>
    </row>
    <row r="7786" spans="1:26" x14ac:dyDescent="0.2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>_xlfn.XLOOKUP(Sales_Data[[#This Row],[Category]],Assumptions_Model!A:A, Assumptions_Model!B:B)</f>
        <v>0.6</v>
      </c>
      <c r="W7786">
        <f>Sales_Data[[#This Row],[Sales]]*Sales_Data[[#This Row],[Cost_%]]</f>
        <v>111.2256</v>
      </c>
      <c r="X7786">
        <f>Sales_Data[[#This Row],[Sales]]-Sales_Data[[#This Row],[Cost]]</f>
        <v>74.150400000000005</v>
      </c>
      <c r="Y7786" s="3">
        <f>Sales_Data[[#This Row],[Gross_Profit_Recalc]]/Sales_Data[[#This Row],[Sales]]</f>
        <v>0.4</v>
      </c>
      <c r="Z7786">
        <f>YEAR(Sales_Data[[#This Row],[Order Date]])</f>
        <v>2016</v>
      </c>
    </row>
    <row r="7787" spans="1:26" x14ac:dyDescent="0.2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>_xlfn.XLOOKUP(Sales_Data[[#This Row],[Category]],Assumptions_Model!A:A, Assumptions_Model!B:B)</f>
        <v>0.6</v>
      </c>
      <c r="W7787">
        <f>Sales_Data[[#This Row],[Sales]]*Sales_Data[[#This Row],[Cost_%]]</f>
        <v>15.035999999999998</v>
      </c>
      <c r="X7787">
        <f>Sales_Data[[#This Row],[Sales]]-Sales_Data[[#This Row],[Cost]]</f>
        <v>10.024000000000001</v>
      </c>
      <c r="Y7787" s="3">
        <f>Sales_Data[[#This Row],[Gross_Profit_Recalc]]/Sales_Data[[#This Row],[Sales]]</f>
        <v>0.40000000000000008</v>
      </c>
      <c r="Z7787">
        <f>YEAR(Sales_Data[[#This Row],[Order Date]])</f>
        <v>2014</v>
      </c>
    </row>
    <row r="7788" spans="1:26" x14ac:dyDescent="0.2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f>_xlfn.XLOOKUP(Sales_Data[[#This Row],[Category]],Assumptions_Model!A:A, Assumptions_Model!B:B)</f>
        <v>0.6</v>
      </c>
      <c r="W7788">
        <f>Sales_Data[[#This Row],[Sales]]*Sales_Data[[#This Row],[Cost_%]]</f>
        <v>1.734</v>
      </c>
      <c r="X7788">
        <f>Sales_Data[[#This Row],[Sales]]-Sales_Data[[#This Row],[Cost]]</f>
        <v>1.1560000000000001</v>
      </c>
      <c r="Y7788" s="3">
        <f>Sales_Data[[#This Row],[Gross_Profit_Recalc]]/Sales_Data[[#This Row],[Sales]]</f>
        <v>0.4</v>
      </c>
      <c r="Z7788">
        <f>YEAR(Sales_Data[[#This Row],[Order Date]])</f>
        <v>2016</v>
      </c>
    </row>
    <row r="7789" spans="1:26" x14ac:dyDescent="0.2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f>_xlfn.XLOOKUP(Sales_Data[[#This Row],[Category]],Assumptions_Model!A:A, Assumptions_Model!B:B)</f>
        <v>0.6</v>
      </c>
      <c r="W7789">
        <f>Sales_Data[[#This Row],[Sales]]*Sales_Data[[#This Row],[Cost_%]]</f>
        <v>4.7375999999999996</v>
      </c>
      <c r="X7789">
        <f>Sales_Data[[#This Row],[Sales]]-Sales_Data[[#This Row],[Cost]]</f>
        <v>3.1584000000000003</v>
      </c>
      <c r="Y7789" s="3">
        <f>Sales_Data[[#This Row],[Gross_Profit_Recalc]]/Sales_Data[[#This Row],[Sales]]</f>
        <v>0.4</v>
      </c>
      <c r="Z7789">
        <f>YEAR(Sales_Data[[#This Row],[Order Date]])</f>
        <v>2016</v>
      </c>
    </row>
    <row r="7790" spans="1:26" x14ac:dyDescent="0.2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>_xlfn.XLOOKUP(Sales_Data[[#This Row],[Category]],Assumptions_Model!A:A, Assumptions_Model!B:B)</f>
        <v>0.65</v>
      </c>
      <c r="W7790">
        <f>Sales_Data[[#This Row],[Sales]]*Sales_Data[[#This Row],[Cost_%]]</f>
        <v>14.695200000000002</v>
      </c>
      <c r="X7790">
        <f>Sales_Data[[#This Row],[Sales]]-Sales_Data[[#This Row],[Cost]]</f>
        <v>7.9127999999999989</v>
      </c>
      <c r="Y7790" s="3">
        <f>Sales_Data[[#This Row],[Gross_Profit_Recalc]]/Sales_Data[[#This Row],[Sales]]</f>
        <v>0.34999999999999992</v>
      </c>
      <c r="Z7790">
        <f>YEAR(Sales_Data[[#This Row],[Order Date]])</f>
        <v>2016</v>
      </c>
    </row>
    <row r="7791" spans="1:26" x14ac:dyDescent="0.2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f>_xlfn.XLOOKUP(Sales_Data[[#This Row],[Category]],Assumptions_Model!A:A, Assumptions_Model!B:B)</f>
        <v>0.6</v>
      </c>
      <c r="W7791">
        <f>Sales_Data[[#This Row],[Sales]]*Sales_Data[[#This Row],[Cost_%]]</f>
        <v>18.316799999999997</v>
      </c>
      <c r="X7791">
        <f>Sales_Data[[#This Row],[Sales]]-Sales_Data[[#This Row],[Cost]]</f>
        <v>12.211200000000002</v>
      </c>
      <c r="Y7791" s="3">
        <f>Sales_Data[[#This Row],[Gross_Profit_Recalc]]/Sales_Data[[#This Row],[Sales]]</f>
        <v>0.40000000000000008</v>
      </c>
      <c r="Z7791">
        <f>YEAR(Sales_Data[[#This Row],[Order Date]])</f>
        <v>2016</v>
      </c>
    </row>
    <row r="7792" spans="1:26" x14ac:dyDescent="0.2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>_xlfn.XLOOKUP(Sales_Data[[#This Row],[Category]],Assumptions_Model!A:A, Assumptions_Model!B:B)</f>
        <v>0.6</v>
      </c>
      <c r="W7792">
        <f>Sales_Data[[#This Row],[Sales]]*Sales_Data[[#This Row],[Cost_%]]</f>
        <v>2.9051999999999998</v>
      </c>
      <c r="X7792">
        <f>Sales_Data[[#This Row],[Sales]]-Sales_Data[[#This Row],[Cost]]</f>
        <v>1.9367999999999999</v>
      </c>
      <c r="Y7792" s="3">
        <f>Sales_Data[[#This Row],[Gross_Profit_Recalc]]/Sales_Data[[#This Row],[Sales]]</f>
        <v>0.4</v>
      </c>
      <c r="Z7792">
        <f>YEAR(Sales_Data[[#This Row],[Order Date]])</f>
        <v>2017</v>
      </c>
    </row>
    <row r="7793" spans="1:26" x14ac:dyDescent="0.2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>_xlfn.XLOOKUP(Sales_Data[[#This Row],[Category]],Assumptions_Model!A:A, Assumptions_Model!B:B)</f>
        <v>0.6</v>
      </c>
      <c r="W7793">
        <f>Sales_Data[[#This Row],[Sales]]*Sales_Data[[#This Row],[Cost_%]]</f>
        <v>1.08</v>
      </c>
      <c r="X7793">
        <f>Sales_Data[[#This Row],[Sales]]-Sales_Data[[#This Row],[Cost]]</f>
        <v>0.72</v>
      </c>
      <c r="Y7793" s="3">
        <f>Sales_Data[[#This Row],[Gross_Profit_Recalc]]/Sales_Data[[#This Row],[Sales]]</f>
        <v>0.39999999999999997</v>
      </c>
      <c r="Z7793">
        <f>YEAR(Sales_Data[[#This Row],[Order Date]])</f>
        <v>2016</v>
      </c>
    </row>
    <row r="7794" spans="1:26" x14ac:dyDescent="0.2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>_xlfn.XLOOKUP(Sales_Data[[#This Row],[Category]],Assumptions_Model!A:A, Assumptions_Model!B:B)</f>
        <v>0.55000000000000004</v>
      </c>
      <c r="W7794">
        <f>Sales_Data[[#This Row],[Sales]]*Sales_Data[[#This Row],[Cost_%]]</f>
        <v>21.991200000000003</v>
      </c>
      <c r="X7794">
        <f>Sales_Data[[#This Row],[Sales]]-Sales_Data[[#This Row],[Cost]]</f>
        <v>17.992799999999999</v>
      </c>
      <c r="Y7794" s="3">
        <f>Sales_Data[[#This Row],[Gross_Profit_Recalc]]/Sales_Data[[#This Row],[Sales]]</f>
        <v>0.44999999999999996</v>
      </c>
      <c r="Z7794">
        <f>YEAR(Sales_Data[[#This Row],[Order Date]])</f>
        <v>2017</v>
      </c>
    </row>
    <row r="7795" spans="1:26" x14ac:dyDescent="0.2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>_xlfn.XLOOKUP(Sales_Data[[#This Row],[Category]],Assumptions_Model!A:A, Assumptions_Model!B:B)</f>
        <v>0.6</v>
      </c>
      <c r="W7795">
        <f>Sales_Data[[#This Row],[Sales]]*Sales_Data[[#This Row],[Cost_%]]</f>
        <v>19.439999999999998</v>
      </c>
      <c r="X7795">
        <f>Sales_Data[[#This Row],[Sales]]-Sales_Data[[#This Row],[Cost]]</f>
        <v>12.96</v>
      </c>
      <c r="Y7795" s="3">
        <f>Sales_Data[[#This Row],[Gross_Profit_Recalc]]/Sales_Data[[#This Row],[Sales]]</f>
        <v>0.4</v>
      </c>
      <c r="Z7795">
        <f>YEAR(Sales_Data[[#This Row],[Order Date]])</f>
        <v>2015</v>
      </c>
    </row>
    <row r="7796" spans="1:26" x14ac:dyDescent="0.2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>_xlfn.XLOOKUP(Sales_Data[[#This Row],[Category]],Assumptions_Model!A:A, Assumptions_Model!B:B)</f>
        <v>0.6</v>
      </c>
      <c r="W7796">
        <f>Sales_Data[[#This Row],[Sales]]*Sales_Data[[#This Row],[Cost_%]]</f>
        <v>58.727999999999994</v>
      </c>
      <c r="X7796">
        <f>Sales_Data[[#This Row],[Sales]]-Sales_Data[[#This Row],[Cost]]</f>
        <v>39.152000000000001</v>
      </c>
      <c r="Y7796" s="3">
        <f>Sales_Data[[#This Row],[Gross_Profit_Recalc]]/Sales_Data[[#This Row],[Sales]]</f>
        <v>0.4</v>
      </c>
      <c r="Z7796">
        <f>YEAR(Sales_Data[[#This Row],[Order Date]])</f>
        <v>2015</v>
      </c>
    </row>
    <row r="7797" spans="1:26" x14ac:dyDescent="0.2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>_xlfn.XLOOKUP(Sales_Data[[#This Row],[Category]],Assumptions_Model!A:A, Assumptions_Model!B:B)</f>
        <v>0.55000000000000004</v>
      </c>
      <c r="W7797">
        <f>Sales_Data[[#This Row],[Sales]]*Sales_Data[[#This Row],[Cost_%]]</f>
        <v>168.94240000000002</v>
      </c>
      <c r="X7797">
        <f>Sales_Data[[#This Row],[Sales]]-Sales_Data[[#This Row],[Cost]]</f>
        <v>138.22559999999999</v>
      </c>
      <c r="Y7797" s="3">
        <f>Sales_Data[[#This Row],[Gross_Profit_Recalc]]/Sales_Data[[#This Row],[Sales]]</f>
        <v>0.44999999999999996</v>
      </c>
      <c r="Z7797">
        <f>YEAR(Sales_Data[[#This Row],[Order Date]])</f>
        <v>2015</v>
      </c>
    </row>
    <row r="7798" spans="1:26" x14ac:dyDescent="0.2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>_xlfn.XLOOKUP(Sales_Data[[#This Row],[Category]],Assumptions_Model!A:A, Assumptions_Model!B:B)</f>
        <v>0.6</v>
      </c>
      <c r="W7798">
        <f>Sales_Data[[#This Row],[Sales]]*Sales_Data[[#This Row],[Cost_%]]</f>
        <v>16.139999999999997</v>
      </c>
      <c r="X7798">
        <f>Sales_Data[[#This Row],[Sales]]-Sales_Data[[#This Row],[Cost]]</f>
        <v>10.760000000000002</v>
      </c>
      <c r="Y7798" s="3">
        <f>Sales_Data[[#This Row],[Gross_Profit_Recalc]]/Sales_Data[[#This Row],[Sales]]</f>
        <v>0.40000000000000008</v>
      </c>
      <c r="Z7798">
        <f>YEAR(Sales_Data[[#This Row],[Order Date]])</f>
        <v>2015</v>
      </c>
    </row>
    <row r="7799" spans="1:26" x14ac:dyDescent="0.2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f>_xlfn.XLOOKUP(Sales_Data[[#This Row],[Category]],Assumptions_Model!A:A, Assumptions_Model!B:B)</f>
        <v>0.6</v>
      </c>
      <c r="W7799">
        <f>Sales_Data[[#This Row],[Sales]]*Sales_Data[[#This Row],[Cost_%]]</f>
        <v>28.206</v>
      </c>
      <c r="X7799">
        <f>Sales_Data[[#This Row],[Sales]]-Sales_Data[[#This Row],[Cost]]</f>
        <v>18.803999999999998</v>
      </c>
      <c r="Y7799" s="3">
        <f>Sales_Data[[#This Row],[Gross_Profit_Recalc]]/Sales_Data[[#This Row],[Sales]]</f>
        <v>0.39999999999999997</v>
      </c>
      <c r="Z7799">
        <f>YEAR(Sales_Data[[#This Row],[Order Date]])</f>
        <v>2017</v>
      </c>
    </row>
    <row r="7800" spans="1:26" x14ac:dyDescent="0.2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>_xlfn.XLOOKUP(Sales_Data[[#This Row],[Category]],Assumptions_Model!A:A, Assumptions_Model!B:B)</f>
        <v>0.55000000000000004</v>
      </c>
      <c r="W7800">
        <f>Sales_Data[[#This Row],[Sales]]*Sales_Data[[#This Row],[Cost_%]]</f>
        <v>258.49450000000002</v>
      </c>
      <c r="X7800">
        <f>Sales_Data[[#This Row],[Sales]]-Sales_Data[[#This Row],[Cost]]</f>
        <v>211.49549999999999</v>
      </c>
      <c r="Y7800" s="3">
        <f>Sales_Data[[#This Row],[Gross_Profit_Recalc]]/Sales_Data[[#This Row],[Sales]]</f>
        <v>0.44999999999999996</v>
      </c>
      <c r="Z7800">
        <f>YEAR(Sales_Data[[#This Row],[Order Date]])</f>
        <v>2017</v>
      </c>
    </row>
    <row r="7801" spans="1:26" x14ac:dyDescent="0.2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>_xlfn.XLOOKUP(Sales_Data[[#This Row],[Category]],Assumptions_Model!A:A, Assumptions_Model!B:B)</f>
        <v>0.65</v>
      </c>
      <c r="W7801">
        <f>Sales_Data[[#This Row],[Sales]]*Sales_Data[[#This Row],[Cost_%]]</f>
        <v>135.09990000000002</v>
      </c>
      <c r="X7801">
        <f>Sales_Data[[#This Row],[Sales]]-Sales_Data[[#This Row],[Cost]]</f>
        <v>72.746099999999984</v>
      </c>
      <c r="Y7801" s="3">
        <f>Sales_Data[[#This Row],[Gross_Profit_Recalc]]/Sales_Data[[#This Row],[Sales]]</f>
        <v>0.34999999999999992</v>
      </c>
      <c r="Z7801">
        <f>YEAR(Sales_Data[[#This Row],[Order Date]])</f>
        <v>2017</v>
      </c>
    </row>
    <row r="7802" spans="1:26" x14ac:dyDescent="0.2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>_xlfn.XLOOKUP(Sales_Data[[#This Row],[Category]],Assumptions_Model!A:A, Assumptions_Model!B:B)</f>
        <v>0.6</v>
      </c>
      <c r="W7802">
        <f>Sales_Data[[#This Row],[Sales]]*Sales_Data[[#This Row],[Cost_%]]</f>
        <v>194.84640000000002</v>
      </c>
      <c r="X7802">
        <f>Sales_Data[[#This Row],[Sales]]-Sales_Data[[#This Row],[Cost]]</f>
        <v>129.89760000000001</v>
      </c>
      <c r="Y7802" s="3">
        <f>Sales_Data[[#This Row],[Gross_Profit_Recalc]]/Sales_Data[[#This Row],[Sales]]</f>
        <v>0.4</v>
      </c>
      <c r="Z7802">
        <f>YEAR(Sales_Data[[#This Row],[Order Date]])</f>
        <v>2017</v>
      </c>
    </row>
    <row r="7803" spans="1:26" x14ac:dyDescent="0.2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f>_xlfn.XLOOKUP(Sales_Data[[#This Row],[Category]],Assumptions_Model!A:A, Assumptions_Model!B:B)</f>
        <v>0.65</v>
      </c>
      <c r="W7803">
        <f>Sales_Data[[#This Row],[Sales]]*Sales_Data[[#This Row],[Cost_%]]</f>
        <v>26.311999999999998</v>
      </c>
      <c r="X7803">
        <f>Sales_Data[[#This Row],[Sales]]-Sales_Data[[#This Row],[Cost]]</f>
        <v>14.167999999999999</v>
      </c>
      <c r="Y7803" s="3">
        <f>Sales_Data[[#This Row],[Gross_Profit_Recalc]]/Sales_Data[[#This Row],[Sales]]</f>
        <v>0.35000000000000003</v>
      </c>
      <c r="Z7803">
        <f>YEAR(Sales_Data[[#This Row],[Order Date]])</f>
        <v>2014</v>
      </c>
    </row>
    <row r="7804" spans="1:26" x14ac:dyDescent="0.2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>_xlfn.XLOOKUP(Sales_Data[[#This Row],[Category]],Assumptions_Model!A:A, Assumptions_Model!B:B)</f>
        <v>0.6</v>
      </c>
      <c r="W7804">
        <f>Sales_Data[[#This Row],[Sales]]*Sales_Data[[#This Row],[Cost_%]]</f>
        <v>7.1999999999999993</v>
      </c>
      <c r="X7804">
        <f>Sales_Data[[#This Row],[Sales]]-Sales_Data[[#This Row],[Cost]]</f>
        <v>4.8000000000000007</v>
      </c>
      <c r="Y7804" s="3">
        <f>Sales_Data[[#This Row],[Gross_Profit_Recalc]]/Sales_Data[[#This Row],[Sales]]</f>
        <v>0.40000000000000008</v>
      </c>
      <c r="Z7804">
        <f>YEAR(Sales_Data[[#This Row],[Order Date]])</f>
        <v>2015</v>
      </c>
    </row>
    <row r="7805" spans="1:26" x14ac:dyDescent="0.2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>_xlfn.XLOOKUP(Sales_Data[[#This Row],[Category]],Assumptions_Model!A:A, Assumptions_Model!B:B)</f>
        <v>0.6</v>
      </c>
      <c r="W7805">
        <f>Sales_Data[[#This Row],[Sales]]*Sales_Data[[#This Row],[Cost_%]]</f>
        <v>432.03839999999997</v>
      </c>
      <c r="X7805">
        <f>Sales_Data[[#This Row],[Sales]]-Sales_Data[[#This Row],[Cost]]</f>
        <v>288.0256</v>
      </c>
      <c r="Y7805" s="3">
        <f>Sales_Data[[#This Row],[Gross_Profit_Recalc]]/Sales_Data[[#This Row],[Sales]]</f>
        <v>0.4</v>
      </c>
      <c r="Z7805">
        <f>YEAR(Sales_Data[[#This Row],[Order Date]])</f>
        <v>2015</v>
      </c>
    </row>
    <row r="7806" spans="1:26" x14ac:dyDescent="0.2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>_xlfn.XLOOKUP(Sales_Data[[#This Row],[Category]],Assumptions_Model!A:A, Assumptions_Model!B:B)</f>
        <v>0.6</v>
      </c>
      <c r="W7806">
        <f>Sales_Data[[#This Row],[Sales]]*Sales_Data[[#This Row],[Cost_%]]</f>
        <v>15.254399999999999</v>
      </c>
      <c r="X7806">
        <f>Sales_Data[[#This Row],[Sales]]-Sales_Data[[#This Row],[Cost]]</f>
        <v>10.169600000000001</v>
      </c>
      <c r="Y7806" s="3">
        <f>Sales_Data[[#This Row],[Gross_Profit_Recalc]]/Sales_Data[[#This Row],[Sales]]</f>
        <v>0.4</v>
      </c>
      <c r="Z7806">
        <f>YEAR(Sales_Data[[#This Row],[Order Date]])</f>
        <v>2015</v>
      </c>
    </row>
    <row r="7807" spans="1:26" x14ac:dyDescent="0.2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>_xlfn.XLOOKUP(Sales_Data[[#This Row],[Category]],Assumptions_Model!A:A, Assumptions_Model!B:B)</f>
        <v>0.6</v>
      </c>
      <c r="W7807">
        <f>Sales_Data[[#This Row],[Sales]]*Sales_Data[[#This Row],[Cost_%]]</f>
        <v>1.6895999999999998</v>
      </c>
      <c r="X7807">
        <f>Sales_Data[[#This Row],[Sales]]-Sales_Data[[#This Row],[Cost]]</f>
        <v>1.1264000000000001</v>
      </c>
      <c r="Y7807" s="3">
        <f>Sales_Data[[#This Row],[Gross_Profit_Recalc]]/Sales_Data[[#This Row],[Sales]]</f>
        <v>0.4</v>
      </c>
      <c r="Z7807">
        <f>YEAR(Sales_Data[[#This Row],[Order Date]])</f>
        <v>2015</v>
      </c>
    </row>
    <row r="7808" spans="1:26" x14ac:dyDescent="0.2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>_xlfn.XLOOKUP(Sales_Data[[#This Row],[Category]],Assumptions_Model!A:A, Assumptions_Model!B:B)</f>
        <v>0.6</v>
      </c>
      <c r="W7808">
        <f>Sales_Data[[#This Row],[Sales]]*Sales_Data[[#This Row],[Cost_%]]</f>
        <v>1.9224000000000001</v>
      </c>
      <c r="X7808">
        <f>Sales_Data[[#This Row],[Sales]]-Sales_Data[[#This Row],[Cost]]</f>
        <v>1.2816000000000001</v>
      </c>
      <c r="Y7808" s="3">
        <f>Sales_Data[[#This Row],[Gross_Profit_Recalc]]/Sales_Data[[#This Row],[Sales]]</f>
        <v>0.4</v>
      </c>
      <c r="Z7808">
        <f>YEAR(Sales_Data[[#This Row],[Order Date]])</f>
        <v>2015</v>
      </c>
    </row>
    <row r="7809" spans="1:26" x14ac:dyDescent="0.2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>_xlfn.XLOOKUP(Sales_Data[[#This Row],[Category]],Assumptions_Model!A:A, Assumptions_Model!B:B)</f>
        <v>0.6</v>
      </c>
      <c r="W7809">
        <f>Sales_Data[[#This Row],[Sales]]*Sales_Data[[#This Row],[Cost_%]]</f>
        <v>18.4968</v>
      </c>
      <c r="X7809">
        <f>Sales_Data[[#This Row],[Sales]]-Sales_Data[[#This Row],[Cost]]</f>
        <v>12.331199999999999</v>
      </c>
      <c r="Y7809" s="3">
        <f>Sales_Data[[#This Row],[Gross_Profit_Recalc]]/Sales_Data[[#This Row],[Sales]]</f>
        <v>0.39999999999999997</v>
      </c>
      <c r="Z7809">
        <f>YEAR(Sales_Data[[#This Row],[Order Date]])</f>
        <v>2016</v>
      </c>
    </row>
    <row r="7810" spans="1:26" x14ac:dyDescent="0.2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>_xlfn.XLOOKUP(Sales_Data[[#This Row],[Category]],Assumptions_Model!A:A, Assumptions_Model!B:B)</f>
        <v>0.6</v>
      </c>
      <c r="W7810">
        <f>Sales_Data[[#This Row],[Sales]]*Sales_Data[[#This Row],[Cost_%]]</f>
        <v>28.569599999999998</v>
      </c>
      <c r="X7810">
        <f>Sales_Data[[#This Row],[Sales]]-Sales_Data[[#This Row],[Cost]]</f>
        <v>19.046400000000002</v>
      </c>
      <c r="Y7810" s="3">
        <f>Sales_Data[[#This Row],[Gross_Profit_Recalc]]/Sales_Data[[#This Row],[Sales]]</f>
        <v>0.4</v>
      </c>
      <c r="Z7810">
        <f>YEAR(Sales_Data[[#This Row],[Order Date]])</f>
        <v>2016</v>
      </c>
    </row>
    <row r="7811" spans="1:26" x14ac:dyDescent="0.2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>_xlfn.XLOOKUP(Sales_Data[[#This Row],[Category]],Assumptions_Model!A:A, Assumptions_Model!B:B)</f>
        <v>0.55000000000000004</v>
      </c>
      <c r="W7811">
        <f>Sales_Data[[#This Row],[Sales]]*Sales_Data[[#This Row],[Cost_%]]</f>
        <v>59.83120000000001</v>
      </c>
      <c r="X7811">
        <f>Sales_Data[[#This Row],[Sales]]-Sales_Data[[#This Row],[Cost]]</f>
        <v>48.952799999999996</v>
      </c>
      <c r="Y7811" s="3">
        <f>Sales_Data[[#This Row],[Gross_Profit_Recalc]]/Sales_Data[[#This Row],[Sales]]</f>
        <v>0.44999999999999996</v>
      </c>
      <c r="Z7811">
        <f>YEAR(Sales_Data[[#This Row],[Order Date]])</f>
        <v>2016</v>
      </c>
    </row>
    <row r="7812" spans="1:26" x14ac:dyDescent="0.2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f>_xlfn.XLOOKUP(Sales_Data[[#This Row],[Category]],Assumptions_Model!A:A, Assumptions_Model!B:B)</f>
        <v>0.6</v>
      </c>
      <c r="W7812">
        <f>Sales_Data[[#This Row],[Sales]]*Sales_Data[[#This Row],[Cost_%]]</f>
        <v>2.8619999999999997</v>
      </c>
      <c r="X7812">
        <f>Sales_Data[[#This Row],[Sales]]-Sales_Data[[#This Row],[Cost]]</f>
        <v>1.9079999999999999</v>
      </c>
      <c r="Y7812" s="3">
        <f>Sales_Data[[#This Row],[Gross_Profit_Recalc]]/Sales_Data[[#This Row],[Sales]]</f>
        <v>0.4</v>
      </c>
      <c r="Z7812">
        <f>YEAR(Sales_Data[[#This Row],[Order Date]])</f>
        <v>2016</v>
      </c>
    </row>
    <row r="7813" spans="1:26" x14ac:dyDescent="0.2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f>_xlfn.XLOOKUP(Sales_Data[[#This Row],[Category]],Assumptions_Model!A:A, Assumptions_Model!B:B)</f>
        <v>0.6</v>
      </c>
      <c r="W7813">
        <f>Sales_Data[[#This Row],[Sales]]*Sales_Data[[#This Row],[Cost_%]]</f>
        <v>4.7880000000000003</v>
      </c>
      <c r="X7813">
        <f>Sales_Data[[#This Row],[Sales]]-Sales_Data[[#This Row],[Cost]]</f>
        <v>3.1920000000000002</v>
      </c>
      <c r="Y7813" s="3">
        <f>Sales_Data[[#This Row],[Gross_Profit_Recalc]]/Sales_Data[[#This Row],[Sales]]</f>
        <v>0.4</v>
      </c>
      <c r="Z7813">
        <f>YEAR(Sales_Data[[#This Row],[Order Date]])</f>
        <v>2016</v>
      </c>
    </row>
    <row r="7814" spans="1:26" x14ac:dyDescent="0.2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>_xlfn.XLOOKUP(Sales_Data[[#This Row],[Category]],Assumptions_Model!A:A, Assumptions_Model!B:B)</f>
        <v>0.65</v>
      </c>
      <c r="W7814">
        <f>Sales_Data[[#This Row],[Sales]]*Sales_Data[[#This Row],[Cost_%]]</f>
        <v>357.78015000000005</v>
      </c>
      <c r="X7814">
        <f>Sales_Data[[#This Row],[Sales]]-Sales_Data[[#This Row],[Cost]]</f>
        <v>192.65084999999999</v>
      </c>
      <c r="Y7814" s="3">
        <f>Sales_Data[[#This Row],[Gross_Profit_Recalc]]/Sales_Data[[#This Row],[Sales]]</f>
        <v>0.35</v>
      </c>
      <c r="Z7814">
        <f>YEAR(Sales_Data[[#This Row],[Order Date]])</f>
        <v>2016</v>
      </c>
    </row>
    <row r="7815" spans="1:26" x14ac:dyDescent="0.2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>_xlfn.XLOOKUP(Sales_Data[[#This Row],[Category]],Assumptions_Model!A:A, Assumptions_Model!B:B)</f>
        <v>0.65</v>
      </c>
      <c r="W7815">
        <f>Sales_Data[[#This Row],[Sales]]*Sales_Data[[#This Row],[Cost_%]]</f>
        <v>6.8640000000000008</v>
      </c>
      <c r="X7815">
        <f>Sales_Data[[#This Row],[Sales]]-Sales_Data[[#This Row],[Cost]]</f>
        <v>3.6959999999999997</v>
      </c>
      <c r="Y7815" s="3">
        <f>Sales_Data[[#This Row],[Gross_Profit_Recalc]]/Sales_Data[[#This Row],[Sales]]</f>
        <v>0.35</v>
      </c>
      <c r="Z7815">
        <f>YEAR(Sales_Data[[#This Row],[Order Date]])</f>
        <v>2016</v>
      </c>
    </row>
    <row r="7816" spans="1:26" x14ac:dyDescent="0.2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>_xlfn.XLOOKUP(Sales_Data[[#This Row],[Category]],Assumptions_Model!A:A, Assumptions_Model!B:B)</f>
        <v>0.65</v>
      </c>
      <c r="W7816">
        <f>Sales_Data[[#This Row],[Sales]]*Sales_Data[[#This Row],[Cost_%]]</f>
        <v>973.48289999999997</v>
      </c>
      <c r="X7816">
        <f>Sales_Data[[#This Row],[Sales]]-Sales_Data[[#This Row],[Cost]]</f>
        <v>524.18309999999997</v>
      </c>
      <c r="Y7816" s="3">
        <f>Sales_Data[[#This Row],[Gross_Profit_Recalc]]/Sales_Data[[#This Row],[Sales]]</f>
        <v>0.35</v>
      </c>
      <c r="Z7816">
        <f>YEAR(Sales_Data[[#This Row],[Order Date]])</f>
        <v>2017</v>
      </c>
    </row>
    <row r="7817" spans="1:26" x14ac:dyDescent="0.2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>_xlfn.XLOOKUP(Sales_Data[[#This Row],[Category]],Assumptions_Model!A:A, Assumptions_Model!B:B)</f>
        <v>0.55000000000000004</v>
      </c>
      <c r="W7817">
        <f>Sales_Data[[#This Row],[Sales]]*Sales_Data[[#This Row],[Cost_%]]</f>
        <v>9.636000000000001</v>
      </c>
      <c r="X7817">
        <f>Sales_Data[[#This Row],[Sales]]-Sales_Data[[#This Row],[Cost]]</f>
        <v>7.8839999999999986</v>
      </c>
      <c r="Y7817" s="3">
        <f>Sales_Data[[#This Row],[Gross_Profit_Recalc]]/Sales_Data[[#This Row],[Sales]]</f>
        <v>0.44999999999999996</v>
      </c>
      <c r="Z7817">
        <f>YEAR(Sales_Data[[#This Row],[Order Date]])</f>
        <v>2017</v>
      </c>
    </row>
    <row r="7818" spans="1:26" x14ac:dyDescent="0.2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>_xlfn.XLOOKUP(Sales_Data[[#This Row],[Category]],Assumptions_Model!A:A, Assumptions_Model!B:B)</f>
        <v>0.6</v>
      </c>
      <c r="W7818">
        <f>Sales_Data[[#This Row],[Sales]]*Sales_Data[[#This Row],[Cost_%]]</f>
        <v>67.932000000000002</v>
      </c>
      <c r="X7818">
        <f>Sales_Data[[#This Row],[Sales]]-Sales_Data[[#This Row],[Cost]]</f>
        <v>45.287999999999997</v>
      </c>
      <c r="Y7818" s="3">
        <f>Sales_Data[[#This Row],[Gross_Profit_Recalc]]/Sales_Data[[#This Row],[Sales]]</f>
        <v>0.39999999999999997</v>
      </c>
      <c r="Z7818">
        <f>YEAR(Sales_Data[[#This Row],[Order Date]])</f>
        <v>2016</v>
      </c>
    </row>
    <row r="7819" spans="1:26" x14ac:dyDescent="0.2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f>_xlfn.XLOOKUP(Sales_Data[[#This Row],[Category]],Assumptions_Model!A:A, Assumptions_Model!B:B)</f>
        <v>0.6</v>
      </c>
      <c r="W7819">
        <f>Sales_Data[[#This Row],[Sales]]*Sales_Data[[#This Row],[Cost_%]]</f>
        <v>21.528000000000002</v>
      </c>
      <c r="X7819">
        <f>Sales_Data[[#This Row],[Sales]]-Sales_Data[[#This Row],[Cost]]</f>
        <v>14.352</v>
      </c>
      <c r="Y7819" s="3">
        <f>Sales_Data[[#This Row],[Gross_Profit_Recalc]]/Sales_Data[[#This Row],[Sales]]</f>
        <v>0.39999999999999997</v>
      </c>
      <c r="Z7819">
        <f>YEAR(Sales_Data[[#This Row],[Order Date]])</f>
        <v>2016</v>
      </c>
    </row>
    <row r="7820" spans="1:26" x14ac:dyDescent="0.2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f>_xlfn.XLOOKUP(Sales_Data[[#This Row],[Category]],Assumptions_Model!A:A, Assumptions_Model!B:B)</f>
        <v>0.6</v>
      </c>
      <c r="W7820">
        <f>Sales_Data[[#This Row],[Sales]]*Sales_Data[[#This Row],[Cost_%]]</f>
        <v>2721.5855999999999</v>
      </c>
      <c r="X7820">
        <f>Sales_Data[[#This Row],[Sales]]-Sales_Data[[#This Row],[Cost]]</f>
        <v>1814.3903999999998</v>
      </c>
      <c r="Y7820" s="3">
        <f>Sales_Data[[#This Row],[Gross_Profit_Recalc]]/Sales_Data[[#This Row],[Sales]]</f>
        <v>0.39999999999999997</v>
      </c>
      <c r="Z7820">
        <f>YEAR(Sales_Data[[#This Row],[Order Date]])</f>
        <v>2016</v>
      </c>
    </row>
    <row r="7821" spans="1:26" x14ac:dyDescent="0.2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>_xlfn.XLOOKUP(Sales_Data[[#This Row],[Category]],Assumptions_Model!A:A, Assumptions_Model!B:B)</f>
        <v>0.6</v>
      </c>
      <c r="W7821">
        <f>Sales_Data[[#This Row],[Sales]]*Sales_Data[[#This Row],[Cost_%]]</f>
        <v>7.1040000000000001</v>
      </c>
      <c r="X7821">
        <f>Sales_Data[[#This Row],[Sales]]-Sales_Data[[#This Row],[Cost]]</f>
        <v>4.7359999999999998</v>
      </c>
      <c r="Y7821" s="3">
        <f>Sales_Data[[#This Row],[Gross_Profit_Recalc]]/Sales_Data[[#This Row],[Sales]]</f>
        <v>0.39999999999999997</v>
      </c>
      <c r="Z7821">
        <f>YEAR(Sales_Data[[#This Row],[Order Date]])</f>
        <v>2017</v>
      </c>
    </row>
    <row r="7822" spans="1:26" x14ac:dyDescent="0.2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>_xlfn.XLOOKUP(Sales_Data[[#This Row],[Category]],Assumptions_Model!A:A, Assumptions_Model!B:B)</f>
        <v>0.6</v>
      </c>
      <c r="W7822">
        <f>Sales_Data[[#This Row],[Sales]]*Sales_Data[[#This Row],[Cost_%]]</f>
        <v>355.64400000000001</v>
      </c>
      <c r="X7822">
        <f>Sales_Data[[#This Row],[Sales]]-Sales_Data[[#This Row],[Cost]]</f>
        <v>237.096</v>
      </c>
      <c r="Y7822" s="3">
        <f>Sales_Data[[#This Row],[Gross_Profit_Recalc]]/Sales_Data[[#This Row],[Sales]]</f>
        <v>0.4</v>
      </c>
      <c r="Z7822">
        <f>YEAR(Sales_Data[[#This Row],[Order Date]])</f>
        <v>2017</v>
      </c>
    </row>
    <row r="7823" spans="1:26" x14ac:dyDescent="0.2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f>_xlfn.XLOOKUP(Sales_Data[[#This Row],[Category]],Assumptions_Model!A:A, Assumptions_Model!B:B)</f>
        <v>0.6</v>
      </c>
      <c r="W7823">
        <f>Sales_Data[[#This Row],[Sales]]*Sales_Data[[#This Row],[Cost_%]]</f>
        <v>67.003199999999993</v>
      </c>
      <c r="X7823">
        <f>Sales_Data[[#This Row],[Sales]]-Sales_Data[[#This Row],[Cost]]</f>
        <v>44.668800000000005</v>
      </c>
      <c r="Y7823" s="3">
        <f>Sales_Data[[#This Row],[Gross_Profit_Recalc]]/Sales_Data[[#This Row],[Sales]]</f>
        <v>0.40000000000000008</v>
      </c>
      <c r="Z7823">
        <f>YEAR(Sales_Data[[#This Row],[Order Date]])</f>
        <v>2016</v>
      </c>
    </row>
    <row r="7824" spans="1:26" x14ac:dyDescent="0.2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>_xlfn.XLOOKUP(Sales_Data[[#This Row],[Category]],Assumptions_Model!A:A, Assumptions_Model!B:B)</f>
        <v>0.6</v>
      </c>
      <c r="W7824">
        <f>Sales_Data[[#This Row],[Sales]]*Sales_Data[[#This Row],[Cost_%]]</f>
        <v>5.1840000000000002</v>
      </c>
      <c r="X7824">
        <f>Sales_Data[[#This Row],[Sales]]-Sales_Data[[#This Row],[Cost]]</f>
        <v>3.4560000000000004</v>
      </c>
      <c r="Y7824" s="3">
        <f>Sales_Data[[#This Row],[Gross_Profit_Recalc]]/Sales_Data[[#This Row],[Sales]]</f>
        <v>0.4</v>
      </c>
      <c r="Z7824">
        <f>YEAR(Sales_Data[[#This Row],[Order Date]])</f>
        <v>2014</v>
      </c>
    </row>
    <row r="7825" spans="1:26" x14ac:dyDescent="0.2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>_xlfn.XLOOKUP(Sales_Data[[#This Row],[Category]],Assumptions_Model!A:A, Assumptions_Model!B:B)</f>
        <v>0.55000000000000004</v>
      </c>
      <c r="W7825">
        <f>Sales_Data[[#This Row],[Sales]]*Sales_Data[[#This Row],[Cost_%]]</f>
        <v>82.483500000000006</v>
      </c>
      <c r="X7825">
        <f>Sales_Data[[#This Row],[Sales]]-Sales_Data[[#This Row],[Cost]]</f>
        <v>67.486499999999992</v>
      </c>
      <c r="Y7825" s="3">
        <f>Sales_Data[[#This Row],[Gross_Profit_Recalc]]/Sales_Data[[#This Row],[Sales]]</f>
        <v>0.44999999999999996</v>
      </c>
      <c r="Z7825">
        <f>YEAR(Sales_Data[[#This Row],[Order Date]])</f>
        <v>2014</v>
      </c>
    </row>
    <row r="7826" spans="1:26" x14ac:dyDescent="0.2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f>_xlfn.XLOOKUP(Sales_Data[[#This Row],[Category]],Assumptions_Model!A:A, Assumptions_Model!B:B)</f>
        <v>0.65</v>
      </c>
      <c r="W7826">
        <f>Sales_Data[[#This Row],[Sales]]*Sales_Data[[#This Row],[Cost_%]]</f>
        <v>151.37200000000001</v>
      </c>
      <c r="X7826">
        <f>Sales_Data[[#This Row],[Sales]]-Sales_Data[[#This Row],[Cost]]</f>
        <v>81.507999999999981</v>
      </c>
      <c r="Y7826" s="3">
        <f>Sales_Data[[#This Row],[Gross_Profit_Recalc]]/Sales_Data[[#This Row],[Sales]]</f>
        <v>0.34999999999999992</v>
      </c>
      <c r="Z7826">
        <f>YEAR(Sales_Data[[#This Row],[Order Date]])</f>
        <v>2014</v>
      </c>
    </row>
    <row r="7827" spans="1:26" x14ac:dyDescent="0.2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>_xlfn.XLOOKUP(Sales_Data[[#This Row],[Category]],Assumptions_Model!A:A, Assumptions_Model!B:B)</f>
        <v>0.65</v>
      </c>
      <c r="W7827">
        <f>Sales_Data[[#This Row],[Sales]]*Sales_Data[[#This Row],[Cost_%]]</f>
        <v>59.073300000000003</v>
      </c>
      <c r="X7827">
        <f>Sales_Data[[#This Row],[Sales]]-Sales_Data[[#This Row],[Cost]]</f>
        <v>31.808700000000002</v>
      </c>
      <c r="Y7827" s="3">
        <f>Sales_Data[[#This Row],[Gross_Profit_Recalc]]/Sales_Data[[#This Row],[Sales]]</f>
        <v>0.35</v>
      </c>
      <c r="Z7827">
        <f>YEAR(Sales_Data[[#This Row],[Order Date]])</f>
        <v>2015</v>
      </c>
    </row>
    <row r="7828" spans="1:26" x14ac:dyDescent="0.2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>_xlfn.XLOOKUP(Sales_Data[[#This Row],[Category]],Assumptions_Model!A:A, Assumptions_Model!B:B)</f>
        <v>0.55000000000000004</v>
      </c>
      <c r="W7828">
        <f>Sales_Data[[#This Row],[Sales]]*Sales_Data[[#This Row],[Cost_%]]</f>
        <v>279.82240000000002</v>
      </c>
      <c r="X7828">
        <f>Sales_Data[[#This Row],[Sales]]-Sales_Data[[#This Row],[Cost]]</f>
        <v>228.94559999999996</v>
      </c>
      <c r="Y7828" s="3">
        <f>Sales_Data[[#This Row],[Gross_Profit_Recalc]]/Sales_Data[[#This Row],[Sales]]</f>
        <v>0.44999999999999996</v>
      </c>
      <c r="Z7828">
        <f>YEAR(Sales_Data[[#This Row],[Order Date]])</f>
        <v>2017</v>
      </c>
    </row>
    <row r="7829" spans="1:26" x14ac:dyDescent="0.2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>_xlfn.XLOOKUP(Sales_Data[[#This Row],[Category]],Assumptions_Model!A:A, Assumptions_Model!B:B)</f>
        <v>0.6</v>
      </c>
      <c r="W7829">
        <f>Sales_Data[[#This Row],[Sales]]*Sales_Data[[#This Row],[Cost_%]]</f>
        <v>5.9472000000000005</v>
      </c>
      <c r="X7829">
        <f>Sales_Data[[#This Row],[Sales]]-Sales_Data[[#This Row],[Cost]]</f>
        <v>3.9648000000000003</v>
      </c>
      <c r="Y7829" s="3">
        <f>Sales_Data[[#This Row],[Gross_Profit_Recalc]]/Sales_Data[[#This Row],[Sales]]</f>
        <v>0.4</v>
      </c>
      <c r="Z7829">
        <f>YEAR(Sales_Data[[#This Row],[Order Date]])</f>
        <v>2017</v>
      </c>
    </row>
    <row r="7830" spans="1:26" x14ac:dyDescent="0.2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f>_xlfn.XLOOKUP(Sales_Data[[#This Row],[Category]],Assumptions_Model!A:A, Assumptions_Model!B:B)</f>
        <v>0.65</v>
      </c>
      <c r="W7830">
        <f>Sales_Data[[#This Row],[Sales]]*Sales_Data[[#This Row],[Cost_%]]</f>
        <v>41.558399999999999</v>
      </c>
      <c r="X7830">
        <f>Sales_Data[[#This Row],[Sales]]-Sales_Data[[#This Row],[Cost]]</f>
        <v>22.377600000000001</v>
      </c>
      <c r="Y7830" s="3">
        <f>Sales_Data[[#This Row],[Gross_Profit_Recalc]]/Sales_Data[[#This Row],[Sales]]</f>
        <v>0.35000000000000003</v>
      </c>
      <c r="Z7830">
        <f>YEAR(Sales_Data[[#This Row],[Order Date]])</f>
        <v>2015</v>
      </c>
    </row>
    <row r="7831" spans="1:26" x14ac:dyDescent="0.2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>_xlfn.XLOOKUP(Sales_Data[[#This Row],[Category]],Assumptions_Model!A:A, Assumptions_Model!B:B)</f>
        <v>0.6</v>
      </c>
      <c r="W7831">
        <f>Sales_Data[[#This Row],[Sales]]*Sales_Data[[#This Row],[Cost_%]]</f>
        <v>35.712000000000003</v>
      </c>
      <c r="X7831">
        <f>Sales_Data[[#This Row],[Sales]]-Sales_Data[[#This Row],[Cost]]</f>
        <v>23.808</v>
      </c>
      <c r="Y7831" s="3">
        <f>Sales_Data[[#This Row],[Gross_Profit_Recalc]]/Sales_Data[[#This Row],[Sales]]</f>
        <v>0.39999999999999997</v>
      </c>
      <c r="Z7831">
        <f>YEAR(Sales_Data[[#This Row],[Order Date]])</f>
        <v>2015</v>
      </c>
    </row>
    <row r="7832" spans="1:26" x14ac:dyDescent="0.2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f>_xlfn.XLOOKUP(Sales_Data[[#This Row],[Category]],Assumptions_Model!A:A, Assumptions_Model!B:B)</f>
        <v>0.55000000000000004</v>
      </c>
      <c r="W7832">
        <f>Sales_Data[[#This Row],[Sales]]*Sales_Data[[#This Row],[Cost_%]]</f>
        <v>171.58680000000001</v>
      </c>
      <c r="X7832">
        <f>Sales_Data[[#This Row],[Sales]]-Sales_Data[[#This Row],[Cost]]</f>
        <v>140.38919999999999</v>
      </c>
      <c r="Y7832" s="3">
        <f>Sales_Data[[#This Row],[Gross_Profit_Recalc]]/Sales_Data[[#This Row],[Sales]]</f>
        <v>0.44999999999999996</v>
      </c>
      <c r="Z7832">
        <f>YEAR(Sales_Data[[#This Row],[Order Date]])</f>
        <v>2015</v>
      </c>
    </row>
    <row r="7833" spans="1:26" x14ac:dyDescent="0.2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>_xlfn.XLOOKUP(Sales_Data[[#This Row],[Category]],Assumptions_Model!A:A, Assumptions_Model!B:B)</f>
        <v>0.6</v>
      </c>
      <c r="W7833">
        <f>Sales_Data[[#This Row],[Sales]]*Sales_Data[[#This Row],[Cost_%]]</f>
        <v>30.211199999999998</v>
      </c>
      <c r="X7833">
        <f>Sales_Data[[#This Row],[Sales]]-Sales_Data[[#This Row],[Cost]]</f>
        <v>20.140799999999999</v>
      </c>
      <c r="Y7833" s="3">
        <f>Sales_Data[[#This Row],[Gross_Profit_Recalc]]/Sales_Data[[#This Row],[Sales]]</f>
        <v>0.4</v>
      </c>
      <c r="Z7833">
        <f>YEAR(Sales_Data[[#This Row],[Order Date]])</f>
        <v>2015</v>
      </c>
    </row>
    <row r="7834" spans="1:26" x14ac:dyDescent="0.2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>_xlfn.XLOOKUP(Sales_Data[[#This Row],[Category]],Assumptions_Model!A:A, Assumptions_Model!B:B)</f>
        <v>0.55000000000000004</v>
      </c>
      <c r="W7834">
        <f>Sales_Data[[#This Row],[Sales]]*Sales_Data[[#This Row],[Cost_%]]</f>
        <v>10.524800000000001</v>
      </c>
      <c r="X7834">
        <f>Sales_Data[[#This Row],[Sales]]-Sales_Data[[#This Row],[Cost]]</f>
        <v>8.6111999999999984</v>
      </c>
      <c r="Y7834" s="3">
        <f>Sales_Data[[#This Row],[Gross_Profit_Recalc]]/Sales_Data[[#This Row],[Sales]]</f>
        <v>0.44999999999999996</v>
      </c>
      <c r="Z7834">
        <f>YEAR(Sales_Data[[#This Row],[Order Date]])</f>
        <v>2016</v>
      </c>
    </row>
    <row r="7835" spans="1:26" x14ac:dyDescent="0.2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>_xlfn.XLOOKUP(Sales_Data[[#This Row],[Category]],Assumptions_Model!A:A, Assumptions_Model!B:B)</f>
        <v>0.6</v>
      </c>
      <c r="W7835">
        <f>Sales_Data[[#This Row],[Sales]]*Sales_Data[[#This Row],[Cost_%]]</f>
        <v>7.871999999999999</v>
      </c>
      <c r="X7835">
        <f>Sales_Data[[#This Row],[Sales]]-Sales_Data[[#This Row],[Cost]]</f>
        <v>5.2480000000000002</v>
      </c>
      <c r="Y7835" s="3">
        <f>Sales_Data[[#This Row],[Gross_Profit_Recalc]]/Sales_Data[[#This Row],[Sales]]</f>
        <v>0.4</v>
      </c>
      <c r="Z7835">
        <f>YEAR(Sales_Data[[#This Row],[Order Date]])</f>
        <v>2015</v>
      </c>
    </row>
    <row r="7836" spans="1:26" x14ac:dyDescent="0.2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>_xlfn.XLOOKUP(Sales_Data[[#This Row],[Category]],Assumptions_Model!A:A, Assumptions_Model!B:B)</f>
        <v>0.65</v>
      </c>
      <c r="W7836">
        <f>Sales_Data[[#This Row],[Sales]]*Sales_Data[[#This Row],[Cost_%]]</f>
        <v>157.01920000000001</v>
      </c>
      <c r="X7836">
        <f>Sales_Data[[#This Row],[Sales]]-Sales_Data[[#This Row],[Cost]]</f>
        <v>84.5488</v>
      </c>
      <c r="Y7836" s="3">
        <f>Sales_Data[[#This Row],[Gross_Profit_Recalc]]/Sales_Data[[#This Row],[Sales]]</f>
        <v>0.35</v>
      </c>
      <c r="Z7836">
        <f>YEAR(Sales_Data[[#This Row],[Order Date]])</f>
        <v>2015</v>
      </c>
    </row>
    <row r="7837" spans="1:26" x14ac:dyDescent="0.2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>_xlfn.XLOOKUP(Sales_Data[[#This Row],[Category]],Assumptions_Model!A:A, Assumptions_Model!B:B)</f>
        <v>0.55000000000000004</v>
      </c>
      <c r="W7837">
        <f>Sales_Data[[#This Row],[Sales]]*Sales_Data[[#This Row],[Cost_%]]</f>
        <v>263.95600000000002</v>
      </c>
      <c r="X7837">
        <f>Sales_Data[[#This Row],[Sales]]-Sales_Data[[#This Row],[Cost]]</f>
        <v>215.964</v>
      </c>
      <c r="Y7837" s="3">
        <f>Sales_Data[[#This Row],[Gross_Profit_Recalc]]/Sales_Data[[#This Row],[Sales]]</f>
        <v>0.44999999999999996</v>
      </c>
      <c r="Z7837">
        <f>YEAR(Sales_Data[[#This Row],[Order Date]])</f>
        <v>2015</v>
      </c>
    </row>
    <row r="7838" spans="1:26" x14ac:dyDescent="0.2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>_xlfn.XLOOKUP(Sales_Data[[#This Row],[Category]],Assumptions_Model!A:A, Assumptions_Model!B:B)</f>
        <v>0.65</v>
      </c>
      <c r="W7838">
        <f>Sales_Data[[#This Row],[Sales]]*Sales_Data[[#This Row],[Cost_%]]</f>
        <v>199.63840000000002</v>
      </c>
      <c r="X7838">
        <f>Sales_Data[[#This Row],[Sales]]-Sales_Data[[#This Row],[Cost]]</f>
        <v>107.49760000000001</v>
      </c>
      <c r="Y7838" s="3">
        <f>Sales_Data[[#This Row],[Gross_Profit_Recalc]]/Sales_Data[[#This Row],[Sales]]</f>
        <v>0.35</v>
      </c>
      <c r="Z7838">
        <f>YEAR(Sales_Data[[#This Row],[Order Date]])</f>
        <v>2015</v>
      </c>
    </row>
    <row r="7839" spans="1:26" x14ac:dyDescent="0.2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f>_xlfn.XLOOKUP(Sales_Data[[#This Row],[Category]],Assumptions_Model!A:A, Assumptions_Model!B:B)</f>
        <v>0.6</v>
      </c>
      <c r="W7839">
        <f>Sales_Data[[#This Row],[Sales]]*Sales_Data[[#This Row],[Cost_%]]</f>
        <v>7.56</v>
      </c>
      <c r="X7839">
        <f>Sales_Data[[#This Row],[Sales]]-Sales_Data[[#This Row],[Cost]]</f>
        <v>5.04</v>
      </c>
      <c r="Y7839" s="3">
        <f>Sales_Data[[#This Row],[Gross_Profit_Recalc]]/Sales_Data[[#This Row],[Sales]]</f>
        <v>0.4</v>
      </c>
      <c r="Z7839">
        <f>YEAR(Sales_Data[[#This Row],[Order Date]])</f>
        <v>2015</v>
      </c>
    </row>
    <row r="7840" spans="1:26" x14ac:dyDescent="0.2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>_xlfn.XLOOKUP(Sales_Data[[#This Row],[Category]],Assumptions_Model!A:A, Assumptions_Model!B:B)</f>
        <v>0.55000000000000004</v>
      </c>
      <c r="W7840">
        <f>Sales_Data[[#This Row],[Sales]]*Sales_Data[[#This Row],[Cost_%]]</f>
        <v>87.989000000000004</v>
      </c>
      <c r="X7840">
        <f>Sales_Data[[#This Row],[Sales]]-Sales_Data[[#This Row],[Cost]]</f>
        <v>71.990999999999985</v>
      </c>
      <c r="Y7840" s="3">
        <f>Sales_Data[[#This Row],[Gross_Profit_Recalc]]/Sales_Data[[#This Row],[Sales]]</f>
        <v>0.44999999999999996</v>
      </c>
      <c r="Z7840">
        <f>YEAR(Sales_Data[[#This Row],[Order Date]])</f>
        <v>2015</v>
      </c>
    </row>
    <row r="7841" spans="1:26" x14ac:dyDescent="0.2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>_xlfn.XLOOKUP(Sales_Data[[#This Row],[Category]],Assumptions_Model!A:A, Assumptions_Model!B:B)</f>
        <v>0.6</v>
      </c>
      <c r="W7841">
        <f>Sales_Data[[#This Row],[Sales]]*Sales_Data[[#This Row],[Cost_%]]</f>
        <v>3.6719999999999997</v>
      </c>
      <c r="X7841">
        <f>Sales_Data[[#This Row],[Sales]]-Sales_Data[[#This Row],[Cost]]</f>
        <v>2.4480000000000004</v>
      </c>
      <c r="Y7841" s="3">
        <f>Sales_Data[[#This Row],[Gross_Profit_Recalc]]/Sales_Data[[#This Row],[Sales]]</f>
        <v>0.40000000000000008</v>
      </c>
      <c r="Z7841">
        <f>YEAR(Sales_Data[[#This Row],[Order Date]])</f>
        <v>2014</v>
      </c>
    </row>
    <row r="7842" spans="1:26" x14ac:dyDescent="0.2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>_xlfn.XLOOKUP(Sales_Data[[#This Row],[Category]],Assumptions_Model!A:A, Assumptions_Model!B:B)</f>
        <v>0.65</v>
      </c>
      <c r="W7842">
        <f>Sales_Data[[#This Row],[Sales]]*Sales_Data[[#This Row],[Cost_%]]</f>
        <v>770.0680000000001</v>
      </c>
      <c r="X7842">
        <f>Sales_Data[[#This Row],[Sales]]-Sales_Data[[#This Row],[Cost]]</f>
        <v>414.65199999999993</v>
      </c>
      <c r="Y7842" s="3">
        <f>Sales_Data[[#This Row],[Gross_Profit_Recalc]]/Sales_Data[[#This Row],[Sales]]</f>
        <v>0.34999999999999992</v>
      </c>
      <c r="Z7842">
        <f>YEAR(Sales_Data[[#This Row],[Order Date]])</f>
        <v>2014</v>
      </c>
    </row>
    <row r="7843" spans="1:26" x14ac:dyDescent="0.2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>_xlfn.XLOOKUP(Sales_Data[[#This Row],[Category]],Assumptions_Model!A:A, Assumptions_Model!B:B)</f>
        <v>0.6</v>
      </c>
      <c r="W7843">
        <f>Sales_Data[[#This Row],[Sales]]*Sales_Data[[#This Row],[Cost_%]]</f>
        <v>27.576000000000001</v>
      </c>
      <c r="X7843">
        <f>Sales_Data[[#This Row],[Sales]]-Sales_Data[[#This Row],[Cost]]</f>
        <v>18.384</v>
      </c>
      <c r="Y7843" s="3">
        <f>Sales_Data[[#This Row],[Gross_Profit_Recalc]]/Sales_Data[[#This Row],[Sales]]</f>
        <v>0.4</v>
      </c>
      <c r="Z7843">
        <f>YEAR(Sales_Data[[#This Row],[Order Date]])</f>
        <v>2016</v>
      </c>
    </row>
    <row r="7844" spans="1:26" x14ac:dyDescent="0.2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>_xlfn.XLOOKUP(Sales_Data[[#This Row],[Category]],Assumptions_Model!A:A, Assumptions_Model!B:B)</f>
        <v>0.6</v>
      </c>
      <c r="W7844">
        <f>Sales_Data[[#This Row],[Sales]]*Sales_Data[[#This Row],[Cost_%]]</f>
        <v>34.83</v>
      </c>
      <c r="X7844">
        <f>Sales_Data[[#This Row],[Sales]]-Sales_Data[[#This Row],[Cost]]</f>
        <v>23.22</v>
      </c>
      <c r="Y7844" s="3">
        <f>Sales_Data[[#This Row],[Gross_Profit_Recalc]]/Sales_Data[[#This Row],[Sales]]</f>
        <v>0.4</v>
      </c>
      <c r="Z7844">
        <f>YEAR(Sales_Data[[#This Row],[Order Date]])</f>
        <v>2014</v>
      </c>
    </row>
    <row r="7845" spans="1:26" x14ac:dyDescent="0.2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>_xlfn.XLOOKUP(Sales_Data[[#This Row],[Category]],Assumptions_Model!A:A, Assumptions_Model!B:B)</f>
        <v>0.6</v>
      </c>
      <c r="W7845">
        <f>Sales_Data[[#This Row],[Sales]]*Sales_Data[[#This Row],[Cost_%]]</f>
        <v>42.768000000000001</v>
      </c>
      <c r="X7845">
        <f>Sales_Data[[#This Row],[Sales]]-Sales_Data[[#This Row],[Cost]]</f>
        <v>28.512</v>
      </c>
      <c r="Y7845" s="3">
        <f>Sales_Data[[#This Row],[Gross_Profit_Recalc]]/Sales_Data[[#This Row],[Sales]]</f>
        <v>0.4</v>
      </c>
      <c r="Z7845">
        <f>YEAR(Sales_Data[[#This Row],[Order Date]])</f>
        <v>2014</v>
      </c>
    </row>
    <row r="7846" spans="1:26" x14ac:dyDescent="0.2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>_xlfn.XLOOKUP(Sales_Data[[#This Row],[Category]],Assumptions_Model!A:A, Assumptions_Model!B:B)</f>
        <v>0.65</v>
      </c>
      <c r="W7846">
        <f>Sales_Data[[#This Row],[Sales]]*Sales_Data[[#This Row],[Cost_%]]</f>
        <v>80.8626</v>
      </c>
      <c r="X7846">
        <f>Sales_Data[[#This Row],[Sales]]-Sales_Data[[#This Row],[Cost]]</f>
        <v>43.541399999999996</v>
      </c>
      <c r="Y7846" s="3">
        <f>Sales_Data[[#This Row],[Gross_Profit_Recalc]]/Sales_Data[[#This Row],[Sales]]</f>
        <v>0.35</v>
      </c>
      <c r="Z7846">
        <f>YEAR(Sales_Data[[#This Row],[Order Date]])</f>
        <v>2017</v>
      </c>
    </row>
    <row r="7847" spans="1:26" x14ac:dyDescent="0.2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>_xlfn.XLOOKUP(Sales_Data[[#This Row],[Category]],Assumptions_Model!A:A, Assumptions_Model!B:B)</f>
        <v>0.6</v>
      </c>
      <c r="W7847">
        <f>Sales_Data[[#This Row],[Sales]]*Sales_Data[[#This Row],[Cost_%]]</f>
        <v>92.94</v>
      </c>
      <c r="X7847">
        <f>Sales_Data[[#This Row],[Sales]]-Sales_Data[[#This Row],[Cost]]</f>
        <v>61.960000000000008</v>
      </c>
      <c r="Y7847" s="3">
        <f>Sales_Data[[#This Row],[Gross_Profit_Recalc]]/Sales_Data[[#This Row],[Sales]]</f>
        <v>0.4</v>
      </c>
      <c r="Z7847">
        <f>YEAR(Sales_Data[[#This Row],[Order Date]])</f>
        <v>2015</v>
      </c>
    </row>
    <row r="7848" spans="1:26" x14ac:dyDescent="0.2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>_xlfn.XLOOKUP(Sales_Data[[#This Row],[Category]],Assumptions_Model!A:A, Assumptions_Model!B:B)</f>
        <v>0.55000000000000004</v>
      </c>
      <c r="W7848">
        <f>Sales_Data[[#This Row],[Sales]]*Sales_Data[[#This Row],[Cost_%]]</f>
        <v>1029.5340000000001</v>
      </c>
      <c r="X7848">
        <f>Sales_Data[[#This Row],[Sales]]-Sales_Data[[#This Row],[Cost]]</f>
        <v>842.346</v>
      </c>
      <c r="Y7848" s="3">
        <f>Sales_Data[[#This Row],[Gross_Profit_Recalc]]/Sales_Data[[#This Row],[Sales]]</f>
        <v>0.44999999999999996</v>
      </c>
      <c r="Z7848">
        <f>YEAR(Sales_Data[[#This Row],[Order Date]])</f>
        <v>2015</v>
      </c>
    </row>
    <row r="7849" spans="1:26" x14ac:dyDescent="0.2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f>_xlfn.XLOOKUP(Sales_Data[[#This Row],[Category]],Assumptions_Model!A:A, Assumptions_Model!B:B)</f>
        <v>0.65</v>
      </c>
      <c r="W7849">
        <f>Sales_Data[[#This Row],[Sales]]*Sales_Data[[#This Row],[Cost_%]]</f>
        <v>10.524800000000001</v>
      </c>
      <c r="X7849">
        <f>Sales_Data[[#This Row],[Sales]]-Sales_Data[[#This Row],[Cost]]</f>
        <v>5.6671999999999993</v>
      </c>
      <c r="Y7849" s="3">
        <f>Sales_Data[[#This Row],[Gross_Profit_Recalc]]/Sales_Data[[#This Row],[Sales]]</f>
        <v>0.35</v>
      </c>
      <c r="Z7849">
        <f>YEAR(Sales_Data[[#This Row],[Order Date]])</f>
        <v>2016</v>
      </c>
    </row>
    <row r="7850" spans="1:26" x14ac:dyDescent="0.2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>_xlfn.XLOOKUP(Sales_Data[[#This Row],[Category]],Assumptions_Model!A:A, Assumptions_Model!B:B)</f>
        <v>0.6</v>
      </c>
      <c r="W7850">
        <f>Sales_Data[[#This Row],[Sales]]*Sales_Data[[#This Row],[Cost_%]]</f>
        <v>11.361599999999999</v>
      </c>
      <c r="X7850">
        <f>Sales_Data[[#This Row],[Sales]]-Sales_Data[[#This Row],[Cost]]</f>
        <v>7.5744000000000007</v>
      </c>
      <c r="Y7850" s="3">
        <f>Sales_Data[[#This Row],[Gross_Profit_Recalc]]/Sales_Data[[#This Row],[Sales]]</f>
        <v>0.4</v>
      </c>
      <c r="Z7850">
        <f>YEAR(Sales_Data[[#This Row],[Order Date]])</f>
        <v>2016</v>
      </c>
    </row>
    <row r="7851" spans="1:26" x14ac:dyDescent="0.2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>_xlfn.XLOOKUP(Sales_Data[[#This Row],[Category]],Assumptions_Model!A:A, Assumptions_Model!B:B)</f>
        <v>0.6</v>
      </c>
      <c r="W7851">
        <f>Sales_Data[[#This Row],[Sales]]*Sales_Data[[#This Row],[Cost_%]]</f>
        <v>7.6032000000000002</v>
      </c>
      <c r="X7851">
        <f>Sales_Data[[#This Row],[Sales]]-Sales_Data[[#This Row],[Cost]]</f>
        <v>5.0688000000000004</v>
      </c>
      <c r="Y7851" s="3">
        <f>Sales_Data[[#This Row],[Gross_Profit_Recalc]]/Sales_Data[[#This Row],[Sales]]</f>
        <v>0.4</v>
      </c>
      <c r="Z7851">
        <f>YEAR(Sales_Data[[#This Row],[Order Date]])</f>
        <v>2016</v>
      </c>
    </row>
    <row r="7852" spans="1:26" x14ac:dyDescent="0.2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>_xlfn.XLOOKUP(Sales_Data[[#This Row],[Category]],Assumptions_Model!A:A, Assumptions_Model!B:B)</f>
        <v>0.6</v>
      </c>
      <c r="W7852">
        <f>Sales_Data[[#This Row],[Sales]]*Sales_Data[[#This Row],[Cost_%]]</f>
        <v>3.024</v>
      </c>
      <c r="X7852">
        <f>Sales_Data[[#This Row],[Sales]]-Sales_Data[[#This Row],[Cost]]</f>
        <v>2.016</v>
      </c>
      <c r="Y7852" s="3">
        <f>Sales_Data[[#This Row],[Gross_Profit_Recalc]]/Sales_Data[[#This Row],[Sales]]</f>
        <v>0.4</v>
      </c>
      <c r="Z7852">
        <f>YEAR(Sales_Data[[#This Row],[Order Date]])</f>
        <v>2016</v>
      </c>
    </row>
    <row r="7853" spans="1:26" x14ac:dyDescent="0.2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>_xlfn.XLOOKUP(Sales_Data[[#This Row],[Category]],Assumptions_Model!A:A, Assumptions_Model!B:B)</f>
        <v>0.6</v>
      </c>
      <c r="W7853">
        <f>Sales_Data[[#This Row],[Sales]]*Sales_Data[[#This Row],[Cost_%]]</f>
        <v>5.0688000000000004</v>
      </c>
      <c r="X7853">
        <f>Sales_Data[[#This Row],[Sales]]-Sales_Data[[#This Row],[Cost]]</f>
        <v>3.3792</v>
      </c>
      <c r="Y7853" s="3">
        <f>Sales_Data[[#This Row],[Gross_Profit_Recalc]]/Sales_Data[[#This Row],[Sales]]</f>
        <v>0.39999999999999997</v>
      </c>
      <c r="Z7853">
        <f>YEAR(Sales_Data[[#This Row],[Order Date]])</f>
        <v>2014</v>
      </c>
    </row>
    <row r="7854" spans="1:26" x14ac:dyDescent="0.2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>_xlfn.XLOOKUP(Sales_Data[[#This Row],[Category]],Assumptions_Model!A:A, Assumptions_Model!B:B)</f>
        <v>0.6</v>
      </c>
      <c r="W7854">
        <f>Sales_Data[[#This Row],[Sales]]*Sales_Data[[#This Row],[Cost_%]]</f>
        <v>12.232800000000001</v>
      </c>
      <c r="X7854">
        <f>Sales_Data[[#This Row],[Sales]]-Sales_Data[[#This Row],[Cost]]</f>
        <v>8.1552000000000007</v>
      </c>
      <c r="Y7854" s="3">
        <f>Sales_Data[[#This Row],[Gross_Profit_Recalc]]/Sales_Data[[#This Row],[Sales]]</f>
        <v>0.4</v>
      </c>
      <c r="Z7854">
        <f>YEAR(Sales_Data[[#This Row],[Order Date]])</f>
        <v>2014</v>
      </c>
    </row>
    <row r="7855" spans="1:26" x14ac:dyDescent="0.2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>_xlfn.XLOOKUP(Sales_Data[[#This Row],[Category]],Assumptions_Model!A:A, Assumptions_Model!B:B)</f>
        <v>0.6</v>
      </c>
      <c r="W7855">
        <f>Sales_Data[[#This Row],[Sales]]*Sales_Data[[#This Row],[Cost_%]]</f>
        <v>5.976</v>
      </c>
      <c r="X7855">
        <f>Sales_Data[[#This Row],[Sales]]-Sales_Data[[#This Row],[Cost]]</f>
        <v>3.9840000000000009</v>
      </c>
      <c r="Y7855" s="3">
        <f>Sales_Data[[#This Row],[Gross_Profit_Recalc]]/Sales_Data[[#This Row],[Sales]]</f>
        <v>0.40000000000000008</v>
      </c>
      <c r="Z7855">
        <f>YEAR(Sales_Data[[#This Row],[Order Date]])</f>
        <v>2015</v>
      </c>
    </row>
    <row r="7856" spans="1:26" x14ac:dyDescent="0.2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>_xlfn.XLOOKUP(Sales_Data[[#This Row],[Category]],Assumptions_Model!A:A, Assumptions_Model!B:B)</f>
        <v>0.6</v>
      </c>
      <c r="W7856">
        <f>Sales_Data[[#This Row],[Sales]]*Sales_Data[[#This Row],[Cost_%]]</f>
        <v>192.38399999999999</v>
      </c>
      <c r="X7856">
        <f>Sales_Data[[#This Row],[Sales]]-Sales_Data[[#This Row],[Cost]]</f>
        <v>128.256</v>
      </c>
      <c r="Y7856" s="3">
        <f>Sales_Data[[#This Row],[Gross_Profit_Recalc]]/Sales_Data[[#This Row],[Sales]]</f>
        <v>0.4</v>
      </c>
      <c r="Z7856">
        <f>YEAR(Sales_Data[[#This Row],[Order Date]])</f>
        <v>2017</v>
      </c>
    </row>
    <row r="7857" spans="1:26" x14ac:dyDescent="0.2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>_xlfn.XLOOKUP(Sales_Data[[#This Row],[Category]],Assumptions_Model!A:A, Assumptions_Model!B:B)</f>
        <v>0.55000000000000004</v>
      </c>
      <c r="W7857">
        <f>Sales_Data[[#This Row],[Sales]]*Sales_Data[[#This Row],[Cost_%]]</f>
        <v>28.6</v>
      </c>
      <c r="X7857">
        <f>Sales_Data[[#This Row],[Sales]]-Sales_Data[[#This Row],[Cost]]</f>
        <v>23.4</v>
      </c>
      <c r="Y7857" s="3">
        <f>Sales_Data[[#This Row],[Gross_Profit_Recalc]]/Sales_Data[[#This Row],[Sales]]</f>
        <v>0.44999999999999996</v>
      </c>
      <c r="Z7857">
        <f>YEAR(Sales_Data[[#This Row],[Order Date]])</f>
        <v>2017</v>
      </c>
    </row>
    <row r="7858" spans="1:26" x14ac:dyDescent="0.2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f>_xlfn.XLOOKUP(Sales_Data[[#This Row],[Category]],Assumptions_Model!A:A, Assumptions_Model!B:B)</f>
        <v>0.6</v>
      </c>
      <c r="W7858">
        <f>Sales_Data[[#This Row],[Sales]]*Sales_Data[[#This Row],[Cost_%]]</f>
        <v>15.350399999999999</v>
      </c>
      <c r="X7858">
        <f>Sales_Data[[#This Row],[Sales]]-Sales_Data[[#This Row],[Cost]]</f>
        <v>10.233600000000001</v>
      </c>
      <c r="Y7858" s="3">
        <f>Sales_Data[[#This Row],[Gross_Profit_Recalc]]/Sales_Data[[#This Row],[Sales]]</f>
        <v>0.4</v>
      </c>
      <c r="Z7858">
        <f>YEAR(Sales_Data[[#This Row],[Order Date]])</f>
        <v>2014</v>
      </c>
    </row>
    <row r="7859" spans="1:26" x14ac:dyDescent="0.2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>_xlfn.XLOOKUP(Sales_Data[[#This Row],[Category]],Assumptions_Model!A:A, Assumptions_Model!B:B)</f>
        <v>0.55000000000000004</v>
      </c>
      <c r="W7859">
        <f>Sales_Data[[#This Row],[Sales]]*Sales_Data[[#This Row],[Cost_%]]</f>
        <v>255.20000000000002</v>
      </c>
      <c r="X7859">
        <f>Sales_Data[[#This Row],[Sales]]-Sales_Data[[#This Row],[Cost]]</f>
        <v>208.79999999999998</v>
      </c>
      <c r="Y7859" s="3">
        <f>Sales_Data[[#This Row],[Gross_Profit_Recalc]]/Sales_Data[[#This Row],[Sales]]</f>
        <v>0.44999999999999996</v>
      </c>
      <c r="Z7859">
        <f>YEAR(Sales_Data[[#This Row],[Order Date]])</f>
        <v>2014</v>
      </c>
    </row>
    <row r="7860" spans="1:26" x14ac:dyDescent="0.2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>_xlfn.XLOOKUP(Sales_Data[[#This Row],[Category]],Assumptions_Model!A:A, Assumptions_Model!B:B)</f>
        <v>0.6</v>
      </c>
      <c r="W7860">
        <f>Sales_Data[[#This Row],[Sales]]*Sales_Data[[#This Row],[Cost_%]]</f>
        <v>141.57</v>
      </c>
      <c r="X7860">
        <f>Sales_Data[[#This Row],[Sales]]-Sales_Data[[#This Row],[Cost]]</f>
        <v>94.38</v>
      </c>
      <c r="Y7860" s="3">
        <f>Sales_Data[[#This Row],[Gross_Profit_Recalc]]/Sales_Data[[#This Row],[Sales]]</f>
        <v>0.4</v>
      </c>
      <c r="Z7860">
        <f>YEAR(Sales_Data[[#This Row],[Order Date]])</f>
        <v>2014</v>
      </c>
    </row>
    <row r="7861" spans="1:26" x14ac:dyDescent="0.2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>_xlfn.XLOOKUP(Sales_Data[[#This Row],[Category]],Assumptions_Model!A:A, Assumptions_Model!B:B)</f>
        <v>0.6</v>
      </c>
      <c r="W7861">
        <f>Sales_Data[[#This Row],[Sales]]*Sales_Data[[#This Row],[Cost_%]]</f>
        <v>23.975999999999999</v>
      </c>
      <c r="X7861">
        <f>Sales_Data[[#This Row],[Sales]]-Sales_Data[[#This Row],[Cost]]</f>
        <v>15.984000000000002</v>
      </c>
      <c r="Y7861" s="3">
        <f>Sales_Data[[#This Row],[Gross_Profit_Recalc]]/Sales_Data[[#This Row],[Sales]]</f>
        <v>0.4</v>
      </c>
      <c r="Z7861">
        <f>YEAR(Sales_Data[[#This Row],[Order Date]])</f>
        <v>2014</v>
      </c>
    </row>
    <row r="7862" spans="1:26" x14ac:dyDescent="0.2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>_xlfn.XLOOKUP(Sales_Data[[#This Row],[Category]],Assumptions_Model!A:A, Assumptions_Model!B:B)</f>
        <v>0.6</v>
      </c>
      <c r="W7862">
        <f>Sales_Data[[#This Row],[Sales]]*Sales_Data[[#This Row],[Cost_%]]</f>
        <v>11.1168</v>
      </c>
      <c r="X7862">
        <f>Sales_Data[[#This Row],[Sales]]-Sales_Data[[#This Row],[Cost]]</f>
        <v>7.4111999999999991</v>
      </c>
      <c r="Y7862" s="3">
        <f>Sales_Data[[#This Row],[Gross_Profit_Recalc]]/Sales_Data[[#This Row],[Sales]]</f>
        <v>0.39999999999999997</v>
      </c>
      <c r="Z7862">
        <f>YEAR(Sales_Data[[#This Row],[Order Date]])</f>
        <v>2017</v>
      </c>
    </row>
    <row r="7863" spans="1:26" x14ac:dyDescent="0.2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>_xlfn.XLOOKUP(Sales_Data[[#This Row],[Category]],Assumptions_Model!A:A, Assumptions_Model!B:B)</f>
        <v>0.55000000000000004</v>
      </c>
      <c r="W7863">
        <f>Sales_Data[[#This Row],[Sales]]*Sales_Data[[#This Row],[Cost_%]]</f>
        <v>9.8450000000000006</v>
      </c>
      <c r="X7863">
        <f>Sales_Data[[#This Row],[Sales]]-Sales_Data[[#This Row],[Cost]]</f>
        <v>8.0549999999999979</v>
      </c>
      <c r="Y7863" s="3">
        <f>Sales_Data[[#This Row],[Gross_Profit_Recalc]]/Sales_Data[[#This Row],[Sales]]</f>
        <v>0.4499999999999999</v>
      </c>
      <c r="Z7863">
        <f>YEAR(Sales_Data[[#This Row],[Order Date]])</f>
        <v>2015</v>
      </c>
    </row>
    <row r="7864" spans="1:26" x14ac:dyDescent="0.2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>_xlfn.XLOOKUP(Sales_Data[[#This Row],[Category]],Assumptions_Model!A:A, Assumptions_Model!B:B)</f>
        <v>0.6</v>
      </c>
      <c r="W7864">
        <f>Sales_Data[[#This Row],[Sales]]*Sales_Data[[#This Row],[Cost_%]]</f>
        <v>49.175999999999995</v>
      </c>
      <c r="X7864">
        <f>Sales_Data[[#This Row],[Sales]]-Sales_Data[[#This Row],[Cost]]</f>
        <v>32.783999999999999</v>
      </c>
      <c r="Y7864" s="3">
        <f>Sales_Data[[#This Row],[Gross_Profit_Recalc]]/Sales_Data[[#This Row],[Sales]]</f>
        <v>0.4</v>
      </c>
      <c r="Z7864">
        <f>YEAR(Sales_Data[[#This Row],[Order Date]])</f>
        <v>2015</v>
      </c>
    </row>
    <row r="7865" spans="1:26" x14ac:dyDescent="0.2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>_xlfn.XLOOKUP(Sales_Data[[#This Row],[Category]],Assumptions_Model!A:A, Assumptions_Model!B:B)</f>
        <v>0.6</v>
      </c>
      <c r="W7865">
        <f>Sales_Data[[#This Row],[Sales]]*Sales_Data[[#This Row],[Cost_%]]</f>
        <v>163.64159999999998</v>
      </c>
      <c r="X7865">
        <f>Sales_Data[[#This Row],[Sales]]-Sales_Data[[#This Row],[Cost]]</f>
        <v>109.09440000000001</v>
      </c>
      <c r="Y7865" s="3">
        <f>Sales_Data[[#This Row],[Gross_Profit_Recalc]]/Sales_Data[[#This Row],[Sales]]</f>
        <v>0.4</v>
      </c>
      <c r="Z7865">
        <f>YEAR(Sales_Data[[#This Row],[Order Date]])</f>
        <v>2015</v>
      </c>
    </row>
    <row r="7866" spans="1:26" x14ac:dyDescent="0.2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f>_xlfn.XLOOKUP(Sales_Data[[#This Row],[Category]],Assumptions_Model!A:A, Assumptions_Model!B:B)</f>
        <v>0.6</v>
      </c>
      <c r="W7866">
        <f>Sales_Data[[#This Row],[Sales]]*Sales_Data[[#This Row],[Cost_%]]</f>
        <v>11.097599999999998</v>
      </c>
      <c r="X7866">
        <f>Sales_Data[[#This Row],[Sales]]-Sales_Data[[#This Row],[Cost]]</f>
        <v>7.3984000000000005</v>
      </c>
      <c r="Y7866" s="3">
        <f>Sales_Data[[#This Row],[Gross_Profit_Recalc]]/Sales_Data[[#This Row],[Sales]]</f>
        <v>0.40000000000000008</v>
      </c>
      <c r="Z7866">
        <f>YEAR(Sales_Data[[#This Row],[Order Date]])</f>
        <v>2015</v>
      </c>
    </row>
    <row r="7867" spans="1:26" x14ac:dyDescent="0.2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>_xlfn.XLOOKUP(Sales_Data[[#This Row],[Category]],Assumptions_Model!A:A, Assumptions_Model!B:B)</f>
        <v>0.65</v>
      </c>
      <c r="W7867">
        <f>Sales_Data[[#This Row],[Sales]]*Sales_Data[[#This Row],[Cost_%]]</f>
        <v>287.24800000000005</v>
      </c>
      <c r="X7867">
        <f>Sales_Data[[#This Row],[Sales]]-Sales_Data[[#This Row],[Cost]]</f>
        <v>154.67199999999997</v>
      </c>
      <c r="Y7867" s="3">
        <f>Sales_Data[[#This Row],[Gross_Profit_Recalc]]/Sales_Data[[#This Row],[Sales]]</f>
        <v>0.34999999999999992</v>
      </c>
      <c r="Z7867">
        <f>YEAR(Sales_Data[[#This Row],[Order Date]])</f>
        <v>2015</v>
      </c>
    </row>
    <row r="7868" spans="1:26" x14ac:dyDescent="0.2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f>_xlfn.XLOOKUP(Sales_Data[[#This Row],[Category]],Assumptions_Model!A:A, Assumptions_Model!B:B)</f>
        <v>0.65</v>
      </c>
      <c r="W7868">
        <f>Sales_Data[[#This Row],[Sales]]*Sales_Data[[#This Row],[Cost_%]]</f>
        <v>83.046599999999998</v>
      </c>
      <c r="X7868">
        <f>Sales_Data[[#This Row],[Sales]]-Sales_Data[[#This Row],[Cost]]</f>
        <v>44.717399999999998</v>
      </c>
      <c r="Y7868" s="3">
        <f>Sales_Data[[#This Row],[Gross_Profit_Recalc]]/Sales_Data[[#This Row],[Sales]]</f>
        <v>0.35</v>
      </c>
      <c r="Z7868">
        <f>YEAR(Sales_Data[[#This Row],[Order Date]])</f>
        <v>2015</v>
      </c>
    </row>
    <row r="7869" spans="1:26" x14ac:dyDescent="0.2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>_xlfn.XLOOKUP(Sales_Data[[#This Row],[Category]],Assumptions_Model!A:A, Assumptions_Model!B:B)</f>
        <v>0.6</v>
      </c>
      <c r="W7869">
        <f>Sales_Data[[#This Row],[Sales]]*Sales_Data[[#This Row],[Cost_%]]</f>
        <v>99.86399999999999</v>
      </c>
      <c r="X7869">
        <f>Sales_Data[[#This Row],[Sales]]-Sales_Data[[#This Row],[Cost]]</f>
        <v>66.576000000000008</v>
      </c>
      <c r="Y7869" s="3">
        <f>Sales_Data[[#This Row],[Gross_Profit_Recalc]]/Sales_Data[[#This Row],[Sales]]</f>
        <v>0.40000000000000008</v>
      </c>
      <c r="Z7869">
        <f>YEAR(Sales_Data[[#This Row],[Order Date]])</f>
        <v>2014</v>
      </c>
    </row>
    <row r="7870" spans="1:26" x14ac:dyDescent="0.2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>_xlfn.XLOOKUP(Sales_Data[[#This Row],[Category]],Assumptions_Model!A:A, Assumptions_Model!B:B)</f>
        <v>0.6</v>
      </c>
      <c r="W7870">
        <f>Sales_Data[[#This Row],[Sales]]*Sales_Data[[#This Row],[Cost_%]]</f>
        <v>8.0280000000000005</v>
      </c>
      <c r="X7870">
        <f>Sales_Data[[#This Row],[Sales]]-Sales_Data[[#This Row],[Cost]]</f>
        <v>5.3520000000000003</v>
      </c>
      <c r="Y7870" s="3">
        <f>Sales_Data[[#This Row],[Gross_Profit_Recalc]]/Sales_Data[[#This Row],[Sales]]</f>
        <v>0.4</v>
      </c>
      <c r="Z7870">
        <f>YEAR(Sales_Data[[#This Row],[Order Date]])</f>
        <v>2016</v>
      </c>
    </row>
    <row r="7871" spans="1:26" x14ac:dyDescent="0.2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>_xlfn.XLOOKUP(Sales_Data[[#This Row],[Category]],Assumptions_Model!A:A, Assumptions_Model!B:B)</f>
        <v>0.55000000000000004</v>
      </c>
      <c r="W7871">
        <f>Sales_Data[[#This Row],[Sales]]*Sales_Data[[#This Row],[Cost_%]]</f>
        <v>13.200000000000001</v>
      </c>
      <c r="X7871">
        <f>Sales_Data[[#This Row],[Sales]]-Sales_Data[[#This Row],[Cost]]</f>
        <v>10.799999999999999</v>
      </c>
      <c r="Y7871" s="3">
        <f>Sales_Data[[#This Row],[Gross_Profit_Recalc]]/Sales_Data[[#This Row],[Sales]]</f>
        <v>0.44999999999999996</v>
      </c>
      <c r="Z7871">
        <f>YEAR(Sales_Data[[#This Row],[Order Date]])</f>
        <v>2017</v>
      </c>
    </row>
    <row r="7872" spans="1:26" x14ac:dyDescent="0.2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>_xlfn.XLOOKUP(Sales_Data[[#This Row],[Category]],Assumptions_Model!A:A, Assumptions_Model!B:B)</f>
        <v>0.6</v>
      </c>
      <c r="W7872">
        <f>Sales_Data[[#This Row],[Sales]]*Sales_Data[[#This Row],[Cost_%]]</f>
        <v>14.668799999999999</v>
      </c>
      <c r="X7872">
        <f>Sales_Data[[#This Row],[Sales]]-Sales_Data[[#This Row],[Cost]]</f>
        <v>9.7792000000000012</v>
      </c>
      <c r="Y7872" s="3">
        <f>Sales_Data[[#This Row],[Gross_Profit_Recalc]]/Sales_Data[[#This Row],[Sales]]</f>
        <v>0.4</v>
      </c>
      <c r="Z7872">
        <f>YEAR(Sales_Data[[#This Row],[Order Date]])</f>
        <v>2017</v>
      </c>
    </row>
    <row r="7873" spans="1:26" x14ac:dyDescent="0.2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>_xlfn.XLOOKUP(Sales_Data[[#This Row],[Category]],Assumptions_Model!A:A, Assumptions_Model!B:B)</f>
        <v>0.6</v>
      </c>
      <c r="W7873">
        <f>Sales_Data[[#This Row],[Sales]]*Sales_Data[[#This Row],[Cost_%]]</f>
        <v>3.6959999999999997</v>
      </c>
      <c r="X7873">
        <f>Sales_Data[[#This Row],[Sales]]-Sales_Data[[#This Row],[Cost]]</f>
        <v>2.4640000000000004</v>
      </c>
      <c r="Y7873" s="3">
        <f>Sales_Data[[#This Row],[Gross_Profit_Recalc]]/Sales_Data[[#This Row],[Sales]]</f>
        <v>0.40000000000000008</v>
      </c>
      <c r="Z7873">
        <f>YEAR(Sales_Data[[#This Row],[Order Date]])</f>
        <v>2016</v>
      </c>
    </row>
    <row r="7874" spans="1:26" x14ac:dyDescent="0.2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>_xlfn.XLOOKUP(Sales_Data[[#This Row],[Category]],Assumptions_Model!A:A, Assumptions_Model!B:B)</f>
        <v>0.65</v>
      </c>
      <c r="W7874">
        <f>Sales_Data[[#This Row],[Sales]]*Sales_Data[[#This Row],[Cost_%]]</f>
        <v>594.83839999999998</v>
      </c>
      <c r="X7874">
        <f>Sales_Data[[#This Row],[Sales]]-Sales_Data[[#This Row],[Cost]]</f>
        <v>320.29759999999999</v>
      </c>
      <c r="Y7874" s="3">
        <f>Sales_Data[[#This Row],[Gross_Profit_Recalc]]/Sales_Data[[#This Row],[Sales]]</f>
        <v>0.35</v>
      </c>
      <c r="Z7874">
        <f>YEAR(Sales_Data[[#This Row],[Order Date]])</f>
        <v>2016</v>
      </c>
    </row>
    <row r="7875" spans="1:26" x14ac:dyDescent="0.2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>_xlfn.XLOOKUP(Sales_Data[[#This Row],[Category]],Assumptions_Model!A:A, Assumptions_Model!B:B)</f>
        <v>0.6</v>
      </c>
      <c r="W7875">
        <f>Sales_Data[[#This Row],[Sales]]*Sales_Data[[#This Row],[Cost_%]]</f>
        <v>5.1360000000000001</v>
      </c>
      <c r="X7875">
        <f>Sales_Data[[#This Row],[Sales]]-Sales_Data[[#This Row],[Cost]]</f>
        <v>3.4240000000000004</v>
      </c>
      <c r="Y7875" s="3">
        <f>Sales_Data[[#This Row],[Gross_Profit_Recalc]]/Sales_Data[[#This Row],[Sales]]</f>
        <v>0.4</v>
      </c>
      <c r="Z7875">
        <f>YEAR(Sales_Data[[#This Row],[Order Date]])</f>
        <v>2016</v>
      </c>
    </row>
    <row r="7876" spans="1:26" x14ac:dyDescent="0.2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>_xlfn.XLOOKUP(Sales_Data[[#This Row],[Category]],Assumptions_Model!A:A, Assumptions_Model!B:B)</f>
        <v>0.6</v>
      </c>
      <c r="W7876">
        <f>Sales_Data[[#This Row],[Sales]]*Sales_Data[[#This Row],[Cost_%]]</f>
        <v>58.691999999999993</v>
      </c>
      <c r="X7876">
        <f>Sales_Data[[#This Row],[Sales]]-Sales_Data[[#This Row],[Cost]]</f>
        <v>39.128</v>
      </c>
      <c r="Y7876" s="3">
        <f>Sales_Data[[#This Row],[Gross_Profit_Recalc]]/Sales_Data[[#This Row],[Sales]]</f>
        <v>0.4</v>
      </c>
      <c r="Z7876">
        <f>YEAR(Sales_Data[[#This Row],[Order Date]])</f>
        <v>2016</v>
      </c>
    </row>
    <row r="7877" spans="1:26" x14ac:dyDescent="0.2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>_xlfn.XLOOKUP(Sales_Data[[#This Row],[Category]],Assumptions_Model!A:A, Assumptions_Model!B:B)</f>
        <v>0.6</v>
      </c>
      <c r="W7877">
        <f>Sales_Data[[#This Row],[Sales]]*Sales_Data[[#This Row],[Cost_%]]</f>
        <v>18.662399999999998</v>
      </c>
      <c r="X7877">
        <f>Sales_Data[[#This Row],[Sales]]-Sales_Data[[#This Row],[Cost]]</f>
        <v>12.441600000000001</v>
      </c>
      <c r="Y7877" s="3">
        <f>Sales_Data[[#This Row],[Gross_Profit_Recalc]]/Sales_Data[[#This Row],[Sales]]</f>
        <v>0.4</v>
      </c>
      <c r="Z7877">
        <f>YEAR(Sales_Data[[#This Row],[Order Date]])</f>
        <v>2017</v>
      </c>
    </row>
    <row r="7878" spans="1:26" x14ac:dyDescent="0.2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>_xlfn.XLOOKUP(Sales_Data[[#This Row],[Category]],Assumptions_Model!A:A, Assumptions_Model!B:B)</f>
        <v>0.6</v>
      </c>
      <c r="W7878">
        <f>Sales_Data[[#This Row],[Sales]]*Sales_Data[[#This Row],[Cost_%]]</f>
        <v>6.7055999999999996</v>
      </c>
      <c r="X7878">
        <f>Sales_Data[[#This Row],[Sales]]-Sales_Data[[#This Row],[Cost]]</f>
        <v>4.4704000000000006</v>
      </c>
      <c r="Y7878" s="3">
        <f>Sales_Data[[#This Row],[Gross_Profit_Recalc]]/Sales_Data[[#This Row],[Sales]]</f>
        <v>0.4</v>
      </c>
      <c r="Z7878">
        <f>YEAR(Sales_Data[[#This Row],[Order Date]])</f>
        <v>2017</v>
      </c>
    </row>
    <row r="7879" spans="1:26" x14ac:dyDescent="0.2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>_xlfn.XLOOKUP(Sales_Data[[#This Row],[Category]],Assumptions_Model!A:A, Assumptions_Model!B:B)</f>
        <v>0.6</v>
      </c>
      <c r="W7879">
        <f>Sales_Data[[#This Row],[Sales]]*Sales_Data[[#This Row],[Cost_%]]</f>
        <v>3.024</v>
      </c>
      <c r="X7879">
        <f>Sales_Data[[#This Row],[Sales]]-Sales_Data[[#This Row],[Cost]]</f>
        <v>2.016</v>
      </c>
      <c r="Y7879" s="3">
        <f>Sales_Data[[#This Row],[Gross_Profit_Recalc]]/Sales_Data[[#This Row],[Sales]]</f>
        <v>0.4</v>
      </c>
      <c r="Z7879">
        <f>YEAR(Sales_Data[[#This Row],[Order Date]])</f>
        <v>2015</v>
      </c>
    </row>
    <row r="7880" spans="1:26" x14ac:dyDescent="0.2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f>_xlfn.XLOOKUP(Sales_Data[[#This Row],[Category]],Assumptions_Model!A:A, Assumptions_Model!B:B)</f>
        <v>0.65</v>
      </c>
      <c r="W7880">
        <f>Sales_Data[[#This Row],[Sales]]*Sales_Data[[#This Row],[Cost_%]]</f>
        <v>157.4144</v>
      </c>
      <c r="X7880">
        <f>Sales_Data[[#This Row],[Sales]]-Sales_Data[[#This Row],[Cost]]</f>
        <v>84.761599999999987</v>
      </c>
      <c r="Y7880" s="3">
        <f>Sales_Data[[#This Row],[Gross_Profit_Recalc]]/Sales_Data[[#This Row],[Sales]]</f>
        <v>0.35</v>
      </c>
      <c r="Z7880">
        <f>YEAR(Sales_Data[[#This Row],[Order Date]])</f>
        <v>2016</v>
      </c>
    </row>
    <row r="7881" spans="1:26" x14ac:dyDescent="0.2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f>_xlfn.XLOOKUP(Sales_Data[[#This Row],[Category]],Assumptions_Model!A:A, Assumptions_Model!B:B)</f>
        <v>0.65</v>
      </c>
      <c r="W7881">
        <f>Sales_Data[[#This Row],[Sales]]*Sales_Data[[#This Row],[Cost_%]]</f>
        <v>219.1644</v>
      </c>
      <c r="X7881">
        <f>Sales_Data[[#This Row],[Sales]]-Sales_Data[[#This Row],[Cost]]</f>
        <v>118.01159999999999</v>
      </c>
      <c r="Y7881" s="3">
        <f>Sales_Data[[#This Row],[Gross_Profit_Recalc]]/Sales_Data[[#This Row],[Sales]]</f>
        <v>0.35</v>
      </c>
      <c r="Z7881">
        <f>YEAR(Sales_Data[[#This Row],[Order Date]])</f>
        <v>2016</v>
      </c>
    </row>
    <row r="7882" spans="1:26" x14ac:dyDescent="0.2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>_xlfn.XLOOKUP(Sales_Data[[#This Row],[Category]],Assumptions_Model!A:A, Assumptions_Model!B:B)</f>
        <v>0.6</v>
      </c>
      <c r="W7882">
        <f>Sales_Data[[#This Row],[Sales]]*Sales_Data[[#This Row],[Cost_%]]</f>
        <v>8.0063999999999993</v>
      </c>
      <c r="X7882">
        <f>Sales_Data[[#This Row],[Sales]]-Sales_Data[[#This Row],[Cost]]</f>
        <v>5.3376000000000001</v>
      </c>
      <c r="Y7882" s="3">
        <f>Sales_Data[[#This Row],[Gross_Profit_Recalc]]/Sales_Data[[#This Row],[Sales]]</f>
        <v>0.4</v>
      </c>
      <c r="Z7882">
        <f>YEAR(Sales_Data[[#This Row],[Order Date]])</f>
        <v>2017</v>
      </c>
    </row>
    <row r="7883" spans="1:26" x14ac:dyDescent="0.2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>_xlfn.XLOOKUP(Sales_Data[[#This Row],[Category]],Assumptions_Model!A:A, Assumptions_Model!B:B)</f>
        <v>0.55000000000000004</v>
      </c>
      <c r="W7883">
        <f>Sales_Data[[#This Row],[Sales]]*Sales_Data[[#This Row],[Cost_%]]</f>
        <v>42.2136</v>
      </c>
      <c r="X7883">
        <f>Sales_Data[[#This Row],[Sales]]-Sales_Data[[#This Row],[Cost]]</f>
        <v>34.538399999999996</v>
      </c>
      <c r="Y7883" s="3">
        <f>Sales_Data[[#This Row],[Gross_Profit_Recalc]]/Sales_Data[[#This Row],[Sales]]</f>
        <v>0.44999999999999996</v>
      </c>
      <c r="Z7883">
        <f>YEAR(Sales_Data[[#This Row],[Order Date]])</f>
        <v>2017</v>
      </c>
    </row>
    <row r="7884" spans="1:26" x14ac:dyDescent="0.2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>_xlfn.XLOOKUP(Sales_Data[[#This Row],[Category]],Assumptions_Model!A:A, Assumptions_Model!B:B)</f>
        <v>0.55000000000000004</v>
      </c>
      <c r="W7884">
        <f>Sales_Data[[#This Row],[Sales]]*Sales_Data[[#This Row],[Cost_%]]</f>
        <v>56.284800000000004</v>
      </c>
      <c r="X7884">
        <f>Sales_Data[[#This Row],[Sales]]-Sales_Data[[#This Row],[Cost]]</f>
        <v>46.051199999999994</v>
      </c>
      <c r="Y7884" s="3">
        <f>Sales_Data[[#This Row],[Gross_Profit_Recalc]]/Sales_Data[[#This Row],[Sales]]</f>
        <v>0.44999999999999996</v>
      </c>
      <c r="Z7884">
        <f>YEAR(Sales_Data[[#This Row],[Order Date]])</f>
        <v>2017</v>
      </c>
    </row>
    <row r="7885" spans="1:26" x14ac:dyDescent="0.2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>_xlfn.XLOOKUP(Sales_Data[[#This Row],[Category]],Assumptions_Model!A:A, Assumptions_Model!B:B)</f>
        <v>0.6</v>
      </c>
      <c r="W7885">
        <f>Sales_Data[[#This Row],[Sales]]*Sales_Data[[#This Row],[Cost_%]]</f>
        <v>6.1920000000000002</v>
      </c>
      <c r="X7885">
        <f>Sales_Data[[#This Row],[Sales]]-Sales_Data[[#This Row],[Cost]]</f>
        <v>4.1280000000000001</v>
      </c>
      <c r="Y7885" s="3">
        <f>Sales_Data[[#This Row],[Gross_Profit_Recalc]]/Sales_Data[[#This Row],[Sales]]</f>
        <v>0.4</v>
      </c>
      <c r="Z7885">
        <f>YEAR(Sales_Data[[#This Row],[Order Date]])</f>
        <v>2017</v>
      </c>
    </row>
    <row r="7886" spans="1:26" x14ac:dyDescent="0.2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>_xlfn.XLOOKUP(Sales_Data[[#This Row],[Category]],Assumptions_Model!A:A, Assumptions_Model!B:B)</f>
        <v>0.6</v>
      </c>
      <c r="W7886">
        <f>Sales_Data[[#This Row],[Sales]]*Sales_Data[[#This Row],[Cost_%]]</f>
        <v>28.391999999999999</v>
      </c>
      <c r="X7886">
        <f>Sales_Data[[#This Row],[Sales]]-Sales_Data[[#This Row],[Cost]]</f>
        <v>18.928000000000001</v>
      </c>
      <c r="Y7886" s="3">
        <f>Sales_Data[[#This Row],[Gross_Profit_Recalc]]/Sales_Data[[#This Row],[Sales]]</f>
        <v>0.4</v>
      </c>
      <c r="Z7886">
        <f>YEAR(Sales_Data[[#This Row],[Order Date]])</f>
        <v>2017</v>
      </c>
    </row>
    <row r="7887" spans="1:26" x14ac:dyDescent="0.2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>_xlfn.XLOOKUP(Sales_Data[[#This Row],[Category]],Assumptions_Model!A:A, Assumptions_Model!B:B)</f>
        <v>0.65</v>
      </c>
      <c r="W7887">
        <f>Sales_Data[[#This Row],[Sales]]*Sales_Data[[#This Row],[Cost_%]]</f>
        <v>15.194400000000002</v>
      </c>
      <c r="X7887">
        <f>Sales_Data[[#This Row],[Sales]]-Sales_Data[[#This Row],[Cost]]</f>
        <v>8.1815999999999995</v>
      </c>
      <c r="Y7887" s="3">
        <f>Sales_Data[[#This Row],[Gross_Profit_Recalc]]/Sales_Data[[#This Row],[Sales]]</f>
        <v>0.35</v>
      </c>
      <c r="Z7887">
        <f>YEAR(Sales_Data[[#This Row],[Order Date]])</f>
        <v>2017</v>
      </c>
    </row>
    <row r="7888" spans="1:26" x14ac:dyDescent="0.2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>_xlfn.XLOOKUP(Sales_Data[[#This Row],[Category]],Assumptions_Model!A:A, Assumptions_Model!B:B)</f>
        <v>0.65</v>
      </c>
      <c r="W7888">
        <f>Sales_Data[[#This Row],[Sales]]*Sales_Data[[#This Row],[Cost_%]]</f>
        <v>10.868</v>
      </c>
      <c r="X7888">
        <f>Sales_Data[[#This Row],[Sales]]-Sales_Data[[#This Row],[Cost]]</f>
        <v>5.8519999999999985</v>
      </c>
      <c r="Y7888" s="3">
        <f>Sales_Data[[#This Row],[Gross_Profit_Recalc]]/Sales_Data[[#This Row],[Sales]]</f>
        <v>0.34999999999999992</v>
      </c>
      <c r="Z7888">
        <f>YEAR(Sales_Data[[#This Row],[Order Date]])</f>
        <v>2017</v>
      </c>
    </row>
    <row r="7889" spans="1:26" x14ac:dyDescent="0.2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>_xlfn.XLOOKUP(Sales_Data[[#This Row],[Category]],Assumptions_Model!A:A, Assumptions_Model!B:B)</f>
        <v>0.65</v>
      </c>
      <c r="W7889">
        <f>Sales_Data[[#This Row],[Sales]]*Sales_Data[[#This Row],[Cost_%]]</f>
        <v>10.524800000000001</v>
      </c>
      <c r="X7889">
        <f>Sales_Data[[#This Row],[Sales]]-Sales_Data[[#This Row],[Cost]]</f>
        <v>5.6671999999999993</v>
      </c>
      <c r="Y7889" s="3">
        <f>Sales_Data[[#This Row],[Gross_Profit_Recalc]]/Sales_Data[[#This Row],[Sales]]</f>
        <v>0.35</v>
      </c>
      <c r="Z7889">
        <f>YEAR(Sales_Data[[#This Row],[Order Date]])</f>
        <v>2017</v>
      </c>
    </row>
    <row r="7890" spans="1:26" x14ac:dyDescent="0.2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>_xlfn.XLOOKUP(Sales_Data[[#This Row],[Category]],Assumptions_Model!A:A, Assumptions_Model!B:B)</f>
        <v>0.6</v>
      </c>
      <c r="W7890">
        <f>Sales_Data[[#This Row],[Sales]]*Sales_Data[[#This Row],[Cost_%]]</f>
        <v>19.439999999999998</v>
      </c>
      <c r="X7890">
        <f>Sales_Data[[#This Row],[Sales]]-Sales_Data[[#This Row],[Cost]]</f>
        <v>12.96</v>
      </c>
      <c r="Y7890" s="3">
        <f>Sales_Data[[#This Row],[Gross_Profit_Recalc]]/Sales_Data[[#This Row],[Sales]]</f>
        <v>0.4</v>
      </c>
      <c r="Z7890">
        <f>YEAR(Sales_Data[[#This Row],[Order Date]])</f>
        <v>2016</v>
      </c>
    </row>
    <row r="7891" spans="1:26" x14ac:dyDescent="0.2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>_xlfn.XLOOKUP(Sales_Data[[#This Row],[Category]],Assumptions_Model!A:A, Assumptions_Model!B:B)</f>
        <v>0.6</v>
      </c>
      <c r="W7891">
        <f>Sales_Data[[#This Row],[Sales]]*Sales_Data[[#This Row],[Cost_%]]</f>
        <v>11.933999999999999</v>
      </c>
      <c r="X7891">
        <f>Sales_Data[[#This Row],[Sales]]-Sales_Data[[#This Row],[Cost]]</f>
        <v>7.9560000000000013</v>
      </c>
      <c r="Y7891" s="3">
        <f>Sales_Data[[#This Row],[Gross_Profit_Recalc]]/Sales_Data[[#This Row],[Sales]]</f>
        <v>0.40000000000000008</v>
      </c>
      <c r="Z7891">
        <f>YEAR(Sales_Data[[#This Row],[Order Date]])</f>
        <v>2016</v>
      </c>
    </row>
    <row r="7892" spans="1:26" x14ac:dyDescent="0.2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>_xlfn.XLOOKUP(Sales_Data[[#This Row],[Category]],Assumptions_Model!A:A, Assumptions_Model!B:B)</f>
        <v>0.55000000000000004</v>
      </c>
      <c r="W7892">
        <f>Sales_Data[[#This Row],[Sales]]*Sales_Data[[#This Row],[Cost_%]]</f>
        <v>219.98900000000003</v>
      </c>
      <c r="X7892">
        <f>Sales_Data[[#This Row],[Sales]]-Sales_Data[[#This Row],[Cost]]</f>
        <v>179.99099999999999</v>
      </c>
      <c r="Y7892" s="3">
        <f>Sales_Data[[#This Row],[Gross_Profit_Recalc]]/Sales_Data[[#This Row],[Sales]]</f>
        <v>0.44999999999999996</v>
      </c>
      <c r="Z7892">
        <f>YEAR(Sales_Data[[#This Row],[Order Date]])</f>
        <v>2016</v>
      </c>
    </row>
    <row r="7893" spans="1:26" x14ac:dyDescent="0.2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>_xlfn.XLOOKUP(Sales_Data[[#This Row],[Category]],Assumptions_Model!A:A, Assumptions_Model!B:B)</f>
        <v>0.65</v>
      </c>
      <c r="W7893">
        <f>Sales_Data[[#This Row],[Sales]]*Sales_Data[[#This Row],[Cost_%]]</f>
        <v>223.50250000000003</v>
      </c>
      <c r="X7893">
        <f>Sales_Data[[#This Row],[Sales]]-Sales_Data[[#This Row],[Cost]]</f>
        <v>120.3475</v>
      </c>
      <c r="Y7893" s="3">
        <f>Sales_Data[[#This Row],[Gross_Profit_Recalc]]/Sales_Data[[#This Row],[Sales]]</f>
        <v>0.35</v>
      </c>
      <c r="Z7893">
        <f>YEAR(Sales_Data[[#This Row],[Order Date]])</f>
        <v>2016</v>
      </c>
    </row>
    <row r="7894" spans="1:26" x14ac:dyDescent="0.2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f>_xlfn.XLOOKUP(Sales_Data[[#This Row],[Category]],Assumptions_Model!A:A, Assumptions_Model!B:B)</f>
        <v>0.6</v>
      </c>
      <c r="W7894">
        <f>Sales_Data[[#This Row],[Sales]]*Sales_Data[[#This Row],[Cost_%]]</f>
        <v>63.791999999999994</v>
      </c>
      <c r="X7894">
        <f>Sales_Data[[#This Row],[Sales]]-Sales_Data[[#This Row],[Cost]]</f>
        <v>42.527999999999999</v>
      </c>
      <c r="Y7894" s="3">
        <f>Sales_Data[[#This Row],[Gross_Profit_Recalc]]/Sales_Data[[#This Row],[Sales]]</f>
        <v>0.4</v>
      </c>
      <c r="Z7894">
        <f>YEAR(Sales_Data[[#This Row],[Order Date]])</f>
        <v>2016</v>
      </c>
    </row>
    <row r="7895" spans="1:26" x14ac:dyDescent="0.2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>_xlfn.XLOOKUP(Sales_Data[[#This Row],[Category]],Assumptions_Model!A:A, Assumptions_Model!B:B)</f>
        <v>0.6</v>
      </c>
      <c r="W7895">
        <f>Sales_Data[[#This Row],[Sales]]*Sales_Data[[#This Row],[Cost_%]]</f>
        <v>8.3520000000000003</v>
      </c>
      <c r="X7895">
        <f>Sales_Data[[#This Row],[Sales]]-Sales_Data[[#This Row],[Cost]]</f>
        <v>5.5679999999999996</v>
      </c>
      <c r="Y7895" s="3">
        <f>Sales_Data[[#This Row],[Gross_Profit_Recalc]]/Sales_Data[[#This Row],[Sales]]</f>
        <v>0.39999999999999997</v>
      </c>
      <c r="Z7895">
        <f>YEAR(Sales_Data[[#This Row],[Order Date]])</f>
        <v>2017</v>
      </c>
    </row>
    <row r="7896" spans="1:26" x14ac:dyDescent="0.2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>_xlfn.XLOOKUP(Sales_Data[[#This Row],[Category]],Assumptions_Model!A:A, Assumptions_Model!B:B)</f>
        <v>0.6</v>
      </c>
      <c r="W7896">
        <f>Sales_Data[[#This Row],[Sales]]*Sales_Data[[#This Row],[Cost_%]]</f>
        <v>49.440000000000005</v>
      </c>
      <c r="X7896">
        <f>Sales_Data[[#This Row],[Sales]]-Sales_Data[[#This Row],[Cost]]</f>
        <v>32.96</v>
      </c>
      <c r="Y7896" s="3">
        <f>Sales_Data[[#This Row],[Gross_Profit_Recalc]]/Sales_Data[[#This Row],[Sales]]</f>
        <v>0.39999999999999997</v>
      </c>
      <c r="Z7896">
        <f>YEAR(Sales_Data[[#This Row],[Order Date]])</f>
        <v>2017</v>
      </c>
    </row>
    <row r="7897" spans="1:26" x14ac:dyDescent="0.2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>_xlfn.XLOOKUP(Sales_Data[[#This Row],[Category]],Assumptions_Model!A:A, Assumptions_Model!B:B)</f>
        <v>0.6</v>
      </c>
      <c r="W7897">
        <f>Sales_Data[[#This Row],[Sales]]*Sales_Data[[#This Row],[Cost_%]]</f>
        <v>3.7439999999999998</v>
      </c>
      <c r="X7897">
        <f>Sales_Data[[#This Row],[Sales]]-Sales_Data[[#This Row],[Cost]]</f>
        <v>2.4960000000000004</v>
      </c>
      <c r="Y7897" s="3">
        <f>Sales_Data[[#This Row],[Gross_Profit_Recalc]]/Sales_Data[[#This Row],[Sales]]</f>
        <v>0.40000000000000008</v>
      </c>
      <c r="Z7897">
        <f>YEAR(Sales_Data[[#This Row],[Order Date]])</f>
        <v>2017</v>
      </c>
    </row>
    <row r="7898" spans="1:26" x14ac:dyDescent="0.2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>_xlfn.XLOOKUP(Sales_Data[[#This Row],[Category]],Assumptions_Model!A:A, Assumptions_Model!B:B)</f>
        <v>0.6</v>
      </c>
      <c r="W7898">
        <f>Sales_Data[[#This Row],[Sales]]*Sales_Data[[#This Row],[Cost_%]]</f>
        <v>268.70399999999995</v>
      </c>
      <c r="X7898">
        <f>Sales_Data[[#This Row],[Sales]]-Sales_Data[[#This Row],[Cost]]</f>
        <v>179.13600000000002</v>
      </c>
      <c r="Y7898" s="3">
        <f>Sales_Data[[#This Row],[Gross_Profit_Recalc]]/Sales_Data[[#This Row],[Sales]]</f>
        <v>0.40000000000000008</v>
      </c>
      <c r="Z7898">
        <f>YEAR(Sales_Data[[#This Row],[Order Date]])</f>
        <v>2017</v>
      </c>
    </row>
    <row r="7899" spans="1:26" x14ac:dyDescent="0.2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>_xlfn.XLOOKUP(Sales_Data[[#This Row],[Category]],Assumptions_Model!A:A, Assumptions_Model!B:B)</f>
        <v>0.6</v>
      </c>
      <c r="W7899">
        <f>Sales_Data[[#This Row],[Sales]]*Sales_Data[[#This Row],[Cost_%]]</f>
        <v>163.22880000000001</v>
      </c>
      <c r="X7899">
        <f>Sales_Data[[#This Row],[Sales]]-Sales_Data[[#This Row],[Cost]]</f>
        <v>108.8192</v>
      </c>
      <c r="Y7899" s="3">
        <f>Sales_Data[[#This Row],[Gross_Profit_Recalc]]/Sales_Data[[#This Row],[Sales]]</f>
        <v>0.39999999999999997</v>
      </c>
      <c r="Z7899">
        <f>YEAR(Sales_Data[[#This Row],[Order Date]])</f>
        <v>2017</v>
      </c>
    </row>
    <row r="7900" spans="1:26" x14ac:dyDescent="0.2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>_xlfn.XLOOKUP(Sales_Data[[#This Row],[Category]],Assumptions_Model!A:A, Assumptions_Model!B:B)</f>
        <v>0.6</v>
      </c>
      <c r="W7900">
        <f>Sales_Data[[#This Row],[Sales]]*Sales_Data[[#This Row],[Cost_%]]</f>
        <v>968.74919999999997</v>
      </c>
      <c r="X7900">
        <f>Sales_Data[[#This Row],[Sales]]-Sales_Data[[#This Row],[Cost]]</f>
        <v>645.83280000000013</v>
      </c>
      <c r="Y7900" s="3">
        <f>Sales_Data[[#This Row],[Gross_Profit_Recalc]]/Sales_Data[[#This Row],[Sales]]</f>
        <v>0.40000000000000008</v>
      </c>
      <c r="Z7900">
        <f>YEAR(Sales_Data[[#This Row],[Order Date]])</f>
        <v>2017</v>
      </c>
    </row>
    <row r="7901" spans="1:26" x14ac:dyDescent="0.2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>_xlfn.XLOOKUP(Sales_Data[[#This Row],[Category]],Assumptions_Model!A:A, Assumptions_Model!B:B)</f>
        <v>0.6</v>
      </c>
      <c r="W7901">
        <f>Sales_Data[[#This Row],[Sales]]*Sales_Data[[#This Row],[Cost_%]]</f>
        <v>14.591999999999999</v>
      </c>
      <c r="X7901">
        <f>Sales_Data[[#This Row],[Sales]]-Sales_Data[[#This Row],[Cost]]</f>
        <v>9.7280000000000015</v>
      </c>
      <c r="Y7901" s="3">
        <f>Sales_Data[[#This Row],[Gross_Profit_Recalc]]/Sales_Data[[#This Row],[Sales]]</f>
        <v>0.40000000000000008</v>
      </c>
      <c r="Z7901">
        <f>YEAR(Sales_Data[[#This Row],[Order Date]])</f>
        <v>2017</v>
      </c>
    </row>
    <row r="7902" spans="1:26" x14ac:dyDescent="0.2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f>_xlfn.XLOOKUP(Sales_Data[[#This Row],[Category]],Assumptions_Model!A:A, Assumptions_Model!B:B)</f>
        <v>0.55000000000000004</v>
      </c>
      <c r="W7902">
        <f>Sales_Data[[#This Row],[Sales]]*Sales_Data[[#This Row],[Cost_%]]</f>
        <v>0.87120000000000009</v>
      </c>
      <c r="X7902">
        <f>Sales_Data[[#This Row],[Sales]]-Sales_Data[[#This Row],[Cost]]</f>
        <v>0.71279999999999999</v>
      </c>
      <c r="Y7902" s="3">
        <f>Sales_Data[[#This Row],[Gross_Profit_Recalc]]/Sales_Data[[#This Row],[Sales]]</f>
        <v>0.44999999999999996</v>
      </c>
      <c r="Z7902">
        <f>YEAR(Sales_Data[[#This Row],[Order Date]])</f>
        <v>2017</v>
      </c>
    </row>
    <row r="7903" spans="1:26" x14ac:dyDescent="0.2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>_xlfn.XLOOKUP(Sales_Data[[#This Row],[Category]],Assumptions_Model!A:A, Assumptions_Model!B:B)</f>
        <v>0.65</v>
      </c>
      <c r="W7903">
        <f>Sales_Data[[#This Row],[Sales]]*Sales_Data[[#This Row],[Cost_%]]</f>
        <v>20.7896</v>
      </c>
      <c r="X7903">
        <f>Sales_Data[[#This Row],[Sales]]-Sales_Data[[#This Row],[Cost]]</f>
        <v>11.194400000000002</v>
      </c>
      <c r="Y7903" s="3">
        <f>Sales_Data[[#This Row],[Gross_Profit_Recalc]]/Sales_Data[[#This Row],[Sales]]</f>
        <v>0.35000000000000003</v>
      </c>
      <c r="Z7903">
        <f>YEAR(Sales_Data[[#This Row],[Order Date]])</f>
        <v>2017</v>
      </c>
    </row>
    <row r="7904" spans="1:26" x14ac:dyDescent="0.2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>_xlfn.XLOOKUP(Sales_Data[[#This Row],[Category]],Assumptions_Model!A:A, Assumptions_Model!B:B)</f>
        <v>0.6</v>
      </c>
      <c r="W7904">
        <f>Sales_Data[[#This Row],[Sales]]*Sales_Data[[#This Row],[Cost_%]]</f>
        <v>8.8559999999999999</v>
      </c>
      <c r="X7904">
        <f>Sales_Data[[#This Row],[Sales]]-Sales_Data[[#This Row],[Cost]]</f>
        <v>5.9039999999999999</v>
      </c>
      <c r="Y7904" s="3">
        <f>Sales_Data[[#This Row],[Gross_Profit_Recalc]]/Sales_Data[[#This Row],[Sales]]</f>
        <v>0.4</v>
      </c>
      <c r="Z7904">
        <f>YEAR(Sales_Data[[#This Row],[Order Date]])</f>
        <v>2017</v>
      </c>
    </row>
    <row r="7905" spans="1:26" x14ac:dyDescent="0.2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f>_xlfn.XLOOKUP(Sales_Data[[#This Row],[Category]],Assumptions_Model!A:A, Assumptions_Model!B:B)</f>
        <v>0.65</v>
      </c>
      <c r="W7905">
        <f>Sales_Data[[#This Row],[Sales]]*Sales_Data[[#This Row],[Cost_%]]</f>
        <v>275.37120000000004</v>
      </c>
      <c r="X7905">
        <f>Sales_Data[[#This Row],[Sales]]-Sales_Data[[#This Row],[Cost]]</f>
        <v>148.27679999999998</v>
      </c>
      <c r="Y7905" s="3">
        <f>Sales_Data[[#This Row],[Gross_Profit_Recalc]]/Sales_Data[[#This Row],[Sales]]</f>
        <v>0.34999999999999992</v>
      </c>
      <c r="Z7905">
        <f>YEAR(Sales_Data[[#This Row],[Order Date]])</f>
        <v>2017</v>
      </c>
    </row>
    <row r="7906" spans="1:26" x14ac:dyDescent="0.2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>_xlfn.XLOOKUP(Sales_Data[[#This Row],[Category]],Assumptions_Model!A:A, Assumptions_Model!B:B)</f>
        <v>0.6</v>
      </c>
      <c r="W7906">
        <f>Sales_Data[[#This Row],[Sales]]*Sales_Data[[#This Row],[Cost_%]]</f>
        <v>45.984000000000002</v>
      </c>
      <c r="X7906">
        <f>Sales_Data[[#This Row],[Sales]]-Sales_Data[[#This Row],[Cost]]</f>
        <v>30.655999999999999</v>
      </c>
      <c r="Y7906" s="3">
        <f>Sales_Data[[#This Row],[Gross_Profit_Recalc]]/Sales_Data[[#This Row],[Sales]]</f>
        <v>0.39999999999999997</v>
      </c>
      <c r="Z7906">
        <f>YEAR(Sales_Data[[#This Row],[Order Date]])</f>
        <v>2015</v>
      </c>
    </row>
    <row r="7907" spans="1:26" x14ac:dyDescent="0.2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>_xlfn.XLOOKUP(Sales_Data[[#This Row],[Category]],Assumptions_Model!A:A, Assumptions_Model!B:B)</f>
        <v>0.6</v>
      </c>
      <c r="W7907">
        <f>Sales_Data[[#This Row],[Sales]]*Sales_Data[[#This Row],[Cost_%]]</f>
        <v>2.6784000000000003</v>
      </c>
      <c r="X7907">
        <f>Sales_Data[[#This Row],[Sales]]-Sales_Data[[#This Row],[Cost]]</f>
        <v>1.7856000000000001</v>
      </c>
      <c r="Y7907" s="3">
        <f>Sales_Data[[#This Row],[Gross_Profit_Recalc]]/Sales_Data[[#This Row],[Sales]]</f>
        <v>0.39999999999999997</v>
      </c>
      <c r="Z7907">
        <f>YEAR(Sales_Data[[#This Row],[Order Date]])</f>
        <v>2015</v>
      </c>
    </row>
    <row r="7908" spans="1:26" x14ac:dyDescent="0.2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>_xlfn.XLOOKUP(Sales_Data[[#This Row],[Category]],Assumptions_Model!A:A, Assumptions_Model!B:B)</f>
        <v>0.6</v>
      </c>
      <c r="W7908">
        <f>Sales_Data[[#This Row],[Sales]]*Sales_Data[[#This Row],[Cost_%]]</f>
        <v>2.3759999999999999</v>
      </c>
      <c r="X7908">
        <f>Sales_Data[[#This Row],[Sales]]-Sales_Data[[#This Row],[Cost]]</f>
        <v>1.5840000000000001</v>
      </c>
      <c r="Y7908" s="3">
        <f>Sales_Data[[#This Row],[Gross_Profit_Recalc]]/Sales_Data[[#This Row],[Sales]]</f>
        <v>0.4</v>
      </c>
      <c r="Z7908">
        <f>YEAR(Sales_Data[[#This Row],[Order Date]])</f>
        <v>2015</v>
      </c>
    </row>
    <row r="7909" spans="1:26" x14ac:dyDescent="0.2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>_xlfn.XLOOKUP(Sales_Data[[#This Row],[Category]],Assumptions_Model!A:A, Assumptions_Model!B:B)</f>
        <v>0.6</v>
      </c>
      <c r="W7909">
        <f>Sales_Data[[#This Row],[Sales]]*Sales_Data[[#This Row],[Cost_%]]</f>
        <v>429.38399999999996</v>
      </c>
      <c r="X7909">
        <f>Sales_Data[[#This Row],[Sales]]-Sales_Data[[#This Row],[Cost]]</f>
        <v>286.25600000000003</v>
      </c>
      <c r="Y7909" s="3">
        <f>Sales_Data[[#This Row],[Gross_Profit_Recalc]]/Sales_Data[[#This Row],[Sales]]</f>
        <v>0.4</v>
      </c>
      <c r="Z7909">
        <f>YEAR(Sales_Data[[#This Row],[Order Date]])</f>
        <v>2016</v>
      </c>
    </row>
    <row r="7910" spans="1:26" x14ac:dyDescent="0.2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>_xlfn.XLOOKUP(Sales_Data[[#This Row],[Category]],Assumptions_Model!A:A, Assumptions_Model!B:B)</f>
        <v>0.65</v>
      </c>
      <c r="W7910">
        <f>Sales_Data[[#This Row],[Sales]]*Sales_Data[[#This Row],[Cost_%]]</f>
        <v>174.6576</v>
      </c>
      <c r="X7910">
        <f>Sales_Data[[#This Row],[Sales]]-Sales_Data[[#This Row],[Cost]]</f>
        <v>94.046400000000006</v>
      </c>
      <c r="Y7910" s="3">
        <f>Sales_Data[[#This Row],[Gross_Profit_Recalc]]/Sales_Data[[#This Row],[Sales]]</f>
        <v>0.35000000000000003</v>
      </c>
      <c r="Z7910">
        <f>YEAR(Sales_Data[[#This Row],[Order Date]])</f>
        <v>2016</v>
      </c>
    </row>
    <row r="7911" spans="1:26" x14ac:dyDescent="0.2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>_xlfn.XLOOKUP(Sales_Data[[#This Row],[Category]],Assumptions_Model!A:A, Assumptions_Model!B:B)</f>
        <v>0.6</v>
      </c>
      <c r="W7911">
        <f>Sales_Data[[#This Row],[Sales]]*Sales_Data[[#This Row],[Cost_%]]</f>
        <v>13.152000000000001</v>
      </c>
      <c r="X7911">
        <f>Sales_Data[[#This Row],[Sales]]-Sales_Data[[#This Row],[Cost]]</f>
        <v>8.7680000000000007</v>
      </c>
      <c r="Y7911" s="3">
        <f>Sales_Data[[#This Row],[Gross_Profit_Recalc]]/Sales_Data[[#This Row],[Sales]]</f>
        <v>0.4</v>
      </c>
      <c r="Z7911">
        <f>YEAR(Sales_Data[[#This Row],[Order Date]])</f>
        <v>2016</v>
      </c>
    </row>
    <row r="7912" spans="1:26" x14ac:dyDescent="0.2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>_xlfn.XLOOKUP(Sales_Data[[#This Row],[Category]],Assumptions_Model!A:A, Assumptions_Model!B:B)</f>
        <v>0.6</v>
      </c>
      <c r="W7912">
        <f>Sales_Data[[#This Row],[Sales]]*Sales_Data[[#This Row],[Cost_%]]</f>
        <v>29.231999999999999</v>
      </c>
      <c r="X7912">
        <f>Sales_Data[[#This Row],[Sales]]-Sales_Data[[#This Row],[Cost]]</f>
        <v>19.488</v>
      </c>
      <c r="Y7912" s="3">
        <f>Sales_Data[[#This Row],[Gross_Profit_Recalc]]/Sales_Data[[#This Row],[Sales]]</f>
        <v>0.4</v>
      </c>
      <c r="Z7912">
        <f>YEAR(Sales_Data[[#This Row],[Order Date]])</f>
        <v>2016</v>
      </c>
    </row>
    <row r="7913" spans="1:26" x14ac:dyDescent="0.2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>_xlfn.XLOOKUP(Sales_Data[[#This Row],[Category]],Assumptions_Model!A:A, Assumptions_Model!B:B)</f>
        <v>0.65</v>
      </c>
      <c r="W7913">
        <f>Sales_Data[[#This Row],[Sales]]*Sales_Data[[#This Row],[Cost_%]]</f>
        <v>133.68289999999999</v>
      </c>
      <c r="X7913">
        <f>Sales_Data[[#This Row],[Sales]]-Sales_Data[[#This Row],[Cost]]</f>
        <v>71.983100000000007</v>
      </c>
      <c r="Y7913" s="3">
        <f>Sales_Data[[#This Row],[Gross_Profit_Recalc]]/Sales_Data[[#This Row],[Sales]]</f>
        <v>0.35000000000000003</v>
      </c>
      <c r="Z7913">
        <f>YEAR(Sales_Data[[#This Row],[Order Date]])</f>
        <v>2016</v>
      </c>
    </row>
    <row r="7914" spans="1:26" x14ac:dyDescent="0.2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>_xlfn.XLOOKUP(Sales_Data[[#This Row],[Category]],Assumptions_Model!A:A, Assumptions_Model!B:B)</f>
        <v>0.65</v>
      </c>
      <c r="W7914">
        <f>Sales_Data[[#This Row],[Sales]]*Sales_Data[[#This Row],[Cost_%]]</f>
        <v>19.723600000000001</v>
      </c>
      <c r="X7914">
        <f>Sales_Data[[#This Row],[Sales]]-Sales_Data[[#This Row],[Cost]]</f>
        <v>10.6204</v>
      </c>
      <c r="Y7914" s="3">
        <f>Sales_Data[[#This Row],[Gross_Profit_Recalc]]/Sales_Data[[#This Row],[Sales]]</f>
        <v>0.35</v>
      </c>
      <c r="Z7914">
        <f>YEAR(Sales_Data[[#This Row],[Order Date]])</f>
        <v>2016</v>
      </c>
    </row>
    <row r="7915" spans="1:26" x14ac:dyDescent="0.2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>_xlfn.XLOOKUP(Sales_Data[[#This Row],[Category]],Assumptions_Model!A:A, Assumptions_Model!B:B)</f>
        <v>0.6</v>
      </c>
      <c r="W7915">
        <f>Sales_Data[[#This Row],[Sales]]*Sales_Data[[#This Row],[Cost_%]]</f>
        <v>15.4176</v>
      </c>
      <c r="X7915">
        <f>Sales_Data[[#This Row],[Sales]]-Sales_Data[[#This Row],[Cost]]</f>
        <v>10.278400000000001</v>
      </c>
      <c r="Y7915" s="3">
        <f>Sales_Data[[#This Row],[Gross_Profit_Recalc]]/Sales_Data[[#This Row],[Sales]]</f>
        <v>0.4</v>
      </c>
      <c r="Z7915">
        <f>YEAR(Sales_Data[[#This Row],[Order Date]])</f>
        <v>2017</v>
      </c>
    </row>
    <row r="7916" spans="1:26" x14ac:dyDescent="0.2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f>_xlfn.XLOOKUP(Sales_Data[[#This Row],[Category]],Assumptions_Model!A:A, Assumptions_Model!B:B)</f>
        <v>0.55000000000000004</v>
      </c>
      <c r="W7916">
        <f>Sales_Data[[#This Row],[Sales]]*Sales_Data[[#This Row],[Cost_%]]</f>
        <v>1872.4750000000001</v>
      </c>
      <c r="X7916">
        <f>Sales_Data[[#This Row],[Sales]]-Sales_Data[[#This Row],[Cost]]</f>
        <v>1532.0249999999999</v>
      </c>
      <c r="Y7916" s="3">
        <f>Sales_Data[[#This Row],[Gross_Profit_Recalc]]/Sales_Data[[#This Row],[Sales]]</f>
        <v>0.44999999999999996</v>
      </c>
      <c r="Z7916">
        <f>YEAR(Sales_Data[[#This Row],[Order Date]])</f>
        <v>2017</v>
      </c>
    </row>
    <row r="7917" spans="1:26" x14ac:dyDescent="0.2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f>_xlfn.XLOOKUP(Sales_Data[[#This Row],[Category]],Assumptions_Model!A:A, Assumptions_Model!B:B)</f>
        <v>0.55000000000000004</v>
      </c>
      <c r="W7917">
        <f>Sales_Data[[#This Row],[Sales]]*Sales_Data[[#This Row],[Cost_%]]</f>
        <v>55.737000000000009</v>
      </c>
      <c r="X7917">
        <f>Sales_Data[[#This Row],[Sales]]-Sales_Data[[#This Row],[Cost]]</f>
        <v>45.602999999999994</v>
      </c>
      <c r="Y7917" s="3">
        <f>Sales_Data[[#This Row],[Gross_Profit_Recalc]]/Sales_Data[[#This Row],[Sales]]</f>
        <v>0.44999999999999996</v>
      </c>
      <c r="Z7917">
        <f>YEAR(Sales_Data[[#This Row],[Order Date]])</f>
        <v>2017</v>
      </c>
    </row>
    <row r="7918" spans="1:26" x14ac:dyDescent="0.2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>_xlfn.XLOOKUP(Sales_Data[[#This Row],[Category]],Assumptions_Model!A:A, Assumptions_Model!B:B)</f>
        <v>0.65</v>
      </c>
      <c r="W7918">
        <f>Sales_Data[[#This Row],[Sales]]*Sales_Data[[#This Row],[Cost_%]]</f>
        <v>223.84180000000001</v>
      </c>
      <c r="X7918">
        <f>Sales_Data[[#This Row],[Sales]]-Sales_Data[[#This Row],[Cost]]</f>
        <v>120.53020000000001</v>
      </c>
      <c r="Y7918" s="3">
        <f>Sales_Data[[#This Row],[Gross_Profit_Recalc]]/Sales_Data[[#This Row],[Sales]]</f>
        <v>0.35000000000000003</v>
      </c>
      <c r="Z7918">
        <f>YEAR(Sales_Data[[#This Row],[Order Date]])</f>
        <v>2015</v>
      </c>
    </row>
    <row r="7919" spans="1:26" x14ac:dyDescent="0.2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>_xlfn.XLOOKUP(Sales_Data[[#This Row],[Category]],Assumptions_Model!A:A, Assumptions_Model!B:B)</f>
        <v>0.6</v>
      </c>
      <c r="W7919">
        <f>Sales_Data[[#This Row],[Sales]]*Sales_Data[[#This Row],[Cost_%]]</f>
        <v>18.230399999999999</v>
      </c>
      <c r="X7919">
        <f>Sales_Data[[#This Row],[Sales]]-Sales_Data[[#This Row],[Cost]]</f>
        <v>12.153600000000001</v>
      </c>
      <c r="Y7919" s="3">
        <f>Sales_Data[[#This Row],[Gross_Profit_Recalc]]/Sales_Data[[#This Row],[Sales]]</f>
        <v>0.4</v>
      </c>
      <c r="Z7919">
        <f>YEAR(Sales_Data[[#This Row],[Order Date]])</f>
        <v>2017</v>
      </c>
    </row>
    <row r="7920" spans="1:26" x14ac:dyDescent="0.2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>_xlfn.XLOOKUP(Sales_Data[[#This Row],[Category]],Assumptions_Model!A:A, Assumptions_Model!B:B)</f>
        <v>0.6</v>
      </c>
      <c r="W7920">
        <f>Sales_Data[[#This Row],[Sales]]*Sales_Data[[#This Row],[Cost_%]]</f>
        <v>13.708799999999998</v>
      </c>
      <c r="X7920">
        <f>Sales_Data[[#This Row],[Sales]]-Sales_Data[[#This Row],[Cost]]</f>
        <v>9.1392000000000007</v>
      </c>
      <c r="Y7920" s="3">
        <f>Sales_Data[[#This Row],[Gross_Profit_Recalc]]/Sales_Data[[#This Row],[Sales]]</f>
        <v>0.4</v>
      </c>
      <c r="Z7920">
        <f>YEAR(Sales_Data[[#This Row],[Order Date]])</f>
        <v>2015</v>
      </c>
    </row>
    <row r="7921" spans="1:26" x14ac:dyDescent="0.2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>_xlfn.XLOOKUP(Sales_Data[[#This Row],[Category]],Assumptions_Model!A:A, Assumptions_Model!B:B)</f>
        <v>0.6</v>
      </c>
      <c r="W7921">
        <f>Sales_Data[[#This Row],[Sales]]*Sales_Data[[#This Row],[Cost_%]]</f>
        <v>23.171999999999997</v>
      </c>
      <c r="X7921">
        <f>Sales_Data[[#This Row],[Sales]]-Sales_Data[[#This Row],[Cost]]</f>
        <v>15.448</v>
      </c>
      <c r="Y7921" s="3">
        <f>Sales_Data[[#This Row],[Gross_Profit_Recalc]]/Sales_Data[[#This Row],[Sales]]</f>
        <v>0.4</v>
      </c>
      <c r="Z7921">
        <f>YEAR(Sales_Data[[#This Row],[Order Date]])</f>
        <v>2017</v>
      </c>
    </row>
    <row r="7922" spans="1:26" x14ac:dyDescent="0.2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f>_xlfn.XLOOKUP(Sales_Data[[#This Row],[Category]],Assumptions_Model!A:A, Assumptions_Model!B:B)</f>
        <v>0.55000000000000004</v>
      </c>
      <c r="W7922">
        <f>Sales_Data[[#This Row],[Sales]]*Sales_Data[[#This Row],[Cost_%]]</f>
        <v>32.989000000000004</v>
      </c>
      <c r="X7922">
        <f>Sales_Data[[#This Row],[Sales]]-Sales_Data[[#This Row],[Cost]]</f>
        <v>26.990999999999993</v>
      </c>
      <c r="Y7922" s="3">
        <f>Sales_Data[[#This Row],[Gross_Profit_Recalc]]/Sales_Data[[#This Row],[Sales]]</f>
        <v>0.4499999999999999</v>
      </c>
      <c r="Z7922">
        <f>YEAR(Sales_Data[[#This Row],[Order Date]])</f>
        <v>2017</v>
      </c>
    </row>
    <row r="7923" spans="1:26" x14ac:dyDescent="0.2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>_xlfn.XLOOKUP(Sales_Data[[#This Row],[Category]],Assumptions_Model!A:A, Assumptions_Model!B:B)</f>
        <v>0.6</v>
      </c>
      <c r="W7923">
        <f>Sales_Data[[#This Row],[Sales]]*Sales_Data[[#This Row],[Cost_%]]</f>
        <v>104.58</v>
      </c>
      <c r="X7923">
        <f>Sales_Data[[#This Row],[Sales]]-Sales_Data[[#This Row],[Cost]]</f>
        <v>69.720000000000013</v>
      </c>
      <c r="Y7923" s="3">
        <f>Sales_Data[[#This Row],[Gross_Profit_Recalc]]/Sales_Data[[#This Row],[Sales]]</f>
        <v>0.4</v>
      </c>
      <c r="Z7923">
        <f>YEAR(Sales_Data[[#This Row],[Order Date]])</f>
        <v>2017</v>
      </c>
    </row>
    <row r="7924" spans="1:26" x14ac:dyDescent="0.2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f>_xlfn.XLOOKUP(Sales_Data[[#This Row],[Category]],Assumptions_Model!A:A, Assumptions_Model!B:B)</f>
        <v>0.55000000000000004</v>
      </c>
      <c r="W7924">
        <f>Sales_Data[[#This Row],[Sales]]*Sales_Data[[#This Row],[Cost_%]]</f>
        <v>211.178</v>
      </c>
      <c r="X7924">
        <f>Sales_Data[[#This Row],[Sales]]-Sales_Data[[#This Row],[Cost]]</f>
        <v>172.78199999999998</v>
      </c>
      <c r="Y7924" s="3">
        <f>Sales_Data[[#This Row],[Gross_Profit_Recalc]]/Sales_Data[[#This Row],[Sales]]</f>
        <v>0.44999999999999996</v>
      </c>
      <c r="Z7924">
        <f>YEAR(Sales_Data[[#This Row],[Order Date]])</f>
        <v>2017</v>
      </c>
    </row>
    <row r="7925" spans="1:26" x14ac:dyDescent="0.2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>_xlfn.XLOOKUP(Sales_Data[[#This Row],[Category]],Assumptions_Model!A:A, Assumptions_Model!B:B)</f>
        <v>0.6</v>
      </c>
      <c r="W7925">
        <f>Sales_Data[[#This Row],[Sales]]*Sales_Data[[#This Row],[Cost_%]]</f>
        <v>9.3420000000000005</v>
      </c>
      <c r="X7925">
        <f>Sales_Data[[#This Row],[Sales]]-Sales_Data[[#This Row],[Cost]]</f>
        <v>6.2279999999999998</v>
      </c>
      <c r="Y7925" s="3">
        <f>Sales_Data[[#This Row],[Gross_Profit_Recalc]]/Sales_Data[[#This Row],[Sales]]</f>
        <v>0.39999999999999997</v>
      </c>
      <c r="Z7925">
        <f>YEAR(Sales_Data[[#This Row],[Order Date]])</f>
        <v>2017</v>
      </c>
    </row>
    <row r="7926" spans="1:26" x14ac:dyDescent="0.2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>_xlfn.XLOOKUP(Sales_Data[[#This Row],[Category]],Assumptions_Model!A:A, Assumptions_Model!B:B)</f>
        <v>0.6</v>
      </c>
      <c r="W7926">
        <f>Sales_Data[[#This Row],[Sales]]*Sales_Data[[#This Row],[Cost_%]]</f>
        <v>13.391999999999999</v>
      </c>
      <c r="X7926">
        <f>Sales_Data[[#This Row],[Sales]]-Sales_Data[[#This Row],[Cost]]</f>
        <v>8.9280000000000008</v>
      </c>
      <c r="Y7926" s="3">
        <f>Sales_Data[[#This Row],[Gross_Profit_Recalc]]/Sales_Data[[#This Row],[Sales]]</f>
        <v>0.4</v>
      </c>
      <c r="Z7926">
        <f>YEAR(Sales_Data[[#This Row],[Order Date]])</f>
        <v>2016</v>
      </c>
    </row>
    <row r="7927" spans="1:26" x14ac:dyDescent="0.2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>_xlfn.XLOOKUP(Sales_Data[[#This Row],[Category]],Assumptions_Model!A:A, Assumptions_Model!B:B)</f>
        <v>0.6</v>
      </c>
      <c r="W7927">
        <f>Sales_Data[[#This Row],[Sales]]*Sales_Data[[#This Row],[Cost_%]]</f>
        <v>62.16</v>
      </c>
      <c r="X7927">
        <f>Sales_Data[[#This Row],[Sales]]-Sales_Data[[#This Row],[Cost]]</f>
        <v>41.44</v>
      </c>
      <c r="Y7927" s="3">
        <f>Sales_Data[[#This Row],[Gross_Profit_Recalc]]/Sales_Data[[#This Row],[Sales]]</f>
        <v>0.4</v>
      </c>
      <c r="Z7927">
        <f>YEAR(Sales_Data[[#This Row],[Order Date]])</f>
        <v>2016</v>
      </c>
    </row>
    <row r="7928" spans="1:26" x14ac:dyDescent="0.2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f>_xlfn.XLOOKUP(Sales_Data[[#This Row],[Category]],Assumptions_Model!A:A, Assumptions_Model!B:B)</f>
        <v>0.55000000000000004</v>
      </c>
      <c r="W7928">
        <f>Sales_Data[[#This Row],[Sales]]*Sales_Data[[#This Row],[Cost_%]]</f>
        <v>1.6335000000000002</v>
      </c>
      <c r="X7928">
        <f>Sales_Data[[#This Row],[Sales]]-Sales_Data[[#This Row],[Cost]]</f>
        <v>1.3365</v>
      </c>
      <c r="Y7928" s="3">
        <f>Sales_Data[[#This Row],[Gross_Profit_Recalc]]/Sales_Data[[#This Row],[Sales]]</f>
        <v>0.44999999999999996</v>
      </c>
      <c r="Z7928">
        <f>YEAR(Sales_Data[[#This Row],[Order Date]])</f>
        <v>2017</v>
      </c>
    </row>
    <row r="7929" spans="1:26" x14ac:dyDescent="0.2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>_xlfn.XLOOKUP(Sales_Data[[#This Row],[Category]],Assumptions_Model!A:A, Assumptions_Model!B:B)</f>
        <v>0.55000000000000004</v>
      </c>
      <c r="W7929">
        <f>Sales_Data[[#This Row],[Sales]]*Sales_Data[[#This Row],[Cost_%]]</f>
        <v>313.49450000000002</v>
      </c>
      <c r="X7929">
        <f>Sales_Data[[#This Row],[Sales]]-Sales_Data[[#This Row],[Cost]]</f>
        <v>256.49549999999999</v>
      </c>
      <c r="Y7929" s="3">
        <f>Sales_Data[[#This Row],[Gross_Profit_Recalc]]/Sales_Data[[#This Row],[Sales]]</f>
        <v>0.44999999999999996</v>
      </c>
      <c r="Z7929">
        <f>YEAR(Sales_Data[[#This Row],[Order Date]])</f>
        <v>2017</v>
      </c>
    </row>
    <row r="7930" spans="1:26" x14ac:dyDescent="0.2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f>_xlfn.XLOOKUP(Sales_Data[[#This Row],[Category]],Assumptions_Model!A:A, Assumptions_Model!B:B)</f>
        <v>0.65</v>
      </c>
      <c r="W7930">
        <f>Sales_Data[[#This Row],[Sales]]*Sales_Data[[#This Row],[Cost_%]]</f>
        <v>33.130499999999998</v>
      </c>
      <c r="X7930">
        <f>Sales_Data[[#This Row],[Sales]]-Sales_Data[[#This Row],[Cost]]</f>
        <v>17.839500000000001</v>
      </c>
      <c r="Y7930" s="3">
        <f>Sales_Data[[#This Row],[Gross_Profit_Recalc]]/Sales_Data[[#This Row],[Sales]]</f>
        <v>0.35000000000000003</v>
      </c>
      <c r="Z7930">
        <f>YEAR(Sales_Data[[#This Row],[Order Date]])</f>
        <v>2017</v>
      </c>
    </row>
    <row r="7931" spans="1:26" x14ac:dyDescent="0.2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>_xlfn.XLOOKUP(Sales_Data[[#This Row],[Category]],Assumptions_Model!A:A, Assumptions_Model!B:B)</f>
        <v>0.65</v>
      </c>
      <c r="W7931">
        <f>Sales_Data[[#This Row],[Sales]]*Sales_Data[[#This Row],[Cost_%]]</f>
        <v>193.77539999999999</v>
      </c>
      <c r="X7931">
        <f>Sales_Data[[#This Row],[Sales]]-Sales_Data[[#This Row],[Cost]]</f>
        <v>104.34059999999999</v>
      </c>
      <c r="Y7931" s="3">
        <f>Sales_Data[[#This Row],[Gross_Profit_Recalc]]/Sales_Data[[#This Row],[Sales]]</f>
        <v>0.35</v>
      </c>
      <c r="Z7931">
        <f>YEAR(Sales_Data[[#This Row],[Order Date]])</f>
        <v>2017</v>
      </c>
    </row>
    <row r="7932" spans="1:26" x14ac:dyDescent="0.2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>_xlfn.XLOOKUP(Sales_Data[[#This Row],[Category]],Assumptions_Model!A:A, Assumptions_Model!B:B)</f>
        <v>0.6</v>
      </c>
      <c r="W7932">
        <f>Sales_Data[[#This Row],[Sales]]*Sales_Data[[#This Row],[Cost_%]]</f>
        <v>35.712000000000003</v>
      </c>
      <c r="X7932">
        <f>Sales_Data[[#This Row],[Sales]]-Sales_Data[[#This Row],[Cost]]</f>
        <v>23.808</v>
      </c>
      <c r="Y7932" s="3">
        <f>Sales_Data[[#This Row],[Gross_Profit_Recalc]]/Sales_Data[[#This Row],[Sales]]</f>
        <v>0.39999999999999997</v>
      </c>
      <c r="Z7932">
        <f>YEAR(Sales_Data[[#This Row],[Order Date]])</f>
        <v>2016</v>
      </c>
    </row>
    <row r="7933" spans="1:26" x14ac:dyDescent="0.2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>_xlfn.XLOOKUP(Sales_Data[[#This Row],[Category]],Assumptions_Model!A:A, Assumptions_Model!B:B)</f>
        <v>0.65</v>
      </c>
      <c r="W7933">
        <f>Sales_Data[[#This Row],[Sales]]*Sales_Data[[#This Row],[Cost_%]]</f>
        <v>149.68200000000002</v>
      </c>
      <c r="X7933">
        <f>Sales_Data[[#This Row],[Sales]]-Sales_Data[[#This Row],[Cost]]</f>
        <v>80.597999999999985</v>
      </c>
      <c r="Y7933" s="3">
        <f>Sales_Data[[#This Row],[Gross_Profit_Recalc]]/Sales_Data[[#This Row],[Sales]]</f>
        <v>0.34999999999999992</v>
      </c>
      <c r="Z7933">
        <f>YEAR(Sales_Data[[#This Row],[Order Date]])</f>
        <v>2016</v>
      </c>
    </row>
    <row r="7934" spans="1:26" x14ac:dyDescent="0.2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>_xlfn.XLOOKUP(Sales_Data[[#This Row],[Category]],Assumptions_Model!A:A, Assumptions_Model!B:B)</f>
        <v>0.6</v>
      </c>
      <c r="W7934">
        <f>Sales_Data[[#This Row],[Sales]]*Sales_Data[[#This Row],[Cost_%]]</f>
        <v>63.311999999999998</v>
      </c>
      <c r="X7934">
        <f>Sales_Data[[#This Row],[Sales]]-Sales_Data[[#This Row],[Cost]]</f>
        <v>42.207999999999998</v>
      </c>
      <c r="Y7934" s="3">
        <f>Sales_Data[[#This Row],[Gross_Profit_Recalc]]/Sales_Data[[#This Row],[Sales]]</f>
        <v>0.4</v>
      </c>
      <c r="Z7934">
        <f>YEAR(Sales_Data[[#This Row],[Order Date]])</f>
        <v>2016</v>
      </c>
    </row>
    <row r="7935" spans="1:26" x14ac:dyDescent="0.2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>_xlfn.XLOOKUP(Sales_Data[[#This Row],[Category]],Assumptions_Model!A:A, Assumptions_Model!B:B)</f>
        <v>0.6</v>
      </c>
      <c r="W7935">
        <f>Sales_Data[[#This Row],[Sales]]*Sales_Data[[#This Row],[Cost_%]]</f>
        <v>14.016</v>
      </c>
      <c r="X7935">
        <f>Sales_Data[[#This Row],[Sales]]-Sales_Data[[#This Row],[Cost]]</f>
        <v>9.3439999999999994</v>
      </c>
      <c r="Y7935" s="3">
        <f>Sales_Data[[#This Row],[Gross_Profit_Recalc]]/Sales_Data[[#This Row],[Sales]]</f>
        <v>0.39999999999999997</v>
      </c>
      <c r="Z7935">
        <f>YEAR(Sales_Data[[#This Row],[Order Date]])</f>
        <v>2017</v>
      </c>
    </row>
    <row r="7936" spans="1:26" x14ac:dyDescent="0.2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>_xlfn.XLOOKUP(Sales_Data[[#This Row],[Category]],Assumptions_Model!A:A, Assumptions_Model!B:B)</f>
        <v>0.55000000000000004</v>
      </c>
      <c r="W7936">
        <f>Sales_Data[[#This Row],[Sales]]*Sales_Data[[#This Row],[Cost_%]]</f>
        <v>39.586800000000004</v>
      </c>
      <c r="X7936">
        <f>Sales_Data[[#This Row],[Sales]]-Sales_Data[[#This Row],[Cost]]</f>
        <v>32.389199999999995</v>
      </c>
      <c r="Y7936" s="3">
        <f>Sales_Data[[#This Row],[Gross_Profit_Recalc]]/Sales_Data[[#This Row],[Sales]]</f>
        <v>0.44999999999999996</v>
      </c>
      <c r="Z7936">
        <f>YEAR(Sales_Data[[#This Row],[Order Date]])</f>
        <v>2017</v>
      </c>
    </row>
    <row r="7937" spans="1:26" x14ac:dyDescent="0.2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>_xlfn.XLOOKUP(Sales_Data[[#This Row],[Category]],Assumptions_Model!A:A, Assumptions_Model!B:B)</f>
        <v>0.6</v>
      </c>
      <c r="W7937">
        <f>Sales_Data[[#This Row],[Sales]]*Sales_Data[[#This Row],[Cost_%]]</f>
        <v>5.1360000000000001</v>
      </c>
      <c r="X7937">
        <f>Sales_Data[[#This Row],[Sales]]-Sales_Data[[#This Row],[Cost]]</f>
        <v>3.4240000000000004</v>
      </c>
      <c r="Y7937" s="3">
        <f>Sales_Data[[#This Row],[Gross_Profit_Recalc]]/Sales_Data[[#This Row],[Sales]]</f>
        <v>0.4</v>
      </c>
      <c r="Z7937">
        <f>YEAR(Sales_Data[[#This Row],[Order Date]])</f>
        <v>2017</v>
      </c>
    </row>
    <row r="7938" spans="1:26" x14ac:dyDescent="0.2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f>_xlfn.XLOOKUP(Sales_Data[[#This Row],[Category]],Assumptions_Model!A:A, Assumptions_Model!B:B)</f>
        <v>0.6</v>
      </c>
      <c r="W7938">
        <f>Sales_Data[[#This Row],[Sales]]*Sales_Data[[#This Row],[Cost_%]]</f>
        <v>8.3520000000000003</v>
      </c>
      <c r="X7938">
        <f>Sales_Data[[#This Row],[Sales]]-Sales_Data[[#This Row],[Cost]]</f>
        <v>5.5679999999999996</v>
      </c>
      <c r="Y7938" s="3">
        <f>Sales_Data[[#This Row],[Gross_Profit_Recalc]]/Sales_Data[[#This Row],[Sales]]</f>
        <v>0.39999999999999997</v>
      </c>
      <c r="Z7938">
        <f>YEAR(Sales_Data[[#This Row],[Order Date]])</f>
        <v>2017</v>
      </c>
    </row>
    <row r="7939" spans="1:26" x14ac:dyDescent="0.2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>_xlfn.XLOOKUP(Sales_Data[[#This Row],[Category]],Assumptions_Model!A:A, Assumptions_Model!B:B)</f>
        <v>0.6</v>
      </c>
      <c r="W7939">
        <f>Sales_Data[[#This Row],[Sales]]*Sales_Data[[#This Row],[Cost_%]]</f>
        <v>1510.9739999999999</v>
      </c>
      <c r="X7939">
        <f>Sales_Data[[#This Row],[Sales]]-Sales_Data[[#This Row],[Cost]]</f>
        <v>1007.316</v>
      </c>
      <c r="Y7939" s="3">
        <f>Sales_Data[[#This Row],[Gross_Profit_Recalc]]/Sales_Data[[#This Row],[Sales]]</f>
        <v>0.4</v>
      </c>
      <c r="Z7939">
        <f>YEAR(Sales_Data[[#This Row],[Order Date]])</f>
        <v>2017</v>
      </c>
    </row>
    <row r="7940" spans="1:26" x14ac:dyDescent="0.2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>_xlfn.XLOOKUP(Sales_Data[[#This Row],[Category]],Assumptions_Model!A:A, Assumptions_Model!B:B)</f>
        <v>0.6</v>
      </c>
      <c r="W7940">
        <f>Sales_Data[[#This Row],[Sales]]*Sales_Data[[#This Row],[Cost_%]]</f>
        <v>324.34200000000004</v>
      </c>
      <c r="X7940">
        <f>Sales_Data[[#This Row],[Sales]]-Sales_Data[[#This Row],[Cost]]</f>
        <v>216.22800000000001</v>
      </c>
      <c r="Y7940" s="3">
        <f>Sales_Data[[#This Row],[Gross_Profit_Recalc]]/Sales_Data[[#This Row],[Sales]]</f>
        <v>0.39999999999999997</v>
      </c>
      <c r="Z7940">
        <f>YEAR(Sales_Data[[#This Row],[Order Date]])</f>
        <v>2017</v>
      </c>
    </row>
    <row r="7941" spans="1:26" x14ac:dyDescent="0.2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>_xlfn.XLOOKUP(Sales_Data[[#This Row],[Category]],Assumptions_Model!A:A, Assumptions_Model!B:B)</f>
        <v>0.6</v>
      </c>
      <c r="W7941">
        <f>Sales_Data[[#This Row],[Sales]]*Sales_Data[[#This Row],[Cost_%]]</f>
        <v>132.6336</v>
      </c>
      <c r="X7941">
        <f>Sales_Data[[#This Row],[Sales]]-Sales_Data[[#This Row],[Cost]]</f>
        <v>88.42240000000001</v>
      </c>
      <c r="Y7941" s="3">
        <f>Sales_Data[[#This Row],[Gross_Profit_Recalc]]/Sales_Data[[#This Row],[Sales]]</f>
        <v>0.4</v>
      </c>
      <c r="Z7941">
        <f>YEAR(Sales_Data[[#This Row],[Order Date]])</f>
        <v>2017</v>
      </c>
    </row>
    <row r="7942" spans="1:26" x14ac:dyDescent="0.2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>_xlfn.XLOOKUP(Sales_Data[[#This Row],[Category]],Assumptions_Model!A:A, Assumptions_Model!B:B)</f>
        <v>0.65</v>
      </c>
      <c r="W7942">
        <f>Sales_Data[[#This Row],[Sales]]*Sales_Data[[#This Row],[Cost_%]]</f>
        <v>52.925600000000003</v>
      </c>
      <c r="X7942">
        <f>Sales_Data[[#This Row],[Sales]]-Sales_Data[[#This Row],[Cost]]</f>
        <v>28.498400000000004</v>
      </c>
      <c r="Y7942" s="3">
        <f>Sales_Data[[#This Row],[Gross_Profit_Recalc]]/Sales_Data[[#This Row],[Sales]]</f>
        <v>0.35000000000000003</v>
      </c>
      <c r="Z7942">
        <f>YEAR(Sales_Data[[#This Row],[Order Date]])</f>
        <v>2016</v>
      </c>
    </row>
    <row r="7943" spans="1:26" x14ac:dyDescent="0.2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>_xlfn.XLOOKUP(Sales_Data[[#This Row],[Category]],Assumptions_Model!A:A, Assumptions_Model!B:B)</f>
        <v>0.6</v>
      </c>
      <c r="W7943">
        <f>Sales_Data[[#This Row],[Sales]]*Sales_Data[[#This Row],[Cost_%]]</f>
        <v>80.88000000000001</v>
      </c>
      <c r="X7943">
        <f>Sales_Data[[#This Row],[Sales]]-Sales_Data[[#This Row],[Cost]]</f>
        <v>53.92</v>
      </c>
      <c r="Y7943" s="3">
        <f>Sales_Data[[#This Row],[Gross_Profit_Recalc]]/Sales_Data[[#This Row],[Sales]]</f>
        <v>0.39999999999999997</v>
      </c>
      <c r="Z7943">
        <f>YEAR(Sales_Data[[#This Row],[Order Date]])</f>
        <v>2016</v>
      </c>
    </row>
    <row r="7944" spans="1:26" x14ac:dyDescent="0.2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>_xlfn.XLOOKUP(Sales_Data[[#This Row],[Category]],Assumptions_Model!A:A, Assumptions_Model!B:B)</f>
        <v>0.6</v>
      </c>
      <c r="W7944">
        <f>Sales_Data[[#This Row],[Sales]]*Sales_Data[[#This Row],[Cost_%]]</f>
        <v>23.749199999999998</v>
      </c>
      <c r="X7944">
        <f>Sales_Data[[#This Row],[Sales]]-Sales_Data[[#This Row],[Cost]]</f>
        <v>15.832800000000002</v>
      </c>
      <c r="Y7944" s="3">
        <f>Sales_Data[[#This Row],[Gross_Profit_Recalc]]/Sales_Data[[#This Row],[Sales]]</f>
        <v>0.40000000000000008</v>
      </c>
      <c r="Z7944">
        <f>YEAR(Sales_Data[[#This Row],[Order Date]])</f>
        <v>2017</v>
      </c>
    </row>
    <row r="7945" spans="1:26" x14ac:dyDescent="0.2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>_xlfn.XLOOKUP(Sales_Data[[#This Row],[Category]],Assumptions_Model!A:A, Assumptions_Model!B:B)</f>
        <v>0.6</v>
      </c>
      <c r="W7945">
        <f>Sales_Data[[#This Row],[Sales]]*Sales_Data[[#This Row],[Cost_%]]</f>
        <v>26.812799999999999</v>
      </c>
      <c r="X7945">
        <f>Sales_Data[[#This Row],[Sales]]-Sales_Data[[#This Row],[Cost]]</f>
        <v>17.875200000000003</v>
      </c>
      <c r="Y7945" s="3">
        <f>Sales_Data[[#This Row],[Gross_Profit_Recalc]]/Sales_Data[[#This Row],[Sales]]</f>
        <v>0.4</v>
      </c>
      <c r="Z7945">
        <f>YEAR(Sales_Data[[#This Row],[Order Date]])</f>
        <v>2017</v>
      </c>
    </row>
    <row r="7946" spans="1:26" x14ac:dyDescent="0.2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f>_xlfn.XLOOKUP(Sales_Data[[#This Row],[Category]],Assumptions_Model!A:A, Assumptions_Model!B:B)</f>
        <v>0.6</v>
      </c>
      <c r="W7946">
        <f>Sales_Data[[#This Row],[Sales]]*Sales_Data[[#This Row],[Cost_%]]</f>
        <v>19.046399999999998</v>
      </c>
      <c r="X7946">
        <f>Sales_Data[[#This Row],[Sales]]-Sales_Data[[#This Row],[Cost]]</f>
        <v>12.697600000000001</v>
      </c>
      <c r="Y7946" s="3">
        <f>Sales_Data[[#This Row],[Gross_Profit_Recalc]]/Sales_Data[[#This Row],[Sales]]</f>
        <v>0.4</v>
      </c>
      <c r="Z7946">
        <f>YEAR(Sales_Data[[#This Row],[Order Date]])</f>
        <v>2017</v>
      </c>
    </row>
    <row r="7947" spans="1:26" x14ac:dyDescent="0.2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>_xlfn.XLOOKUP(Sales_Data[[#This Row],[Category]],Assumptions_Model!A:A, Assumptions_Model!B:B)</f>
        <v>0.6</v>
      </c>
      <c r="W7947">
        <f>Sales_Data[[#This Row],[Sales]]*Sales_Data[[#This Row],[Cost_%]]</f>
        <v>24.587999999999997</v>
      </c>
      <c r="X7947">
        <f>Sales_Data[[#This Row],[Sales]]-Sales_Data[[#This Row],[Cost]]</f>
        <v>16.391999999999999</v>
      </c>
      <c r="Y7947" s="3">
        <f>Sales_Data[[#This Row],[Gross_Profit_Recalc]]/Sales_Data[[#This Row],[Sales]]</f>
        <v>0.4</v>
      </c>
      <c r="Z7947">
        <f>YEAR(Sales_Data[[#This Row],[Order Date]])</f>
        <v>2017</v>
      </c>
    </row>
    <row r="7948" spans="1:26" x14ac:dyDescent="0.2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>_xlfn.XLOOKUP(Sales_Data[[#This Row],[Category]],Assumptions_Model!A:A, Assumptions_Model!B:B)</f>
        <v>0.6</v>
      </c>
      <c r="W7948">
        <f>Sales_Data[[#This Row],[Sales]]*Sales_Data[[#This Row],[Cost_%]]</f>
        <v>1.9008</v>
      </c>
      <c r="X7948">
        <f>Sales_Data[[#This Row],[Sales]]-Sales_Data[[#This Row],[Cost]]</f>
        <v>1.2672000000000001</v>
      </c>
      <c r="Y7948" s="3">
        <f>Sales_Data[[#This Row],[Gross_Profit_Recalc]]/Sales_Data[[#This Row],[Sales]]</f>
        <v>0.4</v>
      </c>
      <c r="Z7948">
        <f>YEAR(Sales_Data[[#This Row],[Order Date]])</f>
        <v>2017</v>
      </c>
    </row>
    <row r="7949" spans="1:26" x14ac:dyDescent="0.2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>_xlfn.XLOOKUP(Sales_Data[[#This Row],[Category]],Assumptions_Model!A:A, Assumptions_Model!B:B)</f>
        <v>0.6</v>
      </c>
      <c r="W7949">
        <f>Sales_Data[[#This Row],[Sales]]*Sales_Data[[#This Row],[Cost_%]]</f>
        <v>11.304</v>
      </c>
      <c r="X7949">
        <f>Sales_Data[[#This Row],[Sales]]-Sales_Data[[#This Row],[Cost]]</f>
        <v>7.5359999999999996</v>
      </c>
      <c r="Y7949" s="3">
        <f>Sales_Data[[#This Row],[Gross_Profit_Recalc]]/Sales_Data[[#This Row],[Sales]]</f>
        <v>0.39999999999999997</v>
      </c>
      <c r="Z7949">
        <f>YEAR(Sales_Data[[#This Row],[Order Date]])</f>
        <v>2014</v>
      </c>
    </row>
    <row r="7950" spans="1:26" x14ac:dyDescent="0.2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>_xlfn.XLOOKUP(Sales_Data[[#This Row],[Category]],Assumptions_Model!A:A, Assumptions_Model!B:B)</f>
        <v>0.65</v>
      </c>
      <c r="W7950">
        <f>Sales_Data[[#This Row],[Sales]]*Sales_Data[[#This Row],[Cost_%]]</f>
        <v>235.46250000000001</v>
      </c>
      <c r="X7950">
        <f>Sales_Data[[#This Row],[Sales]]-Sales_Data[[#This Row],[Cost]]</f>
        <v>126.78749999999999</v>
      </c>
      <c r="Y7950" s="3">
        <f>Sales_Data[[#This Row],[Gross_Profit_Recalc]]/Sales_Data[[#This Row],[Sales]]</f>
        <v>0.35</v>
      </c>
      <c r="Z7950">
        <f>YEAR(Sales_Data[[#This Row],[Order Date]])</f>
        <v>2014</v>
      </c>
    </row>
    <row r="7951" spans="1:26" x14ac:dyDescent="0.2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>_xlfn.XLOOKUP(Sales_Data[[#This Row],[Category]],Assumptions_Model!A:A, Assumptions_Model!B:B)</f>
        <v>0.65</v>
      </c>
      <c r="W7951">
        <f>Sales_Data[[#This Row],[Sales]]*Sales_Data[[#This Row],[Cost_%]]</f>
        <v>41.308799999999998</v>
      </c>
      <c r="X7951">
        <f>Sales_Data[[#This Row],[Sales]]-Sales_Data[[#This Row],[Cost]]</f>
        <v>22.243200000000002</v>
      </c>
      <c r="Y7951" s="3">
        <f>Sales_Data[[#This Row],[Gross_Profit_Recalc]]/Sales_Data[[#This Row],[Sales]]</f>
        <v>0.35000000000000003</v>
      </c>
      <c r="Z7951">
        <f>YEAR(Sales_Data[[#This Row],[Order Date]])</f>
        <v>2014</v>
      </c>
    </row>
    <row r="7952" spans="1:26" x14ac:dyDescent="0.2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>_xlfn.XLOOKUP(Sales_Data[[#This Row],[Category]],Assumptions_Model!A:A, Assumptions_Model!B:B)</f>
        <v>0.6</v>
      </c>
      <c r="W7952">
        <f>Sales_Data[[#This Row],[Sales]]*Sales_Data[[#This Row],[Cost_%]]</f>
        <v>77.731199999999987</v>
      </c>
      <c r="X7952">
        <f>Sales_Data[[#This Row],[Sales]]-Sales_Data[[#This Row],[Cost]]</f>
        <v>51.820800000000006</v>
      </c>
      <c r="Y7952" s="3">
        <f>Sales_Data[[#This Row],[Gross_Profit_Recalc]]/Sales_Data[[#This Row],[Sales]]</f>
        <v>0.40000000000000008</v>
      </c>
      <c r="Z7952">
        <f>YEAR(Sales_Data[[#This Row],[Order Date]])</f>
        <v>2014</v>
      </c>
    </row>
    <row r="7953" spans="1:26" x14ac:dyDescent="0.2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f>_xlfn.XLOOKUP(Sales_Data[[#This Row],[Category]],Assumptions_Model!A:A, Assumptions_Model!B:B)</f>
        <v>0.6</v>
      </c>
      <c r="W7953">
        <f>Sales_Data[[#This Row],[Sales]]*Sales_Data[[#This Row],[Cost_%]]</f>
        <v>3.5903999999999998</v>
      </c>
      <c r="X7953">
        <f>Sales_Data[[#This Row],[Sales]]-Sales_Data[[#This Row],[Cost]]</f>
        <v>2.3936000000000002</v>
      </c>
      <c r="Y7953" s="3">
        <f>Sales_Data[[#This Row],[Gross_Profit_Recalc]]/Sales_Data[[#This Row],[Sales]]</f>
        <v>0.4</v>
      </c>
      <c r="Z7953">
        <f>YEAR(Sales_Data[[#This Row],[Order Date]])</f>
        <v>2015</v>
      </c>
    </row>
    <row r="7954" spans="1:26" x14ac:dyDescent="0.2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f>_xlfn.XLOOKUP(Sales_Data[[#This Row],[Category]],Assumptions_Model!A:A, Assumptions_Model!B:B)</f>
        <v>0.55000000000000004</v>
      </c>
      <c r="W7954">
        <f>Sales_Data[[#This Row],[Sales]]*Sales_Data[[#This Row],[Cost_%]]</f>
        <v>473.96800000000002</v>
      </c>
      <c r="X7954">
        <f>Sales_Data[[#This Row],[Sales]]-Sales_Data[[#This Row],[Cost]]</f>
        <v>387.79199999999997</v>
      </c>
      <c r="Y7954" s="3">
        <f>Sales_Data[[#This Row],[Gross_Profit_Recalc]]/Sales_Data[[#This Row],[Sales]]</f>
        <v>0.44999999999999996</v>
      </c>
      <c r="Z7954">
        <f>YEAR(Sales_Data[[#This Row],[Order Date]])</f>
        <v>2015</v>
      </c>
    </row>
    <row r="7955" spans="1:26" x14ac:dyDescent="0.2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>_xlfn.XLOOKUP(Sales_Data[[#This Row],[Category]],Assumptions_Model!A:A, Assumptions_Model!B:B)</f>
        <v>0.6</v>
      </c>
      <c r="W7955">
        <f>Sales_Data[[#This Row],[Sales]]*Sales_Data[[#This Row],[Cost_%]]</f>
        <v>40.175999999999995</v>
      </c>
      <c r="X7955">
        <f>Sales_Data[[#This Row],[Sales]]-Sales_Data[[#This Row],[Cost]]</f>
        <v>26.783999999999999</v>
      </c>
      <c r="Y7955" s="3">
        <f>Sales_Data[[#This Row],[Gross_Profit_Recalc]]/Sales_Data[[#This Row],[Sales]]</f>
        <v>0.4</v>
      </c>
      <c r="Z7955">
        <f>YEAR(Sales_Data[[#This Row],[Order Date]])</f>
        <v>2014</v>
      </c>
    </row>
    <row r="7956" spans="1:26" x14ac:dyDescent="0.2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>_xlfn.XLOOKUP(Sales_Data[[#This Row],[Category]],Assumptions_Model!A:A, Assumptions_Model!B:B)</f>
        <v>0.6</v>
      </c>
      <c r="W7956">
        <f>Sales_Data[[#This Row],[Sales]]*Sales_Data[[#This Row],[Cost_%]]</f>
        <v>3.7439999999999998</v>
      </c>
      <c r="X7956">
        <f>Sales_Data[[#This Row],[Sales]]-Sales_Data[[#This Row],[Cost]]</f>
        <v>2.4960000000000004</v>
      </c>
      <c r="Y7956" s="3">
        <f>Sales_Data[[#This Row],[Gross_Profit_Recalc]]/Sales_Data[[#This Row],[Sales]]</f>
        <v>0.40000000000000008</v>
      </c>
      <c r="Z7956">
        <f>YEAR(Sales_Data[[#This Row],[Order Date]])</f>
        <v>2014</v>
      </c>
    </row>
    <row r="7957" spans="1:26" x14ac:dyDescent="0.2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>_xlfn.XLOOKUP(Sales_Data[[#This Row],[Category]],Assumptions_Model!A:A, Assumptions_Model!B:B)</f>
        <v>0.65</v>
      </c>
      <c r="W7957">
        <f>Sales_Data[[#This Row],[Sales]]*Sales_Data[[#This Row],[Cost_%]]</f>
        <v>282.85919999999999</v>
      </c>
      <c r="X7957">
        <f>Sales_Data[[#This Row],[Sales]]-Sales_Data[[#This Row],[Cost]]</f>
        <v>152.30880000000002</v>
      </c>
      <c r="Y7957" s="3">
        <f>Sales_Data[[#This Row],[Gross_Profit_Recalc]]/Sales_Data[[#This Row],[Sales]]</f>
        <v>0.35000000000000003</v>
      </c>
      <c r="Z7957">
        <f>YEAR(Sales_Data[[#This Row],[Order Date]])</f>
        <v>2017</v>
      </c>
    </row>
    <row r="7958" spans="1:26" x14ac:dyDescent="0.2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>_xlfn.XLOOKUP(Sales_Data[[#This Row],[Category]],Assumptions_Model!A:A, Assumptions_Model!B:B)</f>
        <v>0.6</v>
      </c>
      <c r="W7958">
        <f>Sales_Data[[#This Row],[Sales]]*Sales_Data[[#This Row],[Cost_%]]</f>
        <v>8.94</v>
      </c>
      <c r="X7958">
        <f>Sales_Data[[#This Row],[Sales]]-Sales_Data[[#This Row],[Cost]]</f>
        <v>5.9600000000000009</v>
      </c>
      <c r="Y7958" s="3">
        <f>Sales_Data[[#This Row],[Gross_Profit_Recalc]]/Sales_Data[[#This Row],[Sales]]</f>
        <v>0.4</v>
      </c>
      <c r="Z7958">
        <f>YEAR(Sales_Data[[#This Row],[Order Date]])</f>
        <v>2017</v>
      </c>
    </row>
    <row r="7959" spans="1:26" x14ac:dyDescent="0.2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>_xlfn.XLOOKUP(Sales_Data[[#This Row],[Category]],Assumptions_Model!A:A, Assumptions_Model!B:B)</f>
        <v>0.6</v>
      </c>
      <c r="W7959">
        <f>Sales_Data[[#This Row],[Sales]]*Sales_Data[[#This Row],[Cost_%]]</f>
        <v>9.48</v>
      </c>
      <c r="X7959">
        <f>Sales_Data[[#This Row],[Sales]]-Sales_Data[[#This Row],[Cost]]</f>
        <v>6.32</v>
      </c>
      <c r="Y7959" s="3">
        <f>Sales_Data[[#This Row],[Gross_Profit_Recalc]]/Sales_Data[[#This Row],[Sales]]</f>
        <v>0.4</v>
      </c>
      <c r="Z7959">
        <f>YEAR(Sales_Data[[#This Row],[Order Date]])</f>
        <v>2017</v>
      </c>
    </row>
    <row r="7960" spans="1:26" x14ac:dyDescent="0.2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>_xlfn.XLOOKUP(Sales_Data[[#This Row],[Category]],Assumptions_Model!A:A, Assumptions_Model!B:B)</f>
        <v>0.65</v>
      </c>
      <c r="W7960">
        <f>Sales_Data[[#This Row],[Sales]]*Sales_Data[[#This Row],[Cost_%]]</f>
        <v>47.385000000000005</v>
      </c>
      <c r="X7960">
        <f>Sales_Data[[#This Row],[Sales]]-Sales_Data[[#This Row],[Cost]]</f>
        <v>25.515000000000001</v>
      </c>
      <c r="Y7960" s="3">
        <f>Sales_Data[[#This Row],[Gross_Profit_Recalc]]/Sales_Data[[#This Row],[Sales]]</f>
        <v>0.35</v>
      </c>
      <c r="Z7960">
        <f>YEAR(Sales_Data[[#This Row],[Order Date]])</f>
        <v>2017</v>
      </c>
    </row>
    <row r="7961" spans="1:26" x14ac:dyDescent="0.2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>_xlfn.XLOOKUP(Sales_Data[[#This Row],[Category]],Assumptions_Model!A:A, Assumptions_Model!B:B)</f>
        <v>0.65</v>
      </c>
      <c r="W7961">
        <f>Sales_Data[[#This Row],[Sales]]*Sales_Data[[#This Row],[Cost_%]]</f>
        <v>134.12880000000001</v>
      </c>
      <c r="X7961">
        <f>Sales_Data[[#This Row],[Sales]]-Sales_Data[[#This Row],[Cost]]</f>
        <v>72.223199999999991</v>
      </c>
      <c r="Y7961" s="3">
        <f>Sales_Data[[#This Row],[Gross_Profit_Recalc]]/Sales_Data[[#This Row],[Sales]]</f>
        <v>0.35</v>
      </c>
      <c r="Z7961">
        <f>YEAR(Sales_Data[[#This Row],[Order Date]])</f>
        <v>2017</v>
      </c>
    </row>
    <row r="7962" spans="1:26" x14ac:dyDescent="0.2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>_xlfn.XLOOKUP(Sales_Data[[#This Row],[Category]],Assumptions_Model!A:A, Assumptions_Model!B:B)</f>
        <v>0.55000000000000004</v>
      </c>
      <c r="W7962">
        <f>Sales_Data[[#This Row],[Sales]]*Sales_Data[[#This Row],[Cost_%]]</f>
        <v>4.3956</v>
      </c>
      <c r="X7962">
        <f>Sales_Data[[#This Row],[Sales]]-Sales_Data[[#This Row],[Cost]]</f>
        <v>3.5964</v>
      </c>
      <c r="Y7962" s="3">
        <f>Sales_Data[[#This Row],[Gross_Profit_Recalc]]/Sales_Data[[#This Row],[Sales]]</f>
        <v>0.45</v>
      </c>
      <c r="Z7962">
        <f>YEAR(Sales_Data[[#This Row],[Order Date]])</f>
        <v>2017</v>
      </c>
    </row>
    <row r="7963" spans="1:26" x14ac:dyDescent="0.2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f>_xlfn.XLOOKUP(Sales_Data[[#This Row],[Category]],Assumptions_Model!A:A, Assumptions_Model!B:B)</f>
        <v>0.6</v>
      </c>
      <c r="W7963">
        <f>Sales_Data[[#This Row],[Sales]]*Sales_Data[[#This Row],[Cost_%]]</f>
        <v>48.815999999999995</v>
      </c>
      <c r="X7963">
        <f>Sales_Data[[#This Row],[Sales]]-Sales_Data[[#This Row],[Cost]]</f>
        <v>32.544000000000004</v>
      </c>
      <c r="Y7963" s="3">
        <f>Sales_Data[[#This Row],[Gross_Profit_Recalc]]/Sales_Data[[#This Row],[Sales]]</f>
        <v>0.40000000000000008</v>
      </c>
      <c r="Z7963">
        <f>YEAR(Sales_Data[[#This Row],[Order Date]])</f>
        <v>2017</v>
      </c>
    </row>
    <row r="7964" spans="1:26" x14ac:dyDescent="0.2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>_xlfn.XLOOKUP(Sales_Data[[#This Row],[Category]],Assumptions_Model!A:A, Assumptions_Model!B:B)</f>
        <v>0.6</v>
      </c>
      <c r="W7964">
        <f>Sales_Data[[#This Row],[Sales]]*Sales_Data[[#This Row],[Cost_%]]</f>
        <v>12.139199999999999</v>
      </c>
      <c r="X7964">
        <f>Sales_Data[[#This Row],[Sales]]-Sales_Data[[#This Row],[Cost]]</f>
        <v>8.0928000000000004</v>
      </c>
      <c r="Y7964" s="3">
        <f>Sales_Data[[#This Row],[Gross_Profit_Recalc]]/Sales_Data[[#This Row],[Sales]]</f>
        <v>0.4</v>
      </c>
      <c r="Z7964">
        <f>YEAR(Sales_Data[[#This Row],[Order Date]])</f>
        <v>2017</v>
      </c>
    </row>
    <row r="7965" spans="1:26" x14ac:dyDescent="0.2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>_xlfn.XLOOKUP(Sales_Data[[#This Row],[Category]],Assumptions_Model!A:A, Assumptions_Model!B:B)</f>
        <v>0.6</v>
      </c>
      <c r="W7965">
        <f>Sales_Data[[#This Row],[Sales]]*Sales_Data[[#This Row],[Cost_%]]</f>
        <v>233.43359999999998</v>
      </c>
      <c r="X7965">
        <f>Sales_Data[[#This Row],[Sales]]-Sales_Data[[#This Row],[Cost]]</f>
        <v>155.6224</v>
      </c>
      <c r="Y7965" s="3">
        <f>Sales_Data[[#This Row],[Gross_Profit_Recalc]]/Sales_Data[[#This Row],[Sales]]</f>
        <v>0.4</v>
      </c>
      <c r="Z7965">
        <f>YEAR(Sales_Data[[#This Row],[Order Date]])</f>
        <v>2017</v>
      </c>
    </row>
    <row r="7966" spans="1:26" x14ac:dyDescent="0.2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f>_xlfn.XLOOKUP(Sales_Data[[#This Row],[Category]],Assumptions_Model!A:A, Assumptions_Model!B:B)</f>
        <v>0.6</v>
      </c>
      <c r="W7966">
        <f>Sales_Data[[#This Row],[Sales]]*Sales_Data[[#This Row],[Cost_%]]</f>
        <v>12.441599999999999</v>
      </c>
      <c r="X7966">
        <f>Sales_Data[[#This Row],[Sales]]-Sales_Data[[#This Row],[Cost]]</f>
        <v>8.2944000000000013</v>
      </c>
      <c r="Y7966" s="3">
        <f>Sales_Data[[#This Row],[Gross_Profit_Recalc]]/Sales_Data[[#This Row],[Sales]]</f>
        <v>0.40000000000000008</v>
      </c>
      <c r="Z7966">
        <f>YEAR(Sales_Data[[#This Row],[Order Date]])</f>
        <v>2017</v>
      </c>
    </row>
    <row r="7967" spans="1:26" x14ac:dyDescent="0.2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>_xlfn.XLOOKUP(Sales_Data[[#This Row],[Category]],Assumptions_Model!A:A, Assumptions_Model!B:B)</f>
        <v>0.6</v>
      </c>
      <c r="W7967">
        <f>Sales_Data[[#This Row],[Sales]]*Sales_Data[[#This Row],[Cost_%]]</f>
        <v>24.883199999999999</v>
      </c>
      <c r="X7967">
        <f>Sales_Data[[#This Row],[Sales]]-Sales_Data[[#This Row],[Cost]]</f>
        <v>16.588800000000003</v>
      </c>
      <c r="Y7967" s="3">
        <f>Sales_Data[[#This Row],[Gross_Profit_Recalc]]/Sales_Data[[#This Row],[Sales]]</f>
        <v>0.40000000000000008</v>
      </c>
      <c r="Z7967">
        <f>YEAR(Sales_Data[[#This Row],[Order Date]])</f>
        <v>2017</v>
      </c>
    </row>
    <row r="7968" spans="1:26" x14ac:dyDescent="0.2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>_xlfn.XLOOKUP(Sales_Data[[#This Row],[Category]],Assumptions_Model!A:A, Assumptions_Model!B:B)</f>
        <v>0.6</v>
      </c>
      <c r="W7968">
        <f>Sales_Data[[#This Row],[Sales]]*Sales_Data[[#This Row],[Cost_%]]</f>
        <v>20.015999999999998</v>
      </c>
      <c r="X7968">
        <f>Sales_Data[[#This Row],[Sales]]-Sales_Data[[#This Row],[Cost]]</f>
        <v>13.344000000000001</v>
      </c>
      <c r="Y7968" s="3">
        <f>Sales_Data[[#This Row],[Gross_Profit_Recalc]]/Sales_Data[[#This Row],[Sales]]</f>
        <v>0.4</v>
      </c>
      <c r="Z7968">
        <f>YEAR(Sales_Data[[#This Row],[Order Date]])</f>
        <v>2015</v>
      </c>
    </row>
    <row r="7969" spans="1:26" x14ac:dyDescent="0.2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>_xlfn.XLOOKUP(Sales_Data[[#This Row],[Category]],Assumptions_Model!A:A, Assumptions_Model!B:B)</f>
        <v>0.65</v>
      </c>
      <c r="W7969">
        <f>Sales_Data[[#This Row],[Sales]]*Sales_Data[[#This Row],[Cost_%]]</f>
        <v>59.073300000000003</v>
      </c>
      <c r="X7969">
        <f>Sales_Data[[#This Row],[Sales]]-Sales_Data[[#This Row],[Cost]]</f>
        <v>31.808700000000002</v>
      </c>
      <c r="Y7969" s="3">
        <f>Sales_Data[[#This Row],[Gross_Profit_Recalc]]/Sales_Data[[#This Row],[Sales]]</f>
        <v>0.35</v>
      </c>
      <c r="Z7969">
        <f>YEAR(Sales_Data[[#This Row],[Order Date]])</f>
        <v>2016</v>
      </c>
    </row>
    <row r="7970" spans="1:26" x14ac:dyDescent="0.2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>_xlfn.XLOOKUP(Sales_Data[[#This Row],[Category]],Assumptions_Model!A:A, Assumptions_Model!B:B)</f>
        <v>0.55000000000000004</v>
      </c>
      <c r="W7970">
        <f>Sales_Data[[#This Row],[Sales]]*Sales_Data[[#This Row],[Cost_%]]</f>
        <v>8.7956000000000003</v>
      </c>
      <c r="X7970">
        <f>Sales_Data[[#This Row],[Sales]]-Sales_Data[[#This Row],[Cost]]</f>
        <v>7.1964000000000006</v>
      </c>
      <c r="Y7970" s="3">
        <f>Sales_Data[[#This Row],[Gross_Profit_Recalc]]/Sales_Data[[#This Row],[Sales]]</f>
        <v>0.45</v>
      </c>
      <c r="Z7970">
        <f>YEAR(Sales_Data[[#This Row],[Order Date]])</f>
        <v>2016</v>
      </c>
    </row>
    <row r="7971" spans="1:26" x14ac:dyDescent="0.2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>_xlfn.XLOOKUP(Sales_Data[[#This Row],[Category]],Assumptions_Model!A:A, Assumptions_Model!B:B)</f>
        <v>0.65</v>
      </c>
      <c r="W7971">
        <f>Sales_Data[[#This Row],[Sales]]*Sales_Data[[#This Row],[Cost_%]]</f>
        <v>78.509600000000006</v>
      </c>
      <c r="X7971">
        <f>Sales_Data[[#This Row],[Sales]]-Sales_Data[[#This Row],[Cost]]</f>
        <v>42.2744</v>
      </c>
      <c r="Y7971" s="3">
        <f>Sales_Data[[#This Row],[Gross_Profit_Recalc]]/Sales_Data[[#This Row],[Sales]]</f>
        <v>0.35</v>
      </c>
      <c r="Z7971">
        <f>YEAR(Sales_Data[[#This Row],[Order Date]])</f>
        <v>2016</v>
      </c>
    </row>
    <row r="7972" spans="1:26" x14ac:dyDescent="0.2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>_xlfn.XLOOKUP(Sales_Data[[#This Row],[Category]],Assumptions_Model!A:A, Assumptions_Model!B:B)</f>
        <v>0.55000000000000004</v>
      </c>
      <c r="W7972">
        <f>Sales_Data[[#This Row],[Sales]]*Sales_Data[[#This Row],[Cost_%]]</f>
        <v>285.88560000000007</v>
      </c>
      <c r="X7972">
        <f>Sales_Data[[#This Row],[Sales]]-Sales_Data[[#This Row],[Cost]]</f>
        <v>233.90639999999996</v>
      </c>
      <c r="Y7972" s="3">
        <f>Sales_Data[[#This Row],[Gross_Profit_Recalc]]/Sales_Data[[#This Row],[Sales]]</f>
        <v>0.4499999999999999</v>
      </c>
      <c r="Z7972">
        <f>YEAR(Sales_Data[[#This Row],[Order Date]])</f>
        <v>2015</v>
      </c>
    </row>
    <row r="7973" spans="1:26" x14ac:dyDescent="0.2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f>_xlfn.XLOOKUP(Sales_Data[[#This Row],[Category]],Assumptions_Model!A:A, Assumptions_Model!B:B)</f>
        <v>0.55000000000000004</v>
      </c>
      <c r="W7973">
        <f>Sales_Data[[#This Row],[Sales]]*Sales_Data[[#This Row],[Cost_%]]</f>
        <v>17.146799999999999</v>
      </c>
      <c r="X7973">
        <f>Sales_Data[[#This Row],[Sales]]-Sales_Data[[#This Row],[Cost]]</f>
        <v>14.029199999999999</v>
      </c>
      <c r="Y7973" s="3">
        <f>Sales_Data[[#This Row],[Gross_Profit_Recalc]]/Sales_Data[[#This Row],[Sales]]</f>
        <v>0.45</v>
      </c>
      <c r="Z7973">
        <f>YEAR(Sales_Data[[#This Row],[Order Date]])</f>
        <v>2015</v>
      </c>
    </row>
    <row r="7974" spans="1:26" x14ac:dyDescent="0.2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f>_xlfn.XLOOKUP(Sales_Data[[#This Row],[Category]],Assumptions_Model!A:A, Assumptions_Model!B:B)</f>
        <v>0.6</v>
      </c>
      <c r="W7974">
        <f>Sales_Data[[#This Row],[Sales]]*Sales_Data[[#This Row],[Cost_%]]</f>
        <v>6.2207999999999997</v>
      </c>
      <c r="X7974">
        <f>Sales_Data[[#This Row],[Sales]]-Sales_Data[[#This Row],[Cost]]</f>
        <v>4.1472000000000007</v>
      </c>
      <c r="Y7974" s="3">
        <f>Sales_Data[[#This Row],[Gross_Profit_Recalc]]/Sales_Data[[#This Row],[Sales]]</f>
        <v>0.40000000000000008</v>
      </c>
      <c r="Z7974">
        <f>YEAR(Sales_Data[[#This Row],[Order Date]])</f>
        <v>2015</v>
      </c>
    </row>
    <row r="7975" spans="1:26" x14ac:dyDescent="0.2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>_xlfn.XLOOKUP(Sales_Data[[#This Row],[Category]],Assumptions_Model!A:A, Assumptions_Model!B:B)</f>
        <v>0.6</v>
      </c>
      <c r="W7975">
        <f>Sales_Data[[#This Row],[Sales]]*Sales_Data[[#This Row],[Cost_%]]</f>
        <v>1.6344000000000001</v>
      </c>
      <c r="X7975">
        <f>Sales_Data[[#This Row],[Sales]]-Sales_Data[[#This Row],[Cost]]</f>
        <v>1.0896000000000001</v>
      </c>
      <c r="Y7975" s="3">
        <f>Sales_Data[[#This Row],[Gross_Profit_Recalc]]/Sales_Data[[#This Row],[Sales]]</f>
        <v>0.4</v>
      </c>
      <c r="Z7975">
        <f>YEAR(Sales_Data[[#This Row],[Order Date]])</f>
        <v>2015</v>
      </c>
    </row>
    <row r="7976" spans="1:26" x14ac:dyDescent="0.2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>_xlfn.XLOOKUP(Sales_Data[[#This Row],[Category]],Assumptions_Model!A:A, Assumptions_Model!B:B)</f>
        <v>0.65</v>
      </c>
      <c r="W7976">
        <f>Sales_Data[[#This Row],[Sales]]*Sales_Data[[#This Row],[Cost_%]]</f>
        <v>165.3288</v>
      </c>
      <c r="X7976">
        <f>Sales_Data[[#This Row],[Sales]]-Sales_Data[[#This Row],[Cost]]</f>
        <v>89.023200000000003</v>
      </c>
      <c r="Y7976" s="3">
        <f>Sales_Data[[#This Row],[Gross_Profit_Recalc]]/Sales_Data[[#This Row],[Sales]]</f>
        <v>0.35000000000000003</v>
      </c>
      <c r="Z7976">
        <f>YEAR(Sales_Data[[#This Row],[Order Date]])</f>
        <v>2015</v>
      </c>
    </row>
    <row r="7977" spans="1:26" x14ac:dyDescent="0.2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>_xlfn.XLOOKUP(Sales_Data[[#This Row],[Category]],Assumptions_Model!A:A, Assumptions_Model!B:B)</f>
        <v>0.6</v>
      </c>
      <c r="W7977">
        <f>Sales_Data[[#This Row],[Sales]]*Sales_Data[[#This Row],[Cost_%]]</f>
        <v>2.2572000000000001</v>
      </c>
      <c r="X7977">
        <f>Sales_Data[[#This Row],[Sales]]-Sales_Data[[#This Row],[Cost]]</f>
        <v>1.5047999999999999</v>
      </c>
      <c r="Y7977" s="3">
        <f>Sales_Data[[#This Row],[Gross_Profit_Recalc]]/Sales_Data[[#This Row],[Sales]]</f>
        <v>0.39999999999999997</v>
      </c>
      <c r="Z7977">
        <f>YEAR(Sales_Data[[#This Row],[Order Date]])</f>
        <v>2015</v>
      </c>
    </row>
    <row r="7978" spans="1:26" x14ac:dyDescent="0.2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>_xlfn.XLOOKUP(Sales_Data[[#This Row],[Category]],Assumptions_Model!A:A, Assumptions_Model!B:B)</f>
        <v>0.6</v>
      </c>
      <c r="W7978">
        <f>Sales_Data[[#This Row],[Sales]]*Sales_Data[[#This Row],[Cost_%]]</f>
        <v>6.1631999999999998</v>
      </c>
      <c r="X7978">
        <f>Sales_Data[[#This Row],[Sales]]-Sales_Data[[#This Row],[Cost]]</f>
        <v>4.1088000000000005</v>
      </c>
      <c r="Y7978" s="3">
        <f>Sales_Data[[#This Row],[Gross_Profit_Recalc]]/Sales_Data[[#This Row],[Sales]]</f>
        <v>0.4</v>
      </c>
      <c r="Z7978">
        <f>YEAR(Sales_Data[[#This Row],[Order Date]])</f>
        <v>2015</v>
      </c>
    </row>
    <row r="7979" spans="1:26" x14ac:dyDescent="0.2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>_xlfn.XLOOKUP(Sales_Data[[#This Row],[Category]],Assumptions_Model!A:A, Assumptions_Model!B:B)</f>
        <v>0.55000000000000004</v>
      </c>
      <c r="W7979">
        <f>Sales_Data[[#This Row],[Sales]]*Sales_Data[[#This Row],[Cost_%]]</f>
        <v>362.98350000000005</v>
      </c>
      <c r="X7979">
        <f>Sales_Data[[#This Row],[Sales]]-Sales_Data[[#This Row],[Cost]]</f>
        <v>296.98649999999998</v>
      </c>
      <c r="Y7979" s="3">
        <f>Sales_Data[[#This Row],[Gross_Profit_Recalc]]/Sales_Data[[#This Row],[Sales]]</f>
        <v>0.44999999999999996</v>
      </c>
      <c r="Z7979">
        <f>YEAR(Sales_Data[[#This Row],[Order Date]])</f>
        <v>2014</v>
      </c>
    </row>
    <row r="7980" spans="1:26" x14ac:dyDescent="0.2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>_xlfn.XLOOKUP(Sales_Data[[#This Row],[Category]],Assumptions_Model!A:A, Assumptions_Model!B:B)</f>
        <v>0.55000000000000004</v>
      </c>
      <c r="W7980">
        <f>Sales_Data[[#This Row],[Sales]]*Sales_Data[[#This Row],[Cost_%]]</f>
        <v>62.551500000000004</v>
      </c>
      <c r="X7980">
        <f>Sales_Data[[#This Row],[Sales]]-Sales_Data[[#This Row],[Cost]]</f>
        <v>51.1785</v>
      </c>
      <c r="Y7980" s="3">
        <f>Sales_Data[[#This Row],[Gross_Profit_Recalc]]/Sales_Data[[#This Row],[Sales]]</f>
        <v>0.44999999999999996</v>
      </c>
      <c r="Z7980">
        <f>YEAR(Sales_Data[[#This Row],[Order Date]])</f>
        <v>2014</v>
      </c>
    </row>
    <row r="7981" spans="1:26" x14ac:dyDescent="0.2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>_xlfn.XLOOKUP(Sales_Data[[#This Row],[Category]],Assumptions_Model!A:A, Assumptions_Model!B:B)</f>
        <v>0.6</v>
      </c>
      <c r="W7981">
        <f>Sales_Data[[#This Row],[Sales]]*Sales_Data[[#This Row],[Cost_%]]</f>
        <v>3.0623999999999998</v>
      </c>
      <c r="X7981">
        <f>Sales_Data[[#This Row],[Sales]]-Sales_Data[[#This Row],[Cost]]</f>
        <v>2.0416000000000003</v>
      </c>
      <c r="Y7981" s="3">
        <f>Sales_Data[[#This Row],[Gross_Profit_Recalc]]/Sales_Data[[#This Row],[Sales]]</f>
        <v>0.40000000000000008</v>
      </c>
      <c r="Z7981">
        <f>YEAR(Sales_Data[[#This Row],[Order Date]])</f>
        <v>2015</v>
      </c>
    </row>
    <row r="7982" spans="1:26" x14ac:dyDescent="0.2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>_xlfn.XLOOKUP(Sales_Data[[#This Row],[Category]],Assumptions_Model!A:A, Assumptions_Model!B:B)</f>
        <v>0.6</v>
      </c>
      <c r="W7982">
        <f>Sales_Data[[#This Row],[Sales]]*Sales_Data[[#This Row],[Cost_%]]</f>
        <v>9.8688000000000002</v>
      </c>
      <c r="X7982">
        <f>Sales_Data[[#This Row],[Sales]]-Sales_Data[[#This Row],[Cost]]</f>
        <v>6.5792000000000002</v>
      </c>
      <c r="Y7982" s="3">
        <f>Sales_Data[[#This Row],[Gross_Profit_Recalc]]/Sales_Data[[#This Row],[Sales]]</f>
        <v>0.4</v>
      </c>
      <c r="Z7982">
        <f>YEAR(Sales_Data[[#This Row],[Order Date]])</f>
        <v>2014</v>
      </c>
    </row>
    <row r="7983" spans="1:26" x14ac:dyDescent="0.2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>_xlfn.XLOOKUP(Sales_Data[[#This Row],[Category]],Assumptions_Model!A:A, Assumptions_Model!B:B)</f>
        <v>0.6</v>
      </c>
      <c r="W7983">
        <f>Sales_Data[[#This Row],[Sales]]*Sales_Data[[#This Row],[Cost_%]]</f>
        <v>49.152000000000001</v>
      </c>
      <c r="X7983">
        <f>Sales_Data[[#This Row],[Sales]]-Sales_Data[[#This Row],[Cost]]</f>
        <v>32.768000000000001</v>
      </c>
      <c r="Y7983" s="3">
        <f>Sales_Data[[#This Row],[Gross_Profit_Recalc]]/Sales_Data[[#This Row],[Sales]]</f>
        <v>0.4</v>
      </c>
      <c r="Z7983">
        <f>YEAR(Sales_Data[[#This Row],[Order Date]])</f>
        <v>2014</v>
      </c>
    </row>
    <row r="7984" spans="1:26" x14ac:dyDescent="0.2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>_xlfn.XLOOKUP(Sales_Data[[#This Row],[Category]],Assumptions_Model!A:A, Assumptions_Model!B:B)</f>
        <v>0.65</v>
      </c>
      <c r="W7984">
        <f>Sales_Data[[#This Row],[Sales]]*Sales_Data[[#This Row],[Cost_%]]</f>
        <v>165.685</v>
      </c>
      <c r="X7984">
        <f>Sales_Data[[#This Row],[Sales]]-Sales_Data[[#This Row],[Cost]]</f>
        <v>89.215000000000003</v>
      </c>
      <c r="Y7984" s="3">
        <f>Sales_Data[[#This Row],[Gross_Profit_Recalc]]/Sales_Data[[#This Row],[Sales]]</f>
        <v>0.35000000000000003</v>
      </c>
      <c r="Z7984">
        <f>YEAR(Sales_Data[[#This Row],[Order Date]])</f>
        <v>2014</v>
      </c>
    </row>
    <row r="7985" spans="1:26" x14ac:dyDescent="0.2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>_xlfn.XLOOKUP(Sales_Data[[#This Row],[Category]],Assumptions_Model!A:A, Assumptions_Model!B:B)</f>
        <v>0.6</v>
      </c>
      <c r="W7985">
        <f>Sales_Data[[#This Row],[Sales]]*Sales_Data[[#This Row],[Cost_%]]</f>
        <v>9.0719999999999992</v>
      </c>
      <c r="X7985">
        <f>Sales_Data[[#This Row],[Sales]]-Sales_Data[[#This Row],[Cost]]</f>
        <v>6.048</v>
      </c>
      <c r="Y7985" s="3">
        <f>Sales_Data[[#This Row],[Gross_Profit_Recalc]]/Sales_Data[[#This Row],[Sales]]</f>
        <v>0.4</v>
      </c>
      <c r="Z7985">
        <f>YEAR(Sales_Data[[#This Row],[Order Date]])</f>
        <v>2017</v>
      </c>
    </row>
    <row r="7986" spans="1:26" x14ac:dyDescent="0.2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f>_xlfn.XLOOKUP(Sales_Data[[#This Row],[Category]],Assumptions_Model!A:A, Assumptions_Model!B:B)</f>
        <v>0.6</v>
      </c>
      <c r="W7986">
        <f>Sales_Data[[#This Row],[Sales]]*Sales_Data[[#This Row],[Cost_%]]</f>
        <v>4.7231999999999994</v>
      </c>
      <c r="X7986">
        <f>Sales_Data[[#This Row],[Sales]]-Sales_Data[[#This Row],[Cost]]</f>
        <v>3.1488000000000005</v>
      </c>
      <c r="Y7986" s="3">
        <f>Sales_Data[[#This Row],[Gross_Profit_Recalc]]/Sales_Data[[#This Row],[Sales]]</f>
        <v>0.40000000000000008</v>
      </c>
      <c r="Z7986">
        <f>YEAR(Sales_Data[[#This Row],[Order Date]])</f>
        <v>2017</v>
      </c>
    </row>
    <row r="7987" spans="1:26" x14ac:dyDescent="0.2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>_xlfn.XLOOKUP(Sales_Data[[#This Row],[Category]],Assumptions_Model!A:A, Assumptions_Model!B:B)</f>
        <v>0.6</v>
      </c>
      <c r="W7987">
        <f>Sales_Data[[#This Row],[Sales]]*Sales_Data[[#This Row],[Cost_%]]</f>
        <v>4.992</v>
      </c>
      <c r="X7987">
        <f>Sales_Data[[#This Row],[Sales]]-Sales_Data[[#This Row],[Cost]]</f>
        <v>3.3280000000000003</v>
      </c>
      <c r="Y7987" s="3">
        <f>Sales_Data[[#This Row],[Gross_Profit_Recalc]]/Sales_Data[[#This Row],[Sales]]</f>
        <v>0.4</v>
      </c>
      <c r="Z7987">
        <f>YEAR(Sales_Data[[#This Row],[Order Date]])</f>
        <v>2016</v>
      </c>
    </row>
    <row r="7988" spans="1:26" x14ac:dyDescent="0.2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>_xlfn.XLOOKUP(Sales_Data[[#This Row],[Category]],Assumptions_Model!A:A, Assumptions_Model!B:B)</f>
        <v>0.55000000000000004</v>
      </c>
      <c r="W7988">
        <f>Sales_Data[[#This Row],[Sales]]*Sales_Data[[#This Row],[Cost_%]]</f>
        <v>49.472500000000004</v>
      </c>
      <c r="X7988">
        <f>Sales_Data[[#This Row],[Sales]]-Sales_Data[[#This Row],[Cost]]</f>
        <v>40.477499999999999</v>
      </c>
      <c r="Y7988" s="3">
        <f>Sales_Data[[#This Row],[Gross_Profit_Recalc]]/Sales_Data[[#This Row],[Sales]]</f>
        <v>0.44999999999999996</v>
      </c>
      <c r="Z7988">
        <f>YEAR(Sales_Data[[#This Row],[Order Date]])</f>
        <v>2016</v>
      </c>
    </row>
    <row r="7989" spans="1:26" x14ac:dyDescent="0.2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f>_xlfn.XLOOKUP(Sales_Data[[#This Row],[Category]],Assumptions_Model!A:A, Assumptions_Model!B:B)</f>
        <v>0.6</v>
      </c>
      <c r="W7989">
        <f>Sales_Data[[#This Row],[Sales]]*Sales_Data[[#This Row],[Cost_%]]</f>
        <v>15.12</v>
      </c>
      <c r="X7989">
        <f>Sales_Data[[#This Row],[Sales]]-Sales_Data[[#This Row],[Cost]]</f>
        <v>10.08</v>
      </c>
      <c r="Y7989" s="3">
        <f>Sales_Data[[#This Row],[Gross_Profit_Recalc]]/Sales_Data[[#This Row],[Sales]]</f>
        <v>0.4</v>
      </c>
      <c r="Z7989">
        <f>YEAR(Sales_Data[[#This Row],[Order Date]])</f>
        <v>2016</v>
      </c>
    </row>
    <row r="7990" spans="1:26" x14ac:dyDescent="0.2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f>_xlfn.XLOOKUP(Sales_Data[[#This Row],[Category]],Assumptions_Model!A:A, Assumptions_Model!B:B)</f>
        <v>0.6</v>
      </c>
      <c r="W7990">
        <f>Sales_Data[[#This Row],[Sales]]*Sales_Data[[#This Row],[Cost_%]]</f>
        <v>22.554000000000002</v>
      </c>
      <c r="X7990">
        <f>Sales_Data[[#This Row],[Sales]]-Sales_Data[[#This Row],[Cost]]</f>
        <v>15.036000000000001</v>
      </c>
      <c r="Y7990" s="3">
        <f>Sales_Data[[#This Row],[Gross_Profit_Recalc]]/Sales_Data[[#This Row],[Sales]]</f>
        <v>0.4</v>
      </c>
      <c r="Z7990">
        <f>YEAR(Sales_Data[[#This Row],[Order Date]])</f>
        <v>2016</v>
      </c>
    </row>
    <row r="7991" spans="1:26" x14ac:dyDescent="0.2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>_xlfn.XLOOKUP(Sales_Data[[#This Row],[Category]],Assumptions_Model!A:A, Assumptions_Model!B:B)</f>
        <v>0.6</v>
      </c>
      <c r="W7991">
        <f>Sales_Data[[#This Row],[Sales]]*Sales_Data[[#This Row],[Cost_%]]</f>
        <v>8.9819999999999993</v>
      </c>
      <c r="X7991">
        <f>Sales_Data[[#This Row],[Sales]]-Sales_Data[[#This Row],[Cost]]</f>
        <v>5.9880000000000013</v>
      </c>
      <c r="Y7991" s="3">
        <f>Sales_Data[[#This Row],[Gross_Profit_Recalc]]/Sales_Data[[#This Row],[Sales]]</f>
        <v>0.40000000000000008</v>
      </c>
      <c r="Z7991">
        <f>YEAR(Sales_Data[[#This Row],[Order Date]])</f>
        <v>2016</v>
      </c>
    </row>
    <row r="7992" spans="1:26" x14ac:dyDescent="0.2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f>_xlfn.XLOOKUP(Sales_Data[[#This Row],[Category]],Assumptions_Model!A:A, Assumptions_Model!B:B)</f>
        <v>0.55000000000000004</v>
      </c>
      <c r="W7992">
        <f>Sales_Data[[#This Row],[Sales]]*Sales_Data[[#This Row],[Cost_%]]</f>
        <v>1.089</v>
      </c>
      <c r="X7992">
        <f>Sales_Data[[#This Row],[Sales]]-Sales_Data[[#This Row],[Cost]]</f>
        <v>0.89100000000000001</v>
      </c>
      <c r="Y7992" s="3">
        <f>Sales_Data[[#This Row],[Gross_Profit_Recalc]]/Sales_Data[[#This Row],[Sales]]</f>
        <v>0.45</v>
      </c>
      <c r="Z7992">
        <f>YEAR(Sales_Data[[#This Row],[Order Date]])</f>
        <v>2016</v>
      </c>
    </row>
    <row r="7993" spans="1:26" x14ac:dyDescent="0.2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>_xlfn.XLOOKUP(Sales_Data[[#This Row],[Category]],Assumptions_Model!A:A, Assumptions_Model!B:B)</f>
        <v>0.6</v>
      </c>
      <c r="W7993">
        <f>Sales_Data[[#This Row],[Sales]]*Sales_Data[[#This Row],[Cost_%]]</f>
        <v>23.961600000000001</v>
      </c>
      <c r="X7993">
        <f>Sales_Data[[#This Row],[Sales]]-Sales_Data[[#This Row],[Cost]]</f>
        <v>15.974399999999999</v>
      </c>
      <c r="Y7993" s="3">
        <f>Sales_Data[[#This Row],[Gross_Profit_Recalc]]/Sales_Data[[#This Row],[Sales]]</f>
        <v>0.39999999999999997</v>
      </c>
      <c r="Z7993">
        <f>YEAR(Sales_Data[[#This Row],[Order Date]])</f>
        <v>2016</v>
      </c>
    </row>
    <row r="7994" spans="1:26" x14ac:dyDescent="0.2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f>_xlfn.XLOOKUP(Sales_Data[[#This Row],[Category]],Assumptions_Model!A:A, Assumptions_Model!B:B)</f>
        <v>0.55000000000000004</v>
      </c>
      <c r="W7994">
        <f>Sales_Data[[#This Row],[Sales]]*Sales_Data[[#This Row],[Cost_%]]</f>
        <v>10.155200000000001</v>
      </c>
      <c r="X7994">
        <f>Sales_Data[[#This Row],[Sales]]-Sales_Data[[#This Row],[Cost]]</f>
        <v>8.308799999999998</v>
      </c>
      <c r="Y7994" s="3">
        <f>Sales_Data[[#This Row],[Gross_Profit_Recalc]]/Sales_Data[[#This Row],[Sales]]</f>
        <v>0.4499999999999999</v>
      </c>
      <c r="Z7994">
        <f>YEAR(Sales_Data[[#This Row],[Order Date]])</f>
        <v>2016</v>
      </c>
    </row>
    <row r="7995" spans="1:26" x14ac:dyDescent="0.2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>_xlfn.XLOOKUP(Sales_Data[[#This Row],[Category]],Assumptions_Model!A:A, Assumptions_Model!B:B)</f>
        <v>0.6</v>
      </c>
      <c r="W7995">
        <f>Sales_Data[[#This Row],[Sales]]*Sales_Data[[#This Row],[Cost_%]]</f>
        <v>2.9375999999999998</v>
      </c>
      <c r="X7995">
        <f>Sales_Data[[#This Row],[Sales]]-Sales_Data[[#This Row],[Cost]]</f>
        <v>1.9584000000000001</v>
      </c>
      <c r="Y7995" s="3">
        <f>Sales_Data[[#This Row],[Gross_Profit_Recalc]]/Sales_Data[[#This Row],[Sales]]</f>
        <v>0.4</v>
      </c>
      <c r="Z7995">
        <f>YEAR(Sales_Data[[#This Row],[Order Date]])</f>
        <v>2015</v>
      </c>
    </row>
    <row r="7996" spans="1:26" x14ac:dyDescent="0.2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>_xlfn.XLOOKUP(Sales_Data[[#This Row],[Category]],Assumptions_Model!A:A, Assumptions_Model!B:B)</f>
        <v>0.65</v>
      </c>
      <c r="W7996">
        <f>Sales_Data[[#This Row],[Sales]]*Sales_Data[[#This Row],[Cost_%]]</f>
        <v>94.746600000000015</v>
      </c>
      <c r="X7996">
        <f>Sales_Data[[#This Row],[Sales]]-Sales_Data[[#This Row],[Cost]]</f>
        <v>51.017399999999995</v>
      </c>
      <c r="Y7996" s="3">
        <f>Sales_Data[[#This Row],[Gross_Profit_Recalc]]/Sales_Data[[#This Row],[Sales]]</f>
        <v>0.34999999999999992</v>
      </c>
      <c r="Z7996">
        <f>YEAR(Sales_Data[[#This Row],[Order Date]])</f>
        <v>2015</v>
      </c>
    </row>
    <row r="7997" spans="1:26" x14ac:dyDescent="0.2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>_xlfn.XLOOKUP(Sales_Data[[#This Row],[Category]],Assumptions_Model!A:A, Assumptions_Model!B:B)</f>
        <v>0.6</v>
      </c>
      <c r="W7997">
        <f>Sales_Data[[#This Row],[Sales]]*Sales_Data[[#This Row],[Cost_%]]</f>
        <v>5.7671999999999999</v>
      </c>
      <c r="X7997">
        <f>Sales_Data[[#This Row],[Sales]]-Sales_Data[[#This Row],[Cost]]</f>
        <v>3.8448000000000002</v>
      </c>
      <c r="Y7997" s="3">
        <f>Sales_Data[[#This Row],[Gross_Profit_Recalc]]/Sales_Data[[#This Row],[Sales]]</f>
        <v>0.4</v>
      </c>
      <c r="Z7997">
        <f>YEAR(Sales_Data[[#This Row],[Order Date]])</f>
        <v>2015</v>
      </c>
    </row>
    <row r="7998" spans="1:26" x14ac:dyDescent="0.2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>_xlfn.XLOOKUP(Sales_Data[[#This Row],[Category]],Assumptions_Model!A:A, Assumptions_Model!B:B)</f>
        <v>0.55000000000000004</v>
      </c>
      <c r="W7998">
        <f>Sales_Data[[#This Row],[Sales]]*Sales_Data[[#This Row],[Cost_%]]</f>
        <v>109.86250000000001</v>
      </c>
      <c r="X7998">
        <f>Sales_Data[[#This Row],[Sales]]-Sales_Data[[#This Row],[Cost]]</f>
        <v>89.887499999999989</v>
      </c>
      <c r="Y7998" s="3">
        <f>Sales_Data[[#This Row],[Gross_Profit_Recalc]]/Sales_Data[[#This Row],[Sales]]</f>
        <v>0.44999999999999996</v>
      </c>
      <c r="Z7998">
        <f>YEAR(Sales_Data[[#This Row],[Order Date]])</f>
        <v>2017</v>
      </c>
    </row>
    <row r="7999" spans="1:26" x14ac:dyDescent="0.2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>_xlfn.XLOOKUP(Sales_Data[[#This Row],[Category]],Assumptions_Model!A:A, Assumptions_Model!B:B)</f>
        <v>0.65</v>
      </c>
      <c r="W7999">
        <f>Sales_Data[[#This Row],[Sales]]*Sales_Data[[#This Row],[Cost_%]]</f>
        <v>1087.5696</v>
      </c>
      <c r="X7999">
        <f>Sales_Data[[#This Row],[Sales]]-Sales_Data[[#This Row],[Cost]]</f>
        <v>585.61439999999993</v>
      </c>
      <c r="Y7999" s="3">
        <f>Sales_Data[[#This Row],[Gross_Profit_Recalc]]/Sales_Data[[#This Row],[Sales]]</f>
        <v>0.35</v>
      </c>
      <c r="Z7999">
        <f>YEAR(Sales_Data[[#This Row],[Order Date]])</f>
        <v>2017</v>
      </c>
    </row>
    <row r="8000" spans="1:26" x14ac:dyDescent="0.2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>_xlfn.XLOOKUP(Sales_Data[[#This Row],[Category]],Assumptions_Model!A:A, Assumptions_Model!B:B)</f>
        <v>0.65</v>
      </c>
      <c r="W8000">
        <f>Sales_Data[[#This Row],[Sales]]*Sales_Data[[#This Row],[Cost_%]]</f>
        <v>7.9169999999999998</v>
      </c>
      <c r="X8000">
        <f>Sales_Data[[#This Row],[Sales]]-Sales_Data[[#This Row],[Cost]]</f>
        <v>4.2629999999999999</v>
      </c>
      <c r="Y8000" s="3">
        <f>Sales_Data[[#This Row],[Gross_Profit_Recalc]]/Sales_Data[[#This Row],[Sales]]</f>
        <v>0.35</v>
      </c>
      <c r="Z8000">
        <f>YEAR(Sales_Data[[#This Row],[Order Date]])</f>
        <v>2014</v>
      </c>
    </row>
    <row r="8001" spans="1:26" x14ac:dyDescent="0.2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>_xlfn.XLOOKUP(Sales_Data[[#This Row],[Category]],Assumptions_Model!A:A, Assumptions_Model!B:B)</f>
        <v>0.6</v>
      </c>
      <c r="W8001">
        <f>Sales_Data[[#This Row],[Sales]]*Sales_Data[[#This Row],[Cost_%]]</f>
        <v>34.607999999999997</v>
      </c>
      <c r="X8001">
        <f>Sales_Data[[#This Row],[Sales]]-Sales_Data[[#This Row],[Cost]]</f>
        <v>23.072000000000003</v>
      </c>
      <c r="Y8001" s="3">
        <f>Sales_Data[[#This Row],[Gross_Profit_Recalc]]/Sales_Data[[#This Row],[Sales]]</f>
        <v>0.4</v>
      </c>
      <c r="Z8001">
        <f>YEAR(Sales_Data[[#This Row],[Order Date]])</f>
        <v>2014</v>
      </c>
    </row>
    <row r="8002" spans="1:26" x14ac:dyDescent="0.2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>_xlfn.XLOOKUP(Sales_Data[[#This Row],[Category]],Assumptions_Model!A:A, Assumptions_Model!B:B)</f>
        <v>0.55000000000000004</v>
      </c>
      <c r="W8002">
        <f>Sales_Data[[#This Row],[Sales]]*Sales_Data[[#This Row],[Cost_%]]</f>
        <v>145.178</v>
      </c>
      <c r="X8002">
        <f>Sales_Data[[#This Row],[Sales]]-Sales_Data[[#This Row],[Cost]]</f>
        <v>118.78199999999998</v>
      </c>
      <c r="Y8002" s="3">
        <f>Sales_Data[[#This Row],[Gross_Profit_Recalc]]/Sales_Data[[#This Row],[Sales]]</f>
        <v>0.44999999999999996</v>
      </c>
      <c r="Z8002">
        <f>YEAR(Sales_Data[[#This Row],[Order Date]])</f>
        <v>2015</v>
      </c>
    </row>
    <row r="8003" spans="1:26" x14ac:dyDescent="0.2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>_xlfn.XLOOKUP(Sales_Data[[#This Row],[Category]],Assumptions_Model!A:A, Assumptions_Model!B:B)</f>
        <v>0.55000000000000004</v>
      </c>
      <c r="W8003">
        <f>Sales_Data[[#This Row],[Sales]]*Sales_Data[[#This Row],[Cost_%]]</f>
        <v>164.96700000000001</v>
      </c>
      <c r="X8003">
        <f>Sales_Data[[#This Row],[Sales]]-Sales_Data[[#This Row],[Cost]]</f>
        <v>134.97299999999998</v>
      </c>
      <c r="Y8003" s="3">
        <f>Sales_Data[[#This Row],[Gross_Profit_Recalc]]/Sales_Data[[#This Row],[Sales]]</f>
        <v>0.44999999999999996</v>
      </c>
      <c r="Z8003">
        <f>YEAR(Sales_Data[[#This Row],[Order Date]])</f>
        <v>2015</v>
      </c>
    </row>
    <row r="8004" spans="1:26" x14ac:dyDescent="0.2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>_xlfn.XLOOKUP(Sales_Data[[#This Row],[Category]],Assumptions_Model!A:A, Assumptions_Model!B:B)</f>
        <v>0.6</v>
      </c>
      <c r="W8004">
        <f>Sales_Data[[#This Row],[Sales]]*Sales_Data[[#This Row],[Cost_%]]</f>
        <v>15.456</v>
      </c>
      <c r="X8004">
        <f>Sales_Data[[#This Row],[Sales]]-Sales_Data[[#This Row],[Cost]]</f>
        <v>10.304000000000002</v>
      </c>
      <c r="Y8004" s="3">
        <f>Sales_Data[[#This Row],[Gross_Profit_Recalc]]/Sales_Data[[#This Row],[Sales]]</f>
        <v>0.40000000000000008</v>
      </c>
      <c r="Z8004">
        <f>YEAR(Sales_Data[[#This Row],[Order Date]])</f>
        <v>2015</v>
      </c>
    </row>
    <row r="8005" spans="1:26" x14ac:dyDescent="0.2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>_xlfn.XLOOKUP(Sales_Data[[#This Row],[Category]],Assumptions_Model!A:A, Assumptions_Model!B:B)</f>
        <v>0.55000000000000004</v>
      </c>
      <c r="W8005">
        <f>Sales_Data[[#This Row],[Sales]]*Sales_Data[[#This Row],[Cost_%]]</f>
        <v>149.54499999999999</v>
      </c>
      <c r="X8005">
        <f>Sales_Data[[#This Row],[Sales]]-Sales_Data[[#This Row],[Cost]]</f>
        <v>122.35499999999999</v>
      </c>
      <c r="Y8005" s="3">
        <f>Sales_Data[[#This Row],[Gross_Profit_Recalc]]/Sales_Data[[#This Row],[Sales]]</f>
        <v>0.45</v>
      </c>
      <c r="Z8005">
        <f>YEAR(Sales_Data[[#This Row],[Order Date]])</f>
        <v>2014</v>
      </c>
    </row>
    <row r="8006" spans="1:26" x14ac:dyDescent="0.2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>_xlfn.XLOOKUP(Sales_Data[[#This Row],[Category]],Assumptions_Model!A:A, Assumptions_Model!B:B)</f>
        <v>0.65</v>
      </c>
      <c r="W8006">
        <f>Sales_Data[[#This Row],[Sales]]*Sales_Data[[#This Row],[Cost_%]]</f>
        <v>29.796000000000003</v>
      </c>
      <c r="X8006">
        <f>Sales_Data[[#This Row],[Sales]]-Sales_Data[[#This Row],[Cost]]</f>
        <v>16.044</v>
      </c>
      <c r="Y8006" s="3">
        <f>Sales_Data[[#This Row],[Gross_Profit_Recalc]]/Sales_Data[[#This Row],[Sales]]</f>
        <v>0.35</v>
      </c>
      <c r="Z8006">
        <f>YEAR(Sales_Data[[#This Row],[Order Date]])</f>
        <v>2014</v>
      </c>
    </row>
    <row r="8007" spans="1:26" x14ac:dyDescent="0.2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>_xlfn.XLOOKUP(Sales_Data[[#This Row],[Category]],Assumptions_Model!A:A, Assumptions_Model!B:B)</f>
        <v>0.65</v>
      </c>
      <c r="W8007">
        <f>Sales_Data[[#This Row],[Sales]]*Sales_Data[[#This Row],[Cost_%]]</f>
        <v>6.383</v>
      </c>
      <c r="X8007">
        <f>Sales_Data[[#This Row],[Sales]]-Sales_Data[[#This Row],[Cost]]</f>
        <v>3.4370000000000003</v>
      </c>
      <c r="Y8007" s="3">
        <f>Sales_Data[[#This Row],[Gross_Profit_Recalc]]/Sales_Data[[#This Row],[Sales]]</f>
        <v>0.35000000000000003</v>
      </c>
      <c r="Z8007">
        <f>YEAR(Sales_Data[[#This Row],[Order Date]])</f>
        <v>2014</v>
      </c>
    </row>
    <row r="8008" spans="1:26" x14ac:dyDescent="0.2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>_xlfn.XLOOKUP(Sales_Data[[#This Row],[Category]],Assumptions_Model!A:A, Assumptions_Model!B:B)</f>
        <v>0.6</v>
      </c>
      <c r="W8008">
        <f>Sales_Data[[#This Row],[Sales]]*Sales_Data[[#This Row],[Cost_%]]</f>
        <v>56.015999999999998</v>
      </c>
      <c r="X8008">
        <f>Sales_Data[[#This Row],[Sales]]-Sales_Data[[#This Row],[Cost]]</f>
        <v>37.344000000000001</v>
      </c>
      <c r="Y8008" s="3">
        <f>Sales_Data[[#This Row],[Gross_Profit_Recalc]]/Sales_Data[[#This Row],[Sales]]</f>
        <v>0.4</v>
      </c>
      <c r="Z8008">
        <f>YEAR(Sales_Data[[#This Row],[Order Date]])</f>
        <v>2016</v>
      </c>
    </row>
    <row r="8009" spans="1:26" x14ac:dyDescent="0.2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>_xlfn.XLOOKUP(Sales_Data[[#This Row],[Category]],Assumptions_Model!A:A, Assumptions_Model!B:B)</f>
        <v>0.6</v>
      </c>
      <c r="W8009">
        <f>Sales_Data[[#This Row],[Sales]]*Sales_Data[[#This Row],[Cost_%]]</f>
        <v>324.74399999999997</v>
      </c>
      <c r="X8009">
        <f>Sales_Data[[#This Row],[Sales]]-Sales_Data[[#This Row],[Cost]]</f>
        <v>216.49600000000004</v>
      </c>
      <c r="Y8009" s="3">
        <f>Sales_Data[[#This Row],[Gross_Profit_Recalc]]/Sales_Data[[#This Row],[Sales]]</f>
        <v>0.40000000000000008</v>
      </c>
      <c r="Z8009">
        <f>YEAR(Sales_Data[[#This Row],[Order Date]])</f>
        <v>2015</v>
      </c>
    </row>
    <row r="8010" spans="1:26" x14ac:dyDescent="0.2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>_xlfn.XLOOKUP(Sales_Data[[#This Row],[Category]],Assumptions_Model!A:A, Assumptions_Model!B:B)</f>
        <v>0.6</v>
      </c>
      <c r="W8010">
        <f>Sales_Data[[#This Row],[Sales]]*Sales_Data[[#This Row],[Cost_%]]</f>
        <v>63.791999999999994</v>
      </c>
      <c r="X8010">
        <f>Sales_Data[[#This Row],[Sales]]-Sales_Data[[#This Row],[Cost]]</f>
        <v>42.527999999999999</v>
      </c>
      <c r="Y8010" s="3">
        <f>Sales_Data[[#This Row],[Gross_Profit_Recalc]]/Sales_Data[[#This Row],[Sales]]</f>
        <v>0.4</v>
      </c>
      <c r="Z8010">
        <f>YEAR(Sales_Data[[#This Row],[Order Date]])</f>
        <v>2015</v>
      </c>
    </row>
    <row r="8011" spans="1:26" x14ac:dyDescent="0.2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f>_xlfn.XLOOKUP(Sales_Data[[#This Row],[Category]],Assumptions_Model!A:A, Assumptions_Model!B:B)</f>
        <v>0.65</v>
      </c>
      <c r="W8011">
        <f>Sales_Data[[#This Row],[Sales]]*Sales_Data[[#This Row],[Cost_%]]</f>
        <v>860.53500000000008</v>
      </c>
      <c r="X8011">
        <f>Sales_Data[[#This Row],[Sales]]-Sales_Data[[#This Row],[Cost]]</f>
        <v>463.36500000000001</v>
      </c>
      <c r="Y8011" s="3">
        <f>Sales_Data[[#This Row],[Gross_Profit_Recalc]]/Sales_Data[[#This Row],[Sales]]</f>
        <v>0.35</v>
      </c>
      <c r="Z8011">
        <f>YEAR(Sales_Data[[#This Row],[Order Date]])</f>
        <v>2015</v>
      </c>
    </row>
    <row r="8012" spans="1:26" x14ac:dyDescent="0.2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>_xlfn.XLOOKUP(Sales_Data[[#This Row],[Category]],Assumptions_Model!A:A, Assumptions_Model!B:B)</f>
        <v>0.6</v>
      </c>
      <c r="W8012">
        <f>Sales_Data[[#This Row],[Sales]]*Sales_Data[[#This Row],[Cost_%]]</f>
        <v>75.974399999999989</v>
      </c>
      <c r="X8012">
        <f>Sales_Data[[#This Row],[Sales]]-Sales_Data[[#This Row],[Cost]]</f>
        <v>50.649600000000007</v>
      </c>
      <c r="Y8012" s="3">
        <f>Sales_Data[[#This Row],[Gross_Profit_Recalc]]/Sales_Data[[#This Row],[Sales]]</f>
        <v>0.40000000000000008</v>
      </c>
      <c r="Z8012">
        <f>YEAR(Sales_Data[[#This Row],[Order Date]])</f>
        <v>2014</v>
      </c>
    </row>
    <row r="8013" spans="1:26" x14ac:dyDescent="0.2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f>_xlfn.XLOOKUP(Sales_Data[[#This Row],[Category]],Assumptions_Model!A:A, Assumptions_Model!B:B)</f>
        <v>0.55000000000000004</v>
      </c>
      <c r="W8013">
        <f>Sales_Data[[#This Row],[Sales]]*Sales_Data[[#This Row],[Cost_%]]</f>
        <v>69.269200000000012</v>
      </c>
      <c r="X8013">
        <f>Sales_Data[[#This Row],[Sales]]-Sales_Data[[#This Row],[Cost]]</f>
        <v>56.674799999999991</v>
      </c>
      <c r="Y8013" s="3">
        <f>Sales_Data[[#This Row],[Gross_Profit_Recalc]]/Sales_Data[[#This Row],[Sales]]</f>
        <v>0.4499999999999999</v>
      </c>
      <c r="Z8013">
        <f>YEAR(Sales_Data[[#This Row],[Order Date]])</f>
        <v>2015</v>
      </c>
    </row>
    <row r="8014" spans="1:26" x14ac:dyDescent="0.2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>_xlfn.XLOOKUP(Sales_Data[[#This Row],[Category]],Assumptions_Model!A:A, Assumptions_Model!B:B)</f>
        <v>0.6</v>
      </c>
      <c r="W8014">
        <f>Sales_Data[[#This Row],[Sales]]*Sales_Data[[#This Row],[Cost_%]]</f>
        <v>398.35199999999998</v>
      </c>
      <c r="X8014">
        <f>Sales_Data[[#This Row],[Sales]]-Sales_Data[[#This Row],[Cost]]</f>
        <v>265.56799999999998</v>
      </c>
      <c r="Y8014" s="3">
        <f>Sales_Data[[#This Row],[Gross_Profit_Recalc]]/Sales_Data[[#This Row],[Sales]]</f>
        <v>0.4</v>
      </c>
      <c r="Z8014">
        <f>YEAR(Sales_Data[[#This Row],[Order Date]])</f>
        <v>2017</v>
      </c>
    </row>
    <row r="8015" spans="1:26" x14ac:dyDescent="0.2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>_xlfn.XLOOKUP(Sales_Data[[#This Row],[Category]],Assumptions_Model!A:A, Assumptions_Model!B:B)</f>
        <v>0.55000000000000004</v>
      </c>
      <c r="W8015">
        <f>Sales_Data[[#This Row],[Sales]]*Sales_Data[[#This Row],[Cost_%]]</f>
        <v>66</v>
      </c>
      <c r="X8015">
        <f>Sales_Data[[#This Row],[Sales]]-Sales_Data[[#This Row],[Cost]]</f>
        <v>54</v>
      </c>
      <c r="Y8015" s="3">
        <f>Sales_Data[[#This Row],[Gross_Profit_Recalc]]/Sales_Data[[#This Row],[Sales]]</f>
        <v>0.45</v>
      </c>
      <c r="Z8015">
        <f>YEAR(Sales_Data[[#This Row],[Order Date]])</f>
        <v>2017</v>
      </c>
    </row>
    <row r="8016" spans="1:26" x14ac:dyDescent="0.2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f>_xlfn.XLOOKUP(Sales_Data[[#This Row],[Category]],Assumptions_Model!A:A, Assumptions_Model!B:B)</f>
        <v>0.6</v>
      </c>
      <c r="W8016">
        <f>Sales_Data[[#This Row],[Sales]]*Sales_Data[[#This Row],[Cost_%]]</f>
        <v>1.974</v>
      </c>
      <c r="X8016">
        <f>Sales_Data[[#This Row],[Sales]]-Sales_Data[[#This Row],[Cost]]</f>
        <v>1.3160000000000001</v>
      </c>
      <c r="Y8016" s="3">
        <f>Sales_Data[[#This Row],[Gross_Profit_Recalc]]/Sales_Data[[#This Row],[Sales]]</f>
        <v>0.4</v>
      </c>
      <c r="Z8016">
        <f>YEAR(Sales_Data[[#This Row],[Order Date]])</f>
        <v>2017</v>
      </c>
    </row>
    <row r="8017" spans="1:26" x14ac:dyDescent="0.2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>_xlfn.XLOOKUP(Sales_Data[[#This Row],[Category]],Assumptions_Model!A:A, Assumptions_Model!B:B)</f>
        <v>0.65</v>
      </c>
      <c r="W8017">
        <f>Sales_Data[[#This Row],[Sales]]*Sales_Data[[#This Row],[Cost_%]]</f>
        <v>12.246</v>
      </c>
      <c r="X8017">
        <f>Sales_Data[[#This Row],[Sales]]-Sales_Data[[#This Row],[Cost]]</f>
        <v>6.5939999999999994</v>
      </c>
      <c r="Y8017" s="3">
        <f>Sales_Data[[#This Row],[Gross_Profit_Recalc]]/Sales_Data[[#This Row],[Sales]]</f>
        <v>0.35</v>
      </c>
      <c r="Z8017">
        <f>YEAR(Sales_Data[[#This Row],[Order Date]])</f>
        <v>2017</v>
      </c>
    </row>
    <row r="8018" spans="1:26" x14ac:dyDescent="0.2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>_xlfn.XLOOKUP(Sales_Data[[#This Row],[Category]],Assumptions_Model!A:A, Assumptions_Model!B:B)</f>
        <v>0.65</v>
      </c>
      <c r="W8018">
        <f>Sales_Data[[#This Row],[Sales]]*Sales_Data[[#This Row],[Cost_%]]</f>
        <v>39.436799999999998</v>
      </c>
      <c r="X8018">
        <f>Sales_Data[[#This Row],[Sales]]-Sales_Data[[#This Row],[Cost]]</f>
        <v>21.235199999999999</v>
      </c>
      <c r="Y8018" s="3">
        <f>Sales_Data[[#This Row],[Gross_Profit_Recalc]]/Sales_Data[[#This Row],[Sales]]</f>
        <v>0.35</v>
      </c>
      <c r="Z8018">
        <f>YEAR(Sales_Data[[#This Row],[Order Date]])</f>
        <v>2014</v>
      </c>
    </row>
    <row r="8019" spans="1:26" x14ac:dyDescent="0.2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>_xlfn.XLOOKUP(Sales_Data[[#This Row],[Category]],Assumptions_Model!A:A, Assumptions_Model!B:B)</f>
        <v>0.6</v>
      </c>
      <c r="W8019">
        <f>Sales_Data[[#This Row],[Sales]]*Sales_Data[[#This Row],[Cost_%]]</f>
        <v>18.489599999999999</v>
      </c>
      <c r="X8019">
        <f>Sales_Data[[#This Row],[Sales]]-Sales_Data[[#This Row],[Cost]]</f>
        <v>12.3264</v>
      </c>
      <c r="Y8019" s="3">
        <f>Sales_Data[[#This Row],[Gross_Profit_Recalc]]/Sales_Data[[#This Row],[Sales]]</f>
        <v>0.4</v>
      </c>
      <c r="Z8019">
        <f>YEAR(Sales_Data[[#This Row],[Order Date]])</f>
        <v>2014</v>
      </c>
    </row>
    <row r="8020" spans="1:26" x14ac:dyDescent="0.2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>_xlfn.XLOOKUP(Sales_Data[[#This Row],[Category]],Assumptions_Model!A:A, Assumptions_Model!B:B)</f>
        <v>0.55000000000000004</v>
      </c>
      <c r="W8020">
        <f>Sales_Data[[#This Row],[Sales]]*Sales_Data[[#This Row],[Cost_%]]</f>
        <v>29.035600000000002</v>
      </c>
      <c r="X8020">
        <f>Sales_Data[[#This Row],[Sales]]-Sales_Data[[#This Row],[Cost]]</f>
        <v>23.756399999999999</v>
      </c>
      <c r="Y8020" s="3">
        <f>Sales_Data[[#This Row],[Gross_Profit_Recalc]]/Sales_Data[[#This Row],[Sales]]</f>
        <v>0.44999999999999996</v>
      </c>
      <c r="Z8020">
        <f>YEAR(Sales_Data[[#This Row],[Order Date]])</f>
        <v>2017</v>
      </c>
    </row>
    <row r="8021" spans="1:26" x14ac:dyDescent="0.2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>_xlfn.XLOOKUP(Sales_Data[[#This Row],[Category]],Assumptions_Model!A:A, Assumptions_Model!B:B)</f>
        <v>0.6</v>
      </c>
      <c r="W8021">
        <f>Sales_Data[[#This Row],[Sales]]*Sales_Data[[#This Row],[Cost_%]]</f>
        <v>50.34</v>
      </c>
      <c r="X8021">
        <f>Sales_Data[[#This Row],[Sales]]-Sales_Data[[#This Row],[Cost]]</f>
        <v>33.56</v>
      </c>
      <c r="Y8021" s="3">
        <f>Sales_Data[[#This Row],[Gross_Profit_Recalc]]/Sales_Data[[#This Row],[Sales]]</f>
        <v>0.4</v>
      </c>
      <c r="Z8021">
        <f>YEAR(Sales_Data[[#This Row],[Order Date]])</f>
        <v>2017</v>
      </c>
    </row>
    <row r="8022" spans="1:26" x14ac:dyDescent="0.2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>_xlfn.XLOOKUP(Sales_Data[[#This Row],[Category]],Assumptions_Model!A:A, Assumptions_Model!B:B)</f>
        <v>0.6</v>
      </c>
      <c r="W8022">
        <f>Sales_Data[[#This Row],[Sales]]*Sales_Data[[#This Row],[Cost_%]]</f>
        <v>7.056</v>
      </c>
      <c r="X8022">
        <f>Sales_Data[[#This Row],[Sales]]-Sales_Data[[#This Row],[Cost]]</f>
        <v>4.7039999999999997</v>
      </c>
      <c r="Y8022" s="3">
        <f>Sales_Data[[#This Row],[Gross_Profit_Recalc]]/Sales_Data[[#This Row],[Sales]]</f>
        <v>0.39999999999999997</v>
      </c>
      <c r="Z8022">
        <f>YEAR(Sales_Data[[#This Row],[Order Date]])</f>
        <v>2017</v>
      </c>
    </row>
    <row r="8023" spans="1:26" x14ac:dyDescent="0.2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>_xlfn.XLOOKUP(Sales_Data[[#This Row],[Category]],Assumptions_Model!A:A, Assumptions_Model!B:B)</f>
        <v>0.6</v>
      </c>
      <c r="W8023">
        <f>Sales_Data[[#This Row],[Sales]]*Sales_Data[[#This Row],[Cost_%]]</f>
        <v>2.9952000000000001</v>
      </c>
      <c r="X8023">
        <f>Sales_Data[[#This Row],[Sales]]-Sales_Data[[#This Row],[Cost]]</f>
        <v>1.9967999999999999</v>
      </c>
      <c r="Y8023" s="3">
        <f>Sales_Data[[#This Row],[Gross_Profit_Recalc]]/Sales_Data[[#This Row],[Sales]]</f>
        <v>0.39999999999999997</v>
      </c>
      <c r="Z8023">
        <f>YEAR(Sales_Data[[#This Row],[Order Date]])</f>
        <v>2014</v>
      </c>
    </row>
    <row r="8024" spans="1:26" x14ac:dyDescent="0.2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f>_xlfn.XLOOKUP(Sales_Data[[#This Row],[Category]],Assumptions_Model!A:A, Assumptions_Model!B:B)</f>
        <v>0.6</v>
      </c>
      <c r="W8024">
        <f>Sales_Data[[#This Row],[Sales]]*Sales_Data[[#This Row],[Cost_%]]</f>
        <v>52.752000000000002</v>
      </c>
      <c r="X8024">
        <f>Sales_Data[[#This Row],[Sales]]-Sales_Data[[#This Row],[Cost]]</f>
        <v>35.167999999999999</v>
      </c>
      <c r="Y8024" s="3">
        <f>Sales_Data[[#This Row],[Gross_Profit_Recalc]]/Sales_Data[[#This Row],[Sales]]</f>
        <v>0.39999999999999997</v>
      </c>
      <c r="Z8024">
        <f>YEAR(Sales_Data[[#This Row],[Order Date]])</f>
        <v>2014</v>
      </c>
    </row>
    <row r="8025" spans="1:26" x14ac:dyDescent="0.2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>_xlfn.XLOOKUP(Sales_Data[[#This Row],[Category]],Assumptions_Model!A:A, Assumptions_Model!B:B)</f>
        <v>0.65</v>
      </c>
      <c r="W8025">
        <f>Sales_Data[[#This Row],[Sales]]*Sales_Data[[#This Row],[Cost_%]]</f>
        <v>427.65449999999998</v>
      </c>
      <c r="X8025">
        <f>Sales_Data[[#This Row],[Sales]]-Sales_Data[[#This Row],[Cost]]</f>
        <v>230.27549999999997</v>
      </c>
      <c r="Y8025" s="3">
        <f>Sales_Data[[#This Row],[Gross_Profit_Recalc]]/Sales_Data[[#This Row],[Sales]]</f>
        <v>0.35</v>
      </c>
      <c r="Z8025">
        <f>YEAR(Sales_Data[[#This Row],[Order Date]])</f>
        <v>2014</v>
      </c>
    </row>
    <row r="8026" spans="1:26" x14ac:dyDescent="0.2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f>_xlfn.XLOOKUP(Sales_Data[[#This Row],[Category]],Assumptions_Model!A:A, Assumptions_Model!B:B)</f>
        <v>0.6</v>
      </c>
      <c r="W8026">
        <f>Sales_Data[[#This Row],[Sales]]*Sales_Data[[#This Row],[Cost_%]]</f>
        <v>0.62639999999999996</v>
      </c>
      <c r="X8026">
        <f>Sales_Data[[#This Row],[Sales]]-Sales_Data[[#This Row],[Cost]]</f>
        <v>0.41760000000000008</v>
      </c>
      <c r="Y8026" s="3">
        <f>Sales_Data[[#This Row],[Gross_Profit_Recalc]]/Sales_Data[[#This Row],[Sales]]</f>
        <v>0.40000000000000008</v>
      </c>
      <c r="Z8026">
        <f>YEAR(Sales_Data[[#This Row],[Order Date]])</f>
        <v>2014</v>
      </c>
    </row>
    <row r="8027" spans="1:26" x14ac:dyDescent="0.2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>_xlfn.XLOOKUP(Sales_Data[[#This Row],[Category]],Assumptions_Model!A:A, Assumptions_Model!B:B)</f>
        <v>0.65</v>
      </c>
      <c r="W8027">
        <f>Sales_Data[[#This Row],[Sales]]*Sales_Data[[#This Row],[Cost_%]]</f>
        <v>136.94200000000001</v>
      </c>
      <c r="X8027">
        <f>Sales_Data[[#This Row],[Sales]]-Sales_Data[[#This Row],[Cost]]</f>
        <v>73.738</v>
      </c>
      <c r="Y8027" s="3">
        <f>Sales_Data[[#This Row],[Gross_Profit_Recalc]]/Sales_Data[[#This Row],[Sales]]</f>
        <v>0.35</v>
      </c>
      <c r="Z8027">
        <f>YEAR(Sales_Data[[#This Row],[Order Date]])</f>
        <v>2015</v>
      </c>
    </row>
    <row r="8028" spans="1:26" x14ac:dyDescent="0.2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>_xlfn.XLOOKUP(Sales_Data[[#This Row],[Category]],Assumptions_Model!A:A, Assumptions_Model!B:B)</f>
        <v>0.6</v>
      </c>
      <c r="W8028">
        <f>Sales_Data[[#This Row],[Sales]]*Sales_Data[[#This Row],[Cost_%]]</f>
        <v>47.279999999999994</v>
      </c>
      <c r="X8028">
        <f>Sales_Data[[#This Row],[Sales]]-Sales_Data[[#This Row],[Cost]]</f>
        <v>31.520000000000003</v>
      </c>
      <c r="Y8028" s="3">
        <f>Sales_Data[[#This Row],[Gross_Profit_Recalc]]/Sales_Data[[#This Row],[Sales]]</f>
        <v>0.40000000000000008</v>
      </c>
      <c r="Z8028">
        <f>YEAR(Sales_Data[[#This Row],[Order Date]])</f>
        <v>2015</v>
      </c>
    </row>
    <row r="8029" spans="1:26" x14ac:dyDescent="0.2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>_xlfn.XLOOKUP(Sales_Data[[#This Row],[Category]],Assumptions_Model!A:A, Assumptions_Model!B:B)</f>
        <v>0.55000000000000004</v>
      </c>
      <c r="W8029">
        <f>Sales_Data[[#This Row],[Sales]]*Sales_Data[[#This Row],[Cost_%]]</f>
        <v>10.9945</v>
      </c>
      <c r="X8029">
        <f>Sales_Data[[#This Row],[Sales]]-Sales_Data[[#This Row],[Cost]]</f>
        <v>8.9954999999999981</v>
      </c>
      <c r="Y8029" s="3">
        <f>Sales_Data[[#This Row],[Gross_Profit_Recalc]]/Sales_Data[[#This Row],[Sales]]</f>
        <v>0.44999999999999996</v>
      </c>
      <c r="Z8029">
        <f>YEAR(Sales_Data[[#This Row],[Order Date]])</f>
        <v>2015</v>
      </c>
    </row>
    <row r="8030" spans="1:26" x14ac:dyDescent="0.2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>_xlfn.XLOOKUP(Sales_Data[[#This Row],[Category]],Assumptions_Model!A:A, Assumptions_Model!B:B)</f>
        <v>0.6</v>
      </c>
      <c r="W8030">
        <f>Sales_Data[[#This Row],[Sales]]*Sales_Data[[#This Row],[Cost_%]]</f>
        <v>463.60799999999995</v>
      </c>
      <c r="X8030">
        <f>Sales_Data[[#This Row],[Sales]]-Sales_Data[[#This Row],[Cost]]</f>
        <v>309.072</v>
      </c>
      <c r="Y8030" s="3">
        <f>Sales_Data[[#This Row],[Gross_Profit_Recalc]]/Sales_Data[[#This Row],[Sales]]</f>
        <v>0.4</v>
      </c>
      <c r="Z8030">
        <f>YEAR(Sales_Data[[#This Row],[Order Date]])</f>
        <v>2015</v>
      </c>
    </row>
    <row r="8031" spans="1:26" x14ac:dyDescent="0.2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>_xlfn.XLOOKUP(Sales_Data[[#This Row],[Category]],Assumptions_Model!A:A, Assumptions_Model!B:B)</f>
        <v>0.55000000000000004</v>
      </c>
      <c r="W8031">
        <f>Sales_Data[[#This Row],[Sales]]*Sales_Data[[#This Row],[Cost_%]]</f>
        <v>58.344000000000001</v>
      </c>
      <c r="X8031">
        <f>Sales_Data[[#This Row],[Sales]]-Sales_Data[[#This Row],[Cost]]</f>
        <v>47.735999999999997</v>
      </c>
      <c r="Y8031" s="3">
        <f>Sales_Data[[#This Row],[Gross_Profit_Recalc]]/Sales_Data[[#This Row],[Sales]]</f>
        <v>0.44999999999999996</v>
      </c>
      <c r="Z8031">
        <f>YEAR(Sales_Data[[#This Row],[Order Date]])</f>
        <v>2016</v>
      </c>
    </row>
    <row r="8032" spans="1:26" x14ac:dyDescent="0.2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>_xlfn.XLOOKUP(Sales_Data[[#This Row],[Category]],Assumptions_Model!A:A, Assumptions_Model!B:B)</f>
        <v>0.65</v>
      </c>
      <c r="W8032">
        <f>Sales_Data[[#This Row],[Sales]]*Sales_Data[[#This Row],[Cost_%]]</f>
        <v>14.999400000000001</v>
      </c>
      <c r="X8032">
        <f>Sales_Data[[#This Row],[Sales]]-Sales_Data[[#This Row],[Cost]]</f>
        <v>8.0765999999999991</v>
      </c>
      <c r="Y8032" s="3">
        <f>Sales_Data[[#This Row],[Gross_Profit_Recalc]]/Sales_Data[[#This Row],[Sales]]</f>
        <v>0.35</v>
      </c>
      <c r="Z8032">
        <f>YEAR(Sales_Data[[#This Row],[Order Date]])</f>
        <v>2016</v>
      </c>
    </row>
    <row r="8033" spans="1:26" x14ac:dyDescent="0.2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>_xlfn.XLOOKUP(Sales_Data[[#This Row],[Category]],Assumptions_Model!A:A, Assumptions_Model!B:B)</f>
        <v>0.6</v>
      </c>
      <c r="W8033">
        <f>Sales_Data[[#This Row],[Sales]]*Sales_Data[[#This Row],[Cost_%]]</f>
        <v>15.552</v>
      </c>
      <c r="X8033">
        <f>Sales_Data[[#This Row],[Sales]]-Sales_Data[[#This Row],[Cost]]</f>
        <v>10.368000000000002</v>
      </c>
      <c r="Y8033" s="3">
        <f>Sales_Data[[#This Row],[Gross_Profit_Recalc]]/Sales_Data[[#This Row],[Sales]]</f>
        <v>0.40000000000000008</v>
      </c>
      <c r="Z8033">
        <f>YEAR(Sales_Data[[#This Row],[Order Date]])</f>
        <v>2016</v>
      </c>
    </row>
    <row r="8034" spans="1:26" x14ac:dyDescent="0.2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>_xlfn.XLOOKUP(Sales_Data[[#This Row],[Category]],Assumptions_Model!A:A, Assumptions_Model!B:B)</f>
        <v>0.6</v>
      </c>
      <c r="W8034">
        <f>Sales_Data[[#This Row],[Sales]]*Sales_Data[[#This Row],[Cost_%]]</f>
        <v>28.771199999999997</v>
      </c>
      <c r="X8034">
        <f>Sales_Data[[#This Row],[Sales]]-Sales_Data[[#This Row],[Cost]]</f>
        <v>19.180800000000001</v>
      </c>
      <c r="Y8034" s="3">
        <f>Sales_Data[[#This Row],[Gross_Profit_Recalc]]/Sales_Data[[#This Row],[Sales]]</f>
        <v>0.4</v>
      </c>
      <c r="Z8034">
        <f>YEAR(Sales_Data[[#This Row],[Order Date]])</f>
        <v>2015</v>
      </c>
    </row>
    <row r="8035" spans="1:26" x14ac:dyDescent="0.2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f>_xlfn.XLOOKUP(Sales_Data[[#This Row],[Category]],Assumptions_Model!A:A, Assumptions_Model!B:B)</f>
        <v>0.6</v>
      </c>
      <c r="W8035">
        <f>Sales_Data[[#This Row],[Sales]]*Sales_Data[[#This Row],[Cost_%]]</f>
        <v>0.59039999999999992</v>
      </c>
      <c r="X8035">
        <f>Sales_Data[[#This Row],[Sales]]-Sales_Data[[#This Row],[Cost]]</f>
        <v>0.39360000000000006</v>
      </c>
      <c r="Y8035" s="3">
        <f>Sales_Data[[#This Row],[Gross_Profit_Recalc]]/Sales_Data[[#This Row],[Sales]]</f>
        <v>0.40000000000000008</v>
      </c>
      <c r="Z8035">
        <f>YEAR(Sales_Data[[#This Row],[Order Date]])</f>
        <v>2015</v>
      </c>
    </row>
    <row r="8036" spans="1:26" x14ac:dyDescent="0.2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f>_xlfn.XLOOKUP(Sales_Data[[#This Row],[Category]],Assumptions_Model!A:A, Assumptions_Model!B:B)</f>
        <v>0.65</v>
      </c>
      <c r="W8036">
        <f>Sales_Data[[#This Row],[Sales]]*Sales_Data[[#This Row],[Cost_%]]</f>
        <v>48.999600000000001</v>
      </c>
      <c r="X8036">
        <f>Sales_Data[[#This Row],[Sales]]-Sales_Data[[#This Row],[Cost]]</f>
        <v>26.384399999999999</v>
      </c>
      <c r="Y8036" s="3">
        <f>Sales_Data[[#This Row],[Gross_Profit_Recalc]]/Sales_Data[[#This Row],[Sales]]</f>
        <v>0.35</v>
      </c>
      <c r="Z8036">
        <f>YEAR(Sales_Data[[#This Row],[Order Date]])</f>
        <v>2015</v>
      </c>
    </row>
    <row r="8037" spans="1:26" x14ac:dyDescent="0.2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>_xlfn.XLOOKUP(Sales_Data[[#This Row],[Category]],Assumptions_Model!A:A, Assumptions_Model!B:B)</f>
        <v>0.6</v>
      </c>
      <c r="W8037">
        <f>Sales_Data[[#This Row],[Sales]]*Sales_Data[[#This Row],[Cost_%]]</f>
        <v>2.7647999999999997</v>
      </c>
      <c r="X8037">
        <f>Sales_Data[[#This Row],[Sales]]-Sales_Data[[#This Row],[Cost]]</f>
        <v>1.8431999999999999</v>
      </c>
      <c r="Y8037" s="3">
        <f>Sales_Data[[#This Row],[Gross_Profit_Recalc]]/Sales_Data[[#This Row],[Sales]]</f>
        <v>0.4</v>
      </c>
      <c r="Z8037">
        <f>YEAR(Sales_Data[[#This Row],[Order Date]])</f>
        <v>2015</v>
      </c>
    </row>
    <row r="8038" spans="1:26" x14ac:dyDescent="0.2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f>_xlfn.XLOOKUP(Sales_Data[[#This Row],[Category]],Assumptions_Model!A:A, Assumptions_Model!B:B)</f>
        <v>0.6</v>
      </c>
      <c r="W8038">
        <f>Sales_Data[[#This Row],[Sales]]*Sales_Data[[#This Row],[Cost_%]]</f>
        <v>22.608000000000001</v>
      </c>
      <c r="X8038">
        <f>Sales_Data[[#This Row],[Sales]]-Sales_Data[[#This Row],[Cost]]</f>
        <v>15.071999999999999</v>
      </c>
      <c r="Y8038" s="3">
        <f>Sales_Data[[#This Row],[Gross_Profit_Recalc]]/Sales_Data[[#This Row],[Sales]]</f>
        <v>0.39999999999999997</v>
      </c>
      <c r="Z8038">
        <f>YEAR(Sales_Data[[#This Row],[Order Date]])</f>
        <v>2015</v>
      </c>
    </row>
    <row r="8039" spans="1:26" x14ac:dyDescent="0.2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>_xlfn.XLOOKUP(Sales_Data[[#This Row],[Category]],Assumptions_Model!A:A, Assumptions_Model!B:B)</f>
        <v>0.6</v>
      </c>
      <c r="W8039">
        <f>Sales_Data[[#This Row],[Sales]]*Sales_Data[[#This Row],[Cost_%]]</f>
        <v>25.145999999999997</v>
      </c>
      <c r="X8039">
        <f>Sales_Data[[#This Row],[Sales]]-Sales_Data[[#This Row],[Cost]]</f>
        <v>16.763999999999999</v>
      </c>
      <c r="Y8039" s="3">
        <f>Sales_Data[[#This Row],[Gross_Profit_Recalc]]/Sales_Data[[#This Row],[Sales]]</f>
        <v>0.4</v>
      </c>
      <c r="Z8039">
        <f>YEAR(Sales_Data[[#This Row],[Order Date]])</f>
        <v>2017</v>
      </c>
    </row>
    <row r="8040" spans="1:26" x14ac:dyDescent="0.2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>_xlfn.XLOOKUP(Sales_Data[[#This Row],[Category]],Assumptions_Model!A:A, Assumptions_Model!B:B)</f>
        <v>0.65</v>
      </c>
      <c r="W8040">
        <f>Sales_Data[[#This Row],[Sales]]*Sales_Data[[#This Row],[Cost_%]]</f>
        <v>283.39935000000003</v>
      </c>
      <c r="X8040">
        <f>Sales_Data[[#This Row],[Sales]]-Sales_Data[[#This Row],[Cost]]</f>
        <v>152.59965</v>
      </c>
      <c r="Y8040" s="3">
        <f>Sales_Data[[#This Row],[Gross_Profit_Recalc]]/Sales_Data[[#This Row],[Sales]]</f>
        <v>0.35</v>
      </c>
      <c r="Z8040">
        <f>YEAR(Sales_Data[[#This Row],[Order Date]])</f>
        <v>2017</v>
      </c>
    </row>
    <row r="8041" spans="1:26" x14ac:dyDescent="0.2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>_xlfn.XLOOKUP(Sales_Data[[#This Row],[Category]],Assumptions_Model!A:A, Assumptions_Model!B:B)</f>
        <v>0.65</v>
      </c>
      <c r="W8041">
        <f>Sales_Data[[#This Row],[Sales]]*Sales_Data[[#This Row],[Cost_%]]</f>
        <v>252.6576</v>
      </c>
      <c r="X8041">
        <f>Sales_Data[[#This Row],[Sales]]-Sales_Data[[#This Row],[Cost]]</f>
        <v>136.04640000000001</v>
      </c>
      <c r="Y8041" s="3">
        <f>Sales_Data[[#This Row],[Gross_Profit_Recalc]]/Sales_Data[[#This Row],[Sales]]</f>
        <v>0.35000000000000003</v>
      </c>
      <c r="Z8041">
        <f>YEAR(Sales_Data[[#This Row],[Order Date]])</f>
        <v>2017</v>
      </c>
    </row>
    <row r="8042" spans="1:26" x14ac:dyDescent="0.2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>_xlfn.XLOOKUP(Sales_Data[[#This Row],[Category]],Assumptions_Model!A:A, Assumptions_Model!B:B)</f>
        <v>0.6</v>
      </c>
      <c r="W8042">
        <f>Sales_Data[[#This Row],[Sales]]*Sales_Data[[#This Row],[Cost_%]]</f>
        <v>343.548</v>
      </c>
      <c r="X8042">
        <f>Sales_Data[[#This Row],[Sales]]-Sales_Data[[#This Row],[Cost]]</f>
        <v>229.03200000000004</v>
      </c>
      <c r="Y8042" s="3">
        <f>Sales_Data[[#This Row],[Gross_Profit_Recalc]]/Sales_Data[[#This Row],[Sales]]</f>
        <v>0.4</v>
      </c>
      <c r="Z8042">
        <f>YEAR(Sales_Data[[#This Row],[Order Date]])</f>
        <v>2017</v>
      </c>
    </row>
    <row r="8043" spans="1:26" x14ac:dyDescent="0.2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f>_xlfn.XLOOKUP(Sales_Data[[#This Row],[Category]],Assumptions_Model!A:A, Assumptions_Model!B:B)</f>
        <v>0.55000000000000004</v>
      </c>
      <c r="W8043">
        <f>Sales_Data[[#This Row],[Sales]]*Sales_Data[[#This Row],[Cost_%]]</f>
        <v>18.249000000000002</v>
      </c>
      <c r="X8043">
        <f>Sales_Data[[#This Row],[Sales]]-Sales_Data[[#This Row],[Cost]]</f>
        <v>14.930999999999997</v>
      </c>
      <c r="Y8043" s="3">
        <f>Sales_Data[[#This Row],[Gross_Profit_Recalc]]/Sales_Data[[#This Row],[Sales]]</f>
        <v>0.4499999999999999</v>
      </c>
      <c r="Z8043">
        <f>YEAR(Sales_Data[[#This Row],[Order Date]])</f>
        <v>2017</v>
      </c>
    </row>
    <row r="8044" spans="1:26" x14ac:dyDescent="0.2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>_xlfn.XLOOKUP(Sales_Data[[#This Row],[Category]],Assumptions_Model!A:A, Assumptions_Model!B:B)</f>
        <v>0.55000000000000004</v>
      </c>
      <c r="W8044">
        <f>Sales_Data[[#This Row],[Sales]]*Sales_Data[[#This Row],[Cost_%]]</f>
        <v>35.134000000000007</v>
      </c>
      <c r="X8044">
        <f>Sales_Data[[#This Row],[Sales]]-Sales_Data[[#This Row],[Cost]]</f>
        <v>28.745999999999995</v>
      </c>
      <c r="Y8044" s="3">
        <f>Sales_Data[[#This Row],[Gross_Profit_Recalc]]/Sales_Data[[#This Row],[Sales]]</f>
        <v>0.4499999999999999</v>
      </c>
      <c r="Z8044">
        <f>YEAR(Sales_Data[[#This Row],[Order Date]])</f>
        <v>2017</v>
      </c>
    </row>
    <row r="8045" spans="1:26" x14ac:dyDescent="0.2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>_xlfn.XLOOKUP(Sales_Data[[#This Row],[Category]],Assumptions_Model!A:A, Assumptions_Model!B:B)</f>
        <v>0.65</v>
      </c>
      <c r="W8045">
        <f>Sales_Data[[#This Row],[Sales]]*Sales_Data[[#This Row],[Cost_%]]</f>
        <v>17.367999999999999</v>
      </c>
      <c r="X8045">
        <f>Sales_Data[[#This Row],[Sales]]-Sales_Data[[#This Row],[Cost]]</f>
        <v>9.3520000000000003</v>
      </c>
      <c r="Y8045" s="3">
        <f>Sales_Data[[#This Row],[Gross_Profit_Recalc]]/Sales_Data[[#This Row],[Sales]]</f>
        <v>0.35000000000000003</v>
      </c>
      <c r="Z8045">
        <f>YEAR(Sales_Data[[#This Row],[Order Date]])</f>
        <v>2017</v>
      </c>
    </row>
    <row r="8046" spans="1:26" x14ac:dyDescent="0.2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>_xlfn.XLOOKUP(Sales_Data[[#This Row],[Category]],Assumptions_Model!A:A, Assumptions_Model!B:B)</f>
        <v>0.6</v>
      </c>
      <c r="W8046">
        <f>Sales_Data[[#This Row],[Sales]]*Sales_Data[[#This Row],[Cost_%]]</f>
        <v>177.03359999999998</v>
      </c>
      <c r="X8046">
        <f>Sales_Data[[#This Row],[Sales]]-Sales_Data[[#This Row],[Cost]]</f>
        <v>118.0224</v>
      </c>
      <c r="Y8046" s="3">
        <f>Sales_Data[[#This Row],[Gross_Profit_Recalc]]/Sales_Data[[#This Row],[Sales]]</f>
        <v>0.4</v>
      </c>
      <c r="Z8046">
        <f>YEAR(Sales_Data[[#This Row],[Order Date]])</f>
        <v>2017</v>
      </c>
    </row>
    <row r="8047" spans="1:26" x14ac:dyDescent="0.2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>_xlfn.XLOOKUP(Sales_Data[[#This Row],[Category]],Assumptions_Model!A:A, Assumptions_Model!B:B)</f>
        <v>0.6</v>
      </c>
      <c r="W8047">
        <f>Sales_Data[[#This Row],[Sales]]*Sales_Data[[#This Row],[Cost_%]]</f>
        <v>235.95</v>
      </c>
      <c r="X8047">
        <f>Sales_Data[[#This Row],[Sales]]-Sales_Data[[#This Row],[Cost]]</f>
        <v>157.30000000000001</v>
      </c>
      <c r="Y8047" s="3">
        <f>Sales_Data[[#This Row],[Gross_Profit_Recalc]]/Sales_Data[[#This Row],[Sales]]</f>
        <v>0.4</v>
      </c>
      <c r="Z8047">
        <f>YEAR(Sales_Data[[#This Row],[Order Date]])</f>
        <v>2016</v>
      </c>
    </row>
    <row r="8048" spans="1:26" x14ac:dyDescent="0.2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f>_xlfn.XLOOKUP(Sales_Data[[#This Row],[Category]],Assumptions_Model!A:A, Assumptions_Model!B:B)</f>
        <v>0.6</v>
      </c>
      <c r="W8048">
        <f>Sales_Data[[#This Row],[Sales]]*Sales_Data[[#This Row],[Cost_%]]</f>
        <v>1.3284</v>
      </c>
      <c r="X8048">
        <f>Sales_Data[[#This Row],[Sales]]-Sales_Data[[#This Row],[Cost]]</f>
        <v>0.88559999999999994</v>
      </c>
      <c r="Y8048" s="3">
        <f>Sales_Data[[#This Row],[Gross_Profit_Recalc]]/Sales_Data[[#This Row],[Sales]]</f>
        <v>0.39999999999999997</v>
      </c>
      <c r="Z8048">
        <f>YEAR(Sales_Data[[#This Row],[Order Date]])</f>
        <v>2016</v>
      </c>
    </row>
    <row r="8049" spans="1:26" x14ac:dyDescent="0.2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>_xlfn.XLOOKUP(Sales_Data[[#This Row],[Category]],Assumptions_Model!A:A, Assumptions_Model!B:B)</f>
        <v>0.6</v>
      </c>
      <c r="W8049">
        <f>Sales_Data[[#This Row],[Sales]]*Sales_Data[[#This Row],[Cost_%]]</f>
        <v>9.7631999999999994</v>
      </c>
      <c r="X8049">
        <f>Sales_Data[[#This Row],[Sales]]-Sales_Data[[#This Row],[Cost]]</f>
        <v>6.508799999999999</v>
      </c>
      <c r="Y8049" s="3">
        <f>Sales_Data[[#This Row],[Gross_Profit_Recalc]]/Sales_Data[[#This Row],[Sales]]</f>
        <v>0.39999999999999997</v>
      </c>
      <c r="Z8049">
        <f>YEAR(Sales_Data[[#This Row],[Order Date]])</f>
        <v>2017</v>
      </c>
    </row>
    <row r="8050" spans="1:26" x14ac:dyDescent="0.2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>_xlfn.XLOOKUP(Sales_Data[[#This Row],[Category]],Assumptions_Model!A:A, Assumptions_Model!B:B)</f>
        <v>0.6</v>
      </c>
      <c r="W8050">
        <f>Sales_Data[[#This Row],[Sales]]*Sales_Data[[#This Row],[Cost_%]]</f>
        <v>424.11599999999999</v>
      </c>
      <c r="X8050">
        <f>Sales_Data[[#This Row],[Sales]]-Sales_Data[[#This Row],[Cost]]</f>
        <v>282.74400000000003</v>
      </c>
      <c r="Y8050" s="3">
        <f>Sales_Data[[#This Row],[Gross_Profit_Recalc]]/Sales_Data[[#This Row],[Sales]]</f>
        <v>0.4</v>
      </c>
      <c r="Z8050">
        <f>YEAR(Sales_Data[[#This Row],[Order Date]])</f>
        <v>2016</v>
      </c>
    </row>
    <row r="8051" spans="1:26" x14ac:dyDescent="0.2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>_xlfn.XLOOKUP(Sales_Data[[#This Row],[Category]],Assumptions_Model!A:A, Assumptions_Model!B:B)</f>
        <v>0.6</v>
      </c>
      <c r="W8051">
        <f>Sales_Data[[#This Row],[Sales]]*Sales_Data[[#This Row],[Cost_%]]</f>
        <v>3.5819999999999999</v>
      </c>
      <c r="X8051">
        <f>Sales_Data[[#This Row],[Sales]]-Sales_Data[[#This Row],[Cost]]</f>
        <v>2.3879999999999999</v>
      </c>
      <c r="Y8051" s="3">
        <f>Sales_Data[[#This Row],[Gross_Profit_Recalc]]/Sales_Data[[#This Row],[Sales]]</f>
        <v>0.4</v>
      </c>
      <c r="Z8051">
        <f>YEAR(Sales_Data[[#This Row],[Order Date]])</f>
        <v>2014</v>
      </c>
    </row>
    <row r="8052" spans="1:26" x14ac:dyDescent="0.2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>_xlfn.XLOOKUP(Sales_Data[[#This Row],[Category]],Assumptions_Model!A:A, Assumptions_Model!B:B)</f>
        <v>0.65</v>
      </c>
      <c r="W8052">
        <f>Sales_Data[[#This Row],[Sales]]*Sales_Data[[#This Row],[Cost_%]]</f>
        <v>13.769600000000001</v>
      </c>
      <c r="X8052">
        <f>Sales_Data[[#This Row],[Sales]]-Sales_Data[[#This Row],[Cost]]</f>
        <v>7.4144000000000005</v>
      </c>
      <c r="Y8052" s="3">
        <f>Sales_Data[[#This Row],[Gross_Profit_Recalc]]/Sales_Data[[#This Row],[Sales]]</f>
        <v>0.35000000000000003</v>
      </c>
      <c r="Z8052">
        <f>YEAR(Sales_Data[[#This Row],[Order Date]])</f>
        <v>2014</v>
      </c>
    </row>
    <row r="8053" spans="1:26" x14ac:dyDescent="0.2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>_xlfn.XLOOKUP(Sales_Data[[#This Row],[Category]],Assumptions_Model!A:A, Assumptions_Model!B:B)</f>
        <v>0.6</v>
      </c>
      <c r="W8053">
        <f>Sales_Data[[#This Row],[Sales]]*Sales_Data[[#This Row],[Cost_%]]</f>
        <v>24.825599999999998</v>
      </c>
      <c r="X8053">
        <f>Sales_Data[[#This Row],[Sales]]-Sales_Data[[#This Row],[Cost]]</f>
        <v>16.5504</v>
      </c>
      <c r="Y8053" s="3">
        <f>Sales_Data[[#This Row],[Gross_Profit_Recalc]]/Sales_Data[[#This Row],[Sales]]</f>
        <v>0.4</v>
      </c>
      <c r="Z8053">
        <f>YEAR(Sales_Data[[#This Row],[Order Date]])</f>
        <v>2014</v>
      </c>
    </row>
    <row r="8054" spans="1:26" x14ac:dyDescent="0.2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>_xlfn.XLOOKUP(Sales_Data[[#This Row],[Category]],Assumptions_Model!A:A, Assumptions_Model!B:B)</f>
        <v>0.6</v>
      </c>
      <c r="W8054">
        <f>Sales_Data[[#This Row],[Sales]]*Sales_Data[[#This Row],[Cost_%]]</f>
        <v>10.764000000000001</v>
      </c>
      <c r="X8054">
        <f>Sales_Data[[#This Row],[Sales]]-Sales_Data[[#This Row],[Cost]]</f>
        <v>7.1760000000000002</v>
      </c>
      <c r="Y8054" s="3">
        <f>Sales_Data[[#This Row],[Gross_Profit_Recalc]]/Sales_Data[[#This Row],[Sales]]</f>
        <v>0.39999999999999997</v>
      </c>
      <c r="Z8054">
        <f>YEAR(Sales_Data[[#This Row],[Order Date]])</f>
        <v>2014</v>
      </c>
    </row>
    <row r="8055" spans="1:26" x14ac:dyDescent="0.2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>_xlfn.XLOOKUP(Sales_Data[[#This Row],[Category]],Assumptions_Model!A:A, Assumptions_Model!B:B)</f>
        <v>0.6</v>
      </c>
      <c r="W8055">
        <f>Sales_Data[[#This Row],[Sales]]*Sales_Data[[#This Row],[Cost_%]]</f>
        <v>1.5929999999999997</v>
      </c>
      <c r="X8055">
        <f>Sales_Data[[#This Row],[Sales]]-Sales_Data[[#This Row],[Cost]]</f>
        <v>1.0620000000000001</v>
      </c>
      <c r="Y8055" s="3">
        <f>Sales_Data[[#This Row],[Gross_Profit_Recalc]]/Sales_Data[[#This Row],[Sales]]</f>
        <v>0.40000000000000008</v>
      </c>
      <c r="Z8055">
        <f>YEAR(Sales_Data[[#This Row],[Order Date]])</f>
        <v>2017</v>
      </c>
    </row>
    <row r="8056" spans="1:26" x14ac:dyDescent="0.2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>_xlfn.XLOOKUP(Sales_Data[[#This Row],[Category]],Assumptions_Model!A:A, Assumptions_Model!B:B)</f>
        <v>0.6</v>
      </c>
      <c r="W8056">
        <f>Sales_Data[[#This Row],[Sales]]*Sales_Data[[#This Row],[Cost_%]]</f>
        <v>535.41</v>
      </c>
      <c r="X8056">
        <f>Sales_Data[[#This Row],[Sales]]-Sales_Data[[#This Row],[Cost]]</f>
        <v>356.94000000000005</v>
      </c>
      <c r="Y8056" s="3">
        <f>Sales_Data[[#This Row],[Gross_Profit_Recalc]]/Sales_Data[[#This Row],[Sales]]</f>
        <v>0.40000000000000008</v>
      </c>
      <c r="Z8056">
        <f>YEAR(Sales_Data[[#This Row],[Order Date]])</f>
        <v>2015</v>
      </c>
    </row>
    <row r="8057" spans="1:26" x14ac:dyDescent="0.2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>_xlfn.XLOOKUP(Sales_Data[[#This Row],[Category]],Assumptions_Model!A:A, Assumptions_Model!B:B)</f>
        <v>0.65</v>
      </c>
      <c r="W8057">
        <f>Sales_Data[[#This Row],[Sales]]*Sales_Data[[#This Row],[Cost_%]]</f>
        <v>199.9829</v>
      </c>
      <c r="X8057">
        <f>Sales_Data[[#This Row],[Sales]]-Sales_Data[[#This Row],[Cost]]</f>
        <v>107.6831</v>
      </c>
      <c r="Y8057" s="3">
        <f>Sales_Data[[#This Row],[Gross_Profit_Recalc]]/Sales_Data[[#This Row],[Sales]]</f>
        <v>0.35</v>
      </c>
      <c r="Z8057">
        <f>YEAR(Sales_Data[[#This Row],[Order Date]])</f>
        <v>2015</v>
      </c>
    </row>
    <row r="8058" spans="1:26" x14ac:dyDescent="0.2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>_xlfn.XLOOKUP(Sales_Data[[#This Row],[Category]],Assumptions_Model!A:A, Assumptions_Model!B:B)</f>
        <v>0.6</v>
      </c>
      <c r="W8058">
        <f>Sales_Data[[#This Row],[Sales]]*Sales_Data[[#This Row],[Cost_%]]</f>
        <v>437.29200000000003</v>
      </c>
      <c r="X8058">
        <f>Sales_Data[[#This Row],[Sales]]-Sales_Data[[#This Row],[Cost]]</f>
        <v>291.52800000000002</v>
      </c>
      <c r="Y8058" s="3">
        <f>Sales_Data[[#This Row],[Gross_Profit_Recalc]]/Sales_Data[[#This Row],[Sales]]</f>
        <v>0.4</v>
      </c>
      <c r="Z8058">
        <f>YEAR(Sales_Data[[#This Row],[Order Date]])</f>
        <v>2015</v>
      </c>
    </row>
    <row r="8059" spans="1:26" x14ac:dyDescent="0.2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f>_xlfn.XLOOKUP(Sales_Data[[#This Row],[Category]],Assumptions_Model!A:A, Assumptions_Model!B:B)</f>
        <v>0.6</v>
      </c>
      <c r="W8059">
        <f>Sales_Data[[#This Row],[Sales]]*Sales_Data[[#This Row],[Cost_%]]</f>
        <v>24.815999999999999</v>
      </c>
      <c r="X8059">
        <f>Sales_Data[[#This Row],[Sales]]-Sales_Data[[#This Row],[Cost]]</f>
        <v>16.544</v>
      </c>
      <c r="Y8059" s="3">
        <f>Sales_Data[[#This Row],[Gross_Profit_Recalc]]/Sales_Data[[#This Row],[Sales]]</f>
        <v>0.4</v>
      </c>
      <c r="Z8059">
        <f>YEAR(Sales_Data[[#This Row],[Order Date]])</f>
        <v>2015</v>
      </c>
    </row>
    <row r="8060" spans="1:26" x14ac:dyDescent="0.2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>_xlfn.XLOOKUP(Sales_Data[[#This Row],[Category]],Assumptions_Model!A:A, Assumptions_Model!B:B)</f>
        <v>0.55000000000000004</v>
      </c>
      <c r="W8060">
        <f>Sales_Data[[#This Row],[Sales]]*Sales_Data[[#This Row],[Cost_%]]</f>
        <v>23.746800000000004</v>
      </c>
      <c r="X8060">
        <f>Sales_Data[[#This Row],[Sales]]-Sales_Data[[#This Row],[Cost]]</f>
        <v>19.429199999999998</v>
      </c>
      <c r="Y8060" s="3">
        <f>Sales_Data[[#This Row],[Gross_Profit_Recalc]]/Sales_Data[[#This Row],[Sales]]</f>
        <v>0.44999999999999996</v>
      </c>
      <c r="Z8060">
        <f>YEAR(Sales_Data[[#This Row],[Order Date]])</f>
        <v>2015</v>
      </c>
    </row>
    <row r="8061" spans="1:26" x14ac:dyDescent="0.2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>_xlfn.XLOOKUP(Sales_Data[[#This Row],[Category]],Assumptions_Model!A:A, Assumptions_Model!B:B)</f>
        <v>0.65</v>
      </c>
      <c r="W8061">
        <f>Sales_Data[[#This Row],[Sales]]*Sales_Data[[#This Row],[Cost_%]]</f>
        <v>2.7040000000000002</v>
      </c>
      <c r="X8061">
        <f>Sales_Data[[#This Row],[Sales]]-Sales_Data[[#This Row],[Cost]]</f>
        <v>1.456</v>
      </c>
      <c r="Y8061" s="3">
        <f>Sales_Data[[#This Row],[Gross_Profit_Recalc]]/Sales_Data[[#This Row],[Sales]]</f>
        <v>0.35</v>
      </c>
      <c r="Z8061">
        <f>YEAR(Sales_Data[[#This Row],[Order Date]])</f>
        <v>2015</v>
      </c>
    </row>
    <row r="8062" spans="1:26" x14ac:dyDescent="0.2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>_xlfn.XLOOKUP(Sales_Data[[#This Row],[Category]],Assumptions_Model!A:A, Assumptions_Model!B:B)</f>
        <v>0.6</v>
      </c>
      <c r="W8062">
        <f>Sales_Data[[#This Row],[Sales]]*Sales_Data[[#This Row],[Cost_%]]</f>
        <v>36.839999999999996</v>
      </c>
      <c r="X8062">
        <f>Sales_Data[[#This Row],[Sales]]-Sales_Data[[#This Row],[Cost]]</f>
        <v>24.560000000000002</v>
      </c>
      <c r="Y8062" s="3">
        <f>Sales_Data[[#This Row],[Gross_Profit_Recalc]]/Sales_Data[[#This Row],[Sales]]</f>
        <v>0.4</v>
      </c>
      <c r="Z8062">
        <f>YEAR(Sales_Data[[#This Row],[Order Date]])</f>
        <v>2015</v>
      </c>
    </row>
    <row r="8063" spans="1:26" x14ac:dyDescent="0.2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f>_xlfn.XLOOKUP(Sales_Data[[#This Row],[Category]],Assumptions_Model!A:A, Assumptions_Model!B:B)</f>
        <v>0.6</v>
      </c>
      <c r="W8063">
        <f>Sales_Data[[#This Row],[Sales]]*Sales_Data[[#This Row],[Cost_%]]</f>
        <v>14.668799999999999</v>
      </c>
      <c r="X8063">
        <f>Sales_Data[[#This Row],[Sales]]-Sales_Data[[#This Row],[Cost]]</f>
        <v>9.7792000000000012</v>
      </c>
      <c r="Y8063" s="3">
        <f>Sales_Data[[#This Row],[Gross_Profit_Recalc]]/Sales_Data[[#This Row],[Sales]]</f>
        <v>0.4</v>
      </c>
      <c r="Z8063">
        <f>YEAR(Sales_Data[[#This Row],[Order Date]])</f>
        <v>2015</v>
      </c>
    </row>
    <row r="8064" spans="1:26" x14ac:dyDescent="0.2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>_xlfn.XLOOKUP(Sales_Data[[#This Row],[Category]],Assumptions_Model!A:A, Assumptions_Model!B:B)</f>
        <v>0.55000000000000004</v>
      </c>
      <c r="W8064">
        <f>Sales_Data[[#This Row],[Sales]]*Sales_Data[[#This Row],[Cost_%]]</f>
        <v>145.178</v>
      </c>
      <c r="X8064">
        <f>Sales_Data[[#This Row],[Sales]]-Sales_Data[[#This Row],[Cost]]</f>
        <v>118.78199999999998</v>
      </c>
      <c r="Y8064" s="3">
        <f>Sales_Data[[#This Row],[Gross_Profit_Recalc]]/Sales_Data[[#This Row],[Sales]]</f>
        <v>0.44999999999999996</v>
      </c>
      <c r="Z8064">
        <f>YEAR(Sales_Data[[#This Row],[Order Date]])</f>
        <v>2016</v>
      </c>
    </row>
    <row r="8065" spans="1:26" x14ac:dyDescent="0.2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>_xlfn.XLOOKUP(Sales_Data[[#This Row],[Category]],Assumptions_Model!A:A, Assumptions_Model!B:B)</f>
        <v>0.55000000000000004</v>
      </c>
      <c r="W8065">
        <f>Sales_Data[[#This Row],[Sales]]*Sales_Data[[#This Row],[Cost_%]]</f>
        <v>197.98350000000002</v>
      </c>
      <c r="X8065">
        <f>Sales_Data[[#This Row],[Sales]]-Sales_Data[[#This Row],[Cost]]</f>
        <v>161.98650000000001</v>
      </c>
      <c r="Y8065" s="3">
        <f>Sales_Data[[#This Row],[Gross_Profit_Recalc]]/Sales_Data[[#This Row],[Sales]]</f>
        <v>0.45</v>
      </c>
      <c r="Z8065">
        <f>YEAR(Sales_Data[[#This Row],[Order Date]])</f>
        <v>2016</v>
      </c>
    </row>
    <row r="8066" spans="1:26" x14ac:dyDescent="0.2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>_xlfn.XLOOKUP(Sales_Data[[#This Row],[Category]],Assumptions_Model!A:A, Assumptions_Model!B:B)</f>
        <v>0.6</v>
      </c>
      <c r="W8066">
        <f>Sales_Data[[#This Row],[Sales]]*Sales_Data[[#This Row],[Cost_%]]</f>
        <v>7.7759999999999998</v>
      </c>
      <c r="X8066">
        <f>Sales_Data[[#This Row],[Sales]]-Sales_Data[[#This Row],[Cost]]</f>
        <v>5.1840000000000011</v>
      </c>
      <c r="Y8066" s="3">
        <f>Sales_Data[[#This Row],[Gross_Profit_Recalc]]/Sales_Data[[#This Row],[Sales]]</f>
        <v>0.40000000000000008</v>
      </c>
      <c r="Z8066">
        <f>YEAR(Sales_Data[[#This Row],[Order Date]])</f>
        <v>2016</v>
      </c>
    </row>
    <row r="8067" spans="1:26" x14ac:dyDescent="0.2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>_xlfn.XLOOKUP(Sales_Data[[#This Row],[Category]],Assumptions_Model!A:A, Assumptions_Model!B:B)</f>
        <v>0.6</v>
      </c>
      <c r="W8067">
        <f>Sales_Data[[#This Row],[Sales]]*Sales_Data[[#This Row],[Cost_%]]</f>
        <v>70.091999999999999</v>
      </c>
      <c r="X8067">
        <f>Sales_Data[[#This Row],[Sales]]-Sales_Data[[#This Row],[Cost]]</f>
        <v>46.727999999999994</v>
      </c>
      <c r="Y8067" s="3">
        <f>Sales_Data[[#This Row],[Gross_Profit_Recalc]]/Sales_Data[[#This Row],[Sales]]</f>
        <v>0.39999999999999997</v>
      </c>
      <c r="Z8067">
        <f>YEAR(Sales_Data[[#This Row],[Order Date]])</f>
        <v>2016</v>
      </c>
    </row>
    <row r="8068" spans="1:26" x14ac:dyDescent="0.2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>_xlfn.XLOOKUP(Sales_Data[[#This Row],[Category]],Assumptions_Model!A:A, Assumptions_Model!B:B)</f>
        <v>0.6</v>
      </c>
      <c r="W8068">
        <f>Sales_Data[[#This Row],[Sales]]*Sales_Data[[#This Row],[Cost_%]]</f>
        <v>166.07039999999998</v>
      </c>
      <c r="X8068">
        <f>Sales_Data[[#This Row],[Sales]]-Sales_Data[[#This Row],[Cost]]</f>
        <v>110.71360000000001</v>
      </c>
      <c r="Y8068" s="3">
        <f>Sales_Data[[#This Row],[Gross_Profit_Recalc]]/Sales_Data[[#This Row],[Sales]]</f>
        <v>0.40000000000000008</v>
      </c>
      <c r="Z8068">
        <f>YEAR(Sales_Data[[#This Row],[Order Date]])</f>
        <v>2016</v>
      </c>
    </row>
    <row r="8069" spans="1:26" x14ac:dyDescent="0.2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>_xlfn.XLOOKUP(Sales_Data[[#This Row],[Category]],Assumptions_Model!A:A, Assumptions_Model!B:B)</f>
        <v>0.55000000000000004</v>
      </c>
      <c r="W8069">
        <f>Sales_Data[[#This Row],[Sales]]*Sales_Data[[#This Row],[Cost_%]]</f>
        <v>131.98350000000002</v>
      </c>
      <c r="X8069">
        <f>Sales_Data[[#This Row],[Sales]]-Sales_Data[[#This Row],[Cost]]</f>
        <v>107.98649999999998</v>
      </c>
      <c r="Y8069" s="3">
        <f>Sales_Data[[#This Row],[Gross_Profit_Recalc]]/Sales_Data[[#This Row],[Sales]]</f>
        <v>0.4499999999999999</v>
      </c>
      <c r="Z8069">
        <f>YEAR(Sales_Data[[#This Row],[Order Date]])</f>
        <v>2015</v>
      </c>
    </row>
    <row r="8070" spans="1:26" x14ac:dyDescent="0.2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f>_xlfn.XLOOKUP(Sales_Data[[#This Row],[Category]],Assumptions_Model!A:A, Assumptions_Model!B:B)</f>
        <v>0.65</v>
      </c>
      <c r="W8070">
        <f>Sales_Data[[#This Row],[Sales]]*Sales_Data[[#This Row],[Cost_%]]</f>
        <v>10.413</v>
      </c>
      <c r="X8070">
        <f>Sales_Data[[#This Row],[Sales]]-Sales_Data[[#This Row],[Cost]]</f>
        <v>5.6069999999999993</v>
      </c>
      <c r="Y8070" s="3">
        <f>Sales_Data[[#This Row],[Gross_Profit_Recalc]]/Sales_Data[[#This Row],[Sales]]</f>
        <v>0.35</v>
      </c>
      <c r="Z8070">
        <f>YEAR(Sales_Data[[#This Row],[Order Date]])</f>
        <v>2015</v>
      </c>
    </row>
    <row r="8071" spans="1:26" x14ac:dyDescent="0.2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>_xlfn.XLOOKUP(Sales_Data[[#This Row],[Category]],Assumptions_Model!A:A, Assumptions_Model!B:B)</f>
        <v>0.6</v>
      </c>
      <c r="W8071">
        <f>Sales_Data[[#This Row],[Sales]]*Sales_Data[[#This Row],[Cost_%]]</f>
        <v>272.73599999999999</v>
      </c>
      <c r="X8071">
        <f>Sales_Data[[#This Row],[Sales]]-Sales_Data[[#This Row],[Cost]]</f>
        <v>181.82400000000001</v>
      </c>
      <c r="Y8071" s="3">
        <f>Sales_Data[[#This Row],[Gross_Profit_Recalc]]/Sales_Data[[#This Row],[Sales]]</f>
        <v>0.4</v>
      </c>
      <c r="Z8071">
        <f>YEAR(Sales_Data[[#This Row],[Order Date]])</f>
        <v>2017</v>
      </c>
    </row>
    <row r="8072" spans="1:26" x14ac:dyDescent="0.2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>_xlfn.XLOOKUP(Sales_Data[[#This Row],[Category]],Assumptions_Model!A:A, Assumptions_Model!B:B)</f>
        <v>0.65</v>
      </c>
      <c r="W8072">
        <f>Sales_Data[[#This Row],[Sales]]*Sales_Data[[#This Row],[Cost_%]]</f>
        <v>91.923000000000002</v>
      </c>
      <c r="X8072">
        <f>Sales_Data[[#This Row],[Sales]]-Sales_Data[[#This Row],[Cost]]</f>
        <v>49.496999999999986</v>
      </c>
      <c r="Y8072" s="3">
        <f>Sales_Data[[#This Row],[Gross_Profit_Recalc]]/Sales_Data[[#This Row],[Sales]]</f>
        <v>0.34999999999999992</v>
      </c>
      <c r="Z8072">
        <f>YEAR(Sales_Data[[#This Row],[Order Date]])</f>
        <v>2017</v>
      </c>
    </row>
    <row r="8073" spans="1:26" x14ac:dyDescent="0.2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>_xlfn.XLOOKUP(Sales_Data[[#This Row],[Category]],Assumptions_Model!A:A, Assumptions_Model!B:B)</f>
        <v>0.65</v>
      </c>
      <c r="W8073">
        <f>Sales_Data[[#This Row],[Sales]]*Sales_Data[[#This Row],[Cost_%]]</f>
        <v>201.98360000000002</v>
      </c>
      <c r="X8073">
        <f>Sales_Data[[#This Row],[Sales]]-Sales_Data[[#This Row],[Cost]]</f>
        <v>108.7604</v>
      </c>
      <c r="Y8073" s="3">
        <f>Sales_Data[[#This Row],[Gross_Profit_Recalc]]/Sales_Data[[#This Row],[Sales]]</f>
        <v>0.35</v>
      </c>
      <c r="Z8073">
        <f>YEAR(Sales_Data[[#This Row],[Order Date]])</f>
        <v>2017</v>
      </c>
    </row>
    <row r="8074" spans="1:26" x14ac:dyDescent="0.2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>_xlfn.XLOOKUP(Sales_Data[[#This Row],[Category]],Assumptions_Model!A:A, Assumptions_Model!B:B)</f>
        <v>0.6</v>
      </c>
      <c r="W8074">
        <f>Sales_Data[[#This Row],[Sales]]*Sales_Data[[#This Row],[Cost_%]]</f>
        <v>7.6416000000000004</v>
      </c>
      <c r="X8074">
        <f>Sales_Data[[#This Row],[Sales]]-Sales_Data[[#This Row],[Cost]]</f>
        <v>5.0944000000000003</v>
      </c>
      <c r="Y8074" s="3">
        <f>Sales_Data[[#This Row],[Gross_Profit_Recalc]]/Sales_Data[[#This Row],[Sales]]</f>
        <v>0.4</v>
      </c>
      <c r="Z8074">
        <f>YEAR(Sales_Data[[#This Row],[Order Date]])</f>
        <v>2017</v>
      </c>
    </row>
    <row r="8075" spans="1:26" x14ac:dyDescent="0.2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>_xlfn.XLOOKUP(Sales_Data[[#This Row],[Category]],Assumptions_Model!A:A, Assumptions_Model!B:B)</f>
        <v>0.6</v>
      </c>
      <c r="W8075">
        <f>Sales_Data[[#This Row],[Sales]]*Sales_Data[[#This Row],[Cost_%]]</f>
        <v>3.8819999999999997</v>
      </c>
      <c r="X8075">
        <f>Sales_Data[[#This Row],[Sales]]-Sales_Data[[#This Row],[Cost]]</f>
        <v>2.5880000000000001</v>
      </c>
      <c r="Y8075" s="3">
        <f>Sales_Data[[#This Row],[Gross_Profit_Recalc]]/Sales_Data[[#This Row],[Sales]]</f>
        <v>0.4</v>
      </c>
      <c r="Z8075">
        <f>YEAR(Sales_Data[[#This Row],[Order Date]])</f>
        <v>2017</v>
      </c>
    </row>
    <row r="8076" spans="1:26" x14ac:dyDescent="0.2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>_xlfn.XLOOKUP(Sales_Data[[#This Row],[Category]],Assumptions_Model!A:A, Assumptions_Model!B:B)</f>
        <v>0.6</v>
      </c>
      <c r="W8076">
        <f>Sales_Data[[#This Row],[Sales]]*Sales_Data[[#This Row],[Cost_%]]</f>
        <v>8.2487999999999992</v>
      </c>
      <c r="X8076">
        <f>Sales_Data[[#This Row],[Sales]]-Sales_Data[[#This Row],[Cost]]</f>
        <v>5.4992000000000001</v>
      </c>
      <c r="Y8076" s="3">
        <f>Sales_Data[[#This Row],[Gross_Profit_Recalc]]/Sales_Data[[#This Row],[Sales]]</f>
        <v>0.4</v>
      </c>
      <c r="Z8076">
        <f>YEAR(Sales_Data[[#This Row],[Order Date]])</f>
        <v>2017</v>
      </c>
    </row>
    <row r="8077" spans="1:26" x14ac:dyDescent="0.2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>_xlfn.XLOOKUP(Sales_Data[[#This Row],[Category]],Assumptions_Model!A:A, Assumptions_Model!B:B)</f>
        <v>0.6</v>
      </c>
      <c r="W8077">
        <f>Sales_Data[[#This Row],[Sales]]*Sales_Data[[#This Row],[Cost_%]]</f>
        <v>9.1343999999999994</v>
      </c>
      <c r="X8077">
        <f>Sales_Data[[#This Row],[Sales]]-Sales_Data[[#This Row],[Cost]]</f>
        <v>6.0896000000000008</v>
      </c>
      <c r="Y8077" s="3">
        <f>Sales_Data[[#This Row],[Gross_Profit_Recalc]]/Sales_Data[[#This Row],[Sales]]</f>
        <v>0.4</v>
      </c>
      <c r="Z8077">
        <f>YEAR(Sales_Data[[#This Row],[Order Date]])</f>
        <v>2017</v>
      </c>
    </row>
    <row r="8078" spans="1:26" x14ac:dyDescent="0.2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>_xlfn.XLOOKUP(Sales_Data[[#This Row],[Category]],Assumptions_Model!A:A, Assumptions_Model!B:B)</f>
        <v>0.65</v>
      </c>
      <c r="W8078">
        <f>Sales_Data[[#This Row],[Sales]]*Sales_Data[[#This Row],[Cost_%]]</f>
        <v>17.823</v>
      </c>
      <c r="X8078">
        <f>Sales_Data[[#This Row],[Sales]]-Sales_Data[[#This Row],[Cost]]</f>
        <v>9.5970000000000013</v>
      </c>
      <c r="Y8078" s="3">
        <f>Sales_Data[[#This Row],[Gross_Profit_Recalc]]/Sales_Data[[#This Row],[Sales]]</f>
        <v>0.35000000000000003</v>
      </c>
      <c r="Z8078">
        <f>YEAR(Sales_Data[[#This Row],[Order Date]])</f>
        <v>2015</v>
      </c>
    </row>
    <row r="8079" spans="1:26" x14ac:dyDescent="0.2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>_xlfn.XLOOKUP(Sales_Data[[#This Row],[Category]],Assumptions_Model!A:A, Assumptions_Model!B:B)</f>
        <v>0.6</v>
      </c>
      <c r="W8079">
        <f>Sales_Data[[#This Row],[Sales]]*Sales_Data[[#This Row],[Cost_%]]</f>
        <v>99.587999999999994</v>
      </c>
      <c r="X8079">
        <f>Sales_Data[[#This Row],[Sales]]-Sales_Data[[#This Row],[Cost]]</f>
        <v>66.391999999999996</v>
      </c>
      <c r="Y8079" s="3">
        <f>Sales_Data[[#This Row],[Gross_Profit_Recalc]]/Sales_Data[[#This Row],[Sales]]</f>
        <v>0.4</v>
      </c>
      <c r="Z8079">
        <f>YEAR(Sales_Data[[#This Row],[Order Date]])</f>
        <v>2015</v>
      </c>
    </row>
    <row r="8080" spans="1:26" x14ac:dyDescent="0.2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>_xlfn.XLOOKUP(Sales_Data[[#This Row],[Category]],Assumptions_Model!A:A, Assumptions_Model!B:B)</f>
        <v>0.55000000000000004</v>
      </c>
      <c r="W8080">
        <f>Sales_Data[[#This Row],[Sales]]*Sales_Data[[#This Row],[Cost_%]]</f>
        <v>41.25</v>
      </c>
      <c r="X8080">
        <f>Sales_Data[[#This Row],[Sales]]-Sales_Data[[#This Row],[Cost]]</f>
        <v>33.75</v>
      </c>
      <c r="Y8080" s="3">
        <f>Sales_Data[[#This Row],[Gross_Profit_Recalc]]/Sales_Data[[#This Row],[Sales]]</f>
        <v>0.45</v>
      </c>
      <c r="Z8080">
        <f>YEAR(Sales_Data[[#This Row],[Order Date]])</f>
        <v>2015</v>
      </c>
    </row>
    <row r="8081" spans="1:26" x14ac:dyDescent="0.2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>_xlfn.XLOOKUP(Sales_Data[[#This Row],[Category]],Assumptions_Model!A:A, Assumptions_Model!B:B)</f>
        <v>0.6</v>
      </c>
      <c r="W8081">
        <f>Sales_Data[[#This Row],[Sales]]*Sales_Data[[#This Row],[Cost_%]]</f>
        <v>80.563199999999995</v>
      </c>
      <c r="X8081">
        <f>Sales_Data[[#This Row],[Sales]]-Sales_Data[[#This Row],[Cost]]</f>
        <v>53.708799999999997</v>
      </c>
      <c r="Y8081" s="3">
        <f>Sales_Data[[#This Row],[Gross_Profit_Recalc]]/Sales_Data[[#This Row],[Sales]]</f>
        <v>0.4</v>
      </c>
      <c r="Z8081">
        <f>YEAR(Sales_Data[[#This Row],[Order Date]])</f>
        <v>2016</v>
      </c>
    </row>
    <row r="8082" spans="1:26" x14ac:dyDescent="0.2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>_xlfn.XLOOKUP(Sales_Data[[#This Row],[Category]],Assumptions_Model!A:A, Assumptions_Model!B:B)</f>
        <v>0.6</v>
      </c>
      <c r="W8082">
        <f>Sales_Data[[#This Row],[Sales]]*Sales_Data[[#This Row],[Cost_%]]</f>
        <v>87.926400000000001</v>
      </c>
      <c r="X8082">
        <f>Sales_Data[[#This Row],[Sales]]-Sales_Data[[#This Row],[Cost]]</f>
        <v>58.61760000000001</v>
      </c>
      <c r="Y8082" s="3">
        <f>Sales_Data[[#This Row],[Gross_Profit_Recalc]]/Sales_Data[[#This Row],[Sales]]</f>
        <v>0.4</v>
      </c>
      <c r="Z8082">
        <f>YEAR(Sales_Data[[#This Row],[Order Date]])</f>
        <v>2015</v>
      </c>
    </row>
    <row r="8083" spans="1:26" x14ac:dyDescent="0.2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f>_xlfn.XLOOKUP(Sales_Data[[#This Row],[Category]],Assumptions_Model!A:A, Assumptions_Model!B:B)</f>
        <v>0.6</v>
      </c>
      <c r="W8083">
        <f>Sales_Data[[#This Row],[Sales]]*Sales_Data[[#This Row],[Cost_%]]</f>
        <v>79.142399999999995</v>
      </c>
      <c r="X8083">
        <f>Sales_Data[[#This Row],[Sales]]-Sales_Data[[#This Row],[Cost]]</f>
        <v>52.761600000000001</v>
      </c>
      <c r="Y8083" s="3">
        <f>Sales_Data[[#This Row],[Gross_Profit_Recalc]]/Sales_Data[[#This Row],[Sales]]</f>
        <v>0.4</v>
      </c>
      <c r="Z8083">
        <f>YEAR(Sales_Data[[#This Row],[Order Date]])</f>
        <v>2015</v>
      </c>
    </row>
    <row r="8084" spans="1:26" x14ac:dyDescent="0.2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>_xlfn.XLOOKUP(Sales_Data[[#This Row],[Category]],Assumptions_Model!A:A, Assumptions_Model!B:B)</f>
        <v>0.6</v>
      </c>
      <c r="W8084">
        <f>Sales_Data[[#This Row],[Sales]]*Sales_Data[[#This Row],[Cost_%]]</f>
        <v>122.32799999999999</v>
      </c>
      <c r="X8084">
        <f>Sales_Data[[#This Row],[Sales]]-Sales_Data[[#This Row],[Cost]]</f>
        <v>81.552000000000007</v>
      </c>
      <c r="Y8084" s="3">
        <f>Sales_Data[[#This Row],[Gross_Profit_Recalc]]/Sales_Data[[#This Row],[Sales]]</f>
        <v>0.4</v>
      </c>
      <c r="Z8084">
        <f>YEAR(Sales_Data[[#This Row],[Order Date]])</f>
        <v>2015</v>
      </c>
    </row>
    <row r="8085" spans="1:26" x14ac:dyDescent="0.2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f>_xlfn.XLOOKUP(Sales_Data[[#This Row],[Category]],Assumptions_Model!A:A, Assumptions_Model!B:B)</f>
        <v>0.6</v>
      </c>
      <c r="W8085">
        <f>Sales_Data[[#This Row],[Sales]]*Sales_Data[[#This Row],[Cost_%]]</f>
        <v>8.5806000000000004</v>
      </c>
      <c r="X8085">
        <f>Sales_Data[[#This Row],[Sales]]-Sales_Data[[#This Row],[Cost]]</f>
        <v>5.7203999999999997</v>
      </c>
      <c r="Y8085" s="3">
        <f>Sales_Data[[#This Row],[Gross_Profit_Recalc]]/Sales_Data[[#This Row],[Sales]]</f>
        <v>0.39999999999999997</v>
      </c>
      <c r="Z8085">
        <f>YEAR(Sales_Data[[#This Row],[Order Date]])</f>
        <v>2015</v>
      </c>
    </row>
    <row r="8086" spans="1:26" x14ac:dyDescent="0.2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>_xlfn.XLOOKUP(Sales_Data[[#This Row],[Category]],Assumptions_Model!A:A, Assumptions_Model!B:B)</f>
        <v>0.6</v>
      </c>
      <c r="W8086">
        <f>Sales_Data[[#This Row],[Sales]]*Sales_Data[[#This Row],[Cost_%]]</f>
        <v>431.18399999999997</v>
      </c>
      <c r="X8086">
        <f>Sales_Data[[#This Row],[Sales]]-Sales_Data[[#This Row],[Cost]]</f>
        <v>287.45600000000002</v>
      </c>
      <c r="Y8086" s="3">
        <f>Sales_Data[[#This Row],[Gross_Profit_Recalc]]/Sales_Data[[#This Row],[Sales]]</f>
        <v>0.4</v>
      </c>
      <c r="Z8086">
        <f>YEAR(Sales_Data[[#This Row],[Order Date]])</f>
        <v>2015</v>
      </c>
    </row>
    <row r="8087" spans="1:26" x14ac:dyDescent="0.2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>_xlfn.XLOOKUP(Sales_Data[[#This Row],[Category]],Assumptions_Model!A:A, Assumptions_Model!B:B)</f>
        <v>0.65</v>
      </c>
      <c r="W8087">
        <f>Sales_Data[[#This Row],[Sales]]*Sales_Data[[#This Row],[Cost_%]]</f>
        <v>39.715000000000003</v>
      </c>
      <c r="X8087">
        <f>Sales_Data[[#This Row],[Sales]]-Sales_Data[[#This Row],[Cost]]</f>
        <v>21.384999999999998</v>
      </c>
      <c r="Y8087" s="3">
        <f>Sales_Data[[#This Row],[Gross_Profit_Recalc]]/Sales_Data[[#This Row],[Sales]]</f>
        <v>0.35</v>
      </c>
      <c r="Z8087">
        <f>YEAR(Sales_Data[[#This Row],[Order Date]])</f>
        <v>2016</v>
      </c>
    </row>
    <row r="8088" spans="1:26" x14ac:dyDescent="0.2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>_xlfn.XLOOKUP(Sales_Data[[#This Row],[Category]],Assumptions_Model!A:A, Assumptions_Model!B:B)</f>
        <v>0.6</v>
      </c>
      <c r="W8088">
        <f>Sales_Data[[#This Row],[Sales]]*Sales_Data[[#This Row],[Cost_%]]</f>
        <v>16.847999999999999</v>
      </c>
      <c r="X8088">
        <f>Sales_Data[[#This Row],[Sales]]-Sales_Data[[#This Row],[Cost]]</f>
        <v>11.231999999999999</v>
      </c>
      <c r="Y8088" s="3">
        <f>Sales_Data[[#This Row],[Gross_Profit_Recalc]]/Sales_Data[[#This Row],[Sales]]</f>
        <v>0.4</v>
      </c>
      <c r="Z8088">
        <f>YEAR(Sales_Data[[#This Row],[Order Date]])</f>
        <v>2017</v>
      </c>
    </row>
    <row r="8089" spans="1:26" x14ac:dyDescent="0.2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>_xlfn.XLOOKUP(Sales_Data[[#This Row],[Category]],Assumptions_Model!A:A, Assumptions_Model!B:B)</f>
        <v>0.6</v>
      </c>
      <c r="W8089">
        <f>Sales_Data[[#This Row],[Sales]]*Sales_Data[[#This Row],[Cost_%]]</f>
        <v>6.2976000000000001</v>
      </c>
      <c r="X8089">
        <f>Sales_Data[[#This Row],[Sales]]-Sales_Data[[#This Row],[Cost]]</f>
        <v>4.1984000000000004</v>
      </c>
      <c r="Y8089" s="3">
        <f>Sales_Data[[#This Row],[Gross_Profit_Recalc]]/Sales_Data[[#This Row],[Sales]]</f>
        <v>0.4</v>
      </c>
      <c r="Z8089">
        <f>YEAR(Sales_Data[[#This Row],[Order Date]])</f>
        <v>2016</v>
      </c>
    </row>
    <row r="8090" spans="1:26" x14ac:dyDescent="0.2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>_xlfn.XLOOKUP(Sales_Data[[#This Row],[Category]],Assumptions_Model!A:A, Assumptions_Model!B:B)</f>
        <v>0.6</v>
      </c>
      <c r="W8090">
        <f>Sales_Data[[#This Row],[Sales]]*Sales_Data[[#This Row],[Cost_%]]</f>
        <v>23.952000000000002</v>
      </c>
      <c r="X8090">
        <f>Sales_Data[[#This Row],[Sales]]-Sales_Data[[#This Row],[Cost]]</f>
        <v>15.968</v>
      </c>
      <c r="Y8090" s="3">
        <f>Sales_Data[[#This Row],[Gross_Profit_Recalc]]/Sales_Data[[#This Row],[Sales]]</f>
        <v>0.39999999999999997</v>
      </c>
      <c r="Z8090">
        <f>YEAR(Sales_Data[[#This Row],[Order Date]])</f>
        <v>2015</v>
      </c>
    </row>
    <row r="8091" spans="1:26" x14ac:dyDescent="0.2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>_xlfn.XLOOKUP(Sales_Data[[#This Row],[Category]],Assumptions_Model!A:A, Assumptions_Model!B:B)</f>
        <v>0.6</v>
      </c>
      <c r="W8091">
        <f>Sales_Data[[#This Row],[Sales]]*Sales_Data[[#This Row],[Cost_%]]</f>
        <v>46.547999999999995</v>
      </c>
      <c r="X8091">
        <f>Sales_Data[[#This Row],[Sales]]-Sales_Data[[#This Row],[Cost]]</f>
        <v>31.032000000000004</v>
      </c>
      <c r="Y8091" s="3">
        <f>Sales_Data[[#This Row],[Gross_Profit_Recalc]]/Sales_Data[[#This Row],[Sales]]</f>
        <v>0.40000000000000008</v>
      </c>
      <c r="Z8091">
        <f>YEAR(Sales_Data[[#This Row],[Order Date]])</f>
        <v>2015</v>
      </c>
    </row>
    <row r="8092" spans="1:26" x14ac:dyDescent="0.2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>_xlfn.XLOOKUP(Sales_Data[[#This Row],[Category]],Assumptions_Model!A:A, Assumptions_Model!B:B)</f>
        <v>0.6</v>
      </c>
      <c r="W8092">
        <f>Sales_Data[[#This Row],[Sales]]*Sales_Data[[#This Row],[Cost_%]]</f>
        <v>161.61600000000001</v>
      </c>
      <c r="X8092">
        <f>Sales_Data[[#This Row],[Sales]]-Sales_Data[[#This Row],[Cost]]</f>
        <v>107.744</v>
      </c>
      <c r="Y8092" s="3">
        <f>Sales_Data[[#This Row],[Gross_Profit_Recalc]]/Sales_Data[[#This Row],[Sales]]</f>
        <v>0.39999999999999997</v>
      </c>
      <c r="Z8092">
        <f>YEAR(Sales_Data[[#This Row],[Order Date]])</f>
        <v>2014</v>
      </c>
    </row>
    <row r="8093" spans="1:26" x14ac:dyDescent="0.2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>_xlfn.XLOOKUP(Sales_Data[[#This Row],[Category]],Assumptions_Model!A:A, Assumptions_Model!B:B)</f>
        <v>0.6</v>
      </c>
      <c r="W8093">
        <f>Sales_Data[[#This Row],[Sales]]*Sales_Data[[#This Row],[Cost_%]]</f>
        <v>3.456</v>
      </c>
      <c r="X8093">
        <f>Sales_Data[[#This Row],[Sales]]-Sales_Data[[#This Row],[Cost]]</f>
        <v>2.3039999999999998</v>
      </c>
      <c r="Y8093" s="3">
        <f>Sales_Data[[#This Row],[Gross_Profit_Recalc]]/Sales_Data[[#This Row],[Sales]]</f>
        <v>0.39999999999999997</v>
      </c>
      <c r="Z8093">
        <f>YEAR(Sales_Data[[#This Row],[Order Date]])</f>
        <v>2015</v>
      </c>
    </row>
    <row r="8094" spans="1:26" x14ac:dyDescent="0.2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>_xlfn.XLOOKUP(Sales_Data[[#This Row],[Category]],Assumptions_Model!A:A, Assumptions_Model!B:B)</f>
        <v>0.6</v>
      </c>
      <c r="W8094">
        <f>Sales_Data[[#This Row],[Sales]]*Sales_Data[[#This Row],[Cost_%]]</f>
        <v>65.94</v>
      </c>
      <c r="X8094">
        <f>Sales_Data[[#This Row],[Sales]]-Sales_Data[[#This Row],[Cost]]</f>
        <v>43.960000000000008</v>
      </c>
      <c r="Y8094" s="3">
        <f>Sales_Data[[#This Row],[Gross_Profit_Recalc]]/Sales_Data[[#This Row],[Sales]]</f>
        <v>0.40000000000000008</v>
      </c>
      <c r="Z8094">
        <f>YEAR(Sales_Data[[#This Row],[Order Date]])</f>
        <v>2017</v>
      </c>
    </row>
    <row r="8095" spans="1:26" x14ac:dyDescent="0.2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>_xlfn.XLOOKUP(Sales_Data[[#This Row],[Category]],Assumptions_Model!A:A, Assumptions_Model!B:B)</f>
        <v>0.65</v>
      </c>
      <c r="W8095">
        <f>Sales_Data[[#This Row],[Sales]]*Sales_Data[[#This Row],[Cost_%]]</f>
        <v>15.522</v>
      </c>
      <c r="X8095">
        <f>Sales_Data[[#This Row],[Sales]]-Sales_Data[[#This Row],[Cost]]</f>
        <v>8.3579999999999988</v>
      </c>
      <c r="Y8095" s="3">
        <f>Sales_Data[[#This Row],[Gross_Profit_Recalc]]/Sales_Data[[#This Row],[Sales]]</f>
        <v>0.35</v>
      </c>
      <c r="Z8095">
        <f>YEAR(Sales_Data[[#This Row],[Order Date]])</f>
        <v>2017</v>
      </c>
    </row>
    <row r="8096" spans="1:26" x14ac:dyDescent="0.2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>_xlfn.XLOOKUP(Sales_Data[[#This Row],[Category]],Assumptions_Model!A:A, Assumptions_Model!B:B)</f>
        <v>0.6</v>
      </c>
      <c r="W8096">
        <f>Sales_Data[[#This Row],[Sales]]*Sales_Data[[#This Row],[Cost_%]]</f>
        <v>15.719999999999999</v>
      </c>
      <c r="X8096">
        <f>Sales_Data[[#This Row],[Sales]]-Sales_Data[[#This Row],[Cost]]</f>
        <v>10.48</v>
      </c>
      <c r="Y8096" s="3">
        <f>Sales_Data[[#This Row],[Gross_Profit_Recalc]]/Sales_Data[[#This Row],[Sales]]</f>
        <v>0.4</v>
      </c>
      <c r="Z8096">
        <f>YEAR(Sales_Data[[#This Row],[Order Date]])</f>
        <v>2017</v>
      </c>
    </row>
    <row r="8097" spans="1:26" x14ac:dyDescent="0.2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f>_xlfn.XLOOKUP(Sales_Data[[#This Row],[Category]],Assumptions_Model!A:A, Assumptions_Model!B:B)</f>
        <v>0.6</v>
      </c>
      <c r="W8097">
        <f>Sales_Data[[#This Row],[Sales]]*Sales_Data[[#This Row],[Cost_%]]</f>
        <v>7.7759999999999998</v>
      </c>
      <c r="X8097">
        <f>Sales_Data[[#This Row],[Sales]]-Sales_Data[[#This Row],[Cost]]</f>
        <v>5.1840000000000011</v>
      </c>
      <c r="Y8097" s="3">
        <f>Sales_Data[[#This Row],[Gross_Profit_Recalc]]/Sales_Data[[#This Row],[Sales]]</f>
        <v>0.40000000000000008</v>
      </c>
      <c r="Z8097">
        <f>YEAR(Sales_Data[[#This Row],[Order Date]])</f>
        <v>2017</v>
      </c>
    </row>
    <row r="8098" spans="1:26" x14ac:dyDescent="0.2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>_xlfn.XLOOKUP(Sales_Data[[#This Row],[Category]],Assumptions_Model!A:A, Assumptions_Model!B:B)</f>
        <v>0.55000000000000004</v>
      </c>
      <c r="W8098">
        <f>Sales_Data[[#This Row],[Sales]]*Sales_Data[[#This Row],[Cost_%]]</f>
        <v>129.2225</v>
      </c>
      <c r="X8098">
        <f>Sales_Data[[#This Row],[Sales]]-Sales_Data[[#This Row],[Cost]]</f>
        <v>105.72749999999999</v>
      </c>
      <c r="Y8098" s="3">
        <f>Sales_Data[[#This Row],[Gross_Profit_Recalc]]/Sales_Data[[#This Row],[Sales]]</f>
        <v>0.45</v>
      </c>
      <c r="Z8098">
        <f>YEAR(Sales_Data[[#This Row],[Order Date]])</f>
        <v>2017</v>
      </c>
    </row>
    <row r="8099" spans="1:26" x14ac:dyDescent="0.2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>_xlfn.XLOOKUP(Sales_Data[[#This Row],[Category]],Assumptions_Model!A:A, Assumptions_Model!B:B)</f>
        <v>0.6</v>
      </c>
      <c r="W8099">
        <f>Sales_Data[[#This Row],[Sales]]*Sales_Data[[#This Row],[Cost_%]]</f>
        <v>70.95</v>
      </c>
      <c r="X8099">
        <f>Sales_Data[[#This Row],[Sales]]-Sales_Data[[#This Row],[Cost]]</f>
        <v>47.3</v>
      </c>
      <c r="Y8099" s="3">
        <f>Sales_Data[[#This Row],[Gross_Profit_Recalc]]/Sales_Data[[#This Row],[Sales]]</f>
        <v>0.39999999999999997</v>
      </c>
      <c r="Z8099">
        <f>YEAR(Sales_Data[[#This Row],[Order Date]])</f>
        <v>2017</v>
      </c>
    </row>
    <row r="8100" spans="1:26" x14ac:dyDescent="0.2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f>_xlfn.XLOOKUP(Sales_Data[[#This Row],[Category]],Assumptions_Model!A:A, Assumptions_Model!B:B)</f>
        <v>0.6</v>
      </c>
      <c r="W8100">
        <f>Sales_Data[[#This Row],[Sales]]*Sales_Data[[#This Row],[Cost_%]]</f>
        <v>2.5680000000000001</v>
      </c>
      <c r="X8100">
        <f>Sales_Data[[#This Row],[Sales]]-Sales_Data[[#This Row],[Cost]]</f>
        <v>1.7120000000000002</v>
      </c>
      <c r="Y8100" s="3">
        <f>Sales_Data[[#This Row],[Gross_Profit_Recalc]]/Sales_Data[[#This Row],[Sales]]</f>
        <v>0.4</v>
      </c>
      <c r="Z8100">
        <f>YEAR(Sales_Data[[#This Row],[Order Date]])</f>
        <v>2017</v>
      </c>
    </row>
    <row r="8101" spans="1:26" x14ac:dyDescent="0.2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>_xlfn.XLOOKUP(Sales_Data[[#This Row],[Category]],Assumptions_Model!A:A, Assumptions_Model!B:B)</f>
        <v>0.55000000000000004</v>
      </c>
      <c r="W8101">
        <f>Sales_Data[[#This Row],[Sales]]*Sales_Data[[#This Row],[Cost_%]]</f>
        <v>14.767500000000002</v>
      </c>
      <c r="X8101">
        <f>Sales_Data[[#This Row],[Sales]]-Sales_Data[[#This Row],[Cost]]</f>
        <v>12.0825</v>
      </c>
      <c r="Y8101" s="3">
        <f>Sales_Data[[#This Row],[Gross_Profit_Recalc]]/Sales_Data[[#This Row],[Sales]]</f>
        <v>0.44999999999999996</v>
      </c>
      <c r="Z8101">
        <f>YEAR(Sales_Data[[#This Row],[Order Date]])</f>
        <v>2016</v>
      </c>
    </row>
    <row r="8102" spans="1:26" x14ac:dyDescent="0.2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>_xlfn.XLOOKUP(Sales_Data[[#This Row],[Category]],Assumptions_Model!A:A, Assumptions_Model!B:B)</f>
        <v>0.55000000000000004</v>
      </c>
      <c r="W8102">
        <f>Sales_Data[[#This Row],[Sales]]*Sales_Data[[#This Row],[Cost_%]]</f>
        <v>1846.68</v>
      </c>
      <c r="X8102">
        <f>Sales_Data[[#This Row],[Sales]]-Sales_Data[[#This Row],[Cost]]</f>
        <v>1510.9199999999998</v>
      </c>
      <c r="Y8102" s="3">
        <f>Sales_Data[[#This Row],[Gross_Profit_Recalc]]/Sales_Data[[#This Row],[Sales]]</f>
        <v>0.44999999999999996</v>
      </c>
      <c r="Z8102">
        <f>YEAR(Sales_Data[[#This Row],[Order Date]])</f>
        <v>2016</v>
      </c>
    </row>
    <row r="8103" spans="1:26" x14ac:dyDescent="0.2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>_xlfn.XLOOKUP(Sales_Data[[#This Row],[Category]],Assumptions_Model!A:A, Assumptions_Model!B:B)</f>
        <v>0.6</v>
      </c>
      <c r="W8103">
        <f>Sales_Data[[#This Row],[Sales]]*Sales_Data[[#This Row],[Cost_%]]</f>
        <v>4.9559999999999995</v>
      </c>
      <c r="X8103">
        <f>Sales_Data[[#This Row],[Sales]]-Sales_Data[[#This Row],[Cost]]</f>
        <v>3.3040000000000003</v>
      </c>
      <c r="Y8103" s="3">
        <f>Sales_Data[[#This Row],[Gross_Profit_Recalc]]/Sales_Data[[#This Row],[Sales]]</f>
        <v>0.4</v>
      </c>
      <c r="Z8103">
        <f>YEAR(Sales_Data[[#This Row],[Order Date]])</f>
        <v>2015</v>
      </c>
    </row>
    <row r="8104" spans="1:26" x14ac:dyDescent="0.2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>_xlfn.XLOOKUP(Sales_Data[[#This Row],[Category]],Assumptions_Model!A:A, Assumptions_Model!B:B)</f>
        <v>0.55000000000000004</v>
      </c>
      <c r="W8104">
        <f>Sales_Data[[#This Row],[Sales]]*Sales_Data[[#This Row],[Cost_%]]</f>
        <v>1635.3260000000002</v>
      </c>
      <c r="X8104">
        <f>Sales_Data[[#This Row],[Sales]]-Sales_Data[[#This Row],[Cost]]</f>
        <v>1337.9939999999999</v>
      </c>
      <c r="Y8104" s="3">
        <f>Sales_Data[[#This Row],[Gross_Profit_Recalc]]/Sales_Data[[#This Row],[Sales]]</f>
        <v>0.44999999999999996</v>
      </c>
      <c r="Z8104">
        <f>YEAR(Sales_Data[[#This Row],[Order Date]])</f>
        <v>2015</v>
      </c>
    </row>
    <row r="8105" spans="1:26" x14ac:dyDescent="0.2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>_xlfn.XLOOKUP(Sales_Data[[#This Row],[Category]],Assumptions_Model!A:A, Assumptions_Model!B:B)</f>
        <v>0.6</v>
      </c>
      <c r="W8105">
        <f>Sales_Data[[#This Row],[Sales]]*Sales_Data[[#This Row],[Cost_%]]</f>
        <v>62.874000000000002</v>
      </c>
      <c r="X8105">
        <f>Sales_Data[[#This Row],[Sales]]-Sales_Data[[#This Row],[Cost]]</f>
        <v>41.916000000000004</v>
      </c>
      <c r="Y8105" s="3">
        <f>Sales_Data[[#This Row],[Gross_Profit_Recalc]]/Sales_Data[[#This Row],[Sales]]</f>
        <v>0.4</v>
      </c>
      <c r="Z8105">
        <f>YEAR(Sales_Data[[#This Row],[Order Date]])</f>
        <v>2015</v>
      </c>
    </row>
    <row r="8106" spans="1:26" x14ac:dyDescent="0.2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>_xlfn.XLOOKUP(Sales_Data[[#This Row],[Category]],Assumptions_Model!A:A, Assumptions_Model!B:B)</f>
        <v>0.55000000000000004</v>
      </c>
      <c r="W8106">
        <f>Sales_Data[[#This Row],[Sales]]*Sales_Data[[#This Row],[Cost_%]]</f>
        <v>426.65039999999999</v>
      </c>
      <c r="X8106">
        <f>Sales_Data[[#This Row],[Sales]]-Sales_Data[[#This Row],[Cost]]</f>
        <v>349.07759999999996</v>
      </c>
      <c r="Y8106" s="3">
        <f>Sales_Data[[#This Row],[Gross_Profit_Recalc]]/Sales_Data[[#This Row],[Sales]]</f>
        <v>0.44999999999999996</v>
      </c>
      <c r="Z8106">
        <f>YEAR(Sales_Data[[#This Row],[Order Date]])</f>
        <v>2015</v>
      </c>
    </row>
    <row r="8107" spans="1:26" x14ac:dyDescent="0.2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>_xlfn.XLOOKUP(Sales_Data[[#This Row],[Category]],Assumptions_Model!A:A, Assumptions_Model!B:B)</f>
        <v>0.65</v>
      </c>
      <c r="W8107">
        <f>Sales_Data[[#This Row],[Sales]]*Sales_Data[[#This Row],[Cost_%]]</f>
        <v>57.893160000000002</v>
      </c>
      <c r="X8107">
        <f>Sales_Data[[#This Row],[Sales]]-Sales_Data[[#This Row],[Cost]]</f>
        <v>31.17324</v>
      </c>
      <c r="Y8107" s="3">
        <f>Sales_Data[[#This Row],[Gross_Profit_Recalc]]/Sales_Data[[#This Row],[Sales]]</f>
        <v>0.35</v>
      </c>
      <c r="Z8107">
        <f>YEAR(Sales_Data[[#This Row],[Order Date]])</f>
        <v>2017</v>
      </c>
    </row>
    <row r="8108" spans="1:26" x14ac:dyDescent="0.2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f>_xlfn.XLOOKUP(Sales_Data[[#This Row],[Category]],Assumptions_Model!A:A, Assumptions_Model!B:B)</f>
        <v>0.6</v>
      </c>
      <c r="W8108">
        <f>Sales_Data[[#This Row],[Sales]]*Sales_Data[[#This Row],[Cost_%]]</f>
        <v>105.264</v>
      </c>
      <c r="X8108">
        <f>Sales_Data[[#This Row],[Sales]]-Sales_Data[[#This Row],[Cost]]</f>
        <v>70.176000000000002</v>
      </c>
      <c r="Y8108" s="3">
        <f>Sales_Data[[#This Row],[Gross_Profit_Recalc]]/Sales_Data[[#This Row],[Sales]]</f>
        <v>0.4</v>
      </c>
      <c r="Z8108">
        <f>YEAR(Sales_Data[[#This Row],[Order Date]])</f>
        <v>2017</v>
      </c>
    </row>
    <row r="8109" spans="1:26" x14ac:dyDescent="0.2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>_xlfn.XLOOKUP(Sales_Data[[#This Row],[Category]],Assumptions_Model!A:A, Assumptions_Model!B:B)</f>
        <v>0.55000000000000004</v>
      </c>
      <c r="W8109">
        <f>Sales_Data[[#This Row],[Sales]]*Sales_Data[[#This Row],[Cost_%]]</f>
        <v>241.08480000000003</v>
      </c>
      <c r="X8109">
        <f>Sales_Data[[#This Row],[Sales]]-Sales_Data[[#This Row],[Cost]]</f>
        <v>197.25119999999998</v>
      </c>
      <c r="Y8109" s="3">
        <f>Sales_Data[[#This Row],[Gross_Profit_Recalc]]/Sales_Data[[#This Row],[Sales]]</f>
        <v>0.44999999999999996</v>
      </c>
      <c r="Z8109">
        <f>YEAR(Sales_Data[[#This Row],[Order Date]])</f>
        <v>2017</v>
      </c>
    </row>
    <row r="8110" spans="1:26" x14ac:dyDescent="0.2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>_xlfn.XLOOKUP(Sales_Data[[#This Row],[Category]],Assumptions_Model!A:A, Assumptions_Model!B:B)</f>
        <v>0.65</v>
      </c>
      <c r="W8110">
        <f>Sales_Data[[#This Row],[Sales]]*Sales_Data[[#This Row],[Cost_%]]</f>
        <v>140.1036</v>
      </c>
      <c r="X8110">
        <f>Sales_Data[[#This Row],[Sales]]-Sales_Data[[#This Row],[Cost]]</f>
        <v>75.440400000000011</v>
      </c>
      <c r="Y8110" s="3">
        <f>Sales_Data[[#This Row],[Gross_Profit_Recalc]]/Sales_Data[[#This Row],[Sales]]</f>
        <v>0.35000000000000003</v>
      </c>
      <c r="Z8110">
        <f>YEAR(Sales_Data[[#This Row],[Order Date]])</f>
        <v>2017</v>
      </c>
    </row>
    <row r="8111" spans="1:26" x14ac:dyDescent="0.2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f>_xlfn.XLOOKUP(Sales_Data[[#This Row],[Category]],Assumptions_Model!A:A, Assumptions_Model!B:B)</f>
        <v>0.6</v>
      </c>
      <c r="W8111">
        <f>Sales_Data[[#This Row],[Sales]]*Sales_Data[[#This Row],[Cost_%]]</f>
        <v>33.3504</v>
      </c>
      <c r="X8111">
        <f>Sales_Data[[#This Row],[Sales]]-Sales_Data[[#This Row],[Cost]]</f>
        <v>22.233600000000003</v>
      </c>
      <c r="Y8111" s="3">
        <f>Sales_Data[[#This Row],[Gross_Profit_Recalc]]/Sales_Data[[#This Row],[Sales]]</f>
        <v>0.4</v>
      </c>
      <c r="Z8111">
        <f>YEAR(Sales_Data[[#This Row],[Order Date]])</f>
        <v>2017</v>
      </c>
    </row>
    <row r="8112" spans="1:26" x14ac:dyDescent="0.2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f>_xlfn.XLOOKUP(Sales_Data[[#This Row],[Category]],Assumptions_Model!A:A, Assumptions_Model!B:B)</f>
        <v>0.65</v>
      </c>
      <c r="W8112">
        <f>Sales_Data[[#This Row],[Sales]]*Sales_Data[[#This Row],[Cost_%]]</f>
        <v>82.800899999999999</v>
      </c>
      <c r="X8112">
        <f>Sales_Data[[#This Row],[Sales]]-Sales_Data[[#This Row],[Cost]]</f>
        <v>44.585099999999997</v>
      </c>
      <c r="Y8112" s="3">
        <f>Sales_Data[[#This Row],[Gross_Profit_Recalc]]/Sales_Data[[#This Row],[Sales]]</f>
        <v>0.35</v>
      </c>
      <c r="Z8112">
        <f>YEAR(Sales_Data[[#This Row],[Order Date]])</f>
        <v>2017</v>
      </c>
    </row>
    <row r="8113" spans="1:26" x14ac:dyDescent="0.2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>_xlfn.XLOOKUP(Sales_Data[[#This Row],[Category]],Assumptions_Model!A:A, Assumptions_Model!B:B)</f>
        <v>0.65</v>
      </c>
      <c r="W8113">
        <f>Sales_Data[[#This Row],[Sales]]*Sales_Data[[#This Row],[Cost_%]]</f>
        <v>161.4795</v>
      </c>
      <c r="X8113">
        <f>Sales_Data[[#This Row],[Sales]]-Sales_Data[[#This Row],[Cost]]</f>
        <v>86.950500000000005</v>
      </c>
      <c r="Y8113" s="3">
        <f>Sales_Data[[#This Row],[Gross_Profit_Recalc]]/Sales_Data[[#This Row],[Sales]]</f>
        <v>0.35000000000000003</v>
      </c>
      <c r="Z8113">
        <f>YEAR(Sales_Data[[#This Row],[Order Date]])</f>
        <v>2016</v>
      </c>
    </row>
    <row r="8114" spans="1:26" x14ac:dyDescent="0.2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>_xlfn.XLOOKUP(Sales_Data[[#This Row],[Category]],Assumptions_Model!A:A, Assumptions_Model!B:B)</f>
        <v>0.6</v>
      </c>
      <c r="W8114">
        <f>Sales_Data[[#This Row],[Sales]]*Sales_Data[[#This Row],[Cost_%]]</f>
        <v>6.9887999999999995</v>
      </c>
      <c r="X8114">
        <f>Sales_Data[[#This Row],[Sales]]-Sales_Data[[#This Row],[Cost]]</f>
        <v>4.6592000000000002</v>
      </c>
      <c r="Y8114" s="3">
        <f>Sales_Data[[#This Row],[Gross_Profit_Recalc]]/Sales_Data[[#This Row],[Sales]]</f>
        <v>0.4</v>
      </c>
      <c r="Z8114">
        <f>YEAR(Sales_Data[[#This Row],[Order Date]])</f>
        <v>2016</v>
      </c>
    </row>
    <row r="8115" spans="1:26" x14ac:dyDescent="0.2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>_xlfn.XLOOKUP(Sales_Data[[#This Row],[Category]],Assumptions_Model!A:A, Assumptions_Model!B:B)</f>
        <v>0.65</v>
      </c>
      <c r="W8115">
        <f>Sales_Data[[#This Row],[Sales]]*Sales_Data[[#This Row],[Cost_%]]</f>
        <v>55.4099</v>
      </c>
      <c r="X8115">
        <f>Sales_Data[[#This Row],[Sales]]-Sales_Data[[#This Row],[Cost]]</f>
        <v>29.836099999999995</v>
      </c>
      <c r="Y8115" s="3">
        <f>Sales_Data[[#This Row],[Gross_Profit_Recalc]]/Sales_Data[[#This Row],[Sales]]</f>
        <v>0.35</v>
      </c>
      <c r="Z8115">
        <f>YEAR(Sales_Data[[#This Row],[Order Date]])</f>
        <v>2016</v>
      </c>
    </row>
    <row r="8116" spans="1:26" x14ac:dyDescent="0.2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>_xlfn.XLOOKUP(Sales_Data[[#This Row],[Category]],Assumptions_Model!A:A, Assumptions_Model!B:B)</f>
        <v>0.6</v>
      </c>
      <c r="W8116">
        <f>Sales_Data[[#This Row],[Sales]]*Sales_Data[[#This Row],[Cost_%]]</f>
        <v>12.384</v>
      </c>
      <c r="X8116">
        <f>Sales_Data[[#This Row],[Sales]]-Sales_Data[[#This Row],[Cost]]</f>
        <v>8.2560000000000002</v>
      </c>
      <c r="Y8116" s="3">
        <f>Sales_Data[[#This Row],[Gross_Profit_Recalc]]/Sales_Data[[#This Row],[Sales]]</f>
        <v>0.4</v>
      </c>
      <c r="Z8116">
        <f>YEAR(Sales_Data[[#This Row],[Order Date]])</f>
        <v>2017</v>
      </c>
    </row>
    <row r="8117" spans="1:26" x14ac:dyDescent="0.2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f>_xlfn.XLOOKUP(Sales_Data[[#This Row],[Category]],Assumptions_Model!A:A, Assumptions_Model!B:B)</f>
        <v>0.65</v>
      </c>
      <c r="W8117">
        <f>Sales_Data[[#This Row],[Sales]]*Sales_Data[[#This Row],[Cost_%]]</f>
        <v>96.213000000000008</v>
      </c>
      <c r="X8117">
        <f>Sales_Data[[#This Row],[Sales]]-Sales_Data[[#This Row],[Cost]]</f>
        <v>51.807000000000002</v>
      </c>
      <c r="Y8117" s="3">
        <f>Sales_Data[[#This Row],[Gross_Profit_Recalc]]/Sales_Data[[#This Row],[Sales]]</f>
        <v>0.35</v>
      </c>
      <c r="Z8117">
        <f>YEAR(Sales_Data[[#This Row],[Order Date]])</f>
        <v>2017</v>
      </c>
    </row>
    <row r="8118" spans="1:26" x14ac:dyDescent="0.2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f>_xlfn.XLOOKUP(Sales_Data[[#This Row],[Category]],Assumptions_Model!A:A, Assumptions_Model!B:B)</f>
        <v>0.6</v>
      </c>
      <c r="W8118">
        <f>Sales_Data[[#This Row],[Sales]]*Sales_Data[[#This Row],[Cost_%]]</f>
        <v>19.974</v>
      </c>
      <c r="X8118">
        <f>Sales_Data[[#This Row],[Sales]]-Sales_Data[[#This Row],[Cost]]</f>
        <v>13.315999999999999</v>
      </c>
      <c r="Y8118" s="3">
        <f>Sales_Data[[#This Row],[Gross_Profit_Recalc]]/Sales_Data[[#This Row],[Sales]]</f>
        <v>0.39999999999999997</v>
      </c>
      <c r="Z8118">
        <f>YEAR(Sales_Data[[#This Row],[Order Date]])</f>
        <v>2017</v>
      </c>
    </row>
    <row r="8119" spans="1:26" x14ac:dyDescent="0.2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>_xlfn.XLOOKUP(Sales_Data[[#This Row],[Category]],Assumptions_Model!A:A, Assumptions_Model!B:B)</f>
        <v>0.6</v>
      </c>
      <c r="W8119">
        <f>Sales_Data[[#This Row],[Sales]]*Sales_Data[[#This Row],[Cost_%]]</f>
        <v>122.96999999999998</v>
      </c>
      <c r="X8119">
        <f>Sales_Data[[#This Row],[Sales]]-Sales_Data[[#This Row],[Cost]]</f>
        <v>81.98</v>
      </c>
      <c r="Y8119" s="3">
        <f>Sales_Data[[#This Row],[Gross_Profit_Recalc]]/Sales_Data[[#This Row],[Sales]]</f>
        <v>0.4</v>
      </c>
      <c r="Z8119">
        <f>YEAR(Sales_Data[[#This Row],[Order Date]])</f>
        <v>2017</v>
      </c>
    </row>
    <row r="8120" spans="1:26" x14ac:dyDescent="0.2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>_xlfn.XLOOKUP(Sales_Data[[#This Row],[Category]],Assumptions_Model!A:A, Assumptions_Model!B:B)</f>
        <v>0.65</v>
      </c>
      <c r="W8120">
        <f>Sales_Data[[#This Row],[Sales]]*Sales_Data[[#This Row],[Cost_%]]</f>
        <v>342.12360000000007</v>
      </c>
      <c r="X8120">
        <f>Sales_Data[[#This Row],[Sales]]-Sales_Data[[#This Row],[Cost]]</f>
        <v>184.22039999999998</v>
      </c>
      <c r="Y8120" s="3">
        <f>Sales_Data[[#This Row],[Gross_Profit_Recalc]]/Sales_Data[[#This Row],[Sales]]</f>
        <v>0.34999999999999992</v>
      </c>
      <c r="Z8120">
        <f>YEAR(Sales_Data[[#This Row],[Order Date]])</f>
        <v>2017</v>
      </c>
    </row>
    <row r="8121" spans="1:26" x14ac:dyDescent="0.2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>_xlfn.XLOOKUP(Sales_Data[[#This Row],[Category]],Assumptions_Model!A:A, Assumptions_Model!B:B)</f>
        <v>0.65</v>
      </c>
      <c r="W8121">
        <f>Sales_Data[[#This Row],[Sales]]*Sales_Data[[#This Row],[Cost_%]]</f>
        <v>27.274000000000001</v>
      </c>
      <c r="X8121">
        <f>Sales_Data[[#This Row],[Sales]]-Sales_Data[[#This Row],[Cost]]</f>
        <v>14.686</v>
      </c>
      <c r="Y8121" s="3">
        <f>Sales_Data[[#This Row],[Gross_Profit_Recalc]]/Sales_Data[[#This Row],[Sales]]</f>
        <v>0.35</v>
      </c>
      <c r="Z8121">
        <f>YEAR(Sales_Data[[#This Row],[Order Date]])</f>
        <v>2016</v>
      </c>
    </row>
    <row r="8122" spans="1:26" x14ac:dyDescent="0.2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>_xlfn.XLOOKUP(Sales_Data[[#This Row],[Category]],Assumptions_Model!A:A, Assumptions_Model!B:B)</f>
        <v>0.65</v>
      </c>
      <c r="W8122">
        <f>Sales_Data[[#This Row],[Sales]]*Sales_Data[[#This Row],[Cost_%]]</f>
        <v>293.24880000000002</v>
      </c>
      <c r="X8122">
        <f>Sales_Data[[#This Row],[Sales]]-Sales_Data[[#This Row],[Cost]]</f>
        <v>157.90319999999997</v>
      </c>
      <c r="Y8122" s="3">
        <f>Sales_Data[[#This Row],[Gross_Profit_Recalc]]/Sales_Data[[#This Row],[Sales]]</f>
        <v>0.34999999999999992</v>
      </c>
      <c r="Z8122">
        <f>YEAR(Sales_Data[[#This Row],[Order Date]])</f>
        <v>2016</v>
      </c>
    </row>
    <row r="8123" spans="1:26" x14ac:dyDescent="0.2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>_xlfn.XLOOKUP(Sales_Data[[#This Row],[Category]],Assumptions_Model!A:A, Assumptions_Model!B:B)</f>
        <v>0.6</v>
      </c>
      <c r="W8123">
        <f>Sales_Data[[#This Row],[Sales]]*Sales_Data[[#This Row],[Cost_%]]</f>
        <v>18.9024</v>
      </c>
      <c r="X8123">
        <f>Sales_Data[[#This Row],[Sales]]-Sales_Data[[#This Row],[Cost]]</f>
        <v>12.601600000000001</v>
      </c>
      <c r="Y8123" s="3">
        <f>Sales_Data[[#This Row],[Gross_Profit_Recalc]]/Sales_Data[[#This Row],[Sales]]</f>
        <v>0.4</v>
      </c>
      <c r="Z8123">
        <f>YEAR(Sales_Data[[#This Row],[Order Date]])</f>
        <v>2016</v>
      </c>
    </row>
    <row r="8124" spans="1:26" x14ac:dyDescent="0.2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>_xlfn.XLOOKUP(Sales_Data[[#This Row],[Category]],Assumptions_Model!A:A, Assumptions_Model!B:B)</f>
        <v>0.6</v>
      </c>
      <c r="W8124">
        <f>Sales_Data[[#This Row],[Sales]]*Sales_Data[[#This Row],[Cost_%]]</f>
        <v>18.403199999999998</v>
      </c>
      <c r="X8124">
        <f>Sales_Data[[#This Row],[Sales]]-Sales_Data[[#This Row],[Cost]]</f>
        <v>12.268800000000002</v>
      </c>
      <c r="Y8124" s="3">
        <f>Sales_Data[[#This Row],[Gross_Profit_Recalc]]/Sales_Data[[#This Row],[Sales]]</f>
        <v>0.40000000000000008</v>
      </c>
      <c r="Z8124">
        <f>YEAR(Sales_Data[[#This Row],[Order Date]])</f>
        <v>2014</v>
      </c>
    </row>
    <row r="8125" spans="1:26" x14ac:dyDescent="0.2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>_xlfn.XLOOKUP(Sales_Data[[#This Row],[Category]],Assumptions_Model!A:A, Assumptions_Model!B:B)</f>
        <v>0.55000000000000004</v>
      </c>
      <c r="W8125">
        <f>Sales_Data[[#This Row],[Sales]]*Sales_Data[[#This Row],[Cost_%]]</f>
        <v>593.98680000000013</v>
      </c>
      <c r="X8125">
        <f>Sales_Data[[#This Row],[Sales]]-Sales_Data[[#This Row],[Cost]]</f>
        <v>485.98919999999998</v>
      </c>
      <c r="Y8125" s="3">
        <f>Sales_Data[[#This Row],[Gross_Profit_Recalc]]/Sales_Data[[#This Row],[Sales]]</f>
        <v>0.44999999999999996</v>
      </c>
      <c r="Z8125">
        <f>YEAR(Sales_Data[[#This Row],[Order Date]])</f>
        <v>2014</v>
      </c>
    </row>
    <row r="8126" spans="1:26" x14ac:dyDescent="0.2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>_xlfn.XLOOKUP(Sales_Data[[#This Row],[Category]],Assumptions_Model!A:A, Assumptions_Model!B:B)</f>
        <v>0.65</v>
      </c>
      <c r="W8126">
        <f>Sales_Data[[#This Row],[Sales]]*Sales_Data[[#This Row],[Cost_%]]</f>
        <v>105.01920000000001</v>
      </c>
      <c r="X8126">
        <f>Sales_Data[[#This Row],[Sales]]-Sales_Data[[#This Row],[Cost]]</f>
        <v>56.5488</v>
      </c>
      <c r="Y8126" s="3">
        <f>Sales_Data[[#This Row],[Gross_Profit_Recalc]]/Sales_Data[[#This Row],[Sales]]</f>
        <v>0.35</v>
      </c>
      <c r="Z8126">
        <f>YEAR(Sales_Data[[#This Row],[Order Date]])</f>
        <v>2017</v>
      </c>
    </row>
    <row r="8127" spans="1:26" x14ac:dyDescent="0.2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>_xlfn.XLOOKUP(Sales_Data[[#This Row],[Category]],Assumptions_Model!A:A, Assumptions_Model!B:B)</f>
        <v>0.6</v>
      </c>
      <c r="W8127">
        <f>Sales_Data[[#This Row],[Sales]]*Sales_Data[[#This Row],[Cost_%]]</f>
        <v>1.7604</v>
      </c>
      <c r="X8127">
        <f>Sales_Data[[#This Row],[Sales]]-Sales_Data[[#This Row],[Cost]]</f>
        <v>1.1736000000000002</v>
      </c>
      <c r="Y8127" s="3">
        <f>Sales_Data[[#This Row],[Gross_Profit_Recalc]]/Sales_Data[[#This Row],[Sales]]</f>
        <v>0.4</v>
      </c>
      <c r="Z8127">
        <f>YEAR(Sales_Data[[#This Row],[Order Date]])</f>
        <v>2015</v>
      </c>
    </row>
    <row r="8128" spans="1:26" x14ac:dyDescent="0.2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>_xlfn.XLOOKUP(Sales_Data[[#This Row],[Category]],Assumptions_Model!A:A, Assumptions_Model!B:B)</f>
        <v>0.55000000000000004</v>
      </c>
      <c r="W8128">
        <f>Sales_Data[[#This Row],[Sales]]*Sales_Data[[#This Row],[Cost_%]]</f>
        <v>10.1904</v>
      </c>
      <c r="X8128">
        <f>Sales_Data[[#This Row],[Sales]]-Sales_Data[[#This Row],[Cost]]</f>
        <v>8.3375999999999983</v>
      </c>
      <c r="Y8128" s="3">
        <f>Sales_Data[[#This Row],[Gross_Profit_Recalc]]/Sales_Data[[#This Row],[Sales]]</f>
        <v>0.44999999999999996</v>
      </c>
      <c r="Z8128">
        <f>YEAR(Sales_Data[[#This Row],[Order Date]])</f>
        <v>2015</v>
      </c>
    </row>
    <row r="8129" spans="1:26" x14ac:dyDescent="0.2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>_xlfn.XLOOKUP(Sales_Data[[#This Row],[Category]],Assumptions_Model!A:A, Assumptions_Model!B:B)</f>
        <v>0.6</v>
      </c>
      <c r="W8129">
        <f>Sales_Data[[#This Row],[Sales]]*Sales_Data[[#This Row],[Cost_%]]</f>
        <v>402.45119999999997</v>
      </c>
      <c r="X8129">
        <f>Sales_Data[[#This Row],[Sales]]-Sales_Data[[#This Row],[Cost]]</f>
        <v>268.30079999999998</v>
      </c>
      <c r="Y8129" s="3">
        <f>Sales_Data[[#This Row],[Gross_Profit_Recalc]]/Sales_Data[[#This Row],[Sales]]</f>
        <v>0.4</v>
      </c>
      <c r="Z8129">
        <f>YEAR(Sales_Data[[#This Row],[Order Date]])</f>
        <v>2015</v>
      </c>
    </row>
    <row r="8130" spans="1:26" x14ac:dyDescent="0.2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>_xlfn.XLOOKUP(Sales_Data[[#This Row],[Category]],Assumptions_Model!A:A, Assumptions_Model!B:B)</f>
        <v>0.65</v>
      </c>
      <c r="W8130">
        <f>Sales_Data[[#This Row],[Sales]]*Sales_Data[[#This Row],[Cost_%]]</f>
        <v>42.223999999999997</v>
      </c>
      <c r="X8130">
        <f>Sales_Data[[#This Row],[Sales]]-Sales_Data[[#This Row],[Cost]]</f>
        <v>22.735999999999997</v>
      </c>
      <c r="Y8130" s="3">
        <f>Sales_Data[[#This Row],[Gross_Profit_Recalc]]/Sales_Data[[#This Row],[Sales]]</f>
        <v>0.35</v>
      </c>
      <c r="Z8130">
        <f>YEAR(Sales_Data[[#This Row],[Order Date]])</f>
        <v>2017</v>
      </c>
    </row>
    <row r="8131" spans="1:26" x14ac:dyDescent="0.2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>_xlfn.XLOOKUP(Sales_Data[[#This Row],[Category]],Assumptions_Model!A:A, Assumptions_Model!B:B)</f>
        <v>0.55000000000000004</v>
      </c>
      <c r="W8131">
        <f>Sales_Data[[#This Row],[Sales]]*Sales_Data[[#This Row],[Cost_%]]</f>
        <v>23.067</v>
      </c>
      <c r="X8131">
        <f>Sales_Data[[#This Row],[Sales]]-Sales_Data[[#This Row],[Cost]]</f>
        <v>18.872999999999998</v>
      </c>
      <c r="Y8131" s="3">
        <f>Sales_Data[[#This Row],[Gross_Profit_Recalc]]/Sales_Data[[#This Row],[Sales]]</f>
        <v>0.44999999999999996</v>
      </c>
      <c r="Z8131">
        <f>YEAR(Sales_Data[[#This Row],[Order Date]])</f>
        <v>2014</v>
      </c>
    </row>
    <row r="8132" spans="1:26" x14ac:dyDescent="0.2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f>_xlfn.XLOOKUP(Sales_Data[[#This Row],[Category]],Assumptions_Model!A:A, Assumptions_Model!B:B)</f>
        <v>0.6</v>
      </c>
      <c r="W8132">
        <f>Sales_Data[[#This Row],[Sales]]*Sales_Data[[#This Row],[Cost_%]]</f>
        <v>7.1760000000000002</v>
      </c>
      <c r="X8132">
        <f>Sales_Data[[#This Row],[Sales]]-Sales_Data[[#This Row],[Cost]]</f>
        <v>4.7840000000000007</v>
      </c>
      <c r="Y8132" s="3">
        <f>Sales_Data[[#This Row],[Gross_Profit_Recalc]]/Sales_Data[[#This Row],[Sales]]</f>
        <v>0.4</v>
      </c>
      <c r="Z8132">
        <f>YEAR(Sales_Data[[#This Row],[Order Date]])</f>
        <v>2014</v>
      </c>
    </row>
    <row r="8133" spans="1:26" x14ac:dyDescent="0.2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f>_xlfn.XLOOKUP(Sales_Data[[#This Row],[Category]],Assumptions_Model!A:A, Assumptions_Model!B:B)</f>
        <v>0.6</v>
      </c>
      <c r="W8133">
        <f>Sales_Data[[#This Row],[Sales]]*Sales_Data[[#This Row],[Cost_%]]</f>
        <v>7.871999999999999</v>
      </c>
      <c r="X8133">
        <f>Sales_Data[[#This Row],[Sales]]-Sales_Data[[#This Row],[Cost]]</f>
        <v>5.2480000000000002</v>
      </c>
      <c r="Y8133" s="3">
        <f>Sales_Data[[#This Row],[Gross_Profit_Recalc]]/Sales_Data[[#This Row],[Sales]]</f>
        <v>0.4</v>
      </c>
      <c r="Z8133">
        <f>YEAR(Sales_Data[[#This Row],[Order Date]])</f>
        <v>2014</v>
      </c>
    </row>
    <row r="8134" spans="1:26" x14ac:dyDescent="0.2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>_xlfn.XLOOKUP(Sales_Data[[#This Row],[Category]],Assumptions_Model!A:A, Assumptions_Model!B:B)</f>
        <v>0.6</v>
      </c>
      <c r="W8134">
        <f>Sales_Data[[#This Row],[Sales]]*Sales_Data[[#This Row],[Cost_%]]</f>
        <v>321.24599999999998</v>
      </c>
      <c r="X8134">
        <f>Sales_Data[[#This Row],[Sales]]-Sales_Data[[#This Row],[Cost]]</f>
        <v>214.16399999999999</v>
      </c>
      <c r="Y8134" s="3">
        <f>Sales_Data[[#This Row],[Gross_Profit_Recalc]]/Sales_Data[[#This Row],[Sales]]</f>
        <v>0.4</v>
      </c>
      <c r="Z8134">
        <f>YEAR(Sales_Data[[#This Row],[Order Date]])</f>
        <v>2014</v>
      </c>
    </row>
    <row r="8135" spans="1:26" x14ac:dyDescent="0.2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>_xlfn.XLOOKUP(Sales_Data[[#This Row],[Category]],Assumptions_Model!A:A, Assumptions_Model!B:B)</f>
        <v>0.65</v>
      </c>
      <c r="W8135">
        <f>Sales_Data[[#This Row],[Sales]]*Sales_Data[[#This Row],[Cost_%]]</f>
        <v>47.307000000000002</v>
      </c>
      <c r="X8135">
        <f>Sales_Data[[#This Row],[Sales]]-Sales_Data[[#This Row],[Cost]]</f>
        <v>25.472999999999999</v>
      </c>
      <c r="Y8135" s="3">
        <f>Sales_Data[[#This Row],[Gross_Profit_Recalc]]/Sales_Data[[#This Row],[Sales]]</f>
        <v>0.35</v>
      </c>
      <c r="Z8135">
        <f>YEAR(Sales_Data[[#This Row],[Order Date]])</f>
        <v>2015</v>
      </c>
    </row>
    <row r="8136" spans="1:26" x14ac:dyDescent="0.2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>_xlfn.XLOOKUP(Sales_Data[[#This Row],[Category]],Assumptions_Model!A:A, Assumptions_Model!B:B)</f>
        <v>0.6</v>
      </c>
      <c r="W8136">
        <f>Sales_Data[[#This Row],[Sales]]*Sales_Data[[#This Row],[Cost_%]]</f>
        <v>22.104000000000003</v>
      </c>
      <c r="X8136">
        <f>Sales_Data[[#This Row],[Sales]]-Sales_Data[[#This Row],[Cost]]</f>
        <v>14.736000000000001</v>
      </c>
      <c r="Y8136" s="3">
        <f>Sales_Data[[#This Row],[Gross_Profit_Recalc]]/Sales_Data[[#This Row],[Sales]]</f>
        <v>0.39999999999999997</v>
      </c>
      <c r="Z8136">
        <f>YEAR(Sales_Data[[#This Row],[Order Date]])</f>
        <v>2015</v>
      </c>
    </row>
    <row r="8137" spans="1:26" x14ac:dyDescent="0.2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>_xlfn.XLOOKUP(Sales_Data[[#This Row],[Category]],Assumptions_Model!A:A, Assumptions_Model!B:B)</f>
        <v>0.6</v>
      </c>
      <c r="W8137">
        <f>Sales_Data[[#This Row],[Sales]]*Sales_Data[[#This Row],[Cost_%]]</f>
        <v>52.625999999999998</v>
      </c>
      <c r="X8137">
        <f>Sales_Data[[#This Row],[Sales]]-Sales_Data[[#This Row],[Cost]]</f>
        <v>35.083999999999996</v>
      </c>
      <c r="Y8137" s="3">
        <f>Sales_Data[[#This Row],[Gross_Profit_Recalc]]/Sales_Data[[#This Row],[Sales]]</f>
        <v>0.39999999999999997</v>
      </c>
      <c r="Z8137">
        <f>YEAR(Sales_Data[[#This Row],[Order Date]])</f>
        <v>2015</v>
      </c>
    </row>
    <row r="8138" spans="1:26" x14ac:dyDescent="0.2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>_xlfn.XLOOKUP(Sales_Data[[#This Row],[Category]],Assumptions_Model!A:A, Assumptions_Model!B:B)</f>
        <v>0.65</v>
      </c>
      <c r="W8138">
        <f>Sales_Data[[#This Row],[Sales]]*Sales_Data[[#This Row],[Cost_%]]</f>
        <v>365.49012500000003</v>
      </c>
      <c r="X8138">
        <f>Sales_Data[[#This Row],[Sales]]-Sales_Data[[#This Row],[Cost]]</f>
        <v>196.80237499999998</v>
      </c>
      <c r="Y8138" s="3">
        <f>Sales_Data[[#This Row],[Gross_Profit_Recalc]]/Sales_Data[[#This Row],[Sales]]</f>
        <v>0.35</v>
      </c>
      <c r="Z8138">
        <f>YEAR(Sales_Data[[#This Row],[Order Date]])</f>
        <v>2016</v>
      </c>
    </row>
    <row r="8139" spans="1:26" x14ac:dyDescent="0.2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>_xlfn.XLOOKUP(Sales_Data[[#This Row],[Category]],Assumptions_Model!A:A, Assumptions_Model!B:B)</f>
        <v>0.65</v>
      </c>
      <c r="W8139">
        <f>Sales_Data[[#This Row],[Sales]]*Sales_Data[[#This Row],[Cost_%]]</f>
        <v>36.738000000000007</v>
      </c>
      <c r="X8139">
        <f>Sales_Data[[#This Row],[Sales]]-Sales_Data[[#This Row],[Cost]]</f>
        <v>19.781999999999996</v>
      </c>
      <c r="Y8139" s="3">
        <f>Sales_Data[[#This Row],[Gross_Profit_Recalc]]/Sales_Data[[#This Row],[Sales]]</f>
        <v>0.34999999999999992</v>
      </c>
      <c r="Z8139">
        <f>YEAR(Sales_Data[[#This Row],[Order Date]])</f>
        <v>2014</v>
      </c>
    </row>
    <row r="8140" spans="1:26" x14ac:dyDescent="0.2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>_xlfn.XLOOKUP(Sales_Data[[#This Row],[Category]],Assumptions_Model!A:A, Assumptions_Model!B:B)</f>
        <v>0.6</v>
      </c>
      <c r="W8140">
        <f>Sales_Data[[#This Row],[Sales]]*Sales_Data[[#This Row],[Cost_%]]</f>
        <v>6.7583999999999991</v>
      </c>
      <c r="X8140">
        <f>Sales_Data[[#This Row],[Sales]]-Sales_Data[[#This Row],[Cost]]</f>
        <v>4.5056000000000003</v>
      </c>
      <c r="Y8140" s="3">
        <f>Sales_Data[[#This Row],[Gross_Profit_Recalc]]/Sales_Data[[#This Row],[Sales]]</f>
        <v>0.4</v>
      </c>
      <c r="Z8140">
        <f>YEAR(Sales_Data[[#This Row],[Order Date]])</f>
        <v>2016</v>
      </c>
    </row>
    <row r="8141" spans="1:26" x14ac:dyDescent="0.2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>_xlfn.XLOOKUP(Sales_Data[[#This Row],[Category]],Assumptions_Model!A:A, Assumptions_Model!B:B)</f>
        <v>0.6</v>
      </c>
      <c r="W8141">
        <f>Sales_Data[[#This Row],[Sales]]*Sales_Data[[#This Row],[Cost_%]]</f>
        <v>170.44799999999998</v>
      </c>
      <c r="X8141">
        <f>Sales_Data[[#This Row],[Sales]]-Sales_Data[[#This Row],[Cost]]</f>
        <v>113.63200000000001</v>
      </c>
      <c r="Y8141" s="3">
        <f>Sales_Data[[#This Row],[Gross_Profit_Recalc]]/Sales_Data[[#This Row],[Sales]]</f>
        <v>0.4</v>
      </c>
      <c r="Z8141">
        <f>YEAR(Sales_Data[[#This Row],[Order Date]])</f>
        <v>2016</v>
      </c>
    </row>
    <row r="8142" spans="1:26" x14ac:dyDescent="0.2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>_xlfn.XLOOKUP(Sales_Data[[#This Row],[Category]],Assumptions_Model!A:A, Assumptions_Model!B:B)</f>
        <v>0.6</v>
      </c>
      <c r="W8142">
        <f>Sales_Data[[#This Row],[Sales]]*Sales_Data[[#This Row],[Cost_%]]</f>
        <v>11.097599999999998</v>
      </c>
      <c r="X8142">
        <f>Sales_Data[[#This Row],[Sales]]-Sales_Data[[#This Row],[Cost]]</f>
        <v>7.3984000000000005</v>
      </c>
      <c r="Y8142" s="3">
        <f>Sales_Data[[#This Row],[Gross_Profit_Recalc]]/Sales_Data[[#This Row],[Sales]]</f>
        <v>0.40000000000000008</v>
      </c>
      <c r="Z8142">
        <f>YEAR(Sales_Data[[#This Row],[Order Date]])</f>
        <v>2016</v>
      </c>
    </row>
    <row r="8143" spans="1:26" x14ac:dyDescent="0.2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>_xlfn.XLOOKUP(Sales_Data[[#This Row],[Category]],Assumptions_Model!A:A, Assumptions_Model!B:B)</f>
        <v>0.6</v>
      </c>
      <c r="W8143">
        <f>Sales_Data[[#This Row],[Sales]]*Sales_Data[[#This Row],[Cost_%]]</f>
        <v>8.8379999999999992</v>
      </c>
      <c r="X8143">
        <f>Sales_Data[[#This Row],[Sales]]-Sales_Data[[#This Row],[Cost]]</f>
        <v>5.8920000000000012</v>
      </c>
      <c r="Y8143" s="3">
        <f>Sales_Data[[#This Row],[Gross_Profit_Recalc]]/Sales_Data[[#This Row],[Sales]]</f>
        <v>0.40000000000000008</v>
      </c>
      <c r="Z8143">
        <f>YEAR(Sales_Data[[#This Row],[Order Date]])</f>
        <v>2016</v>
      </c>
    </row>
    <row r="8144" spans="1:26" x14ac:dyDescent="0.2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>_xlfn.XLOOKUP(Sales_Data[[#This Row],[Category]],Assumptions_Model!A:A, Assumptions_Model!B:B)</f>
        <v>0.6</v>
      </c>
      <c r="W8144">
        <f>Sales_Data[[#This Row],[Sales]]*Sales_Data[[#This Row],[Cost_%]]</f>
        <v>111.92399999999999</v>
      </c>
      <c r="X8144">
        <f>Sales_Data[[#This Row],[Sales]]-Sales_Data[[#This Row],[Cost]]</f>
        <v>74.616</v>
      </c>
      <c r="Y8144" s="3">
        <f>Sales_Data[[#This Row],[Gross_Profit_Recalc]]/Sales_Data[[#This Row],[Sales]]</f>
        <v>0.4</v>
      </c>
      <c r="Z8144">
        <f>YEAR(Sales_Data[[#This Row],[Order Date]])</f>
        <v>2016</v>
      </c>
    </row>
    <row r="8145" spans="1:26" x14ac:dyDescent="0.2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>_xlfn.XLOOKUP(Sales_Data[[#This Row],[Category]],Assumptions_Model!A:A, Assumptions_Model!B:B)</f>
        <v>0.65</v>
      </c>
      <c r="W8145">
        <f>Sales_Data[[#This Row],[Sales]]*Sales_Data[[#This Row],[Cost_%]]</f>
        <v>362.52319999999997</v>
      </c>
      <c r="X8145">
        <f>Sales_Data[[#This Row],[Sales]]-Sales_Data[[#This Row],[Cost]]</f>
        <v>195.20479999999998</v>
      </c>
      <c r="Y8145" s="3">
        <f>Sales_Data[[#This Row],[Gross_Profit_Recalc]]/Sales_Data[[#This Row],[Sales]]</f>
        <v>0.35</v>
      </c>
      <c r="Z8145">
        <f>YEAR(Sales_Data[[#This Row],[Order Date]])</f>
        <v>2016</v>
      </c>
    </row>
    <row r="8146" spans="1:26" x14ac:dyDescent="0.2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>_xlfn.XLOOKUP(Sales_Data[[#This Row],[Category]],Assumptions_Model!A:A, Assumptions_Model!B:B)</f>
        <v>0.55000000000000004</v>
      </c>
      <c r="W8146">
        <f>Sales_Data[[#This Row],[Sales]]*Sales_Data[[#This Row],[Cost_%]]</f>
        <v>87.982399999999998</v>
      </c>
      <c r="X8146">
        <f>Sales_Data[[#This Row],[Sales]]-Sales_Data[[#This Row],[Cost]]</f>
        <v>71.985599999999991</v>
      </c>
      <c r="Y8146" s="3">
        <f>Sales_Data[[#This Row],[Gross_Profit_Recalc]]/Sales_Data[[#This Row],[Sales]]</f>
        <v>0.44999999999999996</v>
      </c>
      <c r="Z8146">
        <f>YEAR(Sales_Data[[#This Row],[Order Date]])</f>
        <v>2016</v>
      </c>
    </row>
    <row r="8147" spans="1:26" x14ac:dyDescent="0.2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>_xlfn.XLOOKUP(Sales_Data[[#This Row],[Category]],Assumptions_Model!A:A, Assumptions_Model!B:B)</f>
        <v>0.6</v>
      </c>
      <c r="W8147">
        <f>Sales_Data[[#This Row],[Sales]]*Sales_Data[[#This Row],[Cost_%]]</f>
        <v>283.14</v>
      </c>
      <c r="X8147">
        <f>Sales_Data[[#This Row],[Sales]]-Sales_Data[[#This Row],[Cost]]</f>
        <v>188.76</v>
      </c>
      <c r="Y8147" s="3">
        <f>Sales_Data[[#This Row],[Gross_Profit_Recalc]]/Sales_Data[[#This Row],[Sales]]</f>
        <v>0.4</v>
      </c>
      <c r="Z8147">
        <f>YEAR(Sales_Data[[#This Row],[Order Date]])</f>
        <v>2014</v>
      </c>
    </row>
    <row r="8148" spans="1:26" x14ac:dyDescent="0.2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>_xlfn.XLOOKUP(Sales_Data[[#This Row],[Category]],Assumptions_Model!A:A, Assumptions_Model!B:B)</f>
        <v>0.6</v>
      </c>
      <c r="W8148">
        <f>Sales_Data[[#This Row],[Sales]]*Sales_Data[[#This Row],[Cost_%]]</f>
        <v>2.1120000000000001</v>
      </c>
      <c r="X8148">
        <f>Sales_Data[[#This Row],[Sales]]-Sales_Data[[#This Row],[Cost]]</f>
        <v>1.4079999999999999</v>
      </c>
      <c r="Y8148" s="3">
        <f>Sales_Data[[#This Row],[Gross_Profit_Recalc]]/Sales_Data[[#This Row],[Sales]]</f>
        <v>0.39999999999999997</v>
      </c>
      <c r="Z8148">
        <f>YEAR(Sales_Data[[#This Row],[Order Date]])</f>
        <v>2014</v>
      </c>
    </row>
    <row r="8149" spans="1:26" x14ac:dyDescent="0.2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>_xlfn.XLOOKUP(Sales_Data[[#This Row],[Category]],Assumptions_Model!A:A, Assumptions_Model!B:B)</f>
        <v>0.6</v>
      </c>
      <c r="W8149">
        <f>Sales_Data[[#This Row],[Sales]]*Sales_Data[[#This Row],[Cost_%]]</f>
        <v>29.471999999999998</v>
      </c>
      <c r="X8149">
        <f>Sales_Data[[#This Row],[Sales]]-Sales_Data[[#This Row],[Cost]]</f>
        <v>19.648</v>
      </c>
      <c r="Y8149" s="3">
        <f>Sales_Data[[#This Row],[Gross_Profit_Recalc]]/Sales_Data[[#This Row],[Sales]]</f>
        <v>0.4</v>
      </c>
      <c r="Z8149">
        <f>YEAR(Sales_Data[[#This Row],[Order Date]])</f>
        <v>2017</v>
      </c>
    </row>
    <row r="8150" spans="1:26" x14ac:dyDescent="0.2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>_xlfn.XLOOKUP(Sales_Data[[#This Row],[Category]],Assumptions_Model!A:A, Assumptions_Model!B:B)</f>
        <v>0.6</v>
      </c>
      <c r="W8150">
        <f>Sales_Data[[#This Row],[Sales]]*Sales_Data[[#This Row],[Cost_%]]</f>
        <v>12.096</v>
      </c>
      <c r="X8150">
        <f>Sales_Data[[#This Row],[Sales]]-Sales_Data[[#This Row],[Cost]]</f>
        <v>8.0640000000000001</v>
      </c>
      <c r="Y8150" s="3">
        <f>Sales_Data[[#This Row],[Gross_Profit_Recalc]]/Sales_Data[[#This Row],[Sales]]</f>
        <v>0.4</v>
      </c>
      <c r="Z8150">
        <f>YEAR(Sales_Data[[#This Row],[Order Date]])</f>
        <v>2016</v>
      </c>
    </row>
    <row r="8151" spans="1:26" x14ac:dyDescent="0.2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>_xlfn.XLOOKUP(Sales_Data[[#This Row],[Category]],Assumptions_Model!A:A, Assumptions_Model!B:B)</f>
        <v>0.6</v>
      </c>
      <c r="W8151">
        <f>Sales_Data[[#This Row],[Sales]]*Sales_Data[[#This Row],[Cost_%]]</f>
        <v>6.4079999999999995</v>
      </c>
      <c r="X8151">
        <f>Sales_Data[[#This Row],[Sales]]-Sales_Data[[#This Row],[Cost]]</f>
        <v>4.2720000000000002</v>
      </c>
      <c r="Y8151" s="3">
        <f>Sales_Data[[#This Row],[Gross_Profit_Recalc]]/Sales_Data[[#This Row],[Sales]]</f>
        <v>0.4</v>
      </c>
      <c r="Z8151">
        <f>YEAR(Sales_Data[[#This Row],[Order Date]])</f>
        <v>2014</v>
      </c>
    </row>
    <row r="8152" spans="1:26" x14ac:dyDescent="0.2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>_xlfn.XLOOKUP(Sales_Data[[#This Row],[Category]],Assumptions_Model!A:A, Assumptions_Model!B:B)</f>
        <v>0.65</v>
      </c>
      <c r="W8152">
        <f>Sales_Data[[#This Row],[Sales]]*Sales_Data[[#This Row],[Cost_%]]</f>
        <v>92.274000000000015</v>
      </c>
      <c r="X8152">
        <f>Sales_Data[[#This Row],[Sales]]-Sales_Data[[#This Row],[Cost]]</f>
        <v>49.685999999999993</v>
      </c>
      <c r="Y8152" s="3">
        <f>Sales_Data[[#This Row],[Gross_Profit_Recalc]]/Sales_Data[[#This Row],[Sales]]</f>
        <v>0.34999999999999992</v>
      </c>
      <c r="Z8152">
        <f>YEAR(Sales_Data[[#This Row],[Order Date]])</f>
        <v>2014</v>
      </c>
    </row>
    <row r="8153" spans="1:26" x14ac:dyDescent="0.2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>_xlfn.XLOOKUP(Sales_Data[[#This Row],[Category]],Assumptions_Model!A:A, Assumptions_Model!B:B)</f>
        <v>0.6</v>
      </c>
      <c r="W8153">
        <f>Sales_Data[[#This Row],[Sales]]*Sales_Data[[#This Row],[Cost_%]]</f>
        <v>19.487999999999996</v>
      </c>
      <c r="X8153">
        <f>Sales_Data[[#This Row],[Sales]]-Sales_Data[[#This Row],[Cost]]</f>
        <v>12.992000000000001</v>
      </c>
      <c r="Y8153" s="3">
        <f>Sales_Data[[#This Row],[Gross_Profit_Recalc]]/Sales_Data[[#This Row],[Sales]]</f>
        <v>0.40000000000000008</v>
      </c>
      <c r="Z8153">
        <f>YEAR(Sales_Data[[#This Row],[Order Date]])</f>
        <v>2017</v>
      </c>
    </row>
    <row r="8154" spans="1:26" x14ac:dyDescent="0.2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>_xlfn.XLOOKUP(Sales_Data[[#This Row],[Category]],Assumptions_Model!A:A, Assumptions_Model!B:B)</f>
        <v>0.6</v>
      </c>
      <c r="W8154">
        <f>Sales_Data[[#This Row],[Sales]]*Sales_Data[[#This Row],[Cost_%]]</f>
        <v>12.023999999999999</v>
      </c>
      <c r="X8154">
        <f>Sales_Data[[#This Row],[Sales]]-Sales_Data[[#This Row],[Cost]]</f>
        <v>8.016</v>
      </c>
      <c r="Y8154" s="3">
        <f>Sales_Data[[#This Row],[Gross_Profit_Recalc]]/Sales_Data[[#This Row],[Sales]]</f>
        <v>0.4</v>
      </c>
      <c r="Z8154">
        <f>YEAR(Sales_Data[[#This Row],[Order Date]])</f>
        <v>2017</v>
      </c>
    </row>
    <row r="8155" spans="1:26" x14ac:dyDescent="0.2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f>_xlfn.XLOOKUP(Sales_Data[[#This Row],[Category]],Assumptions_Model!A:A, Assumptions_Model!B:B)</f>
        <v>0.55000000000000004</v>
      </c>
      <c r="W8155">
        <f>Sales_Data[[#This Row],[Sales]]*Sales_Data[[#This Row],[Cost_%]]</f>
        <v>7699.9780000000001</v>
      </c>
      <c r="X8155">
        <f>Sales_Data[[#This Row],[Sales]]-Sales_Data[[#This Row],[Cost]]</f>
        <v>6299.9819999999991</v>
      </c>
      <c r="Y8155" s="3">
        <f>Sales_Data[[#This Row],[Gross_Profit_Recalc]]/Sales_Data[[#This Row],[Sales]]</f>
        <v>0.44999999999999996</v>
      </c>
      <c r="Z8155">
        <f>YEAR(Sales_Data[[#This Row],[Order Date]])</f>
        <v>2017</v>
      </c>
    </row>
    <row r="8156" spans="1:26" x14ac:dyDescent="0.2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>_xlfn.XLOOKUP(Sales_Data[[#This Row],[Category]],Assumptions_Model!A:A, Assumptions_Model!B:B)</f>
        <v>0.55000000000000004</v>
      </c>
      <c r="W8156">
        <f>Sales_Data[[#This Row],[Sales]]*Sales_Data[[#This Row],[Cost_%]]</f>
        <v>130.9</v>
      </c>
      <c r="X8156">
        <f>Sales_Data[[#This Row],[Sales]]-Sales_Data[[#This Row],[Cost]]</f>
        <v>107.1</v>
      </c>
      <c r="Y8156" s="3">
        <f>Sales_Data[[#This Row],[Gross_Profit_Recalc]]/Sales_Data[[#This Row],[Sales]]</f>
        <v>0.44999999999999996</v>
      </c>
      <c r="Z8156">
        <f>YEAR(Sales_Data[[#This Row],[Order Date]])</f>
        <v>2017</v>
      </c>
    </row>
    <row r="8157" spans="1:26" x14ac:dyDescent="0.2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>_xlfn.XLOOKUP(Sales_Data[[#This Row],[Category]],Assumptions_Model!A:A, Assumptions_Model!B:B)</f>
        <v>0.6</v>
      </c>
      <c r="W8157">
        <f>Sales_Data[[#This Row],[Sales]]*Sales_Data[[#This Row],[Cost_%]]</f>
        <v>37.176000000000002</v>
      </c>
      <c r="X8157">
        <f>Sales_Data[[#This Row],[Sales]]-Sales_Data[[#This Row],[Cost]]</f>
        <v>24.783999999999999</v>
      </c>
      <c r="Y8157" s="3">
        <f>Sales_Data[[#This Row],[Gross_Profit_Recalc]]/Sales_Data[[#This Row],[Sales]]</f>
        <v>0.39999999999999997</v>
      </c>
      <c r="Z8157">
        <f>YEAR(Sales_Data[[#This Row],[Order Date]])</f>
        <v>2017</v>
      </c>
    </row>
    <row r="8158" spans="1:26" x14ac:dyDescent="0.2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>_xlfn.XLOOKUP(Sales_Data[[#This Row],[Category]],Assumptions_Model!A:A, Assumptions_Model!B:B)</f>
        <v>0.65</v>
      </c>
      <c r="W8158">
        <f>Sales_Data[[#This Row],[Sales]]*Sales_Data[[#This Row],[Cost_%]]</f>
        <v>155.59180000000001</v>
      </c>
      <c r="X8158">
        <f>Sales_Data[[#This Row],[Sales]]-Sales_Data[[#This Row],[Cost]]</f>
        <v>83.780200000000008</v>
      </c>
      <c r="Y8158" s="3">
        <f>Sales_Data[[#This Row],[Gross_Profit_Recalc]]/Sales_Data[[#This Row],[Sales]]</f>
        <v>0.35000000000000003</v>
      </c>
      <c r="Z8158">
        <f>YEAR(Sales_Data[[#This Row],[Order Date]])</f>
        <v>2016</v>
      </c>
    </row>
    <row r="8159" spans="1:26" x14ac:dyDescent="0.2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>_xlfn.XLOOKUP(Sales_Data[[#This Row],[Category]],Assumptions_Model!A:A, Assumptions_Model!B:B)</f>
        <v>0.55000000000000004</v>
      </c>
      <c r="W8159">
        <f>Sales_Data[[#This Row],[Sales]]*Sales_Data[[#This Row],[Cost_%]]</f>
        <v>327.25</v>
      </c>
      <c r="X8159">
        <f>Sales_Data[[#This Row],[Sales]]-Sales_Data[[#This Row],[Cost]]</f>
        <v>267.75</v>
      </c>
      <c r="Y8159" s="3">
        <f>Sales_Data[[#This Row],[Gross_Profit_Recalc]]/Sales_Data[[#This Row],[Sales]]</f>
        <v>0.45</v>
      </c>
      <c r="Z8159">
        <f>YEAR(Sales_Data[[#This Row],[Order Date]])</f>
        <v>2016</v>
      </c>
    </row>
    <row r="8160" spans="1:26" x14ac:dyDescent="0.2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f>_xlfn.XLOOKUP(Sales_Data[[#This Row],[Category]],Assumptions_Model!A:A, Assumptions_Model!B:B)</f>
        <v>0.6</v>
      </c>
      <c r="W8160">
        <f>Sales_Data[[#This Row],[Sales]]*Sales_Data[[#This Row],[Cost_%]]</f>
        <v>9.6191999999999993</v>
      </c>
      <c r="X8160">
        <f>Sales_Data[[#This Row],[Sales]]-Sales_Data[[#This Row],[Cost]]</f>
        <v>6.4128000000000007</v>
      </c>
      <c r="Y8160" s="3">
        <f>Sales_Data[[#This Row],[Gross_Profit_Recalc]]/Sales_Data[[#This Row],[Sales]]</f>
        <v>0.4</v>
      </c>
      <c r="Z8160">
        <f>YEAR(Sales_Data[[#This Row],[Order Date]])</f>
        <v>2017</v>
      </c>
    </row>
    <row r="8161" spans="1:26" x14ac:dyDescent="0.2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>_xlfn.XLOOKUP(Sales_Data[[#This Row],[Category]],Assumptions_Model!A:A, Assumptions_Model!B:B)</f>
        <v>0.55000000000000004</v>
      </c>
      <c r="W8161">
        <f>Sales_Data[[#This Row],[Sales]]*Sales_Data[[#This Row],[Cost_%]]</f>
        <v>109.86250000000001</v>
      </c>
      <c r="X8161">
        <f>Sales_Data[[#This Row],[Sales]]-Sales_Data[[#This Row],[Cost]]</f>
        <v>89.887499999999989</v>
      </c>
      <c r="Y8161" s="3">
        <f>Sales_Data[[#This Row],[Gross_Profit_Recalc]]/Sales_Data[[#This Row],[Sales]]</f>
        <v>0.44999999999999996</v>
      </c>
      <c r="Z8161">
        <f>YEAR(Sales_Data[[#This Row],[Order Date]])</f>
        <v>2016</v>
      </c>
    </row>
    <row r="8162" spans="1:26" x14ac:dyDescent="0.2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f>_xlfn.XLOOKUP(Sales_Data[[#This Row],[Category]],Assumptions_Model!A:A, Assumptions_Model!B:B)</f>
        <v>0.65</v>
      </c>
      <c r="W8162">
        <f>Sales_Data[[#This Row],[Sales]]*Sales_Data[[#This Row],[Cost_%]]</f>
        <v>148.17400000000001</v>
      </c>
      <c r="X8162">
        <f>Sales_Data[[#This Row],[Sales]]-Sales_Data[[#This Row],[Cost]]</f>
        <v>79.786000000000001</v>
      </c>
      <c r="Y8162" s="3">
        <f>Sales_Data[[#This Row],[Gross_Profit_Recalc]]/Sales_Data[[#This Row],[Sales]]</f>
        <v>0.35</v>
      </c>
      <c r="Z8162">
        <f>YEAR(Sales_Data[[#This Row],[Order Date]])</f>
        <v>2016</v>
      </c>
    </row>
    <row r="8163" spans="1:26" x14ac:dyDescent="0.2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>_xlfn.XLOOKUP(Sales_Data[[#This Row],[Category]],Assumptions_Model!A:A, Assumptions_Model!B:B)</f>
        <v>0.6</v>
      </c>
      <c r="W8163">
        <f>Sales_Data[[#This Row],[Sales]]*Sales_Data[[#This Row],[Cost_%]]</f>
        <v>176.11199999999999</v>
      </c>
      <c r="X8163">
        <f>Sales_Data[[#This Row],[Sales]]-Sales_Data[[#This Row],[Cost]]</f>
        <v>117.40799999999999</v>
      </c>
      <c r="Y8163" s="3">
        <f>Sales_Data[[#This Row],[Gross_Profit_Recalc]]/Sales_Data[[#This Row],[Sales]]</f>
        <v>0.39999999999999997</v>
      </c>
      <c r="Z8163">
        <f>YEAR(Sales_Data[[#This Row],[Order Date]])</f>
        <v>2015</v>
      </c>
    </row>
    <row r="8164" spans="1:26" x14ac:dyDescent="0.2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>_xlfn.XLOOKUP(Sales_Data[[#This Row],[Category]],Assumptions_Model!A:A, Assumptions_Model!B:B)</f>
        <v>0.55000000000000004</v>
      </c>
      <c r="W8164">
        <f>Sales_Data[[#This Row],[Sales]]*Sales_Data[[#This Row],[Cost_%]]</f>
        <v>169.38900000000001</v>
      </c>
      <c r="X8164">
        <f>Sales_Data[[#This Row],[Sales]]-Sales_Data[[#This Row],[Cost]]</f>
        <v>138.59100000000001</v>
      </c>
      <c r="Y8164" s="3">
        <f>Sales_Data[[#This Row],[Gross_Profit_Recalc]]/Sales_Data[[#This Row],[Sales]]</f>
        <v>0.45</v>
      </c>
      <c r="Z8164">
        <f>YEAR(Sales_Data[[#This Row],[Order Date]])</f>
        <v>2015</v>
      </c>
    </row>
    <row r="8165" spans="1:26" x14ac:dyDescent="0.2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>_xlfn.XLOOKUP(Sales_Data[[#This Row],[Category]],Assumptions_Model!A:A, Assumptions_Model!B:B)</f>
        <v>0.65</v>
      </c>
      <c r="W8165">
        <f>Sales_Data[[#This Row],[Sales]]*Sales_Data[[#This Row],[Cost_%]]</f>
        <v>63.024000000000001</v>
      </c>
      <c r="X8165">
        <f>Sales_Data[[#This Row],[Sales]]-Sales_Data[[#This Row],[Cost]]</f>
        <v>33.935999999999993</v>
      </c>
      <c r="Y8165" s="3">
        <f>Sales_Data[[#This Row],[Gross_Profit_Recalc]]/Sales_Data[[#This Row],[Sales]]</f>
        <v>0.34999999999999992</v>
      </c>
      <c r="Z8165">
        <f>YEAR(Sales_Data[[#This Row],[Order Date]])</f>
        <v>2015</v>
      </c>
    </row>
    <row r="8166" spans="1:26" x14ac:dyDescent="0.2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>_xlfn.XLOOKUP(Sales_Data[[#This Row],[Category]],Assumptions_Model!A:A, Assumptions_Model!B:B)</f>
        <v>0.6</v>
      </c>
      <c r="W8166">
        <f>Sales_Data[[#This Row],[Sales]]*Sales_Data[[#This Row],[Cost_%]]</f>
        <v>70.492800000000003</v>
      </c>
      <c r="X8166">
        <f>Sales_Data[[#This Row],[Sales]]-Sales_Data[[#This Row],[Cost]]</f>
        <v>46.995199999999997</v>
      </c>
      <c r="Y8166" s="3">
        <f>Sales_Data[[#This Row],[Gross_Profit_Recalc]]/Sales_Data[[#This Row],[Sales]]</f>
        <v>0.39999999999999997</v>
      </c>
      <c r="Z8166">
        <f>YEAR(Sales_Data[[#This Row],[Order Date]])</f>
        <v>2015</v>
      </c>
    </row>
    <row r="8167" spans="1:26" x14ac:dyDescent="0.2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>_xlfn.XLOOKUP(Sales_Data[[#This Row],[Category]],Assumptions_Model!A:A, Assumptions_Model!B:B)</f>
        <v>0.6</v>
      </c>
      <c r="W8167">
        <f>Sales_Data[[#This Row],[Sales]]*Sales_Data[[#This Row],[Cost_%]]</f>
        <v>7.1711999999999998</v>
      </c>
      <c r="X8167">
        <f>Sales_Data[[#This Row],[Sales]]-Sales_Data[[#This Row],[Cost]]</f>
        <v>4.7808000000000002</v>
      </c>
      <c r="Y8167" s="3">
        <f>Sales_Data[[#This Row],[Gross_Profit_Recalc]]/Sales_Data[[#This Row],[Sales]]</f>
        <v>0.4</v>
      </c>
      <c r="Z8167">
        <f>YEAR(Sales_Data[[#This Row],[Order Date]])</f>
        <v>2015</v>
      </c>
    </row>
    <row r="8168" spans="1:26" x14ac:dyDescent="0.2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>_xlfn.XLOOKUP(Sales_Data[[#This Row],[Category]],Assumptions_Model!A:A, Assumptions_Model!B:B)</f>
        <v>0.65</v>
      </c>
      <c r="W8168">
        <f>Sales_Data[[#This Row],[Sales]]*Sales_Data[[#This Row],[Cost_%]]</f>
        <v>333.12435000000005</v>
      </c>
      <c r="X8168">
        <f>Sales_Data[[#This Row],[Sales]]-Sales_Data[[#This Row],[Cost]]</f>
        <v>179.37464999999997</v>
      </c>
      <c r="Y8168" s="3">
        <f>Sales_Data[[#This Row],[Gross_Profit_Recalc]]/Sales_Data[[#This Row],[Sales]]</f>
        <v>0.34999999999999992</v>
      </c>
      <c r="Z8168">
        <f>YEAR(Sales_Data[[#This Row],[Order Date]])</f>
        <v>2015</v>
      </c>
    </row>
    <row r="8169" spans="1:26" x14ac:dyDescent="0.2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>_xlfn.XLOOKUP(Sales_Data[[#This Row],[Category]],Assumptions_Model!A:A, Assumptions_Model!B:B)</f>
        <v>0.65</v>
      </c>
      <c r="W8169">
        <f>Sales_Data[[#This Row],[Sales]]*Sales_Data[[#This Row],[Cost_%]]</f>
        <v>561.03320000000008</v>
      </c>
      <c r="X8169">
        <f>Sales_Data[[#This Row],[Sales]]-Sales_Data[[#This Row],[Cost]]</f>
        <v>302.09479999999996</v>
      </c>
      <c r="Y8169" s="3">
        <f>Sales_Data[[#This Row],[Gross_Profit_Recalc]]/Sales_Data[[#This Row],[Sales]]</f>
        <v>0.34999999999999992</v>
      </c>
      <c r="Z8169">
        <f>YEAR(Sales_Data[[#This Row],[Order Date]])</f>
        <v>2016</v>
      </c>
    </row>
    <row r="8170" spans="1:26" x14ac:dyDescent="0.2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>_xlfn.XLOOKUP(Sales_Data[[#This Row],[Category]],Assumptions_Model!A:A, Assumptions_Model!B:B)</f>
        <v>0.65</v>
      </c>
      <c r="W8170">
        <f>Sales_Data[[#This Row],[Sales]]*Sales_Data[[#This Row],[Cost_%]]</f>
        <v>1323.9590000000001</v>
      </c>
      <c r="X8170">
        <f>Sales_Data[[#This Row],[Sales]]-Sales_Data[[#This Row],[Cost]]</f>
        <v>712.90099999999984</v>
      </c>
      <c r="Y8170" s="3">
        <f>Sales_Data[[#This Row],[Gross_Profit_Recalc]]/Sales_Data[[#This Row],[Sales]]</f>
        <v>0.34999999999999992</v>
      </c>
      <c r="Z8170">
        <f>YEAR(Sales_Data[[#This Row],[Order Date]])</f>
        <v>2017</v>
      </c>
    </row>
    <row r="8171" spans="1:26" x14ac:dyDescent="0.2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>_xlfn.XLOOKUP(Sales_Data[[#This Row],[Category]],Assumptions_Model!A:A, Assumptions_Model!B:B)</f>
        <v>0.65</v>
      </c>
      <c r="W8171">
        <f>Sales_Data[[#This Row],[Sales]]*Sales_Data[[#This Row],[Cost_%]]</f>
        <v>292.2192</v>
      </c>
      <c r="X8171">
        <f>Sales_Data[[#This Row],[Sales]]-Sales_Data[[#This Row],[Cost]]</f>
        <v>157.34879999999998</v>
      </c>
      <c r="Y8171" s="3">
        <f>Sales_Data[[#This Row],[Gross_Profit_Recalc]]/Sales_Data[[#This Row],[Sales]]</f>
        <v>0.35</v>
      </c>
      <c r="Z8171">
        <f>YEAR(Sales_Data[[#This Row],[Order Date]])</f>
        <v>2017</v>
      </c>
    </row>
    <row r="8172" spans="1:26" x14ac:dyDescent="0.2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>_xlfn.XLOOKUP(Sales_Data[[#This Row],[Category]],Assumptions_Model!A:A, Assumptions_Model!B:B)</f>
        <v>0.55000000000000004</v>
      </c>
      <c r="W8172">
        <f>Sales_Data[[#This Row],[Sales]]*Sales_Data[[#This Row],[Cost_%]]</f>
        <v>59.928000000000004</v>
      </c>
      <c r="X8172">
        <f>Sales_Data[[#This Row],[Sales]]-Sales_Data[[#This Row],[Cost]]</f>
        <v>49.031999999999989</v>
      </c>
      <c r="Y8172" s="3">
        <f>Sales_Data[[#This Row],[Gross_Profit_Recalc]]/Sales_Data[[#This Row],[Sales]]</f>
        <v>0.44999999999999996</v>
      </c>
      <c r="Z8172">
        <f>YEAR(Sales_Data[[#This Row],[Order Date]])</f>
        <v>2017</v>
      </c>
    </row>
    <row r="8173" spans="1:26" x14ac:dyDescent="0.2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>_xlfn.XLOOKUP(Sales_Data[[#This Row],[Category]],Assumptions_Model!A:A, Assumptions_Model!B:B)</f>
        <v>0.6</v>
      </c>
      <c r="W8173">
        <f>Sales_Data[[#This Row],[Sales]]*Sales_Data[[#This Row],[Cost_%]]</f>
        <v>158.50800000000001</v>
      </c>
      <c r="X8173">
        <f>Sales_Data[[#This Row],[Sales]]-Sales_Data[[#This Row],[Cost]]</f>
        <v>105.672</v>
      </c>
      <c r="Y8173" s="3">
        <f>Sales_Data[[#This Row],[Gross_Profit_Recalc]]/Sales_Data[[#This Row],[Sales]]</f>
        <v>0.39999999999999997</v>
      </c>
      <c r="Z8173">
        <f>YEAR(Sales_Data[[#This Row],[Order Date]])</f>
        <v>2016</v>
      </c>
    </row>
    <row r="8174" spans="1:26" x14ac:dyDescent="0.2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>_xlfn.XLOOKUP(Sales_Data[[#This Row],[Category]],Assumptions_Model!A:A, Assumptions_Model!B:B)</f>
        <v>0.6</v>
      </c>
      <c r="W8174">
        <f>Sales_Data[[#This Row],[Sales]]*Sales_Data[[#This Row],[Cost_%]]</f>
        <v>1.728</v>
      </c>
      <c r="X8174">
        <f>Sales_Data[[#This Row],[Sales]]-Sales_Data[[#This Row],[Cost]]</f>
        <v>1.1519999999999999</v>
      </c>
      <c r="Y8174" s="3">
        <f>Sales_Data[[#This Row],[Gross_Profit_Recalc]]/Sales_Data[[#This Row],[Sales]]</f>
        <v>0.39999999999999997</v>
      </c>
      <c r="Z8174">
        <f>YEAR(Sales_Data[[#This Row],[Order Date]])</f>
        <v>2014</v>
      </c>
    </row>
    <row r="8175" spans="1:26" x14ac:dyDescent="0.2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>_xlfn.XLOOKUP(Sales_Data[[#This Row],[Category]],Assumptions_Model!A:A, Assumptions_Model!B:B)</f>
        <v>0.6</v>
      </c>
      <c r="W8175">
        <f>Sales_Data[[#This Row],[Sales]]*Sales_Data[[#This Row],[Cost_%]]</f>
        <v>25.142400000000002</v>
      </c>
      <c r="X8175">
        <f>Sales_Data[[#This Row],[Sales]]-Sales_Data[[#This Row],[Cost]]</f>
        <v>16.761600000000001</v>
      </c>
      <c r="Y8175" s="3">
        <f>Sales_Data[[#This Row],[Gross_Profit_Recalc]]/Sales_Data[[#This Row],[Sales]]</f>
        <v>0.4</v>
      </c>
      <c r="Z8175">
        <f>YEAR(Sales_Data[[#This Row],[Order Date]])</f>
        <v>2014</v>
      </c>
    </row>
    <row r="8176" spans="1:26" x14ac:dyDescent="0.2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>_xlfn.XLOOKUP(Sales_Data[[#This Row],[Category]],Assumptions_Model!A:A, Assumptions_Model!B:B)</f>
        <v>0.6</v>
      </c>
      <c r="W8176">
        <f>Sales_Data[[#This Row],[Sales]]*Sales_Data[[#This Row],[Cost_%]]</f>
        <v>14.352</v>
      </c>
      <c r="X8176">
        <f>Sales_Data[[#This Row],[Sales]]-Sales_Data[[#This Row],[Cost]]</f>
        <v>9.5680000000000014</v>
      </c>
      <c r="Y8176" s="3">
        <f>Sales_Data[[#This Row],[Gross_Profit_Recalc]]/Sales_Data[[#This Row],[Sales]]</f>
        <v>0.4</v>
      </c>
      <c r="Z8176">
        <f>YEAR(Sales_Data[[#This Row],[Order Date]])</f>
        <v>2014</v>
      </c>
    </row>
    <row r="8177" spans="1:26" x14ac:dyDescent="0.2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>_xlfn.XLOOKUP(Sales_Data[[#This Row],[Category]],Assumptions_Model!A:A, Assumptions_Model!B:B)</f>
        <v>0.6</v>
      </c>
      <c r="W8177">
        <f>Sales_Data[[#This Row],[Sales]]*Sales_Data[[#This Row],[Cost_%]]</f>
        <v>93.907200000000003</v>
      </c>
      <c r="X8177">
        <f>Sales_Data[[#This Row],[Sales]]-Sales_Data[[#This Row],[Cost]]</f>
        <v>62.604799999999997</v>
      </c>
      <c r="Y8177" s="3">
        <f>Sales_Data[[#This Row],[Gross_Profit_Recalc]]/Sales_Data[[#This Row],[Sales]]</f>
        <v>0.39999999999999997</v>
      </c>
      <c r="Z8177">
        <f>YEAR(Sales_Data[[#This Row],[Order Date]])</f>
        <v>2016</v>
      </c>
    </row>
    <row r="8178" spans="1:26" x14ac:dyDescent="0.2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>_xlfn.XLOOKUP(Sales_Data[[#This Row],[Category]],Assumptions_Model!A:A, Assumptions_Model!B:B)</f>
        <v>0.6</v>
      </c>
      <c r="W8178">
        <f>Sales_Data[[#This Row],[Sales]]*Sales_Data[[#This Row],[Cost_%]]</f>
        <v>77.004000000000005</v>
      </c>
      <c r="X8178">
        <f>Sales_Data[[#This Row],[Sales]]-Sales_Data[[#This Row],[Cost]]</f>
        <v>51.335999999999999</v>
      </c>
      <c r="Y8178" s="3">
        <f>Sales_Data[[#This Row],[Gross_Profit_Recalc]]/Sales_Data[[#This Row],[Sales]]</f>
        <v>0.39999999999999997</v>
      </c>
      <c r="Z8178">
        <f>YEAR(Sales_Data[[#This Row],[Order Date]])</f>
        <v>2016</v>
      </c>
    </row>
    <row r="8179" spans="1:26" x14ac:dyDescent="0.2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f>_xlfn.XLOOKUP(Sales_Data[[#This Row],[Category]],Assumptions_Model!A:A, Assumptions_Model!B:B)</f>
        <v>0.55000000000000004</v>
      </c>
      <c r="W8179">
        <f>Sales_Data[[#This Row],[Sales]]*Sales_Data[[#This Row],[Cost_%]]</f>
        <v>261.22250000000003</v>
      </c>
      <c r="X8179">
        <f>Sales_Data[[#This Row],[Sales]]-Sales_Data[[#This Row],[Cost]]</f>
        <v>213.72749999999996</v>
      </c>
      <c r="Y8179" s="3">
        <f>Sales_Data[[#This Row],[Gross_Profit_Recalc]]/Sales_Data[[#This Row],[Sales]]</f>
        <v>0.44999999999999996</v>
      </c>
      <c r="Z8179">
        <f>YEAR(Sales_Data[[#This Row],[Order Date]])</f>
        <v>2017</v>
      </c>
    </row>
    <row r="8180" spans="1:26" x14ac:dyDescent="0.2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>_xlfn.XLOOKUP(Sales_Data[[#This Row],[Category]],Assumptions_Model!A:A, Assumptions_Model!B:B)</f>
        <v>0.55000000000000004</v>
      </c>
      <c r="W8180">
        <f>Sales_Data[[#This Row],[Sales]]*Sales_Data[[#This Row],[Cost_%]]</f>
        <v>549.98900000000003</v>
      </c>
      <c r="X8180">
        <f>Sales_Data[[#This Row],[Sales]]-Sales_Data[[#This Row],[Cost]]</f>
        <v>449.99099999999999</v>
      </c>
      <c r="Y8180" s="3">
        <f>Sales_Data[[#This Row],[Gross_Profit_Recalc]]/Sales_Data[[#This Row],[Sales]]</f>
        <v>0.44999999999999996</v>
      </c>
      <c r="Z8180">
        <f>YEAR(Sales_Data[[#This Row],[Order Date]])</f>
        <v>2016</v>
      </c>
    </row>
    <row r="8181" spans="1:26" x14ac:dyDescent="0.2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>_xlfn.XLOOKUP(Sales_Data[[#This Row],[Category]],Assumptions_Model!A:A, Assumptions_Model!B:B)</f>
        <v>0.65</v>
      </c>
      <c r="W8181">
        <f>Sales_Data[[#This Row],[Sales]]*Sales_Data[[#This Row],[Cost_%]]</f>
        <v>180.375</v>
      </c>
      <c r="X8181">
        <f>Sales_Data[[#This Row],[Sales]]-Sales_Data[[#This Row],[Cost]]</f>
        <v>97.125</v>
      </c>
      <c r="Y8181" s="3">
        <f>Sales_Data[[#This Row],[Gross_Profit_Recalc]]/Sales_Data[[#This Row],[Sales]]</f>
        <v>0.35</v>
      </c>
      <c r="Z8181">
        <f>YEAR(Sales_Data[[#This Row],[Order Date]])</f>
        <v>2015</v>
      </c>
    </row>
    <row r="8182" spans="1:26" x14ac:dyDescent="0.2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>_xlfn.XLOOKUP(Sales_Data[[#This Row],[Category]],Assumptions_Model!A:A, Assumptions_Model!B:B)</f>
        <v>0.65</v>
      </c>
      <c r="W8182">
        <f>Sales_Data[[#This Row],[Sales]]*Sales_Data[[#This Row],[Cost_%]]</f>
        <v>814.25760000000002</v>
      </c>
      <c r="X8182">
        <f>Sales_Data[[#This Row],[Sales]]-Sales_Data[[#This Row],[Cost]]</f>
        <v>438.44639999999993</v>
      </c>
      <c r="Y8182" s="3">
        <f>Sales_Data[[#This Row],[Gross_Profit_Recalc]]/Sales_Data[[#This Row],[Sales]]</f>
        <v>0.35</v>
      </c>
      <c r="Z8182">
        <f>YEAR(Sales_Data[[#This Row],[Order Date]])</f>
        <v>2015</v>
      </c>
    </row>
    <row r="8183" spans="1:26" x14ac:dyDescent="0.2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>_xlfn.XLOOKUP(Sales_Data[[#This Row],[Category]],Assumptions_Model!A:A, Assumptions_Model!B:B)</f>
        <v>0.55000000000000004</v>
      </c>
      <c r="W8183">
        <f>Sales_Data[[#This Row],[Sales]]*Sales_Data[[#This Row],[Cost_%]]</f>
        <v>61.033500000000004</v>
      </c>
      <c r="X8183">
        <f>Sales_Data[[#This Row],[Sales]]-Sales_Data[[#This Row],[Cost]]</f>
        <v>49.936499999999995</v>
      </c>
      <c r="Y8183" s="3">
        <f>Sales_Data[[#This Row],[Gross_Profit_Recalc]]/Sales_Data[[#This Row],[Sales]]</f>
        <v>0.44999999999999996</v>
      </c>
      <c r="Z8183">
        <f>YEAR(Sales_Data[[#This Row],[Order Date]])</f>
        <v>2015</v>
      </c>
    </row>
    <row r="8184" spans="1:26" x14ac:dyDescent="0.2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>_xlfn.XLOOKUP(Sales_Data[[#This Row],[Category]],Assumptions_Model!A:A, Assumptions_Model!B:B)</f>
        <v>0.65</v>
      </c>
      <c r="W8184">
        <f>Sales_Data[[#This Row],[Sales]]*Sales_Data[[#This Row],[Cost_%]]</f>
        <v>14.695200000000002</v>
      </c>
      <c r="X8184">
        <f>Sales_Data[[#This Row],[Sales]]-Sales_Data[[#This Row],[Cost]]</f>
        <v>7.9127999999999989</v>
      </c>
      <c r="Y8184" s="3">
        <f>Sales_Data[[#This Row],[Gross_Profit_Recalc]]/Sales_Data[[#This Row],[Sales]]</f>
        <v>0.34999999999999992</v>
      </c>
      <c r="Z8184">
        <f>YEAR(Sales_Data[[#This Row],[Order Date]])</f>
        <v>2017</v>
      </c>
    </row>
    <row r="8185" spans="1:26" x14ac:dyDescent="0.2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>_xlfn.XLOOKUP(Sales_Data[[#This Row],[Category]],Assumptions_Model!A:A, Assumptions_Model!B:B)</f>
        <v>0.65</v>
      </c>
      <c r="W8185">
        <f>Sales_Data[[#This Row],[Sales]]*Sales_Data[[#This Row],[Cost_%]]</f>
        <v>1.2298</v>
      </c>
      <c r="X8185">
        <f>Sales_Data[[#This Row],[Sales]]-Sales_Data[[#This Row],[Cost]]</f>
        <v>0.6621999999999999</v>
      </c>
      <c r="Y8185" s="3">
        <f>Sales_Data[[#This Row],[Gross_Profit_Recalc]]/Sales_Data[[#This Row],[Sales]]</f>
        <v>0.35</v>
      </c>
      <c r="Z8185">
        <f>YEAR(Sales_Data[[#This Row],[Order Date]])</f>
        <v>2017</v>
      </c>
    </row>
    <row r="8186" spans="1:26" x14ac:dyDescent="0.2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>_xlfn.XLOOKUP(Sales_Data[[#This Row],[Category]],Assumptions_Model!A:A, Assumptions_Model!B:B)</f>
        <v>0.6</v>
      </c>
      <c r="W8186">
        <f>Sales_Data[[#This Row],[Sales]]*Sales_Data[[#This Row],[Cost_%]]</f>
        <v>37.987199999999994</v>
      </c>
      <c r="X8186">
        <f>Sales_Data[[#This Row],[Sales]]-Sales_Data[[#This Row],[Cost]]</f>
        <v>25.324800000000003</v>
      </c>
      <c r="Y8186" s="3">
        <f>Sales_Data[[#This Row],[Gross_Profit_Recalc]]/Sales_Data[[#This Row],[Sales]]</f>
        <v>0.40000000000000008</v>
      </c>
      <c r="Z8186">
        <f>YEAR(Sales_Data[[#This Row],[Order Date]])</f>
        <v>2017</v>
      </c>
    </row>
    <row r="8187" spans="1:26" x14ac:dyDescent="0.2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>_xlfn.XLOOKUP(Sales_Data[[#This Row],[Category]],Assumptions_Model!A:A, Assumptions_Model!B:B)</f>
        <v>0.6</v>
      </c>
      <c r="W8187">
        <f>Sales_Data[[#This Row],[Sales]]*Sales_Data[[#This Row],[Cost_%]]</f>
        <v>4.6943999999999999</v>
      </c>
      <c r="X8187">
        <f>Sales_Data[[#This Row],[Sales]]-Sales_Data[[#This Row],[Cost]]</f>
        <v>3.1295999999999999</v>
      </c>
      <c r="Y8187" s="3">
        <f>Sales_Data[[#This Row],[Gross_Profit_Recalc]]/Sales_Data[[#This Row],[Sales]]</f>
        <v>0.4</v>
      </c>
      <c r="Z8187">
        <f>YEAR(Sales_Data[[#This Row],[Order Date]])</f>
        <v>2015</v>
      </c>
    </row>
    <row r="8188" spans="1:26" x14ac:dyDescent="0.2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>_xlfn.XLOOKUP(Sales_Data[[#This Row],[Category]],Assumptions_Model!A:A, Assumptions_Model!B:B)</f>
        <v>0.65</v>
      </c>
      <c r="W8188">
        <f>Sales_Data[[#This Row],[Sales]]*Sales_Data[[#This Row],[Cost_%]]</f>
        <v>110.5468</v>
      </c>
      <c r="X8188">
        <f>Sales_Data[[#This Row],[Sales]]-Sales_Data[[#This Row],[Cost]]</f>
        <v>59.525199999999998</v>
      </c>
      <c r="Y8188" s="3">
        <f>Sales_Data[[#This Row],[Gross_Profit_Recalc]]/Sales_Data[[#This Row],[Sales]]</f>
        <v>0.35</v>
      </c>
      <c r="Z8188">
        <f>YEAR(Sales_Data[[#This Row],[Order Date]])</f>
        <v>2015</v>
      </c>
    </row>
    <row r="8189" spans="1:26" x14ac:dyDescent="0.2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>_xlfn.XLOOKUP(Sales_Data[[#This Row],[Category]],Assumptions_Model!A:A, Assumptions_Model!B:B)</f>
        <v>0.6</v>
      </c>
      <c r="W8189">
        <f>Sales_Data[[#This Row],[Sales]]*Sales_Data[[#This Row],[Cost_%]]</f>
        <v>37.692</v>
      </c>
      <c r="X8189">
        <f>Sales_Data[[#This Row],[Sales]]-Sales_Data[[#This Row],[Cost]]</f>
        <v>25.128</v>
      </c>
      <c r="Y8189" s="3">
        <f>Sales_Data[[#This Row],[Gross_Profit_Recalc]]/Sales_Data[[#This Row],[Sales]]</f>
        <v>0.4</v>
      </c>
      <c r="Z8189">
        <f>YEAR(Sales_Data[[#This Row],[Order Date]])</f>
        <v>2016</v>
      </c>
    </row>
    <row r="8190" spans="1:26" x14ac:dyDescent="0.2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>_xlfn.XLOOKUP(Sales_Data[[#This Row],[Category]],Assumptions_Model!A:A, Assumptions_Model!B:B)</f>
        <v>0.6</v>
      </c>
      <c r="W8190">
        <f>Sales_Data[[#This Row],[Sales]]*Sales_Data[[#This Row],[Cost_%]]</f>
        <v>11.664</v>
      </c>
      <c r="X8190">
        <f>Sales_Data[[#This Row],[Sales]]-Sales_Data[[#This Row],[Cost]]</f>
        <v>7.7760000000000016</v>
      </c>
      <c r="Y8190" s="3">
        <f>Sales_Data[[#This Row],[Gross_Profit_Recalc]]/Sales_Data[[#This Row],[Sales]]</f>
        <v>0.40000000000000008</v>
      </c>
      <c r="Z8190">
        <f>YEAR(Sales_Data[[#This Row],[Order Date]])</f>
        <v>2015</v>
      </c>
    </row>
    <row r="8191" spans="1:26" x14ac:dyDescent="0.2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>_xlfn.XLOOKUP(Sales_Data[[#This Row],[Category]],Assumptions_Model!A:A, Assumptions_Model!B:B)</f>
        <v>0.6</v>
      </c>
      <c r="W8191">
        <f>Sales_Data[[#This Row],[Sales]]*Sales_Data[[#This Row],[Cost_%]]</f>
        <v>4.4279999999999999</v>
      </c>
      <c r="X8191">
        <f>Sales_Data[[#This Row],[Sales]]-Sales_Data[[#This Row],[Cost]]</f>
        <v>2.952</v>
      </c>
      <c r="Y8191" s="3">
        <f>Sales_Data[[#This Row],[Gross_Profit_Recalc]]/Sales_Data[[#This Row],[Sales]]</f>
        <v>0.4</v>
      </c>
      <c r="Z8191">
        <f>YEAR(Sales_Data[[#This Row],[Order Date]])</f>
        <v>2015</v>
      </c>
    </row>
    <row r="8192" spans="1:26" x14ac:dyDescent="0.2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>_xlfn.XLOOKUP(Sales_Data[[#This Row],[Category]],Assumptions_Model!A:A, Assumptions_Model!B:B)</f>
        <v>0.6</v>
      </c>
      <c r="W8192">
        <f>Sales_Data[[#This Row],[Sales]]*Sales_Data[[#This Row],[Cost_%]]</f>
        <v>23.327999999999999</v>
      </c>
      <c r="X8192">
        <f>Sales_Data[[#This Row],[Sales]]-Sales_Data[[#This Row],[Cost]]</f>
        <v>15.552000000000003</v>
      </c>
      <c r="Y8192" s="3">
        <f>Sales_Data[[#This Row],[Gross_Profit_Recalc]]/Sales_Data[[#This Row],[Sales]]</f>
        <v>0.40000000000000008</v>
      </c>
      <c r="Z8192">
        <f>YEAR(Sales_Data[[#This Row],[Order Date]])</f>
        <v>2017</v>
      </c>
    </row>
    <row r="8193" spans="1:26" x14ac:dyDescent="0.2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>_xlfn.XLOOKUP(Sales_Data[[#This Row],[Category]],Assumptions_Model!A:A, Assumptions_Model!B:B)</f>
        <v>0.65</v>
      </c>
      <c r="W8193">
        <f>Sales_Data[[#This Row],[Sales]]*Sales_Data[[#This Row],[Cost_%]]</f>
        <v>122.044</v>
      </c>
      <c r="X8193">
        <f>Sales_Data[[#This Row],[Sales]]-Sales_Data[[#This Row],[Cost]]</f>
        <v>65.715999999999994</v>
      </c>
      <c r="Y8193" s="3">
        <f>Sales_Data[[#This Row],[Gross_Profit_Recalc]]/Sales_Data[[#This Row],[Sales]]</f>
        <v>0.35</v>
      </c>
      <c r="Z8193">
        <f>YEAR(Sales_Data[[#This Row],[Order Date]])</f>
        <v>2017</v>
      </c>
    </row>
    <row r="8194" spans="1:26" x14ac:dyDescent="0.2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>_xlfn.XLOOKUP(Sales_Data[[#This Row],[Category]],Assumptions_Model!A:A, Assumptions_Model!B:B)</f>
        <v>0.6</v>
      </c>
      <c r="W8194">
        <f>Sales_Data[[#This Row],[Sales]]*Sales_Data[[#This Row],[Cost_%]]</f>
        <v>3.6288</v>
      </c>
      <c r="X8194">
        <f>Sales_Data[[#This Row],[Sales]]-Sales_Data[[#This Row],[Cost]]</f>
        <v>2.4192</v>
      </c>
      <c r="Y8194" s="3">
        <f>Sales_Data[[#This Row],[Gross_Profit_Recalc]]/Sales_Data[[#This Row],[Sales]]</f>
        <v>0.4</v>
      </c>
      <c r="Z8194">
        <f>YEAR(Sales_Data[[#This Row],[Order Date]])</f>
        <v>2015</v>
      </c>
    </row>
    <row r="8195" spans="1:26" x14ac:dyDescent="0.2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f>_xlfn.XLOOKUP(Sales_Data[[#This Row],[Category]],Assumptions_Model!A:A, Assumptions_Model!B:B)</f>
        <v>0.6</v>
      </c>
      <c r="W8195">
        <f>Sales_Data[[#This Row],[Sales]]*Sales_Data[[#This Row],[Cost_%]]</f>
        <v>59.011200000000002</v>
      </c>
      <c r="X8195">
        <f>Sales_Data[[#This Row],[Sales]]-Sales_Data[[#This Row],[Cost]]</f>
        <v>39.340800000000002</v>
      </c>
      <c r="Y8195" s="3">
        <f>Sales_Data[[#This Row],[Gross_Profit_Recalc]]/Sales_Data[[#This Row],[Sales]]</f>
        <v>0.4</v>
      </c>
      <c r="Z8195">
        <f>YEAR(Sales_Data[[#This Row],[Order Date]])</f>
        <v>2015</v>
      </c>
    </row>
    <row r="8196" spans="1:26" x14ac:dyDescent="0.2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>_xlfn.XLOOKUP(Sales_Data[[#This Row],[Category]],Assumptions_Model!A:A, Assumptions_Model!B:B)</f>
        <v>0.65</v>
      </c>
      <c r="W8196">
        <f>Sales_Data[[#This Row],[Sales]]*Sales_Data[[#This Row],[Cost_%]]</f>
        <v>218.23360000000002</v>
      </c>
      <c r="X8196">
        <f>Sales_Data[[#This Row],[Sales]]-Sales_Data[[#This Row],[Cost]]</f>
        <v>117.5104</v>
      </c>
      <c r="Y8196" s="3">
        <f>Sales_Data[[#This Row],[Gross_Profit_Recalc]]/Sales_Data[[#This Row],[Sales]]</f>
        <v>0.35</v>
      </c>
      <c r="Z8196">
        <f>YEAR(Sales_Data[[#This Row],[Order Date]])</f>
        <v>2015</v>
      </c>
    </row>
    <row r="8197" spans="1:26" x14ac:dyDescent="0.2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>_xlfn.XLOOKUP(Sales_Data[[#This Row],[Category]],Assumptions_Model!A:A, Assumptions_Model!B:B)</f>
        <v>0.6</v>
      </c>
      <c r="W8197">
        <f>Sales_Data[[#This Row],[Sales]]*Sales_Data[[#This Row],[Cost_%]]</f>
        <v>5.3760000000000003</v>
      </c>
      <c r="X8197">
        <f>Sales_Data[[#This Row],[Sales]]-Sales_Data[[#This Row],[Cost]]</f>
        <v>3.5840000000000005</v>
      </c>
      <c r="Y8197" s="3">
        <f>Sales_Data[[#This Row],[Gross_Profit_Recalc]]/Sales_Data[[#This Row],[Sales]]</f>
        <v>0.4</v>
      </c>
      <c r="Z8197">
        <f>YEAR(Sales_Data[[#This Row],[Order Date]])</f>
        <v>2015</v>
      </c>
    </row>
    <row r="8198" spans="1:26" x14ac:dyDescent="0.2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>_xlfn.XLOOKUP(Sales_Data[[#This Row],[Category]],Assumptions_Model!A:A, Assumptions_Model!B:B)</f>
        <v>0.55000000000000004</v>
      </c>
      <c r="W8198">
        <f>Sales_Data[[#This Row],[Sales]]*Sales_Data[[#This Row],[Cost_%]]</f>
        <v>49.2624</v>
      </c>
      <c r="X8198">
        <f>Sales_Data[[#This Row],[Sales]]-Sales_Data[[#This Row],[Cost]]</f>
        <v>40.305599999999998</v>
      </c>
      <c r="Y8198" s="3">
        <f>Sales_Data[[#This Row],[Gross_Profit_Recalc]]/Sales_Data[[#This Row],[Sales]]</f>
        <v>0.45</v>
      </c>
      <c r="Z8198">
        <f>YEAR(Sales_Data[[#This Row],[Order Date]])</f>
        <v>2017</v>
      </c>
    </row>
    <row r="8199" spans="1:26" x14ac:dyDescent="0.2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>_xlfn.XLOOKUP(Sales_Data[[#This Row],[Category]],Assumptions_Model!A:A, Assumptions_Model!B:B)</f>
        <v>0.6</v>
      </c>
      <c r="W8199">
        <f>Sales_Data[[#This Row],[Sales]]*Sales_Data[[#This Row],[Cost_%]]</f>
        <v>43.175999999999995</v>
      </c>
      <c r="X8199">
        <f>Sales_Data[[#This Row],[Sales]]-Sales_Data[[#This Row],[Cost]]</f>
        <v>28.783999999999999</v>
      </c>
      <c r="Y8199" s="3">
        <f>Sales_Data[[#This Row],[Gross_Profit_Recalc]]/Sales_Data[[#This Row],[Sales]]</f>
        <v>0.4</v>
      </c>
      <c r="Z8199">
        <f>YEAR(Sales_Data[[#This Row],[Order Date]])</f>
        <v>2017</v>
      </c>
    </row>
    <row r="8200" spans="1:26" x14ac:dyDescent="0.2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>_xlfn.XLOOKUP(Sales_Data[[#This Row],[Category]],Assumptions_Model!A:A, Assumptions_Model!B:B)</f>
        <v>0.6</v>
      </c>
      <c r="W8200">
        <f>Sales_Data[[#This Row],[Sales]]*Sales_Data[[#This Row],[Cost_%]]</f>
        <v>9.3311999999999991</v>
      </c>
      <c r="X8200">
        <f>Sales_Data[[#This Row],[Sales]]-Sales_Data[[#This Row],[Cost]]</f>
        <v>6.2208000000000006</v>
      </c>
      <c r="Y8200" s="3">
        <f>Sales_Data[[#This Row],[Gross_Profit_Recalc]]/Sales_Data[[#This Row],[Sales]]</f>
        <v>0.4</v>
      </c>
      <c r="Z8200">
        <f>YEAR(Sales_Data[[#This Row],[Order Date]])</f>
        <v>2017</v>
      </c>
    </row>
    <row r="8201" spans="1:26" x14ac:dyDescent="0.2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>_xlfn.XLOOKUP(Sales_Data[[#This Row],[Category]],Assumptions_Model!A:A, Assumptions_Model!B:B)</f>
        <v>0.6</v>
      </c>
      <c r="W8201">
        <f>Sales_Data[[#This Row],[Sales]]*Sales_Data[[#This Row],[Cost_%]]</f>
        <v>6.258</v>
      </c>
      <c r="X8201">
        <f>Sales_Data[[#This Row],[Sales]]-Sales_Data[[#This Row],[Cost]]</f>
        <v>4.1719999999999997</v>
      </c>
      <c r="Y8201" s="3">
        <f>Sales_Data[[#This Row],[Gross_Profit_Recalc]]/Sales_Data[[#This Row],[Sales]]</f>
        <v>0.39999999999999997</v>
      </c>
      <c r="Z8201">
        <f>YEAR(Sales_Data[[#This Row],[Order Date]])</f>
        <v>2017</v>
      </c>
    </row>
    <row r="8202" spans="1:26" x14ac:dyDescent="0.2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>_xlfn.XLOOKUP(Sales_Data[[#This Row],[Category]],Assumptions_Model!A:A, Assumptions_Model!B:B)</f>
        <v>0.6</v>
      </c>
      <c r="W8202">
        <f>Sales_Data[[#This Row],[Sales]]*Sales_Data[[#This Row],[Cost_%]]</f>
        <v>43.670400000000001</v>
      </c>
      <c r="X8202">
        <f>Sales_Data[[#This Row],[Sales]]-Sales_Data[[#This Row],[Cost]]</f>
        <v>29.113600000000005</v>
      </c>
      <c r="Y8202" s="3">
        <f>Sales_Data[[#This Row],[Gross_Profit_Recalc]]/Sales_Data[[#This Row],[Sales]]</f>
        <v>0.4</v>
      </c>
      <c r="Z8202">
        <f>YEAR(Sales_Data[[#This Row],[Order Date]])</f>
        <v>2017</v>
      </c>
    </row>
    <row r="8203" spans="1:26" x14ac:dyDescent="0.2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>_xlfn.XLOOKUP(Sales_Data[[#This Row],[Category]],Assumptions_Model!A:A, Assumptions_Model!B:B)</f>
        <v>0.6</v>
      </c>
      <c r="W8203">
        <f>Sales_Data[[#This Row],[Sales]]*Sales_Data[[#This Row],[Cost_%]]</f>
        <v>40.29</v>
      </c>
      <c r="X8203">
        <f>Sales_Data[[#This Row],[Sales]]-Sales_Data[[#This Row],[Cost]]</f>
        <v>26.860000000000007</v>
      </c>
      <c r="Y8203" s="3">
        <f>Sales_Data[[#This Row],[Gross_Profit_Recalc]]/Sales_Data[[#This Row],[Sales]]</f>
        <v>0.40000000000000008</v>
      </c>
      <c r="Z8203">
        <f>YEAR(Sales_Data[[#This Row],[Order Date]])</f>
        <v>2015</v>
      </c>
    </row>
    <row r="8204" spans="1:26" x14ac:dyDescent="0.2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>_xlfn.XLOOKUP(Sales_Data[[#This Row],[Category]],Assumptions_Model!A:A, Assumptions_Model!B:B)</f>
        <v>0.55000000000000004</v>
      </c>
      <c r="W8204">
        <f>Sales_Data[[#This Row],[Sales]]*Sales_Data[[#This Row],[Cost_%]]</f>
        <v>302.48900000000003</v>
      </c>
      <c r="X8204">
        <f>Sales_Data[[#This Row],[Sales]]-Sales_Data[[#This Row],[Cost]]</f>
        <v>247.49099999999999</v>
      </c>
      <c r="Y8204" s="3">
        <f>Sales_Data[[#This Row],[Gross_Profit_Recalc]]/Sales_Data[[#This Row],[Sales]]</f>
        <v>0.44999999999999996</v>
      </c>
      <c r="Z8204">
        <f>YEAR(Sales_Data[[#This Row],[Order Date]])</f>
        <v>2015</v>
      </c>
    </row>
    <row r="8205" spans="1:26" x14ac:dyDescent="0.2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>_xlfn.XLOOKUP(Sales_Data[[#This Row],[Category]],Assumptions_Model!A:A, Assumptions_Model!B:B)</f>
        <v>0.65</v>
      </c>
      <c r="W8205">
        <f>Sales_Data[[#This Row],[Sales]]*Sales_Data[[#This Row],[Cost_%]]</f>
        <v>7.6830000000000007</v>
      </c>
      <c r="X8205">
        <f>Sales_Data[[#This Row],[Sales]]-Sales_Data[[#This Row],[Cost]]</f>
        <v>4.1369999999999996</v>
      </c>
      <c r="Y8205" s="3">
        <f>Sales_Data[[#This Row],[Gross_Profit_Recalc]]/Sales_Data[[#This Row],[Sales]]</f>
        <v>0.35</v>
      </c>
      <c r="Z8205">
        <f>YEAR(Sales_Data[[#This Row],[Order Date]])</f>
        <v>2015</v>
      </c>
    </row>
    <row r="8206" spans="1:26" x14ac:dyDescent="0.2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>_xlfn.XLOOKUP(Sales_Data[[#This Row],[Category]],Assumptions_Model!A:A, Assumptions_Model!B:B)</f>
        <v>0.55000000000000004</v>
      </c>
      <c r="W8206">
        <f>Sales_Data[[#This Row],[Sales]]*Sales_Data[[#This Row],[Cost_%]]</f>
        <v>2554.09</v>
      </c>
      <c r="X8206">
        <f>Sales_Data[[#This Row],[Sales]]-Sales_Data[[#This Row],[Cost]]</f>
        <v>2089.71</v>
      </c>
      <c r="Y8206" s="3">
        <f>Sales_Data[[#This Row],[Gross_Profit_Recalc]]/Sales_Data[[#This Row],[Sales]]</f>
        <v>0.45</v>
      </c>
      <c r="Z8206">
        <f>YEAR(Sales_Data[[#This Row],[Order Date]])</f>
        <v>2015</v>
      </c>
    </row>
    <row r="8207" spans="1:26" x14ac:dyDescent="0.2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>_xlfn.XLOOKUP(Sales_Data[[#This Row],[Category]],Assumptions_Model!A:A, Assumptions_Model!B:B)</f>
        <v>0.65</v>
      </c>
      <c r="W8207">
        <f>Sales_Data[[#This Row],[Sales]]*Sales_Data[[#This Row],[Cost_%]]</f>
        <v>375.54660000000001</v>
      </c>
      <c r="X8207">
        <f>Sales_Data[[#This Row],[Sales]]-Sales_Data[[#This Row],[Cost]]</f>
        <v>202.2174</v>
      </c>
      <c r="Y8207" s="3">
        <f>Sales_Data[[#This Row],[Gross_Profit_Recalc]]/Sales_Data[[#This Row],[Sales]]</f>
        <v>0.35</v>
      </c>
      <c r="Z8207">
        <f>YEAR(Sales_Data[[#This Row],[Order Date]])</f>
        <v>2015</v>
      </c>
    </row>
    <row r="8208" spans="1:26" x14ac:dyDescent="0.2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>_xlfn.XLOOKUP(Sales_Data[[#This Row],[Category]],Assumptions_Model!A:A, Assumptions_Model!B:B)</f>
        <v>0.65</v>
      </c>
      <c r="W8208">
        <f>Sales_Data[[#This Row],[Sales]]*Sales_Data[[#This Row],[Cost_%]]</f>
        <v>124.48507500000001</v>
      </c>
      <c r="X8208">
        <f>Sales_Data[[#This Row],[Sales]]-Sales_Data[[#This Row],[Cost]]</f>
        <v>67.030424999999994</v>
      </c>
      <c r="Y8208" s="3">
        <f>Sales_Data[[#This Row],[Gross_Profit_Recalc]]/Sales_Data[[#This Row],[Sales]]</f>
        <v>0.35</v>
      </c>
      <c r="Z8208">
        <f>YEAR(Sales_Data[[#This Row],[Order Date]])</f>
        <v>2015</v>
      </c>
    </row>
    <row r="8209" spans="1:26" x14ac:dyDescent="0.2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>_xlfn.XLOOKUP(Sales_Data[[#This Row],[Category]],Assumptions_Model!A:A, Assumptions_Model!B:B)</f>
        <v>0.6</v>
      </c>
      <c r="W8209">
        <f>Sales_Data[[#This Row],[Sales]]*Sales_Data[[#This Row],[Cost_%]]</f>
        <v>1.5744</v>
      </c>
      <c r="X8209">
        <f>Sales_Data[[#This Row],[Sales]]-Sales_Data[[#This Row],[Cost]]</f>
        <v>1.0496000000000001</v>
      </c>
      <c r="Y8209" s="3">
        <f>Sales_Data[[#This Row],[Gross_Profit_Recalc]]/Sales_Data[[#This Row],[Sales]]</f>
        <v>0.4</v>
      </c>
      <c r="Z8209">
        <f>YEAR(Sales_Data[[#This Row],[Order Date]])</f>
        <v>2015</v>
      </c>
    </row>
    <row r="8210" spans="1:26" x14ac:dyDescent="0.2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>_xlfn.XLOOKUP(Sales_Data[[#This Row],[Category]],Assumptions_Model!A:A, Assumptions_Model!B:B)</f>
        <v>0.6</v>
      </c>
      <c r="W8210">
        <f>Sales_Data[[#This Row],[Sales]]*Sales_Data[[#This Row],[Cost_%]]</f>
        <v>821.85839999999996</v>
      </c>
      <c r="X8210">
        <f>Sales_Data[[#This Row],[Sales]]-Sales_Data[[#This Row],[Cost]]</f>
        <v>547.90559999999994</v>
      </c>
      <c r="Y8210" s="3">
        <f>Sales_Data[[#This Row],[Gross_Profit_Recalc]]/Sales_Data[[#This Row],[Sales]]</f>
        <v>0.39999999999999997</v>
      </c>
      <c r="Z8210">
        <f>YEAR(Sales_Data[[#This Row],[Order Date]])</f>
        <v>2015</v>
      </c>
    </row>
    <row r="8211" spans="1:26" x14ac:dyDescent="0.2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>_xlfn.XLOOKUP(Sales_Data[[#This Row],[Category]],Assumptions_Model!A:A, Assumptions_Model!B:B)</f>
        <v>0.6</v>
      </c>
      <c r="W8211">
        <f>Sales_Data[[#This Row],[Sales]]*Sales_Data[[#This Row],[Cost_%]]</f>
        <v>176.6208</v>
      </c>
      <c r="X8211">
        <f>Sales_Data[[#This Row],[Sales]]-Sales_Data[[#This Row],[Cost]]</f>
        <v>117.74719999999999</v>
      </c>
      <c r="Y8211" s="3">
        <f>Sales_Data[[#This Row],[Gross_Profit_Recalc]]/Sales_Data[[#This Row],[Sales]]</f>
        <v>0.39999999999999997</v>
      </c>
      <c r="Z8211">
        <f>YEAR(Sales_Data[[#This Row],[Order Date]])</f>
        <v>2015</v>
      </c>
    </row>
    <row r="8212" spans="1:26" x14ac:dyDescent="0.2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>_xlfn.XLOOKUP(Sales_Data[[#This Row],[Category]],Assumptions_Model!A:A, Assumptions_Model!B:B)</f>
        <v>0.6</v>
      </c>
      <c r="W8212">
        <f>Sales_Data[[#This Row],[Sales]]*Sales_Data[[#This Row],[Cost_%]]</f>
        <v>48.940799999999996</v>
      </c>
      <c r="X8212">
        <f>Sales_Data[[#This Row],[Sales]]-Sales_Data[[#This Row],[Cost]]</f>
        <v>32.627200000000002</v>
      </c>
      <c r="Y8212" s="3">
        <f>Sales_Data[[#This Row],[Gross_Profit_Recalc]]/Sales_Data[[#This Row],[Sales]]</f>
        <v>0.4</v>
      </c>
      <c r="Z8212">
        <f>YEAR(Sales_Data[[#This Row],[Order Date]])</f>
        <v>2017</v>
      </c>
    </row>
    <row r="8213" spans="1:26" x14ac:dyDescent="0.2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>_xlfn.XLOOKUP(Sales_Data[[#This Row],[Category]],Assumptions_Model!A:A, Assumptions_Model!B:B)</f>
        <v>0.65</v>
      </c>
      <c r="W8213">
        <f>Sales_Data[[#This Row],[Sales]]*Sales_Data[[#This Row],[Cost_%]]</f>
        <v>28.899000000000001</v>
      </c>
      <c r="X8213">
        <f>Sales_Data[[#This Row],[Sales]]-Sales_Data[[#This Row],[Cost]]</f>
        <v>15.561</v>
      </c>
      <c r="Y8213" s="3">
        <f>Sales_Data[[#This Row],[Gross_Profit_Recalc]]/Sales_Data[[#This Row],[Sales]]</f>
        <v>0.35</v>
      </c>
      <c r="Z8213">
        <f>YEAR(Sales_Data[[#This Row],[Order Date]])</f>
        <v>2016</v>
      </c>
    </row>
    <row r="8214" spans="1:26" x14ac:dyDescent="0.2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>_xlfn.XLOOKUP(Sales_Data[[#This Row],[Category]],Assumptions_Model!A:A, Assumptions_Model!B:B)</f>
        <v>0.6</v>
      </c>
      <c r="W8214">
        <f>Sales_Data[[#This Row],[Sales]]*Sales_Data[[#This Row],[Cost_%]]</f>
        <v>188.4528</v>
      </c>
      <c r="X8214">
        <f>Sales_Data[[#This Row],[Sales]]-Sales_Data[[#This Row],[Cost]]</f>
        <v>125.63520000000003</v>
      </c>
      <c r="Y8214" s="3">
        <f>Sales_Data[[#This Row],[Gross_Profit_Recalc]]/Sales_Data[[#This Row],[Sales]]</f>
        <v>0.40000000000000008</v>
      </c>
      <c r="Z8214">
        <f>YEAR(Sales_Data[[#This Row],[Order Date]])</f>
        <v>2016</v>
      </c>
    </row>
    <row r="8215" spans="1:26" x14ac:dyDescent="0.2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>_xlfn.XLOOKUP(Sales_Data[[#This Row],[Category]],Assumptions_Model!A:A, Assumptions_Model!B:B)</f>
        <v>0.6</v>
      </c>
      <c r="W8215">
        <f>Sales_Data[[#This Row],[Sales]]*Sales_Data[[#This Row],[Cost_%]]</f>
        <v>3.8016000000000001</v>
      </c>
      <c r="X8215">
        <f>Sales_Data[[#This Row],[Sales]]-Sales_Data[[#This Row],[Cost]]</f>
        <v>2.5344000000000002</v>
      </c>
      <c r="Y8215" s="3">
        <f>Sales_Data[[#This Row],[Gross_Profit_Recalc]]/Sales_Data[[#This Row],[Sales]]</f>
        <v>0.4</v>
      </c>
      <c r="Z8215">
        <f>YEAR(Sales_Data[[#This Row],[Order Date]])</f>
        <v>2015</v>
      </c>
    </row>
    <row r="8216" spans="1:26" x14ac:dyDescent="0.2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f>_xlfn.XLOOKUP(Sales_Data[[#This Row],[Category]],Assumptions_Model!A:A, Assumptions_Model!B:B)</f>
        <v>0.6</v>
      </c>
      <c r="W8216">
        <f>Sales_Data[[#This Row],[Sales]]*Sales_Data[[#This Row],[Cost_%]]</f>
        <v>6.2880000000000003</v>
      </c>
      <c r="X8216">
        <f>Sales_Data[[#This Row],[Sales]]-Sales_Data[[#This Row],[Cost]]</f>
        <v>4.1920000000000002</v>
      </c>
      <c r="Y8216" s="3">
        <f>Sales_Data[[#This Row],[Gross_Profit_Recalc]]/Sales_Data[[#This Row],[Sales]]</f>
        <v>0.4</v>
      </c>
      <c r="Z8216">
        <f>YEAR(Sales_Data[[#This Row],[Order Date]])</f>
        <v>2015</v>
      </c>
    </row>
    <row r="8217" spans="1:26" x14ac:dyDescent="0.2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>_xlfn.XLOOKUP(Sales_Data[[#This Row],[Category]],Assumptions_Model!A:A, Assumptions_Model!B:B)</f>
        <v>0.6</v>
      </c>
      <c r="W8217">
        <f>Sales_Data[[#This Row],[Sales]]*Sales_Data[[#This Row],[Cost_%]]</f>
        <v>1.4813999999999998</v>
      </c>
      <c r="X8217">
        <f>Sales_Data[[#This Row],[Sales]]-Sales_Data[[#This Row],[Cost]]</f>
        <v>0.98760000000000003</v>
      </c>
      <c r="Y8217" s="3">
        <f>Sales_Data[[#This Row],[Gross_Profit_Recalc]]/Sales_Data[[#This Row],[Sales]]</f>
        <v>0.4</v>
      </c>
      <c r="Z8217">
        <f>YEAR(Sales_Data[[#This Row],[Order Date]])</f>
        <v>2015</v>
      </c>
    </row>
    <row r="8218" spans="1:26" x14ac:dyDescent="0.2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>_xlfn.XLOOKUP(Sales_Data[[#This Row],[Category]],Assumptions_Model!A:A, Assumptions_Model!B:B)</f>
        <v>0.6</v>
      </c>
      <c r="W8218">
        <f>Sales_Data[[#This Row],[Sales]]*Sales_Data[[#This Row],[Cost_%]]</f>
        <v>1.9583999999999997</v>
      </c>
      <c r="X8218">
        <f>Sales_Data[[#This Row],[Sales]]-Sales_Data[[#This Row],[Cost]]</f>
        <v>1.3056000000000001</v>
      </c>
      <c r="Y8218" s="3">
        <f>Sales_Data[[#This Row],[Gross_Profit_Recalc]]/Sales_Data[[#This Row],[Sales]]</f>
        <v>0.40000000000000008</v>
      </c>
      <c r="Z8218">
        <f>YEAR(Sales_Data[[#This Row],[Order Date]])</f>
        <v>2015</v>
      </c>
    </row>
    <row r="8219" spans="1:26" x14ac:dyDescent="0.2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>_xlfn.XLOOKUP(Sales_Data[[#This Row],[Category]],Assumptions_Model!A:A, Assumptions_Model!B:B)</f>
        <v>0.6</v>
      </c>
      <c r="W8219">
        <f>Sales_Data[[#This Row],[Sales]]*Sales_Data[[#This Row],[Cost_%]]</f>
        <v>2.6064000000000003</v>
      </c>
      <c r="X8219">
        <f>Sales_Data[[#This Row],[Sales]]-Sales_Data[[#This Row],[Cost]]</f>
        <v>1.7376</v>
      </c>
      <c r="Y8219" s="3">
        <f>Sales_Data[[#This Row],[Gross_Profit_Recalc]]/Sales_Data[[#This Row],[Sales]]</f>
        <v>0.39999999999999997</v>
      </c>
      <c r="Z8219">
        <f>YEAR(Sales_Data[[#This Row],[Order Date]])</f>
        <v>2014</v>
      </c>
    </row>
    <row r="8220" spans="1:26" x14ac:dyDescent="0.2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>_xlfn.XLOOKUP(Sales_Data[[#This Row],[Category]],Assumptions_Model!A:A, Assumptions_Model!B:B)</f>
        <v>0.65</v>
      </c>
      <c r="W8220">
        <f>Sales_Data[[#This Row],[Sales]]*Sales_Data[[#This Row],[Cost_%]]</f>
        <v>20.654399999999999</v>
      </c>
      <c r="X8220">
        <f>Sales_Data[[#This Row],[Sales]]-Sales_Data[[#This Row],[Cost]]</f>
        <v>11.121600000000001</v>
      </c>
      <c r="Y8220" s="3">
        <f>Sales_Data[[#This Row],[Gross_Profit_Recalc]]/Sales_Data[[#This Row],[Sales]]</f>
        <v>0.35000000000000003</v>
      </c>
      <c r="Z8220">
        <f>YEAR(Sales_Data[[#This Row],[Order Date]])</f>
        <v>2014</v>
      </c>
    </row>
    <row r="8221" spans="1:26" x14ac:dyDescent="0.2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>_xlfn.XLOOKUP(Sales_Data[[#This Row],[Category]],Assumptions_Model!A:A, Assumptions_Model!B:B)</f>
        <v>0.6</v>
      </c>
      <c r="W8221">
        <f>Sales_Data[[#This Row],[Sales]]*Sales_Data[[#This Row],[Cost_%]]</f>
        <v>2.9567999999999999</v>
      </c>
      <c r="X8221">
        <f>Sales_Data[[#This Row],[Sales]]-Sales_Data[[#This Row],[Cost]]</f>
        <v>1.9712000000000001</v>
      </c>
      <c r="Y8221" s="3">
        <f>Sales_Data[[#This Row],[Gross_Profit_Recalc]]/Sales_Data[[#This Row],[Sales]]</f>
        <v>0.4</v>
      </c>
      <c r="Z8221">
        <f>YEAR(Sales_Data[[#This Row],[Order Date]])</f>
        <v>2014</v>
      </c>
    </row>
    <row r="8222" spans="1:26" x14ac:dyDescent="0.2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>_xlfn.XLOOKUP(Sales_Data[[#This Row],[Category]],Assumptions_Model!A:A, Assumptions_Model!B:B)</f>
        <v>0.6</v>
      </c>
      <c r="W8222">
        <f>Sales_Data[[#This Row],[Sales]]*Sales_Data[[#This Row],[Cost_%]]</f>
        <v>1.0728</v>
      </c>
      <c r="X8222">
        <f>Sales_Data[[#This Row],[Sales]]-Sales_Data[[#This Row],[Cost]]</f>
        <v>0.71520000000000006</v>
      </c>
      <c r="Y8222" s="3">
        <f>Sales_Data[[#This Row],[Gross_Profit_Recalc]]/Sales_Data[[#This Row],[Sales]]</f>
        <v>0.4</v>
      </c>
      <c r="Z8222">
        <f>YEAR(Sales_Data[[#This Row],[Order Date]])</f>
        <v>2014</v>
      </c>
    </row>
    <row r="8223" spans="1:26" x14ac:dyDescent="0.2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>_xlfn.XLOOKUP(Sales_Data[[#This Row],[Category]],Assumptions_Model!A:A, Assumptions_Model!B:B)</f>
        <v>0.6</v>
      </c>
      <c r="W8223">
        <f>Sales_Data[[#This Row],[Sales]]*Sales_Data[[#This Row],[Cost_%]]</f>
        <v>9.0431999999999988</v>
      </c>
      <c r="X8223">
        <f>Sales_Data[[#This Row],[Sales]]-Sales_Data[[#This Row],[Cost]]</f>
        <v>6.0288000000000004</v>
      </c>
      <c r="Y8223" s="3">
        <f>Sales_Data[[#This Row],[Gross_Profit_Recalc]]/Sales_Data[[#This Row],[Sales]]</f>
        <v>0.4</v>
      </c>
      <c r="Z8223">
        <f>YEAR(Sales_Data[[#This Row],[Order Date]])</f>
        <v>2014</v>
      </c>
    </row>
    <row r="8224" spans="1:26" x14ac:dyDescent="0.2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f>_xlfn.XLOOKUP(Sales_Data[[#This Row],[Category]],Assumptions_Model!A:A, Assumptions_Model!B:B)</f>
        <v>0.6</v>
      </c>
      <c r="W8224">
        <f>Sales_Data[[#This Row],[Sales]]*Sales_Data[[#This Row],[Cost_%]]</f>
        <v>7.5743999999999998</v>
      </c>
      <c r="X8224">
        <f>Sales_Data[[#This Row],[Sales]]-Sales_Data[[#This Row],[Cost]]</f>
        <v>5.0496000000000008</v>
      </c>
      <c r="Y8224" s="3">
        <f>Sales_Data[[#This Row],[Gross_Profit_Recalc]]/Sales_Data[[#This Row],[Sales]]</f>
        <v>0.4</v>
      </c>
      <c r="Z8224">
        <f>YEAR(Sales_Data[[#This Row],[Order Date]])</f>
        <v>2014</v>
      </c>
    </row>
    <row r="8225" spans="1:26" x14ac:dyDescent="0.2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>_xlfn.XLOOKUP(Sales_Data[[#This Row],[Category]],Assumptions_Model!A:A, Assumptions_Model!B:B)</f>
        <v>0.6</v>
      </c>
      <c r="W8225">
        <f>Sales_Data[[#This Row],[Sales]]*Sales_Data[[#This Row],[Cost_%]]</f>
        <v>111.52799999999999</v>
      </c>
      <c r="X8225">
        <f>Sales_Data[[#This Row],[Sales]]-Sales_Data[[#This Row],[Cost]]</f>
        <v>74.352000000000004</v>
      </c>
      <c r="Y8225" s="3">
        <f>Sales_Data[[#This Row],[Gross_Profit_Recalc]]/Sales_Data[[#This Row],[Sales]]</f>
        <v>0.4</v>
      </c>
      <c r="Z8225">
        <f>YEAR(Sales_Data[[#This Row],[Order Date]])</f>
        <v>2016</v>
      </c>
    </row>
    <row r="8226" spans="1:26" x14ac:dyDescent="0.2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>_xlfn.XLOOKUP(Sales_Data[[#This Row],[Category]],Assumptions_Model!A:A, Assumptions_Model!B:B)</f>
        <v>0.6</v>
      </c>
      <c r="W8226">
        <f>Sales_Data[[#This Row],[Sales]]*Sales_Data[[#This Row],[Cost_%]]</f>
        <v>7.7759999999999998</v>
      </c>
      <c r="X8226">
        <f>Sales_Data[[#This Row],[Sales]]-Sales_Data[[#This Row],[Cost]]</f>
        <v>5.1840000000000011</v>
      </c>
      <c r="Y8226" s="3">
        <f>Sales_Data[[#This Row],[Gross_Profit_Recalc]]/Sales_Data[[#This Row],[Sales]]</f>
        <v>0.40000000000000008</v>
      </c>
      <c r="Z8226">
        <f>YEAR(Sales_Data[[#This Row],[Order Date]])</f>
        <v>2016</v>
      </c>
    </row>
    <row r="8227" spans="1:26" x14ac:dyDescent="0.2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>_xlfn.XLOOKUP(Sales_Data[[#This Row],[Category]],Assumptions_Model!A:A, Assumptions_Model!B:B)</f>
        <v>0.6</v>
      </c>
      <c r="W8227">
        <f>Sales_Data[[#This Row],[Sales]]*Sales_Data[[#This Row],[Cost_%]]</f>
        <v>113.82</v>
      </c>
      <c r="X8227">
        <f>Sales_Data[[#This Row],[Sales]]-Sales_Data[[#This Row],[Cost]]</f>
        <v>75.88</v>
      </c>
      <c r="Y8227" s="3">
        <f>Sales_Data[[#This Row],[Gross_Profit_Recalc]]/Sales_Data[[#This Row],[Sales]]</f>
        <v>0.4</v>
      </c>
      <c r="Z8227">
        <f>YEAR(Sales_Data[[#This Row],[Order Date]])</f>
        <v>2017</v>
      </c>
    </row>
    <row r="8228" spans="1:26" x14ac:dyDescent="0.2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>_xlfn.XLOOKUP(Sales_Data[[#This Row],[Category]],Assumptions_Model!A:A, Assumptions_Model!B:B)</f>
        <v>0.6</v>
      </c>
      <c r="W8228">
        <f>Sales_Data[[#This Row],[Sales]]*Sales_Data[[#This Row],[Cost_%]]</f>
        <v>24.594000000000001</v>
      </c>
      <c r="X8228">
        <f>Sales_Data[[#This Row],[Sales]]-Sales_Data[[#This Row],[Cost]]</f>
        <v>16.396000000000001</v>
      </c>
      <c r="Y8228" s="3">
        <f>Sales_Data[[#This Row],[Gross_Profit_Recalc]]/Sales_Data[[#This Row],[Sales]]</f>
        <v>0.4</v>
      </c>
      <c r="Z8228">
        <f>YEAR(Sales_Data[[#This Row],[Order Date]])</f>
        <v>2017</v>
      </c>
    </row>
    <row r="8229" spans="1:26" x14ac:dyDescent="0.2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>_xlfn.XLOOKUP(Sales_Data[[#This Row],[Category]],Assumptions_Model!A:A, Assumptions_Model!B:B)</f>
        <v>0.65</v>
      </c>
      <c r="W8229">
        <f>Sales_Data[[#This Row],[Sales]]*Sales_Data[[#This Row],[Cost_%]]</f>
        <v>53.716000000000001</v>
      </c>
      <c r="X8229">
        <f>Sales_Data[[#This Row],[Sales]]-Sales_Data[[#This Row],[Cost]]</f>
        <v>28.923999999999999</v>
      </c>
      <c r="Y8229" s="3">
        <f>Sales_Data[[#This Row],[Gross_Profit_Recalc]]/Sales_Data[[#This Row],[Sales]]</f>
        <v>0.35</v>
      </c>
      <c r="Z8229">
        <f>YEAR(Sales_Data[[#This Row],[Order Date]])</f>
        <v>2016</v>
      </c>
    </row>
    <row r="8230" spans="1:26" x14ac:dyDescent="0.2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>_xlfn.XLOOKUP(Sales_Data[[#This Row],[Category]],Assumptions_Model!A:A, Assumptions_Model!B:B)</f>
        <v>0.6</v>
      </c>
      <c r="W8230">
        <f>Sales_Data[[#This Row],[Sales]]*Sales_Data[[#This Row],[Cost_%]]</f>
        <v>18.611999999999998</v>
      </c>
      <c r="X8230">
        <f>Sales_Data[[#This Row],[Sales]]-Sales_Data[[#This Row],[Cost]]</f>
        <v>12.408000000000001</v>
      </c>
      <c r="Y8230" s="3">
        <f>Sales_Data[[#This Row],[Gross_Profit_Recalc]]/Sales_Data[[#This Row],[Sales]]</f>
        <v>0.4</v>
      </c>
      <c r="Z8230">
        <f>YEAR(Sales_Data[[#This Row],[Order Date]])</f>
        <v>2016</v>
      </c>
    </row>
    <row r="8231" spans="1:26" x14ac:dyDescent="0.2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>_xlfn.XLOOKUP(Sales_Data[[#This Row],[Category]],Assumptions_Model!A:A, Assumptions_Model!B:B)</f>
        <v>0.55000000000000004</v>
      </c>
      <c r="W8231">
        <f>Sales_Data[[#This Row],[Sales]]*Sales_Data[[#This Row],[Cost_%]]</f>
        <v>49.483500000000006</v>
      </c>
      <c r="X8231">
        <f>Sales_Data[[#This Row],[Sales]]-Sales_Data[[#This Row],[Cost]]</f>
        <v>40.486499999999992</v>
      </c>
      <c r="Y8231" s="3">
        <f>Sales_Data[[#This Row],[Gross_Profit_Recalc]]/Sales_Data[[#This Row],[Sales]]</f>
        <v>0.4499999999999999</v>
      </c>
      <c r="Z8231">
        <f>YEAR(Sales_Data[[#This Row],[Order Date]])</f>
        <v>2016</v>
      </c>
    </row>
    <row r="8232" spans="1:26" x14ac:dyDescent="0.2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>_xlfn.XLOOKUP(Sales_Data[[#This Row],[Category]],Assumptions_Model!A:A, Assumptions_Model!B:B)</f>
        <v>0.6</v>
      </c>
      <c r="W8232">
        <f>Sales_Data[[#This Row],[Sales]]*Sales_Data[[#This Row],[Cost_%]]</f>
        <v>21.581999999999997</v>
      </c>
      <c r="X8232">
        <f>Sales_Data[[#This Row],[Sales]]-Sales_Data[[#This Row],[Cost]]</f>
        <v>14.388000000000002</v>
      </c>
      <c r="Y8232" s="3">
        <f>Sales_Data[[#This Row],[Gross_Profit_Recalc]]/Sales_Data[[#This Row],[Sales]]</f>
        <v>0.40000000000000008</v>
      </c>
      <c r="Z8232">
        <f>YEAR(Sales_Data[[#This Row],[Order Date]])</f>
        <v>2016</v>
      </c>
    </row>
    <row r="8233" spans="1:26" x14ac:dyDescent="0.2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>_xlfn.XLOOKUP(Sales_Data[[#This Row],[Category]],Assumptions_Model!A:A, Assumptions_Model!B:B)</f>
        <v>0.65</v>
      </c>
      <c r="W8233">
        <f>Sales_Data[[#This Row],[Sales]]*Sales_Data[[#This Row],[Cost_%]]</f>
        <v>823.45899999999995</v>
      </c>
      <c r="X8233">
        <f>Sales_Data[[#This Row],[Sales]]-Sales_Data[[#This Row],[Cost]]</f>
        <v>443.40099999999995</v>
      </c>
      <c r="Y8233" s="3">
        <f>Sales_Data[[#This Row],[Gross_Profit_Recalc]]/Sales_Data[[#This Row],[Sales]]</f>
        <v>0.35</v>
      </c>
      <c r="Z8233">
        <f>YEAR(Sales_Data[[#This Row],[Order Date]])</f>
        <v>2016</v>
      </c>
    </row>
    <row r="8234" spans="1:26" x14ac:dyDescent="0.2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>_xlfn.XLOOKUP(Sales_Data[[#This Row],[Category]],Assumptions_Model!A:A, Assumptions_Model!B:B)</f>
        <v>0.6</v>
      </c>
      <c r="W8234">
        <f>Sales_Data[[#This Row],[Sales]]*Sales_Data[[#This Row],[Cost_%]]</f>
        <v>101.66999999999999</v>
      </c>
      <c r="X8234">
        <f>Sales_Data[[#This Row],[Sales]]-Sales_Data[[#This Row],[Cost]]</f>
        <v>67.78</v>
      </c>
      <c r="Y8234" s="3">
        <f>Sales_Data[[#This Row],[Gross_Profit_Recalc]]/Sales_Data[[#This Row],[Sales]]</f>
        <v>0.4</v>
      </c>
      <c r="Z8234">
        <f>YEAR(Sales_Data[[#This Row],[Order Date]])</f>
        <v>2014</v>
      </c>
    </row>
    <row r="8235" spans="1:26" x14ac:dyDescent="0.2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f>_xlfn.XLOOKUP(Sales_Data[[#This Row],[Category]],Assumptions_Model!A:A, Assumptions_Model!B:B)</f>
        <v>0.6</v>
      </c>
      <c r="W8235">
        <f>Sales_Data[[#This Row],[Sales]]*Sales_Data[[#This Row],[Cost_%]]</f>
        <v>24.407999999999998</v>
      </c>
      <c r="X8235">
        <f>Sales_Data[[#This Row],[Sales]]-Sales_Data[[#This Row],[Cost]]</f>
        <v>16.272000000000002</v>
      </c>
      <c r="Y8235" s="3">
        <f>Sales_Data[[#This Row],[Gross_Profit_Recalc]]/Sales_Data[[#This Row],[Sales]]</f>
        <v>0.40000000000000008</v>
      </c>
      <c r="Z8235">
        <f>YEAR(Sales_Data[[#This Row],[Order Date]])</f>
        <v>2014</v>
      </c>
    </row>
    <row r="8236" spans="1:26" x14ac:dyDescent="0.2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>_xlfn.XLOOKUP(Sales_Data[[#This Row],[Category]],Assumptions_Model!A:A, Assumptions_Model!B:B)</f>
        <v>0.6</v>
      </c>
      <c r="W8236">
        <f>Sales_Data[[#This Row],[Sales]]*Sales_Data[[#This Row],[Cost_%]]</f>
        <v>1.9967999999999999</v>
      </c>
      <c r="X8236">
        <f>Sales_Data[[#This Row],[Sales]]-Sales_Data[[#This Row],[Cost]]</f>
        <v>1.3311999999999999</v>
      </c>
      <c r="Y8236" s="3">
        <f>Sales_Data[[#This Row],[Gross_Profit_Recalc]]/Sales_Data[[#This Row],[Sales]]</f>
        <v>0.4</v>
      </c>
      <c r="Z8236">
        <f>YEAR(Sales_Data[[#This Row],[Order Date]])</f>
        <v>2017</v>
      </c>
    </row>
    <row r="8237" spans="1:26" x14ac:dyDescent="0.2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>_xlfn.XLOOKUP(Sales_Data[[#This Row],[Category]],Assumptions_Model!A:A, Assumptions_Model!B:B)</f>
        <v>0.65</v>
      </c>
      <c r="W8237">
        <f>Sales_Data[[#This Row],[Sales]]*Sales_Data[[#This Row],[Cost_%]]</f>
        <v>606.62029999999993</v>
      </c>
      <c r="X8237">
        <f>Sales_Data[[#This Row],[Sales]]-Sales_Data[[#This Row],[Cost]]</f>
        <v>326.64170000000001</v>
      </c>
      <c r="Y8237" s="3">
        <f>Sales_Data[[#This Row],[Gross_Profit_Recalc]]/Sales_Data[[#This Row],[Sales]]</f>
        <v>0.35000000000000003</v>
      </c>
      <c r="Z8237">
        <f>YEAR(Sales_Data[[#This Row],[Order Date]])</f>
        <v>2017</v>
      </c>
    </row>
    <row r="8238" spans="1:26" x14ac:dyDescent="0.2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>_xlfn.XLOOKUP(Sales_Data[[#This Row],[Category]],Assumptions_Model!A:A, Assumptions_Model!B:B)</f>
        <v>0.65</v>
      </c>
      <c r="W8238">
        <f>Sales_Data[[#This Row],[Sales]]*Sales_Data[[#This Row],[Cost_%]]</f>
        <v>1822.548</v>
      </c>
      <c r="X8238">
        <f>Sales_Data[[#This Row],[Sales]]-Sales_Data[[#This Row],[Cost]]</f>
        <v>981.37200000000007</v>
      </c>
      <c r="Y8238" s="3">
        <f>Sales_Data[[#This Row],[Gross_Profit_Recalc]]/Sales_Data[[#This Row],[Sales]]</f>
        <v>0.35000000000000003</v>
      </c>
      <c r="Z8238">
        <f>YEAR(Sales_Data[[#This Row],[Order Date]])</f>
        <v>2017</v>
      </c>
    </row>
    <row r="8239" spans="1:26" x14ac:dyDescent="0.2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>_xlfn.XLOOKUP(Sales_Data[[#This Row],[Category]],Assumptions_Model!A:A, Assumptions_Model!B:B)</f>
        <v>0.6</v>
      </c>
      <c r="W8239">
        <f>Sales_Data[[#This Row],[Sales]]*Sales_Data[[#This Row],[Cost_%]]</f>
        <v>2.8607999999999998</v>
      </c>
      <c r="X8239">
        <f>Sales_Data[[#This Row],[Sales]]-Sales_Data[[#This Row],[Cost]]</f>
        <v>1.9072</v>
      </c>
      <c r="Y8239" s="3">
        <f>Sales_Data[[#This Row],[Gross_Profit_Recalc]]/Sales_Data[[#This Row],[Sales]]</f>
        <v>0.4</v>
      </c>
      <c r="Z8239">
        <f>YEAR(Sales_Data[[#This Row],[Order Date]])</f>
        <v>2017</v>
      </c>
    </row>
    <row r="8240" spans="1:26" x14ac:dyDescent="0.2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f>_xlfn.XLOOKUP(Sales_Data[[#This Row],[Category]],Assumptions_Model!A:A, Assumptions_Model!B:B)</f>
        <v>0.6</v>
      </c>
      <c r="W8240">
        <f>Sales_Data[[#This Row],[Sales]]*Sales_Data[[#This Row],[Cost_%]]</f>
        <v>4.0031999999999996</v>
      </c>
      <c r="X8240">
        <f>Sales_Data[[#This Row],[Sales]]-Sales_Data[[#This Row],[Cost]]</f>
        <v>2.6688000000000001</v>
      </c>
      <c r="Y8240" s="3">
        <f>Sales_Data[[#This Row],[Gross_Profit_Recalc]]/Sales_Data[[#This Row],[Sales]]</f>
        <v>0.4</v>
      </c>
      <c r="Z8240">
        <f>YEAR(Sales_Data[[#This Row],[Order Date]])</f>
        <v>2017</v>
      </c>
    </row>
    <row r="8241" spans="1:26" x14ac:dyDescent="0.2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>_xlfn.XLOOKUP(Sales_Data[[#This Row],[Category]],Assumptions_Model!A:A, Assumptions_Model!B:B)</f>
        <v>0.6</v>
      </c>
      <c r="W8241">
        <f>Sales_Data[[#This Row],[Sales]]*Sales_Data[[#This Row],[Cost_%]]</f>
        <v>2.6688000000000001</v>
      </c>
      <c r="X8241">
        <f>Sales_Data[[#This Row],[Sales]]-Sales_Data[[#This Row],[Cost]]</f>
        <v>1.7792000000000003</v>
      </c>
      <c r="Y8241" s="3">
        <f>Sales_Data[[#This Row],[Gross_Profit_Recalc]]/Sales_Data[[#This Row],[Sales]]</f>
        <v>0.4</v>
      </c>
      <c r="Z8241">
        <f>YEAR(Sales_Data[[#This Row],[Order Date]])</f>
        <v>2017</v>
      </c>
    </row>
    <row r="8242" spans="1:26" x14ac:dyDescent="0.2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f>_xlfn.XLOOKUP(Sales_Data[[#This Row],[Category]],Assumptions_Model!A:A, Assumptions_Model!B:B)</f>
        <v>0.65</v>
      </c>
      <c r="W8242">
        <f>Sales_Data[[#This Row],[Sales]]*Sales_Data[[#This Row],[Cost_%]]</f>
        <v>28.558400000000002</v>
      </c>
      <c r="X8242">
        <f>Sales_Data[[#This Row],[Sales]]-Sales_Data[[#This Row],[Cost]]</f>
        <v>15.377599999999997</v>
      </c>
      <c r="Y8242" s="3">
        <f>Sales_Data[[#This Row],[Gross_Profit_Recalc]]/Sales_Data[[#This Row],[Sales]]</f>
        <v>0.34999999999999992</v>
      </c>
      <c r="Z8242">
        <f>YEAR(Sales_Data[[#This Row],[Order Date]])</f>
        <v>2017</v>
      </c>
    </row>
    <row r="8243" spans="1:26" x14ac:dyDescent="0.2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>_xlfn.XLOOKUP(Sales_Data[[#This Row],[Category]],Assumptions_Model!A:A, Assumptions_Model!B:B)</f>
        <v>0.6</v>
      </c>
      <c r="W8243">
        <f>Sales_Data[[#This Row],[Sales]]*Sales_Data[[#This Row],[Cost_%]]</f>
        <v>14.2464</v>
      </c>
      <c r="X8243">
        <f>Sales_Data[[#This Row],[Sales]]-Sales_Data[[#This Row],[Cost]]</f>
        <v>9.4976000000000003</v>
      </c>
      <c r="Y8243" s="3">
        <f>Sales_Data[[#This Row],[Gross_Profit_Recalc]]/Sales_Data[[#This Row],[Sales]]</f>
        <v>0.4</v>
      </c>
      <c r="Z8243">
        <f>YEAR(Sales_Data[[#This Row],[Order Date]])</f>
        <v>2014</v>
      </c>
    </row>
    <row r="8244" spans="1:26" x14ac:dyDescent="0.2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>_xlfn.XLOOKUP(Sales_Data[[#This Row],[Category]],Assumptions_Model!A:A, Assumptions_Model!B:B)</f>
        <v>0.55000000000000004</v>
      </c>
      <c r="W8244">
        <f>Sales_Data[[#This Row],[Sales]]*Sales_Data[[#This Row],[Cost_%]]</f>
        <v>196.35000000000002</v>
      </c>
      <c r="X8244">
        <f>Sales_Data[[#This Row],[Sales]]-Sales_Data[[#This Row],[Cost]]</f>
        <v>160.64999999999998</v>
      </c>
      <c r="Y8244" s="3">
        <f>Sales_Data[[#This Row],[Gross_Profit_Recalc]]/Sales_Data[[#This Row],[Sales]]</f>
        <v>0.44999999999999996</v>
      </c>
      <c r="Z8244">
        <f>YEAR(Sales_Data[[#This Row],[Order Date]])</f>
        <v>2014</v>
      </c>
    </row>
    <row r="8245" spans="1:26" x14ac:dyDescent="0.2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>_xlfn.XLOOKUP(Sales_Data[[#This Row],[Category]],Assumptions_Model!A:A, Assumptions_Model!B:B)</f>
        <v>0.55000000000000004</v>
      </c>
      <c r="W8245">
        <f>Sales_Data[[#This Row],[Sales]]*Sales_Data[[#This Row],[Cost_%]]</f>
        <v>443.48480000000006</v>
      </c>
      <c r="X8245">
        <f>Sales_Data[[#This Row],[Sales]]-Sales_Data[[#This Row],[Cost]]</f>
        <v>362.85119999999995</v>
      </c>
      <c r="Y8245" s="3">
        <f>Sales_Data[[#This Row],[Gross_Profit_Recalc]]/Sales_Data[[#This Row],[Sales]]</f>
        <v>0.44999999999999996</v>
      </c>
      <c r="Z8245">
        <f>YEAR(Sales_Data[[#This Row],[Order Date]])</f>
        <v>2014</v>
      </c>
    </row>
    <row r="8246" spans="1:26" x14ac:dyDescent="0.2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>_xlfn.XLOOKUP(Sales_Data[[#This Row],[Category]],Assumptions_Model!A:A, Assumptions_Model!B:B)</f>
        <v>0.65</v>
      </c>
      <c r="W8246">
        <f>Sales_Data[[#This Row],[Sales]]*Sales_Data[[#This Row],[Cost_%]]</f>
        <v>55.536000000000001</v>
      </c>
      <c r="X8246">
        <f>Sales_Data[[#This Row],[Sales]]-Sales_Data[[#This Row],[Cost]]</f>
        <v>29.903999999999996</v>
      </c>
      <c r="Y8246" s="3">
        <f>Sales_Data[[#This Row],[Gross_Profit_Recalc]]/Sales_Data[[#This Row],[Sales]]</f>
        <v>0.35</v>
      </c>
      <c r="Z8246">
        <f>YEAR(Sales_Data[[#This Row],[Order Date]])</f>
        <v>2014</v>
      </c>
    </row>
    <row r="8247" spans="1:26" x14ac:dyDescent="0.2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>_xlfn.XLOOKUP(Sales_Data[[#This Row],[Category]],Assumptions_Model!A:A, Assumptions_Model!B:B)</f>
        <v>0.6</v>
      </c>
      <c r="W8247">
        <f>Sales_Data[[#This Row],[Sales]]*Sales_Data[[#This Row],[Cost_%]]</f>
        <v>206.946</v>
      </c>
      <c r="X8247">
        <f>Sales_Data[[#This Row],[Sales]]-Sales_Data[[#This Row],[Cost]]</f>
        <v>137.96400000000003</v>
      </c>
      <c r="Y8247" s="3">
        <f>Sales_Data[[#This Row],[Gross_Profit_Recalc]]/Sales_Data[[#This Row],[Sales]]</f>
        <v>0.4</v>
      </c>
      <c r="Z8247">
        <f>YEAR(Sales_Data[[#This Row],[Order Date]])</f>
        <v>2014</v>
      </c>
    </row>
    <row r="8248" spans="1:26" x14ac:dyDescent="0.2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>_xlfn.XLOOKUP(Sales_Data[[#This Row],[Category]],Assumptions_Model!A:A, Assumptions_Model!B:B)</f>
        <v>0.6</v>
      </c>
      <c r="W8248">
        <f>Sales_Data[[#This Row],[Sales]]*Sales_Data[[#This Row],[Cost_%]]</f>
        <v>42.582000000000001</v>
      </c>
      <c r="X8248">
        <f>Sales_Data[[#This Row],[Sales]]-Sales_Data[[#This Row],[Cost]]</f>
        <v>28.387999999999998</v>
      </c>
      <c r="Y8248" s="3">
        <f>Sales_Data[[#This Row],[Gross_Profit_Recalc]]/Sales_Data[[#This Row],[Sales]]</f>
        <v>0.39999999999999997</v>
      </c>
      <c r="Z8248">
        <f>YEAR(Sales_Data[[#This Row],[Order Date]])</f>
        <v>2015</v>
      </c>
    </row>
    <row r="8249" spans="1:26" x14ac:dyDescent="0.2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>_xlfn.XLOOKUP(Sales_Data[[#This Row],[Category]],Assumptions_Model!A:A, Assumptions_Model!B:B)</f>
        <v>0.6</v>
      </c>
      <c r="W8249">
        <f>Sales_Data[[#This Row],[Sales]]*Sales_Data[[#This Row],[Cost_%]]</f>
        <v>22.070399999999999</v>
      </c>
      <c r="X8249">
        <f>Sales_Data[[#This Row],[Sales]]-Sales_Data[[#This Row],[Cost]]</f>
        <v>14.7136</v>
      </c>
      <c r="Y8249" s="3">
        <f>Sales_Data[[#This Row],[Gross_Profit_Recalc]]/Sales_Data[[#This Row],[Sales]]</f>
        <v>0.4</v>
      </c>
      <c r="Z8249">
        <f>YEAR(Sales_Data[[#This Row],[Order Date]])</f>
        <v>2015</v>
      </c>
    </row>
    <row r="8250" spans="1:26" x14ac:dyDescent="0.2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>_xlfn.XLOOKUP(Sales_Data[[#This Row],[Category]],Assumptions_Model!A:A, Assumptions_Model!B:B)</f>
        <v>0.55000000000000004</v>
      </c>
      <c r="W8250">
        <f>Sales_Data[[#This Row],[Sales]]*Sales_Data[[#This Row],[Cost_%]]</f>
        <v>409.19340000000005</v>
      </c>
      <c r="X8250">
        <f>Sales_Data[[#This Row],[Sales]]-Sales_Data[[#This Row],[Cost]]</f>
        <v>334.7946</v>
      </c>
      <c r="Y8250" s="3">
        <f>Sales_Data[[#This Row],[Gross_Profit_Recalc]]/Sales_Data[[#This Row],[Sales]]</f>
        <v>0.44999999999999996</v>
      </c>
      <c r="Z8250">
        <f>YEAR(Sales_Data[[#This Row],[Order Date]])</f>
        <v>2016</v>
      </c>
    </row>
    <row r="8251" spans="1:26" x14ac:dyDescent="0.2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>_xlfn.XLOOKUP(Sales_Data[[#This Row],[Category]],Assumptions_Model!A:A, Assumptions_Model!B:B)</f>
        <v>0.6</v>
      </c>
      <c r="W8251">
        <f>Sales_Data[[#This Row],[Sales]]*Sales_Data[[#This Row],[Cost_%]]</f>
        <v>6.7271999999999998</v>
      </c>
      <c r="X8251">
        <f>Sales_Data[[#This Row],[Sales]]-Sales_Data[[#This Row],[Cost]]</f>
        <v>4.4847999999999999</v>
      </c>
      <c r="Y8251" s="3">
        <f>Sales_Data[[#This Row],[Gross_Profit_Recalc]]/Sales_Data[[#This Row],[Sales]]</f>
        <v>0.4</v>
      </c>
      <c r="Z8251">
        <f>YEAR(Sales_Data[[#This Row],[Order Date]])</f>
        <v>2015</v>
      </c>
    </row>
    <row r="8252" spans="1:26" x14ac:dyDescent="0.2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>_xlfn.XLOOKUP(Sales_Data[[#This Row],[Category]],Assumptions_Model!A:A, Assumptions_Model!B:B)</f>
        <v>0.65</v>
      </c>
      <c r="W8252">
        <f>Sales_Data[[#This Row],[Sales]]*Sales_Data[[#This Row],[Cost_%]]</f>
        <v>3.0627999999999997</v>
      </c>
      <c r="X8252">
        <f>Sales_Data[[#This Row],[Sales]]-Sales_Data[[#This Row],[Cost]]</f>
        <v>1.6492</v>
      </c>
      <c r="Y8252" s="3">
        <f>Sales_Data[[#This Row],[Gross_Profit_Recalc]]/Sales_Data[[#This Row],[Sales]]</f>
        <v>0.35000000000000003</v>
      </c>
      <c r="Z8252">
        <f>YEAR(Sales_Data[[#This Row],[Order Date]])</f>
        <v>2015</v>
      </c>
    </row>
    <row r="8253" spans="1:26" x14ac:dyDescent="0.2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>_xlfn.XLOOKUP(Sales_Data[[#This Row],[Category]],Assumptions_Model!A:A, Assumptions_Model!B:B)</f>
        <v>0.6</v>
      </c>
      <c r="W8253">
        <f>Sales_Data[[#This Row],[Sales]]*Sales_Data[[#This Row],[Cost_%]]</f>
        <v>108.58799999999999</v>
      </c>
      <c r="X8253">
        <f>Sales_Data[[#This Row],[Sales]]-Sales_Data[[#This Row],[Cost]]</f>
        <v>72.391999999999996</v>
      </c>
      <c r="Y8253" s="3">
        <f>Sales_Data[[#This Row],[Gross_Profit_Recalc]]/Sales_Data[[#This Row],[Sales]]</f>
        <v>0.4</v>
      </c>
      <c r="Z8253">
        <f>YEAR(Sales_Data[[#This Row],[Order Date]])</f>
        <v>2015</v>
      </c>
    </row>
    <row r="8254" spans="1:26" x14ac:dyDescent="0.2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>_xlfn.XLOOKUP(Sales_Data[[#This Row],[Category]],Assumptions_Model!A:A, Assumptions_Model!B:B)</f>
        <v>0.6</v>
      </c>
      <c r="W8254">
        <f>Sales_Data[[#This Row],[Sales]]*Sales_Data[[#This Row],[Cost_%]]</f>
        <v>36.249599999999994</v>
      </c>
      <c r="X8254">
        <f>Sales_Data[[#This Row],[Sales]]-Sales_Data[[#This Row],[Cost]]</f>
        <v>24.166400000000003</v>
      </c>
      <c r="Y8254" s="3">
        <f>Sales_Data[[#This Row],[Gross_Profit_Recalc]]/Sales_Data[[#This Row],[Sales]]</f>
        <v>0.40000000000000008</v>
      </c>
      <c r="Z8254">
        <f>YEAR(Sales_Data[[#This Row],[Order Date]])</f>
        <v>2015</v>
      </c>
    </row>
    <row r="8255" spans="1:26" x14ac:dyDescent="0.2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>_xlfn.XLOOKUP(Sales_Data[[#This Row],[Category]],Assumptions_Model!A:A, Assumptions_Model!B:B)</f>
        <v>0.55000000000000004</v>
      </c>
      <c r="W8255">
        <f>Sales_Data[[#This Row],[Sales]]*Sales_Data[[#This Row],[Cost_%]]</f>
        <v>164.99450000000002</v>
      </c>
      <c r="X8255">
        <f>Sales_Data[[#This Row],[Sales]]-Sales_Data[[#This Row],[Cost]]</f>
        <v>134.99549999999999</v>
      </c>
      <c r="Y8255" s="3">
        <f>Sales_Data[[#This Row],[Gross_Profit_Recalc]]/Sales_Data[[#This Row],[Sales]]</f>
        <v>0.44999999999999996</v>
      </c>
      <c r="Z8255">
        <f>YEAR(Sales_Data[[#This Row],[Order Date]])</f>
        <v>2017</v>
      </c>
    </row>
    <row r="8256" spans="1:26" x14ac:dyDescent="0.2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>_xlfn.XLOOKUP(Sales_Data[[#This Row],[Category]],Assumptions_Model!A:A, Assumptions_Model!B:B)</f>
        <v>0.6</v>
      </c>
      <c r="W8256">
        <f>Sales_Data[[#This Row],[Sales]]*Sales_Data[[#This Row],[Cost_%]]</f>
        <v>115.29599999999999</v>
      </c>
      <c r="X8256">
        <f>Sales_Data[[#This Row],[Sales]]-Sales_Data[[#This Row],[Cost]]</f>
        <v>76.864000000000004</v>
      </c>
      <c r="Y8256" s="3">
        <f>Sales_Data[[#This Row],[Gross_Profit_Recalc]]/Sales_Data[[#This Row],[Sales]]</f>
        <v>0.4</v>
      </c>
      <c r="Z8256">
        <f>YEAR(Sales_Data[[#This Row],[Order Date]])</f>
        <v>2017</v>
      </c>
    </row>
    <row r="8257" spans="1:26" x14ac:dyDescent="0.2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>_xlfn.XLOOKUP(Sales_Data[[#This Row],[Category]],Assumptions_Model!A:A, Assumptions_Model!B:B)</f>
        <v>0.55000000000000004</v>
      </c>
      <c r="W8257">
        <f>Sales_Data[[#This Row],[Sales]]*Sales_Data[[#This Row],[Cost_%]]</f>
        <v>133.44320000000002</v>
      </c>
      <c r="X8257">
        <f>Sales_Data[[#This Row],[Sales]]-Sales_Data[[#This Row],[Cost]]</f>
        <v>109.18079999999998</v>
      </c>
      <c r="Y8257" s="3">
        <f>Sales_Data[[#This Row],[Gross_Profit_Recalc]]/Sales_Data[[#This Row],[Sales]]</f>
        <v>0.4499999999999999</v>
      </c>
      <c r="Z8257">
        <f>YEAR(Sales_Data[[#This Row],[Order Date]])</f>
        <v>2017</v>
      </c>
    </row>
    <row r="8258" spans="1:26" x14ac:dyDescent="0.2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>_xlfn.XLOOKUP(Sales_Data[[#This Row],[Category]],Assumptions_Model!A:A, Assumptions_Model!B:B)</f>
        <v>0.6</v>
      </c>
      <c r="W8258">
        <f>Sales_Data[[#This Row],[Sales]]*Sales_Data[[#This Row],[Cost_%]]</f>
        <v>28.044</v>
      </c>
      <c r="X8258">
        <f>Sales_Data[[#This Row],[Sales]]-Sales_Data[[#This Row],[Cost]]</f>
        <v>18.696000000000002</v>
      </c>
      <c r="Y8258" s="3">
        <f>Sales_Data[[#This Row],[Gross_Profit_Recalc]]/Sales_Data[[#This Row],[Sales]]</f>
        <v>0.4</v>
      </c>
      <c r="Z8258">
        <f>YEAR(Sales_Data[[#This Row],[Order Date]])</f>
        <v>2017</v>
      </c>
    </row>
    <row r="8259" spans="1:26" x14ac:dyDescent="0.2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>_xlfn.XLOOKUP(Sales_Data[[#This Row],[Category]],Assumptions_Model!A:A, Assumptions_Model!B:B)</f>
        <v>0.55000000000000004</v>
      </c>
      <c r="W8259">
        <f>Sales_Data[[#This Row],[Sales]]*Sales_Data[[#This Row],[Cost_%]]</f>
        <v>96.222499999999997</v>
      </c>
      <c r="X8259">
        <f>Sales_Data[[#This Row],[Sales]]-Sales_Data[[#This Row],[Cost]]</f>
        <v>78.727499999999992</v>
      </c>
      <c r="Y8259" s="3">
        <f>Sales_Data[[#This Row],[Gross_Profit_Recalc]]/Sales_Data[[#This Row],[Sales]]</f>
        <v>0.45</v>
      </c>
      <c r="Z8259">
        <f>YEAR(Sales_Data[[#This Row],[Order Date]])</f>
        <v>2017</v>
      </c>
    </row>
    <row r="8260" spans="1:26" x14ac:dyDescent="0.2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>_xlfn.XLOOKUP(Sales_Data[[#This Row],[Category]],Assumptions_Model!A:A, Assumptions_Model!B:B)</f>
        <v>0.6</v>
      </c>
      <c r="W8260">
        <f>Sales_Data[[#This Row],[Sales]]*Sales_Data[[#This Row],[Cost_%]]</f>
        <v>60.422399999999996</v>
      </c>
      <c r="X8260">
        <f>Sales_Data[[#This Row],[Sales]]-Sales_Data[[#This Row],[Cost]]</f>
        <v>40.281599999999997</v>
      </c>
      <c r="Y8260" s="3">
        <f>Sales_Data[[#This Row],[Gross_Profit_Recalc]]/Sales_Data[[#This Row],[Sales]]</f>
        <v>0.4</v>
      </c>
      <c r="Z8260">
        <f>YEAR(Sales_Data[[#This Row],[Order Date]])</f>
        <v>2017</v>
      </c>
    </row>
    <row r="8261" spans="1:26" x14ac:dyDescent="0.2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>_xlfn.XLOOKUP(Sales_Data[[#This Row],[Category]],Assumptions_Model!A:A, Assumptions_Model!B:B)</f>
        <v>0.6</v>
      </c>
      <c r="W8261">
        <f>Sales_Data[[#This Row],[Sales]]*Sales_Data[[#This Row],[Cost_%]]</f>
        <v>221.346</v>
      </c>
      <c r="X8261">
        <f>Sales_Data[[#This Row],[Sales]]-Sales_Data[[#This Row],[Cost]]</f>
        <v>147.56400000000002</v>
      </c>
      <c r="Y8261" s="3">
        <f>Sales_Data[[#This Row],[Gross_Profit_Recalc]]/Sales_Data[[#This Row],[Sales]]</f>
        <v>0.4</v>
      </c>
      <c r="Z8261">
        <f>YEAR(Sales_Data[[#This Row],[Order Date]])</f>
        <v>2016</v>
      </c>
    </row>
    <row r="8262" spans="1:26" x14ac:dyDescent="0.2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>_xlfn.XLOOKUP(Sales_Data[[#This Row],[Category]],Assumptions_Model!A:A, Assumptions_Model!B:B)</f>
        <v>0.6</v>
      </c>
      <c r="W8262">
        <f>Sales_Data[[#This Row],[Sales]]*Sales_Data[[#This Row],[Cost_%]]</f>
        <v>4.8119999999999994</v>
      </c>
      <c r="X8262">
        <f>Sales_Data[[#This Row],[Sales]]-Sales_Data[[#This Row],[Cost]]</f>
        <v>3.2080000000000002</v>
      </c>
      <c r="Y8262" s="3">
        <f>Sales_Data[[#This Row],[Gross_Profit_Recalc]]/Sales_Data[[#This Row],[Sales]]</f>
        <v>0.4</v>
      </c>
      <c r="Z8262">
        <f>YEAR(Sales_Data[[#This Row],[Order Date]])</f>
        <v>2016</v>
      </c>
    </row>
    <row r="8263" spans="1:26" x14ac:dyDescent="0.2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f>_xlfn.XLOOKUP(Sales_Data[[#This Row],[Category]],Assumptions_Model!A:A, Assumptions_Model!B:B)</f>
        <v>0.6</v>
      </c>
      <c r="W8263">
        <f>Sales_Data[[#This Row],[Sales]]*Sales_Data[[#This Row],[Cost_%]]</f>
        <v>102.624</v>
      </c>
      <c r="X8263">
        <f>Sales_Data[[#This Row],[Sales]]-Sales_Data[[#This Row],[Cost]]</f>
        <v>68.415999999999997</v>
      </c>
      <c r="Y8263" s="3">
        <f>Sales_Data[[#This Row],[Gross_Profit_Recalc]]/Sales_Data[[#This Row],[Sales]]</f>
        <v>0.4</v>
      </c>
      <c r="Z8263">
        <f>YEAR(Sales_Data[[#This Row],[Order Date]])</f>
        <v>2016</v>
      </c>
    </row>
    <row r="8264" spans="1:26" x14ac:dyDescent="0.2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>_xlfn.XLOOKUP(Sales_Data[[#This Row],[Category]],Assumptions_Model!A:A, Assumptions_Model!B:B)</f>
        <v>0.6</v>
      </c>
      <c r="W8264">
        <f>Sales_Data[[#This Row],[Sales]]*Sales_Data[[#This Row],[Cost_%]]</f>
        <v>11.664</v>
      </c>
      <c r="X8264">
        <f>Sales_Data[[#This Row],[Sales]]-Sales_Data[[#This Row],[Cost]]</f>
        <v>7.7760000000000016</v>
      </c>
      <c r="Y8264" s="3">
        <f>Sales_Data[[#This Row],[Gross_Profit_Recalc]]/Sales_Data[[#This Row],[Sales]]</f>
        <v>0.40000000000000008</v>
      </c>
      <c r="Z8264">
        <f>YEAR(Sales_Data[[#This Row],[Order Date]])</f>
        <v>2016</v>
      </c>
    </row>
    <row r="8265" spans="1:26" x14ac:dyDescent="0.2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>_xlfn.XLOOKUP(Sales_Data[[#This Row],[Category]],Assumptions_Model!A:A, Assumptions_Model!B:B)</f>
        <v>0.6</v>
      </c>
      <c r="W8265">
        <f>Sales_Data[[#This Row],[Sales]]*Sales_Data[[#This Row],[Cost_%]]</f>
        <v>7.8552</v>
      </c>
      <c r="X8265">
        <f>Sales_Data[[#This Row],[Sales]]-Sales_Data[[#This Row],[Cost]]</f>
        <v>5.2368000000000006</v>
      </c>
      <c r="Y8265" s="3">
        <f>Sales_Data[[#This Row],[Gross_Profit_Recalc]]/Sales_Data[[#This Row],[Sales]]</f>
        <v>0.4</v>
      </c>
      <c r="Z8265">
        <f>YEAR(Sales_Data[[#This Row],[Order Date]])</f>
        <v>2015</v>
      </c>
    </row>
    <row r="8266" spans="1:26" x14ac:dyDescent="0.2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f>_xlfn.XLOOKUP(Sales_Data[[#This Row],[Category]],Assumptions_Model!A:A, Assumptions_Model!B:B)</f>
        <v>0.6</v>
      </c>
      <c r="W8266">
        <f>Sales_Data[[#This Row],[Sales]]*Sales_Data[[#This Row],[Cost_%]]</f>
        <v>73.763999999999996</v>
      </c>
      <c r="X8266">
        <f>Sales_Data[[#This Row],[Sales]]-Sales_Data[[#This Row],[Cost]]</f>
        <v>49.176000000000002</v>
      </c>
      <c r="Y8266" s="3">
        <f>Sales_Data[[#This Row],[Gross_Profit_Recalc]]/Sales_Data[[#This Row],[Sales]]</f>
        <v>0.4</v>
      </c>
      <c r="Z8266">
        <f>YEAR(Sales_Data[[#This Row],[Order Date]])</f>
        <v>2014</v>
      </c>
    </row>
    <row r="8267" spans="1:26" x14ac:dyDescent="0.2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>_xlfn.XLOOKUP(Sales_Data[[#This Row],[Category]],Assumptions_Model!A:A, Assumptions_Model!B:B)</f>
        <v>0.6</v>
      </c>
      <c r="W8267">
        <f>Sales_Data[[#This Row],[Sales]]*Sales_Data[[#This Row],[Cost_%]]</f>
        <v>21.268799999999999</v>
      </c>
      <c r="X8267">
        <f>Sales_Data[[#This Row],[Sales]]-Sales_Data[[#This Row],[Cost]]</f>
        <v>14.179200000000002</v>
      </c>
      <c r="Y8267" s="3">
        <f>Sales_Data[[#This Row],[Gross_Profit_Recalc]]/Sales_Data[[#This Row],[Sales]]</f>
        <v>0.4</v>
      </c>
      <c r="Z8267">
        <f>YEAR(Sales_Data[[#This Row],[Order Date]])</f>
        <v>2014</v>
      </c>
    </row>
    <row r="8268" spans="1:26" x14ac:dyDescent="0.2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>_xlfn.XLOOKUP(Sales_Data[[#This Row],[Category]],Assumptions_Model!A:A, Assumptions_Model!B:B)</f>
        <v>0.55000000000000004</v>
      </c>
      <c r="W8268">
        <f>Sales_Data[[#This Row],[Sales]]*Sales_Data[[#This Row],[Cost_%]]</f>
        <v>10.989000000000001</v>
      </c>
      <c r="X8268">
        <f>Sales_Data[[#This Row],[Sales]]-Sales_Data[[#This Row],[Cost]]</f>
        <v>8.9909999999999997</v>
      </c>
      <c r="Y8268" s="3">
        <f>Sales_Data[[#This Row],[Gross_Profit_Recalc]]/Sales_Data[[#This Row],[Sales]]</f>
        <v>0.44999999999999996</v>
      </c>
      <c r="Z8268">
        <f>YEAR(Sales_Data[[#This Row],[Order Date]])</f>
        <v>2014</v>
      </c>
    </row>
    <row r="8269" spans="1:26" x14ac:dyDescent="0.2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f>_xlfn.XLOOKUP(Sales_Data[[#This Row],[Category]],Assumptions_Model!A:A, Assumptions_Model!B:B)</f>
        <v>0.65</v>
      </c>
      <c r="W8269">
        <f>Sales_Data[[#This Row],[Sales]]*Sales_Data[[#This Row],[Cost_%]]</f>
        <v>45.09375</v>
      </c>
      <c r="X8269">
        <f>Sales_Data[[#This Row],[Sales]]-Sales_Data[[#This Row],[Cost]]</f>
        <v>24.28125</v>
      </c>
      <c r="Y8269" s="3">
        <f>Sales_Data[[#This Row],[Gross_Profit_Recalc]]/Sales_Data[[#This Row],[Sales]]</f>
        <v>0.35</v>
      </c>
      <c r="Z8269">
        <f>YEAR(Sales_Data[[#This Row],[Order Date]])</f>
        <v>2017</v>
      </c>
    </row>
    <row r="8270" spans="1:26" x14ac:dyDescent="0.2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>_xlfn.XLOOKUP(Sales_Data[[#This Row],[Category]],Assumptions_Model!A:A, Assumptions_Model!B:B)</f>
        <v>0.6</v>
      </c>
      <c r="W8270">
        <f>Sales_Data[[#This Row],[Sales]]*Sales_Data[[#This Row],[Cost_%]]</f>
        <v>19.007999999999999</v>
      </c>
      <c r="X8270">
        <f>Sales_Data[[#This Row],[Sales]]-Sales_Data[[#This Row],[Cost]]</f>
        <v>12.672000000000001</v>
      </c>
      <c r="Y8270" s="3">
        <f>Sales_Data[[#This Row],[Gross_Profit_Recalc]]/Sales_Data[[#This Row],[Sales]]</f>
        <v>0.4</v>
      </c>
      <c r="Z8270">
        <f>YEAR(Sales_Data[[#This Row],[Order Date]])</f>
        <v>2017</v>
      </c>
    </row>
    <row r="8271" spans="1:26" x14ac:dyDescent="0.2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f>_xlfn.XLOOKUP(Sales_Data[[#This Row],[Category]],Assumptions_Model!A:A, Assumptions_Model!B:B)</f>
        <v>0.55000000000000004</v>
      </c>
      <c r="W8271">
        <f>Sales_Data[[#This Row],[Sales]]*Sales_Data[[#This Row],[Cost_%]]</f>
        <v>1101.7424000000001</v>
      </c>
      <c r="X8271">
        <f>Sales_Data[[#This Row],[Sales]]-Sales_Data[[#This Row],[Cost]]</f>
        <v>901.4255999999998</v>
      </c>
      <c r="Y8271" s="3">
        <f>Sales_Data[[#This Row],[Gross_Profit_Recalc]]/Sales_Data[[#This Row],[Sales]]</f>
        <v>0.4499999999999999</v>
      </c>
      <c r="Z8271">
        <f>YEAR(Sales_Data[[#This Row],[Order Date]])</f>
        <v>2017</v>
      </c>
    </row>
    <row r="8272" spans="1:26" x14ac:dyDescent="0.2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>_xlfn.XLOOKUP(Sales_Data[[#This Row],[Category]],Assumptions_Model!A:A, Assumptions_Model!B:B)</f>
        <v>0.6</v>
      </c>
      <c r="W8272">
        <f>Sales_Data[[#This Row],[Sales]]*Sales_Data[[#This Row],[Cost_%]]</f>
        <v>5.6063999999999998</v>
      </c>
      <c r="X8272">
        <f>Sales_Data[[#This Row],[Sales]]-Sales_Data[[#This Row],[Cost]]</f>
        <v>3.7375999999999996</v>
      </c>
      <c r="Y8272" s="3">
        <f>Sales_Data[[#This Row],[Gross_Profit_Recalc]]/Sales_Data[[#This Row],[Sales]]</f>
        <v>0.39999999999999997</v>
      </c>
      <c r="Z8272">
        <f>YEAR(Sales_Data[[#This Row],[Order Date]])</f>
        <v>2017</v>
      </c>
    </row>
    <row r="8273" spans="1:26" x14ac:dyDescent="0.2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>_xlfn.XLOOKUP(Sales_Data[[#This Row],[Category]],Assumptions_Model!A:A, Assumptions_Model!B:B)</f>
        <v>0.65</v>
      </c>
      <c r="W8273">
        <f>Sales_Data[[#This Row],[Sales]]*Sales_Data[[#This Row],[Cost_%]]</f>
        <v>1665.9864</v>
      </c>
      <c r="X8273">
        <f>Sales_Data[[#This Row],[Sales]]-Sales_Data[[#This Row],[Cost]]</f>
        <v>897.06960000000004</v>
      </c>
      <c r="Y8273" s="3">
        <f>Sales_Data[[#This Row],[Gross_Profit_Recalc]]/Sales_Data[[#This Row],[Sales]]</f>
        <v>0.35000000000000003</v>
      </c>
      <c r="Z8273">
        <f>YEAR(Sales_Data[[#This Row],[Order Date]])</f>
        <v>2016</v>
      </c>
    </row>
    <row r="8274" spans="1:26" x14ac:dyDescent="0.2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f>_xlfn.XLOOKUP(Sales_Data[[#This Row],[Category]],Assumptions_Model!A:A, Assumptions_Model!B:B)</f>
        <v>0.65</v>
      </c>
      <c r="W8274">
        <f>Sales_Data[[#This Row],[Sales]]*Sales_Data[[#This Row],[Cost_%]]</f>
        <v>251.63840000000002</v>
      </c>
      <c r="X8274">
        <f>Sales_Data[[#This Row],[Sales]]-Sales_Data[[#This Row],[Cost]]</f>
        <v>135.49760000000001</v>
      </c>
      <c r="Y8274" s="3">
        <f>Sales_Data[[#This Row],[Gross_Profit_Recalc]]/Sales_Data[[#This Row],[Sales]]</f>
        <v>0.35</v>
      </c>
      <c r="Z8274">
        <f>YEAR(Sales_Data[[#This Row],[Order Date]])</f>
        <v>2016</v>
      </c>
    </row>
    <row r="8275" spans="1:26" x14ac:dyDescent="0.2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>_xlfn.XLOOKUP(Sales_Data[[#This Row],[Category]],Assumptions_Model!A:A, Assumptions_Model!B:B)</f>
        <v>0.6</v>
      </c>
      <c r="W8275">
        <f>Sales_Data[[#This Row],[Sales]]*Sales_Data[[#This Row],[Cost_%]]</f>
        <v>2.0543999999999998</v>
      </c>
      <c r="X8275">
        <f>Sales_Data[[#This Row],[Sales]]-Sales_Data[[#This Row],[Cost]]</f>
        <v>1.3696000000000002</v>
      </c>
      <c r="Y8275" s="3">
        <f>Sales_Data[[#This Row],[Gross_Profit_Recalc]]/Sales_Data[[#This Row],[Sales]]</f>
        <v>0.40000000000000008</v>
      </c>
      <c r="Z8275">
        <f>YEAR(Sales_Data[[#This Row],[Order Date]])</f>
        <v>2015</v>
      </c>
    </row>
    <row r="8276" spans="1:26" x14ac:dyDescent="0.2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f>_xlfn.XLOOKUP(Sales_Data[[#This Row],[Category]],Assumptions_Model!A:A, Assumptions_Model!B:B)</f>
        <v>0.6</v>
      </c>
      <c r="W8276">
        <f>Sales_Data[[#This Row],[Sales]]*Sales_Data[[#This Row],[Cost_%]]</f>
        <v>651.25200000000007</v>
      </c>
      <c r="X8276">
        <f>Sales_Data[[#This Row],[Sales]]-Sales_Data[[#This Row],[Cost]]</f>
        <v>434.16800000000001</v>
      </c>
      <c r="Y8276" s="3">
        <f>Sales_Data[[#This Row],[Gross_Profit_Recalc]]/Sales_Data[[#This Row],[Sales]]</f>
        <v>0.39999999999999997</v>
      </c>
      <c r="Z8276">
        <f>YEAR(Sales_Data[[#This Row],[Order Date]])</f>
        <v>2017</v>
      </c>
    </row>
    <row r="8277" spans="1:26" x14ac:dyDescent="0.2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>_xlfn.XLOOKUP(Sales_Data[[#This Row],[Category]],Assumptions_Model!A:A, Assumptions_Model!B:B)</f>
        <v>0.6</v>
      </c>
      <c r="W8277">
        <f>Sales_Data[[#This Row],[Sales]]*Sales_Data[[#This Row],[Cost_%]]</f>
        <v>25.833599999999997</v>
      </c>
      <c r="X8277">
        <f>Sales_Data[[#This Row],[Sales]]-Sales_Data[[#This Row],[Cost]]</f>
        <v>17.2224</v>
      </c>
      <c r="Y8277" s="3">
        <f>Sales_Data[[#This Row],[Gross_Profit_Recalc]]/Sales_Data[[#This Row],[Sales]]</f>
        <v>0.4</v>
      </c>
      <c r="Z8277">
        <f>YEAR(Sales_Data[[#This Row],[Order Date]])</f>
        <v>2015</v>
      </c>
    </row>
    <row r="8278" spans="1:26" x14ac:dyDescent="0.2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>_xlfn.XLOOKUP(Sales_Data[[#This Row],[Category]],Assumptions_Model!A:A, Assumptions_Model!B:B)</f>
        <v>0.6</v>
      </c>
      <c r="W8278">
        <f>Sales_Data[[#This Row],[Sales]]*Sales_Data[[#This Row],[Cost_%]]</f>
        <v>2.2572000000000001</v>
      </c>
      <c r="X8278">
        <f>Sales_Data[[#This Row],[Sales]]-Sales_Data[[#This Row],[Cost]]</f>
        <v>1.5047999999999999</v>
      </c>
      <c r="Y8278" s="3">
        <f>Sales_Data[[#This Row],[Gross_Profit_Recalc]]/Sales_Data[[#This Row],[Sales]]</f>
        <v>0.39999999999999997</v>
      </c>
      <c r="Z8278">
        <f>YEAR(Sales_Data[[#This Row],[Order Date]])</f>
        <v>2016</v>
      </c>
    </row>
    <row r="8279" spans="1:26" x14ac:dyDescent="0.2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>_xlfn.XLOOKUP(Sales_Data[[#This Row],[Category]],Assumptions_Model!A:A, Assumptions_Model!B:B)</f>
        <v>0.6</v>
      </c>
      <c r="W8279">
        <f>Sales_Data[[#This Row],[Sales]]*Sales_Data[[#This Row],[Cost_%]]</f>
        <v>20.916</v>
      </c>
      <c r="X8279">
        <f>Sales_Data[[#This Row],[Sales]]-Sales_Data[[#This Row],[Cost]]</f>
        <v>13.943999999999999</v>
      </c>
      <c r="Y8279" s="3">
        <f>Sales_Data[[#This Row],[Gross_Profit_Recalc]]/Sales_Data[[#This Row],[Sales]]</f>
        <v>0.39999999999999997</v>
      </c>
      <c r="Z8279">
        <f>YEAR(Sales_Data[[#This Row],[Order Date]])</f>
        <v>2016</v>
      </c>
    </row>
    <row r="8280" spans="1:26" x14ac:dyDescent="0.2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>_xlfn.XLOOKUP(Sales_Data[[#This Row],[Category]],Assumptions_Model!A:A, Assumptions_Model!B:B)</f>
        <v>0.6</v>
      </c>
      <c r="W8280">
        <f>Sales_Data[[#This Row],[Sales]]*Sales_Data[[#This Row],[Cost_%]]</f>
        <v>259.47359999999998</v>
      </c>
      <c r="X8280">
        <f>Sales_Data[[#This Row],[Sales]]-Sales_Data[[#This Row],[Cost]]</f>
        <v>172.98240000000004</v>
      </c>
      <c r="Y8280" s="3">
        <f>Sales_Data[[#This Row],[Gross_Profit_Recalc]]/Sales_Data[[#This Row],[Sales]]</f>
        <v>0.40000000000000008</v>
      </c>
      <c r="Z8280">
        <f>YEAR(Sales_Data[[#This Row],[Order Date]])</f>
        <v>2016</v>
      </c>
    </row>
    <row r="8281" spans="1:26" x14ac:dyDescent="0.2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>_xlfn.XLOOKUP(Sales_Data[[#This Row],[Category]],Assumptions_Model!A:A, Assumptions_Model!B:B)</f>
        <v>0.6</v>
      </c>
      <c r="W8281">
        <f>Sales_Data[[#This Row],[Sales]]*Sales_Data[[#This Row],[Cost_%]]</f>
        <v>405.03599999999994</v>
      </c>
      <c r="X8281">
        <f>Sales_Data[[#This Row],[Sales]]-Sales_Data[[#This Row],[Cost]]</f>
        <v>270.024</v>
      </c>
      <c r="Y8281" s="3">
        <f>Sales_Data[[#This Row],[Gross_Profit_Recalc]]/Sales_Data[[#This Row],[Sales]]</f>
        <v>0.4</v>
      </c>
      <c r="Z8281">
        <f>YEAR(Sales_Data[[#This Row],[Order Date]])</f>
        <v>2017</v>
      </c>
    </row>
    <row r="8282" spans="1:26" x14ac:dyDescent="0.2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>_xlfn.XLOOKUP(Sales_Data[[#This Row],[Category]],Assumptions_Model!A:A, Assumptions_Model!B:B)</f>
        <v>0.6</v>
      </c>
      <c r="W8282">
        <f>Sales_Data[[#This Row],[Sales]]*Sales_Data[[#This Row],[Cost_%]]</f>
        <v>39.139199999999995</v>
      </c>
      <c r="X8282">
        <f>Sales_Data[[#This Row],[Sales]]-Sales_Data[[#This Row],[Cost]]</f>
        <v>26.092800000000004</v>
      </c>
      <c r="Y8282" s="3">
        <f>Sales_Data[[#This Row],[Gross_Profit_Recalc]]/Sales_Data[[#This Row],[Sales]]</f>
        <v>0.40000000000000008</v>
      </c>
      <c r="Z8282">
        <f>YEAR(Sales_Data[[#This Row],[Order Date]])</f>
        <v>2017</v>
      </c>
    </row>
    <row r="8283" spans="1:26" x14ac:dyDescent="0.2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>_xlfn.XLOOKUP(Sales_Data[[#This Row],[Category]],Assumptions_Model!A:A, Assumptions_Model!B:B)</f>
        <v>0.65</v>
      </c>
      <c r="W8283">
        <f>Sales_Data[[#This Row],[Sales]]*Sales_Data[[#This Row],[Cost_%]]</f>
        <v>134.55000000000001</v>
      </c>
      <c r="X8283">
        <f>Sales_Data[[#This Row],[Sales]]-Sales_Data[[#This Row],[Cost]]</f>
        <v>72.449999999999989</v>
      </c>
      <c r="Y8283" s="3">
        <f>Sales_Data[[#This Row],[Gross_Profit_Recalc]]/Sales_Data[[#This Row],[Sales]]</f>
        <v>0.34999999999999992</v>
      </c>
      <c r="Z8283">
        <f>YEAR(Sales_Data[[#This Row],[Order Date]])</f>
        <v>2017</v>
      </c>
    </row>
    <row r="8284" spans="1:26" x14ac:dyDescent="0.2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>_xlfn.XLOOKUP(Sales_Data[[#This Row],[Category]],Assumptions_Model!A:A, Assumptions_Model!B:B)</f>
        <v>0.55000000000000004</v>
      </c>
      <c r="W8284">
        <f>Sales_Data[[#This Row],[Sales]]*Sales_Data[[#This Row],[Cost_%]]</f>
        <v>330.29149999999998</v>
      </c>
      <c r="X8284">
        <f>Sales_Data[[#This Row],[Sales]]-Sales_Data[[#This Row],[Cost]]</f>
        <v>270.23849999999999</v>
      </c>
      <c r="Y8284" s="3">
        <f>Sales_Data[[#This Row],[Gross_Profit_Recalc]]/Sales_Data[[#This Row],[Sales]]</f>
        <v>0.45</v>
      </c>
      <c r="Z8284">
        <f>YEAR(Sales_Data[[#This Row],[Order Date]])</f>
        <v>2015</v>
      </c>
    </row>
    <row r="8285" spans="1:26" x14ac:dyDescent="0.2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>_xlfn.XLOOKUP(Sales_Data[[#This Row],[Category]],Assumptions_Model!A:A, Assumptions_Model!B:B)</f>
        <v>0.6</v>
      </c>
      <c r="W8285">
        <f>Sales_Data[[#This Row],[Sales]]*Sales_Data[[#This Row],[Cost_%]]</f>
        <v>35.942399999999999</v>
      </c>
      <c r="X8285">
        <f>Sales_Data[[#This Row],[Sales]]-Sales_Data[[#This Row],[Cost]]</f>
        <v>23.961600000000004</v>
      </c>
      <c r="Y8285" s="3">
        <f>Sales_Data[[#This Row],[Gross_Profit_Recalc]]/Sales_Data[[#This Row],[Sales]]</f>
        <v>0.4</v>
      </c>
      <c r="Z8285">
        <f>YEAR(Sales_Data[[#This Row],[Order Date]])</f>
        <v>2015</v>
      </c>
    </row>
    <row r="8286" spans="1:26" x14ac:dyDescent="0.2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>_xlfn.XLOOKUP(Sales_Data[[#This Row],[Category]],Assumptions_Model!A:A, Assumptions_Model!B:B)</f>
        <v>0.55000000000000004</v>
      </c>
      <c r="W8286">
        <f>Sales_Data[[#This Row],[Sales]]*Sales_Data[[#This Row],[Cost_%]]</f>
        <v>350.59200000000004</v>
      </c>
      <c r="X8286">
        <f>Sales_Data[[#This Row],[Sales]]-Sales_Data[[#This Row],[Cost]]</f>
        <v>286.84800000000001</v>
      </c>
      <c r="Y8286" s="3">
        <f>Sales_Data[[#This Row],[Gross_Profit_Recalc]]/Sales_Data[[#This Row],[Sales]]</f>
        <v>0.44999999999999996</v>
      </c>
      <c r="Z8286">
        <f>YEAR(Sales_Data[[#This Row],[Order Date]])</f>
        <v>2015</v>
      </c>
    </row>
    <row r="8287" spans="1:26" x14ac:dyDescent="0.2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>_xlfn.XLOOKUP(Sales_Data[[#This Row],[Category]],Assumptions_Model!A:A, Assumptions_Model!B:B)</f>
        <v>0.65</v>
      </c>
      <c r="W8287">
        <f>Sales_Data[[#This Row],[Sales]]*Sales_Data[[#This Row],[Cost_%]]</f>
        <v>33.641400000000004</v>
      </c>
      <c r="X8287">
        <f>Sales_Data[[#This Row],[Sales]]-Sales_Data[[#This Row],[Cost]]</f>
        <v>18.114599999999996</v>
      </c>
      <c r="Y8287" s="3">
        <f>Sales_Data[[#This Row],[Gross_Profit_Recalc]]/Sales_Data[[#This Row],[Sales]]</f>
        <v>0.34999999999999992</v>
      </c>
      <c r="Z8287">
        <f>YEAR(Sales_Data[[#This Row],[Order Date]])</f>
        <v>2015</v>
      </c>
    </row>
    <row r="8288" spans="1:26" x14ac:dyDescent="0.2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>_xlfn.XLOOKUP(Sales_Data[[#This Row],[Category]],Assumptions_Model!A:A, Assumptions_Model!B:B)</f>
        <v>0.6</v>
      </c>
      <c r="W8288">
        <f>Sales_Data[[#This Row],[Sales]]*Sales_Data[[#This Row],[Cost_%]]</f>
        <v>18.662399999999998</v>
      </c>
      <c r="X8288">
        <f>Sales_Data[[#This Row],[Sales]]-Sales_Data[[#This Row],[Cost]]</f>
        <v>12.441600000000001</v>
      </c>
      <c r="Y8288" s="3">
        <f>Sales_Data[[#This Row],[Gross_Profit_Recalc]]/Sales_Data[[#This Row],[Sales]]</f>
        <v>0.4</v>
      </c>
      <c r="Z8288">
        <f>YEAR(Sales_Data[[#This Row],[Order Date]])</f>
        <v>2014</v>
      </c>
    </row>
    <row r="8289" spans="1:26" x14ac:dyDescent="0.2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>_xlfn.XLOOKUP(Sales_Data[[#This Row],[Category]],Assumptions_Model!A:A, Assumptions_Model!B:B)</f>
        <v>0.6</v>
      </c>
      <c r="W8289">
        <f>Sales_Data[[#This Row],[Sales]]*Sales_Data[[#This Row],[Cost_%]]</f>
        <v>28.776</v>
      </c>
      <c r="X8289">
        <f>Sales_Data[[#This Row],[Sales]]-Sales_Data[[#This Row],[Cost]]</f>
        <v>19.184000000000001</v>
      </c>
      <c r="Y8289" s="3">
        <f>Sales_Data[[#This Row],[Gross_Profit_Recalc]]/Sales_Data[[#This Row],[Sales]]</f>
        <v>0.4</v>
      </c>
      <c r="Z8289">
        <f>YEAR(Sales_Data[[#This Row],[Order Date]])</f>
        <v>2014</v>
      </c>
    </row>
    <row r="8290" spans="1:26" x14ac:dyDescent="0.2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>_xlfn.XLOOKUP(Sales_Data[[#This Row],[Category]],Assumptions_Model!A:A, Assumptions_Model!B:B)</f>
        <v>0.55000000000000004</v>
      </c>
      <c r="W8290">
        <f>Sales_Data[[#This Row],[Sales]]*Sales_Data[[#This Row],[Cost_%]]</f>
        <v>87.41040000000001</v>
      </c>
      <c r="X8290">
        <f>Sales_Data[[#This Row],[Sales]]-Sales_Data[[#This Row],[Cost]]</f>
        <v>71.517599999999987</v>
      </c>
      <c r="Y8290" s="3">
        <f>Sales_Data[[#This Row],[Gross_Profit_Recalc]]/Sales_Data[[#This Row],[Sales]]</f>
        <v>0.44999999999999996</v>
      </c>
      <c r="Z8290">
        <f>YEAR(Sales_Data[[#This Row],[Order Date]])</f>
        <v>2014</v>
      </c>
    </row>
    <row r="8291" spans="1:26" x14ac:dyDescent="0.2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>_xlfn.XLOOKUP(Sales_Data[[#This Row],[Category]],Assumptions_Model!A:A, Assumptions_Model!B:B)</f>
        <v>0.6</v>
      </c>
      <c r="W8291">
        <f>Sales_Data[[#This Row],[Sales]]*Sales_Data[[#This Row],[Cost_%]]</f>
        <v>126.74879999999999</v>
      </c>
      <c r="X8291">
        <f>Sales_Data[[#This Row],[Sales]]-Sales_Data[[#This Row],[Cost]]</f>
        <v>84.499200000000002</v>
      </c>
      <c r="Y8291" s="3">
        <f>Sales_Data[[#This Row],[Gross_Profit_Recalc]]/Sales_Data[[#This Row],[Sales]]</f>
        <v>0.4</v>
      </c>
      <c r="Z8291">
        <f>YEAR(Sales_Data[[#This Row],[Order Date]])</f>
        <v>2014</v>
      </c>
    </row>
    <row r="8292" spans="1:26" x14ac:dyDescent="0.2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>_xlfn.XLOOKUP(Sales_Data[[#This Row],[Category]],Assumptions_Model!A:A, Assumptions_Model!B:B)</f>
        <v>0.6</v>
      </c>
      <c r="W8292">
        <f>Sales_Data[[#This Row],[Sales]]*Sales_Data[[#This Row],[Cost_%]]</f>
        <v>3.3311999999999995</v>
      </c>
      <c r="X8292">
        <f>Sales_Data[[#This Row],[Sales]]-Sales_Data[[#This Row],[Cost]]</f>
        <v>2.2208000000000001</v>
      </c>
      <c r="Y8292" s="3">
        <f>Sales_Data[[#This Row],[Gross_Profit_Recalc]]/Sales_Data[[#This Row],[Sales]]</f>
        <v>0.4</v>
      </c>
      <c r="Z8292">
        <f>YEAR(Sales_Data[[#This Row],[Order Date]])</f>
        <v>2014</v>
      </c>
    </row>
    <row r="8293" spans="1:26" x14ac:dyDescent="0.2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>_xlfn.XLOOKUP(Sales_Data[[#This Row],[Category]],Assumptions_Model!A:A, Assumptions_Model!B:B)</f>
        <v>0.6</v>
      </c>
      <c r="W8293">
        <f>Sales_Data[[#This Row],[Sales]]*Sales_Data[[#This Row],[Cost_%]]</f>
        <v>1.7711999999999999</v>
      </c>
      <c r="X8293">
        <f>Sales_Data[[#This Row],[Sales]]-Sales_Data[[#This Row],[Cost]]</f>
        <v>1.1808000000000001</v>
      </c>
      <c r="Y8293" s="3">
        <f>Sales_Data[[#This Row],[Gross_Profit_Recalc]]/Sales_Data[[#This Row],[Sales]]</f>
        <v>0.4</v>
      </c>
      <c r="Z8293">
        <f>YEAR(Sales_Data[[#This Row],[Order Date]])</f>
        <v>2014</v>
      </c>
    </row>
    <row r="8294" spans="1:26" x14ac:dyDescent="0.2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>_xlfn.XLOOKUP(Sales_Data[[#This Row],[Category]],Assumptions_Model!A:A, Assumptions_Model!B:B)</f>
        <v>0.6</v>
      </c>
      <c r="W8294">
        <f>Sales_Data[[#This Row],[Sales]]*Sales_Data[[#This Row],[Cost_%]]</f>
        <v>6.1992000000000003</v>
      </c>
      <c r="X8294">
        <f>Sales_Data[[#This Row],[Sales]]-Sales_Data[[#This Row],[Cost]]</f>
        <v>4.1328000000000005</v>
      </c>
      <c r="Y8294" s="3">
        <f>Sales_Data[[#This Row],[Gross_Profit_Recalc]]/Sales_Data[[#This Row],[Sales]]</f>
        <v>0.4</v>
      </c>
      <c r="Z8294">
        <f>YEAR(Sales_Data[[#This Row],[Order Date]])</f>
        <v>2015</v>
      </c>
    </row>
    <row r="8295" spans="1:26" x14ac:dyDescent="0.2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>_xlfn.XLOOKUP(Sales_Data[[#This Row],[Category]],Assumptions_Model!A:A, Assumptions_Model!B:B)</f>
        <v>0.6</v>
      </c>
      <c r="W8295">
        <f>Sales_Data[[#This Row],[Sales]]*Sales_Data[[#This Row],[Cost_%]]</f>
        <v>11.020799999999999</v>
      </c>
      <c r="X8295">
        <f>Sales_Data[[#This Row],[Sales]]-Sales_Data[[#This Row],[Cost]]</f>
        <v>7.3471999999999991</v>
      </c>
      <c r="Y8295" s="3">
        <f>Sales_Data[[#This Row],[Gross_Profit_Recalc]]/Sales_Data[[#This Row],[Sales]]</f>
        <v>0.39999999999999997</v>
      </c>
      <c r="Z8295">
        <f>YEAR(Sales_Data[[#This Row],[Order Date]])</f>
        <v>2017</v>
      </c>
    </row>
    <row r="8296" spans="1:26" x14ac:dyDescent="0.2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>_xlfn.XLOOKUP(Sales_Data[[#This Row],[Category]],Assumptions_Model!A:A, Assumptions_Model!B:B)</f>
        <v>0.55000000000000004</v>
      </c>
      <c r="W8296">
        <f>Sales_Data[[#This Row],[Sales]]*Sales_Data[[#This Row],[Cost_%]]</f>
        <v>164.94499999999999</v>
      </c>
      <c r="X8296">
        <f>Sales_Data[[#This Row],[Sales]]-Sales_Data[[#This Row],[Cost]]</f>
        <v>134.95499999999998</v>
      </c>
      <c r="Y8296" s="3">
        <f>Sales_Data[[#This Row],[Gross_Profit_Recalc]]/Sales_Data[[#This Row],[Sales]]</f>
        <v>0.44999999999999996</v>
      </c>
      <c r="Z8296">
        <f>YEAR(Sales_Data[[#This Row],[Order Date]])</f>
        <v>2017</v>
      </c>
    </row>
    <row r="8297" spans="1:26" x14ac:dyDescent="0.2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>_xlfn.XLOOKUP(Sales_Data[[#This Row],[Category]],Assumptions_Model!A:A, Assumptions_Model!B:B)</f>
        <v>0.6</v>
      </c>
      <c r="W8297">
        <f>Sales_Data[[#This Row],[Sales]]*Sales_Data[[#This Row],[Cost_%]]</f>
        <v>15.93</v>
      </c>
      <c r="X8297">
        <f>Sales_Data[[#This Row],[Sales]]-Sales_Data[[#This Row],[Cost]]</f>
        <v>10.620000000000001</v>
      </c>
      <c r="Y8297" s="3">
        <f>Sales_Data[[#This Row],[Gross_Profit_Recalc]]/Sales_Data[[#This Row],[Sales]]</f>
        <v>0.4</v>
      </c>
      <c r="Z8297">
        <f>YEAR(Sales_Data[[#This Row],[Order Date]])</f>
        <v>2016</v>
      </c>
    </row>
    <row r="8298" spans="1:26" x14ac:dyDescent="0.2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>_xlfn.XLOOKUP(Sales_Data[[#This Row],[Category]],Assumptions_Model!A:A, Assumptions_Model!B:B)</f>
        <v>0.55000000000000004</v>
      </c>
      <c r="W8298">
        <f>Sales_Data[[#This Row],[Sales]]*Sales_Data[[#This Row],[Cost_%]]</f>
        <v>61.589000000000006</v>
      </c>
      <c r="X8298">
        <f>Sales_Data[[#This Row],[Sales]]-Sales_Data[[#This Row],[Cost]]</f>
        <v>50.390999999999998</v>
      </c>
      <c r="Y8298" s="3">
        <f>Sales_Data[[#This Row],[Gross_Profit_Recalc]]/Sales_Data[[#This Row],[Sales]]</f>
        <v>0.44999999999999996</v>
      </c>
      <c r="Z8298">
        <f>YEAR(Sales_Data[[#This Row],[Order Date]])</f>
        <v>2016</v>
      </c>
    </row>
    <row r="8299" spans="1:26" x14ac:dyDescent="0.2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>_xlfn.XLOOKUP(Sales_Data[[#This Row],[Category]],Assumptions_Model!A:A, Assumptions_Model!B:B)</f>
        <v>0.65</v>
      </c>
      <c r="W8299">
        <f>Sales_Data[[#This Row],[Sales]]*Sales_Data[[#This Row],[Cost_%]]</f>
        <v>3.2032000000000003</v>
      </c>
      <c r="X8299">
        <f>Sales_Data[[#This Row],[Sales]]-Sales_Data[[#This Row],[Cost]]</f>
        <v>1.7247999999999997</v>
      </c>
      <c r="Y8299" s="3">
        <f>Sales_Data[[#This Row],[Gross_Profit_Recalc]]/Sales_Data[[#This Row],[Sales]]</f>
        <v>0.34999999999999992</v>
      </c>
      <c r="Z8299">
        <f>YEAR(Sales_Data[[#This Row],[Order Date]])</f>
        <v>2015</v>
      </c>
    </row>
    <row r="8300" spans="1:26" x14ac:dyDescent="0.2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>_xlfn.XLOOKUP(Sales_Data[[#This Row],[Category]],Assumptions_Model!A:A, Assumptions_Model!B:B)</f>
        <v>0.6</v>
      </c>
      <c r="W8300">
        <f>Sales_Data[[#This Row],[Sales]]*Sales_Data[[#This Row],[Cost_%]]</f>
        <v>7.0704000000000002</v>
      </c>
      <c r="X8300">
        <f>Sales_Data[[#This Row],[Sales]]-Sales_Data[[#This Row],[Cost]]</f>
        <v>4.7136000000000005</v>
      </c>
      <c r="Y8300" s="3">
        <f>Sales_Data[[#This Row],[Gross_Profit_Recalc]]/Sales_Data[[#This Row],[Sales]]</f>
        <v>0.4</v>
      </c>
      <c r="Z8300">
        <f>YEAR(Sales_Data[[#This Row],[Order Date]])</f>
        <v>2015</v>
      </c>
    </row>
    <row r="8301" spans="1:26" x14ac:dyDescent="0.2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>_xlfn.XLOOKUP(Sales_Data[[#This Row],[Category]],Assumptions_Model!A:A, Assumptions_Model!B:B)</f>
        <v>0.6</v>
      </c>
      <c r="W8301">
        <f>Sales_Data[[#This Row],[Sales]]*Sales_Data[[#This Row],[Cost_%]]</f>
        <v>4.7880000000000003</v>
      </c>
      <c r="X8301">
        <f>Sales_Data[[#This Row],[Sales]]-Sales_Data[[#This Row],[Cost]]</f>
        <v>3.1920000000000002</v>
      </c>
      <c r="Y8301" s="3">
        <f>Sales_Data[[#This Row],[Gross_Profit_Recalc]]/Sales_Data[[#This Row],[Sales]]</f>
        <v>0.4</v>
      </c>
      <c r="Z8301">
        <f>YEAR(Sales_Data[[#This Row],[Order Date]])</f>
        <v>2014</v>
      </c>
    </row>
    <row r="8302" spans="1:26" x14ac:dyDescent="0.2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>_xlfn.XLOOKUP(Sales_Data[[#This Row],[Category]],Assumptions_Model!A:A, Assumptions_Model!B:B)</f>
        <v>0.6</v>
      </c>
      <c r="W8302">
        <f>Sales_Data[[#This Row],[Sales]]*Sales_Data[[#This Row],[Cost_%]]</f>
        <v>108.57600000000001</v>
      </c>
      <c r="X8302">
        <f>Sales_Data[[#This Row],[Sales]]-Sales_Data[[#This Row],[Cost]]</f>
        <v>72.384</v>
      </c>
      <c r="Y8302" s="3">
        <f>Sales_Data[[#This Row],[Gross_Profit_Recalc]]/Sales_Data[[#This Row],[Sales]]</f>
        <v>0.39999999999999997</v>
      </c>
      <c r="Z8302">
        <f>YEAR(Sales_Data[[#This Row],[Order Date]])</f>
        <v>2015</v>
      </c>
    </row>
    <row r="8303" spans="1:26" x14ac:dyDescent="0.2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>_xlfn.XLOOKUP(Sales_Data[[#This Row],[Category]],Assumptions_Model!A:A, Assumptions_Model!B:B)</f>
        <v>0.55000000000000004</v>
      </c>
      <c r="W8303">
        <f>Sales_Data[[#This Row],[Sales]]*Sales_Data[[#This Row],[Cost_%]]</f>
        <v>907.47250000000008</v>
      </c>
      <c r="X8303">
        <f>Sales_Data[[#This Row],[Sales]]-Sales_Data[[#This Row],[Cost]]</f>
        <v>742.47749999999996</v>
      </c>
      <c r="Y8303" s="3">
        <f>Sales_Data[[#This Row],[Gross_Profit_Recalc]]/Sales_Data[[#This Row],[Sales]]</f>
        <v>0.44999999999999996</v>
      </c>
      <c r="Z8303">
        <f>YEAR(Sales_Data[[#This Row],[Order Date]])</f>
        <v>2017</v>
      </c>
    </row>
    <row r="8304" spans="1:26" x14ac:dyDescent="0.2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>_xlfn.XLOOKUP(Sales_Data[[#This Row],[Category]],Assumptions_Model!A:A, Assumptions_Model!B:B)</f>
        <v>0.65</v>
      </c>
      <c r="W8304">
        <f>Sales_Data[[#This Row],[Sales]]*Sales_Data[[#This Row],[Cost_%]]</f>
        <v>235.52879999999999</v>
      </c>
      <c r="X8304">
        <f>Sales_Data[[#This Row],[Sales]]-Sales_Data[[#This Row],[Cost]]</f>
        <v>126.82319999999999</v>
      </c>
      <c r="Y8304" s="3">
        <f>Sales_Data[[#This Row],[Gross_Profit_Recalc]]/Sales_Data[[#This Row],[Sales]]</f>
        <v>0.35</v>
      </c>
      <c r="Z8304">
        <f>YEAR(Sales_Data[[#This Row],[Order Date]])</f>
        <v>2017</v>
      </c>
    </row>
    <row r="8305" spans="1:26" x14ac:dyDescent="0.2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>_xlfn.XLOOKUP(Sales_Data[[#This Row],[Category]],Assumptions_Model!A:A, Assumptions_Model!B:B)</f>
        <v>0.55000000000000004</v>
      </c>
      <c r="W8305">
        <f>Sales_Data[[#This Row],[Sales]]*Sales_Data[[#This Row],[Cost_%]]</f>
        <v>40.471200000000003</v>
      </c>
      <c r="X8305">
        <f>Sales_Data[[#This Row],[Sales]]-Sales_Data[[#This Row],[Cost]]</f>
        <v>33.1128</v>
      </c>
      <c r="Y8305" s="3">
        <f>Sales_Data[[#This Row],[Gross_Profit_Recalc]]/Sales_Data[[#This Row],[Sales]]</f>
        <v>0.44999999999999996</v>
      </c>
      <c r="Z8305">
        <f>YEAR(Sales_Data[[#This Row],[Order Date]])</f>
        <v>2014</v>
      </c>
    </row>
    <row r="8306" spans="1:26" x14ac:dyDescent="0.2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>_xlfn.XLOOKUP(Sales_Data[[#This Row],[Category]],Assumptions_Model!A:A, Assumptions_Model!B:B)</f>
        <v>0.65</v>
      </c>
      <c r="W8306">
        <f>Sales_Data[[#This Row],[Sales]]*Sales_Data[[#This Row],[Cost_%]]</f>
        <v>316.13920000000002</v>
      </c>
      <c r="X8306">
        <f>Sales_Data[[#This Row],[Sales]]-Sales_Data[[#This Row],[Cost]]</f>
        <v>170.22879999999998</v>
      </c>
      <c r="Y8306" s="3">
        <f>Sales_Data[[#This Row],[Gross_Profit_Recalc]]/Sales_Data[[#This Row],[Sales]]</f>
        <v>0.35</v>
      </c>
      <c r="Z8306">
        <f>YEAR(Sales_Data[[#This Row],[Order Date]])</f>
        <v>2017</v>
      </c>
    </row>
    <row r="8307" spans="1:26" x14ac:dyDescent="0.2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>_xlfn.XLOOKUP(Sales_Data[[#This Row],[Category]],Assumptions_Model!A:A, Assumptions_Model!B:B)</f>
        <v>0.6</v>
      </c>
      <c r="W8307">
        <f>Sales_Data[[#This Row],[Sales]]*Sales_Data[[#This Row],[Cost_%]]</f>
        <v>19.439999999999998</v>
      </c>
      <c r="X8307">
        <f>Sales_Data[[#This Row],[Sales]]-Sales_Data[[#This Row],[Cost]]</f>
        <v>12.96</v>
      </c>
      <c r="Y8307" s="3">
        <f>Sales_Data[[#This Row],[Gross_Profit_Recalc]]/Sales_Data[[#This Row],[Sales]]</f>
        <v>0.4</v>
      </c>
      <c r="Z8307">
        <f>YEAR(Sales_Data[[#This Row],[Order Date]])</f>
        <v>2016</v>
      </c>
    </row>
    <row r="8308" spans="1:26" x14ac:dyDescent="0.2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>_xlfn.XLOOKUP(Sales_Data[[#This Row],[Category]],Assumptions_Model!A:A, Assumptions_Model!B:B)</f>
        <v>0.6</v>
      </c>
      <c r="W8308">
        <f>Sales_Data[[#This Row],[Sales]]*Sales_Data[[#This Row],[Cost_%]]</f>
        <v>25.116</v>
      </c>
      <c r="X8308">
        <f>Sales_Data[[#This Row],[Sales]]-Sales_Data[[#This Row],[Cost]]</f>
        <v>16.744</v>
      </c>
      <c r="Y8308" s="3">
        <f>Sales_Data[[#This Row],[Gross_Profit_Recalc]]/Sales_Data[[#This Row],[Sales]]</f>
        <v>0.4</v>
      </c>
      <c r="Z8308">
        <f>YEAR(Sales_Data[[#This Row],[Order Date]])</f>
        <v>2016</v>
      </c>
    </row>
    <row r="8309" spans="1:26" x14ac:dyDescent="0.2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>_xlfn.XLOOKUP(Sales_Data[[#This Row],[Category]],Assumptions_Model!A:A, Assumptions_Model!B:B)</f>
        <v>0.6</v>
      </c>
      <c r="W8309">
        <f>Sales_Data[[#This Row],[Sales]]*Sales_Data[[#This Row],[Cost_%]]</f>
        <v>46.536000000000001</v>
      </c>
      <c r="X8309">
        <f>Sales_Data[[#This Row],[Sales]]-Sales_Data[[#This Row],[Cost]]</f>
        <v>31.024000000000001</v>
      </c>
      <c r="Y8309" s="3">
        <f>Sales_Data[[#This Row],[Gross_Profit_Recalc]]/Sales_Data[[#This Row],[Sales]]</f>
        <v>0.4</v>
      </c>
      <c r="Z8309">
        <f>YEAR(Sales_Data[[#This Row],[Order Date]])</f>
        <v>2016</v>
      </c>
    </row>
    <row r="8310" spans="1:26" x14ac:dyDescent="0.2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>_xlfn.XLOOKUP(Sales_Data[[#This Row],[Category]],Assumptions_Model!A:A, Assumptions_Model!B:B)</f>
        <v>0.6</v>
      </c>
      <c r="W8310">
        <f>Sales_Data[[#This Row],[Sales]]*Sales_Data[[#This Row],[Cost_%]]</f>
        <v>22.302</v>
      </c>
      <c r="X8310">
        <f>Sales_Data[[#This Row],[Sales]]-Sales_Data[[#This Row],[Cost]]</f>
        <v>14.868000000000002</v>
      </c>
      <c r="Y8310" s="3">
        <f>Sales_Data[[#This Row],[Gross_Profit_Recalc]]/Sales_Data[[#This Row],[Sales]]</f>
        <v>0.4</v>
      </c>
      <c r="Z8310">
        <f>YEAR(Sales_Data[[#This Row],[Order Date]])</f>
        <v>2016</v>
      </c>
    </row>
    <row r="8311" spans="1:26" x14ac:dyDescent="0.2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>_xlfn.XLOOKUP(Sales_Data[[#This Row],[Category]],Assumptions_Model!A:A, Assumptions_Model!B:B)</f>
        <v>0.6</v>
      </c>
      <c r="W8311">
        <f>Sales_Data[[#This Row],[Sales]]*Sales_Data[[#This Row],[Cost_%]]</f>
        <v>82.411199999999994</v>
      </c>
      <c r="X8311">
        <f>Sales_Data[[#This Row],[Sales]]-Sales_Data[[#This Row],[Cost]]</f>
        <v>54.94080000000001</v>
      </c>
      <c r="Y8311" s="3">
        <f>Sales_Data[[#This Row],[Gross_Profit_Recalc]]/Sales_Data[[#This Row],[Sales]]</f>
        <v>0.40000000000000008</v>
      </c>
      <c r="Z8311">
        <f>YEAR(Sales_Data[[#This Row],[Order Date]])</f>
        <v>2014</v>
      </c>
    </row>
    <row r="8312" spans="1:26" x14ac:dyDescent="0.2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>_xlfn.XLOOKUP(Sales_Data[[#This Row],[Category]],Assumptions_Model!A:A, Assumptions_Model!B:B)</f>
        <v>0.65</v>
      </c>
      <c r="W8312">
        <f>Sales_Data[[#This Row],[Sales]]*Sales_Data[[#This Row],[Cost_%]]</f>
        <v>244.73085</v>
      </c>
      <c r="X8312">
        <f>Sales_Data[[#This Row],[Sales]]-Sales_Data[[#This Row],[Cost]]</f>
        <v>131.77815000000001</v>
      </c>
      <c r="Y8312" s="3">
        <f>Sales_Data[[#This Row],[Gross_Profit_Recalc]]/Sales_Data[[#This Row],[Sales]]</f>
        <v>0.35000000000000003</v>
      </c>
      <c r="Z8312">
        <f>YEAR(Sales_Data[[#This Row],[Order Date]])</f>
        <v>2014</v>
      </c>
    </row>
    <row r="8313" spans="1:26" x14ac:dyDescent="0.2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>_xlfn.XLOOKUP(Sales_Data[[#This Row],[Category]],Assumptions_Model!A:A, Assumptions_Model!B:B)</f>
        <v>0.65</v>
      </c>
      <c r="W8313">
        <f>Sales_Data[[#This Row],[Sales]]*Sales_Data[[#This Row],[Cost_%]]</f>
        <v>40.768000000000001</v>
      </c>
      <c r="X8313">
        <f>Sales_Data[[#This Row],[Sales]]-Sales_Data[[#This Row],[Cost]]</f>
        <v>21.951999999999998</v>
      </c>
      <c r="Y8313" s="3">
        <f>Sales_Data[[#This Row],[Gross_Profit_Recalc]]/Sales_Data[[#This Row],[Sales]]</f>
        <v>0.35</v>
      </c>
      <c r="Z8313">
        <f>YEAR(Sales_Data[[#This Row],[Order Date]])</f>
        <v>2017</v>
      </c>
    </row>
    <row r="8314" spans="1:26" x14ac:dyDescent="0.2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f>_xlfn.XLOOKUP(Sales_Data[[#This Row],[Category]],Assumptions_Model!A:A, Assumptions_Model!B:B)</f>
        <v>0.55000000000000004</v>
      </c>
      <c r="W8314">
        <f>Sales_Data[[#This Row],[Sales]]*Sales_Data[[#This Row],[Cost_%]]</f>
        <v>1616.9615000000001</v>
      </c>
      <c r="X8314">
        <f>Sales_Data[[#This Row],[Sales]]-Sales_Data[[#This Row],[Cost]]</f>
        <v>1322.9684999999997</v>
      </c>
      <c r="Y8314" s="3">
        <f>Sales_Data[[#This Row],[Gross_Profit_Recalc]]/Sales_Data[[#This Row],[Sales]]</f>
        <v>0.44999999999999996</v>
      </c>
      <c r="Z8314">
        <f>YEAR(Sales_Data[[#This Row],[Order Date]])</f>
        <v>2017</v>
      </c>
    </row>
    <row r="8315" spans="1:26" x14ac:dyDescent="0.2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>_xlfn.XLOOKUP(Sales_Data[[#This Row],[Category]],Assumptions_Model!A:A, Assumptions_Model!B:B)</f>
        <v>0.65</v>
      </c>
      <c r="W8315">
        <f>Sales_Data[[#This Row],[Sales]]*Sales_Data[[#This Row],[Cost_%]]</f>
        <v>333.03269999999998</v>
      </c>
      <c r="X8315">
        <f>Sales_Data[[#This Row],[Sales]]-Sales_Data[[#This Row],[Cost]]</f>
        <v>179.32529999999997</v>
      </c>
      <c r="Y8315" s="3">
        <f>Sales_Data[[#This Row],[Gross_Profit_Recalc]]/Sales_Data[[#This Row],[Sales]]</f>
        <v>0.35</v>
      </c>
      <c r="Z8315">
        <f>YEAR(Sales_Data[[#This Row],[Order Date]])</f>
        <v>2014</v>
      </c>
    </row>
    <row r="8316" spans="1:26" x14ac:dyDescent="0.2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>_xlfn.XLOOKUP(Sales_Data[[#This Row],[Category]],Assumptions_Model!A:A, Assumptions_Model!B:B)</f>
        <v>0.6</v>
      </c>
      <c r="W8316">
        <f>Sales_Data[[#This Row],[Sales]]*Sales_Data[[#This Row],[Cost_%]]</f>
        <v>2.0928</v>
      </c>
      <c r="X8316">
        <f>Sales_Data[[#This Row],[Sales]]-Sales_Data[[#This Row],[Cost]]</f>
        <v>1.3952</v>
      </c>
      <c r="Y8316" s="3">
        <f>Sales_Data[[#This Row],[Gross_Profit_Recalc]]/Sales_Data[[#This Row],[Sales]]</f>
        <v>0.4</v>
      </c>
      <c r="Z8316">
        <f>YEAR(Sales_Data[[#This Row],[Order Date]])</f>
        <v>2014</v>
      </c>
    </row>
    <row r="8317" spans="1:26" x14ac:dyDescent="0.2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>_xlfn.XLOOKUP(Sales_Data[[#This Row],[Category]],Assumptions_Model!A:A, Assumptions_Model!B:B)</f>
        <v>0.6</v>
      </c>
      <c r="W8317">
        <f>Sales_Data[[#This Row],[Sales]]*Sales_Data[[#This Row],[Cost_%]]</f>
        <v>13.3728</v>
      </c>
      <c r="X8317">
        <f>Sales_Data[[#This Row],[Sales]]-Sales_Data[[#This Row],[Cost]]</f>
        <v>8.9152000000000005</v>
      </c>
      <c r="Y8317" s="3">
        <f>Sales_Data[[#This Row],[Gross_Profit_Recalc]]/Sales_Data[[#This Row],[Sales]]</f>
        <v>0.4</v>
      </c>
      <c r="Z8317">
        <f>YEAR(Sales_Data[[#This Row],[Order Date]])</f>
        <v>2014</v>
      </c>
    </row>
    <row r="8318" spans="1:26" x14ac:dyDescent="0.2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>_xlfn.XLOOKUP(Sales_Data[[#This Row],[Category]],Assumptions_Model!A:A, Assumptions_Model!B:B)</f>
        <v>0.6</v>
      </c>
      <c r="W8318">
        <f>Sales_Data[[#This Row],[Sales]]*Sales_Data[[#This Row],[Cost_%]]</f>
        <v>9.6191999999999993</v>
      </c>
      <c r="X8318">
        <f>Sales_Data[[#This Row],[Sales]]-Sales_Data[[#This Row],[Cost]]</f>
        <v>6.4128000000000007</v>
      </c>
      <c r="Y8318" s="3">
        <f>Sales_Data[[#This Row],[Gross_Profit_Recalc]]/Sales_Data[[#This Row],[Sales]]</f>
        <v>0.4</v>
      </c>
      <c r="Z8318">
        <f>YEAR(Sales_Data[[#This Row],[Order Date]])</f>
        <v>2014</v>
      </c>
    </row>
    <row r="8319" spans="1:26" x14ac:dyDescent="0.2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>_xlfn.XLOOKUP(Sales_Data[[#This Row],[Category]],Assumptions_Model!A:A, Assumptions_Model!B:B)</f>
        <v>0.6</v>
      </c>
      <c r="W8319">
        <f>Sales_Data[[#This Row],[Sales]]*Sales_Data[[#This Row],[Cost_%]]</f>
        <v>1.0511999999999999</v>
      </c>
      <c r="X8319">
        <f>Sales_Data[[#This Row],[Sales]]-Sales_Data[[#This Row],[Cost]]</f>
        <v>0.70080000000000009</v>
      </c>
      <c r="Y8319" s="3">
        <f>Sales_Data[[#This Row],[Gross_Profit_Recalc]]/Sales_Data[[#This Row],[Sales]]</f>
        <v>0.40000000000000008</v>
      </c>
      <c r="Z8319">
        <f>YEAR(Sales_Data[[#This Row],[Order Date]])</f>
        <v>2017</v>
      </c>
    </row>
    <row r="8320" spans="1:26" x14ac:dyDescent="0.2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>_xlfn.XLOOKUP(Sales_Data[[#This Row],[Category]],Assumptions_Model!A:A, Assumptions_Model!B:B)</f>
        <v>0.6</v>
      </c>
      <c r="W8320">
        <f>Sales_Data[[#This Row],[Sales]]*Sales_Data[[#This Row],[Cost_%]]</f>
        <v>12.5952</v>
      </c>
      <c r="X8320">
        <f>Sales_Data[[#This Row],[Sales]]-Sales_Data[[#This Row],[Cost]]</f>
        <v>8.3968000000000007</v>
      </c>
      <c r="Y8320" s="3">
        <f>Sales_Data[[#This Row],[Gross_Profit_Recalc]]/Sales_Data[[#This Row],[Sales]]</f>
        <v>0.4</v>
      </c>
      <c r="Z8320">
        <f>YEAR(Sales_Data[[#This Row],[Order Date]])</f>
        <v>2017</v>
      </c>
    </row>
    <row r="8321" spans="1:26" x14ac:dyDescent="0.2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>_xlfn.XLOOKUP(Sales_Data[[#This Row],[Category]],Assumptions_Model!A:A, Assumptions_Model!B:B)</f>
        <v>0.6</v>
      </c>
      <c r="W8321">
        <f>Sales_Data[[#This Row],[Sales]]*Sales_Data[[#This Row],[Cost_%]]</f>
        <v>6.726</v>
      </c>
      <c r="X8321">
        <f>Sales_Data[[#This Row],[Sales]]-Sales_Data[[#This Row],[Cost]]</f>
        <v>4.4840000000000009</v>
      </c>
      <c r="Y8321" s="3">
        <f>Sales_Data[[#This Row],[Gross_Profit_Recalc]]/Sales_Data[[#This Row],[Sales]]</f>
        <v>0.4</v>
      </c>
      <c r="Z8321">
        <f>YEAR(Sales_Data[[#This Row],[Order Date]])</f>
        <v>2017</v>
      </c>
    </row>
    <row r="8322" spans="1:26" x14ac:dyDescent="0.2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>_xlfn.XLOOKUP(Sales_Data[[#This Row],[Category]],Assumptions_Model!A:A, Assumptions_Model!B:B)</f>
        <v>0.6</v>
      </c>
      <c r="W8322">
        <f>Sales_Data[[#This Row],[Sales]]*Sales_Data[[#This Row],[Cost_%]]</f>
        <v>27.023999999999997</v>
      </c>
      <c r="X8322">
        <f>Sales_Data[[#This Row],[Sales]]-Sales_Data[[#This Row],[Cost]]</f>
        <v>18.016000000000002</v>
      </c>
      <c r="Y8322" s="3">
        <f>Sales_Data[[#This Row],[Gross_Profit_Recalc]]/Sales_Data[[#This Row],[Sales]]</f>
        <v>0.4</v>
      </c>
      <c r="Z8322">
        <f>YEAR(Sales_Data[[#This Row],[Order Date]])</f>
        <v>2015</v>
      </c>
    </row>
    <row r="8323" spans="1:26" x14ac:dyDescent="0.2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f>_xlfn.XLOOKUP(Sales_Data[[#This Row],[Category]],Assumptions_Model!A:A, Assumptions_Model!B:B)</f>
        <v>0.6</v>
      </c>
      <c r="W8323">
        <f>Sales_Data[[#This Row],[Sales]]*Sales_Data[[#This Row],[Cost_%]]</f>
        <v>9.3743999999999996</v>
      </c>
      <c r="X8323">
        <f>Sales_Data[[#This Row],[Sales]]-Sales_Data[[#This Row],[Cost]]</f>
        <v>6.2496000000000009</v>
      </c>
      <c r="Y8323" s="3">
        <f>Sales_Data[[#This Row],[Gross_Profit_Recalc]]/Sales_Data[[#This Row],[Sales]]</f>
        <v>0.4</v>
      </c>
      <c r="Z8323">
        <f>YEAR(Sales_Data[[#This Row],[Order Date]])</f>
        <v>2016</v>
      </c>
    </row>
    <row r="8324" spans="1:26" x14ac:dyDescent="0.2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f>_xlfn.XLOOKUP(Sales_Data[[#This Row],[Category]],Assumptions_Model!A:A, Assumptions_Model!B:B)</f>
        <v>0.6</v>
      </c>
      <c r="W8324">
        <f>Sales_Data[[#This Row],[Sales]]*Sales_Data[[#This Row],[Cost_%]]</f>
        <v>5.2439999999999998</v>
      </c>
      <c r="X8324">
        <f>Sales_Data[[#This Row],[Sales]]-Sales_Data[[#This Row],[Cost]]</f>
        <v>3.4960000000000004</v>
      </c>
      <c r="Y8324" s="3">
        <f>Sales_Data[[#This Row],[Gross_Profit_Recalc]]/Sales_Data[[#This Row],[Sales]]</f>
        <v>0.4</v>
      </c>
      <c r="Z8324">
        <f>YEAR(Sales_Data[[#This Row],[Order Date]])</f>
        <v>2016</v>
      </c>
    </row>
    <row r="8325" spans="1:26" x14ac:dyDescent="0.2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>_xlfn.XLOOKUP(Sales_Data[[#This Row],[Category]],Assumptions_Model!A:A, Assumptions_Model!B:B)</f>
        <v>0.6</v>
      </c>
      <c r="W8325">
        <f>Sales_Data[[#This Row],[Sales]]*Sales_Data[[#This Row],[Cost_%]]</f>
        <v>26.849999999999998</v>
      </c>
      <c r="X8325">
        <f>Sales_Data[[#This Row],[Sales]]-Sales_Data[[#This Row],[Cost]]</f>
        <v>17.900000000000002</v>
      </c>
      <c r="Y8325" s="3">
        <f>Sales_Data[[#This Row],[Gross_Profit_Recalc]]/Sales_Data[[#This Row],[Sales]]</f>
        <v>0.4</v>
      </c>
      <c r="Z8325">
        <f>YEAR(Sales_Data[[#This Row],[Order Date]])</f>
        <v>2016</v>
      </c>
    </row>
    <row r="8326" spans="1:26" x14ac:dyDescent="0.2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>_xlfn.XLOOKUP(Sales_Data[[#This Row],[Category]],Assumptions_Model!A:A, Assumptions_Model!B:B)</f>
        <v>0.6</v>
      </c>
      <c r="W8326">
        <f>Sales_Data[[#This Row],[Sales]]*Sales_Data[[#This Row],[Cost_%]]</f>
        <v>37.007999999999996</v>
      </c>
      <c r="X8326">
        <f>Sales_Data[[#This Row],[Sales]]-Sales_Data[[#This Row],[Cost]]</f>
        <v>24.672000000000004</v>
      </c>
      <c r="Y8326" s="3">
        <f>Sales_Data[[#This Row],[Gross_Profit_Recalc]]/Sales_Data[[#This Row],[Sales]]</f>
        <v>0.40000000000000008</v>
      </c>
      <c r="Z8326">
        <f>YEAR(Sales_Data[[#This Row],[Order Date]])</f>
        <v>2017</v>
      </c>
    </row>
    <row r="8327" spans="1:26" x14ac:dyDescent="0.2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>_xlfn.XLOOKUP(Sales_Data[[#This Row],[Category]],Assumptions_Model!A:A, Assumptions_Model!B:B)</f>
        <v>0.55000000000000004</v>
      </c>
      <c r="W8327">
        <f>Sales_Data[[#This Row],[Sales]]*Sales_Data[[#This Row],[Cost_%]]</f>
        <v>87.106800000000007</v>
      </c>
      <c r="X8327">
        <f>Sales_Data[[#This Row],[Sales]]-Sales_Data[[#This Row],[Cost]]</f>
        <v>71.269199999999998</v>
      </c>
      <c r="Y8327" s="3">
        <f>Sales_Data[[#This Row],[Gross_Profit_Recalc]]/Sales_Data[[#This Row],[Sales]]</f>
        <v>0.44999999999999996</v>
      </c>
      <c r="Z8327">
        <f>YEAR(Sales_Data[[#This Row],[Order Date]])</f>
        <v>2017</v>
      </c>
    </row>
    <row r="8328" spans="1:26" x14ac:dyDescent="0.2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>_xlfn.XLOOKUP(Sales_Data[[#This Row],[Category]],Assumptions_Model!A:A, Assumptions_Model!B:B)</f>
        <v>0.6</v>
      </c>
      <c r="W8328">
        <f>Sales_Data[[#This Row],[Sales]]*Sales_Data[[#This Row],[Cost_%]]</f>
        <v>1.7183999999999999</v>
      </c>
      <c r="X8328">
        <f>Sales_Data[[#This Row],[Sales]]-Sales_Data[[#This Row],[Cost]]</f>
        <v>1.1456</v>
      </c>
      <c r="Y8328" s="3">
        <f>Sales_Data[[#This Row],[Gross_Profit_Recalc]]/Sales_Data[[#This Row],[Sales]]</f>
        <v>0.4</v>
      </c>
      <c r="Z8328">
        <f>YEAR(Sales_Data[[#This Row],[Order Date]])</f>
        <v>2017</v>
      </c>
    </row>
    <row r="8329" spans="1:26" x14ac:dyDescent="0.2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>_xlfn.XLOOKUP(Sales_Data[[#This Row],[Category]],Assumptions_Model!A:A, Assumptions_Model!B:B)</f>
        <v>0.6</v>
      </c>
      <c r="W8329">
        <f>Sales_Data[[#This Row],[Sales]]*Sales_Data[[#This Row],[Cost_%]]</f>
        <v>56.515199999999993</v>
      </c>
      <c r="X8329">
        <f>Sales_Data[[#This Row],[Sales]]-Sales_Data[[#This Row],[Cost]]</f>
        <v>37.6768</v>
      </c>
      <c r="Y8329" s="3">
        <f>Sales_Data[[#This Row],[Gross_Profit_Recalc]]/Sales_Data[[#This Row],[Sales]]</f>
        <v>0.4</v>
      </c>
      <c r="Z8329">
        <f>YEAR(Sales_Data[[#This Row],[Order Date]])</f>
        <v>2017</v>
      </c>
    </row>
    <row r="8330" spans="1:26" x14ac:dyDescent="0.2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>_xlfn.XLOOKUP(Sales_Data[[#This Row],[Category]],Assumptions_Model!A:A, Assumptions_Model!B:B)</f>
        <v>0.6</v>
      </c>
      <c r="W8330">
        <f>Sales_Data[[#This Row],[Sales]]*Sales_Data[[#This Row],[Cost_%]]</f>
        <v>86.219999999999985</v>
      </c>
      <c r="X8330">
        <f>Sales_Data[[#This Row],[Sales]]-Sales_Data[[#This Row],[Cost]]</f>
        <v>57.480000000000004</v>
      </c>
      <c r="Y8330" s="3">
        <f>Sales_Data[[#This Row],[Gross_Profit_Recalc]]/Sales_Data[[#This Row],[Sales]]</f>
        <v>0.40000000000000008</v>
      </c>
      <c r="Z8330">
        <f>YEAR(Sales_Data[[#This Row],[Order Date]])</f>
        <v>2017</v>
      </c>
    </row>
    <row r="8331" spans="1:26" x14ac:dyDescent="0.2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>_xlfn.XLOOKUP(Sales_Data[[#This Row],[Category]],Assumptions_Model!A:A, Assumptions_Model!B:B)</f>
        <v>0.6</v>
      </c>
      <c r="W8331">
        <f>Sales_Data[[#This Row],[Sales]]*Sales_Data[[#This Row],[Cost_%]]</f>
        <v>3.8879999999999999</v>
      </c>
      <c r="X8331">
        <f>Sales_Data[[#This Row],[Sales]]-Sales_Data[[#This Row],[Cost]]</f>
        <v>2.5920000000000005</v>
      </c>
      <c r="Y8331" s="3">
        <f>Sales_Data[[#This Row],[Gross_Profit_Recalc]]/Sales_Data[[#This Row],[Sales]]</f>
        <v>0.40000000000000008</v>
      </c>
      <c r="Z8331">
        <f>YEAR(Sales_Data[[#This Row],[Order Date]])</f>
        <v>2017</v>
      </c>
    </row>
    <row r="8332" spans="1:26" x14ac:dyDescent="0.2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>_xlfn.XLOOKUP(Sales_Data[[#This Row],[Category]],Assumptions_Model!A:A, Assumptions_Model!B:B)</f>
        <v>0.55000000000000004</v>
      </c>
      <c r="W8332">
        <f>Sales_Data[[#This Row],[Sales]]*Sales_Data[[#This Row],[Cost_%]]</f>
        <v>4.3340000000000005</v>
      </c>
      <c r="X8332">
        <f>Sales_Data[[#This Row],[Sales]]-Sales_Data[[#This Row],[Cost]]</f>
        <v>3.5459999999999994</v>
      </c>
      <c r="Y8332" s="3">
        <f>Sales_Data[[#This Row],[Gross_Profit_Recalc]]/Sales_Data[[#This Row],[Sales]]</f>
        <v>0.4499999999999999</v>
      </c>
      <c r="Z8332">
        <f>YEAR(Sales_Data[[#This Row],[Order Date]])</f>
        <v>2017</v>
      </c>
    </row>
    <row r="8333" spans="1:26" x14ac:dyDescent="0.2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>_xlfn.XLOOKUP(Sales_Data[[#This Row],[Category]],Assumptions_Model!A:A, Assumptions_Model!B:B)</f>
        <v>0.6</v>
      </c>
      <c r="W8333">
        <f>Sales_Data[[#This Row],[Sales]]*Sales_Data[[#This Row],[Cost_%]]</f>
        <v>6.726</v>
      </c>
      <c r="X8333">
        <f>Sales_Data[[#This Row],[Sales]]-Sales_Data[[#This Row],[Cost]]</f>
        <v>4.4840000000000009</v>
      </c>
      <c r="Y8333" s="3">
        <f>Sales_Data[[#This Row],[Gross_Profit_Recalc]]/Sales_Data[[#This Row],[Sales]]</f>
        <v>0.4</v>
      </c>
      <c r="Z8333">
        <f>YEAR(Sales_Data[[#This Row],[Order Date]])</f>
        <v>2016</v>
      </c>
    </row>
    <row r="8334" spans="1:26" x14ac:dyDescent="0.2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>_xlfn.XLOOKUP(Sales_Data[[#This Row],[Category]],Assumptions_Model!A:A, Assumptions_Model!B:B)</f>
        <v>0.65</v>
      </c>
      <c r="W8334">
        <f>Sales_Data[[#This Row],[Sales]]*Sales_Data[[#This Row],[Cost_%]]</f>
        <v>230.685</v>
      </c>
      <c r="X8334">
        <f>Sales_Data[[#This Row],[Sales]]-Sales_Data[[#This Row],[Cost]]</f>
        <v>124.21499999999997</v>
      </c>
      <c r="Y8334" s="3">
        <f>Sales_Data[[#This Row],[Gross_Profit_Recalc]]/Sales_Data[[#This Row],[Sales]]</f>
        <v>0.35</v>
      </c>
      <c r="Z8334">
        <f>YEAR(Sales_Data[[#This Row],[Order Date]])</f>
        <v>2016</v>
      </c>
    </row>
    <row r="8335" spans="1:26" x14ac:dyDescent="0.2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>_xlfn.XLOOKUP(Sales_Data[[#This Row],[Category]],Assumptions_Model!A:A, Assumptions_Model!B:B)</f>
        <v>0.6</v>
      </c>
      <c r="W8335">
        <f>Sales_Data[[#This Row],[Sales]]*Sales_Data[[#This Row],[Cost_%]]</f>
        <v>10.764000000000001</v>
      </c>
      <c r="X8335">
        <f>Sales_Data[[#This Row],[Sales]]-Sales_Data[[#This Row],[Cost]]</f>
        <v>7.1760000000000002</v>
      </c>
      <c r="Y8335" s="3">
        <f>Sales_Data[[#This Row],[Gross_Profit_Recalc]]/Sales_Data[[#This Row],[Sales]]</f>
        <v>0.39999999999999997</v>
      </c>
      <c r="Z8335">
        <f>YEAR(Sales_Data[[#This Row],[Order Date]])</f>
        <v>2016</v>
      </c>
    </row>
    <row r="8336" spans="1:26" x14ac:dyDescent="0.2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>_xlfn.XLOOKUP(Sales_Data[[#This Row],[Category]],Assumptions_Model!A:A, Assumptions_Model!B:B)</f>
        <v>0.6</v>
      </c>
      <c r="W8336">
        <f>Sales_Data[[#This Row],[Sales]]*Sales_Data[[#This Row],[Cost_%]]</f>
        <v>31.08</v>
      </c>
      <c r="X8336">
        <f>Sales_Data[[#This Row],[Sales]]-Sales_Data[[#This Row],[Cost]]</f>
        <v>20.72</v>
      </c>
      <c r="Y8336" s="3">
        <f>Sales_Data[[#This Row],[Gross_Profit_Recalc]]/Sales_Data[[#This Row],[Sales]]</f>
        <v>0.4</v>
      </c>
      <c r="Z8336">
        <f>YEAR(Sales_Data[[#This Row],[Order Date]])</f>
        <v>2016</v>
      </c>
    </row>
    <row r="8337" spans="1:26" x14ac:dyDescent="0.2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>_xlfn.XLOOKUP(Sales_Data[[#This Row],[Category]],Assumptions_Model!A:A, Assumptions_Model!B:B)</f>
        <v>0.6</v>
      </c>
      <c r="W8337">
        <f>Sales_Data[[#This Row],[Sales]]*Sales_Data[[#This Row],[Cost_%]]</f>
        <v>179.71199999999999</v>
      </c>
      <c r="X8337">
        <f>Sales_Data[[#This Row],[Sales]]-Sales_Data[[#This Row],[Cost]]</f>
        <v>119.80799999999999</v>
      </c>
      <c r="Y8337" s="3">
        <f>Sales_Data[[#This Row],[Gross_Profit_Recalc]]/Sales_Data[[#This Row],[Sales]]</f>
        <v>0.4</v>
      </c>
      <c r="Z8337">
        <f>YEAR(Sales_Data[[#This Row],[Order Date]])</f>
        <v>2017</v>
      </c>
    </row>
    <row r="8338" spans="1:26" x14ac:dyDescent="0.2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>_xlfn.XLOOKUP(Sales_Data[[#This Row],[Category]],Assumptions_Model!A:A, Assumptions_Model!B:B)</f>
        <v>0.6</v>
      </c>
      <c r="W8338">
        <f>Sales_Data[[#This Row],[Sales]]*Sales_Data[[#This Row],[Cost_%]]</f>
        <v>4.62</v>
      </c>
      <c r="X8338">
        <f>Sales_Data[[#This Row],[Sales]]-Sales_Data[[#This Row],[Cost]]</f>
        <v>3.08</v>
      </c>
      <c r="Y8338" s="3">
        <f>Sales_Data[[#This Row],[Gross_Profit_Recalc]]/Sales_Data[[#This Row],[Sales]]</f>
        <v>0.4</v>
      </c>
      <c r="Z8338">
        <f>YEAR(Sales_Data[[#This Row],[Order Date]])</f>
        <v>2016</v>
      </c>
    </row>
    <row r="8339" spans="1:26" x14ac:dyDescent="0.2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f>_xlfn.XLOOKUP(Sales_Data[[#This Row],[Category]],Assumptions_Model!A:A, Assumptions_Model!B:B)</f>
        <v>0.6</v>
      </c>
      <c r="W8339">
        <f>Sales_Data[[#This Row],[Sales]]*Sales_Data[[#This Row],[Cost_%]]</f>
        <v>14.352</v>
      </c>
      <c r="X8339">
        <f>Sales_Data[[#This Row],[Sales]]-Sales_Data[[#This Row],[Cost]]</f>
        <v>9.5680000000000014</v>
      </c>
      <c r="Y8339" s="3">
        <f>Sales_Data[[#This Row],[Gross_Profit_Recalc]]/Sales_Data[[#This Row],[Sales]]</f>
        <v>0.4</v>
      </c>
      <c r="Z8339">
        <f>YEAR(Sales_Data[[#This Row],[Order Date]])</f>
        <v>2014</v>
      </c>
    </row>
    <row r="8340" spans="1:26" x14ac:dyDescent="0.2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>_xlfn.XLOOKUP(Sales_Data[[#This Row],[Category]],Assumptions_Model!A:A, Assumptions_Model!B:B)</f>
        <v>0.55000000000000004</v>
      </c>
      <c r="W8340">
        <f>Sales_Data[[#This Row],[Sales]]*Sales_Data[[#This Row],[Cost_%]]</f>
        <v>273.90000000000003</v>
      </c>
      <c r="X8340">
        <f>Sales_Data[[#This Row],[Sales]]-Sales_Data[[#This Row],[Cost]]</f>
        <v>224.09999999999997</v>
      </c>
      <c r="Y8340" s="3">
        <f>Sales_Data[[#This Row],[Gross_Profit_Recalc]]/Sales_Data[[#This Row],[Sales]]</f>
        <v>0.44999999999999996</v>
      </c>
      <c r="Z8340">
        <f>YEAR(Sales_Data[[#This Row],[Order Date]])</f>
        <v>2014</v>
      </c>
    </row>
    <row r="8341" spans="1:26" x14ac:dyDescent="0.2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>_xlfn.XLOOKUP(Sales_Data[[#This Row],[Category]],Assumptions_Model!A:A, Assumptions_Model!B:B)</f>
        <v>0.65</v>
      </c>
      <c r="W8341">
        <f>Sales_Data[[#This Row],[Sales]]*Sales_Data[[#This Row],[Cost_%]]</f>
        <v>283.85759999999999</v>
      </c>
      <c r="X8341">
        <f>Sales_Data[[#This Row],[Sales]]-Sales_Data[[#This Row],[Cost]]</f>
        <v>152.84640000000002</v>
      </c>
      <c r="Y8341" s="3">
        <f>Sales_Data[[#This Row],[Gross_Profit_Recalc]]/Sales_Data[[#This Row],[Sales]]</f>
        <v>0.35000000000000003</v>
      </c>
      <c r="Z8341">
        <f>YEAR(Sales_Data[[#This Row],[Order Date]])</f>
        <v>2017</v>
      </c>
    </row>
    <row r="8342" spans="1:26" x14ac:dyDescent="0.2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>_xlfn.XLOOKUP(Sales_Data[[#This Row],[Category]],Assumptions_Model!A:A, Assumptions_Model!B:B)</f>
        <v>0.6</v>
      </c>
      <c r="W8342">
        <f>Sales_Data[[#This Row],[Sales]]*Sales_Data[[#This Row],[Cost_%]]</f>
        <v>19.439999999999998</v>
      </c>
      <c r="X8342">
        <f>Sales_Data[[#This Row],[Sales]]-Sales_Data[[#This Row],[Cost]]</f>
        <v>12.96</v>
      </c>
      <c r="Y8342" s="3">
        <f>Sales_Data[[#This Row],[Gross_Profit_Recalc]]/Sales_Data[[#This Row],[Sales]]</f>
        <v>0.4</v>
      </c>
      <c r="Z8342">
        <f>YEAR(Sales_Data[[#This Row],[Order Date]])</f>
        <v>2014</v>
      </c>
    </row>
    <row r="8343" spans="1:26" x14ac:dyDescent="0.2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>_xlfn.XLOOKUP(Sales_Data[[#This Row],[Category]],Assumptions_Model!A:A, Assumptions_Model!B:B)</f>
        <v>0.6</v>
      </c>
      <c r="W8343">
        <f>Sales_Data[[#This Row],[Sales]]*Sales_Data[[#This Row],[Cost_%]]</f>
        <v>36.863999999999997</v>
      </c>
      <c r="X8343">
        <f>Sales_Data[[#This Row],[Sales]]-Sales_Data[[#This Row],[Cost]]</f>
        <v>24.576000000000001</v>
      </c>
      <c r="Y8343" s="3">
        <f>Sales_Data[[#This Row],[Gross_Profit_Recalc]]/Sales_Data[[#This Row],[Sales]]</f>
        <v>0.4</v>
      </c>
      <c r="Z8343">
        <f>YEAR(Sales_Data[[#This Row],[Order Date]])</f>
        <v>2017</v>
      </c>
    </row>
    <row r="8344" spans="1:26" x14ac:dyDescent="0.2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>_xlfn.XLOOKUP(Sales_Data[[#This Row],[Category]],Assumptions_Model!A:A, Assumptions_Model!B:B)</f>
        <v>0.6</v>
      </c>
      <c r="W8344">
        <f>Sales_Data[[#This Row],[Sales]]*Sales_Data[[#This Row],[Cost_%]]</f>
        <v>44.015999999999998</v>
      </c>
      <c r="X8344">
        <f>Sales_Data[[#This Row],[Sales]]-Sales_Data[[#This Row],[Cost]]</f>
        <v>29.344000000000001</v>
      </c>
      <c r="Y8344" s="3">
        <f>Sales_Data[[#This Row],[Gross_Profit_Recalc]]/Sales_Data[[#This Row],[Sales]]</f>
        <v>0.4</v>
      </c>
      <c r="Z8344">
        <f>YEAR(Sales_Data[[#This Row],[Order Date]])</f>
        <v>2016</v>
      </c>
    </row>
    <row r="8345" spans="1:26" x14ac:dyDescent="0.2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>_xlfn.XLOOKUP(Sales_Data[[#This Row],[Category]],Assumptions_Model!A:A, Assumptions_Model!B:B)</f>
        <v>0.6</v>
      </c>
      <c r="W8345">
        <f>Sales_Data[[#This Row],[Sales]]*Sales_Data[[#This Row],[Cost_%]]</f>
        <v>35.520000000000003</v>
      </c>
      <c r="X8345">
        <f>Sales_Data[[#This Row],[Sales]]-Sales_Data[[#This Row],[Cost]]</f>
        <v>23.68</v>
      </c>
      <c r="Y8345" s="3">
        <f>Sales_Data[[#This Row],[Gross_Profit_Recalc]]/Sales_Data[[#This Row],[Sales]]</f>
        <v>0.39999999999999997</v>
      </c>
      <c r="Z8345">
        <f>YEAR(Sales_Data[[#This Row],[Order Date]])</f>
        <v>2014</v>
      </c>
    </row>
    <row r="8346" spans="1:26" x14ac:dyDescent="0.2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>_xlfn.XLOOKUP(Sales_Data[[#This Row],[Category]],Assumptions_Model!A:A, Assumptions_Model!B:B)</f>
        <v>0.65</v>
      </c>
      <c r="W8346">
        <f>Sales_Data[[#This Row],[Sales]]*Sales_Data[[#This Row],[Cost_%]]</f>
        <v>21.418800000000001</v>
      </c>
      <c r="X8346">
        <f>Sales_Data[[#This Row],[Sales]]-Sales_Data[[#This Row],[Cost]]</f>
        <v>11.533199999999997</v>
      </c>
      <c r="Y8346" s="3">
        <f>Sales_Data[[#This Row],[Gross_Profit_Recalc]]/Sales_Data[[#This Row],[Sales]]</f>
        <v>0.34999999999999992</v>
      </c>
      <c r="Z8346">
        <f>YEAR(Sales_Data[[#This Row],[Order Date]])</f>
        <v>2014</v>
      </c>
    </row>
    <row r="8347" spans="1:26" x14ac:dyDescent="0.2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f>_xlfn.XLOOKUP(Sales_Data[[#This Row],[Category]],Assumptions_Model!A:A, Assumptions_Model!B:B)</f>
        <v>0.65</v>
      </c>
      <c r="W8347">
        <f>Sales_Data[[#This Row],[Sales]]*Sales_Data[[#This Row],[Cost_%]]</f>
        <v>141.9444</v>
      </c>
      <c r="X8347">
        <f>Sales_Data[[#This Row],[Sales]]-Sales_Data[[#This Row],[Cost]]</f>
        <v>76.431600000000003</v>
      </c>
      <c r="Y8347" s="3">
        <f>Sales_Data[[#This Row],[Gross_Profit_Recalc]]/Sales_Data[[#This Row],[Sales]]</f>
        <v>0.35000000000000003</v>
      </c>
      <c r="Z8347">
        <f>YEAR(Sales_Data[[#This Row],[Order Date]])</f>
        <v>2014</v>
      </c>
    </row>
    <row r="8348" spans="1:26" x14ac:dyDescent="0.2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>_xlfn.XLOOKUP(Sales_Data[[#This Row],[Category]],Assumptions_Model!A:A, Assumptions_Model!B:B)</f>
        <v>0.65</v>
      </c>
      <c r="W8348">
        <f>Sales_Data[[#This Row],[Sales]]*Sales_Data[[#This Row],[Cost_%]]</f>
        <v>20.41</v>
      </c>
      <c r="X8348">
        <f>Sales_Data[[#This Row],[Sales]]-Sales_Data[[#This Row],[Cost]]</f>
        <v>10.989999999999998</v>
      </c>
      <c r="Y8348" s="3">
        <f>Sales_Data[[#This Row],[Gross_Profit_Recalc]]/Sales_Data[[#This Row],[Sales]]</f>
        <v>0.35</v>
      </c>
      <c r="Z8348">
        <f>YEAR(Sales_Data[[#This Row],[Order Date]])</f>
        <v>2015</v>
      </c>
    </row>
    <row r="8349" spans="1:26" x14ac:dyDescent="0.2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f>_xlfn.XLOOKUP(Sales_Data[[#This Row],[Category]],Assumptions_Model!A:A, Assumptions_Model!B:B)</f>
        <v>0.65</v>
      </c>
      <c r="W8349">
        <f>Sales_Data[[#This Row],[Sales]]*Sales_Data[[#This Row],[Cost_%]]</f>
        <v>6.1620000000000008</v>
      </c>
      <c r="X8349">
        <f>Sales_Data[[#This Row],[Sales]]-Sales_Data[[#This Row],[Cost]]</f>
        <v>3.3179999999999996</v>
      </c>
      <c r="Y8349" s="3">
        <f>Sales_Data[[#This Row],[Gross_Profit_Recalc]]/Sales_Data[[#This Row],[Sales]]</f>
        <v>0.34999999999999992</v>
      </c>
      <c r="Z8349">
        <f>YEAR(Sales_Data[[#This Row],[Order Date]])</f>
        <v>2015</v>
      </c>
    </row>
    <row r="8350" spans="1:26" x14ac:dyDescent="0.2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>_xlfn.XLOOKUP(Sales_Data[[#This Row],[Category]],Assumptions_Model!A:A, Assumptions_Model!B:B)</f>
        <v>0.55000000000000004</v>
      </c>
      <c r="W8350">
        <f>Sales_Data[[#This Row],[Sales]]*Sales_Data[[#This Row],[Cost_%]]</f>
        <v>115.22500000000001</v>
      </c>
      <c r="X8350">
        <f>Sales_Data[[#This Row],[Sales]]-Sales_Data[[#This Row],[Cost]]</f>
        <v>94.274999999999991</v>
      </c>
      <c r="Y8350" s="3">
        <f>Sales_Data[[#This Row],[Gross_Profit_Recalc]]/Sales_Data[[#This Row],[Sales]]</f>
        <v>0.44999999999999996</v>
      </c>
      <c r="Z8350">
        <f>YEAR(Sales_Data[[#This Row],[Order Date]])</f>
        <v>2015</v>
      </c>
    </row>
    <row r="8351" spans="1:26" x14ac:dyDescent="0.2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f>_xlfn.XLOOKUP(Sales_Data[[#This Row],[Category]],Assumptions_Model!A:A, Assumptions_Model!B:B)</f>
        <v>0.65</v>
      </c>
      <c r="W8351">
        <f>Sales_Data[[#This Row],[Sales]]*Sales_Data[[#This Row],[Cost_%]]</f>
        <v>15.795000000000002</v>
      </c>
      <c r="X8351">
        <f>Sales_Data[[#This Row],[Sales]]-Sales_Data[[#This Row],[Cost]]</f>
        <v>8.504999999999999</v>
      </c>
      <c r="Y8351" s="3">
        <f>Sales_Data[[#This Row],[Gross_Profit_Recalc]]/Sales_Data[[#This Row],[Sales]]</f>
        <v>0.34999999999999992</v>
      </c>
      <c r="Z8351">
        <f>YEAR(Sales_Data[[#This Row],[Order Date]])</f>
        <v>2015</v>
      </c>
    </row>
    <row r="8352" spans="1:26" x14ac:dyDescent="0.2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>_xlfn.XLOOKUP(Sales_Data[[#This Row],[Category]],Assumptions_Model!A:A, Assumptions_Model!B:B)</f>
        <v>0.6</v>
      </c>
      <c r="W8352">
        <f>Sales_Data[[#This Row],[Sales]]*Sales_Data[[#This Row],[Cost_%]]</f>
        <v>3.8879999999999999</v>
      </c>
      <c r="X8352">
        <f>Sales_Data[[#This Row],[Sales]]-Sales_Data[[#This Row],[Cost]]</f>
        <v>2.5920000000000005</v>
      </c>
      <c r="Y8352" s="3">
        <f>Sales_Data[[#This Row],[Gross_Profit_Recalc]]/Sales_Data[[#This Row],[Sales]]</f>
        <v>0.40000000000000008</v>
      </c>
      <c r="Z8352">
        <f>YEAR(Sales_Data[[#This Row],[Order Date]])</f>
        <v>2015</v>
      </c>
    </row>
    <row r="8353" spans="1:26" x14ac:dyDescent="0.2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>_xlfn.XLOOKUP(Sales_Data[[#This Row],[Category]],Assumptions_Model!A:A, Assumptions_Model!B:B)</f>
        <v>0.65</v>
      </c>
      <c r="W8353">
        <f>Sales_Data[[#This Row],[Sales]]*Sales_Data[[#This Row],[Cost_%]]</f>
        <v>21.091200000000001</v>
      </c>
      <c r="X8353">
        <f>Sales_Data[[#This Row],[Sales]]-Sales_Data[[#This Row],[Cost]]</f>
        <v>11.3568</v>
      </c>
      <c r="Y8353" s="3">
        <f>Sales_Data[[#This Row],[Gross_Profit_Recalc]]/Sales_Data[[#This Row],[Sales]]</f>
        <v>0.35</v>
      </c>
      <c r="Z8353">
        <f>YEAR(Sales_Data[[#This Row],[Order Date]])</f>
        <v>2017</v>
      </c>
    </row>
    <row r="8354" spans="1:26" x14ac:dyDescent="0.2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>_xlfn.XLOOKUP(Sales_Data[[#This Row],[Category]],Assumptions_Model!A:A, Assumptions_Model!B:B)</f>
        <v>0.6</v>
      </c>
      <c r="W8354">
        <f>Sales_Data[[#This Row],[Sales]]*Sales_Data[[#This Row],[Cost_%]]</f>
        <v>15.832800000000001</v>
      </c>
      <c r="X8354">
        <f>Sales_Data[[#This Row],[Sales]]-Sales_Data[[#This Row],[Cost]]</f>
        <v>10.555200000000001</v>
      </c>
      <c r="Y8354" s="3">
        <f>Sales_Data[[#This Row],[Gross_Profit_Recalc]]/Sales_Data[[#This Row],[Sales]]</f>
        <v>0.4</v>
      </c>
      <c r="Z8354">
        <f>YEAR(Sales_Data[[#This Row],[Order Date]])</f>
        <v>2017</v>
      </c>
    </row>
    <row r="8355" spans="1:26" x14ac:dyDescent="0.2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>_xlfn.XLOOKUP(Sales_Data[[#This Row],[Category]],Assumptions_Model!A:A, Assumptions_Model!B:B)</f>
        <v>0.65</v>
      </c>
      <c r="W8355">
        <f>Sales_Data[[#This Row],[Sales]]*Sales_Data[[#This Row],[Cost_%]]</f>
        <v>242.75550000000001</v>
      </c>
      <c r="X8355">
        <f>Sales_Data[[#This Row],[Sales]]-Sales_Data[[#This Row],[Cost]]</f>
        <v>130.71450000000002</v>
      </c>
      <c r="Y8355" s="3">
        <f>Sales_Data[[#This Row],[Gross_Profit_Recalc]]/Sales_Data[[#This Row],[Sales]]</f>
        <v>0.35000000000000003</v>
      </c>
      <c r="Z8355">
        <f>YEAR(Sales_Data[[#This Row],[Order Date]])</f>
        <v>2017</v>
      </c>
    </row>
    <row r="8356" spans="1:26" x14ac:dyDescent="0.2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>_xlfn.XLOOKUP(Sales_Data[[#This Row],[Category]],Assumptions_Model!A:A, Assumptions_Model!B:B)</f>
        <v>0.6</v>
      </c>
      <c r="W8356">
        <f>Sales_Data[[#This Row],[Sales]]*Sales_Data[[#This Row],[Cost_%]]</f>
        <v>38.520000000000003</v>
      </c>
      <c r="X8356">
        <f>Sales_Data[[#This Row],[Sales]]-Sales_Data[[#This Row],[Cost]]</f>
        <v>25.68</v>
      </c>
      <c r="Y8356" s="3">
        <f>Sales_Data[[#This Row],[Gross_Profit_Recalc]]/Sales_Data[[#This Row],[Sales]]</f>
        <v>0.39999999999999997</v>
      </c>
      <c r="Z8356">
        <f>YEAR(Sales_Data[[#This Row],[Order Date]])</f>
        <v>2017</v>
      </c>
    </row>
    <row r="8357" spans="1:26" x14ac:dyDescent="0.2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>_xlfn.XLOOKUP(Sales_Data[[#This Row],[Category]],Assumptions_Model!A:A, Assumptions_Model!B:B)</f>
        <v>0.6</v>
      </c>
      <c r="W8357">
        <f>Sales_Data[[#This Row],[Sales]]*Sales_Data[[#This Row],[Cost_%]]</f>
        <v>4.8</v>
      </c>
      <c r="X8357">
        <f>Sales_Data[[#This Row],[Sales]]-Sales_Data[[#This Row],[Cost]]</f>
        <v>3.2</v>
      </c>
      <c r="Y8357" s="3">
        <f>Sales_Data[[#This Row],[Gross_Profit_Recalc]]/Sales_Data[[#This Row],[Sales]]</f>
        <v>0.4</v>
      </c>
      <c r="Z8357">
        <f>YEAR(Sales_Data[[#This Row],[Order Date]])</f>
        <v>2017</v>
      </c>
    </row>
    <row r="8358" spans="1:26" x14ac:dyDescent="0.2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f>_xlfn.XLOOKUP(Sales_Data[[#This Row],[Category]],Assumptions_Model!A:A, Assumptions_Model!B:B)</f>
        <v>0.65</v>
      </c>
      <c r="W8358">
        <f>Sales_Data[[#This Row],[Sales]]*Sales_Data[[#This Row],[Cost_%]]</f>
        <v>121.251</v>
      </c>
      <c r="X8358">
        <f>Sales_Data[[#This Row],[Sales]]-Sales_Data[[#This Row],[Cost]]</f>
        <v>65.288999999999987</v>
      </c>
      <c r="Y8358" s="3">
        <f>Sales_Data[[#This Row],[Gross_Profit_Recalc]]/Sales_Data[[#This Row],[Sales]]</f>
        <v>0.34999999999999992</v>
      </c>
      <c r="Z8358">
        <f>YEAR(Sales_Data[[#This Row],[Order Date]])</f>
        <v>2016</v>
      </c>
    </row>
    <row r="8359" spans="1:26" x14ac:dyDescent="0.2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>_xlfn.XLOOKUP(Sales_Data[[#This Row],[Category]],Assumptions_Model!A:A, Assumptions_Model!B:B)</f>
        <v>0.6</v>
      </c>
      <c r="W8359">
        <f>Sales_Data[[#This Row],[Sales]]*Sales_Data[[#This Row],[Cost_%]]</f>
        <v>52.247999999999998</v>
      </c>
      <c r="X8359">
        <f>Sales_Data[[#This Row],[Sales]]-Sales_Data[[#This Row],[Cost]]</f>
        <v>34.832000000000001</v>
      </c>
      <c r="Y8359" s="3">
        <f>Sales_Data[[#This Row],[Gross_Profit_Recalc]]/Sales_Data[[#This Row],[Sales]]</f>
        <v>0.4</v>
      </c>
      <c r="Z8359">
        <f>YEAR(Sales_Data[[#This Row],[Order Date]])</f>
        <v>2014</v>
      </c>
    </row>
    <row r="8360" spans="1:26" x14ac:dyDescent="0.2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>_xlfn.XLOOKUP(Sales_Data[[#This Row],[Category]],Assumptions_Model!A:A, Assumptions_Model!B:B)</f>
        <v>0.55000000000000004</v>
      </c>
      <c r="W8360">
        <f>Sales_Data[[#This Row],[Sales]]*Sales_Data[[#This Row],[Cost_%]]</f>
        <v>58.071200000000005</v>
      </c>
      <c r="X8360">
        <f>Sales_Data[[#This Row],[Sales]]-Sales_Data[[#This Row],[Cost]]</f>
        <v>47.512799999999999</v>
      </c>
      <c r="Y8360" s="3">
        <f>Sales_Data[[#This Row],[Gross_Profit_Recalc]]/Sales_Data[[#This Row],[Sales]]</f>
        <v>0.44999999999999996</v>
      </c>
      <c r="Z8360">
        <f>YEAR(Sales_Data[[#This Row],[Order Date]])</f>
        <v>2014</v>
      </c>
    </row>
    <row r="8361" spans="1:26" x14ac:dyDescent="0.2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>_xlfn.XLOOKUP(Sales_Data[[#This Row],[Category]],Assumptions_Model!A:A, Assumptions_Model!B:B)</f>
        <v>0.55000000000000004</v>
      </c>
      <c r="W8361">
        <f>Sales_Data[[#This Row],[Sales]]*Sales_Data[[#This Row],[Cost_%]]</f>
        <v>119.59200000000001</v>
      </c>
      <c r="X8361">
        <f>Sales_Data[[#This Row],[Sales]]-Sales_Data[[#This Row],[Cost]]</f>
        <v>97.847999999999985</v>
      </c>
      <c r="Y8361" s="3">
        <f>Sales_Data[[#This Row],[Gross_Profit_Recalc]]/Sales_Data[[#This Row],[Sales]]</f>
        <v>0.44999999999999996</v>
      </c>
      <c r="Z8361">
        <f>YEAR(Sales_Data[[#This Row],[Order Date]])</f>
        <v>2014</v>
      </c>
    </row>
    <row r="8362" spans="1:26" x14ac:dyDescent="0.2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>_xlfn.XLOOKUP(Sales_Data[[#This Row],[Category]],Assumptions_Model!A:A, Assumptions_Model!B:B)</f>
        <v>0.6</v>
      </c>
      <c r="W8362">
        <f>Sales_Data[[#This Row],[Sales]]*Sales_Data[[#This Row],[Cost_%]]</f>
        <v>19.046399999999998</v>
      </c>
      <c r="X8362">
        <f>Sales_Data[[#This Row],[Sales]]-Sales_Data[[#This Row],[Cost]]</f>
        <v>12.697600000000001</v>
      </c>
      <c r="Y8362" s="3">
        <f>Sales_Data[[#This Row],[Gross_Profit_Recalc]]/Sales_Data[[#This Row],[Sales]]</f>
        <v>0.4</v>
      </c>
      <c r="Z8362">
        <f>YEAR(Sales_Data[[#This Row],[Order Date]])</f>
        <v>2017</v>
      </c>
    </row>
    <row r="8363" spans="1:26" x14ac:dyDescent="0.2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>_xlfn.XLOOKUP(Sales_Data[[#This Row],[Category]],Assumptions_Model!A:A, Assumptions_Model!B:B)</f>
        <v>0.6</v>
      </c>
      <c r="W8363">
        <f>Sales_Data[[#This Row],[Sales]]*Sales_Data[[#This Row],[Cost_%]]</f>
        <v>3.2592000000000003</v>
      </c>
      <c r="X8363">
        <f>Sales_Data[[#This Row],[Sales]]-Sales_Data[[#This Row],[Cost]]</f>
        <v>2.1728000000000001</v>
      </c>
      <c r="Y8363" s="3">
        <f>Sales_Data[[#This Row],[Gross_Profit_Recalc]]/Sales_Data[[#This Row],[Sales]]</f>
        <v>0.39999999999999997</v>
      </c>
      <c r="Z8363">
        <f>YEAR(Sales_Data[[#This Row],[Order Date]])</f>
        <v>2017</v>
      </c>
    </row>
    <row r="8364" spans="1:26" x14ac:dyDescent="0.2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>_xlfn.XLOOKUP(Sales_Data[[#This Row],[Category]],Assumptions_Model!A:A, Assumptions_Model!B:B)</f>
        <v>0.65</v>
      </c>
      <c r="W8364">
        <f>Sales_Data[[#This Row],[Sales]]*Sales_Data[[#This Row],[Cost_%]]</f>
        <v>593.72950000000003</v>
      </c>
      <c r="X8364">
        <f>Sales_Data[[#This Row],[Sales]]-Sales_Data[[#This Row],[Cost]]</f>
        <v>319.70049999999992</v>
      </c>
      <c r="Y8364" s="3">
        <f>Sales_Data[[#This Row],[Gross_Profit_Recalc]]/Sales_Data[[#This Row],[Sales]]</f>
        <v>0.34999999999999992</v>
      </c>
      <c r="Z8364">
        <f>YEAR(Sales_Data[[#This Row],[Order Date]])</f>
        <v>2017</v>
      </c>
    </row>
    <row r="8365" spans="1:26" x14ac:dyDescent="0.2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>_xlfn.XLOOKUP(Sales_Data[[#This Row],[Category]],Assumptions_Model!A:A, Assumptions_Model!B:B)</f>
        <v>0.6</v>
      </c>
      <c r="W8365">
        <f>Sales_Data[[#This Row],[Sales]]*Sales_Data[[#This Row],[Cost_%]]</f>
        <v>223.28639999999999</v>
      </c>
      <c r="X8365">
        <f>Sales_Data[[#This Row],[Sales]]-Sales_Data[[#This Row],[Cost]]</f>
        <v>148.85760000000002</v>
      </c>
      <c r="Y8365" s="3">
        <f>Sales_Data[[#This Row],[Gross_Profit_Recalc]]/Sales_Data[[#This Row],[Sales]]</f>
        <v>0.4</v>
      </c>
      <c r="Z8365">
        <f>YEAR(Sales_Data[[#This Row],[Order Date]])</f>
        <v>2017</v>
      </c>
    </row>
    <row r="8366" spans="1:26" x14ac:dyDescent="0.2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>_xlfn.XLOOKUP(Sales_Data[[#This Row],[Category]],Assumptions_Model!A:A, Assumptions_Model!B:B)</f>
        <v>0.55000000000000004</v>
      </c>
      <c r="W8366">
        <f>Sales_Data[[#This Row],[Sales]]*Sales_Data[[#This Row],[Cost_%]]</f>
        <v>413.59120000000007</v>
      </c>
      <c r="X8366">
        <f>Sales_Data[[#This Row],[Sales]]-Sales_Data[[#This Row],[Cost]]</f>
        <v>338.39279999999997</v>
      </c>
      <c r="Y8366" s="3">
        <f>Sales_Data[[#This Row],[Gross_Profit_Recalc]]/Sales_Data[[#This Row],[Sales]]</f>
        <v>0.44999999999999996</v>
      </c>
      <c r="Z8366">
        <f>YEAR(Sales_Data[[#This Row],[Order Date]])</f>
        <v>2017</v>
      </c>
    </row>
    <row r="8367" spans="1:26" x14ac:dyDescent="0.2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>_xlfn.XLOOKUP(Sales_Data[[#This Row],[Category]],Assumptions_Model!A:A, Assumptions_Model!B:B)</f>
        <v>0.55000000000000004</v>
      </c>
      <c r="W8367">
        <f>Sales_Data[[#This Row],[Sales]]*Sales_Data[[#This Row],[Cost_%]]</f>
        <v>332.62240000000003</v>
      </c>
      <c r="X8367">
        <f>Sales_Data[[#This Row],[Sales]]-Sales_Data[[#This Row],[Cost]]</f>
        <v>272.1456</v>
      </c>
      <c r="Y8367" s="3">
        <f>Sales_Data[[#This Row],[Gross_Profit_Recalc]]/Sales_Data[[#This Row],[Sales]]</f>
        <v>0.44999999999999996</v>
      </c>
      <c r="Z8367">
        <f>YEAR(Sales_Data[[#This Row],[Order Date]])</f>
        <v>2017</v>
      </c>
    </row>
    <row r="8368" spans="1:26" x14ac:dyDescent="0.2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>_xlfn.XLOOKUP(Sales_Data[[#This Row],[Category]],Assumptions_Model!A:A, Assumptions_Model!B:B)</f>
        <v>0.6</v>
      </c>
      <c r="W8368">
        <f>Sales_Data[[#This Row],[Sales]]*Sales_Data[[#This Row],[Cost_%]]</f>
        <v>16.416</v>
      </c>
      <c r="X8368">
        <f>Sales_Data[[#This Row],[Sales]]-Sales_Data[[#This Row],[Cost]]</f>
        <v>10.943999999999999</v>
      </c>
      <c r="Y8368" s="3">
        <f>Sales_Data[[#This Row],[Gross_Profit_Recalc]]/Sales_Data[[#This Row],[Sales]]</f>
        <v>0.39999999999999997</v>
      </c>
      <c r="Z8368">
        <f>YEAR(Sales_Data[[#This Row],[Order Date]])</f>
        <v>2014</v>
      </c>
    </row>
    <row r="8369" spans="1:26" x14ac:dyDescent="0.2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>_xlfn.XLOOKUP(Sales_Data[[#This Row],[Category]],Assumptions_Model!A:A, Assumptions_Model!B:B)</f>
        <v>0.6</v>
      </c>
      <c r="W8369">
        <f>Sales_Data[[#This Row],[Sales]]*Sales_Data[[#This Row],[Cost_%]]</f>
        <v>12.335999999999999</v>
      </c>
      <c r="X8369">
        <f>Sales_Data[[#This Row],[Sales]]-Sales_Data[[#This Row],[Cost]]</f>
        <v>8.2240000000000002</v>
      </c>
      <c r="Y8369" s="3">
        <f>Sales_Data[[#This Row],[Gross_Profit_Recalc]]/Sales_Data[[#This Row],[Sales]]</f>
        <v>0.4</v>
      </c>
      <c r="Z8369">
        <f>YEAR(Sales_Data[[#This Row],[Order Date]])</f>
        <v>2014</v>
      </c>
    </row>
    <row r="8370" spans="1:26" x14ac:dyDescent="0.2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>_xlfn.XLOOKUP(Sales_Data[[#This Row],[Category]],Assumptions_Model!A:A, Assumptions_Model!B:B)</f>
        <v>0.6</v>
      </c>
      <c r="W8370">
        <f>Sales_Data[[#This Row],[Sales]]*Sales_Data[[#This Row],[Cost_%]]</f>
        <v>50.351999999999997</v>
      </c>
      <c r="X8370">
        <f>Sales_Data[[#This Row],[Sales]]-Sales_Data[[#This Row],[Cost]]</f>
        <v>33.568000000000005</v>
      </c>
      <c r="Y8370" s="3">
        <f>Sales_Data[[#This Row],[Gross_Profit_Recalc]]/Sales_Data[[#This Row],[Sales]]</f>
        <v>0.40000000000000008</v>
      </c>
      <c r="Z8370">
        <f>YEAR(Sales_Data[[#This Row],[Order Date]])</f>
        <v>2014</v>
      </c>
    </row>
    <row r="8371" spans="1:26" x14ac:dyDescent="0.2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>_xlfn.XLOOKUP(Sales_Data[[#This Row],[Category]],Assumptions_Model!A:A, Assumptions_Model!B:B)</f>
        <v>0.65</v>
      </c>
      <c r="W8371">
        <f>Sales_Data[[#This Row],[Sales]]*Sales_Data[[#This Row],[Cost_%]]</f>
        <v>586.76279999999997</v>
      </c>
      <c r="X8371">
        <f>Sales_Data[[#This Row],[Sales]]-Sales_Data[[#This Row],[Cost]]</f>
        <v>315.94920000000002</v>
      </c>
      <c r="Y8371" s="3">
        <f>Sales_Data[[#This Row],[Gross_Profit_Recalc]]/Sales_Data[[#This Row],[Sales]]</f>
        <v>0.35000000000000003</v>
      </c>
      <c r="Z8371">
        <f>YEAR(Sales_Data[[#This Row],[Order Date]])</f>
        <v>2016</v>
      </c>
    </row>
    <row r="8372" spans="1:26" x14ac:dyDescent="0.2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f>_xlfn.XLOOKUP(Sales_Data[[#This Row],[Category]],Assumptions_Model!A:A, Assumptions_Model!B:B)</f>
        <v>0.65</v>
      </c>
      <c r="W8372">
        <f>Sales_Data[[#This Row],[Sales]]*Sales_Data[[#This Row],[Cost_%]]</f>
        <v>78.432900000000004</v>
      </c>
      <c r="X8372">
        <f>Sales_Data[[#This Row],[Sales]]-Sales_Data[[#This Row],[Cost]]</f>
        <v>42.233099999999993</v>
      </c>
      <c r="Y8372" s="3">
        <f>Sales_Data[[#This Row],[Gross_Profit_Recalc]]/Sales_Data[[#This Row],[Sales]]</f>
        <v>0.35</v>
      </c>
      <c r="Z8372">
        <f>YEAR(Sales_Data[[#This Row],[Order Date]])</f>
        <v>2016</v>
      </c>
    </row>
    <row r="8373" spans="1:26" x14ac:dyDescent="0.2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>_xlfn.XLOOKUP(Sales_Data[[#This Row],[Category]],Assumptions_Model!A:A, Assumptions_Model!B:B)</f>
        <v>0.6</v>
      </c>
      <c r="W8373">
        <f>Sales_Data[[#This Row],[Sales]]*Sales_Data[[#This Row],[Cost_%]]</f>
        <v>2.9903999999999997</v>
      </c>
      <c r="X8373">
        <f>Sales_Data[[#This Row],[Sales]]-Sales_Data[[#This Row],[Cost]]</f>
        <v>1.9936000000000003</v>
      </c>
      <c r="Y8373" s="3">
        <f>Sales_Data[[#This Row],[Gross_Profit_Recalc]]/Sales_Data[[#This Row],[Sales]]</f>
        <v>0.40000000000000008</v>
      </c>
      <c r="Z8373">
        <f>YEAR(Sales_Data[[#This Row],[Order Date]])</f>
        <v>2014</v>
      </c>
    </row>
    <row r="8374" spans="1:26" x14ac:dyDescent="0.2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>_xlfn.XLOOKUP(Sales_Data[[#This Row],[Category]],Assumptions_Model!A:A, Assumptions_Model!B:B)</f>
        <v>0.65</v>
      </c>
      <c r="W8374">
        <f>Sales_Data[[#This Row],[Sales]]*Sales_Data[[#This Row],[Cost_%]]</f>
        <v>53.469000000000008</v>
      </c>
      <c r="X8374">
        <f>Sales_Data[[#This Row],[Sales]]-Sales_Data[[#This Row],[Cost]]</f>
        <v>28.790999999999997</v>
      </c>
      <c r="Y8374" s="3">
        <f>Sales_Data[[#This Row],[Gross_Profit_Recalc]]/Sales_Data[[#This Row],[Sales]]</f>
        <v>0.34999999999999992</v>
      </c>
      <c r="Z8374">
        <f>YEAR(Sales_Data[[#This Row],[Order Date]])</f>
        <v>2016</v>
      </c>
    </row>
    <row r="8375" spans="1:26" x14ac:dyDescent="0.2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>_xlfn.XLOOKUP(Sales_Data[[#This Row],[Category]],Assumptions_Model!A:A, Assumptions_Model!B:B)</f>
        <v>0.6</v>
      </c>
      <c r="W8375">
        <f>Sales_Data[[#This Row],[Sales]]*Sales_Data[[#This Row],[Cost_%]]</f>
        <v>17.843999999999998</v>
      </c>
      <c r="X8375">
        <f>Sales_Data[[#This Row],[Sales]]-Sales_Data[[#This Row],[Cost]]</f>
        <v>11.896000000000001</v>
      </c>
      <c r="Y8375" s="3">
        <f>Sales_Data[[#This Row],[Gross_Profit_Recalc]]/Sales_Data[[#This Row],[Sales]]</f>
        <v>0.4</v>
      </c>
      <c r="Z8375">
        <f>YEAR(Sales_Data[[#This Row],[Order Date]])</f>
        <v>2016</v>
      </c>
    </row>
    <row r="8376" spans="1:26" x14ac:dyDescent="0.2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>_xlfn.XLOOKUP(Sales_Data[[#This Row],[Category]],Assumptions_Model!A:A, Assumptions_Model!B:B)</f>
        <v>0.6</v>
      </c>
      <c r="W8376">
        <f>Sales_Data[[#This Row],[Sales]]*Sales_Data[[#This Row],[Cost_%]]</f>
        <v>52.415999999999997</v>
      </c>
      <c r="X8376">
        <f>Sales_Data[[#This Row],[Sales]]-Sales_Data[[#This Row],[Cost]]</f>
        <v>34.944000000000003</v>
      </c>
      <c r="Y8376" s="3">
        <f>Sales_Data[[#This Row],[Gross_Profit_Recalc]]/Sales_Data[[#This Row],[Sales]]</f>
        <v>0.4</v>
      </c>
      <c r="Z8376">
        <f>YEAR(Sales_Data[[#This Row],[Order Date]])</f>
        <v>2015</v>
      </c>
    </row>
    <row r="8377" spans="1:26" x14ac:dyDescent="0.2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>_xlfn.XLOOKUP(Sales_Data[[#This Row],[Category]],Assumptions_Model!A:A, Assumptions_Model!B:B)</f>
        <v>0.6</v>
      </c>
      <c r="W8377">
        <f>Sales_Data[[#This Row],[Sales]]*Sales_Data[[#This Row],[Cost_%]]</f>
        <v>33.695999999999998</v>
      </c>
      <c r="X8377">
        <f>Sales_Data[[#This Row],[Sales]]-Sales_Data[[#This Row],[Cost]]</f>
        <v>22.463999999999999</v>
      </c>
      <c r="Y8377" s="3">
        <f>Sales_Data[[#This Row],[Gross_Profit_Recalc]]/Sales_Data[[#This Row],[Sales]]</f>
        <v>0.4</v>
      </c>
      <c r="Z8377">
        <f>YEAR(Sales_Data[[#This Row],[Order Date]])</f>
        <v>2015</v>
      </c>
    </row>
    <row r="8378" spans="1:26" x14ac:dyDescent="0.2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f>_xlfn.XLOOKUP(Sales_Data[[#This Row],[Category]],Assumptions_Model!A:A, Assumptions_Model!B:B)</f>
        <v>0.6</v>
      </c>
      <c r="W8378">
        <f>Sales_Data[[#This Row],[Sales]]*Sales_Data[[#This Row],[Cost_%]]</f>
        <v>38.630400000000002</v>
      </c>
      <c r="X8378">
        <f>Sales_Data[[#This Row],[Sales]]-Sales_Data[[#This Row],[Cost]]</f>
        <v>25.753599999999999</v>
      </c>
      <c r="Y8378" s="3">
        <f>Sales_Data[[#This Row],[Gross_Profit_Recalc]]/Sales_Data[[#This Row],[Sales]]</f>
        <v>0.39999999999999997</v>
      </c>
      <c r="Z8378">
        <f>YEAR(Sales_Data[[#This Row],[Order Date]])</f>
        <v>2017</v>
      </c>
    </row>
    <row r="8379" spans="1:26" x14ac:dyDescent="0.2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>_xlfn.XLOOKUP(Sales_Data[[#This Row],[Category]],Assumptions_Model!A:A, Assumptions_Model!B:B)</f>
        <v>0.6</v>
      </c>
      <c r="W8379">
        <f>Sales_Data[[#This Row],[Sales]]*Sales_Data[[#This Row],[Cost_%]]</f>
        <v>38.870400000000004</v>
      </c>
      <c r="X8379">
        <f>Sales_Data[[#This Row],[Sales]]-Sales_Data[[#This Row],[Cost]]</f>
        <v>25.913600000000002</v>
      </c>
      <c r="Y8379" s="3">
        <f>Sales_Data[[#This Row],[Gross_Profit_Recalc]]/Sales_Data[[#This Row],[Sales]]</f>
        <v>0.4</v>
      </c>
      <c r="Z8379">
        <f>YEAR(Sales_Data[[#This Row],[Order Date]])</f>
        <v>2015</v>
      </c>
    </row>
    <row r="8380" spans="1:26" x14ac:dyDescent="0.2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>_xlfn.XLOOKUP(Sales_Data[[#This Row],[Category]],Assumptions_Model!A:A, Assumptions_Model!B:B)</f>
        <v>0.6</v>
      </c>
      <c r="W8380">
        <f>Sales_Data[[#This Row],[Sales]]*Sales_Data[[#This Row],[Cost_%]]</f>
        <v>9.3311999999999991</v>
      </c>
      <c r="X8380">
        <f>Sales_Data[[#This Row],[Sales]]-Sales_Data[[#This Row],[Cost]]</f>
        <v>6.2208000000000006</v>
      </c>
      <c r="Y8380" s="3">
        <f>Sales_Data[[#This Row],[Gross_Profit_Recalc]]/Sales_Data[[#This Row],[Sales]]</f>
        <v>0.4</v>
      </c>
      <c r="Z8380">
        <f>YEAR(Sales_Data[[#This Row],[Order Date]])</f>
        <v>2015</v>
      </c>
    </row>
    <row r="8381" spans="1:26" x14ac:dyDescent="0.2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>_xlfn.XLOOKUP(Sales_Data[[#This Row],[Category]],Assumptions_Model!A:A, Assumptions_Model!B:B)</f>
        <v>0.6</v>
      </c>
      <c r="W8381">
        <f>Sales_Data[[#This Row],[Sales]]*Sales_Data[[#This Row],[Cost_%]]</f>
        <v>134.33279999999999</v>
      </c>
      <c r="X8381">
        <f>Sales_Data[[#This Row],[Sales]]-Sales_Data[[#This Row],[Cost]]</f>
        <v>89.555200000000013</v>
      </c>
      <c r="Y8381" s="3">
        <f>Sales_Data[[#This Row],[Gross_Profit_Recalc]]/Sales_Data[[#This Row],[Sales]]</f>
        <v>0.40000000000000008</v>
      </c>
      <c r="Z8381">
        <f>YEAR(Sales_Data[[#This Row],[Order Date]])</f>
        <v>2015</v>
      </c>
    </row>
    <row r="8382" spans="1:26" x14ac:dyDescent="0.2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>_xlfn.XLOOKUP(Sales_Data[[#This Row],[Category]],Assumptions_Model!A:A, Assumptions_Model!B:B)</f>
        <v>0.6</v>
      </c>
      <c r="W8382">
        <f>Sales_Data[[#This Row],[Sales]]*Sales_Data[[#This Row],[Cost_%]]</f>
        <v>6.5376000000000003</v>
      </c>
      <c r="X8382">
        <f>Sales_Data[[#This Row],[Sales]]-Sales_Data[[#This Row],[Cost]]</f>
        <v>4.3584000000000005</v>
      </c>
      <c r="Y8382" s="3">
        <f>Sales_Data[[#This Row],[Gross_Profit_Recalc]]/Sales_Data[[#This Row],[Sales]]</f>
        <v>0.4</v>
      </c>
      <c r="Z8382">
        <f>YEAR(Sales_Data[[#This Row],[Order Date]])</f>
        <v>2014</v>
      </c>
    </row>
    <row r="8383" spans="1:26" x14ac:dyDescent="0.2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>_xlfn.XLOOKUP(Sales_Data[[#This Row],[Category]],Assumptions_Model!A:A, Assumptions_Model!B:B)</f>
        <v>0.55000000000000004</v>
      </c>
      <c r="W8383">
        <f>Sales_Data[[#This Row],[Sales]]*Sales_Data[[#This Row],[Cost_%]]</f>
        <v>46.631200000000007</v>
      </c>
      <c r="X8383">
        <f>Sales_Data[[#This Row],[Sales]]-Sales_Data[[#This Row],[Cost]]</f>
        <v>38.152799999999999</v>
      </c>
      <c r="Y8383" s="3">
        <f>Sales_Data[[#This Row],[Gross_Profit_Recalc]]/Sales_Data[[#This Row],[Sales]]</f>
        <v>0.44999999999999996</v>
      </c>
      <c r="Z8383">
        <f>YEAR(Sales_Data[[#This Row],[Order Date]])</f>
        <v>2016</v>
      </c>
    </row>
    <row r="8384" spans="1:26" x14ac:dyDescent="0.2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>_xlfn.XLOOKUP(Sales_Data[[#This Row],[Category]],Assumptions_Model!A:A, Assumptions_Model!B:B)</f>
        <v>0.65</v>
      </c>
      <c r="W8384">
        <f>Sales_Data[[#This Row],[Sales]]*Sales_Data[[#This Row],[Cost_%]]</f>
        <v>156.97499999999999</v>
      </c>
      <c r="X8384">
        <f>Sales_Data[[#This Row],[Sales]]-Sales_Data[[#This Row],[Cost]]</f>
        <v>84.525000000000006</v>
      </c>
      <c r="Y8384" s="3">
        <f>Sales_Data[[#This Row],[Gross_Profit_Recalc]]/Sales_Data[[#This Row],[Sales]]</f>
        <v>0.35000000000000003</v>
      </c>
      <c r="Z8384">
        <f>YEAR(Sales_Data[[#This Row],[Order Date]])</f>
        <v>2016</v>
      </c>
    </row>
    <row r="8385" spans="1:26" x14ac:dyDescent="0.2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>_xlfn.XLOOKUP(Sales_Data[[#This Row],[Category]],Assumptions_Model!A:A, Assumptions_Model!B:B)</f>
        <v>0.55000000000000004</v>
      </c>
      <c r="W8385">
        <f>Sales_Data[[#This Row],[Sales]]*Sales_Data[[#This Row],[Cost_%]]</f>
        <v>32.983499999999999</v>
      </c>
      <c r="X8385">
        <f>Sales_Data[[#This Row],[Sales]]-Sales_Data[[#This Row],[Cost]]</f>
        <v>26.986499999999999</v>
      </c>
      <c r="Y8385" s="3">
        <f>Sales_Data[[#This Row],[Gross_Profit_Recalc]]/Sales_Data[[#This Row],[Sales]]</f>
        <v>0.45</v>
      </c>
      <c r="Z8385">
        <f>YEAR(Sales_Data[[#This Row],[Order Date]])</f>
        <v>2016</v>
      </c>
    </row>
    <row r="8386" spans="1:26" x14ac:dyDescent="0.2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f>_xlfn.XLOOKUP(Sales_Data[[#This Row],[Category]],Assumptions_Model!A:A, Assumptions_Model!B:B)</f>
        <v>0.6</v>
      </c>
      <c r="W8386">
        <f>Sales_Data[[#This Row],[Sales]]*Sales_Data[[#This Row],[Cost_%]]</f>
        <v>8.016</v>
      </c>
      <c r="X8386">
        <f>Sales_Data[[#This Row],[Sales]]-Sales_Data[[#This Row],[Cost]]</f>
        <v>5.3439999999999994</v>
      </c>
      <c r="Y8386" s="3">
        <f>Sales_Data[[#This Row],[Gross_Profit_Recalc]]/Sales_Data[[#This Row],[Sales]]</f>
        <v>0.39999999999999997</v>
      </c>
      <c r="Z8386">
        <f>YEAR(Sales_Data[[#This Row],[Order Date]])</f>
        <v>2016</v>
      </c>
    </row>
    <row r="8387" spans="1:26" x14ac:dyDescent="0.2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>_xlfn.XLOOKUP(Sales_Data[[#This Row],[Category]],Assumptions_Model!A:A, Assumptions_Model!B:B)</f>
        <v>0.6</v>
      </c>
      <c r="W8387">
        <f>Sales_Data[[#This Row],[Sales]]*Sales_Data[[#This Row],[Cost_%]]</f>
        <v>7.0847999999999995</v>
      </c>
      <c r="X8387">
        <f>Sales_Data[[#This Row],[Sales]]-Sales_Data[[#This Row],[Cost]]</f>
        <v>4.7232000000000003</v>
      </c>
      <c r="Y8387" s="3">
        <f>Sales_Data[[#This Row],[Gross_Profit_Recalc]]/Sales_Data[[#This Row],[Sales]]</f>
        <v>0.4</v>
      </c>
      <c r="Z8387">
        <f>YEAR(Sales_Data[[#This Row],[Order Date]])</f>
        <v>2017</v>
      </c>
    </row>
    <row r="8388" spans="1:26" x14ac:dyDescent="0.2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>_xlfn.XLOOKUP(Sales_Data[[#This Row],[Category]],Assumptions_Model!A:A, Assumptions_Model!B:B)</f>
        <v>0.6</v>
      </c>
      <c r="W8388">
        <f>Sales_Data[[#This Row],[Sales]]*Sales_Data[[#This Row],[Cost_%]]</f>
        <v>9.743999999999998</v>
      </c>
      <c r="X8388">
        <f>Sales_Data[[#This Row],[Sales]]-Sales_Data[[#This Row],[Cost]]</f>
        <v>6.4960000000000004</v>
      </c>
      <c r="Y8388" s="3">
        <f>Sales_Data[[#This Row],[Gross_Profit_Recalc]]/Sales_Data[[#This Row],[Sales]]</f>
        <v>0.40000000000000008</v>
      </c>
      <c r="Z8388">
        <f>YEAR(Sales_Data[[#This Row],[Order Date]])</f>
        <v>2015</v>
      </c>
    </row>
    <row r="8389" spans="1:26" x14ac:dyDescent="0.2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>_xlfn.XLOOKUP(Sales_Data[[#This Row],[Category]],Assumptions_Model!A:A, Assumptions_Model!B:B)</f>
        <v>0.6</v>
      </c>
      <c r="W8389">
        <f>Sales_Data[[#This Row],[Sales]]*Sales_Data[[#This Row],[Cost_%]]</f>
        <v>46.529999999999994</v>
      </c>
      <c r="X8389">
        <f>Sales_Data[[#This Row],[Sales]]-Sales_Data[[#This Row],[Cost]]</f>
        <v>31.020000000000003</v>
      </c>
      <c r="Y8389" s="3">
        <f>Sales_Data[[#This Row],[Gross_Profit_Recalc]]/Sales_Data[[#This Row],[Sales]]</f>
        <v>0.40000000000000008</v>
      </c>
      <c r="Z8389">
        <f>YEAR(Sales_Data[[#This Row],[Order Date]])</f>
        <v>2015</v>
      </c>
    </row>
    <row r="8390" spans="1:26" x14ac:dyDescent="0.2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>_xlfn.XLOOKUP(Sales_Data[[#This Row],[Category]],Assumptions_Model!A:A, Assumptions_Model!B:B)</f>
        <v>0.6</v>
      </c>
      <c r="W8390">
        <f>Sales_Data[[#This Row],[Sales]]*Sales_Data[[#This Row],[Cost_%]]</f>
        <v>45.672000000000004</v>
      </c>
      <c r="X8390">
        <f>Sales_Data[[#This Row],[Sales]]-Sales_Data[[#This Row],[Cost]]</f>
        <v>30.448</v>
      </c>
      <c r="Y8390" s="3">
        <f>Sales_Data[[#This Row],[Gross_Profit_Recalc]]/Sales_Data[[#This Row],[Sales]]</f>
        <v>0.39999999999999997</v>
      </c>
      <c r="Z8390">
        <f>YEAR(Sales_Data[[#This Row],[Order Date]])</f>
        <v>2014</v>
      </c>
    </row>
    <row r="8391" spans="1:26" x14ac:dyDescent="0.2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>_xlfn.XLOOKUP(Sales_Data[[#This Row],[Category]],Assumptions_Model!A:A, Assumptions_Model!B:B)</f>
        <v>0.6</v>
      </c>
      <c r="W8391">
        <f>Sales_Data[[#This Row],[Sales]]*Sales_Data[[#This Row],[Cost_%]]</f>
        <v>10.3104</v>
      </c>
      <c r="X8391">
        <f>Sales_Data[[#This Row],[Sales]]-Sales_Data[[#This Row],[Cost]]</f>
        <v>6.8736000000000015</v>
      </c>
      <c r="Y8391" s="3">
        <f>Sales_Data[[#This Row],[Gross_Profit_Recalc]]/Sales_Data[[#This Row],[Sales]]</f>
        <v>0.40000000000000008</v>
      </c>
      <c r="Z8391">
        <f>YEAR(Sales_Data[[#This Row],[Order Date]])</f>
        <v>2016</v>
      </c>
    </row>
    <row r="8392" spans="1:26" x14ac:dyDescent="0.2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>_xlfn.XLOOKUP(Sales_Data[[#This Row],[Category]],Assumptions_Model!A:A, Assumptions_Model!B:B)</f>
        <v>0.6</v>
      </c>
      <c r="W8392">
        <f>Sales_Data[[#This Row],[Sales]]*Sales_Data[[#This Row],[Cost_%]]</f>
        <v>7.056</v>
      </c>
      <c r="X8392">
        <f>Sales_Data[[#This Row],[Sales]]-Sales_Data[[#This Row],[Cost]]</f>
        <v>4.7039999999999997</v>
      </c>
      <c r="Y8392" s="3">
        <f>Sales_Data[[#This Row],[Gross_Profit_Recalc]]/Sales_Data[[#This Row],[Sales]]</f>
        <v>0.39999999999999997</v>
      </c>
      <c r="Z8392">
        <f>YEAR(Sales_Data[[#This Row],[Order Date]])</f>
        <v>2017</v>
      </c>
    </row>
    <row r="8393" spans="1:26" x14ac:dyDescent="0.2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>_xlfn.XLOOKUP(Sales_Data[[#This Row],[Category]],Assumptions_Model!A:A, Assumptions_Model!B:B)</f>
        <v>0.65</v>
      </c>
      <c r="W8393">
        <f>Sales_Data[[#This Row],[Sales]]*Sales_Data[[#This Row],[Cost_%]]</f>
        <v>17.849</v>
      </c>
      <c r="X8393">
        <f>Sales_Data[[#This Row],[Sales]]-Sales_Data[[#This Row],[Cost]]</f>
        <v>9.6110000000000007</v>
      </c>
      <c r="Y8393" s="3">
        <f>Sales_Data[[#This Row],[Gross_Profit_Recalc]]/Sales_Data[[#This Row],[Sales]]</f>
        <v>0.35000000000000003</v>
      </c>
      <c r="Z8393">
        <f>YEAR(Sales_Data[[#This Row],[Order Date]])</f>
        <v>2017</v>
      </c>
    </row>
    <row r="8394" spans="1:26" x14ac:dyDescent="0.2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>_xlfn.XLOOKUP(Sales_Data[[#This Row],[Category]],Assumptions_Model!A:A, Assumptions_Model!B:B)</f>
        <v>0.55000000000000004</v>
      </c>
      <c r="W8394">
        <f>Sales_Data[[#This Row],[Sales]]*Sales_Data[[#This Row],[Cost_%]]</f>
        <v>75.867000000000004</v>
      </c>
      <c r="X8394">
        <f>Sales_Data[[#This Row],[Sales]]-Sales_Data[[#This Row],[Cost]]</f>
        <v>62.072999999999993</v>
      </c>
      <c r="Y8394" s="3">
        <f>Sales_Data[[#This Row],[Gross_Profit_Recalc]]/Sales_Data[[#This Row],[Sales]]</f>
        <v>0.44999999999999996</v>
      </c>
      <c r="Z8394">
        <f>YEAR(Sales_Data[[#This Row],[Order Date]])</f>
        <v>2016</v>
      </c>
    </row>
    <row r="8395" spans="1:26" x14ac:dyDescent="0.2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>_xlfn.XLOOKUP(Sales_Data[[#This Row],[Category]],Assumptions_Model!A:A, Assumptions_Model!B:B)</f>
        <v>0.65</v>
      </c>
      <c r="W8395">
        <f>Sales_Data[[#This Row],[Sales]]*Sales_Data[[#This Row],[Cost_%]]</f>
        <v>72.247500000000002</v>
      </c>
      <c r="X8395">
        <f>Sales_Data[[#This Row],[Sales]]-Sales_Data[[#This Row],[Cost]]</f>
        <v>38.902500000000003</v>
      </c>
      <c r="Y8395" s="3">
        <f>Sales_Data[[#This Row],[Gross_Profit_Recalc]]/Sales_Data[[#This Row],[Sales]]</f>
        <v>0.35000000000000003</v>
      </c>
      <c r="Z8395">
        <f>YEAR(Sales_Data[[#This Row],[Order Date]])</f>
        <v>2016</v>
      </c>
    </row>
    <row r="8396" spans="1:26" x14ac:dyDescent="0.2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>_xlfn.XLOOKUP(Sales_Data[[#This Row],[Category]],Assumptions_Model!A:A, Assumptions_Model!B:B)</f>
        <v>0.6</v>
      </c>
      <c r="W8396">
        <f>Sales_Data[[#This Row],[Sales]]*Sales_Data[[#This Row],[Cost_%]]</f>
        <v>541.16999999999996</v>
      </c>
      <c r="X8396">
        <f>Sales_Data[[#This Row],[Sales]]-Sales_Data[[#This Row],[Cost]]</f>
        <v>360.78000000000009</v>
      </c>
      <c r="Y8396" s="3">
        <f>Sales_Data[[#This Row],[Gross_Profit_Recalc]]/Sales_Data[[#This Row],[Sales]]</f>
        <v>0.40000000000000008</v>
      </c>
      <c r="Z8396">
        <f>YEAR(Sales_Data[[#This Row],[Order Date]])</f>
        <v>2016</v>
      </c>
    </row>
    <row r="8397" spans="1:26" x14ac:dyDescent="0.2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>_xlfn.XLOOKUP(Sales_Data[[#This Row],[Category]],Assumptions_Model!A:A, Assumptions_Model!B:B)</f>
        <v>0.65</v>
      </c>
      <c r="W8397">
        <f>Sales_Data[[#This Row],[Sales]]*Sales_Data[[#This Row],[Cost_%]]</f>
        <v>237.90585000000002</v>
      </c>
      <c r="X8397">
        <f>Sales_Data[[#This Row],[Sales]]-Sales_Data[[#This Row],[Cost]]</f>
        <v>128.10315</v>
      </c>
      <c r="Y8397" s="3">
        <f>Sales_Data[[#This Row],[Gross_Profit_Recalc]]/Sales_Data[[#This Row],[Sales]]</f>
        <v>0.35</v>
      </c>
      <c r="Z8397">
        <f>YEAR(Sales_Data[[#This Row],[Order Date]])</f>
        <v>2016</v>
      </c>
    </row>
    <row r="8398" spans="1:26" x14ac:dyDescent="0.2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>_xlfn.XLOOKUP(Sales_Data[[#This Row],[Category]],Assumptions_Model!A:A, Assumptions_Model!B:B)</f>
        <v>0.6</v>
      </c>
      <c r="W8398">
        <f>Sales_Data[[#This Row],[Sales]]*Sales_Data[[#This Row],[Cost_%]]</f>
        <v>186.41279999999998</v>
      </c>
      <c r="X8398">
        <f>Sales_Data[[#This Row],[Sales]]-Sales_Data[[#This Row],[Cost]]</f>
        <v>124.27520000000001</v>
      </c>
      <c r="Y8398" s="3">
        <f>Sales_Data[[#This Row],[Gross_Profit_Recalc]]/Sales_Data[[#This Row],[Sales]]</f>
        <v>0.40000000000000008</v>
      </c>
      <c r="Z8398">
        <f>YEAR(Sales_Data[[#This Row],[Order Date]])</f>
        <v>2014</v>
      </c>
    </row>
    <row r="8399" spans="1:26" x14ac:dyDescent="0.2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>_xlfn.XLOOKUP(Sales_Data[[#This Row],[Category]],Assumptions_Model!A:A, Assumptions_Model!B:B)</f>
        <v>0.6</v>
      </c>
      <c r="W8399">
        <f>Sales_Data[[#This Row],[Sales]]*Sales_Data[[#This Row],[Cost_%]]</f>
        <v>4.6079999999999997</v>
      </c>
      <c r="X8399">
        <f>Sales_Data[[#This Row],[Sales]]-Sales_Data[[#This Row],[Cost]]</f>
        <v>3.0720000000000001</v>
      </c>
      <c r="Y8399" s="3">
        <f>Sales_Data[[#This Row],[Gross_Profit_Recalc]]/Sales_Data[[#This Row],[Sales]]</f>
        <v>0.4</v>
      </c>
      <c r="Z8399">
        <f>YEAR(Sales_Data[[#This Row],[Order Date]])</f>
        <v>2014</v>
      </c>
    </row>
    <row r="8400" spans="1:26" x14ac:dyDescent="0.2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>_xlfn.XLOOKUP(Sales_Data[[#This Row],[Category]],Assumptions_Model!A:A, Assumptions_Model!B:B)</f>
        <v>0.65</v>
      </c>
      <c r="W8400">
        <f>Sales_Data[[#This Row],[Sales]]*Sales_Data[[#This Row],[Cost_%]]</f>
        <v>100.99180000000001</v>
      </c>
      <c r="X8400">
        <f>Sales_Data[[#This Row],[Sales]]-Sales_Data[[#This Row],[Cost]]</f>
        <v>54.380200000000002</v>
      </c>
      <c r="Y8400" s="3">
        <f>Sales_Data[[#This Row],[Gross_Profit_Recalc]]/Sales_Data[[#This Row],[Sales]]</f>
        <v>0.35</v>
      </c>
      <c r="Z8400">
        <f>YEAR(Sales_Data[[#This Row],[Order Date]])</f>
        <v>2017</v>
      </c>
    </row>
    <row r="8401" spans="1:26" x14ac:dyDescent="0.2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>_xlfn.XLOOKUP(Sales_Data[[#This Row],[Category]],Assumptions_Model!A:A, Assumptions_Model!B:B)</f>
        <v>0.6</v>
      </c>
      <c r="W8401">
        <f>Sales_Data[[#This Row],[Sales]]*Sales_Data[[#This Row],[Cost_%]]</f>
        <v>6.4463999999999997</v>
      </c>
      <c r="X8401">
        <f>Sales_Data[[#This Row],[Sales]]-Sales_Data[[#This Row],[Cost]]</f>
        <v>4.2976000000000001</v>
      </c>
      <c r="Y8401" s="3">
        <f>Sales_Data[[#This Row],[Gross_Profit_Recalc]]/Sales_Data[[#This Row],[Sales]]</f>
        <v>0.4</v>
      </c>
      <c r="Z8401">
        <f>YEAR(Sales_Data[[#This Row],[Order Date]])</f>
        <v>2015</v>
      </c>
    </row>
    <row r="8402" spans="1:26" x14ac:dyDescent="0.2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>_xlfn.XLOOKUP(Sales_Data[[#This Row],[Category]],Assumptions_Model!A:A, Assumptions_Model!B:B)</f>
        <v>0.6</v>
      </c>
      <c r="W8402">
        <f>Sales_Data[[#This Row],[Sales]]*Sales_Data[[#This Row],[Cost_%]]</f>
        <v>139.44</v>
      </c>
      <c r="X8402">
        <f>Sales_Data[[#This Row],[Sales]]-Sales_Data[[#This Row],[Cost]]</f>
        <v>92.960000000000008</v>
      </c>
      <c r="Y8402" s="3">
        <f>Sales_Data[[#This Row],[Gross_Profit_Recalc]]/Sales_Data[[#This Row],[Sales]]</f>
        <v>0.4</v>
      </c>
      <c r="Z8402">
        <f>YEAR(Sales_Data[[#This Row],[Order Date]])</f>
        <v>2015</v>
      </c>
    </row>
    <row r="8403" spans="1:26" x14ac:dyDescent="0.2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>_xlfn.XLOOKUP(Sales_Data[[#This Row],[Category]],Assumptions_Model!A:A, Assumptions_Model!B:B)</f>
        <v>0.65</v>
      </c>
      <c r="W8403">
        <f>Sales_Data[[#This Row],[Sales]]*Sales_Data[[#This Row],[Cost_%]]</f>
        <v>107.01989999999999</v>
      </c>
      <c r="X8403">
        <f>Sales_Data[[#This Row],[Sales]]-Sales_Data[[#This Row],[Cost]]</f>
        <v>57.626099999999994</v>
      </c>
      <c r="Y8403" s="3">
        <f>Sales_Data[[#This Row],[Gross_Profit_Recalc]]/Sales_Data[[#This Row],[Sales]]</f>
        <v>0.35</v>
      </c>
      <c r="Z8403">
        <f>YEAR(Sales_Data[[#This Row],[Order Date]])</f>
        <v>2015</v>
      </c>
    </row>
    <row r="8404" spans="1:26" x14ac:dyDescent="0.2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>_xlfn.XLOOKUP(Sales_Data[[#This Row],[Category]],Assumptions_Model!A:A, Assumptions_Model!B:B)</f>
        <v>0.6</v>
      </c>
      <c r="W8404">
        <f>Sales_Data[[#This Row],[Sales]]*Sales_Data[[#This Row],[Cost_%]]</f>
        <v>13.607999999999999</v>
      </c>
      <c r="X8404">
        <f>Sales_Data[[#This Row],[Sales]]-Sales_Data[[#This Row],[Cost]]</f>
        <v>9.072000000000001</v>
      </c>
      <c r="Y8404" s="3">
        <f>Sales_Data[[#This Row],[Gross_Profit_Recalc]]/Sales_Data[[#This Row],[Sales]]</f>
        <v>0.4</v>
      </c>
      <c r="Z8404">
        <f>YEAR(Sales_Data[[#This Row],[Order Date]])</f>
        <v>2015</v>
      </c>
    </row>
    <row r="8405" spans="1:26" x14ac:dyDescent="0.2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>_xlfn.XLOOKUP(Sales_Data[[#This Row],[Category]],Assumptions_Model!A:A, Assumptions_Model!B:B)</f>
        <v>0.6</v>
      </c>
      <c r="W8405">
        <f>Sales_Data[[#This Row],[Sales]]*Sales_Data[[#This Row],[Cost_%]]</f>
        <v>63.311999999999998</v>
      </c>
      <c r="X8405">
        <f>Sales_Data[[#This Row],[Sales]]-Sales_Data[[#This Row],[Cost]]</f>
        <v>42.207999999999998</v>
      </c>
      <c r="Y8405" s="3">
        <f>Sales_Data[[#This Row],[Gross_Profit_Recalc]]/Sales_Data[[#This Row],[Sales]]</f>
        <v>0.4</v>
      </c>
      <c r="Z8405">
        <f>YEAR(Sales_Data[[#This Row],[Order Date]])</f>
        <v>2016</v>
      </c>
    </row>
    <row r="8406" spans="1:26" x14ac:dyDescent="0.2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>_xlfn.XLOOKUP(Sales_Data[[#This Row],[Category]],Assumptions_Model!A:A, Assumptions_Model!B:B)</f>
        <v>0.65</v>
      </c>
      <c r="W8406">
        <f>Sales_Data[[#This Row],[Sales]]*Sales_Data[[#This Row],[Cost_%]]</f>
        <v>54.548000000000002</v>
      </c>
      <c r="X8406">
        <f>Sales_Data[[#This Row],[Sales]]-Sales_Data[[#This Row],[Cost]]</f>
        <v>29.372</v>
      </c>
      <c r="Y8406" s="3">
        <f>Sales_Data[[#This Row],[Gross_Profit_Recalc]]/Sales_Data[[#This Row],[Sales]]</f>
        <v>0.35</v>
      </c>
      <c r="Z8406">
        <f>YEAR(Sales_Data[[#This Row],[Order Date]])</f>
        <v>2017</v>
      </c>
    </row>
    <row r="8407" spans="1:26" x14ac:dyDescent="0.2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>_xlfn.XLOOKUP(Sales_Data[[#This Row],[Category]],Assumptions_Model!A:A, Assumptions_Model!B:B)</f>
        <v>0.55000000000000004</v>
      </c>
      <c r="W8407">
        <f>Sales_Data[[#This Row],[Sales]]*Sales_Data[[#This Row],[Cost_%]]</f>
        <v>78.045000000000016</v>
      </c>
      <c r="X8407">
        <f>Sales_Data[[#This Row],[Sales]]-Sales_Data[[#This Row],[Cost]]</f>
        <v>63.85499999999999</v>
      </c>
      <c r="Y8407" s="3">
        <f>Sales_Data[[#This Row],[Gross_Profit_Recalc]]/Sales_Data[[#This Row],[Sales]]</f>
        <v>0.4499999999999999</v>
      </c>
      <c r="Z8407">
        <f>YEAR(Sales_Data[[#This Row],[Order Date]])</f>
        <v>2017</v>
      </c>
    </row>
    <row r="8408" spans="1:26" x14ac:dyDescent="0.2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>_xlfn.XLOOKUP(Sales_Data[[#This Row],[Category]],Assumptions_Model!A:A, Assumptions_Model!B:B)</f>
        <v>0.65</v>
      </c>
      <c r="W8408">
        <f>Sales_Data[[#This Row],[Sales]]*Sales_Data[[#This Row],[Cost_%]]</f>
        <v>25.986999999999998</v>
      </c>
      <c r="X8408">
        <f>Sales_Data[[#This Row],[Sales]]-Sales_Data[[#This Row],[Cost]]</f>
        <v>13.992999999999999</v>
      </c>
      <c r="Y8408" s="3">
        <f>Sales_Data[[#This Row],[Gross_Profit_Recalc]]/Sales_Data[[#This Row],[Sales]]</f>
        <v>0.35</v>
      </c>
      <c r="Z8408">
        <f>YEAR(Sales_Data[[#This Row],[Order Date]])</f>
        <v>2017</v>
      </c>
    </row>
    <row r="8409" spans="1:26" x14ac:dyDescent="0.2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>_xlfn.XLOOKUP(Sales_Data[[#This Row],[Category]],Assumptions_Model!A:A, Assumptions_Model!B:B)</f>
        <v>0.6</v>
      </c>
      <c r="W8409">
        <f>Sales_Data[[#This Row],[Sales]]*Sales_Data[[#This Row],[Cost_%]]</f>
        <v>17.346</v>
      </c>
      <c r="X8409">
        <f>Sales_Data[[#This Row],[Sales]]-Sales_Data[[#This Row],[Cost]]</f>
        <v>11.564</v>
      </c>
      <c r="Y8409" s="3">
        <f>Sales_Data[[#This Row],[Gross_Profit_Recalc]]/Sales_Data[[#This Row],[Sales]]</f>
        <v>0.4</v>
      </c>
      <c r="Z8409">
        <f>YEAR(Sales_Data[[#This Row],[Order Date]])</f>
        <v>2017</v>
      </c>
    </row>
    <row r="8410" spans="1:26" x14ac:dyDescent="0.2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>_xlfn.XLOOKUP(Sales_Data[[#This Row],[Category]],Assumptions_Model!A:A, Assumptions_Model!B:B)</f>
        <v>0.6</v>
      </c>
      <c r="W8410">
        <f>Sales_Data[[#This Row],[Sales]]*Sales_Data[[#This Row],[Cost_%]]</f>
        <v>104.96999999999998</v>
      </c>
      <c r="X8410">
        <f>Sales_Data[[#This Row],[Sales]]-Sales_Data[[#This Row],[Cost]]</f>
        <v>69.98</v>
      </c>
      <c r="Y8410" s="3">
        <f>Sales_Data[[#This Row],[Gross_Profit_Recalc]]/Sales_Data[[#This Row],[Sales]]</f>
        <v>0.4</v>
      </c>
      <c r="Z8410">
        <f>YEAR(Sales_Data[[#This Row],[Order Date]])</f>
        <v>2017</v>
      </c>
    </row>
    <row r="8411" spans="1:26" x14ac:dyDescent="0.2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>_xlfn.XLOOKUP(Sales_Data[[#This Row],[Category]],Assumptions_Model!A:A, Assumptions_Model!B:B)</f>
        <v>0.6</v>
      </c>
      <c r="W8411">
        <f>Sales_Data[[#This Row],[Sales]]*Sales_Data[[#This Row],[Cost_%]]</f>
        <v>66.316800000000001</v>
      </c>
      <c r="X8411">
        <f>Sales_Data[[#This Row],[Sales]]-Sales_Data[[#This Row],[Cost]]</f>
        <v>44.211200000000005</v>
      </c>
      <c r="Y8411" s="3">
        <f>Sales_Data[[#This Row],[Gross_Profit_Recalc]]/Sales_Data[[#This Row],[Sales]]</f>
        <v>0.4</v>
      </c>
      <c r="Z8411">
        <f>YEAR(Sales_Data[[#This Row],[Order Date]])</f>
        <v>2015</v>
      </c>
    </row>
    <row r="8412" spans="1:26" x14ac:dyDescent="0.2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>_xlfn.XLOOKUP(Sales_Data[[#This Row],[Category]],Assumptions_Model!A:A, Assumptions_Model!B:B)</f>
        <v>0.65</v>
      </c>
      <c r="W8412">
        <f>Sales_Data[[#This Row],[Sales]]*Sales_Data[[#This Row],[Cost_%]]</f>
        <v>409.51560000000001</v>
      </c>
      <c r="X8412">
        <f>Sales_Data[[#This Row],[Sales]]-Sales_Data[[#This Row],[Cost]]</f>
        <v>220.50839999999999</v>
      </c>
      <c r="Y8412" s="3">
        <f>Sales_Data[[#This Row],[Gross_Profit_Recalc]]/Sales_Data[[#This Row],[Sales]]</f>
        <v>0.35</v>
      </c>
      <c r="Z8412">
        <f>YEAR(Sales_Data[[#This Row],[Order Date]])</f>
        <v>2016</v>
      </c>
    </row>
    <row r="8413" spans="1:26" x14ac:dyDescent="0.2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>_xlfn.XLOOKUP(Sales_Data[[#This Row],[Category]],Assumptions_Model!A:A, Assumptions_Model!B:B)</f>
        <v>0.6</v>
      </c>
      <c r="W8413">
        <f>Sales_Data[[#This Row],[Sales]]*Sales_Data[[#This Row],[Cost_%]]</f>
        <v>16.715999999999998</v>
      </c>
      <c r="X8413">
        <f>Sales_Data[[#This Row],[Sales]]-Sales_Data[[#This Row],[Cost]]</f>
        <v>11.144000000000002</v>
      </c>
      <c r="Y8413" s="3">
        <f>Sales_Data[[#This Row],[Gross_Profit_Recalc]]/Sales_Data[[#This Row],[Sales]]</f>
        <v>0.40000000000000008</v>
      </c>
      <c r="Z8413">
        <f>YEAR(Sales_Data[[#This Row],[Order Date]])</f>
        <v>2016</v>
      </c>
    </row>
    <row r="8414" spans="1:26" x14ac:dyDescent="0.2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>_xlfn.XLOOKUP(Sales_Data[[#This Row],[Category]],Assumptions_Model!A:A, Assumptions_Model!B:B)</f>
        <v>0.65</v>
      </c>
      <c r="W8414">
        <f>Sales_Data[[#This Row],[Sales]]*Sales_Data[[#This Row],[Cost_%]]</f>
        <v>606.71519999999998</v>
      </c>
      <c r="X8414">
        <f>Sales_Data[[#This Row],[Sales]]-Sales_Data[[#This Row],[Cost]]</f>
        <v>326.69280000000003</v>
      </c>
      <c r="Y8414" s="3">
        <f>Sales_Data[[#This Row],[Gross_Profit_Recalc]]/Sales_Data[[#This Row],[Sales]]</f>
        <v>0.35000000000000003</v>
      </c>
      <c r="Z8414">
        <f>YEAR(Sales_Data[[#This Row],[Order Date]])</f>
        <v>2017</v>
      </c>
    </row>
    <row r="8415" spans="1:26" x14ac:dyDescent="0.2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>_xlfn.XLOOKUP(Sales_Data[[#This Row],[Category]],Assumptions_Model!A:A, Assumptions_Model!B:B)</f>
        <v>0.6</v>
      </c>
      <c r="W8415">
        <f>Sales_Data[[#This Row],[Sales]]*Sales_Data[[#This Row],[Cost_%]]</f>
        <v>31.103999999999999</v>
      </c>
      <c r="X8415">
        <f>Sales_Data[[#This Row],[Sales]]-Sales_Data[[#This Row],[Cost]]</f>
        <v>20.736000000000004</v>
      </c>
      <c r="Y8415" s="3">
        <f>Sales_Data[[#This Row],[Gross_Profit_Recalc]]/Sales_Data[[#This Row],[Sales]]</f>
        <v>0.40000000000000008</v>
      </c>
      <c r="Z8415">
        <f>YEAR(Sales_Data[[#This Row],[Order Date]])</f>
        <v>2016</v>
      </c>
    </row>
    <row r="8416" spans="1:26" x14ac:dyDescent="0.2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>_xlfn.XLOOKUP(Sales_Data[[#This Row],[Category]],Assumptions_Model!A:A, Assumptions_Model!B:B)</f>
        <v>0.55000000000000004</v>
      </c>
      <c r="W8416">
        <f>Sales_Data[[#This Row],[Sales]]*Sales_Data[[#This Row],[Cost_%]]</f>
        <v>91.08</v>
      </c>
      <c r="X8416">
        <f>Sales_Data[[#This Row],[Sales]]-Sales_Data[[#This Row],[Cost]]</f>
        <v>74.52</v>
      </c>
      <c r="Y8416" s="3">
        <f>Sales_Data[[#This Row],[Gross_Profit_Recalc]]/Sales_Data[[#This Row],[Sales]]</f>
        <v>0.45</v>
      </c>
      <c r="Z8416">
        <f>YEAR(Sales_Data[[#This Row],[Order Date]])</f>
        <v>2016</v>
      </c>
    </row>
    <row r="8417" spans="1:26" x14ac:dyDescent="0.2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>_xlfn.XLOOKUP(Sales_Data[[#This Row],[Category]],Assumptions_Model!A:A, Assumptions_Model!B:B)</f>
        <v>0.6</v>
      </c>
      <c r="W8417">
        <f>Sales_Data[[#This Row],[Sales]]*Sales_Data[[#This Row],[Cost_%]]</f>
        <v>63.791999999999994</v>
      </c>
      <c r="X8417">
        <f>Sales_Data[[#This Row],[Sales]]-Sales_Data[[#This Row],[Cost]]</f>
        <v>42.527999999999999</v>
      </c>
      <c r="Y8417" s="3">
        <f>Sales_Data[[#This Row],[Gross_Profit_Recalc]]/Sales_Data[[#This Row],[Sales]]</f>
        <v>0.4</v>
      </c>
      <c r="Z8417">
        <f>YEAR(Sales_Data[[#This Row],[Order Date]])</f>
        <v>2017</v>
      </c>
    </row>
    <row r="8418" spans="1:26" x14ac:dyDescent="0.2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>_xlfn.XLOOKUP(Sales_Data[[#This Row],[Category]],Assumptions_Model!A:A, Assumptions_Model!B:B)</f>
        <v>0.6</v>
      </c>
      <c r="W8418">
        <f>Sales_Data[[#This Row],[Sales]]*Sales_Data[[#This Row],[Cost_%]]</f>
        <v>88.751999999999995</v>
      </c>
      <c r="X8418">
        <f>Sales_Data[[#This Row],[Sales]]-Sales_Data[[#This Row],[Cost]]</f>
        <v>59.167999999999992</v>
      </c>
      <c r="Y8418" s="3">
        <f>Sales_Data[[#This Row],[Gross_Profit_Recalc]]/Sales_Data[[#This Row],[Sales]]</f>
        <v>0.39999999999999997</v>
      </c>
      <c r="Z8418">
        <f>YEAR(Sales_Data[[#This Row],[Order Date]])</f>
        <v>2017</v>
      </c>
    </row>
    <row r="8419" spans="1:26" x14ac:dyDescent="0.2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>_xlfn.XLOOKUP(Sales_Data[[#This Row],[Category]],Assumptions_Model!A:A, Assumptions_Model!B:B)</f>
        <v>0.6</v>
      </c>
      <c r="W8419">
        <f>Sales_Data[[#This Row],[Sales]]*Sales_Data[[#This Row],[Cost_%]]</f>
        <v>62.567999999999998</v>
      </c>
      <c r="X8419">
        <f>Sales_Data[[#This Row],[Sales]]-Sales_Data[[#This Row],[Cost]]</f>
        <v>41.712000000000003</v>
      </c>
      <c r="Y8419" s="3">
        <f>Sales_Data[[#This Row],[Gross_Profit_Recalc]]/Sales_Data[[#This Row],[Sales]]</f>
        <v>0.4</v>
      </c>
      <c r="Z8419">
        <f>YEAR(Sales_Data[[#This Row],[Order Date]])</f>
        <v>2017</v>
      </c>
    </row>
    <row r="8420" spans="1:26" x14ac:dyDescent="0.2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>_xlfn.XLOOKUP(Sales_Data[[#This Row],[Category]],Assumptions_Model!A:A, Assumptions_Model!B:B)</f>
        <v>0.65</v>
      </c>
      <c r="W8420">
        <f>Sales_Data[[#This Row],[Sales]]*Sales_Data[[#This Row],[Cost_%]]</f>
        <v>186.45250000000001</v>
      </c>
      <c r="X8420">
        <f>Sales_Data[[#This Row],[Sales]]-Sales_Data[[#This Row],[Cost]]</f>
        <v>100.39750000000001</v>
      </c>
      <c r="Y8420" s="3">
        <f>Sales_Data[[#This Row],[Gross_Profit_Recalc]]/Sales_Data[[#This Row],[Sales]]</f>
        <v>0.35</v>
      </c>
      <c r="Z8420">
        <f>YEAR(Sales_Data[[#This Row],[Order Date]])</f>
        <v>2017</v>
      </c>
    </row>
    <row r="8421" spans="1:26" x14ac:dyDescent="0.2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>_xlfn.XLOOKUP(Sales_Data[[#This Row],[Category]],Assumptions_Model!A:A, Assumptions_Model!B:B)</f>
        <v>0.6</v>
      </c>
      <c r="W8421">
        <f>Sales_Data[[#This Row],[Sales]]*Sales_Data[[#This Row],[Cost_%]]</f>
        <v>40.175999999999995</v>
      </c>
      <c r="X8421">
        <f>Sales_Data[[#This Row],[Sales]]-Sales_Data[[#This Row],[Cost]]</f>
        <v>26.783999999999999</v>
      </c>
      <c r="Y8421" s="3">
        <f>Sales_Data[[#This Row],[Gross_Profit_Recalc]]/Sales_Data[[#This Row],[Sales]]</f>
        <v>0.4</v>
      </c>
      <c r="Z8421">
        <f>YEAR(Sales_Data[[#This Row],[Order Date]])</f>
        <v>2017</v>
      </c>
    </row>
    <row r="8422" spans="1:26" x14ac:dyDescent="0.2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>_xlfn.XLOOKUP(Sales_Data[[#This Row],[Category]],Assumptions_Model!A:A, Assumptions_Model!B:B)</f>
        <v>0.55000000000000004</v>
      </c>
      <c r="W8422">
        <f>Sales_Data[[#This Row],[Sales]]*Sales_Data[[#This Row],[Cost_%]]</f>
        <v>109.989</v>
      </c>
      <c r="X8422">
        <f>Sales_Data[[#This Row],[Sales]]-Sales_Data[[#This Row],[Cost]]</f>
        <v>89.990999999999985</v>
      </c>
      <c r="Y8422" s="3">
        <f>Sales_Data[[#This Row],[Gross_Profit_Recalc]]/Sales_Data[[#This Row],[Sales]]</f>
        <v>0.44999999999999996</v>
      </c>
      <c r="Z8422">
        <f>YEAR(Sales_Data[[#This Row],[Order Date]])</f>
        <v>2017</v>
      </c>
    </row>
    <row r="8423" spans="1:26" x14ac:dyDescent="0.2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>_xlfn.XLOOKUP(Sales_Data[[#This Row],[Category]],Assumptions_Model!A:A, Assumptions_Model!B:B)</f>
        <v>0.55000000000000004</v>
      </c>
      <c r="W8423">
        <f>Sales_Data[[#This Row],[Sales]]*Sales_Data[[#This Row],[Cost_%]]</f>
        <v>24.750000000000004</v>
      </c>
      <c r="X8423">
        <f>Sales_Data[[#This Row],[Sales]]-Sales_Data[[#This Row],[Cost]]</f>
        <v>20.249999999999996</v>
      </c>
      <c r="Y8423" s="3">
        <f>Sales_Data[[#This Row],[Gross_Profit_Recalc]]/Sales_Data[[#This Row],[Sales]]</f>
        <v>0.4499999999999999</v>
      </c>
      <c r="Z8423">
        <f>YEAR(Sales_Data[[#This Row],[Order Date]])</f>
        <v>2017</v>
      </c>
    </row>
    <row r="8424" spans="1:26" x14ac:dyDescent="0.2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>_xlfn.XLOOKUP(Sales_Data[[#This Row],[Category]],Assumptions_Model!A:A, Assumptions_Model!B:B)</f>
        <v>0.6</v>
      </c>
      <c r="W8424">
        <f>Sales_Data[[#This Row],[Sales]]*Sales_Data[[#This Row],[Cost_%]]</f>
        <v>10.739999999999998</v>
      </c>
      <c r="X8424">
        <f>Sales_Data[[#This Row],[Sales]]-Sales_Data[[#This Row],[Cost]]</f>
        <v>7.16</v>
      </c>
      <c r="Y8424" s="3">
        <f>Sales_Data[[#This Row],[Gross_Profit_Recalc]]/Sales_Data[[#This Row],[Sales]]</f>
        <v>0.4</v>
      </c>
      <c r="Z8424">
        <f>YEAR(Sales_Data[[#This Row],[Order Date]])</f>
        <v>2017</v>
      </c>
    </row>
    <row r="8425" spans="1:26" x14ac:dyDescent="0.2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>_xlfn.XLOOKUP(Sales_Data[[#This Row],[Category]],Assumptions_Model!A:A, Assumptions_Model!B:B)</f>
        <v>0.65</v>
      </c>
      <c r="W8425">
        <f>Sales_Data[[#This Row],[Sales]]*Sales_Data[[#This Row],[Cost_%]]</f>
        <v>26.311999999999998</v>
      </c>
      <c r="X8425">
        <f>Sales_Data[[#This Row],[Sales]]-Sales_Data[[#This Row],[Cost]]</f>
        <v>14.167999999999999</v>
      </c>
      <c r="Y8425" s="3">
        <f>Sales_Data[[#This Row],[Gross_Profit_Recalc]]/Sales_Data[[#This Row],[Sales]]</f>
        <v>0.35000000000000003</v>
      </c>
      <c r="Z8425">
        <f>YEAR(Sales_Data[[#This Row],[Order Date]])</f>
        <v>2017</v>
      </c>
    </row>
    <row r="8426" spans="1:26" x14ac:dyDescent="0.2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>_xlfn.XLOOKUP(Sales_Data[[#This Row],[Category]],Assumptions_Model!A:A, Assumptions_Model!B:B)</f>
        <v>0.65</v>
      </c>
      <c r="W8426">
        <f>Sales_Data[[#This Row],[Sales]]*Sales_Data[[#This Row],[Cost_%]]</f>
        <v>1400.6850000000002</v>
      </c>
      <c r="X8426">
        <f>Sales_Data[[#This Row],[Sales]]-Sales_Data[[#This Row],[Cost]]</f>
        <v>754.21499999999992</v>
      </c>
      <c r="Y8426" s="3">
        <f>Sales_Data[[#This Row],[Gross_Profit_Recalc]]/Sales_Data[[#This Row],[Sales]]</f>
        <v>0.34999999999999992</v>
      </c>
      <c r="Z8426">
        <f>YEAR(Sales_Data[[#This Row],[Order Date]])</f>
        <v>2017</v>
      </c>
    </row>
    <row r="8427" spans="1:26" x14ac:dyDescent="0.2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f>_xlfn.XLOOKUP(Sales_Data[[#This Row],[Category]],Assumptions_Model!A:A, Assumptions_Model!B:B)</f>
        <v>0.6</v>
      </c>
      <c r="W8427">
        <f>Sales_Data[[#This Row],[Sales]]*Sales_Data[[#This Row],[Cost_%]]</f>
        <v>11.059199999999999</v>
      </c>
      <c r="X8427">
        <f>Sales_Data[[#This Row],[Sales]]-Sales_Data[[#This Row],[Cost]]</f>
        <v>7.3727999999999998</v>
      </c>
      <c r="Y8427" s="3">
        <f>Sales_Data[[#This Row],[Gross_Profit_Recalc]]/Sales_Data[[#This Row],[Sales]]</f>
        <v>0.4</v>
      </c>
      <c r="Z8427">
        <f>YEAR(Sales_Data[[#This Row],[Order Date]])</f>
        <v>2016</v>
      </c>
    </row>
    <row r="8428" spans="1:26" x14ac:dyDescent="0.2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>_xlfn.XLOOKUP(Sales_Data[[#This Row],[Category]],Assumptions_Model!A:A, Assumptions_Model!B:B)</f>
        <v>0.6</v>
      </c>
      <c r="W8428">
        <f>Sales_Data[[#This Row],[Sales]]*Sales_Data[[#This Row],[Cost_%]]</f>
        <v>6.5664000000000007</v>
      </c>
      <c r="X8428">
        <f>Sales_Data[[#This Row],[Sales]]-Sales_Data[[#This Row],[Cost]]</f>
        <v>4.3776000000000002</v>
      </c>
      <c r="Y8428" s="3">
        <f>Sales_Data[[#This Row],[Gross_Profit_Recalc]]/Sales_Data[[#This Row],[Sales]]</f>
        <v>0.39999999999999997</v>
      </c>
      <c r="Z8428">
        <f>YEAR(Sales_Data[[#This Row],[Order Date]])</f>
        <v>2015</v>
      </c>
    </row>
    <row r="8429" spans="1:26" x14ac:dyDescent="0.2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>_xlfn.XLOOKUP(Sales_Data[[#This Row],[Category]],Assumptions_Model!A:A, Assumptions_Model!B:B)</f>
        <v>0.6</v>
      </c>
      <c r="W8429">
        <f>Sales_Data[[#This Row],[Sales]]*Sales_Data[[#This Row],[Cost_%]]</f>
        <v>2.6160000000000001</v>
      </c>
      <c r="X8429">
        <f>Sales_Data[[#This Row],[Sales]]-Sales_Data[[#This Row],[Cost]]</f>
        <v>1.7440000000000002</v>
      </c>
      <c r="Y8429" s="3">
        <f>Sales_Data[[#This Row],[Gross_Profit_Recalc]]/Sales_Data[[#This Row],[Sales]]</f>
        <v>0.4</v>
      </c>
      <c r="Z8429">
        <f>YEAR(Sales_Data[[#This Row],[Order Date]])</f>
        <v>2017</v>
      </c>
    </row>
    <row r="8430" spans="1:26" x14ac:dyDescent="0.2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>_xlfn.XLOOKUP(Sales_Data[[#This Row],[Category]],Assumptions_Model!A:A, Assumptions_Model!B:B)</f>
        <v>0.55000000000000004</v>
      </c>
      <c r="W8430">
        <f>Sales_Data[[#This Row],[Sales]]*Sales_Data[[#This Row],[Cost_%]]</f>
        <v>34.293599999999998</v>
      </c>
      <c r="X8430">
        <f>Sales_Data[[#This Row],[Sales]]-Sales_Data[[#This Row],[Cost]]</f>
        <v>28.058399999999999</v>
      </c>
      <c r="Y8430" s="3">
        <f>Sales_Data[[#This Row],[Gross_Profit_Recalc]]/Sales_Data[[#This Row],[Sales]]</f>
        <v>0.45</v>
      </c>
      <c r="Z8430">
        <f>YEAR(Sales_Data[[#This Row],[Order Date]])</f>
        <v>2017</v>
      </c>
    </row>
    <row r="8431" spans="1:26" x14ac:dyDescent="0.2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f>_xlfn.XLOOKUP(Sales_Data[[#This Row],[Category]],Assumptions_Model!A:A, Assumptions_Model!B:B)</f>
        <v>0.65</v>
      </c>
      <c r="W8431">
        <f>Sales_Data[[#This Row],[Sales]]*Sales_Data[[#This Row],[Cost_%]]</f>
        <v>197.54800000000003</v>
      </c>
      <c r="X8431">
        <f>Sales_Data[[#This Row],[Sales]]-Sales_Data[[#This Row],[Cost]]</f>
        <v>106.37199999999999</v>
      </c>
      <c r="Y8431" s="3">
        <f>Sales_Data[[#This Row],[Gross_Profit_Recalc]]/Sales_Data[[#This Row],[Sales]]</f>
        <v>0.34999999999999992</v>
      </c>
      <c r="Z8431">
        <f>YEAR(Sales_Data[[#This Row],[Order Date]])</f>
        <v>2016</v>
      </c>
    </row>
    <row r="8432" spans="1:26" x14ac:dyDescent="0.2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>_xlfn.XLOOKUP(Sales_Data[[#This Row],[Category]],Assumptions_Model!A:A, Assumptions_Model!B:B)</f>
        <v>0.6</v>
      </c>
      <c r="W8432">
        <f>Sales_Data[[#This Row],[Sales]]*Sales_Data[[#This Row],[Cost_%]]</f>
        <v>77.58</v>
      </c>
      <c r="X8432">
        <f>Sales_Data[[#This Row],[Sales]]-Sales_Data[[#This Row],[Cost]]</f>
        <v>51.720000000000013</v>
      </c>
      <c r="Y8432" s="3">
        <f>Sales_Data[[#This Row],[Gross_Profit_Recalc]]/Sales_Data[[#This Row],[Sales]]</f>
        <v>0.40000000000000008</v>
      </c>
      <c r="Z8432">
        <f>YEAR(Sales_Data[[#This Row],[Order Date]])</f>
        <v>2014</v>
      </c>
    </row>
    <row r="8433" spans="1:26" x14ac:dyDescent="0.2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>_xlfn.XLOOKUP(Sales_Data[[#This Row],[Category]],Assumptions_Model!A:A, Assumptions_Model!B:B)</f>
        <v>0.65</v>
      </c>
      <c r="W8433">
        <f>Sales_Data[[#This Row],[Sales]]*Sales_Data[[#This Row],[Cost_%]]</f>
        <v>178.23</v>
      </c>
      <c r="X8433">
        <f>Sales_Data[[#This Row],[Sales]]-Sales_Data[[#This Row],[Cost]]</f>
        <v>95.97</v>
      </c>
      <c r="Y8433" s="3">
        <f>Sales_Data[[#This Row],[Gross_Profit_Recalc]]/Sales_Data[[#This Row],[Sales]]</f>
        <v>0.35000000000000003</v>
      </c>
      <c r="Z8433">
        <f>YEAR(Sales_Data[[#This Row],[Order Date]])</f>
        <v>2017</v>
      </c>
    </row>
    <row r="8434" spans="1:26" x14ac:dyDescent="0.2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>_xlfn.XLOOKUP(Sales_Data[[#This Row],[Category]],Assumptions_Model!A:A, Assumptions_Model!B:B)</f>
        <v>0.6</v>
      </c>
      <c r="W8434">
        <f>Sales_Data[[#This Row],[Sales]]*Sales_Data[[#This Row],[Cost_%]]</f>
        <v>3.6288</v>
      </c>
      <c r="X8434">
        <f>Sales_Data[[#This Row],[Sales]]-Sales_Data[[#This Row],[Cost]]</f>
        <v>2.4192</v>
      </c>
      <c r="Y8434" s="3">
        <f>Sales_Data[[#This Row],[Gross_Profit_Recalc]]/Sales_Data[[#This Row],[Sales]]</f>
        <v>0.4</v>
      </c>
      <c r="Z8434">
        <f>YEAR(Sales_Data[[#This Row],[Order Date]])</f>
        <v>2014</v>
      </c>
    </row>
    <row r="8435" spans="1:26" x14ac:dyDescent="0.2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f>_xlfn.XLOOKUP(Sales_Data[[#This Row],[Category]],Assumptions_Model!A:A, Assumptions_Model!B:B)</f>
        <v>0.6</v>
      </c>
      <c r="W8435">
        <f>Sales_Data[[#This Row],[Sales]]*Sales_Data[[#This Row],[Cost_%]]</f>
        <v>4.1087999999999996</v>
      </c>
      <c r="X8435">
        <f>Sales_Data[[#This Row],[Sales]]-Sales_Data[[#This Row],[Cost]]</f>
        <v>2.7392000000000003</v>
      </c>
      <c r="Y8435" s="3">
        <f>Sales_Data[[#This Row],[Gross_Profit_Recalc]]/Sales_Data[[#This Row],[Sales]]</f>
        <v>0.40000000000000008</v>
      </c>
      <c r="Z8435">
        <f>YEAR(Sales_Data[[#This Row],[Order Date]])</f>
        <v>2014</v>
      </c>
    </row>
    <row r="8436" spans="1:26" x14ac:dyDescent="0.2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f>_xlfn.XLOOKUP(Sales_Data[[#This Row],[Category]],Assumptions_Model!A:A, Assumptions_Model!B:B)</f>
        <v>0.65</v>
      </c>
      <c r="W8436">
        <f>Sales_Data[[#This Row],[Sales]]*Sales_Data[[#This Row],[Cost_%]]</f>
        <v>6.4740000000000011</v>
      </c>
      <c r="X8436">
        <f>Sales_Data[[#This Row],[Sales]]-Sales_Data[[#This Row],[Cost]]</f>
        <v>3.4859999999999998</v>
      </c>
      <c r="Y8436" s="3">
        <f>Sales_Data[[#This Row],[Gross_Profit_Recalc]]/Sales_Data[[#This Row],[Sales]]</f>
        <v>0.34999999999999992</v>
      </c>
      <c r="Z8436">
        <f>YEAR(Sales_Data[[#This Row],[Order Date]])</f>
        <v>2014</v>
      </c>
    </row>
    <row r="8437" spans="1:26" x14ac:dyDescent="0.2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>_xlfn.XLOOKUP(Sales_Data[[#This Row],[Category]],Assumptions_Model!A:A, Assumptions_Model!B:B)</f>
        <v>0.6</v>
      </c>
      <c r="W8437">
        <f>Sales_Data[[#This Row],[Sales]]*Sales_Data[[#This Row],[Cost_%]]</f>
        <v>5.1311999999999998</v>
      </c>
      <c r="X8437">
        <f>Sales_Data[[#This Row],[Sales]]-Sales_Data[[#This Row],[Cost]]</f>
        <v>3.4207999999999998</v>
      </c>
      <c r="Y8437" s="3">
        <f>Sales_Data[[#This Row],[Gross_Profit_Recalc]]/Sales_Data[[#This Row],[Sales]]</f>
        <v>0.4</v>
      </c>
      <c r="Z8437">
        <f>YEAR(Sales_Data[[#This Row],[Order Date]])</f>
        <v>2014</v>
      </c>
    </row>
    <row r="8438" spans="1:26" x14ac:dyDescent="0.2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f>_xlfn.XLOOKUP(Sales_Data[[#This Row],[Category]],Assumptions_Model!A:A, Assumptions_Model!B:B)</f>
        <v>0.6</v>
      </c>
      <c r="W8438">
        <f>Sales_Data[[#This Row],[Sales]]*Sales_Data[[#This Row],[Cost_%]]</f>
        <v>27.3504</v>
      </c>
      <c r="X8438">
        <f>Sales_Data[[#This Row],[Sales]]-Sales_Data[[#This Row],[Cost]]</f>
        <v>18.233600000000003</v>
      </c>
      <c r="Y8438" s="3">
        <f>Sales_Data[[#This Row],[Gross_Profit_Recalc]]/Sales_Data[[#This Row],[Sales]]</f>
        <v>0.4</v>
      </c>
      <c r="Z8438">
        <f>YEAR(Sales_Data[[#This Row],[Order Date]])</f>
        <v>2015</v>
      </c>
    </row>
    <row r="8439" spans="1:26" x14ac:dyDescent="0.2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>_xlfn.XLOOKUP(Sales_Data[[#This Row],[Category]],Assumptions_Model!A:A, Assumptions_Model!B:B)</f>
        <v>0.55000000000000004</v>
      </c>
      <c r="W8439">
        <f>Sales_Data[[#This Row],[Sales]]*Sales_Data[[#This Row],[Cost_%]]</f>
        <v>14.018400000000002</v>
      </c>
      <c r="X8439">
        <f>Sales_Data[[#This Row],[Sales]]-Sales_Data[[#This Row],[Cost]]</f>
        <v>11.469599999999998</v>
      </c>
      <c r="Y8439" s="3">
        <f>Sales_Data[[#This Row],[Gross_Profit_Recalc]]/Sales_Data[[#This Row],[Sales]]</f>
        <v>0.44999999999999996</v>
      </c>
      <c r="Z8439">
        <f>YEAR(Sales_Data[[#This Row],[Order Date]])</f>
        <v>2015</v>
      </c>
    </row>
    <row r="8440" spans="1:26" x14ac:dyDescent="0.2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>_xlfn.XLOOKUP(Sales_Data[[#This Row],[Category]],Assumptions_Model!A:A, Assumptions_Model!B:B)</f>
        <v>0.6</v>
      </c>
      <c r="W8440">
        <f>Sales_Data[[#This Row],[Sales]]*Sales_Data[[#This Row],[Cost_%]]</f>
        <v>82.176000000000002</v>
      </c>
      <c r="X8440">
        <f>Sales_Data[[#This Row],[Sales]]-Sales_Data[[#This Row],[Cost]]</f>
        <v>54.784000000000006</v>
      </c>
      <c r="Y8440" s="3">
        <f>Sales_Data[[#This Row],[Gross_Profit_Recalc]]/Sales_Data[[#This Row],[Sales]]</f>
        <v>0.4</v>
      </c>
      <c r="Z8440">
        <f>YEAR(Sales_Data[[#This Row],[Order Date]])</f>
        <v>2014</v>
      </c>
    </row>
    <row r="8441" spans="1:26" x14ac:dyDescent="0.2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f>_xlfn.XLOOKUP(Sales_Data[[#This Row],[Category]],Assumptions_Model!A:A, Assumptions_Model!B:B)</f>
        <v>0.55000000000000004</v>
      </c>
      <c r="W8441">
        <f>Sales_Data[[#This Row],[Sales]]*Sales_Data[[#This Row],[Cost_%]]</f>
        <v>27.288800000000002</v>
      </c>
      <c r="X8441">
        <f>Sales_Data[[#This Row],[Sales]]-Sales_Data[[#This Row],[Cost]]</f>
        <v>22.327199999999998</v>
      </c>
      <c r="Y8441" s="3">
        <f>Sales_Data[[#This Row],[Gross_Profit_Recalc]]/Sales_Data[[#This Row],[Sales]]</f>
        <v>0.44999999999999996</v>
      </c>
      <c r="Z8441">
        <f>YEAR(Sales_Data[[#This Row],[Order Date]])</f>
        <v>2017</v>
      </c>
    </row>
    <row r="8442" spans="1:26" x14ac:dyDescent="0.2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>_xlfn.XLOOKUP(Sales_Data[[#This Row],[Category]],Assumptions_Model!A:A, Assumptions_Model!B:B)</f>
        <v>0.6</v>
      </c>
      <c r="W8442">
        <f>Sales_Data[[#This Row],[Sales]]*Sales_Data[[#This Row],[Cost_%]]</f>
        <v>6.3503999999999996</v>
      </c>
      <c r="X8442">
        <f>Sales_Data[[#This Row],[Sales]]-Sales_Data[[#This Row],[Cost]]</f>
        <v>4.2336</v>
      </c>
      <c r="Y8442" s="3">
        <f>Sales_Data[[#This Row],[Gross_Profit_Recalc]]/Sales_Data[[#This Row],[Sales]]</f>
        <v>0.4</v>
      </c>
      <c r="Z8442">
        <f>YEAR(Sales_Data[[#This Row],[Order Date]])</f>
        <v>2016</v>
      </c>
    </row>
    <row r="8443" spans="1:26" x14ac:dyDescent="0.2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>_xlfn.XLOOKUP(Sales_Data[[#This Row],[Category]],Assumptions_Model!A:A, Assumptions_Model!B:B)</f>
        <v>0.6</v>
      </c>
      <c r="W8443">
        <f>Sales_Data[[#This Row],[Sales]]*Sales_Data[[#This Row],[Cost_%]]</f>
        <v>50.6496</v>
      </c>
      <c r="X8443">
        <f>Sales_Data[[#This Row],[Sales]]-Sales_Data[[#This Row],[Cost]]</f>
        <v>33.766399999999997</v>
      </c>
      <c r="Y8443" s="3">
        <f>Sales_Data[[#This Row],[Gross_Profit_Recalc]]/Sales_Data[[#This Row],[Sales]]</f>
        <v>0.39999999999999997</v>
      </c>
      <c r="Z8443">
        <f>YEAR(Sales_Data[[#This Row],[Order Date]])</f>
        <v>2017</v>
      </c>
    </row>
    <row r="8444" spans="1:26" x14ac:dyDescent="0.2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>_xlfn.XLOOKUP(Sales_Data[[#This Row],[Category]],Assumptions_Model!A:A, Assumptions_Model!B:B)</f>
        <v>0.55000000000000004</v>
      </c>
      <c r="W8444">
        <f>Sales_Data[[#This Row],[Sales]]*Sales_Data[[#This Row],[Cost_%]]</f>
        <v>237.56700000000001</v>
      </c>
      <c r="X8444">
        <f>Sales_Data[[#This Row],[Sales]]-Sales_Data[[#This Row],[Cost]]</f>
        <v>194.37299999999999</v>
      </c>
      <c r="Y8444" s="3">
        <f>Sales_Data[[#This Row],[Gross_Profit_Recalc]]/Sales_Data[[#This Row],[Sales]]</f>
        <v>0.44999999999999996</v>
      </c>
      <c r="Z8444">
        <f>YEAR(Sales_Data[[#This Row],[Order Date]])</f>
        <v>2016</v>
      </c>
    </row>
    <row r="8445" spans="1:26" x14ac:dyDescent="0.2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>_xlfn.XLOOKUP(Sales_Data[[#This Row],[Category]],Assumptions_Model!A:A, Assumptions_Model!B:B)</f>
        <v>0.6</v>
      </c>
      <c r="W8445">
        <f>Sales_Data[[#This Row],[Sales]]*Sales_Data[[#This Row],[Cost_%]]</f>
        <v>1.2258</v>
      </c>
      <c r="X8445">
        <f>Sales_Data[[#This Row],[Sales]]-Sales_Data[[#This Row],[Cost]]</f>
        <v>0.81720000000000015</v>
      </c>
      <c r="Y8445" s="3">
        <f>Sales_Data[[#This Row],[Gross_Profit_Recalc]]/Sales_Data[[#This Row],[Sales]]</f>
        <v>0.4</v>
      </c>
      <c r="Z8445">
        <f>YEAR(Sales_Data[[#This Row],[Order Date]])</f>
        <v>2016</v>
      </c>
    </row>
    <row r="8446" spans="1:26" x14ac:dyDescent="0.2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>_xlfn.XLOOKUP(Sales_Data[[#This Row],[Category]],Assumptions_Model!A:A, Assumptions_Model!B:B)</f>
        <v>0.55000000000000004</v>
      </c>
      <c r="W8446">
        <f>Sales_Data[[#This Row],[Sales]]*Sales_Data[[#This Row],[Cost_%]]</f>
        <v>37.530900000000003</v>
      </c>
      <c r="X8446">
        <f>Sales_Data[[#This Row],[Sales]]-Sales_Data[[#This Row],[Cost]]</f>
        <v>30.707099999999997</v>
      </c>
      <c r="Y8446" s="3">
        <f>Sales_Data[[#This Row],[Gross_Profit_Recalc]]/Sales_Data[[#This Row],[Sales]]</f>
        <v>0.44999999999999996</v>
      </c>
      <c r="Z8446">
        <f>YEAR(Sales_Data[[#This Row],[Order Date]])</f>
        <v>2016</v>
      </c>
    </row>
    <row r="8447" spans="1:26" x14ac:dyDescent="0.2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>_xlfn.XLOOKUP(Sales_Data[[#This Row],[Category]],Assumptions_Model!A:A, Assumptions_Model!B:B)</f>
        <v>0.65</v>
      </c>
      <c r="W8447">
        <f>Sales_Data[[#This Row],[Sales]]*Sales_Data[[#This Row],[Cost_%]]</f>
        <v>156.4836</v>
      </c>
      <c r="X8447">
        <f>Sales_Data[[#This Row],[Sales]]-Sales_Data[[#This Row],[Cost]]</f>
        <v>84.260400000000004</v>
      </c>
      <c r="Y8447" s="3">
        <f>Sales_Data[[#This Row],[Gross_Profit_Recalc]]/Sales_Data[[#This Row],[Sales]]</f>
        <v>0.35000000000000003</v>
      </c>
      <c r="Z8447">
        <f>YEAR(Sales_Data[[#This Row],[Order Date]])</f>
        <v>2017</v>
      </c>
    </row>
    <row r="8448" spans="1:26" x14ac:dyDescent="0.2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>_xlfn.XLOOKUP(Sales_Data[[#This Row],[Category]],Assumptions_Model!A:A, Assumptions_Model!B:B)</f>
        <v>0.65</v>
      </c>
      <c r="W8448">
        <f>Sales_Data[[#This Row],[Sales]]*Sales_Data[[#This Row],[Cost_%]]</f>
        <v>22.75</v>
      </c>
      <c r="X8448">
        <f>Sales_Data[[#This Row],[Sales]]-Sales_Data[[#This Row],[Cost]]</f>
        <v>12.25</v>
      </c>
      <c r="Y8448" s="3">
        <f>Sales_Data[[#This Row],[Gross_Profit_Recalc]]/Sales_Data[[#This Row],[Sales]]</f>
        <v>0.35</v>
      </c>
      <c r="Z8448">
        <f>YEAR(Sales_Data[[#This Row],[Order Date]])</f>
        <v>2017</v>
      </c>
    </row>
    <row r="8449" spans="1:26" x14ac:dyDescent="0.2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f>_xlfn.XLOOKUP(Sales_Data[[#This Row],[Category]],Assumptions_Model!A:A, Assumptions_Model!B:B)</f>
        <v>0.65</v>
      </c>
      <c r="W8449">
        <f>Sales_Data[[#This Row],[Sales]]*Sales_Data[[#This Row],[Cost_%]]</f>
        <v>136.94200000000001</v>
      </c>
      <c r="X8449">
        <f>Sales_Data[[#This Row],[Sales]]-Sales_Data[[#This Row],[Cost]]</f>
        <v>73.738</v>
      </c>
      <c r="Y8449" s="3">
        <f>Sales_Data[[#This Row],[Gross_Profit_Recalc]]/Sales_Data[[#This Row],[Sales]]</f>
        <v>0.35</v>
      </c>
      <c r="Z8449">
        <f>YEAR(Sales_Data[[#This Row],[Order Date]])</f>
        <v>2017</v>
      </c>
    </row>
    <row r="8450" spans="1:26" x14ac:dyDescent="0.2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>_xlfn.XLOOKUP(Sales_Data[[#This Row],[Category]],Assumptions_Model!A:A, Assumptions_Model!B:B)</f>
        <v>0.65</v>
      </c>
      <c r="W8450">
        <f>Sales_Data[[#This Row],[Sales]]*Sales_Data[[#This Row],[Cost_%]]</f>
        <v>414.63239999999996</v>
      </c>
      <c r="X8450">
        <f>Sales_Data[[#This Row],[Sales]]-Sales_Data[[#This Row],[Cost]]</f>
        <v>223.2636</v>
      </c>
      <c r="Y8450" s="3">
        <f>Sales_Data[[#This Row],[Gross_Profit_Recalc]]/Sales_Data[[#This Row],[Sales]]</f>
        <v>0.35000000000000003</v>
      </c>
      <c r="Z8450">
        <f>YEAR(Sales_Data[[#This Row],[Order Date]])</f>
        <v>2017</v>
      </c>
    </row>
    <row r="8451" spans="1:26" x14ac:dyDescent="0.2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>_xlfn.XLOOKUP(Sales_Data[[#This Row],[Category]],Assumptions_Model!A:A, Assumptions_Model!B:B)</f>
        <v>0.6</v>
      </c>
      <c r="W8451">
        <f>Sales_Data[[#This Row],[Sales]]*Sales_Data[[#This Row],[Cost_%]]</f>
        <v>26.063999999999997</v>
      </c>
      <c r="X8451">
        <f>Sales_Data[[#This Row],[Sales]]-Sales_Data[[#This Row],[Cost]]</f>
        <v>17.376000000000001</v>
      </c>
      <c r="Y8451" s="3">
        <f>Sales_Data[[#This Row],[Gross_Profit_Recalc]]/Sales_Data[[#This Row],[Sales]]</f>
        <v>0.4</v>
      </c>
      <c r="Z8451">
        <f>YEAR(Sales_Data[[#This Row],[Order Date]])</f>
        <v>2017</v>
      </c>
    </row>
    <row r="8452" spans="1:26" x14ac:dyDescent="0.2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>_xlfn.XLOOKUP(Sales_Data[[#This Row],[Category]],Assumptions_Model!A:A, Assumptions_Model!B:B)</f>
        <v>0.6</v>
      </c>
      <c r="W8452">
        <f>Sales_Data[[#This Row],[Sales]]*Sales_Data[[#This Row],[Cost_%]]</f>
        <v>1.3320000000000001</v>
      </c>
      <c r="X8452">
        <f>Sales_Data[[#This Row],[Sales]]-Sales_Data[[#This Row],[Cost]]</f>
        <v>0.88800000000000012</v>
      </c>
      <c r="Y8452" s="3">
        <f>Sales_Data[[#This Row],[Gross_Profit_Recalc]]/Sales_Data[[#This Row],[Sales]]</f>
        <v>0.4</v>
      </c>
      <c r="Z8452">
        <f>YEAR(Sales_Data[[#This Row],[Order Date]])</f>
        <v>2017</v>
      </c>
    </row>
    <row r="8453" spans="1:26" x14ac:dyDescent="0.2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f>_xlfn.XLOOKUP(Sales_Data[[#This Row],[Category]],Assumptions_Model!A:A, Assumptions_Model!B:B)</f>
        <v>0.55000000000000004</v>
      </c>
      <c r="W8453">
        <f>Sales_Data[[#This Row],[Sales]]*Sales_Data[[#This Row],[Cost_%]]</f>
        <v>923.97800000000007</v>
      </c>
      <c r="X8453">
        <f>Sales_Data[[#This Row],[Sales]]-Sales_Data[[#This Row],[Cost]]</f>
        <v>755.98199999999997</v>
      </c>
      <c r="Y8453" s="3">
        <f>Sales_Data[[#This Row],[Gross_Profit_Recalc]]/Sales_Data[[#This Row],[Sales]]</f>
        <v>0.44999999999999996</v>
      </c>
      <c r="Z8453">
        <f>YEAR(Sales_Data[[#This Row],[Order Date]])</f>
        <v>2014</v>
      </c>
    </row>
    <row r="8454" spans="1:26" x14ac:dyDescent="0.2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>_xlfn.XLOOKUP(Sales_Data[[#This Row],[Category]],Assumptions_Model!A:A, Assumptions_Model!B:B)</f>
        <v>0.65</v>
      </c>
      <c r="W8454">
        <f>Sales_Data[[#This Row],[Sales]]*Sales_Data[[#This Row],[Cost_%]]</f>
        <v>223.84180000000001</v>
      </c>
      <c r="X8454">
        <f>Sales_Data[[#This Row],[Sales]]-Sales_Data[[#This Row],[Cost]]</f>
        <v>120.53020000000001</v>
      </c>
      <c r="Y8454" s="3">
        <f>Sales_Data[[#This Row],[Gross_Profit_Recalc]]/Sales_Data[[#This Row],[Sales]]</f>
        <v>0.35000000000000003</v>
      </c>
      <c r="Z8454">
        <f>YEAR(Sales_Data[[#This Row],[Order Date]])</f>
        <v>2016</v>
      </c>
    </row>
    <row r="8455" spans="1:26" x14ac:dyDescent="0.2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>_xlfn.XLOOKUP(Sales_Data[[#This Row],[Category]],Assumptions_Model!A:A, Assumptions_Model!B:B)</f>
        <v>0.6</v>
      </c>
      <c r="W8455">
        <f>Sales_Data[[#This Row],[Sales]]*Sales_Data[[#This Row],[Cost_%]]</f>
        <v>932.96159999999986</v>
      </c>
      <c r="X8455">
        <f>Sales_Data[[#This Row],[Sales]]-Sales_Data[[#This Row],[Cost]]</f>
        <v>621.97440000000006</v>
      </c>
      <c r="Y8455" s="3">
        <f>Sales_Data[[#This Row],[Gross_Profit_Recalc]]/Sales_Data[[#This Row],[Sales]]</f>
        <v>0.40000000000000008</v>
      </c>
      <c r="Z8455">
        <f>YEAR(Sales_Data[[#This Row],[Order Date]])</f>
        <v>2016</v>
      </c>
    </row>
    <row r="8456" spans="1:26" x14ac:dyDescent="0.2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>_xlfn.XLOOKUP(Sales_Data[[#This Row],[Category]],Assumptions_Model!A:A, Assumptions_Model!B:B)</f>
        <v>0.65</v>
      </c>
      <c r="W8456">
        <f>Sales_Data[[#This Row],[Sales]]*Sales_Data[[#This Row],[Cost_%]]</f>
        <v>83.122</v>
      </c>
      <c r="X8456">
        <f>Sales_Data[[#This Row],[Sales]]-Sales_Data[[#This Row],[Cost]]</f>
        <v>44.757999999999996</v>
      </c>
      <c r="Y8456" s="3">
        <f>Sales_Data[[#This Row],[Gross_Profit_Recalc]]/Sales_Data[[#This Row],[Sales]]</f>
        <v>0.35</v>
      </c>
      <c r="Z8456">
        <f>YEAR(Sales_Data[[#This Row],[Order Date]])</f>
        <v>2016</v>
      </c>
    </row>
    <row r="8457" spans="1:26" x14ac:dyDescent="0.2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>_xlfn.XLOOKUP(Sales_Data[[#This Row],[Category]],Assumptions_Model!A:A, Assumptions_Model!B:B)</f>
        <v>0.55000000000000004</v>
      </c>
      <c r="W8457">
        <f>Sales_Data[[#This Row],[Sales]]*Sales_Data[[#This Row],[Cost_%]]</f>
        <v>122.3112</v>
      </c>
      <c r="X8457">
        <f>Sales_Data[[#This Row],[Sales]]-Sales_Data[[#This Row],[Cost]]</f>
        <v>100.07279999999999</v>
      </c>
      <c r="Y8457" s="3">
        <f>Sales_Data[[#This Row],[Gross_Profit_Recalc]]/Sales_Data[[#This Row],[Sales]]</f>
        <v>0.44999999999999996</v>
      </c>
      <c r="Z8457">
        <f>YEAR(Sales_Data[[#This Row],[Order Date]])</f>
        <v>2016</v>
      </c>
    </row>
    <row r="8458" spans="1:26" x14ac:dyDescent="0.2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>_xlfn.XLOOKUP(Sales_Data[[#This Row],[Category]],Assumptions_Model!A:A, Assumptions_Model!B:B)</f>
        <v>0.65</v>
      </c>
      <c r="W8458">
        <f>Sales_Data[[#This Row],[Sales]]*Sales_Data[[#This Row],[Cost_%]]</f>
        <v>69.464849999999998</v>
      </c>
      <c r="X8458">
        <f>Sales_Data[[#This Row],[Sales]]-Sales_Data[[#This Row],[Cost]]</f>
        <v>37.404150000000001</v>
      </c>
      <c r="Y8458" s="3">
        <f>Sales_Data[[#This Row],[Gross_Profit_Recalc]]/Sales_Data[[#This Row],[Sales]]</f>
        <v>0.35000000000000003</v>
      </c>
      <c r="Z8458">
        <f>YEAR(Sales_Data[[#This Row],[Order Date]])</f>
        <v>2017</v>
      </c>
    </row>
    <row r="8459" spans="1:26" x14ac:dyDescent="0.2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>_xlfn.XLOOKUP(Sales_Data[[#This Row],[Category]],Assumptions_Model!A:A, Assumptions_Model!B:B)</f>
        <v>0.6</v>
      </c>
      <c r="W8459">
        <f>Sales_Data[[#This Row],[Sales]]*Sales_Data[[#This Row],[Cost_%]]</f>
        <v>2.1383999999999999</v>
      </c>
      <c r="X8459">
        <f>Sales_Data[[#This Row],[Sales]]-Sales_Data[[#This Row],[Cost]]</f>
        <v>1.4256000000000002</v>
      </c>
      <c r="Y8459" s="3">
        <f>Sales_Data[[#This Row],[Gross_Profit_Recalc]]/Sales_Data[[#This Row],[Sales]]</f>
        <v>0.4</v>
      </c>
      <c r="Z8459">
        <f>YEAR(Sales_Data[[#This Row],[Order Date]])</f>
        <v>2017</v>
      </c>
    </row>
    <row r="8460" spans="1:26" x14ac:dyDescent="0.2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>_xlfn.XLOOKUP(Sales_Data[[#This Row],[Category]],Assumptions_Model!A:A, Assumptions_Model!B:B)</f>
        <v>0.6</v>
      </c>
      <c r="W8460">
        <f>Sales_Data[[#This Row],[Sales]]*Sales_Data[[#This Row],[Cost_%]]</f>
        <v>15.407999999999999</v>
      </c>
      <c r="X8460">
        <f>Sales_Data[[#This Row],[Sales]]-Sales_Data[[#This Row],[Cost]]</f>
        <v>10.272</v>
      </c>
      <c r="Y8460" s="3">
        <f>Sales_Data[[#This Row],[Gross_Profit_Recalc]]/Sales_Data[[#This Row],[Sales]]</f>
        <v>0.4</v>
      </c>
      <c r="Z8460">
        <f>YEAR(Sales_Data[[#This Row],[Order Date]])</f>
        <v>2014</v>
      </c>
    </row>
    <row r="8461" spans="1:26" x14ac:dyDescent="0.2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>_xlfn.XLOOKUP(Sales_Data[[#This Row],[Category]],Assumptions_Model!A:A, Assumptions_Model!B:B)</f>
        <v>0.6</v>
      </c>
      <c r="W8461">
        <f>Sales_Data[[#This Row],[Sales]]*Sales_Data[[#This Row],[Cost_%]]</f>
        <v>7.4303999999999997</v>
      </c>
      <c r="X8461">
        <f>Sales_Data[[#This Row],[Sales]]-Sales_Data[[#This Row],[Cost]]</f>
        <v>4.9536000000000007</v>
      </c>
      <c r="Y8461" s="3">
        <f>Sales_Data[[#This Row],[Gross_Profit_Recalc]]/Sales_Data[[#This Row],[Sales]]</f>
        <v>0.4</v>
      </c>
      <c r="Z8461">
        <f>YEAR(Sales_Data[[#This Row],[Order Date]])</f>
        <v>2014</v>
      </c>
    </row>
    <row r="8462" spans="1:26" x14ac:dyDescent="0.2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>_xlfn.XLOOKUP(Sales_Data[[#This Row],[Category]],Assumptions_Model!A:A, Assumptions_Model!B:B)</f>
        <v>0.6</v>
      </c>
      <c r="W8462">
        <f>Sales_Data[[#This Row],[Sales]]*Sales_Data[[#This Row],[Cost_%]]</f>
        <v>15.18</v>
      </c>
      <c r="X8462">
        <f>Sales_Data[[#This Row],[Sales]]-Sales_Data[[#This Row],[Cost]]</f>
        <v>10.120000000000001</v>
      </c>
      <c r="Y8462" s="3">
        <f>Sales_Data[[#This Row],[Gross_Profit_Recalc]]/Sales_Data[[#This Row],[Sales]]</f>
        <v>0.4</v>
      </c>
      <c r="Z8462">
        <f>YEAR(Sales_Data[[#This Row],[Order Date]])</f>
        <v>2014</v>
      </c>
    </row>
    <row r="8463" spans="1:26" x14ac:dyDescent="0.2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>_xlfn.XLOOKUP(Sales_Data[[#This Row],[Category]],Assumptions_Model!A:A, Assumptions_Model!B:B)</f>
        <v>0.6</v>
      </c>
      <c r="W8463">
        <f>Sales_Data[[#This Row],[Sales]]*Sales_Data[[#This Row],[Cost_%]]</f>
        <v>57.564</v>
      </c>
      <c r="X8463">
        <f>Sales_Data[[#This Row],[Sales]]-Sales_Data[[#This Row],[Cost]]</f>
        <v>38.375999999999998</v>
      </c>
      <c r="Y8463" s="3">
        <f>Sales_Data[[#This Row],[Gross_Profit_Recalc]]/Sales_Data[[#This Row],[Sales]]</f>
        <v>0.39999999999999997</v>
      </c>
      <c r="Z8463">
        <f>YEAR(Sales_Data[[#This Row],[Order Date]])</f>
        <v>2014</v>
      </c>
    </row>
    <row r="8464" spans="1:26" x14ac:dyDescent="0.2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>_xlfn.XLOOKUP(Sales_Data[[#This Row],[Category]],Assumptions_Model!A:A, Assumptions_Model!B:B)</f>
        <v>0.6</v>
      </c>
      <c r="W8464">
        <f>Sales_Data[[#This Row],[Sales]]*Sales_Data[[#This Row],[Cost_%]]</f>
        <v>4.5</v>
      </c>
      <c r="X8464">
        <f>Sales_Data[[#This Row],[Sales]]-Sales_Data[[#This Row],[Cost]]</f>
        <v>3</v>
      </c>
      <c r="Y8464" s="3">
        <f>Sales_Data[[#This Row],[Gross_Profit_Recalc]]/Sales_Data[[#This Row],[Sales]]</f>
        <v>0.4</v>
      </c>
      <c r="Z8464">
        <f>YEAR(Sales_Data[[#This Row],[Order Date]])</f>
        <v>2015</v>
      </c>
    </row>
    <row r="8465" spans="1:26" x14ac:dyDescent="0.2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>_xlfn.XLOOKUP(Sales_Data[[#This Row],[Category]],Assumptions_Model!A:A, Assumptions_Model!B:B)</f>
        <v>0.55000000000000004</v>
      </c>
      <c r="W8465">
        <f>Sales_Data[[#This Row],[Sales]]*Sales_Data[[#This Row],[Cost_%]]</f>
        <v>166.30680000000001</v>
      </c>
      <c r="X8465">
        <f>Sales_Data[[#This Row],[Sales]]-Sales_Data[[#This Row],[Cost]]</f>
        <v>136.06919999999997</v>
      </c>
      <c r="Y8465" s="3">
        <f>Sales_Data[[#This Row],[Gross_Profit_Recalc]]/Sales_Data[[#This Row],[Sales]]</f>
        <v>0.4499999999999999</v>
      </c>
      <c r="Z8465">
        <f>YEAR(Sales_Data[[#This Row],[Order Date]])</f>
        <v>2014</v>
      </c>
    </row>
    <row r="8466" spans="1:26" x14ac:dyDescent="0.2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>_xlfn.XLOOKUP(Sales_Data[[#This Row],[Category]],Assumptions_Model!A:A, Assumptions_Model!B:B)</f>
        <v>0.55000000000000004</v>
      </c>
      <c r="W8466">
        <f>Sales_Data[[#This Row],[Sales]]*Sales_Data[[#This Row],[Cost_%]]</f>
        <v>25.678400000000003</v>
      </c>
      <c r="X8466">
        <f>Sales_Data[[#This Row],[Sales]]-Sales_Data[[#This Row],[Cost]]</f>
        <v>21.009599999999999</v>
      </c>
      <c r="Y8466" s="3">
        <f>Sales_Data[[#This Row],[Gross_Profit_Recalc]]/Sales_Data[[#This Row],[Sales]]</f>
        <v>0.44999999999999996</v>
      </c>
      <c r="Z8466">
        <f>YEAR(Sales_Data[[#This Row],[Order Date]])</f>
        <v>2015</v>
      </c>
    </row>
    <row r="8467" spans="1:26" x14ac:dyDescent="0.2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>_xlfn.XLOOKUP(Sales_Data[[#This Row],[Category]],Assumptions_Model!A:A, Assumptions_Model!B:B)</f>
        <v>0.6</v>
      </c>
      <c r="W8467">
        <f>Sales_Data[[#This Row],[Sales]]*Sales_Data[[#This Row],[Cost_%]]</f>
        <v>10.764000000000001</v>
      </c>
      <c r="X8467">
        <f>Sales_Data[[#This Row],[Sales]]-Sales_Data[[#This Row],[Cost]]</f>
        <v>7.1760000000000002</v>
      </c>
      <c r="Y8467" s="3">
        <f>Sales_Data[[#This Row],[Gross_Profit_Recalc]]/Sales_Data[[#This Row],[Sales]]</f>
        <v>0.39999999999999997</v>
      </c>
      <c r="Z8467">
        <f>YEAR(Sales_Data[[#This Row],[Order Date]])</f>
        <v>2015</v>
      </c>
    </row>
    <row r="8468" spans="1:26" x14ac:dyDescent="0.2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>_xlfn.XLOOKUP(Sales_Data[[#This Row],[Category]],Assumptions_Model!A:A, Assumptions_Model!B:B)</f>
        <v>0.6</v>
      </c>
      <c r="W8468">
        <f>Sales_Data[[#This Row],[Sales]]*Sales_Data[[#This Row],[Cost_%]]</f>
        <v>222.08399999999997</v>
      </c>
      <c r="X8468">
        <f>Sales_Data[[#This Row],[Sales]]-Sales_Data[[#This Row],[Cost]]</f>
        <v>148.05600000000001</v>
      </c>
      <c r="Y8468" s="3">
        <f>Sales_Data[[#This Row],[Gross_Profit_Recalc]]/Sales_Data[[#This Row],[Sales]]</f>
        <v>0.4</v>
      </c>
      <c r="Z8468">
        <f>YEAR(Sales_Data[[#This Row],[Order Date]])</f>
        <v>2015</v>
      </c>
    </row>
    <row r="8469" spans="1:26" x14ac:dyDescent="0.2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>_xlfn.XLOOKUP(Sales_Data[[#This Row],[Category]],Assumptions_Model!A:A, Assumptions_Model!B:B)</f>
        <v>0.6</v>
      </c>
      <c r="W8469">
        <f>Sales_Data[[#This Row],[Sales]]*Sales_Data[[#This Row],[Cost_%]]</f>
        <v>5.3568000000000007</v>
      </c>
      <c r="X8469">
        <f>Sales_Data[[#This Row],[Sales]]-Sales_Data[[#This Row],[Cost]]</f>
        <v>3.5712000000000002</v>
      </c>
      <c r="Y8469" s="3">
        <f>Sales_Data[[#This Row],[Gross_Profit_Recalc]]/Sales_Data[[#This Row],[Sales]]</f>
        <v>0.39999999999999997</v>
      </c>
      <c r="Z8469">
        <f>YEAR(Sales_Data[[#This Row],[Order Date]])</f>
        <v>2016</v>
      </c>
    </row>
    <row r="8470" spans="1:26" x14ac:dyDescent="0.2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>_xlfn.XLOOKUP(Sales_Data[[#This Row],[Category]],Assumptions_Model!A:A, Assumptions_Model!B:B)</f>
        <v>0.65</v>
      </c>
      <c r="W8470">
        <f>Sales_Data[[#This Row],[Sales]]*Sales_Data[[#This Row],[Cost_%]]</f>
        <v>1741.3110000000001</v>
      </c>
      <c r="X8470">
        <f>Sales_Data[[#This Row],[Sales]]-Sales_Data[[#This Row],[Cost]]</f>
        <v>937.62899999999991</v>
      </c>
      <c r="Y8470" s="3">
        <f>Sales_Data[[#This Row],[Gross_Profit_Recalc]]/Sales_Data[[#This Row],[Sales]]</f>
        <v>0.35</v>
      </c>
      <c r="Z8470">
        <f>YEAR(Sales_Data[[#This Row],[Order Date]])</f>
        <v>2016</v>
      </c>
    </row>
    <row r="8471" spans="1:26" x14ac:dyDescent="0.2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>_xlfn.XLOOKUP(Sales_Data[[#This Row],[Category]],Assumptions_Model!A:A, Assumptions_Model!B:B)</f>
        <v>0.65</v>
      </c>
      <c r="W8471">
        <f>Sales_Data[[#This Row],[Sales]]*Sales_Data[[#This Row],[Cost_%]]</f>
        <v>251.63840000000002</v>
      </c>
      <c r="X8471">
        <f>Sales_Data[[#This Row],[Sales]]-Sales_Data[[#This Row],[Cost]]</f>
        <v>135.49760000000001</v>
      </c>
      <c r="Y8471" s="3">
        <f>Sales_Data[[#This Row],[Gross_Profit_Recalc]]/Sales_Data[[#This Row],[Sales]]</f>
        <v>0.35</v>
      </c>
      <c r="Z8471">
        <f>YEAR(Sales_Data[[#This Row],[Order Date]])</f>
        <v>2017</v>
      </c>
    </row>
    <row r="8472" spans="1:26" x14ac:dyDescent="0.2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>_xlfn.XLOOKUP(Sales_Data[[#This Row],[Category]],Assumptions_Model!A:A, Assumptions_Model!B:B)</f>
        <v>0.55000000000000004</v>
      </c>
      <c r="W8472">
        <f>Sales_Data[[#This Row],[Sales]]*Sales_Data[[#This Row],[Cost_%]]</f>
        <v>24.974400000000003</v>
      </c>
      <c r="X8472">
        <f>Sales_Data[[#This Row],[Sales]]-Sales_Data[[#This Row],[Cost]]</f>
        <v>20.433599999999998</v>
      </c>
      <c r="Y8472" s="3">
        <f>Sales_Data[[#This Row],[Gross_Profit_Recalc]]/Sales_Data[[#This Row],[Sales]]</f>
        <v>0.44999999999999996</v>
      </c>
      <c r="Z8472">
        <f>YEAR(Sales_Data[[#This Row],[Order Date]])</f>
        <v>2017</v>
      </c>
    </row>
    <row r="8473" spans="1:26" x14ac:dyDescent="0.2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f>_xlfn.XLOOKUP(Sales_Data[[#This Row],[Category]],Assumptions_Model!A:A, Assumptions_Model!B:B)</f>
        <v>0.65</v>
      </c>
      <c r="W8473">
        <f>Sales_Data[[#This Row],[Sales]]*Sales_Data[[#This Row],[Cost_%]]</f>
        <v>50.668799999999997</v>
      </c>
      <c r="X8473">
        <f>Sales_Data[[#This Row],[Sales]]-Sales_Data[[#This Row],[Cost]]</f>
        <v>27.283200000000001</v>
      </c>
      <c r="Y8473" s="3">
        <f>Sales_Data[[#This Row],[Gross_Profit_Recalc]]/Sales_Data[[#This Row],[Sales]]</f>
        <v>0.35000000000000003</v>
      </c>
      <c r="Z8473">
        <f>YEAR(Sales_Data[[#This Row],[Order Date]])</f>
        <v>2017</v>
      </c>
    </row>
    <row r="8474" spans="1:26" x14ac:dyDescent="0.2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>_xlfn.XLOOKUP(Sales_Data[[#This Row],[Category]],Assumptions_Model!A:A, Assumptions_Model!B:B)</f>
        <v>0.6</v>
      </c>
      <c r="W8474">
        <f>Sales_Data[[#This Row],[Sales]]*Sales_Data[[#This Row],[Cost_%]]</f>
        <v>1.7999999999999998</v>
      </c>
      <c r="X8474">
        <f>Sales_Data[[#This Row],[Sales]]-Sales_Data[[#This Row],[Cost]]</f>
        <v>1.2000000000000002</v>
      </c>
      <c r="Y8474" s="3">
        <f>Sales_Data[[#This Row],[Gross_Profit_Recalc]]/Sales_Data[[#This Row],[Sales]]</f>
        <v>0.40000000000000008</v>
      </c>
      <c r="Z8474">
        <f>YEAR(Sales_Data[[#This Row],[Order Date]])</f>
        <v>2017</v>
      </c>
    </row>
    <row r="8475" spans="1:26" x14ac:dyDescent="0.2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>_xlfn.XLOOKUP(Sales_Data[[#This Row],[Category]],Assumptions_Model!A:A, Assumptions_Model!B:B)</f>
        <v>0.6</v>
      </c>
      <c r="W8475">
        <f>Sales_Data[[#This Row],[Sales]]*Sales_Data[[#This Row],[Cost_%]]</f>
        <v>5.9711999999999996</v>
      </c>
      <c r="X8475">
        <f>Sales_Data[[#This Row],[Sales]]-Sales_Data[[#This Row],[Cost]]</f>
        <v>3.9808000000000003</v>
      </c>
      <c r="Y8475" s="3">
        <f>Sales_Data[[#This Row],[Gross_Profit_Recalc]]/Sales_Data[[#This Row],[Sales]]</f>
        <v>0.4</v>
      </c>
      <c r="Z8475">
        <f>YEAR(Sales_Data[[#This Row],[Order Date]])</f>
        <v>2015</v>
      </c>
    </row>
    <row r="8476" spans="1:26" x14ac:dyDescent="0.2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>_xlfn.XLOOKUP(Sales_Data[[#This Row],[Category]],Assumptions_Model!A:A, Assumptions_Model!B:B)</f>
        <v>0.6</v>
      </c>
      <c r="W8476">
        <f>Sales_Data[[#This Row],[Sales]]*Sales_Data[[#This Row],[Cost_%]]</f>
        <v>22.7376</v>
      </c>
      <c r="X8476">
        <f>Sales_Data[[#This Row],[Sales]]-Sales_Data[[#This Row],[Cost]]</f>
        <v>15.1584</v>
      </c>
      <c r="Y8476" s="3">
        <f>Sales_Data[[#This Row],[Gross_Profit_Recalc]]/Sales_Data[[#This Row],[Sales]]</f>
        <v>0.4</v>
      </c>
      <c r="Z8476">
        <f>YEAR(Sales_Data[[#This Row],[Order Date]])</f>
        <v>2017</v>
      </c>
    </row>
    <row r="8477" spans="1:26" x14ac:dyDescent="0.2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>_xlfn.XLOOKUP(Sales_Data[[#This Row],[Category]],Assumptions_Model!A:A, Assumptions_Model!B:B)</f>
        <v>0.6</v>
      </c>
      <c r="W8477">
        <f>Sales_Data[[#This Row],[Sales]]*Sales_Data[[#This Row],[Cost_%]]</f>
        <v>39.3504</v>
      </c>
      <c r="X8477">
        <f>Sales_Data[[#This Row],[Sales]]-Sales_Data[[#This Row],[Cost]]</f>
        <v>26.233600000000003</v>
      </c>
      <c r="Y8477" s="3">
        <f>Sales_Data[[#This Row],[Gross_Profit_Recalc]]/Sales_Data[[#This Row],[Sales]]</f>
        <v>0.4</v>
      </c>
      <c r="Z8477">
        <f>YEAR(Sales_Data[[#This Row],[Order Date]])</f>
        <v>2017</v>
      </c>
    </row>
    <row r="8478" spans="1:26" x14ac:dyDescent="0.2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f>_xlfn.XLOOKUP(Sales_Data[[#This Row],[Category]],Assumptions_Model!A:A, Assumptions_Model!B:B)</f>
        <v>0.6</v>
      </c>
      <c r="W8478">
        <f>Sales_Data[[#This Row],[Sales]]*Sales_Data[[#This Row],[Cost_%]]</f>
        <v>26.8704</v>
      </c>
      <c r="X8478">
        <f>Sales_Data[[#This Row],[Sales]]-Sales_Data[[#This Row],[Cost]]</f>
        <v>17.913599999999999</v>
      </c>
      <c r="Y8478" s="3">
        <f>Sales_Data[[#This Row],[Gross_Profit_Recalc]]/Sales_Data[[#This Row],[Sales]]</f>
        <v>0.39999999999999997</v>
      </c>
      <c r="Z8478">
        <f>YEAR(Sales_Data[[#This Row],[Order Date]])</f>
        <v>2017</v>
      </c>
    </row>
    <row r="8479" spans="1:26" x14ac:dyDescent="0.2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f>_xlfn.XLOOKUP(Sales_Data[[#This Row],[Category]],Assumptions_Model!A:A, Assumptions_Model!B:B)</f>
        <v>0.55000000000000004</v>
      </c>
      <c r="W8479">
        <f>Sales_Data[[#This Row],[Sales]]*Sales_Data[[#This Row],[Cost_%]]</f>
        <v>569.69000000000005</v>
      </c>
      <c r="X8479">
        <f>Sales_Data[[#This Row],[Sales]]-Sales_Data[[#This Row],[Cost]]</f>
        <v>466.1099999999999</v>
      </c>
      <c r="Y8479" s="3">
        <f>Sales_Data[[#This Row],[Gross_Profit_Recalc]]/Sales_Data[[#This Row],[Sales]]</f>
        <v>0.4499999999999999</v>
      </c>
      <c r="Z8479">
        <f>YEAR(Sales_Data[[#This Row],[Order Date]])</f>
        <v>2015</v>
      </c>
    </row>
    <row r="8480" spans="1:26" x14ac:dyDescent="0.2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>_xlfn.XLOOKUP(Sales_Data[[#This Row],[Category]],Assumptions_Model!A:A, Assumptions_Model!B:B)</f>
        <v>0.6</v>
      </c>
      <c r="W8480">
        <f>Sales_Data[[#This Row],[Sales]]*Sales_Data[[#This Row],[Cost_%]]</f>
        <v>3.456</v>
      </c>
      <c r="X8480">
        <f>Sales_Data[[#This Row],[Sales]]-Sales_Data[[#This Row],[Cost]]</f>
        <v>2.3039999999999998</v>
      </c>
      <c r="Y8480" s="3">
        <f>Sales_Data[[#This Row],[Gross_Profit_Recalc]]/Sales_Data[[#This Row],[Sales]]</f>
        <v>0.39999999999999997</v>
      </c>
      <c r="Z8480">
        <f>YEAR(Sales_Data[[#This Row],[Order Date]])</f>
        <v>2017</v>
      </c>
    </row>
    <row r="8481" spans="1:26" x14ac:dyDescent="0.2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>_xlfn.XLOOKUP(Sales_Data[[#This Row],[Category]],Assumptions_Model!A:A, Assumptions_Model!B:B)</f>
        <v>0.6</v>
      </c>
      <c r="W8481">
        <f>Sales_Data[[#This Row],[Sales]]*Sales_Data[[#This Row],[Cost_%]]</f>
        <v>11.988</v>
      </c>
      <c r="X8481">
        <f>Sales_Data[[#This Row],[Sales]]-Sales_Data[[#This Row],[Cost]]</f>
        <v>7.9920000000000009</v>
      </c>
      <c r="Y8481" s="3">
        <f>Sales_Data[[#This Row],[Gross_Profit_Recalc]]/Sales_Data[[#This Row],[Sales]]</f>
        <v>0.4</v>
      </c>
      <c r="Z8481">
        <f>YEAR(Sales_Data[[#This Row],[Order Date]])</f>
        <v>2016</v>
      </c>
    </row>
    <row r="8482" spans="1:26" x14ac:dyDescent="0.2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f>_xlfn.XLOOKUP(Sales_Data[[#This Row],[Category]],Assumptions_Model!A:A, Assumptions_Model!B:B)</f>
        <v>0.55000000000000004</v>
      </c>
      <c r="W8482">
        <f>Sales_Data[[#This Row],[Sales]]*Sales_Data[[#This Row],[Cost_%]]</f>
        <v>19.789000000000001</v>
      </c>
      <c r="X8482">
        <f>Sales_Data[[#This Row],[Sales]]-Sales_Data[[#This Row],[Cost]]</f>
        <v>16.190999999999995</v>
      </c>
      <c r="Y8482" s="3">
        <f>Sales_Data[[#This Row],[Gross_Profit_Recalc]]/Sales_Data[[#This Row],[Sales]]</f>
        <v>0.4499999999999999</v>
      </c>
      <c r="Z8482">
        <f>YEAR(Sales_Data[[#This Row],[Order Date]])</f>
        <v>2014</v>
      </c>
    </row>
    <row r="8483" spans="1:26" x14ac:dyDescent="0.2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>_xlfn.XLOOKUP(Sales_Data[[#This Row],[Category]],Assumptions_Model!A:A, Assumptions_Model!B:B)</f>
        <v>0.6</v>
      </c>
      <c r="W8483">
        <f>Sales_Data[[#This Row],[Sales]]*Sales_Data[[#This Row],[Cost_%]]</f>
        <v>9.9935999999999989</v>
      </c>
      <c r="X8483">
        <f>Sales_Data[[#This Row],[Sales]]-Sales_Data[[#This Row],[Cost]]</f>
        <v>6.6623999999999999</v>
      </c>
      <c r="Y8483" s="3">
        <f>Sales_Data[[#This Row],[Gross_Profit_Recalc]]/Sales_Data[[#This Row],[Sales]]</f>
        <v>0.4</v>
      </c>
      <c r="Z8483">
        <f>YEAR(Sales_Data[[#This Row],[Order Date]])</f>
        <v>2016</v>
      </c>
    </row>
    <row r="8484" spans="1:26" x14ac:dyDescent="0.2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>_xlfn.XLOOKUP(Sales_Data[[#This Row],[Category]],Assumptions_Model!A:A, Assumptions_Model!B:B)</f>
        <v>0.6</v>
      </c>
      <c r="W8484">
        <f>Sales_Data[[#This Row],[Sales]]*Sales_Data[[#This Row],[Cost_%]]</f>
        <v>12.42</v>
      </c>
      <c r="X8484">
        <f>Sales_Data[[#This Row],[Sales]]-Sales_Data[[#This Row],[Cost]]</f>
        <v>8.2799999999999994</v>
      </c>
      <c r="Y8484" s="3">
        <f>Sales_Data[[#This Row],[Gross_Profit_Recalc]]/Sales_Data[[#This Row],[Sales]]</f>
        <v>0.39999999999999997</v>
      </c>
      <c r="Z8484">
        <f>YEAR(Sales_Data[[#This Row],[Order Date]])</f>
        <v>2017</v>
      </c>
    </row>
    <row r="8485" spans="1:26" x14ac:dyDescent="0.2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f>_xlfn.XLOOKUP(Sales_Data[[#This Row],[Category]],Assumptions_Model!A:A, Assumptions_Model!B:B)</f>
        <v>0.6</v>
      </c>
      <c r="W8485">
        <f>Sales_Data[[#This Row],[Sales]]*Sales_Data[[#This Row],[Cost_%]]</f>
        <v>50.22</v>
      </c>
      <c r="X8485">
        <f>Sales_Data[[#This Row],[Sales]]-Sales_Data[[#This Row],[Cost]]</f>
        <v>33.480000000000004</v>
      </c>
      <c r="Y8485" s="3">
        <f>Sales_Data[[#This Row],[Gross_Profit_Recalc]]/Sales_Data[[#This Row],[Sales]]</f>
        <v>0.4</v>
      </c>
      <c r="Z8485">
        <f>YEAR(Sales_Data[[#This Row],[Order Date]])</f>
        <v>2016</v>
      </c>
    </row>
    <row r="8486" spans="1:26" x14ac:dyDescent="0.2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>_xlfn.XLOOKUP(Sales_Data[[#This Row],[Category]],Assumptions_Model!A:A, Assumptions_Model!B:B)</f>
        <v>0.65</v>
      </c>
      <c r="W8486">
        <f>Sales_Data[[#This Row],[Sales]]*Sales_Data[[#This Row],[Cost_%]]</f>
        <v>129.87</v>
      </c>
      <c r="X8486">
        <f>Sales_Data[[#This Row],[Sales]]-Sales_Data[[#This Row],[Cost]]</f>
        <v>69.930000000000007</v>
      </c>
      <c r="Y8486" s="3">
        <f>Sales_Data[[#This Row],[Gross_Profit_Recalc]]/Sales_Data[[#This Row],[Sales]]</f>
        <v>0.35000000000000003</v>
      </c>
      <c r="Z8486">
        <f>YEAR(Sales_Data[[#This Row],[Order Date]])</f>
        <v>2017</v>
      </c>
    </row>
    <row r="8487" spans="1:26" x14ac:dyDescent="0.2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>_xlfn.XLOOKUP(Sales_Data[[#This Row],[Category]],Assumptions_Model!A:A, Assumptions_Model!B:B)</f>
        <v>0.6</v>
      </c>
      <c r="W8487">
        <f>Sales_Data[[#This Row],[Sales]]*Sales_Data[[#This Row],[Cost_%]]</f>
        <v>27.407999999999998</v>
      </c>
      <c r="X8487">
        <f>Sales_Data[[#This Row],[Sales]]-Sales_Data[[#This Row],[Cost]]</f>
        <v>18.272000000000002</v>
      </c>
      <c r="Y8487" s="3">
        <f>Sales_Data[[#This Row],[Gross_Profit_Recalc]]/Sales_Data[[#This Row],[Sales]]</f>
        <v>0.4</v>
      </c>
      <c r="Z8487">
        <f>YEAR(Sales_Data[[#This Row],[Order Date]])</f>
        <v>2017</v>
      </c>
    </row>
    <row r="8488" spans="1:26" x14ac:dyDescent="0.2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>_xlfn.XLOOKUP(Sales_Data[[#This Row],[Category]],Assumptions_Model!A:A, Assumptions_Model!B:B)</f>
        <v>0.6</v>
      </c>
      <c r="W8488">
        <f>Sales_Data[[#This Row],[Sales]]*Sales_Data[[#This Row],[Cost_%]]</f>
        <v>66.575999999999993</v>
      </c>
      <c r="X8488">
        <f>Sales_Data[[#This Row],[Sales]]-Sales_Data[[#This Row],[Cost]]</f>
        <v>44.384</v>
      </c>
      <c r="Y8488" s="3">
        <f>Sales_Data[[#This Row],[Gross_Profit_Recalc]]/Sales_Data[[#This Row],[Sales]]</f>
        <v>0.4</v>
      </c>
      <c r="Z8488">
        <f>YEAR(Sales_Data[[#This Row],[Order Date]])</f>
        <v>2017</v>
      </c>
    </row>
    <row r="8489" spans="1:26" x14ac:dyDescent="0.2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>_xlfn.XLOOKUP(Sales_Data[[#This Row],[Category]],Assumptions_Model!A:A, Assumptions_Model!B:B)</f>
        <v>0.6</v>
      </c>
      <c r="W8489">
        <f>Sales_Data[[#This Row],[Sales]]*Sales_Data[[#This Row],[Cost_%]]</f>
        <v>7.1639999999999997</v>
      </c>
      <c r="X8489">
        <f>Sales_Data[[#This Row],[Sales]]-Sales_Data[[#This Row],[Cost]]</f>
        <v>4.7759999999999998</v>
      </c>
      <c r="Y8489" s="3">
        <f>Sales_Data[[#This Row],[Gross_Profit_Recalc]]/Sales_Data[[#This Row],[Sales]]</f>
        <v>0.4</v>
      </c>
      <c r="Z8489">
        <f>YEAR(Sales_Data[[#This Row],[Order Date]])</f>
        <v>2017</v>
      </c>
    </row>
    <row r="8490" spans="1:26" x14ac:dyDescent="0.2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>_xlfn.XLOOKUP(Sales_Data[[#This Row],[Category]],Assumptions_Model!A:A, Assumptions_Model!B:B)</f>
        <v>0.55000000000000004</v>
      </c>
      <c r="W8490">
        <f>Sales_Data[[#This Row],[Sales]]*Sales_Data[[#This Row],[Cost_%]]</f>
        <v>4812.4725000000008</v>
      </c>
      <c r="X8490">
        <f>Sales_Data[[#This Row],[Sales]]-Sales_Data[[#This Row],[Cost]]</f>
        <v>3937.4775</v>
      </c>
      <c r="Y8490" s="3">
        <f>Sales_Data[[#This Row],[Gross_Profit_Recalc]]/Sales_Data[[#This Row],[Sales]]</f>
        <v>0.44999999999999996</v>
      </c>
      <c r="Z8490">
        <f>YEAR(Sales_Data[[#This Row],[Order Date]])</f>
        <v>2016</v>
      </c>
    </row>
    <row r="8491" spans="1:26" x14ac:dyDescent="0.2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>_xlfn.XLOOKUP(Sales_Data[[#This Row],[Category]],Assumptions_Model!A:A, Assumptions_Model!B:B)</f>
        <v>0.6</v>
      </c>
      <c r="W8491">
        <f>Sales_Data[[#This Row],[Sales]]*Sales_Data[[#This Row],[Cost_%]]</f>
        <v>21.84</v>
      </c>
      <c r="X8491">
        <f>Sales_Data[[#This Row],[Sales]]-Sales_Data[[#This Row],[Cost]]</f>
        <v>14.559999999999999</v>
      </c>
      <c r="Y8491" s="3">
        <f>Sales_Data[[#This Row],[Gross_Profit_Recalc]]/Sales_Data[[#This Row],[Sales]]</f>
        <v>0.39999999999999997</v>
      </c>
      <c r="Z8491">
        <f>YEAR(Sales_Data[[#This Row],[Order Date]])</f>
        <v>2016</v>
      </c>
    </row>
    <row r="8492" spans="1:26" x14ac:dyDescent="0.2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>_xlfn.XLOOKUP(Sales_Data[[#This Row],[Category]],Assumptions_Model!A:A, Assumptions_Model!B:B)</f>
        <v>0.65</v>
      </c>
      <c r="W8492">
        <f>Sales_Data[[#This Row],[Sales]]*Sales_Data[[#This Row],[Cost_%]]</f>
        <v>12.148500000000002</v>
      </c>
      <c r="X8492">
        <f>Sales_Data[[#This Row],[Sales]]-Sales_Data[[#This Row],[Cost]]</f>
        <v>6.5414999999999992</v>
      </c>
      <c r="Y8492" s="3">
        <f>Sales_Data[[#This Row],[Gross_Profit_Recalc]]/Sales_Data[[#This Row],[Sales]]</f>
        <v>0.34999999999999992</v>
      </c>
      <c r="Z8492">
        <f>YEAR(Sales_Data[[#This Row],[Order Date]])</f>
        <v>2016</v>
      </c>
    </row>
    <row r="8493" spans="1:26" x14ac:dyDescent="0.2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>_xlfn.XLOOKUP(Sales_Data[[#This Row],[Category]],Assumptions_Model!A:A, Assumptions_Model!B:B)</f>
        <v>0.6</v>
      </c>
      <c r="W8493">
        <f>Sales_Data[[#This Row],[Sales]]*Sales_Data[[#This Row],[Cost_%]]</f>
        <v>3.5640000000000001</v>
      </c>
      <c r="X8493">
        <f>Sales_Data[[#This Row],[Sales]]-Sales_Data[[#This Row],[Cost]]</f>
        <v>2.3760000000000003</v>
      </c>
      <c r="Y8493" s="3">
        <f>Sales_Data[[#This Row],[Gross_Profit_Recalc]]/Sales_Data[[#This Row],[Sales]]</f>
        <v>0.4</v>
      </c>
      <c r="Z8493">
        <f>YEAR(Sales_Data[[#This Row],[Order Date]])</f>
        <v>2017</v>
      </c>
    </row>
    <row r="8494" spans="1:26" x14ac:dyDescent="0.2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f>_xlfn.XLOOKUP(Sales_Data[[#This Row],[Category]],Assumptions_Model!A:A, Assumptions_Model!B:B)</f>
        <v>0.6</v>
      </c>
      <c r="W8494">
        <f>Sales_Data[[#This Row],[Sales]]*Sales_Data[[#This Row],[Cost_%]]</f>
        <v>36.441599999999994</v>
      </c>
      <c r="X8494">
        <f>Sales_Data[[#This Row],[Sales]]-Sales_Data[[#This Row],[Cost]]</f>
        <v>24.294400000000003</v>
      </c>
      <c r="Y8494" s="3">
        <f>Sales_Data[[#This Row],[Gross_Profit_Recalc]]/Sales_Data[[#This Row],[Sales]]</f>
        <v>0.40000000000000008</v>
      </c>
      <c r="Z8494">
        <f>YEAR(Sales_Data[[#This Row],[Order Date]])</f>
        <v>2015</v>
      </c>
    </row>
    <row r="8495" spans="1:26" x14ac:dyDescent="0.2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f>_xlfn.XLOOKUP(Sales_Data[[#This Row],[Category]],Assumptions_Model!A:A, Assumptions_Model!B:B)</f>
        <v>0.55000000000000004</v>
      </c>
      <c r="W8495">
        <f>Sales_Data[[#This Row],[Sales]]*Sales_Data[[#This Row],[Cost_%]]</f>
        <v>263.98680000000002</v>
      </c>
      <c r="X8495">
        <f>Sales_Data[[#This Row],[Sales]]-Sales_Data[[#This Row],[Cost]]</f>
        <v>215.98919999999998</v>
      </c>
      <c r="Y8495" s="3">
        <f>Sales_Data[[#This Row],[Gross_Profit_Recalc]]/Sales_Data[[#This Row],[Sales]]</f>
        <v>0.44999999999999996</v>
      </c>
      <c r="Z8495">
        <f>YEAR(Sales_Data[[#This Row],[Order Date]])</f>
        <v>2015</v>
      </c>
    </row>
    <row r="8496" spans="1:26" x14ac:dyDescent="0.2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>_xlfn.XLOOKUP(Sales_Data[[#This Row],[Category]],Assumptions_Model!A:A, Assumptions_Model!B:B)</f>
        <v>0.6</v>
      </c>
      <c r="W8496">
        <f>Sales_Data[[#This Row],[Sales]]*Sales_Data[[#This Row],[Cost_%]]</f>
        <v>3.6479999999999997</v>
      </c>
      <c r="X8496">
        <f>Sales_Data[[#This Row],[Sales]]-Sales_Data[[#This Row],[Cost]]</f>
        <v>2.4320000000000004</v>
      </c>
      <c r="Y8496" s="3">
        <f>Sales_Data[[#This Row],[Gross_Profit_Recalc]]/Sales_Data[[#This Row],[Sales]]</f>
        <v>0.40000000000000008</v>
      </c>
      <c r="Z8496">
        <f>YEAR(Sales_Data[[#This Row],[Order Date]])</f>
        <v>2015</v>
      </c>
    </row>
    <row r="8497" spans="1:26" x14ac:dyDescent="0.2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>_xlfn.XLOOKUP(Sales_Data[[#This Row],[Category]],Assumptions_Model!A:A, Assumptions_Model!B:B)</f>
        <v>0.55000000000000004</v>
      </c>
      <c r="W8497">
        <f>Sales_Data[[#This Row],[Sales]]*Sales_Data[[#This Row],[Cost_%]]</f>
        <v>91.08</v>
      </c>
      <c r="X8497">
        <f>Sales_Data[[#This Row],[Sales]]-Sales_Data[[#This Row],[Cost]]</f>
        <v>74.52</v>
      </c>
      <c r="Y8497" s="3">
        <f>Sales_Data[[#This Row],[Gross_Profit_Recalc]]/Sales_Data[[#This Row],[Sales]]</f>
        <v>0.45</v>
      </c>
      <c r="Z8497">
        <f>YEAR(Sales_Data[[#This Row],[Order Date]])</f>
        <v>2016</v>
      </c>
    </row>
    <row r="8498" spans="1:26" x14ac:dyDescent="0.2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>_xlfn.XLOOKUP(Sales_Data[[#This Row],[Category]],Assumptions_Model!A:A, Assumptions_Model!B:B)</f>
        <v>0.6</v>
      </c>
      <c r="W8498">
        <f>Sales_Data[[#This Row],[Sales]]*Sales_Data[[#This Row],[Cost_%]]</f>
        <v>35.712000000000003</v>
      </c>
      <c r="X8498">
        <f>Sales_Data[[#This Row],[Sales]]-Sales_Data[[#This Row],[Cost]]</f>
        <v>23.808</v>
      </c>
      <c r="Y8498" s="3">
        <f>Sales_Data[[#This Row],[Gross_Profit_Recalc]]/Sales_Data[[#This Row],[Sales]]</f>
        <v>0.39999999999999997</v>
      </c>
      <c r="Z8498">
        <f>YEAR(Sales_Data[[#This Row],[Order Date]])</f>
        <v>2014</v>
      </c>
    </row>
    <row r="8499" spans="1:26" x14ac:dyDescent="0.2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>_xlfn.XLOOKUP(Sales_Data[[#This Row],[Category]],Assumptions_Model!A:A, Assumptions_Model!B:B)</f>
        <v>0.55000000000000004</v>
      </c>
      <c r="W8499">
        <f>Sales_Data[[#This Row],[Sales]]*Sales_Data[[#This Row],[Cost_%]]</f>
        <v>263.98350000000005</v>
      </c>
      <c r="X8499">
        <f>Sales_Data[[#This Row],[Sales]]-Sales_Data[[#This Row],[Cost]]</f>
        <v>215.98649999999998</v>
      </c>
      <c r="Y8499" s="3">
        <f>Sales_Data[[#This Row],[Gross_Profit_Recalc]]/Sales_Data[[#This Row],[Sales]]</f>
        <v>0.44999999999999996</v>
      </c>
      <c r="Z8499">
        <f>YEAR(Sales_Data[[#This Row],[Order Date]])</f>
        <v>2014</v>
      </c>
    </row>
    <row r="8500" spans="1:26" x14ac:dyDescent="0.2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>_xlfn.XLOOKUP(Sales_Data[[#This Row],[Category]],Assumptions_Model!A:A, Assumptions_Model!B:B)</f>
        <v>0.6</v>
      </c>
      <c r="W8500">
        <f>Sales_Data[[#This Row],[Sales]]*Sales_Data[[#This Row],[Cost_%]]</f>
        <v>11.172000000000001</v>
      </c>
      <c r="X8500">
        <f>Sales_Data[[#This Row],[Sales]]-Sales_Data[[#This Row],[Cost]]</f>
        <v>7.4480000000000004</v>
      </c>
      <c r="Y8500" s="3">
        <f>Sales_Data[[#This Row],[Gross_Profit_Recalc]]/Sales_Data[[#This Row],[Sales]]</f>
        <v>0.4</v>
      </c>
      <c r="Z8500">
        <f>YEAR(Sales_Data[[#This Row],[Order Date]])</f>
        <v>2014</v>
      </c>
    </row>
    <row r="8501" spans="1:26" x14ac:dyDescent="0.2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>_xlfn.XLOOKUP(Sales_Data[[#This Row],[Category]],Assumptions_Model!A:A, Assumptions_Model!B:B)</f>
        <v>0.6</v>
      </c>
      <c r="W8501">
        <f>Sales_Data[[#This Row],[Sales]]*Sales_Data[[#This Row],[Cost_%]]</f>
        <v>29.779199999999996</v>
      </c>
      <c r="X8501">
        <f>Sales_Data[[#This Row],[Sales]]-Sales_Data[[#This Row],[Cost]]</f>
        <v>19.852800000000002</v>
      </c>
      <c r="Y8501" s="3">
        <f>Sales_Data[[#This Row],[Gross_Profit_Recalc]]/Sales_Data[[#This Row],[Sales]]</f>
        <v>0.40000000000000008</v>
      </c>
      <c r="Z8501">
        <f>YEAR(Sales_Data[[#This Row],[Order Date]])</f>
        <v>2014</v>
      </c>
    </row>
    <row r="8502" spans="1:26" x14ac:dyDescent="0.2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>_xlfn.XLOOKUP(Sales_Data[[#This Row],[Category]],Assumptions_Model!A:A, Assumptions_Model!B:B)</f>
        <v>0.6</v>
      </c>
      <c r="W8502">
        <f>Sales_Data[[#This Row],[Sales]]*Sales_Data[[#This Row],[Cost_%]]</f>
        <v>58.691999999999993</v>
      </c>
      <c r="X8502">
        <f>Sales_Data[[#This Row],[Sales]]-Sales_Data[[#This Row],[Cost]]</f>
        <v>39.128</v>
      </c>
      <c r="Y8502" s="3">
        <f>Sales_Data[[#This Row],[Gross_Profit_Recalc]]/Sales_Data[[#This Row],[Sales]]</f>
        <v>0.4</v>
      </c>
      <c r="Z8502">
        <f>YEAR(Sales_Data[[#This Row],[Order Date]])</f>
        <v>2014</v>
      </c>
    </row>
    <row r="8503" spans="1:26" x14ac:dyDescent="0.2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>_xlfn.XLOOKUP(Sales_Data[[#This Row],[Category]],Assumptions_Model!A:A, Assumptions_Model!B:B)</f>
        <v>0.55000000000000004</v>
      </c>
      <c r="W8503">
        <f>Sales_Data[[#This Row],[Sales]]*Sales_Data[[#This Row],[Cost_%]]</f>
        <v>8.7911999999999999</v>
      </c>
      <c r="X8503">
        <f>Sales_Data[[#This Row],[Sales]]-Sales_Data[[#This Row],[Cost]]</f>
        <v>7.1928000000000001</v>
      </c>
      <c r="Y8503" s="3">
        <f>Sales_Data[[#This Row],[Gross_Profit_Recalc]]/Sales_Data[[#This Row],[Sales]]</f>
        <v>0.45</v>
      </c>
      <c r="Z8503">
        <f>YEAR(Sales_Data[[#This Row],[Order Date]])</f>
        <v>2015</v>
      </c>
    </row>
    <row r="8504" spans="1:26" x14ac:dyDescent="0.2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>_xlfn.XLOOKUP(Sales_Data[[#This Row],[Category]],Assumptions_Model!A:A, Assumptions_Model!B:B)</f>
        <v>0.65</v>
      </c>
      <c r="W8504">
        <f>Sales_Data[[#This Row],[Sales]]*Sales_Data[[#This Row],[Cost_%]]</f>
        <v>120.08880000000001</v>
      </c>
      <c r="X8504">
        <f>Sales_Data[[#This Row],[Sales]]-Sales_Data[[#This Row],[Cost]]</f>
        <v>64.663200000000003</v>
      </c>
      <c r="Y8504" s="3">
        <f>Sales_Data[[#This Row],[Gross_Profit_Recalc]]/Sales_Data[[#This Row],[Sales]]</f>
        <v>0.35</v>
      </c>
      <c r="Z8504">
        <f>YEAR(Sales_Data[[#This Row],[Order Date]])</f>
        <v>2015</v>
      </c>
    </row>
    <row r="8505" spans="1:26" x14ac:dyDescent="0.2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f>_xlfn.XLOOKUP(Sales_Data[[#This Row],[Category]],Assumptions_Model!A:A, Assumptions_Model!B:B)</f>
        <v>0.6</v>
      </c>
      <c r="W8505">
        <f>Sales_Data[[#This Row],[Sales]]*Sales_Data[[#This Row],[Cost_%]]</f>
        <v>7.7759999999999998</v>
      </c>
      <c r="X8505">
        <f>Sales_Data[[#This Row],[Sales]]-Sales_Data[[#This Row],[Cost]]</f>
        <v>5.1840000000000011</v>
      </c>
      <c r="Y8505" s="3">
        <f>Sales_Data[[#This Row],[Gross_Profit_Recalc]]/Sales_Data[[#This Row],[Sales]]</f>
        <v>0.40000000000000008</v>
      </c>
      <c r="Z8505">
        <f>YEAR(Sales_Data[[#This Row],[Order Date]])</f>
        <v>2014</v>
      </c>
    </row>
    <row r="8506" spans="1:26" x14ac:dyDescent="0.2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>_xlfn.XLOOKUP(Sales_Data[[#This Row],[Category]],Assumptions_Model!A:A, Assumptions_Model!B:B)</f>
        <v>0.65</v>
      </c>
      <c r="W8506">
        <f>Sales_Data[[#This Row],[Sales]]*Sales_Data[[#This Row],[Cost_%]]</f>
        <v>238.38360000000003</v>
      </c>
      <c r="X8506">
        <f>Sales_Data[[#This Row],[Sales]]-Sales_Data[[#This Row],[Cost]]</f>
        <v>128.3604</v>
      </c>
      <c r="Y8506" s="3">
        <f>Sales_Data[[#This Row],[Gross_Profit_Recalc]]/Sales_Data[[#This Row],[Sales]]</f>
        <v>0.35</v>
      </c>
      <c r="Z8506">
        <f>YEAR(Sales_Data[[#This Row],[Order Date]])</f>
        <v>2016</v>
      </c>
    </row>
    <row r="8507" spans="1:26" x14ac:dyDescent="0.2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>_xlfn.XLOOKUP(Sales_Data[[#This Row],[Category]],Assumptions_Model!A:A, Assumptions_Model!B:B)</f>
        <v>0.6</v>
      </c>
      <c r="W8507">
        <f>Sales_Data[[#This Row],[Sales]]*Sales_Data[[#This Row],[Cost_%]]</f>
        <v>5.3136000000000001</v>
      </c>
      <c r="X8507">
        <f>Sales_Data[[#This Row],[Sales]]-Sales_Data[[#This Row],[Cost]]</f>
        <v>3.5423999999999998</v>
      </c>
      <c r="Y8507" s="3">
        <f>Sales_Data[[#This Row],[Gross_Profit_Recalc]]/Sales_Data[[#This Row],[Sales]]</f>
        <v>0.39999999999999997</v>
      </c>
      <c r="Z8507">
        <f>YEAR(Sales_Data[[#This Row],[Order Date]])</f>
        <v>2016</v>
      </c>
    </row>
    <row r="8508" spans="1:26" x14ac:dyDescent="0.2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>_xlfn.XLOOKUP(Sales_Data[[#This Row],[Category]],Assumptions_Model!A:A, Assumptions_Model!B:B)</f>
        <v>0.55000000000000004</v>
      </c>
      <c r="W8508">
        <f>Sales_Data[[#This Row],[Sales]]*Sales_Data[[#This Row],[Cost_%]]</f>
        <v>15.378000000000002</v>
      </c>
      <c r="X8508">
        <f>Sales_Data[[#This Row],[Sales]]-Sales_Data[[#This Row],[Cost]]</f>
        <v>12.581999999999999</v>
      </c>
      <c r="Y8508" s="3">
        <f>Sales_Data[[#This Row],[Gross_Profit_Recalc]]/Sales_Data[[#This Row],[Sales]]</f>
        <v>0.44999999999999996</v>
      </c>
      <c r="Z8508">
        <f>YEAR(Sales_Data[[#This Row],[Order Date]])</f>
        <v>2016</v>
      </c>
    </row>
    <row r="8509" spans="1:26" x14ac:dyDescent="0.2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>_xlfn.XLOOKUP(Sales_Data[[#This Row],[Category]],Assumptions_Model!A:A, Assumptions_Model!B:B)</f>
        <v>0.6</v>
      </c>
      <c r="W8509">
        <f>Sales_Data[[#This Row],[Sales]]*Sales_Data[[#This Row],[Cost_%]]</f>
        <v>87.811199999999999</v>
      </c>
      <c r="X8509">
        <f>Sales_Data[[#This Row],[Sales]]-Sales_Data[[#This Row],[Cost]]</f>
        <v>58.540800000000004</v>
      </c>
      <c r="Y8509" s="3">
        <f>Sales_Data[[#This Row],[Gross_Profit_Recalc]]/Sales_Data[[#This Row],[Sales]]</f>
        <v>0.4</v>
      </c>
      <c r="Z8509">
        <f>YEAR(Sales_Data[[#This Row],[Order Date]])</f>
        <v>2016</v>
      </c>
    </row>
    <row r="8510" spans="1:26" x14ac:dyDescent="0.2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>_xlfn.XLOOKUP(Sales_Data[[#This Row],[Category]],Assumptions_Model!A:A, Assumptions_Model!B:B)</f>
        <v>0.55000000000000004</v>
      </c>
      <c r="W8510">
        <f>Sales_Data[[#This Row],[Sales]]*Sales_Data[[#This Row],[Cost_%]]</f>
        <v>96.376500000000007</v>
      </c>
      <c r="X8510">
        <f>Sales_Data[[#This Row],[Sales]]-Sales_Data[[#This Row],[Cost]]</f>
        <v>78.853499999999983</v>
      </c>
      <c r="Y8510" s="3">
        <f>Sales_Data[[#This Row],[Gross_Profit_Recalc]]/Sales_Data[[#This Row],[Sales]]</f>
        <v>0.4499999999999999</v>
      </c>
      <c r="Z8510">
        <f>YEAR(Sales_Data[[#This Row],[Order Date]])</f>
        <v>2015</v>
      </c>
    </row>
    <row r="8511" spans="1:26" x14ac:dyDescent="0.2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>_xlfn.XLOOKUP(Sales_Data[[#This Row],[Category]],Assumptions_Model!A:A, Assumptions_Model!B:B)</f>
        <v>0.55000000000000004</v>
      </c>
      <c r="W8511">
        <f>Sales_Data[[#This Row],[Sales]]*Sales_Data[[#This Row],[Cost_%]]</f>
        <v>69.294499999999999</v>
      </c>
      <c r="X8511">
        <f>Sales_Data[[#This Row],[Sales]]-Sales_Data[[#This Row],[Cost]]</f>
        <v>56.695499999999996</v>
      </c>
      <c r="Y8511" s="3">
        <f>Sales_Data[[#This Row],[Gross_Profit_Recalc]]/Sales_Data[[#This Row],[Sales]]</f>
        <v>0.44999999999999996</v>
      </c>
      <c r="Z8511">
        <f>YEAR(Sales_Data[[#This Row],[Order Date]])</f>
        <v>2015</v>
      </c>
    </row>
    <row r="8512" spans="1:26" x14ac:dyDescent="0.2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>_xlfn.XLOOKUP(Sales_Data[[#This Row],[Category]],Assumptions_Model!A:A, Assumptions_Model!B:B)</f>
        <v>0.6</v>
      </c>
      <c r="W8512">
        <f>Sales_Data[[#This Row],[Sales]]*Sales_Data[[#This Row],[Cost_%]]</f>
        <v>13.799999999999999</v>
      </c>
      <c r="X8512">
        <f>Sales_Data[[#This Row],[Sales]]-Sales_Data[[#This Row],[Cost]]</f>
        <v>9.2000000000000011</v>
      </c>
      <c r="Y8512" s="3">
        <f>Sales_Data[[#This Row],[Gross_Profit_Recalc]]/Sales_Data[[#This Row],[Sales]]</f>
        <v>0.4</v>
      </c>
      <c r="Z8512">
        <f>YEAR(Sales_Data[[#This Row],[Order Date]])</f>
        <v>2015</v>
      </c>
    </row>
    <row r="8513" spans="1:26" x14ac:dyDescent="0.2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f>_xlfn.XLOOKUP(Sales_Data[[#This Row],[Category]],Assumptions_Model!A:A, Assumptions_Model!B:B)</f>
        <v>0.6</v>
      </c>
      <c r="W8513">
        <f>Sales_Data[[#This Row],[Sales]]*Sales_Data[[#This Row],[Cost_%]]</f>
        <v>15.350399999999999</v>
      </c>
      <c r="X8513">
        <f>Sales_Data[[#This Row],[Sales]]-Sales_Data[[#This Row],[Cost]]</f>
        <v>10.233600000000001</v>
      </c>
      <c r="Y8513" s="3">
        <f>Sales_Data[[#This Row],[Gross_Profit_Recalc]]/Sales_Data[[#This Row],[Sales]]</f>
        <v>0.4</v>
      </c>
      <c r="Z8513">
        <f>YEAR(Sales_Data[[#This Row],[Order Date]])</f>
        <v>2016</v>
      </c>
    </row>
    <row r="8514" spans="1:26" x14ac:dyDescent="0.2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>_xlfn.XLOOKUP(Sales_Data[[#This Row],[Category]],Assumptions_Model!A:A, Assumptions_Model!B:B)</f>
        <v>0.65</v>
      </c>
      <c r="W8514">
        <f>Sales_Data[[#This Row],[Sales]]*Sales_Data[[#This Row],[Cost_%]]</f>
        <v>47.959600000000009</v>
      </c>
      <c r="X8514">
        <f>Sales_Data[[#This Row],[Sales]]-Sales_Data[[#This Row],[Cost]]</f>
        <v>25.824399999999997</v>
      </c>
      <c r="Y8514" s="3">
        <f>Sales_Data[[#This Row],[Gross_Profit_Recalc]]/Sales_Data[[#This Row],[Sales]]</f>
        <v>0.34999999999999992</v>
      </c>
      <c r="Z8514">
        <f>YEAR(Sales_Data[[#This Row],[Order Date]])</f>
        <v>2016</v>
      </c>
    </row>
    <row r="8515" spans="1:26" x14ac:dyDescent="0.2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>_xlfn.XLOOKUP(Sales_Data[[#This Row],[Category]],Assumptions_Model!A:A, Assumptions_Model!B:B)</f>
        <v>0.6</v>
      </c>
      <c r="W8515">
        <f>Sales_Data[[#This Row],[Sales]]*Sales_Data[[#This Row],[Cost_%]]</f>
        <v>12.441599999999999</v>
      </c>
      <c r="X8515">
        <f>Sales_Data[[#This Row],[Sales]]-Sales_Data[[#This Row],[Cost]]</f>
        <v>8.2944000000000013</v>
      </c>
      <c r="Y8515" s="3">
        <f>Sales_Data[[#This Row],[Gross_Profit_Recalc]]/Sales_Data[[#This Row],[Sales]]</f>
        <v>0.40000000000000008</v>
      </c>
      <c r="Z8515">
        <f>YEAR(Sales_Data[[#This Row],[Order Date]])</f>
        <v>2017</v>
      </c>
    </row>
    <row r="8516" spans="1:26" x14ac:dyDescent="0.2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>_xlfn.XLOOKUP(Sales_Data[[#This Row],[Category]],Assumptions_Model!A:A, Assumptions_Model!B:B)</f>
        <v>0.6</v>
      </c>
      <c r="W8516">
        <f>Sales_Data[[#This Row],[Sales]]*Sales_Data[[#This Row],[Cost_%]]</f>
        <v>10.511999999999999</v>
      </c>
      <c r="X8516">
        <f>Sales_Data[[#This Row],[Sales]]-Sales_Data[[#This Row],[Cost]]</f>
        <v>7.0080000000000009</v>
      </c>
      <c r="Y8516" s="3">
        <f>Sales_Data[[#This Row],[Gross_Profit_Recalc]]/Sales_Data[[#This Row],[Sales]]</f>
        <v>0.40000000000000008</v>
      </c>
      <c r="Z8516">
        <f>YEAR(Sales_Data[[#This Row],[Order Date]])</f>
        <v>2015</v>
      </c>
    </row>
    <row r="8517" spans="1:26" x14ac:dyDescent="0.2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>_xlfn.XLOOKUP(Sales_Data[[#This Row],[Category]],Assumptions_Model!A:A, Assumptions_Model!B:B)</f>
        <v>0.6</v>
      </c>
      <c r="W8517">
        <f>Sales_Data[[#This Row],[Sales]]*Sales_Data[[#This Row],[Cost_%]]</f>
        <v>21.456</v>
      </c>
      <c r="X8517">
        <f>Sales_Data[[#This Row],[Sales]]-Sales_Data[[#This Row],[Cost]]</f>
        <v>14.303999999999998</v>
      </c>
      <c r="Y8517" s="3">
        <f>Sales_Data[[#This Row],[Gross_Profit_Recalc]]/Sales_Data[[#This Row],[Sales]]</f>
        <v>0.39999999999999997</v>
      </c>
      <c r="Z8517">
        <f>YEAR(Sales_Data[[#This Row],[Order Date]])</f>
        <v>2015</v>
      </c>
    </row>
    <row r="8518" spans="1:26" x14ac:dyDescent="0.2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>_xlfn.XLOOKUP(Sales_Data[[#This Row],[Category]],Assumptions_Model!A:A, Assumptions_Model!B:B)</f>
        <v>0.6</v>
      </c>
      <c r="W8518">
        <f>Sales_Data[[#This Row],[Sales]]*Sales_Data[[#This Row],[Cost_%]]</f>
        <v>2.1840000000000002</v>
      </c>
      <c r="X8518">
        <f>Sales_Data[[#This Row],[Sales]]-Sales_Data[[#This Row],[Cost]]</f>
        <v>1.456</v>
      </c>
      <c r="Y8518" s="3">
        <f>Sales_Data[[#This Row],[Gross_Profit_Recalc]]/Sales_Data[[#This Row],[Sales]]</f>
        <v>0.39999999999999997</v>
      </c>
      <c r="Z8518">
        <f>YEAR(Sales_Data[[#This Row],[Order Date]])</f>
        <v>2016</v>
      </c>
    </row>
    <row r="8519" spans="1:26" x14ac:dyDescent="0.2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>_xlfn.XLOOKUP(Sales_Data[[#This Row],[Category]],Assumptions_Model!A:A, Assumptions_Model!B:B)</f>
        <v>0.65</v>
      </c>
      <c r="W8519">
        <f>Sales_Data[[#This Row],[Sales]]*Sales_Data[[#This Row],[Cost_%]]</f>
        <v>19.718399999999999</v>
      </c>
      <c r="X8519">
        <f>Sales_Data[[#This Row],[Sales]]-Sales_Data[[#This Row],[Cost]]</f>
        <v>10.617599999999999</v>
      </c>
      <c r="Y8519" s="3">
        <f>Sales_Data[[#This Row],[Gross_Profit_Recalc]]/Sales_Data[[#This Row],[Sales]]</f>
        <v>0.35</v>
      </c>
      <c r="Z8519">
        <f>YEAR(Sales_Data[[#This Row],[Order Date]])</f>
        <v>2017</v>
      </c>
    </row>
    <row r="8520" spans="1:26" x14ac:dyDescent="0.2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>_xlfn.XLOOKUP(Sales_Data[[#This Row],[Category]],Assumptions_Model!A:A, Assumptions_Model!B:B)</f>
        <v>0.65</v>
      </c>
      <c r="W8520">
        <f>Sales_Data[[#This Row],[Sales]]*Sales_Data[[#This Row],[Cost_%]]</f>
        <v>8.4435000000000002</v>
      </c>
      <c r="X8520">
        <f>Sales_Data[[#This Row],[Sales]]-Sales_Data[[#This Row],[Cost]]</f>
        <v>4.5465</v>
      </c>
      <c r="Y8520" s="3">
        <f>Sales_Data[[#This Row],[Gross_Profit_Recalc]]/Sales_Data[[#This Row],[Sales]]</f>
        <v>0.35</v>
      </c>
      <c r="Z8520">
        <f>YEAR(Sales_Data[[#This Row],[Order Date]])</f>
        <v>2017</v>
      </c>
    </row>
    <row r="8521" spans="1:26" x14ac:dyDescent="0.2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>_xlfn.XLOOKUP(Sales_Data[[#This Row],[Category]],Assumptions_Model!A:A, Assumptions_Model!B:B)</f>
        <v>0.65</v>
      </c>
      <c r="W8521">
        <f>Sales_Data[[#This Row],[Sales]]*Sales_Data[[#This Row],[Cost_%]]</f>
        <v>118.443</v>
      </c>
      <c r="X8521">
        <f>Sales_Data[[#This Row],[Sales]]-Sales_Data[[#This Row],[Cost]]</f>
        <v>63.777000000000001</v>
      </c>
      <c r="Y8521" s="3">
        <f>Sales_Data[[#This Row],[Gross_Profit_Recalc]]/Sales_Data[[#This Row],[Sales]]</f>
        <v>0.35000000000000003</v>
      </c>
      <c r="Z8521">
        <f>YEAR(Sales_Data[[#This Row],[Order Date]])</f>
        <v>2017</v>
      </c>
    </row>
    <row r="8522" spans="1:26" x14ac:dyDescent="0.2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>_xlfn.XLOOKUP(Sales_Data[[#This Row],[Category]],Assumptions_Model!A:A, Assumptions_Model!B:B)</f>
        <v>0.65</v>
      </c>
      <c r="W8522">
        <f>Sales_Data[[#This Row],[Sales]]*Sales_Data[[#This Row],[Cost_%]]</f>
        <v>196.911</v>
      </c>
      <c r="X8522">
        <f>Sales_Data[[#This Row],[Sales]]-Sales_Data[[#This Row],[Cost]]</f>
        <v>106.029</v>
      </c>
      <c r="Y8522" s="3">
        <f>Sales_Data[[#This Row],[Gross_Profit_Recalc]]/Sales_Data[[#This Row],[Sales]]</f>
        <v>0.35</v>
      </c>
      <c r="Z8522">
        <f>YEAR(Sales_Data[[#This Row],[Order Date]])</f>
        <v>2017</v>
      </c>
    </row>
    <row r="8523" spans="1:26" x14ac:dyDescent="0.2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>_xlfn.XLOOKUP(Sales_Data[[#This Row],[Category]],Assumptions_Model!A:A, Assumptions_Model!B:B)</f>
        <v>0.65</v>
      </c>
      <c r="W8523">
        <f>Sales_Data[[#This Row],[Sales]]*Sales_Data[[#This Row],[Cost_%]]</f>
        <v>35.744799999999998</v>
      </c>
      <c r="X8523">
        <f>Sales_Data[[#This Row],[Sales]]-Sales_Data[[#This Row],[Cost]]</f>
        <v>19.247199999999999</v>
      </c>
      <c r="Y8523" s="3">
        <f>Sales_Data[[#This Row],[Gross_Profit_Recalc]]/Sales_Data[[#This Row],[Sales]]</f>
        <v>0.35000000000000003</v>
      </c>
      <c r="Z8523">
        <f>YEAR(Sales_Data[[#This Row],[Order Date]])</f>
        <v>2016</v>
      </c>
    </row>
    <row r="8524" spans="1:26" x14ac:dyDescent="0.2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>_xlfn.XLOOKUP(Sales_Data[[#This Row],[Category]],Assumptions_Model!A:A, Assumptions_Model!B:B)</f>
        <v>0.55000000000000004</v>
      </c>
      <c r="W8524">
        <f>Sales_Data[[#This Row],[Sales]]*Sales_Data[[#This Row],[Cost_%]]</f>
        <v>7.1445000000000007</v>
      </c>
      <c r="X8524">
        <f>Sales_Data[[#This Row],[Sales]]-Sales_Data[[#This Row],[Cost]]</f>
        <v>5.8454999999999995</v>
      </c>
      <c r="Y8524" s="3">
        <f>Sales_Data[[#This Row],[Gross_Profit_Recalc]]/Sales_Data[[#This Row],[Sales]]</f>
        <v>0.44999999999999996</v>
      </c>
      <c r="Z8524">
        <f>YEAR(Sales_Data[[#This Row],[Order Date]])</f>
        <v>2016</v>
      </c>
    </row>
    <row r="8525" spans="1:26" x14ac:dyDescent="0.2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>_xlfn.XLOOKUP(Sales_Data[[#This Row],[Category]],Assumptions_Model!A:A, Assumptions_Model!B:B)</f>
        <v>0.6</v>
      </c>
      <c r="W8525">
        <f>Sales_Data[[#This Row],[Sales]]*Sales_Data[[#This Row],[Cost_%]]</f>
        <v>33.515999999999998</v>
      </c>
      <c r="X8525">
        <f>Sales_Data[[#This Row],[Sales]]-Sales_Data[[#This Row],[Cost]]</f>
        <v>22.344000000000001</v>
      </c>
      <c r="Y8525" s="3">
        <f>Sales_Data[[#This Row],[Gross_Profit_Recalc]]/Sales_Data[[#This Row],[Sales]]</f>
        <v>0.4</v>
      </c>
      <c r="Z8525">
        <f>YEAR(Sales_Data[[#This Row],[Order Date]])</f>
        <v>2017</v>
      </c>
    </row>
    <row r="8526" spans="1:26" x14ac:dyDescent="0.2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>_xlfn.XLOOKUP(Sales_Data[[#This Row],[Category]],Assumptions_Model!A:A, Assumptions_Model!B:B)</f>
        <v>0.55000000000000004</v>
      </c>
      <c r="W8526">
        <f>Sales_Data[[#This Row],[Sales]]*Sales_Data[[#This Row],[Cost_%]]</f>
        <v>24.4068</v>
      </c>
      <c r="X8526">
        <f>Sales_Data[[#This Row],[Sales]]-Sales_Data[[#This Row],[Cost]]</f>
        <v>19.969199999999997</v>
      </c>
      <c r="Y8526" s="3">
        <f>Sales_Data[[#This Row],[Gross_Profit_Recalc]]/Sales_Data[[#This Row],[Sales]]</f>
        <v>0.44999999999999996</v>
      </c>
      <c r="Z8526">
        <f>YEAR(Sales_Data[[#This Row],[Order Date]])</f>
        <v>2017</v>
      </c>
    </row>
    <row r="8527" spans="1:26" x14ac:dyDescent="0.2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f>_xlfn.XLOOKUP(Sales_Data[[#This Row],[Category]],Assumptions_Model!A:A, Assumptions_Model!B:B)</f>
        <v>0.65</v>
      </c>
      <c r="W8527">
        <f>Sales_Data[[#This Row],[Sales]]*Sales_Data[[#This Row],[Cost_%]]</f>
        <v>33.321600000000004</v>
      </c>
      <c r="X8527">
        <f>Sales_Data[[#This Row],[Sales]]-Sales_Data[[#This Row],[Cost]]</f>
        <v>17.942399999999999</v>
      </c>
      <c r="Y8527" s="3">
        <f>Sales_Data[[#This Row],[Gross_Profit_Recalc]]/Sales_Data[[#This Row],[Sales]]</f>
        <v>0.35</v>
      </c>
      <c r="Z8527">
        <f>YEAR(Sales_Data[[#This Row],[Order Date]])</f>
        <v>2017</v>
      </c>
    </row>
    <row r="8528" spans="1:26" x14ac:dyDescent="0.2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>_xlfn.XLOOKUP(Sales_Data[[#This Row],[Category]],Assumptions_Model!A:A, Assumptions_Model!B:B)</f>
        <v>0.6</v>
      </c>
      <c r="W8528">
        <f>Sales_Data[[#This Row],[Sales]]*Sales_Data[[#This Row],[Cost_%]]</f>
        <v>3.1157999999999997</v>
      </c>
      <c r="X8528">
        <f>Sales_Data[[#This Row],[Sales]]-Sales_Data[[#This Row],[Cost]]</f>
        <v>2.0771999999999999</v>
      </c>
      <c r="Y8528" s="3">
        <f>Sales_Data[[#This Row],[Gross_Profit_Recalc]]/Sales_Data[[#This Row],[Sales]]</f>
        <v>0.4</v>
      </c>
      <c r="Z8528">
        <f>YEAR(Sales_Data[[#This Row],[Order Date]])</f>
        <v>2017</v>
      </c>
    </row>
    <row r="8529" spans="1:26" x14ac:dyDescent="0.2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>_xlfn.XLOOKUP(Sales_Data[[#This Row],[Category]],Assumptions_Model!A:A, Assumptions_Model!B:B)</f>
        <v>0.55000000000000004</v>
      </c>
      <c r="W8529">
        <f>Sales_Data[[#This Row],[Sales]]*Sales_Data[[#This Row],[Cost_%]]</f>
        <v>87.991200000000006</v>
      </c>
      <c r="X8529">
        <f>Sales_Data[[#This Row],[Sales]]-Sales_Data[[#This Row],[Cost]]</f>
        <v>71.992800000000003</v>
      </c>
      <c r="Y8529" s="3">
        <f>Sales_Data[[#This Row],[Gross_Profit_Recalc]]/Sales_Data[[#This Row],[Sales]]</f>
        <v>0.45</v>
      </c>
      <c r="Z8529">
        <f>YEAR(Sales_Data[[#This Row],[Order Date]])</f>
        <v>2017</v>
      </c>
    </row>
    <row r="8530" spans="1:26" x14ac:dyDescent="0.2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>_xlfn.XLOOKUP(Sales_Data[[#This Row],[Category]],Assumptions_Model!A:A, Assumptions_Model!B:B)</f>
        <v>0.6</v>
      </c>
      <c r="W8530">
        <f>Sales_Data[[#This Row],[Sales]]*Sales_Data[[#This Row],[Cost_%]]</f>
        <v>32.534399999999998</v>
      </c>
      <c r="X8530">
        <f>Sales_Data[[#This Row],[Sales]]-Sales_Data[[#This Row],[Cost]]</f>
        <v>21.689599999999999</v>
      </c>
      <c r="Y8530" s="3">
        <f>Sales_Data[[#This Row],[Gross_Profit_Recalc]]/Sales_Data[[#This Row],[Sales]]</f>
        <v>0.4</v>
      </c>
      <c r="Z8530">
        <f>YEAR(Sales_Data[[#This Row],[Order Date]])</f>
        <v>2017</v>
      </c>
    </row>
    <row r="8531" spans="1:26" x14ac:dyDescent="0.2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>_xlfn.XLOOKUP(Sales_Data[[#This Row],[Category]],Assumptions_Model!A:A, Assumptions_Model!B:B)</f>
        <v>0.65</v>
      </c>
      <c r="W8531">
        <f>Sales_Data[[#This Row],[Sales]]*Sales_Data[[#This Row],[Cost_%]]</f>
        <v>156.9256</v>
      </c>
      <c r="X8531">
        <f>Sales_Data[[#This Row],[Sales]]-Sales_Data[[#This Row],[Cost]]</f>
        <v>84.498400000000004</v>
      </c>
      <c r="Y8531" s="3">
        <f>Sales_Data[[#This Row],[Gross_Profit_Recalc]]/Sales_Data[[#This Row],[Sales]]</f>
        <v>0.35000000000000003</v>
      </c>
      <c r="Z8531">
        <f>YEAR(Sales_Data[[#This Row],[Order Date]])</f>
        <v>2017</v>
      </c>
    </row>
    <row r="8532" spans="1:26" x14ac:dyDescent="0.2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>_xlfn.XLOOKUP(Sales_Data[[#This Row],[Category]],Assumptions_Model!A:A, Assumptions_Model!B:B)</f>
        <v>0.6</v>
      </c>
      <c r="W8532">
        <f>Sales_Data[[#This Row],[Sales]]*Sales_Data[[#This Row],[Cost_%]]</f>
        <v>20.015999999999998</v>
      </c>
      <c r="X8532">
        <f>Sales_Data[[#This Row],[Sales]]-Sales_Data[[#This Row],[Cost]]</f>
        <v>13.344000000000001</v>
      </c>
      <c r="Y8532" s="3">
        <f>Sales_Data[[#This Row],[Gross_Profit_Recalc]]/Sales_Data[[#This Row],[Sales]]</f>
        <v>0.4</v>
      </c>
      <c r="Z8532">
        <f>YEAR(Sales_Data[[#This Row],[Order Date]])</f>
        <v>2016</v>
      </c>
    </row>
    <row r="8533" spans="1:26" x14ac:dyDescent="0.2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>_xlfn.XLOOKUP(Sales_Data[[#This Row],[Category]],Assumptions_Model!A:A, Assumptions_Model!B:B)</f>
        <v>0.6</v>
      </c>
      <c r="W8533">
        <f>Sales_Data[[#This Row],[Sales]]*Sales_Data[[#This Row],[Cost_%]]</f>
        <v>8.2560000000000002</v>
      </c>
      <c r="X8533">
        <f>Sales_Data[[#This Row],[Sales]]-Sales_Data[[#This Row],[Cost]]</f>
        <v>5.5039999999999996</v>
      </c>
      <c r="Y8533" s="3">
        <f>Sales_Data[[#This Row],[Gross_Profit_Recalc]]/Sales_Data[[#This Row],[Sales]]</f>
        <v>0.39999999999999997</v>
      </c>
      <c r="Z8533">
        <f>YEAR(Sales_Data[[#This Row],[Order Date]])</f>
        <v>2016</v>
      </c>
    </row>
    <row r="8534" spans="1:26" x14ac:dyDescent="0.2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>_xlfn.XLOOKUP(Sales_Data[[#This Row],[Category]],Assumptions_Model!A:A, Assumptions_Model!B:B)</f>
        <v>0.6</v>
      </c>
      <c r="W8534">
        <f>Sales_Data[[#This Row],[Sales]]*Sales_Data[[#This Row],[Cost_%]]</f>
        <v>298.11599999999999</v>
      </c>
      <c r="X8534">
        <f>Sales_Data[[#This Row],[Sales]]-Sales_Data[[#This Row],[Cost]]</f>
        <v>198.74400000000003</v>
      </c>
      <c r="Y8534" s="3">
        <f>Sales_Data[[#This Row],[Gross_Profit_Recalc]]/Sales_Data[[#This Row],[Sales]]</f>
        <v>0.4</v>
      </c>
      <c r="Z8534">
        <f>YEAR(Sales_Data[[#This Row],[Order Date]])</f>
        <v>2016</v>
      </c>
    </row>
    <row r="8535" spans="1:26" x14ac:dyDescent="0.2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>_xlfn.XLOOKUP(Sales_Data[[#This Row],[Category]],Assumptions_Model!A:A, Assumptions_Model!B:B)</f>
        <v>0.65</v>
      </c>
      <c r="W8535">
        <f>Sales_Data[[#This Row],[Sales]]*Sales_Data[[#This Row],[Cost_%]]</f>
        <v>253.48050000000003</v>
      </c>
      <c r="X8535">
        <f>Sales_Data[[#This Row],[Sales]]-Sales_Data[[#This Row],[Cost]]</f>
        <v>136.48949999999999</v>
      </c>
      <c r="Y8535" s="3">
        <f>Sales_Data[[#This Row],[Gross_Profit_Recalc]]/Sales_Data[[#This Row],[Sales]]</f>
        <v>0.35</v>
      </c>
      <c r="Z8535">
        <f>YEAR(Sales_Data[[#This Row],[Order Date]])</f>
        <v>2016</v>
      </c>
    </row>
    <row r="8536" spans="1:26" x14ac:dyDescent="0.2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>_xlfn.XLOOKUP(Sales_Data[[#This Row],[Category]],Assumptions_Model!A:A, Assumptions_Model!B:B)</f>
        <v>0.6</v>
      </c>
      <c r="W8536">
        <f>Sales_Data[[#This Row],[Sales]]*Sales_Data[[#This Row],[Cost_%]]</f>
        <v>5.8920000000000003</v>
      </c>
      <c r="X8536">
        <f>Sales_Data[[#This Row],[Sales]]-Sales_Data[[#This Row],[Cost]]</f>
        <v>3.9279999999999999</v>
      </c>
      <c r="Y8536" s="3">
        <f>Sales_Data[[#This Row],[Gross_Profit_Recalc]]/Sales_Data[[#This Row],[Sales]]</f>
        <v>0.39999999999999997</v>
      </c>
      <c r="Z8536">
        <f>YEAR(Sales_Data[[#This Row],[Order Date]])</f>
        <v>2015</v>
      </c>
    </row>
    <row r="8537" spans="1:26" x14ac:dyDescent="0.2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>_xlfn.XLOOKUP(Sales_Data[[#This Row],[Category]],Assumptions_Model!A:A, Assumptions_Model!B:B)</f>
        <v>0.55000000000000004</v>
      </c>
      <c r="W8537">
        <f>Sales_Data[[#This Row],[Sales]]*Sales_Data[[#This Row],[Cost_%]]</f>
        <v>31.020000000000003</v>
      </c>
      <c r="X8537">
        <f>Sales_Data[[#This Row],[Sales]]-Sales_Data[[#This Row],[Cost]]</f>
        <v>25.379999999999995</v>
      </c>
      <c r="Y8537" s="3">
        <f>Sales_Data[[#This Row],[Gross_Profit_Recalc]]/Sales_Data[[#This Row],[Sales]]</f>
        <v>0.44999999999999996</v>
      </c>
      <c r="Z8537">
        <f>YEAR(Sales_Data[[#This Row],[Order Date]])</f>
        <v>2014</v>
      </c>
    </row>
    <row r="8538" spans="1:26" x14ac:dyDescent="0.2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>_xlfn.XLOOKUP(Sales_Data[[#This Row],[Category]],Assumptions_Model!A:A, Assumptions_Model!B:B)</f>
        <v>0.6</v>
      </c>
      <c r="W8538">
        <f>Sales_Data[[#This Row],[Sales]]*Sales_Data[[#This Row],[Cost_%]]</f>
        <v>10.9872</v>
      </c>
      <c r="X8538">
        <f>Sales_Data[[#This Row],[Sales]]-Sales_Data[[#This Row],[Cost]]</f>
        <v>7.3248000000000015</v>
      </c>
      <c r="Y8538" s="3">
        <f>Sales_Data[[#This Row],[Gross_Profit_Recalc]]/Sales_Data[[#This Row],[Sales]]</f>
        <v>0.40000000000000008</v>
      </c>
      <c r="Z8538">
        <f>YEAR(Sales_Data[[#This Row],[Order Date]])</f>
        <v>2015</v>
      </c>
    </row>
    <row r="8539" spans="1:26" x14ac:dyDescent="0.2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>_xlfn.XLOOKUP(Sales_Data[[#This Row],[Category]],Assumptions_Model!A:A, Assumptions_Model!B:B)</f>
        <v>0.6</v>
      </c>
      <c r="W8539">
        <f>Sales_Data[[#This Row],[Sales]]*Sales_Data[[#This Row],[Cost_%]]</f>
        <v>15.552</v>
      </c>
      <c r="X8539">
        <f>Sales_Data[[#This Row],[Sales]]-Sales_Data[[#This Row],[Cost]]</f>
        <v>10.368000000000002</v>
      </c>
      <c r="Y8539" s="3">
        <f>Sales_Data[[#This Row],[Gross_Profit_Recalc]]/Sales_Data[[#This Row],[Sales]]</f>
        <v>0.40000000000000008</v>
      </c>
      <c r="Z8539">
        <f>YEAR(Sales_Data[[#This Row],[Order Date]])</f>
        <v>2015</v>
      </c>
    </row>
    <row r="8540" spans="1:26" x14ac:dyDescent="0.2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>_xlfn.XLOOKUP(Sales_Data[[#This Row],[Category]],Assumptions_Model!A:A, Assumptions_Model!B:B)</f>
        <v>0.6</v>
      </c>
      <c r="W8540">
        <f>Sales_Data[[#This Row],[Sales]]*Sales_Data[[#This Row],[Cost_%]]</f>
        <v>4.8095999999999997</v>
      </c>
      <c r="X8540">
        <f>Sales_Data[[#This Row],[Sales]]-Sales_Data[[#This Row],[Cost]]</f>
        <v>3.2064000000000004</v>
      </c>
      <c r="Y8540" s="3">
        <f>Sales_Data[[#This Row],[Gross_Profit_Recalc]]/Sales_Data[[#This Row],[Sales]]</f>
        <v>0.4</v>
      </c>
      <c r="Z8540">
        <f>YEAR(Sales_Data[[#This Row],[Order Date]])</f>
        <v>2015</v>
      </c>
    </row>
    <row r="8541" spans="1:26" x14ac:dyDescent="0.2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>_xlfn.XLOOKUP(Sales_Data[[#This Row],[Category]],Assumptions_Model!A:A, Assumptions_Model!B:B)</f>
        <v>0.55000000000000004</v>
      </c>
      <c r="W8541">
        <f>Sales_Data[[#This Row],[Sales]]*Sales_Data[[#This Row],[Cost_%]]</f>
        <v>263.99119999999999</v>
      </c>
      <c r="X8541">
        <f>Sales_Data[[#This Row],[Sales]]-Sales_Data[[#This Row],[Cost]]</f>
        <v>215.99279999999999</v>
      </c>
      <c r="Y8541" s="3">
        <f>Sales_Data[[#This Row],[Gross_Profit_Recalc]]/Sales_Data[[#This Row],[Sales]]</f>
        <v>0.45</v>
      </c>
      <c r="Z8541">
        <f>YEAR(Sales_Data[[#This Row],[Order Date]])</f>
        <v>2017</v>
      </c>
    </row>
    <row r="8542" spans="1:26" x14ac:dyDescent="0.2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>_xlfn.XLOOKUP(Sales_Data[[#This Row],[Category]],Assumptions_Model!A:A, Assumptions_Model!B:B)</f>
        <v>0.6</v>
      </c>
      <c r="W8542">
        <f>Sales_Data[[#This Row],[Sales]]*Sales_Data[[#This Row],[Cost_%]]</f>
        <v>18.503999999999998</v>
      </c>
      <c r="X8542">
        <f>Sales_Data[[#This Row],[Sales]]-Sales_Data[[#This Row],[Cost]]</f>
        <v>12.336000000000002</v>
      </c>
      <c r="Y8542" s="3">
        <f>Sales_Data[[#This Row],[Gross_Profit_Recalc]]/Sales_Data[[#This Row],[Sales]]</f>
        <v>0.40000000000000008</v>
      </c>
      <c r="Z8542">
        <f>YEAR(Sales_Data[[#This Row],[Order Date]])</f>
        <v>2017</v>
      </c>
    </row>
    <row r="8543" spans="1:26" x14ac:dyDescent="0.2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>_xlfn.XLOOKUP(Sales_Data[[#This Row],[Category]],Assumptions_Model!A:A, Assumptions_Model!B:B)</f>
        <v>0.6</v>
      </c>
      <c r="W8543">
        <f>Sales_Data[[#This Row],[Sales]]*Sales_Data[[#This Row],[Cost_%]]</f>
        <v>20.140799999999999</v>
      </c>
      <c r="X8543">
        <f>Sales_Data[[#This Row],[Sales]]-Sales_Data[[#This Row],[Cost]]</f>
        <v>13.427199999999999</v>
      </c>
      <c r="Y8543" s="3">
        <f>Sales_Data[[#This Row],[Gross_Profit_Recalc]]/Sales_Data[[#This Row],[Sales]]</f>
        <v>0.4</v>
      </c>
      <c r="Z8543">
        <f>YEAR(Sales_Data[[#This Row],[Order Date]])</f>
        <v>2015</v>
      </c>
    </row>
    <row r="8544" spans="1:26" x14ac:dyDescent="0.2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>_xlfn.XLOOKUP(Sales_Data[[#This Row],[Category]],Assumptions_Model!A:A, Assumptions_Model!B:B)</f>
        <v>0.65</v>
      </c>
      <c r="W8544">
        <f>Sales_Data[[#This Row],[Sales]]*Sales_Data[[#This Row],[Cost_%]]</f>
        <v>274.70625000000001</v>
      </c>
      <c r="X8544">
        <f>Sales_Data[[#This Row],[Sales]]-Sales_Data[[#This Row],[Cost]]</f>
        <v>147.91874999999999</v>
      </c>
      <c r="Y8544" s="3">
        <f>Sales_Data[[#This Row],[Gross_Profit_Recalc]]/Sales_Data[[#This Row],[Sales]]</f>
        <v>0.35</v>
      </c>
      <c r="Z8544">
        <f>YEAR(Sales_Data[[#This Row],[Order Date]])</f>
        <v>2015</v>
      </c>
    </row>
    <row r="8545" spans="1:26" x14ac:dyDescent="0.2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>_xlfn.XLOOKUP(Sales_Data[[#This Row],[Category]],Assumptions_Model!A:A, Assumptions_Model!B:B)</f>
        <v>0.55000000000000004</v>
      </c>
      <c r="W8545">
        <f>Sales_Data[[#This Row],[Sales]]*Sales_Data[[#This Row],[Cost_%]]</f>
        <v>109.989</v>
      </c>
      <c r="X8545">
        <f>Sales_Data[[#This Row],[Sales]]-Sales_Data[[#This Row],[Cost]]</f>
        <v>89.990999999999985</v>
      </c>
      <c r="Y8545" s="3">
        <f>Sales_Data[[#This Row],[Gross_Profit_Recalc]]/Sales_Data[[#This Row],[Sales]]</f>
        <v>0.44999999999999996</v>
      </c>
      <c r="Z8545">
        <f>YEAR(Sales_Data[[#This Row],[Order Date]])</f>
        <v>2014</v>
      </c>
    </row>
    <row r="8546" spans="1:26" x14ac:dyDescent="0.2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f>_xlfn.XLOOKUP(Sales_Data[[#This Row],[Category]],Assumptions_Model!A:A, Assumptions_Model!B:B)</f>
        <v>0.65</v>
      </c>
      <c r="W8546">
        <f>Sales_Data[[#This Row],[Sales]]*Sales_Data[[#This Row],[Cost_%]]</f>
        <v>13.155999999999999</v>
      </c>
      <c r="X8546">
        <f>Sales_Data[[#This Row],[Sales]]-Sales_Data[[#This Row],[Cost]]</f>
        <v>7.0839999999999996</v>
      </c>
      <c r="Y8546" s="3">
        <f>Sales_Data[[#This Row],[Gross_Profit_Recalc]]/Sales_Data[[#This Row],[Sales]]</f>
        <v>0.35000000000000003</v>
      </c>
      <c r="Z8546">
        <f>YEAR(Sales_Data[[#This Row],[Order Date]])</f>
        <v>2016</v>
      </c>
    </row>
    <row r="8547" spans="1:26" x14ac:dyDescent="0.2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f>_xlfn.XLOOKUP(Sales_Data[[#This Row],[Category]],Assumptions_Model!A:A, Assumptions_Model!B:B)</f>
        <v>0.65</v>
      </c>
      <c r="W8547">
        <f>Sales_Data[[#This Row],[Sales]]*Sales_Data[[#This Row],[Cost_%]]</f>
        <v>25.948</v>
      </c>
      <c r="X8547">
        <f>Sales_Data[[#This Row],[Sales]]-Sales_Data[[#This Row],[Cost]]</f>
        <v>13.972000000000001</v>
      </c>
      <c r="Y8547" s="3">
        <f>Sales_Data[[#This Row],[Gross_Profit_Recalc]]/Sales_Data[[#This Row],[Sales]]</f>
        <v>0.35000000000000003</v>
      </c>
      <c r="Z8547">
        <f>YEAR(Sales_Data[[#This Row],[Order Date]])</f>
        <v>2016</v>
      </c>
    </row>
    <row r="8548" spans="1:26" x14ac:dyDescent="0.2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f>_xlfn.XLOOKUP(Sales_Data[[#This Row],[Category]],Assumptions_Model!A:A, Assumptions_Model!B:B)</f>
        <v>0.6</v>
      </c>
      <c r="W8548">
        <f>Sales_Data[[#This Row],[Sales]]*Sales_Data[[#This Row],[Cost_%]]</f>
        <v>19.523999999999997</v>
      </c>
      <c r="X8548">
        <f>Sales_Data[[#This Row],[Sales]]-Sales_Data[[#This Row],[Cost]]</f>
        <v>13.016000000000002</v>
      </c>
      <c r="Y8548" s="3">
        <f>Sales_Data[[#This Row],[Gross_Profit_Recalc]]/Sales_Data[[#This Row],[Sales]]</f>
        <v>0.40000000000000008</v>
      </c>
      <c r="Z8548">
        <f>YEAR(Sales_Data[[#This Row],[Order Date]])</f>
        <v>2016</v>
      </c>
    </row>
    <row r="8549" spans="1:26" x14ac:dyDescent="0.2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>_xlfn.XLOOKUP(Sales_Data[[#This Row],[Category]],Assumptions_Model!A:A, Assumptions_Model!B:B)</f>
        <v>0.55000000000000004</v>
      </c>
      <c r="W8549">
        <f>Sales_Data[[#This Row],[Sales]]*Sales_Data[[#This Row],[Cost_%]]</f>
        <v>21.450000000000003</v>
      </c>
      <c r="X8549">
        <f>Sales_Data[[#This Row],[Sales]]-Sales_Data[[#This Row],[Cost]]</f>
        <v>17.549999999999997</v>
      </c>
      <c r="Y8549" s="3">
        <f>Sales_Data[[#This Row],[Gross_Profit_Recalc]]/Sales_Data[[#This Row],[Sales]]</f>
        <v>0.4499999999999999</v>
      </c>
      <c r="Z8549">
        <f>YEAR(Sales_Data[[#This Row],[Order Date]])</f>
        <v>2015</v>
      </c>
    </row>
    <row r="8550" spans="1:26" x14ac:dyDescent="0.2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>_xlfn.XLOOKUP(Sales_Data[[#This Row],[Category]],Assumptions_Model!A:A, Assumptions_Model!B:B)</f>
        <v>0.6</v>
      </c>
      <c r="W8550">
        <f>Sales_Data[[#This Row],[Sales]]*Sales_Data[[#This Row],[Cost_%]]</f>
        <v>7.56</v>
      </c>
      <c r="X8550">
        <f>Sales_Data[[#This Row],[Sales]]-Sales_Data[[#This Row],[Cost]]</f>
        <v>5.04</v>
      </c>
      <c r="Y8550" s="3">
        <f>Sales_Data[[#This Row],[Gross_Profit_Recalc]]/Sales_Data[[#This Row],[Sales]]</f>
        <v>0.4</v>
      </c>
      <c r="Z8550">
        <f>YEAR(Sales_Data[[#This Row],[Order Date]])</f>
        <v>2015</v>
      </c>
    </row>
    <row r="8551" spans="1:26" x14ac:dyDescent="0.2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>_xlfn.XLOOKUP(Sales_Data[[#This Row],[Category]],Assumptions_Model!A:A, Assumptions_Model!B:B)</f>
        <v>0.65</v>
      </c>
      <c r="W8551">
        <f>Sales_Data[[#This Row],[Sales]]*Sales_Data[[#This Row],[Cost_%]]</f>
        <v>16.016000000000002</v>
      </c>
      <c r="X8551">
        <f>Sales_Data[[#This Row],[Sales]]-Sales_Data[[#This Row],[Cost]]</f>
        <v>8.6239999999999988</v>
      </c>
      <c r="Y8551" s="3">
        <f>Sales_Data[[#This Row],[Gross_Profit_Recalc]]/Sales_Data[[#This Row],[Sales]]</f>
        <v>0.34999999999999992</v>
      </c>
      <c r="Z8551">
        <f>YEAR(Sales_Data[[#This Row],[Order Date]])</f>
        <v>2015</v>
      </c>
    </row>
    <row r="8552" spans="1:26" x14ac:dyDescent="0.2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f>_xlfn.XLOOKUP(Sales_Data[[#This Row],[Category]],Assumptions_Model!A:A, Assumptions_Model!B:B)</f>
        <v>0.6</v>
      </c>
      <c r="W8552">
        <f>Sales_Data[[#This Row],[Sales]]*Sales_Data[[#This Row],[Cost_%]]</f>
        <v>3.7584</v>
      </c>
      <c r="X8552">
        <f>Sales_Data[[#This Row],[Sales]]-Sales_Data[[#This Row],[Cost]]</f>
        <v>2.5056000000000003</v>
      </c>
      <c r="Y8552" s="3">
        <f>Sales_Data[[#This Row],[Gross_Profit_Recalc]]/Sales_Data[[#This Row],[Sales]]</f>
        <v>0.4</v>
      </c>
      <c r="Z8552">
        <f>YEAR(Sales_Data[[#This Row],[Order Date]])</f>
        <v>2015</v>
      </c>
    </row>
    <row r="8553" spans="1:26" x14ac:dyDescent="0.2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>_xlfn.XLOOKUP(Sales_Data[[#This Row],[Category]],Assumptions_Model!A:A, Assumptions_Model!B:B)</f>
        <v>0.6</v>
      </c>
      <c r="W8553">
        <f>Sales_Data[[#This Row],[Sales]]*Sales_Data[[#This Row],[Cost_%]]</f>
        <v>8.6592000000000002</v>
      </c>
      <c r="X8553">
        <f>Sales_Data[[#This Row],[Sales]]-Sales_Data[[#This Row],[Cost]]</f>
        <v>5.7728000000000002</v>
      </c>
      <c r="Y8553" s="3">
        <f>Sales_Data[[#This Row],[Gross_Profit_Recalc]]/Sales_Data[[#This Row],[Sales]]</f>
        <v>0.4</v>
      </c>
      <c r="Z8553">
        <f>YEAR(Sales_Data[[#This Row],[Order Date]])</f>
        <v>2015</v>
      </c>
    </row>
    <row r="8554" spans="1:26" x14ac:dyDescent="0.2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>_xlfn.XLOOKUP(Sales_Data[[#This Row],[Category]],Assumptions_Model!A:A, Assumptions_Model!B:B)</f>
        <v>0.55000000000000004</v>
      </c>
      <c r="W8554">
        <f>Sales_Data[[#This Row],[Sales]]*Sales_Data[[#This Row],[Cost_%]]</f>
        <v>395.98680000000002</v>
      </c>
      <c r="X8554">
        <f>Sales_Data[[#This Row],[Sales]]-Sales_Data[[#This Row],[Cost]]</f>
        <v>323.98919999999998</v>
      </c>
      <c r="Y8554" s="3">
        <f>Sales_Data[[#This Row],[Gross_Profit_Recalc]]/Sales_Data[[#This Row],[Sales]]</f>
        <v>0.44999999999999996</v>
      </c>
      <c r="Z8554">
        <f>YEAR(Sales_Data[[#This Row],[Order Date]])</f>
        <v>2014</v>
      </c>
    </row>
    <row r="8555" spans="1:26" x14ac:dyDescent="0.2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>_xlfn.XLOOKUP(Sales_Data[[#This Row],[Category]],Assumptions_Model!A:A, Assumptions_Model!B:B)</f>
        <v>0.55000000000000004</v>
      </c>
      <c r="W8555">
        <f>Sales_Data[[#This Row],[Sales]]*Sales_Data[[#This Row],[Cost_%]]</f>
        <v>131.95600000000002</v>
      </c>
      <c r="X8555">
        <f>Sales_Data[[#This Row],[Sales]]-Sales_Data[[#This Row],[Cost]]</f>
        <v>107.96399999999997</v>
      </c>
      <c r="Y8555" s="3">
        <f>Sales_Data[[#This Row],[Gross_Profit_Recalc]]/Sales_Data[[#This Row],[Sales]]</f>
        <v>0.4499999999999999</v>
      </c>
      <c r="Z8555">
        <f>YEAR(Sales_Data[[#This Row],[Order Date]])</f>
        <v>2017</v>
      </c>
    </row>
    <row r="8556" spans="1:26" x14ac:dyDescent="0.2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>_xlfn.XLOOKUP(Sales_Data[[#This Row],[Category]],Assumptions_Model!A:A, Assumptions_Model!B:B)</f>
        <v>0.65</v>
      </c>
      <c r="W8556">
        <f>Sales_Data[[#This Row],[Sales]]*Sales_Data[[#This Row],[Cost_%]]</f>
        <v>686.95899999999995</v>
      </c>
      <c r="X8556">
        <f>Sales_Data[[#This Row],[Sales]]-Sales_Data[[#This Row],[Cost]]</f>
        <v>369.90099999999995</v>
      </c>
      <c r="Y8556" s="3">
        <f>Sales_Data[[#This Row],[Gross_Profit_Recalc]]/Sales_Data[[#This Row],[Sales]]</f>
        <v>0.35</v>
      </c>
      <c r="Z8556">
        <f>YEAR(Sales_Data[[#This Row],[Order Date]])</f>
        <v>2016</v>
      </c>
    </row>
    <row r="8557" spans="1:26" x14ac:dyDescent="0.2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>_xlfn.XLOOKUP(Sales_Data[[#This Row],[Category]],Assumptions_Model!A:A, Assumptions_Model!B:B)</f>
        <v>0.55000000000000004</v>
      </c>
      <c r="W8557">
        <f>Sales_Data[[#This Row],[Sales]]*Sales_Data[[#This Row],[Cost_%]]</f>
        <v>246.36920000000003</v>
      </c>
      <c r="X8557">
        <f>Sales_Data[[#This Row],[Sales]]-Sales_Data[[#This Row],[Cost]]</f>
        <v>201.57479999999998</v>
      </c>
      <c r="Y8557" s="3">
        <f>Sales_Data[[#This Row],[Gross_Profit_Recalc]]/Sales_Data[[#This Row],[Sales]]</f>
        <v>0.44999999999999996</v>
      </c>
      <c r="Z8557">
        <f>YEAR(Sales_Data[[#This Row],[Order Date]])</f>
        <v>2015</v>
      </c>
    </row>
    <row r="8558" spans="1:26" x14ac:dyDescent="0.2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f>_xlfn.XLOOKUP(Sales_Data[[#This Row],[Category]],Assumptions_Model!A:A, Assumptions_Model!B:B)</f>
        <v>0.6</v>
      </c>
      <c r="W8558">
        <f>Sales_Data[[#This Row],[Sales]]*Sales_Data[[#This Row],[Cost_%]]</f>
        <v>90.244799999999984</v>
      </c>
      <c r="X8558">
        <f>Sales_Data[[#This Row],[Sales]]-Sales_Data[[#This Row],[Cost]]</f>
        <v>60.163200000000003</v>
      </c>
      <c r="Y8558" s="3">
        <f>Sales_Data[[#This Row],[Gross_Profit_Recalc]]/Sales_Data[[#This Row],[Sales]]</f>
        <v>0.40000000000000008</v>
      </c>
      <c r="Z8558">
        <f>YEAR(Sales_Data[[#This Row],[Order Date]])</f>
        <v>2015</v>
      </c>
    </row>
    <row r="8559" spans="1:26" x14ac:dyDescent="0.2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>_xlfn.XLOOKUP(Sales_Data[[#This Row],[Category]],Assumptions_Model!A:A, Assumptions_Model!B:B)</f>
        <v>0.55000000000000004</v>
      </c>
      <c r="W8559">
        <f>Sales_Data[[#This Row],[Sales]]*Sales_Data[[#This Row],[Cost_%]]</f>
        <v>249.46680000000003</v>
      </c>
      <c r="X8559">
        <f>Sales_Data[[#This Row],[Sales]]-Sales_Data[[#This Row],[Cost]]</f>
        <v>204.10919999999999</v>
      </c>
      <c r="Y8559" s="3">
        <f>Sales_Data[[#This Row],[Gross_Profit_Recalc]]/Sales_Data[[#This Row],[Sales]]</f>
        <v>0.44999999999999996</v>
      </c>
      <c r="Z8559">
        <f>YEAR(Sales_Data[[#This Row],[Order Date]])</f>
        <v>2016</v>
      </c>
    </row>
    <row r="8560" spans="1:26" x14ac:dyDescent="0.2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f>_xlfn.XLOOKUP(Sales_Data[[#This Row],[Category]],Assumptions_Model!A:A, Assumptions_Model!B:B)</f>
        <v>0.6</v>
      </c>
      <c r="W8560">
        <f>Sales_Data[[#This Row],[Sales]]*Sales_Data[[#This Row],[Cost_%]]</f>
        <v>27.215999999999998</v>
      </c>
      <c r="X8560">
        <f>Sales_Data[[#This Row],[Sales]]-Sales_Data[[#This Row],[Cost]]</f>
        <v>18.144000000000002</v>
      </c>
      <c r="Y8560" s="3">
        <f>Sales_Data[[#This Row],[Gross_Profit_Recalc]]/Sales_Data[[#This Row],[Sales]]</f>
        <v>0.4</v>
      </c>
      <c r="Z8560">
        <f>YEAR(Sales_Data[[#This Row],[Order Date]])</f>
        <v>2016</v>
      </c>
    </row>
    <row r="8561" spans="1:26" x14ac:dyDescent="0.2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>_xlfn.XLOOKUP(Sales_Data[[#This Row],[Category]],Assumptions_Model!A:A, Assumptions_Model!B:B)</f>
        <v>0.55000000000000004</v>
      </c>
      <c r="W8561">
        <f>Sales_Data[[#This Row],[Sales]]*Sales_Data[[#This Row],[Cost_%]]</f>
        <v>158.334</v>
      </c>
      <c r="X8561">
        <f>Sales_Data[[#This Row],[Sales]]-Sales_Data[[#This Row],[Cost]]</f>
        <v>129.54599999999999</v>
      </c>
      <c r="Y8561" s="3">
        <f>Sales_Data[[#This Row],[Gross_Profit_Recalc]]/Sales_Data[[#This Row],[Sales]]</f>
        <v>0.44999999999999996</v>
      </c>
      <c r="Z8561">
        <f>YEAR(Sales_Data[[#This Row],[Order Date]])</f>
        <v>2016</v>
      </c>
    </row>
    <row r="8562" spans="1:26" x14ac:dyDescent="0.2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f>_xlfn.XLOOKUP(Sales_Data[[#This Row],[Category]],Assumptions_Model!A:A, Assumptions_Model!B:B)</f>
        <v>0.55000000000000004</v>
      </c>
      <c r="W8562">
        <f>Sales_Data[[#This Row],[Sales]]*Sales_Data[[#This Row],[Cost_%]]</f>
        <v>72.534000000000006</v>
      </c>
      <c r="X8562">
        <f>Sales_Data[[#This Row],[Sales]]-Sales_Data[[#This Row],[Cost]]</f>
        <v>59.345999999999989</v>
      </c>
      <c r="Y8562" s="3">
        <f>Sales_Data[[#This Row],[Gross_Profit_Recalc]]/Sales_Data[[#This Row],[Sales]]</f>
        <v>0.44999999999999996</v>
      </c>
      <c r="Z8562">
        <f>YEAR(Sales_Data[[#This Row],[Order Date]])</f>
        <v>2016</v>
      </c>
    </row>
    <row r="8563" spans="1:26" x14ac:dyDescent="0.2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>_xlfn.XLOOKUP(Sales_Data[[#This Row],[Category]],Assumptions_Model!A:A, Assumptions_Model!B:B)</f>
        <v>0.65</v>
      </c>
      <c r="W8563">
        <f>Sales_Data[[#This Row],[Sales]]*Sales_Data[[#This Row],[Cost_%]]</f>
        <v>1.5131999999999999</v>
      </c>
      <c r="X8563">
        <f>Sales_Data[[#This Row],[Sales]]-Sales_Data[[#This Row],[Cost]]</f>
        <v>0.81479999999999997</v>
      </c>
      <c r="Y8563" s="3">
        <f>Sales_Data[[#This Row],[Gross_Profit_Recalc]]/Sales_Data[[#This Row],[Sales]]</f>
        <v>0.35000000000000003</v>
      </c>
      <c r="Z8563">
        <f>YEAR(Sales_Data[[#This Row],[Order Date]])</f>
        <v>2016</v>
      </c>
    </row>
    <row r="8564" spans="1:26" x14ac:dyDescent="0.2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>_xlfn.XLOOKUP(Sales_Data[[#This Row],[Category]],Assumptions_Model!A:A, Assumptions_Model!B:B)</f>
        <v>0.65</v>
      </c>
      <c r="W8564">
        <f>Sales_Data[[#This Row],[Sales]]*Sales_Data[[#This Row],[Cost_%]]</f>
        <v>945.68500000000006</v>
      </c>
      <c r="X8564">
        <f>Sales_Data[[#This Row],[Sales]]-Sales_Data[[#This Row],[Cost]]</f>
        <v>509.21500000000003</v>
      </c>
      <c r="Y8564" s="3">
        <f>Sales_Data[[#This Row],[Gross_Profit_Recalc]]/Sales_Data[[#This Row],[Sales]]</f>
        <v>0.35</v>
      </c>
      <c r="Z8564">
        <f>YEAR(Sales_Data[[#This Row],[Order Date]])</f>
        <v>2016</v>
      </c>
    </row>
    <row r="8565" spans="1:26" x14ac:dyDescent="0.2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>_xlfn.XLOOKUP(Sales_Data[[#This Row],[Category]],Assumptions_Model!A:A, Assumptions_Model!B:B)</f>
        <v>0.6</v>
      </c>
      <c r="W8565">
        <f>Sales_Data[[#This Row],[Sales]]*Sales_Data[[#This Row],[Cost_%]]</f>
        <v>2.9051999999999998</v>
      </c>
      <c r="X8565">
        <f>Sales_Data[[#This Row],[Sales]]-Sales_Data[[#This Row],[Cost]]</f>
        <v>1.9367999999999999</v>
      </c>
      <c r="Y8565" s="3">
        <f>Sales_Data[[#This Row],[Gross_Profit_Recalc]]/Sales_Data[[#This Row],[Sales]]</f>
        <v>0.4</v>
      </c>
      <c r="Z8565">
        <f>YEAR(Sales_Data[[#This Row],[Order Date]])</f>
        <v>2017</v>
      </c>
    </row>
    <row r="8566" spans="1:26" x14ac:dyDescent="0.2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f>_xlfn.XLOOKUP(Sales_Data[[#This Row],[Category]],Assumptions_Model!A:A, Assumptions_Model!B:B)</f>
        <v>0.65</v>
      </c>
      <c r="W8566">
        <f>Sales_Data[[#This Row],[Sales]]*Sales_Data[[#This Row],[Cost_%]]</f>
        <v>143.45760000000001</v>
      </c>
      <c r="X8566">
        <f>Sales_Data[[#This Row],[Sales]]-Sales_Data[[#This Row],[Cost]]</f>
        <v>77.246399999999994</v>
      </c>
      <c r="Y8566" s="3">
        <f>Sales_Data[[#This Row],[Gross_Profit_Recalc]]/Sales_Data[[#This Row],[Sales]]</f>
        <v>0.35</v>
      </c>
      <c r="Z8566">
        <f>YEAR(Sales_Data[[#This Row],[Order Date]])</f>
        <v>2017</v>
      </c>
    </row>
    <row r="8567" spans="1:26" x14ac:dyDescent="0.2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f>_xlfn.XLOOKUP(Sales_Data[[#This Row],[Category]],Assumptions_Model!A:A, Assumptions_Model!B:B)</f>
        <v>0.55000000000000004</v>
      </c>
      <c r="W8567">
        <f>Sales_Data[[#This Row],[Sales]]*Sales_Data[[#This Row],[Cost_%]]</f>
        <v>36.946800000000003</v>
      </c>
      <c r="X8567">
        <f>Sales_Data[[#This Row],[Sales]]-Sales_Data[[#This Row],[Cost]]</f>
        <v>30.229199999999999</v>
      </c>
      <c r="Y8567" s="3">
        <f>Sales_Data[[#This Row],[Gross_Profit_Recalc]]/Sales_Data[[#This Row],[Sales]]</f>
        <v>0.44999999999999996</v>
      </c>
      <c r="Z8567">
        <f>YEAR(Sales_Data[[#This Row],[Order Date]])</f>
        <v>2016</v>
      </c>
    </row>
    <row r="8568" spans="1:26" x14ac:dyDescent="0.2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f>_xlfn.XLOOKUP(Sales_Data[[#This Row],[Category]],Assumptions_Model!A:A, Assumptions_Model!B:B)</f>
        <v>0.6</v>
      </c>
      <c r="W8568">
        <f>Sales_Data[[#This Row],[Sales]]*Sales_Data[[#This Row],[Cost_%]]</f>
        <v>9.1391999999999989</v>
      </c>
      <c r="X8568">
        <f>Sales_Data[[#This Row],[Sales]]-Sales_Data[[#This Row],[Cost]]</f>
        <v>6.0928000000000004</v>
      </c>
      <c r="Y8568" s="3">
        <f>Sales_Data[[#This Row],[Gross_Profit_Recalc]]/Sales_Data[[#This Row],[Sales]]</f>
        <v>0.4</v>
      </c>
      <c r="Z8568">
        <f>YEAR(Sales_Data[[#This Row],[Order Date]])</f>
        <v>2016</v>
      </c>
    </row>
    <row r="8569" spans="1:26" x14ac:dyDescent="0.2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>_xlfn.XLOOKUP(Sales_Data[[#This Row],[Category]],Assumptions_Model!A:A, Assumptions_Model!B:B)</f>
        <v>0.6</v>
      </c>
      <c r="W8569">
        <f>Sales_Data[[#This Row],[Sales]]*Sales_Data[[#This Row],[Cost_%]]</f>
        <v>18.662399999999998</v>
      </c>
      <c r="X8569">
        <f>Sales_Data[[#This Row],[Sales]]-Sales_Data[[#This Row],[Cost]]</f>
        <v>12.441600000000001</v>
      </c>
      <c r="Y8569" s="3">
        <f>Sales_Data[[#This Row],[Gross_Profit_Recalc]]/Sales_Data[[#This Row],[Sales]]</f>
        <v>0.4</v>
      </c>
      <c r="Z8569">
        <f>YEAR(Sales_Data[[#This Row],[Order Date]])</f>
        <v>2016</v>
      </c>
    </row>
    <row r="8570" spans="1:26" x14ac:dyDescent="0.2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>_xlfn.XLOOKUP(Sales_Data[[#This Row],[Category]],Assumptions_Model!A:A, Assumptions_Model!B:B)</f>
        <v>0.6</v>
      </c>
      <c r="W8570">
        <f>Sales_Data[[#This Row],[Sales]]*Sales_Data[[#This Row],[Cost_%]]</f>
        <v>581.24639999999999</v>
      </c>
      <c r="X8570">
        <f>Sales_Data[[#This Row],[Sales]]-Sales_Data[[#This Row],[Cost]]</f>
        <v>387.49760000000003</v>
      </c>
      <c r="Y8570" s="3">
        <f>Sales_Data[[#This Row],[Gross_Profit_Recalc]]/Sales_Data[[#This Row],[Sales]]</f>
        <v>0.4</v>
      </c>
      <c r="Z8570">
        <f>YEAR(Sales_Data[[#This Row],[Order Date]])</f>
        <v>2016</v>
      </c>
    </row>
    <row r="8571" spans="1:26" x14ac:dyDescent="0.2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>_xlfn.XLOOKUP(Sales_Data[[#This Row],[Category]],Assumptions_Model!A:A, Assumptions_Model!B:B)</f>
        <v>0.6</v>
      </c>
      <c r="W8571">
        <f>Sales_Data[[#This Row],[Sales]]*Sales_Data[[#This Row],[Cost_%]]</f>
        <v>133.41120000000001</v>
      </c>
      <c r="X8571">
        <f>Sales_Data[[#This Row],[Sales]]-Sales_Data[[#This Row],[Cost]]</f>
        <v>88.940799999999996</v>
      </c>
      <c r="Y8571" s="3">
        <f>Sales_Data[[#This Row],[Gross_Profit_Recalc]]/Sales_Data[[#This Row],[Sales]]</f>
        <v>0.39999999999999997</v>
      </c>
      <c r="Z8571">
        <f>YEAR(Sales_Data[[#This Row],[Order Date]])</f>
        <v>2016</v>
      </c>
    </row>
    <row r="8572" spans="1:26" x14ac:dyDescent="0.2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>_xlfn.XLOOKUP(Sales_Data[[#This Row],[Category]],Assumptions_Model!A:A, Assumptions_Model!B:B)</f>
        <v>0.55000000000000004</v>
      </c>
      <c r="W8572">
        <f>Sales_Data[[#This Row],[Sales]]*Sales_Data[[#This Row],[Cost_%]]</f>
        <v>263.99119999999999</v>
      </c>
      <c r="X8572">
        <f>Sales_Data[[#This Row],[Sales]]-Sales_Data[[#This Row],[Cost]]</f>
        <v>215.99279999999999</v>
      </c>
      <c r="Y8572" s="3">
        <f>Sales_Data[[#This Row],[Gross_Profit_Recalc]]/Sales_Data[[#This Row],[Sales]]</f>
        <v>0.45</v>
      </c>
      <c r="Z8572">
        <f>YEAR(Sales_Data[[#This Row],[Order Date]])</f>
        <v>2016</v>
      </c>
    </row>
    <row r="8573" spans="1:26" x14ac:dyDescent="0.2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>_xlfn.XLOOKUP(Sales_Data[[#This Row],[Category]],Assumptions_Model!A:A, Assumptions_Model!B:B)</f>
        <v>0.6</v>
      </c>
      <c r="W8573">
        <f>Sales_Data[[#This Row],[Sales]]*Sales_Data[[#This Row],[Cost_%]]</f>
        <v>6.1631999999999998</v>
      </c>
      <c r="X8573">
        <f>Sales_Data[[#This Row],[Sales]]-Sales_Data[[#This Row],[Cost]]</f>
        <v>4.1088000000000005</v>
      </c>
      <c r="Y8573" s="3">
        <f>Sales_Data[[#This Row],[Gross_Profit_Recalc]]/Sales_Data[[#This Row],[Sales]]</f>
        <v>0.4</v>
      </c>
      <c r="Z8573">
        <f>YEAR(Sales_Data[[#This Row],[Order Date]])</f>
        <v>2016</v>
      </c>
    </row>
    <row r="8574" spans="1:26" x14ac:dyDescent="0.2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>_xlfn.XLOOKUP(Sales_Data[[#This Row],[Category]],Assumptions_Model!A:A, Assumptions_Model!B:B)</f>
        <v>0.55000000000000004</v>
      </c>
      <c r="W8574">
        <f>Sales_Data[[#This Row],[Sales]]*Sales_Data[[#This Row],[Cost_%]]</f>
        <v>549.36750000000006</v>
      </c>
      <c r="X8574">
        <f>Sales_Data[[#This Row],[Sales]]-Sales_Data[[#This Row],[Cost]]</f>
        <v>449.48249999999996</v>
      </c>
      <c r="Y8574" s="3">
        <f>Sales_Data[[#This Row],[Gross_Profit_Recalc]]/Sales_Data[[#This Row],[Sales]]</f>
        <v>0.44999999999999996</v>
      </c>
      <c r="Z8574">
        <f>YEAR(Sales_Data[[#This Row],[Order Date]])</f>
        <v>2014</v>
      </c>
    </row>
    <row r="8575" spans="1:26" x14ac:dyDescent="0.2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>_xlfn.XLOOKUP(Sales_Data[[#This Row],[Category]],Assumptions_Model!A:A, Assumptions_Model!B:B)</f>
        <v>0.6</v>
      </c>
      <c r="W8575">
        <f>Sales_Data[[#This Row],[Sales]]*Sales_Data[[#This Row],[Cost_%]]</f>
        <v>14.735999999999999</v>
      </c>
      <c r="X8575">
        <f>Sales_Data[[#This Row],[Sales]]-Sales_Data[[#This Row],[Cost]]</f>
        <v>9.8239999999999998</v>
      </c>
      <c r="Y8575" s="3">
        <f>Sales_Data[[#This Row],[Gross_Profit_Recalc]]/Sales_Data[[#This Row],[Sales]]</f>
        <v>0.4</v>
      </c>
      <c r="Z8575">
        <f>YEAR(Sales_Data[[#This Row],[Order Date]])</f>
        <v>2015</v>
      </c>
    </row>
    <row r="8576" spans="1:26" x14ac:dyDescent="0.2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>_xlfn.XLOOKUP(Sales_Data[[#This Row],[Category]],Assumptions_Model!A:A, Assumptions_Model!B:B)</f>
        <v>0.6</v>
      </c>
      <c r="W8576">
        <f>Sales_Data[[#This Row],[Sales]]*Sales_Data[[#This Row],[Cost_%]]</f>
        <v>3.4019999999999997</v>
      </c>
      <c r="X8576">
        <f>Sales_Data[[#This Row],[Sales]]-Sales_Data[[#This Row],[Cost]]</f>
        <v>2.2680000000000002</v>
      </c>
      <c r="Y8576" s="3">
        <f>Sales_Data[[#This Row],[Gross_Profit_Recalc]]/Sales_Data[[#This Row],[Sales]]</f>
        <v>0.4</v>
      </c>
      <c r="Z8576">
        <f>YEAR(Sales_Data[[#This Row],[Order Date]])</f>
        <v>2014</v>
      </c>
    </row>
    <row r="8577" spans="1:26" x14ac:dyDescent="0.2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>_xlfn.XLOOKUP(Sales_Data[[#This Row],[Category]],Assumptions_Model!A:A, Assumptions_Model!B:B)</f>
        <v>0.6</v>
      </c>
      <c r="W8577">
        <f>Sales_Data[[#This Row],[Sales]]*Sales_Data[[#This Row],[Cost_%]]</f>
        <v>8.6015999999999995</v>
      </c>
      <c r="X8577">
        <f>Sales_Data[[#This Row],[Sales]]-Sales_Data[[#This Row],[Cost]]</f>
        <v>5.7344000000000008</v>
      </c>
      <c r="Y8577" s="3">
        <f>Sales_Data[[#This Row],[Gross_Profit_Recalc]]/Sales_Data[[#This Row],[Sales]]</f>
        <v>0.4</v>
      </c>
      <c r="Z8577">
        <f>YEAR(Sales_Data[[#This Row],[Order Date]])</f>
        <v>2017</v>
      </c>
    </row>
    <row r="8578" spans="1:26" x14ac:dyDescent="0.2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>_xlfn.XLOOKUP(Sales_Data[[#This Row],[Category]],Assumptions_Model!A:A, Assumptions_Model!B:B)</f>
        <v>0.65</v>
      </c>
      <c r="W8578">
        <f>Sales_Data[[#This Row],[Sales]]*Sales_Data[[#This Row],[Cost_%]]</f>
        <v>66.495000000000005</v>
      </c>
      <c r="X8578">
        <f>Sales_Data[[#This Row],[Sales]]-Sales_Data[[#This Row],[Cost]]</f>
        <v>35.804999999999993</v>
      </c>
      <c r="Y8578" s="3">
        <f>Sales_Data[[#This Row],[Gross_Profit_Recalc]]/Sales_Data[[#This Row],[Sales]]</f>
        <v>0.34999999999999992</v>
      </c>
      <c r="Z8578">
        <f>YEAR(Sales_Data[[#This Row],[Order Date]])</f>
        <v>2017</v>
      </c>
    </row>
    <row r="8579" spans="1:26" x14ac:dyDescent="0.2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>_xlfn.XLOOKUP(Sales_Data[[#This Row],[Category]],Assumptions_Model!A:A, Assumptions_Model!B:B)</f>
        <v>0.65</v>
      </c>
      <c r="W8579">
        <f>Sales_Data[[#This Row],[Sales]]*Sales_Data[[#This Row],[Cost_%]]</f>
        <v>394.88799999999998</v>
      </c>
      <c r="X8579">
        <f>Sales_Data[[#This Row],[Sales]]-Sales_Data[[#This Row],[Cost]]</f>
        <v>212.63200000000001</v>
      </c>
      <c r="Y8579" s="3">
        <f>Sales_Data[[#This Row],[Gross_Profit_Recalc]]/Sales_Data[[#This Row],[Sales]]</f>
        <v>0.35000000000000003</v>
      </c>
      <c r="Z8579">
        <f>YEAR(Sales_Data[[#This Row],[Order Date]])</f>
        <v>2017</v>
      </c>
    </row>
    <row r="8580" spans="1:26" x14ac:dyDescent="0.2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>_xlfn.XLOOKUP(Sales_Data[[#This Row],[Category]],Assumptions_Model!A:A, Assumptions_Model!B:B)</f>
        <v>0.6</v>
      </c>
      <c r="W8580">
        <f>Sales_Data[[#This Row],[Sales]]*Sales_Data[[#This Row],[Cost_%]]</f>
        <v>18.695999999999998</v>
      </c>
      <c r="X8580">
        <f>Sales_Data[[#This Row],[Sales]]-Sales_Data[[#This Row],[Cost]]</f>
        <v>12.464000000000002</v>
      </c>
      <c r="Y8580" s="3">
        <f>Sales_Data[[#This Row],[Gross_Profit_Recalc]]/Sales_Data[[#This Row],[Sales]]</f>
        <v>0.40000000000000008</v>
      </c>
      <c r="Z8580">
        <f>YEAR(Sales_Data[[#This Row],[Order Date]])</f>
        <v>2017</v>
      </c>
    </row>
    <row r="8581" spans="1:26" x14ac:dyDescent="0.2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f>_xlfn.XLOOKUP(Sales_Data[[#This Row],[Category]],Assumptions_Model!A:A, Assumptions_Model!B:B)</f>
        <v>0.6</v>
      </c>
      <c r="W8581">
        <f>Sales_Data[[#This Row],[Sales]]*Sales_Data[[#This Row],[Cost_%]]</f>
        <v>1.5659999999999998</v>
      </c>
      <c r="X8581">
        <f>Sales_Data[[#This Row],[Sales]]-Sales_Data[[#This Row],[Cost]]</f>
        <v>1.044</v>
      </c>
      <c r="Y8581" s="3">
        <f>Sales_Data[[#This Row],[Gross_Profit_Recalc]]/Sales_Data[[#This Row],[Sales]]</f>
        <v>0.4</v>
      </c>
      <c r="Z8581">
        <f>YEAR(Sales_Data[[#This Row],[Order Date]])</f>
        <v>2016</v>
      </c>
    </row>
    <row r="8582" spans="1:26" x14ac:dyDescent="0.2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f>_xlfn.XLOOKUP(Sales_Data[[#This Row],[Category]],Assumptions_Model!A:A, Assumptions_Model!B:B)</f>
        <v>0.65</v>
      </c>
      <c r="W8582">
        <f>Sales_Data[[#This Row],[Sales]]*Sales_Data[[#This Row],[Cost_%]]</f>
        <v>6.7158000000000007</v>
      </c>
      <c r="X8582">
        <f>Sales_Data[[#This Row],[Sales]]-Sales_Data[[#This Row],[Cost]]</f>
        <v>3.6162000000000001</v>
      </c>
      <c r="Y8582" s="3">
        <f>Sales_Data[[#This Row],[Gross_Profit_Recalc]]/Sales_Data[[#This Row],[Sales]]</f>
        <v>0.35</v>
      </c>
      <c r="Z8582">
        <f>YEAR(Sales_Data[[#This Row],[Order Date]])</f>
        <v>2014</v>
      </c>
    </row>
    <row r="8583" spans="1:26" x14ac:dyDescent="0.2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>_xlfn.XLOOKUP(Sales_Data[[#This Row],[Category]],Assumptions_Model!A:A, Assumptions_Model!B:B)</f>
        <v>0.6</v>
      </c>
      <c r="W8583">
        <f>Sales_Data[[#This Row],[Sales]]*Sales_Data[[#This Row],[Cost_%]]</f>
        <v>6.2207999999999997</v>
      </c>
      <c r="X8583">
        <f>Sales_Data[[#This Row],[Sales]]-Sales_Data[[#This Row],[Cost]]</f>
        <v>4.1472000000000007</v>
      </c>
      <c r="Y8583" s="3">
        <f>Sales_Data[[#This Row],[Gross_Profit_Recalc]]/Sales_Data[[#This Row],[Sales]]</f>
        <v>0.40000000000000008</v>
      </c>
      <c r="Z8583">
        <f>YEAR(Sales_Data[[#This Row],[Order Date]])</f>
        <v>2014</v>
      </c>
    </row>
    <row r="8584" spans="1:26" x14ac:dyDescent="0.2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f>_xlfn.XLOOKUP(Sales_Data[[#This Row],[Category]],Assumptions_Model!A:A, Assumptions_Model!B:B)</f>
        <v>0.55000000000000004</v>
      </c>
      <c r="W8584">
        <f>Sales_Data[[#This Row],[Sales]]*Sales_Data[[#This Row],[Cost_%]]</f>
        <v>11.4312</v>
      </c>
      <c r="X8584">
        <f>Sales_Data[[#This Row],[Sales]]-Sales_Data[[#This Row],[Cost]]</f>
        <v>9.3527999999999984</v>
      </c>
      <c r="Y8584" s="3">
        <f>Sales_Data[[#This Row],[Gross_Profit_Recalc]]/Sales_Data[[#This Row],[Sales]]</f>
        <v>0.44999999999999996</v>
      </c>
      <c r="Z8584">
        <f>YEAR(Sales_Data[[#This Row],[Order Date]])</f>
        <v>2014</v>
      </c>
    </row>
    <row r="8585" spans="1:26" x14ac:dyDescent="0.2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f>_xlfn.XLOOKUP(Sales_Data[[#This Row],[Category]],Assumptions_Model!A:A, Assumptions_Model!B:B)</f>
        <v>0.6</v>
      </c>
      <c r="W8585">
        <f>Sales_Data[[#This Row],[Sales]]*Sales_Data[[#This Row],[Cost_%]]</f>
        <v>40.175999999999995</v>
      </c>
      <c r="X8585">
        <f>Sales_Data[[#This Row],[Sales]]-Sales_Data[[#This Row],[Cost]]</f>
        <v>26.783999999999999</v>
      </c>
      <c r="Y8585" s="3">
        <f>Sales_Data[[#This Row],[Gross_Profit_Recalc]]/Sales_Data[[#This Row],[Sales]]</f>
        <v>0.4</v>
      </c>
      <c r="Z8585">
        <f>YEAR(Sales_Data[[#This Row],[Order Date]])</f>
        <v>2014</v>
      </c>
    </row>
    <row r="8586" spans="1:26" x14ac:dyDescent="0.2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>_xlfn.XLOOKUP(Sales_Data[[#This Row],[Category]],Assumptions_Model!A:A, Assumptions_Model!B:B)</f>
        <v>0.6</v>
      </c>
      <c r="W8586">
        <f>Sales_Data[[#This Row],[Sales]]*Sales_Data[[#This Row],[Cost_%]]</f>
        <v>10.348800000000001</v>
      </c>
      <c r="X8586">
        <f>Sales_Data[[#This Row],[Sales]]-Sales_Data[[#This Row],[Cost]]</f>
        <v>6.8992000000000004</v>
      </c>
      <c r="Y8586" s="3">
        <f>Sales_Data[[#This Row],[Gross_Profit_Recalc]]/Sales_Data[[#This Row],[Sales]]</f>
        <v>0.4</v>
      </c>
      <c r="Z8586">
        <f>YEAR(Sales_Data[[#This Row],[Order Date]])</f>
        <v>2014</v>
      </c>
    </row>
    <row r="8587" spans="1:26" x14ac:dyDescent="0.2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>_xlfn.XLOOKUP(Sales_Data[[#This Row],[Category]],Assumptions_Model!A:A, Assumptions_Model!B:B)</f>
        <v>0.6</v>
      </c>
      <c r="W8587">
        <f>Sales_Data[[#This Row],[Sales]]*Sales_Data[[#This Row],[Cost_%]]</f>
        <v>6.6527999999999992</v>
      </c>
      <c r="X8587">
        <f>Sales_Data[[#This Row],[Sales]]-Sales_Data[[#This Row],[Cost]]</f>
        <v>4.4352</v>
      </c>
      <c r="Y8587" s="3">
        <f>Sales_Data[[#This Row],[Gross_Profit_Recalc]]/Sales_Data[[#This Row],[Sales]]</f>
        <v>0.4</v>
      </c>
      <c r="Z8587">
        <f>YEAR(Sales_Data[[#This Row],[Order Date]])</f>
        <v>2017</v>
      </c>
    </row>
    <row r="8588" spans="1:26" x14ac:dyDescent="0.2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>_xlfn.XLOOKUP(Sales_Data[[#This Row],[Category]],Assumptions_Model!A:A, Assumptions_Model!B:B)</f>
        <v>0.55000000000000004</v>
      </c>
      <c r="W8588">
        <f>Sales_Data[[#This Row],[Sales]]*Sales_Data[[#This Row],[Cost_%]]</f>
        <v>708.09750000000008</v>
      </c>
      <c r="X8588">
        <f>Sales_Data[[#This Row],[Sales]]-Sales_Data[[#This Row],[Cost]]</f>
        <v>579.35249999999996</v>
      </c>
      <c r="Y8588" s="3">
        <f>Sales_Data[[#This Row],[Gross_Profit_Recalc]]/Sales_Data[[#This Row],[Sales]]</f>
        <v>0.44999999999999996</v>
      </c>
      <c r="Z8588">
        <f>YEAR(Sales_Data[[#This Row],[Order Date]])</f>
        <v>2017</v>
      </c>
    </row>
    <row r="8589" spans="1:26" x14ac:dyDescent="0.2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>_xlfn.XLOOKUP(Sales_Data[[#This Row],[Category]],Assumptions_Model!A:A, Assumptions_Model!B:B)</f>
        <v>0.6</v>
      </c>
      <c r="W8589">
        <f>Sales_Data[[#This Row],[Sales]]*Sales_Data[[#This Row],[Cost_%]]</f>
        <v>100.86</v>
      </c>
      <c r="X8589">
        <f>Sales_Data[[#This Row],[Sales]]-Sales_Data[[#This Row],[Cost]]</f>
        <v>67.239999999999995</v>
      </c>
      <c r="Y8589" s="3">
        <f>Sales_Data[[#This Row],[Gross_Profit_Recalc]]/Sales_Data[[#This Row],[Sales]]</f>
        <v>0.39999999999999997</v>
      </c>
      <c r="Z8589">
        <f>YEAR(Sales_Data[[#This Row],[Order Date]])</f>
        <v>2017</v>
      </c>
    </row>
    <row r="8590" spans="1:26" x14ac:dyDescent="0.2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>_xlfn.XLOOKUP(Sales_Data[[#This Row],[Category]],Assumptions_Model!A:A, Assumptions_Model!B:B)</f>
        <v>0.6</v>
      </c>
      <c r="W8590">
        <f>Sales_Data[[#This Row],[Sales]]*Sales_Data[[#This Row],[Cost_%]]</f>
        <v>31.180800000000001</v>
      </c>
      <c r="X8590">
        <f>Sales_Data[[#This Row],[Sales]]-Sales_Data[[#This Row],[Cost]]</f>
        <v>20.787200000000002</v>
      </c>
      <c r="Y8590" s="3">
        <f>Sales_Data[[#This Row],[Gross_Profit_Recalc]]/Sales_Data[[#This Row],[Sales]]</f>
        <v>0.4</v>
      </c>
      <c r="Z8590">
        <f>YEAR(Sales_Data[[#This Row],[Order Date]])</f>
        <v>2015</v>
      </c>
    </row>
    <row r="8591" spans="1:26" x14ac:dyDescent="0.2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>_xlfn.XLOOKUP(Sales_Data[[#This Row],[Category]],Assumptions_Model!A:A, Assumptions_Model!B:B)</f>
        <v>0.6</v>
      </c>
      <c r="W8591">
        <f>Sales_Data[[#This Row],[Sales]]*Sales_Data[[#This Row],[Cost_%]]</f>
        <v>2.8607999999999998</v>
      </c>
      <c r="X8591">
        <f>Sales_Data[[#This Row],[Sales]]-Sales_Data[[#This Row],[Cost]]</f>
        <v>1.9072</v>
      </c>
      <c r="Y8591" s="3">
        <f>Sales_Data[[#This Row],[Gross_Profit_Recalc]]/Sales_Data[[#This Row],[Sales]]</f>
        <v>0.4</v>
      </c>
      <c r="Z8591">
        <f>YEAR(Sales_Data[[#This Row],[Order Date]])</f>
        <v>2017</v>
      </c>
    </row>
    <row r="8592" spans="1:26" x14ac:dyDescent="0.2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f>_xlfn.XLOOKUP(Sales_Data[[#This Row],[Category]],Assumptions_Model!A:A, Assumptions_Model!B:B)</f>
        <v>0.6</v>
      </c>
      <c r="W8592">
        <f>Sales_Data[[#This Row],[Sales]]*Sales_Data[[#This Row],[Cost_%]]</f>
        <v>4.7880000000000003</v>
      </c>
      <c r="X8592">
        <f>Sales_Data[[#This Row],[Sales]]-Sales_Data[[#This Row],[Cost]]</f>
        <v>3.1920000000000002</v>
      </c>
      <c r="Y8592" s="3">
        <f>Sales_Data[[#This Row],[Gross_Profit_Recalc]]/Sales_Data[[#This Row],[Sales]]</f>
        <v>0.4</v>
      </c>
      <c r="Z8592">
        <f>YEAR(Sales_Data[[#This Row],[Order Date]])</f>
        <v>2017</v>
      </c>
    </row>
    <row r="8593" spans="1:26" x14ac:dyDescent="0.2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>_xlfn.XLOOKUP(Sales_Data[[#This Row],[Category]],Assumptions_Model!A:A, Assumptions_Model!B:B)</f>
        <v>0.6</v>
      </c>
      <c r="W8593">
        <f>Sales_Data[[#This Row],[Sales]]*Sales_Data[[#This Row],[Cost_%]]</f>
        <v>11.2128</v>
      </c>
      <c r="X8593">
        <f>Sales_Data[[#This Row],[Sales]]-Sales_Data[[#This Row],[Cost]]</f>
        <v>7.4751999999999992</v>
      </c>
      <c r="Y8593" s="3">
        <f>Sales_Data[[#This Row],[Gross_Profit_Recalc]]/Sales_Data[[#This Row],[Sales]]</f>
        <v>0.39999999999999997</v>
      </c>
      <c r="Z8593">
        <f>YEAR(Sales_Data[[#This Row],[Order Date]])</f>
        <v>2017</v>
      </c>
    </row>
    <row r="8594" spans="1:26" x14ac:dyDescent="0.2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f>_xlfn.XLOOKUP(Sales_Data[[#This Row],[Category]],Assumptions_Model!A:A, Assumptions_Model!B:B)</f>
        <v>0.65</v>
      </c>
      <c r="W8594">
        <f>Sales_Data[[#This Row],[Sales]]*Sales_Data[[#This Row],[Cost_%]]</f>
        <v>7.5815999999999999</v>
      </c>
      <c r="X8594">
        <f>Sales_Data[[#This Row],[Sales]]-Sales_Data[[#This Row],[Cost]]</f>
        <v>4.0823999999999998</v>
      </c>
      <c r="Y8594" s="3">
        <f>Sales_Data[[#This Row],[Gross_Profit_Recalc]]/Sales_Data[[#This Row],[Sales]]</f>
        <v>0.35</v>
      </c>
      <c r="Z8594">
        <f>YEAR(Sales_Data[[#This Row],[Order Date]])</f>
        <v>2017</v>
      </c>
    </row>
    <row r="8595" spans="1:26" x14ac:dyDescent="0.2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>_xlfn.XLOOKUP(Sales_Data[[#This Row],[Category]],Assumptions_Model!A:A, Assumptions_Model!B:B)</f>
        <v>0.55000000000000004</v>
      </c>
      <c r="W8595">
        <f>Sales_Data[[#This Row],[Sales]]*Sales_Data[[#This Row],[Cost_%]]</f>
        <v>105.58680000000001</v>
      </c>
      <c r="X8595">
        <f>Sales_Data[[#This Row],[Sales]]-Sales_Data[[#This Row],[Cost]]</f>
        <v>86.389199999999988</v>
      </c>
      <c r="Y8595" s="3">
        <f>Sales_Data[[#This Row],[Gross_Profit_Recalc]]/Sales_Data[[#This Row],[Sales]]</f>
        <v>0.44999999999999996</v>
      </c>
      <c r="Z8595">
        <f>YEAR(Sales_Data[[#This Row],[Order Date]])</f>
        <v>2017</v>
      </c>
    </row>
    <row r="8596" spans="1:26" x14ac:dyDescent="0.2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>_xlfn.XLOOKUP(Sales_Data[[#This Row],[Category]],Assumptions_Model!A:A, Assumptions_Model!B:B)</f>
        <v>0.55000000000000004</v>
      </c>
      <c r="W8596">
        <f>Sales_Data[[#This Row],[Sales]]*Sales_Data[[#This Row],[Cost_%]]</f>
        <v>274.54240000000004</v>
      </c>
      <c r="X8596">
        <f>Sales_Data[[#This Row],[Sales]]-Sales_Data[[#This Row],[Cost]]</f>
        <v>224.62559999999996</v>
      </c>
      <c r="Y8596" s="3">
        <f>Sales_Data[[#This Row],[Gross_Profit_Recalc]]/Sales_Data[[#This Row],[Sales]]</f>
        <v>0.4499999999999999</v>
      </c>
      <c r="Z8596">
        <f>YEAR(Sales_Data[[#This Row],[Order Date]])</f>
        <v>2017</v>
      </c>
    </row>
    <row r="8597" spans="1:26" x14ac:dyDescent="0.2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>_xlfn.XLOOKUP(Sales_Data[[#This Row],[Category]],Assumptions_Model!A:A, Assumptions_Model!B:B)</f>
        <v>0.6</v>
      </c>
      <c r="W8597">
        <f>Sales_Data[[#This Row],[Sales]]*Sales_Data[[#This Row],[Cost_%]]</f>
        <v>7.1280000000000001</v>
      </c>
      <c r="X8597">
        <f>Sales_Data[[#This Row],[Sales]]-Sales_Data[[#This Row],[Cost]]</f>
        <v>4.7520000000000007</v>
      </c>
      <c r="Y8597" s="3">
        <f>Sales_Data[[#This Row],[Gross_Profit_Recalc]]/Sales_Data[[#This Row],[Sales]]</f>
        <v>0.4</v>
      </c>
      <c r="Z8597">
        <f>YEAR(Sales_Data[[#This Row],[Order Date]])</f>
        <v>2014</v>
      </c>
    </row>
    <row r="8598" spans="1:26" x14ac:dyDescent="0.2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>_xlfn.XLOOKUP(Sales_Data[[#This Row],[Category]],Assumptions_Model!A:A, Assumptions_Model!B:B)</f>
        <v>0.6</v>
      </c>
      <c r="W8598">
        <f>Sales_Data[[#This Row],[Sales]]*Sales_Data[[#This Row],[Cost_%]]</f>
        <v>21.263999999999999</v>
      </c>
      <c r="X8598">
        <f>Sales_Data[[#This Row],[Sales]]-Sales_Data[[#This Row],[Cost]]</f>
        <v>14.175999999999998</v>
      </c>
      <c r="Y8598" s="3">
        <f>Sales_Data[[#This Row],[Gross_Profit_Recalc]]/Sales_Data[[#This Row],[Sales]]</f>
        <v>0.39999999999999997</v>
      </c>
      <c r="Z8598">
        <f>YEAR(Sales_Data[[#This Row],[Order Date]])</f>
        <v>2014</v>
      </c>
    </row>
    <row r="8599" spans="1:26" x14ac:dyDescent="0.2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f>_xlfn.XLOOKUP(Sales_Data[[#This Row],[Category]],Assumptions_Model!A:A, Assumptions_Model!B:B)</f>
        <v>0.6</v>
      </c>
      <c r="W8599">
        <f>Sales_Data[[#This Row],[Sales]]*Sales_Data[[#This Row],[Cost_%]]</f>
        <v>40.281599999999997</v>
      </c>
      <c r="X8599">
        <f>Sales_Data[[#This Row],[Sales]]-Sales_Data[[#This Row],[Cost]]</f>
        <v>26.854399999999998</v>
      </c>
      <c r="Y8599" s="3">
        <f>Sales_Data[[#This Row],[Gross_Profit_Recalc]]/Sales_Data[[#This Row],[Sales]]</f>
        <v>0.4</v>
      </c>
      <c r="Z8599">
        <f>YEAR(Sales_Data[[#This Row],[Order Date]])</f>
        <v>2016</v>
      </c>
    </row>
    <row r="8600" spans="1:26" x14ac:dyDescent="0.2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>_xlfn.XLOOKUP(Sales_Data[[#This Row],[Category]],Assumptions_Model!A:A, Assumptions_Model!B:B)</f>
        <v>0.6</v>
      </c>
      <c r="W8600">
        <f>Sales_Data[[#This Row],[Sales]]*Sales_Data[[#This Row],[Cost_%]]</f>
        <v>2.5920000000000001</v>
      </c>
      <c r="X8600">
        <f>Sales_Data[[#This Row],[Sales]]-Sales_Data[[#This Row],[Cost]]</f>
        <v>1.7280000000000002</v>
      </c>
      <c r="Y8600" s="3">
        <f>Sales_Data[[#This Row],[Gross_Profit_Recalc]]/Sales_Data[[#This Row],[Sales]]</f>
        <v>0.4</v>
      </c>
      <c r="Z8600">
        <f>YEAR(Sales_Data[[#This Row],[Order Date]])</f>
        <v>2014</v>
      </c>
    </row>
    <row r="8601" spans="1:26" x14ac:dyDescent="0.2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>_xlfn.XLOOKUP(Sales_Data[[#This Row],[Category]],Assumptions_Model!A:A, Assumptions_Model!B:B)</f>
        <v>0.6</v>
      </c>
      <c r="W8601">
        <f>Sales_Data[[#This Row],[Sales]]*Sales_Data[[#This Row],[Cost_%]]</f>
        <v>8.9639999999999986</v>
      </c>
      <c r="X8601">
        <f>Sales_Data[[#This Row],[Sales]]-Sales_Data[[#This Row],[Cost]]</f>
        <v>5.9760000000000009</v>
      </c>
      <c r="Y8601" s="3">
        <f>Sales_Data[[#This Row],[Gross_Profit_Recalc]]/Sales_Data[[#This Row],[Sales]]</f>
        <v>0.40000000000000008</v>
      </c>
      <c r="Z8601">
        <f>YEAR(Sales_Data[[#This Row],[Order Date]])</f>
        <v>2014</v>
      </c>
    </row>
    <row r="8602" spans="1:26" x14ac:dyDescent="0.2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>_xlfn.XLOOKUP(Sales_Data[[#This Row],[Category]],Assumptions_Model!A:A, Assumptions_Model!B:B)</f>
        <v>0.6</v>
      </c>
      <c r="W8602">
        <f>Sales_Data[[#This Row],[Sales]]*Sales_Data[[#This Row],[Cost_%]]</f>
        <v>24.323999999999998</v>
      </c>
      <c r="X8602">
        <f>Sales_Data[[#This Row],[Sales]]-Sales_Data[[#This Row],[Cost]]</f>
        <v>16.216000000000001</v>
      </c>
      <c r="Y8602" s="3">
        <f>Sales_Data[[#This Row],[Gross_Profit_Recalc]]/Sales_Data[[#This Row],[Sales]]</f>
        <v>0.4</v>
      </c>
      <c r="Z8602">
        <f>YEAR(Sales_Data[[#This Row],[Order Date]])</f>
        <v>2014</v>
      </c>
    </row>
    <row r="8603" spans="1:26" x14ac:dyDescent="0.2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f>_xlfn.XLOOKUP(Sales_Data[[#This Row],[Category]],Assumptions_Model!A:A, Assumptions_Model!B:B)</f>
        <v>0.6</v>
      </c>
      <c r="W8603">
        <f>Sales_Data[[#This Row],[Sales]]*Sales_Data[[#This Row],[Cost_%]]</f>
        <v>4.3872</v>
      </c>
      <c r="X8603">
        <f>Sales_Data[[#This Row],[Sales]]-Sales_Data[[#This Row],[Cost]]</f>
        <v>2.9248000000000003</v>
      </c>
      <c r="Y8603" s="3">
        <f>Sales_Data[[#This Row],[Gross_Profit_Recalc]]/Sales_Data[[#This Row],[Sales]]</f>
        <v>0.4</v>
      </c>
      <c r="Z8603">
        <f>YEAR(Sales_Data[[#This Row],[Order Date]])</f>
        <v>2014</v>
      </c>
    </row>
    <row r="8604" spans="1:26" x14ac:dyDescent="0.2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f>_xlfn.XLOOKUP(Sales_Data[[#This Row],[Category]],Assumptions_Model!A:A, Assumptions_Model!B:B)</f>
        <v>0.55000000000000004</v>
      </c>
      <c r="W8604">
        <f>Sales_Data[[#This Row],[Sales]]*Sales_Data[[#This Row],[Cost_%]]</f>
        <v>261.76920000000001</v>
      </c>
      <c r="X8604">
        <f>Sales_Data[[#This Row],[Sales]]-Sales_Data[[#This Row],[Cost]]</f>
        <v>214.1748</v>
      </c>
      <c r="Y8604" s="3">
        <f>Sales_Data[[#This Row],[Gross_Profit_Recalc]]/Sales_Data[[#This Row],[Sales]]</f>
        <v>0.45</v>
      </c>
      <c r="Z8604">
        <f>YEAR(Sales_Data[[#This Row],[Order Date]])</f>
        <v>2014</v>
      </c>
    </row>
    <row r="8605" spans="1:26" x14ac:dyDescent="0.2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>_xlfn.XLOOKUP(Sales_Data[[#This Row],[Category]],Assumptions_Model!A:A, Assumptions_Model!B:B)</f>
        <v>0.55000000000000004</v>
      </c>
      <c r="W8605">
        <f>Sales_Data[[#This Row],[Sales]]*Sales_Data[[#This Row],[Cost_%]]</f>
        <v>16.544</v>
      </c>
      <c r="X8605">
        <f>Sales_Data[[#This Row],[Sales]]-Sales_Data[[#This Row],[Cost]]</f>
        <v>13.535999999999998</v>
      </c>
      <c r="Y8605" s="3">
        <f>Sales_Data[[#This Row],[Gross_Profit_Recalc]]/Sales_Data[[#This Row],[Sales]]</f>
        <v>0.44999999999999996</v>
      </c>
      <c r="Z8605">
        <f>YEAR(Sales_Data[[#This Row],[Order Date]])</f>
        <v>2016</v>
      </c>
    </row>
    <row r="8606" spans="1:26" x14ac:dyDescent="0.2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>_xlfn.XLOOKUP(Sales_Data[[#This Row],[Category]],Assumptions_Model!A:A, Assumptions_Model!B:B)</f>
        <v>0.55000000000000004</v>
      </c>
      <c r="W8606">
        <f>Sales_Data[[#This Row],[Sales]]*Sales_Data[[#This Row],[Cost_%]]</f>
        <v>91.08</v>
      </c>
      <c r="X8606">
        <f>Sales_Data[[#This Row],[Sales]]-Sales_Data[[#This Row],[Cost]]</f>
        <v>74.52</v>
      </c>
      <c r="Y8606" s="3">
        <f>Sales_Data[[#This Row],[Gross_Profit_Recalc]]/Sales_Data[[#This Row],[Sales]]</f>
        <v>0.45</v>
      </c>
      <c r="Z8606">
        <f>YEAR(Sales_Data[[#This Row],[Order Date]])</f>
        <v>2016</v>
      </c>
    </row>
    <row r="8607" spans="1:26" x14ac:dyDescent="0.2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>_xlfn.XLOOKUP(Sales_Data[[#This Row],[Category]],Assumptions_Model!A:A, Assumptions_Model!B:B)</f>
        <v>0.55000000000000004</v>
      </c>
      <c r="W8607">
        <f>Sales_Data[[#This Row],[Sales]]*Sales_Data[[#This Row],[Cost_%]]</f>
        <v>99.528000000000006</v>
      </c>
      <c r="X8607">
        <f>Sales_Data[[#This Row],[Sales]]-Sales_Data[[#This Row],[Cost]]</f>
        <v>81.432000000000002</v>
      </c>
      <c r="Y8607" s="3">
        <f>Sales_Data[[#This Row],[Gross_Profit_Recalc]]/Sales_Data[[#This Row],[Sales]]</f>
        <v>0.45</v>
      </c>
      <c r="Z8607">
        <f>YEAR(Sales_Data[[#This Row],[Order Date]])</f>
        <v>2016</v>
      </c>
    </row>
    <row r="8608" spans="1:26" x14ac:dyDescent="0.2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>_xlfn.XLOOKUP(Sales_Data[[#This Row],[Category]],Assumptions_Model!A:A, Assumptions_Model!B:B)</f>
        <v>0.55000000000000004</v>
      </c>
      <c r="W8608">
        <f>Sales_Data[[#This Row],[Sales]]*Sales_Data[[#This Row],[Cost_%]]</f>
        <v>12.749000000000001</v>
      </c>
      <c r="X8608">
        <f>Sales_Data[[#This Row],[Sales]]-Sales_Data[[#This Row],[Cost]]</f>
        <v>10.430999999999999</v>
      </c>
      <c r="Y8608" s="3">
        <f>Sales_Data[[#This Row],[Gross_Profit_Recalc]]/Sales_Data[[#This Row],[Sales]]</f>
        <v>0.44999999999999996</v>
      </c>
      <c r="Z8608">
        <f>YEAR(Sales_Data[[#This Row],[Order Date]])</f>
        <v>2017</v>
      </c>
    </row>
    <row r="8609" spans="1:26" x14ac:dyDescent="0.2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>_xlfn.XLOOKUP(Sales_Data[[#This Row],[Category]],Assumptions_Model!A:A, Assumptions_Model!B:B)</f>
        <v>0.65</v>
      </c>
      <c r="W8609">
        <f>Sales_Data[[#This Row],[Sales]]*Sales_Data[[#This Row],[Cost_%]]</f>
        <v>37.024000000000001</v>
      </c>
      <c r="X8609">
        <f>Sales_Data[[#This Row],[Sales]]-Sales_Data[[#This Row],[Cost]]</f>
        <v>19.936</v>
      </c>
      <c r="Y8609" s="3">
        <f>Sales_Data[[#This Row],[Gross_Profit_Recalc]]/Sales_Data[[#This Row],[Sales]]</f>
        <v>0.35</v>
      </c>
      <c r="Z8609">
        <f>YEAR(Sales_Data[[#This Row],[Order Date]])</f>
        <v>2014</v>
      </c>
    </row>
    <row r="8610" spans="1:26" x14ac:dyDescent="0.2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>_xlfn.XLOOKUP(Sales_Data[[#This Row],[Category]],Assumptions_Model!A:A, Assumptions_Model!B:B)</f>
        <v>0.6</v>
      </c>
      <c r="W8610">
        <f>Sales_Data[[#This Row],[Sales]]*Sales_Data[[#This Row],[Cost_%]]</f>
        <v>9.3360000000000003</v>
      </c>
      <c r="X8610">
        <f>Sales_Data[[#This Row],[Sales]]-Sales_Data[[#This Row],[Cost]]</f>
        <v>6.2240000000000002</v>
      </c>
      <c r="Y8610" s="3">
        <f>Sales_Data[[#This Row],[Gross_Profit_Recalc]]/Sales_Data[[#This Row],[Sales]]</f>
        <v>0.4</v>
      </c>
      <c r="Z8610">
        <f>YEAR(Sales_Data[[#This Row],[Order Date]])</f>
        <v>2014</v>
      </c>
    </row>
    <row r="8611" spans="1:26" x14ac:dyDescent="0.2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>_xlfn.XLOOKUP(Sales_Data[[#This Row],[Category]],Assumptions_Model!A:A, Assumptions_Model!B:B)</f>
        <v>0.65</v>
      </c>
      <c r="W8611">
        <f>Sales_Data[[#This Row],[Sales]]*Sales_Data[[#This Row],[Cost_%]]</f>
        <v>229.8192</v>
      </c>
      <c r="X8611">
        <f>Sales_Data[[#This Row],[Sales]]-Sales_Data[[#This Row],[Cost]]</f>
        <v>123.74879999999999</v>
      </c>
      <c r="Y8611" s="3">
        <f>Sales_Data[[#This Row],[Gross_Profit_Recalc]]/Sales_Data[[#This Row],[Sales]]</f>
        <v>0.35</v>
      </c>
      <c r="Z8611">
        <f>YEAR(Sales_Data[[#This Row],[Order Date]])</f>
        <v>2014</v>
      </c>
    </row>
    <row r="8612" spans="1:26" x14ac:dyDescent="0.2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>_xlfn.XLOOKUP(Sales_Data[[#This Row],[Category]],Assumptions_Model!A:A, Assumptions_Model!B:B)</f>
        <v>0.65</v>
      </c>
      <c r="W8612">
        <f>Sales_Data[[#This Row],[Sales]]*Sales_Data[[#This Row],[Cost_%]]</f>
        <v>9.0740000000000016</v>
      </c>
      <c r="X8612">
        <f>Sales_Data[[#This Row],[Sales]]-Sales_Data[[#This Row],[Cost]]</f>
        <v>4.8859999999999992</v>
      </c>
      <c r="Y8612" s="3">
        <f>Sales_Data[[#This Row],[Gross_Profit_Recalc]]/Sales_Data[[#This Row],[Sales]]</f>
        <v>0.34999999999999992</v>
      </c>
      <c r="Z8612">
        <f>YEAR(Sales_Data[[#This Row],[Order Date]])</f>
        <v>2014</v>
      </c>
    </row>
    <row r="8613" spans="1:26" x14ac:dyDescent="0.2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f>_xlfn.XLOOKUP(Sales_Data[[#This Row],[Category]],Assumptions_Model!A:A, Assumptions_Model!B:B)</f>
        <v>0.55000000000000004</v>
      </c>
      <c r="W8613">
        <f>Sales_Data[[#This Row],[Sales]]*Sales_Data[[#This Row],[Cost_%]]</f>
        <v>45.622500000000002</v>
      </c>
      <c r="X8613">
        <f>Sales_Data[[#This Row],[Sales]]-Sales_Data[[#This Row],[Cost]]</f>
        <v>37.327500000000001</v>
      </c>
      <c r="Y8613" s="3">
        <f>Sales_Data[[#This Row],[Gross_Profit_Recalc]]/Sales_Data[[#This Row],[Sales]]</f>
        <v>0.45</v>
      </c>
      <c r="Z8613">
        <f>YEAR(Sales_Data[[#This Row],[Order Date]])</f>
        <v>2017</v>
      </c>
    </row>
    <row r="8614" spans="1:26" x14ac:dyDescent="0.2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>_xlfn.XLOOKUP(Sales_Data[[#This Row],[Category]],Assumptions_Model!A:A, Assumptions_Model!B:B)</f>
        <v>0.6</v>
      </c>
      <c r="W8614">
        <f>Sales_Data[[#This Row],[Sales]]*Sales_Data[[#This Row],[Cost_%]]</f>
        <v>23.808</v>
      </c>
      <c r="X8614">
        <f>Sales_Data[[#This Row],[Sales]]-Sales_Data[[#This Row],[Cost]]</f>
        <v>15.872</v>
      </c>
      <c r="Y8614" s="3">
        <f>Sales_Data[[#This Row],[Gross_Profit_Recalc]]/Sales_Data[[#This Row],[Sales]]</f>
        <v>0.4</v>
      </c>
      <c r="Z8614">
        <f>YEAR(Sales_Data[[#This Row],[Order Date]])</f>
        <v>2016</v>
      </c>
    </row>
    <row r="8615" spans="1:26" x14ac:dyDescent="0.2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>_xlfn.XLOOKUP(Sales_Data[[#This Row],[Category]],Assumptions_Model!A:A, Assumptions_Model!B:B)</f>
        <v>0.55000000000000004</v>
      </c>
      <c r="W8615">
        <f>Sales_Data[[#This Row],[Sales]]*Sales_Data[[#This Row],[Cost_%]]</f>
        <v>263.98350000000005</v>
      </c>
      <c r="X8615">
        <f>Sales_Data[[#This Row],[Sales]]-Sales_Data[[#This Row],[Cost]]</f>
        <v>215.98649999999998</v>
      </c>
      <c r="Y8615" s="3">
        <f>Sales_Data[[#This Row],[Gross_Profit_Recalc]]/Sales_Data[[#This Row],[Sales]]</f>
        <v>0.44999999999999996</v>
      </c>
      <c r="Z8615">
        <f>YEAR(Sales_Data[[#This Row],[Order Date]])</f>
        <v>2016</v>
      </c>
    </row>
    <row r="8616" spans="1:26" x14ac:dyDescent="0.2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>_xlfn.XLOOKUP(Sales_Data[[#This Row],[Category]],Assumptions_Model!A:A, Assumptions_Model!B:B)</f>
        <v>0.6</v>
      </c>
      <c r="W8616">
        <f>Sales_Data[[#This Row],[Sales]]*Sales_Data[[#This Row],[Cost_%]]</f>
        <v>4.4279999999999999</v>
      </c>
      <c r="X8616">
        <f>Sales_Data[[#This Row],[Sales]]-Sales_Data[[#This Row],[Cost]]</f>
        <v>2.952</v>
      </c>
      <c r="Y8616" s="3">
        <f>Sales_Data[[#This Row],[Gross_Profit_Recalc]]/Sales_Data[[#This Row],[Sales]]</f>
        <v>0.4</v>
      </c>
      <c r="Z8616">
        <f>YEAR(Sales_Data[[#This Row],[Order Date]])</f>
        <v>2016</v>
      </c>
    </row>
    <row r="8617" spans="1:26" x14ac:dyDescent="0.2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>_xlfn.XLOOKUP(Sales_Data[[#This Row],[Category]],Assumptions_Model!A:A, Assumptions_Model!B:B)</f>
        <v>0.6</v>
      </c>
      <c r="W8617">
        <f>Sales_Data[[#This Row],[Sales]]*Sales_Data[[#This Row],[Cost_%]]</f>
        <v>8.5535999999999994</v>
      </c>
      <c r="X8617">
        <f>Sales_Data[[#This Row],[Sales]]-Sales_Data[[#This Row],[Cost]]</f>
        <v>5.7024000000000008</v>
      </c>
      <c r="Y8617" s="3">
        <f>Sales_Data[[#This Row],[Gross_Profit_Recalc]]/Sales_Data[[#This Row],[Sales]]</f>
        <v>0.4</v>
      </c>
      <c r="Z8617">
        <f>YEAR(Sales_Data[[#This Row],[Order Date]])</f>
        <v>2016</v>
      </c>
    </row>
    <row r="8618" spans="1:26" x14ac:dyDescent="0.2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>_xlfn.XLOOKUP(Sales_Data[[#This Row],[Category]],Assumptions_Model!A:A, Assumptions_Model!B:B)</f>
        <v>0.6</v>
      </c>
      <c r="W8618">
        <f>Sales_Data[[#This Row],[Sales]]*Sales_Data[[#This Row],[Cost_%]]</f>
        <v>49.188000000000002</v>
      </c>
      <c r="X8618">
        <f>Sales_Data[[#This Row],[Sales]]-Sales_Data[[#This Row],[Cost]]</f>
        <v>32.792000000000002</v>
      </c>
      <c r="Y8618" s="3">
        <f>Sales_Data[[#This Row],[Gross_Profit_Recalc]]/Sales_Data[[#This Row],[Sales]]</f>
        <v>0.4</v>
      </c>
      <c r="Z8618">
        <f>YEAR(Sales_Data[[#This Row],[Order Date]])</f>
        <v>2016</v>
      </c>
    </row>
    <row r="8619" spans="1:26" x14ac:dyDescent="0.2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>_xlfn.XLOOKUP(Sales_Data[[#This Row],[Category]],Assumptions_Model!A:A, Assumptions_Model!B:B)</f>
        <v>0.6</v>
      </c>
      <c r="W8619">
        <f>Sales_Data[[#This Row],[Sales]]*Sales_Data[[#This Row],[Cost_%]]</f>
        <v>23.7744</v>
      </c>
      <c r="X8619">
        <f>Sales_Data[[#This Row],[Sales]]-Sales_Data[[#This Row],[Cost]]</f>
        <v>15.849600000000002</v>
      </c>
      <c r="Y8619" s="3">
        <f>Sales_Data[[#This Row],[Gross_Profit_Recalc]]/Sales_Data[[#This Row],[Sales]]</f>
        <v>0.4</v>
      </c>
      <c r="Z8619">
        <f>YEAR(Sales_Data[[#This Row],[Order Date]])</f>
        <v>2016</v>
      </c>
    </row>
    <row r="8620" spans="1:26" x14ac:dyDescent="0.2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>_xlfn.XLOOKUP(Sales_Data[[#This Row],[Category]],Assumptions_Model!A:A, Assumptions_Model!B:B)</f>
        <v>0.65</v>
      </c>
      <c r="W8620">
        <f>Sales_Data[[#This Row],[Sales]]*Sales_Data[[#This Row],[Cost_%]]</f>
        <v>259.78680000000003</v>
      </c>
      <c r="X8620">
        <f>Sales_Data[[#This Row],[Sales]]-Sales_Data[[#This Row],[Cost]]</f>
        <v>139.8852</v>
      </c>
      <c r="Y8620" s="3">
        <f>Sales_Data[[#This Row],[Gross_Profit_Recalc]]/Sales_Data[[#This Row],[Sales]]</f>
        <v>0.35</v>
      </c>
      <c r="Z8620">
        <f>YEAR(Sales_Data[[#This Row],[Order Date]])</f>
        <v>2017</v>
      </c>
    </row>
    <row r="8621" spans="1:26" x14ac:dyDescent="0.2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>_xlfn.XLOOKUP(Sales_Data[[#This Row],[Category]],Assumptions_Model!A:A, Assumptions_Model!B:B)</f>
        <v>0.6</v>
      </c>
      <c r="W8621">
        <f>Sales_Data[[#This Row],[Sales]]*Sales_Data[[#This Row],[Cost_%]]</f>
        <v>39.072000000000003</v>
      </c>
      <c r="X8621">
        <f>Sales_Data[[#This Row],[Sales]]-Sales_Data[[#This Row],[Cost]]</f>
        <v>26.048000000000002</v>
      </c>
      <c r="Y8621" s="3">
        <f>Sales_Data[[#This Row],[Gross_Profit_Recalc]]/Sales_Data[[#This Row],[Sales]]</f>
        <v>0.4</v>
      </c>
      <c r="Z8621">
        <f>YEAR(Sales_Data[[#This Row],[Order Date]])</f>
        <v>2017</v>
      </c>
    </row>
    <row r="8622" spans="1:26" x14ac:dyDescent="0.2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>_xlfn.XLOOKUP(Sales_Data[[#This Row],[Category]],Assumptions_Model!A:A, Assumptions_Model!B:B)</f>
        <v>0.65</v>
      </c>
      <c r="W8622">
        <f>Sales_Data[[#This Row],[Sales]]*Sales_Data[[#This Row],[Cost_%]]</f>
        <v>19.864000000000001</v>
      </c>
      <c r="X8622">
        <f>Sales_Data[[#This Row],[Sales]]-Sales_Data[[#This Row],[Cost]]</f>
        <v>10.695999999999998</v>
      </c>
      <c r="Y8622" s="3">
        <f>Sales_Data[[#This Row],[Gross_Profit_Recalc]]/Sales_Data[[#This Row],[Sales]]</f>
        <v>0.34999999999999992</v>
      </c>
      <c r="Z8622">
        <f>YEAR(Sales_Data[[#This Row],[Order Date]])</f>
        <v>2017</v>
      </c>
    </row>
    <row r="8623" spans="1:26" x14ac:dyDescent="0.2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>_xlfn.XLOOKUP(Sales_Data[[#This Row],[Category]],Assumptions_Model!A:A, Assumptions_Model!B:B)</f>
        <v>0.6</v>
      </c>
      <c r="W8623">
        <f>Sales_Data[[#This Row],[Sales]]*Sales_Data[[#This Row],[Cost_%]]</f>
        <v>12.460800000000001</v>
      </c>
      <c r="X8623">
        <f>Sales_Data[[#This Row],[Sales]]-Sales_Data[[#This Row],[Cost]]</f>
        <v>8.3071999999999999</v>
      </c>
      <c r="Y8623" s="3">
        <f>Sales_Data[[#This Row],[Gross_Profit_Recalc]]/Sales_Data[[#This Row],[Sales]]</f>
        <v>0.39999999999999997</v>
      </c>
      <c r="Z8623">
        <f>YEAR(Sales_Data[[#This Row],[Order Date]])</f>
        <v>2017</v>
      </c>
    </row>
    <row r="8624" spans="1:26" x14ac:dyDescent="0.2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>_xlfn.XLOOKUP(Sales_Data[[#This Row],[Category]],Assumptions_Model!A:A, Assumptions_Model!B:B)</f>
        <v>0.6</v>
      </c>
      <c r="W8624">
        <f>Sales_Data[[#This Row],[Sales]]*Sales_Data[[#This Row],[Cost_%]]</f>
        <v>23.884799999999998</v>
      </c>
      <c r="X8624">
        <f>Sales_Data[[#This Row],[Sales]]-Sales_Data[[#This Row],[Cost]]</f>
        <v>15.923200000000001</v>
      </c>
      <c r="Y8624" s="3">
        <f>Sales_Data[[#This Row],[Gross_Profit_Recalc]]/Sales_Data[[#This Row],[Sales]]</f>
        <v>0.4</v>
      </c>
      <c r="Z8624">
        <f>YEAR(Sales_Data[[#This Row],[Order Date]])</f>
        <v>2016</v>
      </c>
    </row>
    <row r="8625" spans="1:26" x14ac:dyDescent="0.2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>_xlfn.XLOOKUP(Sales_Data[[#This Row],[Category]],Assumptions_Model!A:A, Assumptions_Model!B:B)</f>
        <v>0.6</v>
      </c>
      <c r="W8625">
        <f>Sales_Data[[#This Row],[Sales]]*Sales_Data[[#This Row],[Cost_%]]</f>
        <v>72.662399999999991</v>
      </c>
      <c r="X8625">
        <f>Sales_Data[[#This Row],[Sales]]-Sales_Data[[#This Row],[Cost]]</f>
        <v>48.441600000000008</v>
      </c>
      <c r="Y8625" s="3">
        <f>Sales_Data[[#This Row],[Gross_Profit_Recalc]]/Sales_Data[[#This Row],[Sales]]</f>
        <v>0.40000000000000008</v>
      </c>
      <c r="Z8625">
        <f>YEAR(Sales_Data[[#This Row],[Order Date]])</f>
        <v>2015</v>
      </c>
    </row>
    <row r="8626" spans="1:26" x14ac:dyDescent="0.2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>_xlfn.XLOOKUP(Sales_Data[[#This Row],[Category]],Assumptions_Model!A:A, Assumptions_Model!B:B)</f>
        <v>0.55000000000000004</v>
      </c>
      <c r="W8626">
        <f>Sales_Data[[#This Row],[Sales]]*Sales_Data[[#This Row],[Cost_%]]</f>
        <v>61.578000000000003</v>
      </c>
      <c r="X8626">
        <f>Sales_Data[[#This Row],[Sales]]-Sales_Data[[#This Row],[Cost]]</f>
        <v>50.381999999999991</v>
      </c>
      <c r="Y8626" s="3">
        <f>Sales_Data[[#This Row],[Gross_Profit_Recalc]]/Sales_Data[[#This Row],[Sales]]</f>
        <v>0.44999999999999996</v>
      </c>
      <c r="Z8626">
        <f>YEAR(Sales_Data[[#This Row],[Order Date]])</f>
        <v>2015</v>
      </c>
    </row>
    <row r="8627" spans="1:26" x14ac:dyDescent="0.2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>_xlfn.XLOOKUP(Sales_Data[[#This Row],[Category]],Assumptions_Model!A:A, Assumptions_Model!B:B)</f>
        <v>0.6</v>
      </c>
      <c r="W8627">
        <f>Sales_Data[[#This Row],[Sales]]*Sales_Data[[#This Row],[Cost_%]]</f>
        <v>9.4176000000000002</v>
      </c>
      <c r="X8627">
        <f>Sales_Data[[#This Row],[Sales]]-Sales_Data[[#This Row],[Cost]]</f>
        <v>6.2783999999999995</v>
      </c>
      <c r="Y8627" s="3">
        <f>Sales_Data[[#This Row],[Gross_Profit_Recalc]]/Sales_Data[[#This Row],[Sales]]</f>
        <v>0.39999999999999997</v>
      </c>
      <c r="Z8627">
        <f>YEAR(Sales_Data[[#This Row],[Order Date]])</f>
        <v>2015</v>
      </c>
    </row>
    <row r="8628" spans="1:26" x14ac:dyDescent="0.2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>_xlfn.XLOOKUP(Sales_Data[[#This Row],[Category]],Assumptions_Model!A:A, Assumptions_Model!B:B)</f>
        <v>0.6</v>
      </c>
      <c r="W8628">
        <f>Sales_Data[[#This Row],[Sales]]*Sales_Data[[#This Row],[Cost_%]]</f>
        <v>42.155999999999999</v>
      </c>
      <c r="X8628">
        <f>Sales_Data[[#This Row],[Sales]]-Sales_Data[[#This Row],[Cost]]</f>
        <v>28.104000000000006</v>
      </c>
      <c r="Y8628" s="3">
        <f>Sales_Data[[#This Row],[Gross_Profit_Recalc]]/Sales_Data[[#This Row],[Sales]]</f>
        <v>0.40000000000000008</v>
      </c>
      <c r="Z8628">
        <f>YEAR(Sales_Data[[#This Row],[Order Date]])</f>
        <v>2015</v>
      </c>
    </row>
    <row r="8629" spans="1:26" x14ac:dyDescent="0.2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>_xlfn.XLOOKUP(Sales_Data[[#This Row],[Category]],Assumptions_Model!A:A, Assumptions_Model!B:B)</f>
        <v>0.55000000000000004</v>
      </c>
      <c r="W8629">
        <f>Sales_Data[[#This Row],[Sales]]*Sales_Data[[#This Row],[Cost_%]]</f>
        <v>49.500000000000007</v>
      </c>
      <c r="X8629">
        <f>Sales_Data[[#This Row],[Sales]]-Sales_Data[[#This Row],[Cost]]</f>
        <v>40.499999999999993</v>
      </c>
      <c r="Y8629" s="3">
        <f>Sales_Data[[#This Row],[Gross_Profit_Recalc]]/Sales_Data[[#This Row],[Sales]]</f>
        <v>0.4499999999999999</v>
      </c>
      <c r="Z8629">
        <f>YEAR(Sales_Data[[#This Row],[Order Date]])</f>
        <v>2015</v>
      </c>
    </row>
    <row r="8630" spans="1:26" x14ac:dyDescent="0.2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>_xlfn.XLOOKUP(Sales_Data[[#This Row],[Category]],Assumptions_Model!A:A, Assumptions_Model!B:B)</f>
        <v>0.6</v>
      </c>
      <c r="W8630">
        <f>Sales_Data[[#This Row],[Sales]]*Sales_Data[[#This Row],[Cost_%]]</f>
        <v>3.6576</v>
      </c>
      <c r="X8630">
        <f>Sales_Data[[#This Row],[Sales]]-Sales_Data[[#This Row],[Cost]]</f>
        <v>2.4384000000000001</v>
      </c>
      <c r="Y8630" s="3">
        <f>Sales_Data[[#This Row],[Gross_Profit_Recalc]]/Sales_Data[[#This Row],[Sales]]</f>
        <v>0.4</v>
      </c>
      <c r="Z8630">
        <f>YEAR(Sales_Data[[#This Row],[Order Date]])</f>
        <v>2015</v>
      </c>
    </row>
    <row r="8631" spans="1:26" x14ac:dyDescent="0.2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>_xlfn.XLOOKUP(Sales_Data[[#This Row],[Category]],Assumptions_Model!A:A, Assumptions_Model!B:B)</f>
        <v>0.65</v>
      </c>
      <c r="W8631">
        <f>Sales_Data[[#This Row],[Sales]]*Sales_Data[[#This Row],[Cost_%]]</f>
        <v>312.76440000000002</v>
      </c>
      <c r="X8631">
        <f>Sales_Data[[#This Row],[Sales]]-Sales_Data[[#This Row],[Cost]]</f>
        <v>168.41159999999996</v>
      </c>
      <c r="Y8631" s="3">
        <f>Sales_Data[[#This Row],[Gross_Profit_Recalc]]/Sales_Data[[#This Row],[Sales]]</f>
        <v>0.34999999999999992</v>
      </c>
      <c r="Z8631">
        <f>YEAR(Sales_Data[[#This Row],[Order Date]])</f>
        <v>2015</v>
      </c>
    </row>
    <row r="8632" spans="1:26" x14ac:dyDescent="0.2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>_xlfn.XLOOKUP(Sales_Data[[#This Row],[Category]],Assumptions_Model!A:A, Assumptions_Model!B:B)</f>
        <v>0.6</v>
      </c>
      <c r="W8632">
        <f>Sales_Data[[#This Row],[Sales]]*Sales_Data[[#This Row],[Cost_%]]</f>
        <v>4.3440000000000003</v>
      </c>
      <c r="X8632">
        <f>Sales_Data[[#This Row],[Sales]]-Sales_Data[[#This Row],[Cost]]</f>
        <v>2.8959999999999999</v>
      </c>
      <c r="Y8632" s="3">
        <f>Sales_Data[[#This Row],[Gross_Profit_Recalc]]/Sales_Data[[#This Row],[Sales]]</f>
        <v>0.39999999999999997</v>
      </c>
      <c r="Z8632">
        <f>YEAR(Sales_Data[[#This Row],[Order Date]])</f>
        <v>2015</v>
      </c>
    </row>
    <row r="8633" spans="1:26" x14ac:dyDescent="0.2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>_xlfn.XLOOKUP(Sales_Data[[#This Row],[Category]],Assumptions_Model!A:A, Assumptions_Model!B:B)</f>
        <v>0.65</v>
      </c>
      <c r="W8633">
        <f>Sales_Data[[#This Row],[Sales]]*Sales_Data[[#This Row],[Cost_%]]</f>
        <v>115.3425</v>
      </c>
      <c r="X8633">
        <f>Sales_Data[[#This Row],[Sales]]-Sales_Data[[#This Row],[Cost]]</f>
        <v>62.107499999999987</v>
      </c>
      <c r="Y8633" s="3">
        <f>Sales_Data[[#This Row],[Gross_Profit_Recalc]]/Sales_Data[[#This Row],[Sales]]</f>
        <v>0.35</v>
      </c>
      <c r="Z8633">
        <f>YEAR(Sales_Data[[#This Row],[Order Date]])</f>
        <v>2016</v>
      </c>
    </row>
    <row r="8634" spans="1:26" x14ac:dyDescent="0.2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>_xlfn.XLOOKUP(Sales_Data[[#This Row],[Category]],Assumptions_Model!A:A, Assumptions_Model!B:B)</f>
        <v>0.6</v>
      </c>
      <c r="W8634">
        <f>Sales_Data[[#This Row],[Sales]]*Sales_Data[[#This Row],[Cost_%]]</f>
        <v>821.85839999999996</v>
      </c>
      <c r="X8634">
        <f>Sales_Data[[#This Row],[Sales]]-Sales_Data[[#This Row],[Cost]]</f>
        <v>547.90559999999994</v>
      </c>
      <c r="Y8634" s="3">
        <f>Sales_Data[[#This Row],[Gross_Profit_Recalc]]/Sales_Data[[#This Row],[Sales]]</f>
        <v>0.39999999999999997</v>
      </c>
      <c r="Z8634">
        <f>YEAR(Sales_Data[[#This Row],[Order Date]])</f>
        <v>2016</v>
      </c>
    </row>
    <row r="8635" spans="1:26" x14ac:dyDescent="0.2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f>_xlfn.XLOOKUP(Sales_Data[[#This Row],[Category]],Assumptions_Model!A:A, Assumptions_Model!B:B)</f>
        <v>0.6</v>
      </c>
      <c r="W8635">
        <f>Sales_Data[[#This Row],[Sales]]*Sales_Data[[#This Row],[Cost_%]]</f>
        <v>5.6879999999999997</v>
      </c>
      <c r="X8635">
        <f>Sales_Data[[#This Row],[Sales]]-Sales_Data[[#This Row],[Cost]]</f>
        <v>3.7920000000000007</v>
      </c>
      <c r="Y8635" s="3">
        <f>Sales_Data[[#This Row],[Gross_Profit_Recalc]]/Sales_Data[[#This Row],[Sales]]</f>
        <v>0.40000000000000008</v>
      </c>
      <c r="Z8635">
        <f>YEAR(Sales_Data[[#This Row],[Order Date]])</f>
        <v>2016</v>
      </c>
    </row>
    <row r="8636" spans="1:26" x14ac:dyDescent="0.2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>_xlfn.XLOOKUP(Sales_Data[[#This Row],[Category]],Assumptions_Model!A:A, Assumptions_Model!B:B)</f>
        <v>0.65</v>
      </c>
      <c r="W8636">
        <f>Sales_Data[[#This Row],[Sales]]*Sales_Data[[#This Row],[Cost_%]]</f>
        <v>85.137</v>
      </c>
      <c r="X8636">
        <f>Sales_Data[[#This Row],[Sales]]-Sales_Data[[#This Row],[Cost]]</f>
        <v>45.842999999999989</v>
      </c>
      <c r="Y8636" s="3">
        <f>Sales_Data[[#This Row],[Gross_Profit_Recalc]]/Sales_Data[[#This Row],[Sales]]</f>
        <v>0.34999999999999992</v>
      </c>
      <c r="Z8636">
        <f>YEAR(Sales_Data[[#This Row],[Order Date]])</f>
        <v>2017</v>
      </c>
    </row>
    <row r="8637" spans="1:26" x14ac:dyDescent="0.2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f>_xlfn.XLOOKUP(Sales_Data[[#This Row],[Category]],Assumptions_Model!A:A, Assumptions_Model!B:B)</f>
        <v>0.6</v>
      </c>
      <c r="W8637">
        <f>Sales_Data[[#This Row],[Sales]]*Sales_Data[[#This Row],[Cost_%]]</f>
        <v>104.96999999999998</v>
      </c>
      <c r="X8637">
        <f>Sales_Data[[#This Row],[Sales]]-Sales_Data[[#This Row],[Cost]]</f>
        <v>69.98</v>
      </c>
      <c r="Y8637" s="3">
        <f>Sales_Data[[#This Row],[Gross_Profit_Recalc]]/Sales_Data[[#This Row],[Sales]]</f>
        <v>0.4</v>
      </c>
      <c r="Z8637">
        <f>YEAR(Sales_Data[[#This Row],[Order Date]])</f>
        <v>2014</v>
      </c>
    </row>
    <row r="8638" spans="1:26" x14ac:dyDescent="0.2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>_xlfn.XLOOKUP(Sales_Data[[#This Row],[Category]],Assumptions_Model!A:A, Assumptions_Model!B:B)</f>
        <v>0.6</v>
      </c>
      <c r="W8638">
        <f>Sales_Data[[#This Row],[Sales]]*Sales_Data[[#This Row],[Cost_%]]</f>
        <v>495.59999999999997</v>
      </c>
      <c r="X8638">
        <f>Sales_Data[[#This Row],[Sales]]-Sales_Data[[#This Row],[Cost]]</f>
        <v>330.40000000000003</v>
      </c>
      <c r="Y8638" s="3">
        <f>Sales_Data[[#This Row],[Gross_Profit_Recalc]]/Sales_Data[[#This Row],[Sales]]</f>
        <v>0.4</v>
      </c>
      <c r="Z8638">
        <f>YEAR(Sales_Data[[#This Row],[Order Date]])</f>
        <v>2014</v>
      </c>
    </row>
    <row r="8639" spans="1:26" x14ac:dyDescent="0.2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>_xlfn.XLOOKUP(Sales_Data[[#This Row],[Category]],Assumptions_Model!A:A, Assumptions_Model!B:B)</f>
        <v>0.65</v>
      </c>
      <c r="W8639">
        <f>Sales_Data[[#This Row],[Sales]]*Sales_Data[[#This Row],[Cost_%]]</f>
        <v>90.727000000000018</v>
      </c>
      <c r="X8639">
        <f>Sales_Data[[#This Row],[Sales]]-Sales_Data[[#This Row],[Cost]]</f>
        <v>48.852999999999994</v>
      </c>
      <c r="Y8639" s="3">
        <f>Sales_Data[[#This Row],[Gross_Profit_Recalc]]/Sales_Data[[#This Row],[Sales]]</f>
        <v>0.34999999999999992</v>
      </c>
      <c r="Z8639">
        <f>YEAR(Sales_Data[[#This Row],[Order Date]])</f>
        <v>2017</v>
      </c>
    </row>
    <row r="8640" spans="1:26" x14ac:dyDescent="0.2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>_xlfn.XLOOKUP(Sales_Data[[#This Row],[Category]],Assumptions_Model!A:A, Assumptions_Model!B:B)</f>
        <v>0.55000000000000004</v>
      </c>
      <c r="W8640">
        <f>Sales_Data[[#This Row],[Sales]]*Sales_Data[[#This Row],[Cost_%]]</f>
        <v>219.97250000000003</v>
      </c>
      <c r="X8640">
        <f>Sales_Data[[#This Row],[Sales]]-Sales_Data[[#This Row],[Cost]]</f>
        <v>179.97749999999996</v>
      </c>
      <c r="Y8640" s="3">
        <f>Sales_Data[[#This Row],[Gross_Profit_Recalc]]/Sales_Data[[#This Row],[Sales]]</f>
        <v>0.4499999999999999</v>
      </c>
      <c r="Z8640">
        <f>YEAR(Sales_Data[[#This Row],[Order Date]])</f>
        <v>2017</v>
      </c>
    </row>
    <row r="8641" spans="1:26" x14ac:dyDescent="0.2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>_xlfn.XLOOKUP(Sales_Data[[#This Row],[Category]],Assumptions_Model!A:A, Assumptions_Model!B:B)</f>
        <v>0.6</v>
      </c>
      <c r="W8641">
        <f>Sales_Data[[#This Row],[Sales]]*Sales_Data[[#This Row],[Cost_%]]</f>
        <v>7.4340000000000002</v>
      </c>
      <c r="X8641">
        <f>Sales_Data[[#This Row],[Sales]]-Sales_Data[[#This Row],[Cost]]</f>
        <v>4.9560000000000004</v>
      </c>
      <c r="Y8641" s="3">
        <f>Sales_Data[[#This Row],[Gross_Profit_Recalc]]/Sales_Data[[#This Row],[Sales]]</f>
        <v>0.4</v>
      </c>
      <c r="Z8641">
        <f>YEAR(Sales_Data[[#This Row],[Order Date]])</f>
        <v>2014</v>
      </c>
    </row>
    <row r="8642" spans="1:26" x14ac:dyDescent="0.2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>_xlfn.XLOOKUP(Sales_Data[[#This Row],[Category]],Assumptions_Model!A:A, Assumptions_Model!B:B)</f>
        <v>0.6</v>
      </c>
      <c r="W8642">
        <f>Sales_Data[[#This Row],[Sales]]*Sales_Data[[#This Row],[Cost_%]]</f>
        <v>456.58800000000002</v>
      </c>
      <c r="X8642">
        <f>Sales_Data[[#This Row],[Sales]]-Sales_Data[[#This Row],[Cost]]</f>
        <v>304.392</v>
      </c>
      <c r="Y8642" s="3">
        <f>Sales_Data[[#This Row],[Gross_Profit_Recalc]]/Sales_Data[[#This Row],[Sales]]</f>
        <v>0.39999999999999997</v>
      </c>
      <c r="Z8642">
        <f>YEAR(Sales_Data[[#This Row],[Order Date]])</f>
        <v>2017</v>
      </c>
    </row>
    <row r="8643" spans="1:26" x14ac:dyDescent="0.2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>_xlfn.XLOOKUP(Sales_Data[[#This Row],[Category]],Assumptions_Model!A:A, Assumptions_Model!B:B)</f>
        <v>0.6</v>
      </c>
      <c r="W8643">
        <f>Sales_Data[[#This Row],[Sales]]*Sales_Data[[#This Row],[Cost_%]]</f>
        <v>40.716000000000001</v>
      </c>
      <c r="X8643">
        <f>Sales_Data[[#This Row],[Sales]]-Sales_Data[[#This Row],[Cost]]</f>
        <v>27.143999999999998</v>
      </c>
      <c r="Y8643" s="3">
        <f>Sales_Data[[#This Row],[Gross_Profit_Recalc]]/Sales_Data[[#This Row],[Sales]]</f>
        <v>0.39999999999999997</v>
      </c>
      <c r="Z8643">
        <f>YEAR(Sales_Data[[#This Row],[Order Date]])</f>
        <v>2017</v>
      </c>
    </row>
    <row r="8644" spans="1:26" x14ac:dyDescent="0.2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>_xlfn.XLOOKUP(Sales_Data[[#This Row],[Category]],Assumptions_Model!A:A, Assumptions_Model!B:B)</f>
        <v>0.6</v>
      </c>
      <c r="W8644">
        <f>Sales_Data[[#This Row],[Sales]]*Sales_Data[[#This Row],[Cost_%]]</f>
        <v>18.9024</v>
      </c>
      <c r="X8644">
        <f>Sales_Data[[#This Row],[Sales]]-Sales_Data[[#This Row],[Cost]]</f>
        <v>12.601600000000001</v>
      </c>
      <c r="Y8644" s="3">
        <f>Sales_Data[[#This Row],[Gross_Profit_Recalc]]/Sales_Data[[#This Row],[Sales]]</f>
        <v>0.4</v>
      </c>
      <c r="Z8644">
        <f>YEAR(Sales_Data[[#This Row],[Order Date]])</f>
        <v>2015</v>
      </c>
    </row>
    <row r="8645" spans="1:26" x14ac:dyDescent="0.2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>_xlfn.XLOOKUP(Sales_Data[[#This Row],[Category]],Assumptions_Model!A:A, Assumptions_Model!B:B)</f>
        <v>0.6</v>
      </c>
      <c r="W8645">
        <f>Sales_Data[[#This Row],[Sales]]*Sales_Data[[#This Row],[Cost_%]]</f>
        <v>3.024</v>
      </c>
      <c r="X8645">
        <f>Sales_Data[[#This Row],[Sales]]-Sales_Data[[#This Row],[Cost]]</f>
        <v>2.016</v>
      </c>
      <c r="Y8645" s="3">
        <f>Sales_Data[[#This Row],[Gross_Profit_Recalc]]/Sales_Data[[#This Row],[Sales]]</f>
        <v>0.4</v>
      </c>
      <c r="Z8645">
        <f>YEAR(Sales_Data[[#This Row],[Order Date]])</f>
        <v>2015</v>
      </c>
    </row>
    <row r="8646" spans="1:26" x14ac:dyDescent="0.2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>_xlfn.XLOOKUP(Sales_Data[[#This Row],[Category]],Assumptions_Model!A:A, Assumptions_Model!B:B)</f>
        <v>0.6</v>
      </c>
      <c r="W8646">
        <f>Sales_Data[[#This Row],[Sales]]*Sales_Data[[#This Row],[Cost_%]]</f>
        <v>23.927399999999999</v>
      </c>
      <c r="X8646">
        <f>Sales_Data[[#This Row],[Sales]]-Sales_Data[[#This Row],[Cost]]</f>
        <v>15.951599999999999</v>
      </c>
      <c r="Y8646" s="3">
        <f>Sales_Data[[#This Row],[Gross_Profit_Recalc]]/Sales_Data[[#This Row],[Sales]]</f>
        <v>0.4</v>
      </c>
      <c r="Z8646">
        <f>YEAR(Sales_Data[[#This Row],[Order Date]])</f>
        <v>2015</v>
      </c>
    </row>
    <row r="8647" spans="1:26" x14ac:dyDescent="0.2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>_xlfn.XLOOKUP(Sales_Data[[#This Row],[Category]],Assumptions_Model!A:A, Assumptions_Model!B:B)</f>
        <v>0.65</v>
      </c>
      <c r="W8647">
        <f>Sales_Data[[#This Row],[Sales]]*Sales_Data[[#This Row],[Cost_%]]</f>
        <v>3.0627999999999997</v>
      </c>
      <c r="X8647">
        <f>Sales_Data[[#This Row],[Sales]]-Sales_Data[[#This Row],[Cost]]</f>
        <v>1.6492</v>
      </c>
      <c r="Y8647" s="3">
        <f>Sales_Data[[#This Row],[Gross_Profit_Recalc]]/Sales_Data[[#This Row],[Sales]]</f>
        <v>0.35000000000000003</v>
      </c>
      <c r="Z8647">
        <f>YEAR(Sales_Data[[#This Row],[Order Date]])</f>
        <v>2015</v>
      </c>
    </row>
    <row r="8648" spans="1:26" x14ac:dyDescent="0.2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>_xlfn.XLOOKUP(Sales_Data[[#This Row],[Category]],Assumptions_Model!A:A, Assumptions_Model!B:B)</f>
        <v>0.65</v>
      </c>
      <c r="W8648">
        <f>Sales_Data[[#This Row],[Sales]]*Sales_Data[[#This Row],[Cost_%]]</f>
        <v>126.3288</v>
      </c>
      <c r="X8648">
        <f>Sales_Data[[#This Row],[Sales]]-Sales_Data[[#This Row],[Cost]]</f>
        <v>68.023200000000003</v>
      </c>
      <c r="Y8648" s="3">
        <f>Sales_Data[[#This Row],[Gross_Profit_Recalc]]/Sales_Data[[#This Row],[Sales]]</f>
        <v>0.35000000000000003</v>
      </c>
      <c r="Z8648">
        <f>YEAR(Sales_Data[[#This Row],[Order Date]])</f>
        <v>2016</v>
      </c>
    </row>
    <row r="8649" spans="1:26" x14ac:dyDescent="0.2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>_xlfn.XLOOKUP(Sales_Data[[#This Row],[Category]],Assumptions_Model!A:A, Assumptions_Model!B:B)</f>
        <v>0.65</v>
      </c>
      <c r="W8649">
        <f>Sales_Data[[#This Row],[Sales]]*Sales_Data[[#This Row],[Cost_%]]</f>
        <v>63.325600000000009</v>
      </c>
      <c r="X8649">
        <f>Sales_Data[[#This Row],[Sales]]-Sales_Data[[#This Row],[Cost]]</f>
        <v>34.098399999999998</v>
      </c>
      <c r="Y8649" s="3">
        <f>Sales_Data[[#This Row],[Gross_Profit_Recalc]]/Sales_Data[[#This Row],[Sales]]</f>
        <v>0.35</v>
      </c>
      <c r="Z8649">
        <f>YEAR(Sales_Data[[#This Row],[Order Date]])</f>
        <v>2015</v>
      </c>
    </row>
    <row r="8650" spans="1:26" x14ac:dyDescent="0.2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>_xlfn.XLOOKUP(Sales_Data[[#This Row],[Category]],Assumptions_Model!A:A, Assumptions_Model!B:B)</f>
        <v>0.6</v>
      </c>
      <c r="W8650">
        <f>Sales_Data[[#This Row],[Sales]]*Sales_Data[[#This Row],[Cost_%]]</f>
        <v>422.85599999999999</v>
      </c>
      <c r="X8650">
        <f>Sales_Data[[#This Row],[Sales]]-Sales_Data[[#This Row],[Cost]]</f>
        <v>281.904</v>
      </c>
      <c r="Y8650" s="3">
        <f>Sales_Data[[#This Row],[Gross_Profit_Recalc]]/Sales_Data[[#This Row],[Sales]]</f>
        <v>0.4</v>
      </c>
      <c r="Z8650">
        <f>YEAR(Sales_Data[[#This Row],[Order Date]])</f>
        <v>2016</v>
      </c>
    </row>
    <row r="8651" spans="1:26" x14ac:dyDescent="0.2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>_xlfn.XLOOKUP(Sales_Data[[#This Row],[Category]],Assumptions_Model!A:A, Assumptions_Model!B:B)</f>
        <v>0.6</v>
      </c>
      <c r="W8651">
        <f>Sales_Data[[#This Row],[Sales]]*Sales_Data[[#This Row],[Cost_%]]</f>
        <v>16.4376</v>
      </c>
      <c r="X8651">
        <f>Sales_Data[[#This Row],[Sales]]-Sales_Data[[#This Row],[Cost]]</f>
        <v>10.958400000000001</v>
      </c>
      <c r="Y8651" s="3">
        <f>Sales_Data[[#This Row],[Gross_Profit_Recalc]]/Sales_Data[[#This Row],[Sales]]</f>
        <v>0.4</v>
      </c>
      <c r="Z8651">
        <f>YEAR(Sales_Data[[#This Row],[Order Date]])</f>
        <v>2016</v>
      </c>
    </row>
    <row r="8652" spans="1:26" x14ac:dyDescent="0.2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f>_xlfn.XLOOKUP(Sales_Data[[#This Row],[Category]],Assumptions_Model!A:A, Assumptions_Model!B:B)</f>
        <v>0.6</v>
      </c>
      <c r="W8652">
        <f>Sales_Data[[#This Row],[Sales]]*Sales_Data[[#This Row],[Cost_%]]</f>
        <v>3.42</v>
      </c>
      <c r="X8652">
        <f>Sales_Data[[#This Row],[Sales]]-Sales_Data[[#This Row],[Cost]]</f>
        <v>2.2800000000000002</v>
      </c>
      <c r="Y8652" s="3">
        <f>Sales_Data[[#This Row],[Gross_Profit_Recalc]]/Sales_Data[[#This Row],[Sales]]</f>
        <v>0.4</v>
      </c>
      <c r="Z8652">
        <f>YEAR(Sales_Data[[#This Row],[Order Date]])</f>
        <v>2014</v>
      </c>
    </row>
    <row r="8653" spans="1:26" x14ac:dyDescent="0.2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>_xlfn.XLOOKUP(Sales_Data[[#This Row],[Category]],Assumptions_Model!A:A, Assumptions_Model!B:B)</f>
        <v>0.65</v>
      </c>
      <c r="W8653">
        <f>Sales_Data[[#This Row],[Sales]]*Sales_Data[[#This Row],[Cost_%]]</f>
        <v>9.2234999999999996</v>
      </c>
      <c r="X8653">
        <f>Sales_Data[[#This Row],[Sales]]-Sales_Data[[#This Row],[Cost]]</f>
        <v>4.9664999999999999</v>
      </c>
      <c r="Y8653" s="3">
        <f>Sales_Data[[#This Row],[Gross_Profit_Recalc]]/Sales_Data[[#This Row],[Sales]]</f>
        <v>0.35000000000000003</v>
      </c>
      <c r="Z8653">
        <f>YEAR(Sales_Data[[#This Row],[Order Date]])</f>
        <v>2014</v>
      </c>
    </row>
    <row r="8654" spans="1:26" x14ac:dyDescent="0.2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>_xlfn.XLOOKUP(Sales_Data[[#This Row],[Category]],Assumptions_Model!A:A, Assumptions_Model!B:B)</f>
        <v>0.6</v>
      </c>
      <c r="W8654">
        <f>Sales_Data[[#This Row],[Sales]]*Sales_Data[[#This Row],[Cost_%]]</f>
        <v>4.38</v>
      </c>
      <c r="X8654">
        <f>Sales_Data[[#This Row],[Sales]]-Sales_Data[[#This Row],[Cost]]</f>
        <v>2.92</v>
      </c>
      <c r="Y8654" s="3">
        <f>Sales_Data[[#This Row],[Gross_Profit_Recalc]]/Sales_Data[[#This Row],[Sales]]</f>
        <v>0.4</v>
      </c>
      <c r="Z8654">
        <f>YEAR(Sales_Data[[#This Row],[Order Date]])</f>
        <v>2014</v>
      </c>
    </row>
    <row r="8655" spans="1:26" x14ac:dyDescent="0.2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>_xlfn.XLOOKUP(Sales_Data[[#This Row],[Category]],Assumptions_Model!A:A, Assumptions_Model!B:B)</f>
        <v>0.55000000000000004</v>
      </c>
      <c r="W8655">
        <f>Sales_Data[[#This Row],[Sales]]*Sales_Data[[#This Row],[Cost_%]]</f>
        <v>109.989</v>
      </c>
      <c r="X8655">
        <f>Sales_Data[[#This Row],[Sales]]-Sales_Data[[#This Row],[Cost]]</f>
        <v>89.990999999999985</v>
      </c>
      <c r="Y8655" s="3">
        <f>Sales_Data[[#This Row],[Gross_Profit_Recalc]]/Sales_Data[[#This Row],[Sales]]</f>
        <v>0.44999999999999996</v>
      </c>
      <c r="Z8655">
        <f>YEAR(Sales_Data[[#This Row],[Order Date]])</f>
        <v>2014</v>
      </c>
    </row>
    <row r="8656" spans="1:26" x14ac:dyDescent="0.2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f>_xlfn.XLOOKUP(Sales_Data[[#This Row],[Category]],Assumptions_Model!A:A, Assumptions_Model!B:B)</f>
        <v>0.55000000000000004</v>
      </c>
      <c r="W8656">
        <f>Sales_Data[[#This Row],[Sales]]*Sales_Data[[#This Row],[Cost_%]]</f>
        <v>79.728000000000009</v>
      </c>
      <c r="X8656">
        <f>Sales_Data[[#This Row],[Sales]]-Sales_Data[[#This Row],[Cost]]</f>
        <v>65.231999999999999</v>
      </c>
      <c r="Y8656" s="3">
        <f>Sales_Data[[#This Row],[Gross_Profit_Recalc]]/Sales_Data[[#This Row],[Sales]]</f>
        <v>0.44999999999999996</v>
      </c>
      <c r="Z8656">
        <f>YEAR(Sales_Data[[#This Row],[Order Date]])</f>
        <v>2014</v>
      </c>
    </row>
    <row r="8657" spans="1:26" x14ac:dyDescent="0.2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>_xlfn.XLOOKUP(Sales_Data[[#This Row],[Category]],Assumptions_Model!A:A, Assumptions_Model!B:B)</f>
        <v>0.55000000000000004</v>
      </c>
      <c r="W8657">
        <f>Sales_Data[[#This Row],[Sales]]*Sales_Data[[#This Row],[Cost_%]]</f>
        <v>64.900000000000006</v>
      </c>
      <c r="X8657">
        <f>Sales_Data[[#This Row],[Sales]]-Sales_Data[[#This Row],[Cost]]</f>
        <v>53.099999999999994</v>
      </c>
      <c r="Y8657" s="3">
        <f>Sales_Data[[#This Row],[Gross_Profit_Recalc]]/Sales_Data[[#This Row],[Sales]]</f>
        <v>0.44999999999999996</v>
      </c>
      <c r="Z8657">
        <f>YEAR(Sales_Data[[#This Row],[Order Date]])</f>
        <v>2014</v>
      </c>
    </row>
    <row r="8658" spans="1:26" x14ac:dyDescent="0.2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>_xlfn.XLOOKUP(Sales_Data[[#This Row],[Category]],Assumptions_Model!A:A, Assumptions_Model!B:B)</f>
        <v>0.6</v>
      </c>
      <c r="W8658">
        <f>Sales_Data[[#This Row],[Sales]]*Sales_Data[[#This Row],[Cost_%]]</f>
        <v>29.363999999999997</v>
      </c>
      <c r="X8658">
        <f>Sales_Data[[#This Row],[Sales]]-Sales_Data[[#This Row],[Cost]]</f>
        <v>19.576000000000001</v>
      </c>
      <c r="Y8658" s="3">
        <f>Sales_Data[[#This Row],[Gross_Profit_Recalc]]/Sales_Data[[#This Row],[Sales]]</f>
        <v>0.4</v>
      </c>
      <c r="Z8658">
        <f>YEAR(Sales_Data[[#This Row],[Order Date]])</f>
        <v>2014</v>
      </c>
    </row>
    <row r="8659" spans="1:26" x14ac:dyDescent="0.2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>_xlfn.XLOOKUP(Sales_Data[[#This Row],[Category]],Assumptions_Model!A:A, Assumptions_Model!B:B)</f>
        <v>0.6</v>
      </c>
      <c r="W8659">
        <f>Sales_Data[[#This Row],[Sales]]*Sales_Data[[#This Row],[Cost_%]]</f>
        <v>13.596</v>
      </c>
      <c r="X8659">
        <f>Sales_Data[[#This Row],[Sales]]-Sales_Data[[#This Row],[Cost]]</f>
        <v>9.0640000000000001</v>
      </c>
      <c r="Y8659" s="3">
        <f>Sales_Data[[#This Row],[Gross_Profit_Recalc]]/Sales_Data[[#This Row],[Sales]]</f>
        <v>0.4</v>
      </c>
      <c r="Z8659">
        <f>YEAR(Sales_Data[[#This Row],[Order Date]])</f>
        <v>2014</v>
      </c>
    </row>
    <row r="8660" spans="1:26" x14ac:dyDescent="0.2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>_xlfn.XLOOKUP(Sales_Data[[#This Row],[Category]],Assumptions_Model!A:A, Assumptions_Model!B:B)</f>
        <v>0.6</v>
      </c>
      <c r="W8660">
        <f>Sales_Data[[#This Row],[Sales]]*Sales_Data[[#This Row],[Cost_%]]</f>
        <v>0.50159999999999993</v>
      </c>
      <c r="X8660">
        <f>Sales_Data[[#This Row],[Sales]]-Sales_Data[[#This Row],[Cost]]</f>
        <v>0.33440000000000003</v>
      </c>
      <c r="Y8660" s="3">
        <f>Sales_Data[[#This Row],[Gross_Profit_Recalc]]/Sales_Data[[#This Row],[Sales]]</f>
        <v>0.40000000000000008</v>
      </c>
      <c r="Z8660">
        <f>YEAR(Sales_Data[[#This Row],[Order Date]])</f>
        <v>2016</v>
      </c>
    </row>
    <row r="8661" spans="1:26" x14ac:dyDescent="0.2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>_xlfn.XLOOKUP(Sales_Data[[#This Row],[Category]],Assumptions_Model!A:A, Assumptions_Model!B:B)</f>
        <v>0.6</v>
      </c>
      <c r="W8661">
        <f>Sales_Data[[#This Row],[Sales]]*Sales_Data[[#This Row],[Cost_%]]</f>
        <v>18.576000000000001</v>
      </c>
      <c r="X8661">
        <f>Sales_Data[[#This Row],[Sales]]-Sales_Data[[#This Row],[Cost]]</f>
        <v>12.384</v>
      </c>
      <c r="Y8661" s="3">
        <f>Sales_Data[[#This Row],[Gross_Profit_Recalc]]/Sales_Data[[#This Row],[Sales]]</f>
        <v>0.4</v>
      </c>
      <c r="Z8661">
        <f>YEAR(Sales_Data[[#This Row],[Order Date]])</f>
        <v>2016</v>
      </c>
    </row>
    <row r="8662" spans="1:26" x14ac:dyDescent="0.2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>_xlfn.XLOOKUP(Sales_Data[[#This Row],[Category]],Assumptions_Model!A:A, Assumptions_Model!B:B)</f>
        <v>0.65</v>
      </c>
      <c r="W8662">
        <f>Sales_Data[[#This Row],[Sales]]*Sales_Data[[#This Row],[Cost_%]]</f>
        <v>470.548</v>
      </c>
      <c r="X8662">
        <f>Sales_Data[[#This Row],[Sales]]-Sales_Data[[#This Row],[Cost]]</f>
        <v>253.37199999999996</v>
      </c>
      <c r="Y8662" s="3">
        <f>Sales_Data[[#This Row],[Gross_Profit_Recalc]]/Sales_Data[[#This Row],[Sales]]</f>
        <v>0.35</v>
      </c>
      <c r="Z8662">
        <f>YEAR(Sales_Data[[#This Row],[Order Date]])</f>
        <v>2017</v>
      </c>
    </row>
    <row r="8663" spans="1:26" x14ac:dyDescent="0.2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>_xlfn.XLOOKUP(Sales_Data[[#This Row],[Category]],Assumptions_Model!A:A, Assumptions_Model!B:B)</f>
        <v>0.65</v>
      </c>
      <c r="W8663">
        <f>Sales_Data[[#This Row],[Sales]]*Sales_Data[[#This Row],[Cost_%]]</f>
        <v>14.279200000000001</v>
      </c>
      <c r="X8663">
        <f>Sales_Data[[#This Row],[Sales]]-Sales_Data[[#This Row],[Cost]]</f>
        <v>7.6887999999999987</v>
      </c>
      <c r="Y8663" s="3">
        <f>Sales_Data[[#This Row],[Gross_Profit_Recalc]]/Sales_Data[[#This Row],[Sales]]</f>
        <v>0.34999999999999992</v>
      </c>
      <c r="Z8663">
        <f>YEAR(Sales_Data[[#This Row],[Order Date]])</f>
        <v>2015</v>
      </c>
    </row>
    <row r="8664" spans="1:26" x14ac:dyDescent="0.2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>_xlfn.XLOOKUP(Sales_Data[[#This Row],[Category]],Assumptions_Model!A:A, Assumptions_Model!B:B)</f>
        <v>0.55000000000000004</v>
      </c>
      <c r="W8664">
        <f>Sales_Data[[#This Row],[Sales]]*Sales_Data[[#This Row],[Cost_%]]</f>
        <v>340.53360000000004</v>
      </c>
      <c r="X8664">
        <f>Sales_Data[[#This Row],[Sales]]-Sales_Data[[#This Row],[Cost]]</f>
        <v>278.61840000000001</v>
      </c>
      <c r="Y8664" s="3">
        <f>Sales_Data[[#This Row],[Gross_Profit_Recalc]]/Sales_Data[[#This Row],[Sales]]</f>
        <v>0.44999999999999996</v>
      </c>
      <c r="Z8664">
        <f>YEAR(Sales_Data[[#This Row],[Order Date]])</f>
        <v>2015</v>
      </c>
    </row>
    <row r="8665" spans="1:26" x14ac:dyDescent="0.2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>_xlfn.XLOOKUP(Sales_Data[[#This Row],[Category]],Assumptions_Model!A:A, Assumptions_Model!B:B)</f>
        <v>0.6</v>
      </c>
      <c r="W8665">
        <f>Sales_Data[[#This Row],[Sales]]*Sales_Data[[#This Row],[Cost_%]]</f>
        <v>76.742399999999989</v>
      </c>
      <c r="X8665">
        <f>Sales_Data[[#This Row],[Sales]]-Sales_Data[[#This Row],[Cost]]</f>
        <v>51.161600000000007</v>
      </c>
      <c r="Y8665" s="3">
        <f>Sales_Data[[#This Row],[Gross_Profit_Recalc]]/Sales_Data[[#This Row],[Sales]]</f>
        <v>0.40000000000000008</v>
      </c>
      <c r="Z8665">
        <f>YEAR(Sales_Data[[#This Row],[Order Date]])</f>
        <v>2015</v>
      </c>
    </row>
    <row r="8666" spans="1:26" x14ac:dyDescent="0.2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>_xlfn.XLOOKUP(Sales_Data[[#This Row],[Category]],Assumptions_Model!A:A, Assumptions_Model!B:B)</f>
        <v>0.65</v>
      </c>
      <c r="W8666">
        <f>Sales_Data[[#This Row],[Sales]]*Sales_Data[[#This Row],[Cost_%]]</f>
        <v>61.230000000000004</v>
      </c>
      <c r="X8666">
        <f>Sales_Data[[#This Row],[Sales]]-Sales_Data[[#This Row],[Cost]]</f>
        <v>32.97</v>
      </c>
      <c r="Y8666" s="3">
        <f>Sales_Data[[#This Row],[Gross_Profit_Recalc]]/Sales_Data[[#This Row],[Sales]]</f>
        <v>0.35</v>
      </c>
      <c r="Z8666">
        <f>YEAR(Sales_Data[[#This Row],[Order Date]])</f>
        <v>2017</v>
      </c>
    </row>
    <row r="8667" spans="1:26" x14ac:dyDescent="0.2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>_xlfn.XLOOKUP(Sales_Data[[#This Row],[Category]],Assumptions_Model!A:A, Assumptions_Model!B:B)</f>
        <v>0.6</v>
      </c>
      <c r="W8667">
        <f>Sales_Data[[#This Row],[Sales]]*Sales_Data[[#This Row],[Cost_%]]</f>
        <v>29.7</v>
      </c>
      <c r="X8667">
        <f>Sales_Data[[#This Row],[Sales]]-Sales_Data[[#This Row],[Cost]]</f>
        <v>19.8</v>
      </c>
      <c r="Y8667" s="3">
        <f>Sales_Data[[#This Row],[Gross_Profit_Recalc]]/Sales_Data[[#This Row],[Sales]]</f>
        <v>0.4</v>
      </c>
      <c r="Z8667">
        <f>YEAR(Sales_Data[[#This Row],[Order Date]])</f>
        <v>2016</v>
      </c>
    </row>
    <row r="8668" spans="1:26" x14ac:dyDescent="0.2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f>_xlfn.XLOOKUP(Sales_Data[[#This Row],[Category]],Assumptions_Model!A:A, Assumptions_Model!B:B)</f>
        <v>0.6</v>
      </c>
      <c r="W8668">
        <f>Sales_Data[[#This Row],[Sales]]*Sales_Data[[#This Row],[Cost_%]]</f>
        <v>9.911999999999999</v>
      </c>
      <c r="X8668">
        <f>Sales_Data[[#This Row],[Sales]]-Sales_Data[[#This Row],[Cost]]</f>
        <v>6.6080000000000005</v>
      </c>
      <c r="Y8668" s="3">
        <f>Sales_Data[[#This Row],[Gross_Profit_Recalc]]/Sales_Data[[#This Row],[Sales]]</f>
        <v>0.4</v>
      </c>
      <c r="Z8668">
        <f>YEAR(Sales_Data[[#This Row],[Order Date]])</f>
        <v>2016</v>
      </c>
    </row>
    <row r="8669" spans="1:26" x14ac:dyDescent="0.2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>_xlfn.XLOOKUP(Sales_Data[[#This Row],[Category]],Assumptions_Model!A:A, Assumptions_Model!B:B)</f>
        <v>0.6</v>
      </c>
      <c r="W8669">
        <f>Sales_Data[[#This Row],[Sales]]*Sales_Data[[#This Row],[Cost_%]]</f>
        <v>33.216000000000001</v>
      </c>
      <c r="X8669">
        <f>Sales_Data[[#This Row],[Sales]]-Sales_Data[[#This Row],[Cost]]</f>
        <v>22.143999999999998</v>
      </c>
      <c r="Y8669" s="3">
        <f>Sales_Data[[#This Row],[Gross_Profit_Recalc]]/Sales_Data[[#This Row],[Sales]]</f>
        <v>0.39999999999999997</v>
      </c>
      <c r="Z8669">
        <f>YEAR(Sales_Data[[#This Row],[Order Date]])</f>
        <v>2016</v>
      </c>
    </row>
    <row r="8670" spans="1:26" x14ac:dyDescent="0.2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f>_xlfn.XLOOKUP(Sales_Data[[#This Row],[Category]],Assumptions_Model!A:A, Assumptions_Model!B:B)</f>
        <v>0.55000000000000004</v>
      </c>
      <c r="W8670">
        <f>Sales_Data[[#This Row],[Sales]]*Sales_Data[[#This Row],[Cost_%]]</f>
        <v>6.3580000000000005</v>
      </c>
      <c r="X8670">
        <f>Sales_Data[[#This Row],[Sales]]-Sales_Data[[#This Row],[Cost]]</f>
        <v>5.202</v>
      </c>
      <c r="Y8670" s="3">
        <f>Sales_Data[[#This Row],[Gross_Profit_Recalc]]/Sales_Data[[#This Row],[Sales]]</f>
        <v>0.44999999999999996</v>
      </c>
      <c r="Z8670">
        <f>YEAR(Sales_Data[[#This Row],[Order Date]])</f>
        <v>2016</v>
      </c>
    </row>
    <row r="8671" spans="1:26" x14ac:dyDescent="0.2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>_xlfn.XLOOKUP(Sales_Data[[#This Row],[Category]],Assumptions_Model!A:A, Assumptions_Model!B:B)</f>
        <v>0.6</v>
      </c>
      <c r="W8671">
        <f>Sales_Data[[#This Row],[Sales]]*Sales_Data[[#This Row],[Cost_%]]</f>
        <v>10.272</v>
      </c>
      <c r="X8671">
        <f>Sales_Data[[#This Row],[Sales]]-Sales_Data[[#This Row],[Cost]]</f>
        <v>6.8480000000000008</v>
      </c>
      <c r="Y8671" s="3">
        <f>Sales_Data[[#This Row],[Gross_Profit_Recalc]]/Sales_Data[[#This Row],[Sales]]</f>
        <v>0.4</v>
      </c>
      <c r="Z8671">
        <f>YEAR(Sales_Data[[#This Row],[Order Date]])</f>
        <v>2015</v>
      </c>
    </row>
    <row r="8672" spans="1:26" x14ac:dyDescent="0.2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f>_xlfn.XLOOKUP(Sales_Data[[#This Row],[Category]],Assumptions_Model!A:A, Assumptions_Model!B:B)</f>
        <v>0.65</v>
      </c>
      <c r="W8672">
        <f>Sales_Data[[#This Row],[Sales]]*Sales_Data[[#This Row],[Cost_%]]</f>
        <v>118.5288</v>
      </c>
      <c r="X8672">
        <f>Sales_Data[[#This Row],[Sales]]-Sales_Data[[#This Row],[Cost]]</f>
        <v>63.8232</v>
      </c>
      <c r="Y8672" s="3">
        <f>Sales_Data[[#This Row],[Gross_Profit_Recalc]]/Sales_Data[[#This Row],[Sales]]</f>
        <v>0.35</v>
      </c>
      <c r="Z8672">
        <f>YEAR(Sales_Data[[#This Row],[Order Date]])</f>
        <v>2014</v>
      </c>
    </row>
    <row r="8673" spans="1:26" x14ac:dyDescent="0.2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>_xlfn.XLOOKUP(Sales_Data[[#This Row],[Category]],Assumptions_Model!A:A, Assumptions_Model!B:B)</f>
        <v>0.6</v>
      </c>
      <c r="W8673">
        <f>Sales_Data[[#This Row],[Sales]]*Sales_Data[[#This Row],[Cost_%]]</f>
        <v>70.896000000000001</v>
      </c>
      <c r="X8673">
        <f>Sales_Data[[#This Row],[Sales]]-Sales_Data[[#This Row],[Cost]]</f>
        <v>47.263999999999996</v>
      </c>
      <c r="Y8673" s="3">
        <f>Sales_Data[[#This Row],[Gross_Profit_Recalc]]/Sales_Data[[#This Row],[Sales]]</f>
        <v>0.39999999999999997</v>
      </c>
      <c r="Z8673">
        <f>YEAR(Sales_Data[[#This Row],[Order Date]])</f>
        <v>2014</v>
      </c>
    </row>
    <row r="8674" spans="1:26" x14ac:dyDescent="0.2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>_xlfn.XLOOKUP(Sales_Data[[#This Row],[Category]],Assumptions_Model!A:A, Assumptions_Model!B:B)</f>
        <v>0.6</v>
      </c>
      <c r="W8674">
        <f>Sales_Data[[#This Row],[Sales]]*Sales_Data[[#This Row],[Cost_%]]</f>
        <v>11.020799999999999</v>
      </c>
      <c r="X8674">
        <f>Sales_Data[[#This Row],[Sales]]-Sales_Data[[#This Row],[Cost]]</f>
        <v>7.3471999999999991</v>
      </c>
      <c r="Y8674" s="3">
        <f>Sales_Data[[#This Row],[Gross_Profit_Recalc]]/Sales_Data[[#This Row],[Sales]]</f>
        <v>0.39999999999999997</v>
      </c>
      <c r="Z8674">
        <f>YEAR(Sales_Data[[#This Row],[Order Date]])</f>
        <v>2017</v>
      </c>
    </row>
    <row r="8675" spans="1:26" x14ac:dyDescent="0.2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>_xlfn.XLOOKUP(Sales_Data[[#This Row],[Category]],Assumptions_Model!A:A, Assumptions_Model!B:B)</f>
        <v>0.65</v>
      </c>
      <c r="W8675">
        <f>Sales_Data[[#This Row],[Sales]]*Sales_Data[[#This Row],[Cost_%]]</f>
        <v>390.36270000000002</v>
      </c>
      <c r="X8675">
        <f>Sales_Data[[#This Row],[Sales]]-Sales_Data[[#This Row],[Cost]]</f>
        <v>210.19529999999997</v>
      </c>
      <c r="Y8675" s="3">
        <f>Sales_Data[[#This Row],[Gross_Profit_Recalc]]/Sales_Data[[#This Row],[Sales]]</f>
        <v>0.35</v>
      </c>
      <c r="Z8675">
        <f>YEAR(Sales_Data[[#This Row],[Order Date]])</f>
        <v>2017</v>
      </c>
    </row>
    <row r="8676" spans="1:26" x14ac:dyDescent="0.2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>_xlfn.XLOOKUP(Sales_Data[[#This Row],[Category]],Assumptions_Model!A:A, Assumptions_Model!B:B)</f>
        <v>0.6</v>
      </c>
      <c r="W8676">
        <f>Sales_Data[[#This Row],[Sales]]*Sales_Data[[#This Row],[Cost_%]]</f>
        <v>30.211199999999998</v>
      </c>
      <c r="X8676">
        <f>Sales_Data[[#This Row],[Sales]]-Sales_Data[[#This Row],[Cost]]</f>
        <v>20.140799999999999</v>
      </c>
      <c r="Y8676" s="3">
        <f>Sales_Data[[#This Row],[Gross_Profit_Recalc]]/Sales_Data[[#This Row],[Sales]]</f>
        <v>0.4</v>
      </c>
      <c r="Z8676">
        <f>YEAR(Sales_Data[[#This Row],[Order Date]])</f>
        <v>2017</v>
      </c>
    </row>
    <row r="8677" spans="1:26" x14ac:dyDescent="0.2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>_xlfn.XLOOKUP(Sales_Data[[#This Row],[Category]],Assumptions_Model!A:A, Assumptions_Model!B:B)</f>
        <v>0.6</v>
      </c>
      <c r="W8677">
        <f>Sales_Data[[#This Row],[Sales]]*Sales_Data[[#This Row],[Cost_%]]</f>
        <v>16.819199999999999</v>
      </c>
      <c r="X8677">
        <f>Sales_Data[[#This Row],[Sales]]-Sales_Data[[#This Row],[Cost]]</f>
        <v>11.212800000000001</v>
      </c>
      <c r="Y8677" s="3">
        <f>Sales_Data[[#This Row],[Gross_Profit_Recalc]]/Sales_Data[[#This Row],[Sales]]</f>
        <v>0.40000000000000008</v>
      </c>
      <c r="Z8677">
        <f>YEAR(Sales_Data[[#This Row],[Order Date]])</f>
        <v>2017</v>
      </c>
    </row>
    <row r="8678" spans="1:26" x14ac:dyDescent="0.2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f>_xlfn.XLOOKUP(Sales_Data[[#This Row],[Category]],Assumptions_Model!A:A, Assumptions_Model!B:B)</f>
        <v>0.65</v>
      </c>
      <c r="W8678">
        <f>Sales_Data[[#This Row],[Sales]]*Sales_Data[[#This Row],[Cost_%]]</f>
        <v>4.9998000000000005</v>
      </c>
      <c r="X8678">
        <f>Sales_Data[[#This Row],[Sales]]-Sales_Data[[#This Row],[Cost]]</f>
        <v>2.6921999999999997</v>
      </c>
      <c r="Y8678" s="3">
        <f>Sales_Data[[#This Row],[Gross_Profit_Recalc]]/Sales_Data[[#This Row],[Sales]]</f>
        <v>0.35</v>
      </c>
      <c r="Z8678">
        <f>YEAR(Sales_Data[[#This Row],[Order Date]])</f>
        <v>2017</v>
      </c>
    </row>
    <row r="8679" spans="1:26" x14ac:dyDescent="0.2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>_xlfn.XLOOKUP(Sales_Data[[#This Row],[Category]],Assumptions_Model!A:A, Assumptions_Model!B:B)</f>
        <v>0.65</v>
      </c>
      <c r="W8679">
        <f>Sales_Data[[#This Row],[Sales]]*Sales_Data[[#This Row],[Cost_%]]</f>
        <v>336.31324999999998</v>
      </c>
      <c r="X8679">
        <f>Sales_Data[[#This Row],[Sales]]-Sales_Data[[#This Row],[Cost]]</f>
        <v>181.09174999999999</v>
      </c>
      <c r="Y8679" s="3">
        <f>Sales_Data[[#This Row],[Gross_Profit_Recalc]]/Sales_Data[[#This Row],[Sales]]</f>
        <v>0.35</v>
      </c>
      <c r="Z8679">
        <f>YEAR(Sales_Data[[#This Row],[Order Date]])</f>
        <v>2017</v>
      </c>
    </row>
    <row r="8680" spans="1:26" x14ac:dyDescent="0.2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>_xlfn.XLOOKUP(Sales_Data[[#This Row],[Category]],Assumptions_Model!A:A, Assumptions_Model!B:B)</f>
        <v>0.6</v>
      </c>
      <c r="W8680">
        <f>Sales_Data[[#This Row],[Sales]]*Sales_Data[[#This Row],[Cost_%]]</f>
        <v>5.1648000000000005</v>
      </c>
      <c r="X8680">
        <f>Sales_Data[[#This Row],[Sales]]-Sales_Data[[#This Row],[Cost]]</f>
        <v>3.4432</v>
      </c>
      <c r="Y8680" s="3">
        <f>Sales_Data[[#This Row],[Gross_Profit_Recalc]]/Sales_Data[[#This Row],[Sales]]</f>
        <v>0.39999999999999997</v>
      </c>
      <c r="Z8680">
        <f>YEAR(Sales_Data[[#This Row],[Order Date]])</f>
        <v>2016</v>
      </c>
    </row>
    <row r="8681" spans="1:26" x14ac:dyDescent="0.2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>_xlfn.XLOOKUP(Sales_Data[[#This Row],[Category]],Assumptions_Model!A:A, Assumptions_Model!B:B)</f>
        <v>0.55000000000000004</v>
      </c>
      <c r="W8681">
        <f>Sales_Data[[#This Row],[Sales]]*Sales_Data[[#This Row],[Cost_%]]</f>
        <v>87.75800000000001</v>
      </c>
      <c r="X8681">
        <f>Sales_Data[[#This Row],[Sales]]-Sales_Data[[#This Row],[Cost]]</f>
        <v>71.801999999999992</v>
      </c>
      <c r="Y8681" s="3">
        <f>Sales_Data[[#This Row],[Gross_Profit_Recalc]]/Sales_Data[[#This Row],[Sales]]</f>
        <v>0.44999999999999996</v>
      </c>
      <c r="Z8681">
        <f>YEAR(Sales_Data[[#This Row],[Order Date]])</f>
        <v>2016</v>
      </c>
    </row>
    <row r="8682" spans="1:26" x14ac:dyDescent="0.2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>_xlfn.XLOOKUP(Sales_Data[[#This Row],[Category]],Assumptions_Model!A:A, Assumptions_Model!B:B)</f>
        <v>0.6</v>
      </c>
      <c r="W8682">
        <f>Sales_Data[[#This Row],[Sales]]*Sales_Data[[#This Row],[Cost_%]]</f>
        <v>1262.73</v>
      </c>
      <c r="X8682">
        <f>Sales_Data[[#This Row],[Sales]]-Sales_Data[[#This Row],[Cost]]</f>
        <v>841.82000000000016</v>
      </c>
      <c r="Y8682" s="3">
        <f>Sales_Data[[#This Row],[Gross_Profit_Recalc]]/Sales_Data[[#This Row],[Sales]]</f>
        <v>0.4</v>
      </c>
      <c r="Z8682">
        <f>YEAR(Sales_Data[[#This Row],[Order Date]])</f>
        <v>2016</v>
      </c>
    </row>
    <row r="8683" spans="1:26" x14ac:dyDescent="0.2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>_xlfn.XLOOKUP(Sales_Data[[#This Row],[Category]],Assumptions_Model!A:A, Assumptions_Model!B:B)</f>
        <v>0.6</v>
      </c>
      <c r="W8683">
        <f>Sales_Data[[#This Row],[Sales]]*Sales_Data[[#This Row],[Cost_%]]</f>
        <v>24.42</v>
      </c>
      <c r="X8683">
        <f>Sales_Data[[#This Row],[Sales]]-Sales_Data[[#This Row],[Cost]]</f>
        <v>16.28</v>
      </c>
      <c r="Y8683" s="3">
        <f>Sales_Data[[#This Row],[Gross_Profit_Recalc]]/Sales_Data[[#This Row],[Sales]]</f>
        <v>0.4</v>
      </c>
      <c r="Z8683">
        <f>YEAR(Sales_Data[[#This Row],[Order Date]])</f>
        <v>2016</v>
      </c>
    </row>
    <row r="8684" spans="1:26" x14ac:dyDescent="0.2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>_xlfn.XLOOKUP(Sales_Data[[#This Row],[Category]],Assumptions_Model!A:A, Assumptions_Model!B:B)</f>
        <v>0.55000000000000004</v>
      </c>
      <c r="W8684">
        <f>Sales_Data[[#This Row],[Sales]]*Sales_Data[[#This Row],[Cost_%]]</f>
        <v>26.284500000000001</v>
      </c>
      <c r="X8684">
        <f>Sales_Data[[#This Row],[Sales]]-Sales_Data[[#This Row],[Cost]]</f>
        <v>21.505499999999998</v>
      </c>
      <c r="Y8684" s="3">
        <f>Sales_Data[[#This Row],[Gross_Profit_Recalc]]/Sales_Data[[#This Row],[Sales]]</f>
        <v>0.44999999999999996</v>
      </c>
      <c r="Z8684">
        <f>YEAR(Sales_Data[[#This Row],[Order Date]])</f>
        <v>2014</v>
      </c>
    </row>
    <row r="8685" spans="1:26" x14ac:dyDescent="0.2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>_xlfn.XLOOKUP(Sales_Data[[#This Row],[Category]],Assumptions_Model!A:A, Assumptions_Model!B:B)</f>
        <v>0.6</v>
      </c>
      <c r="W8685">
        <f>Sales_Data[[#This Row],[Sales]]*Sales_Data[[#This Row],[Cost_%]]</f>
        <v>3.0960000000000001</v>
      </c>
      <c r="X8685">
        <f>Sales_Data[[#This Row],[Sales]]-Sales_Data[[#This Row],[Cost]]</f>
        <v>2.0640000000000001</v>
      </c>
      <c r="Y8685" s="3">
        <f>Sales_Data[[#This Row],[Gross_Profit_Recalc]]/Sales_Data[[#This Row],[Sales]]</f>
        <v>0.4</v>
      </c>
      <c r="Z8685">
        <f>YEAR(Sales_Data[[#This Row],[Order Date]])</f>
        <v>2017</v>
      </c>
    </row>
    <row r="8686" spans="1:26" x14ac:dyDescent="0.2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>_xlfn.XLOOKUP(Sales_Data[[#This Row],[Category]],Assumptions_Model!A:A, Assumptions_Model!B:B)</f>
        <v>0.55000000000000004</v>
      </c>
      <c r="W8686">
        <f>Sales_Data[[#This Row],[Sales]]*Sales_Data[[#This Row],[Cost_%]]</f>
        <v>11.665500000000002</v>
      </c>
      <c r="X8686">
        <f>Sales_Data[[#This Row],[Sales]]-Sales_Data[[#This Row],[Cost]]</f>
        <v>9.5444999999999993</v>
      </c>
      <c r="Y8686" s="3">
        <f>Sales_Data[[#This Row],[Gross_Profit_Recalc]]/Sales_Data[[#This Row],[Sales]]</f>
        <v>0.44999999999999996</v>
      </c>
      <c r="Z8686">
        <f>YEAR(Sales_Data[[#This Row],[Order Date]])</f>
        <v>2016</v>
      </c>
    </row>
    <row r="8687" spans="1:26" x14ac:dyDescent="0.2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>_xlfn.XLOOKUP(Sales_Data[[#This Row],[Category]],Assumptions_Model!A:A, Assumptions_Model!B:B)</f>
        <v>0.6</v>
      </c>
      <c r="W8687">
        <f>Sales_Data[[#This Row],[Sales]]*Sales_Data[[#This Row],[Cost_%]]</f>
        <v>57.815999999999995</v>
      </c>
      <c r="X8687">
        <f>Sales_Data[[#This Row],[Sales]]-Sales_Data[[#This Row],[Cost]]</f>
        <v>38.544000000000004</v>
      </c>
      <c r="Y8687" s="3">
        <f>Sales_Data[[#This Row],[Gross_Profit_Recalc]]/Sales_Data[[#This Row],[Sales]]</f>
        <v>0.4</v>
      </c>
      <c r="Z8687">
        <f>YEAR(Sales_Data[[#This Row],[Order Date]])</f>
        <v>2017</v>
      </c>
    </row>
    <row r="8688" spans="1:26" x14ac:dyDescent="0.2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>_xlfn.XLOOKUP(Sales_Data[[#This Row],[Category]],Assumptions_Model!A:A, Assumptions_Model!B:B)</f>
        <v>0.6</v>
      </c>
      <c r="W8688">
        <f>Sales_Data[[#This Row],[Sales]]*Sales_Data[[#This Row],[Cost_%]]</f>
        <v>139.03199999999998</v>
      </c>
      <c r="X8688">
        <f>Sales_Data[[#This Row],[Sales]]-Sales_Data[[#This Row],[Cost]]</f>
        <v>92.688000000000017</v>
      </c>
      <c r="Y8688" s="3">
        <f>Sales_Data[[#This Row],[Gross_Profit_Recalc]]/Sales_Data[[#This Row],[Sales]]</f>
        <v>0.40000000000000008</v>
      </c>
      <c r="Z8688">
        <f>YEAR(Sales_Data[[#This Row],[Order Date]])</f>
        <v>2016</v>
      </c>
    </row>
    <row r="8689" spans="1:26" x14ac:dyDescent="0.2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>_xlfn.XLOOKUP(Sales_Data[[#This Row],[Category]],Assumptions_Model!A:A, Assumptions_Model!B:B)</f>
        <v>0.6</v>
      </c>
      <c r="W8689">
        <f>Sales_Data[[#This Row],[Sales]]*Sales_Data[[#This Row],[Cost_%]]</f>
        <v>10.739999999999998</v>
      </c>
      <c r="X8689">
        <f>Sales_Data[[#This Row],[Sales]]-Sales_Data[[#This Row],[Cost]]</f>
        <v>7.16</v>
      </c>
      <c r="Y8689" s="3">
        <f>Sales_Data[[#This Row],[Gross_Profit_Recalc]]/Sales_Data[[#This Row],[Sales]]</f>
        <v>0.4</v>
      </c>
      <c r="Z8689">
        <f>YEAR(Sales_Data[[#This Row],[Order Date]])</f>
        <v>2016</v>
      </c>
    </row>
    <row r="8690" spans="1:26" x14ac:dyDescent="0.2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>_xlfn.XLOOKUP(Sales_Data[[#This Row],[Category]],Assumptions_Model!A:A, Assumptions_Model!B:B)</f>
        <v>0.6</v>
      </c>
      <c r="W8690">
        <f>Sales_Data[[#This Row],[Sales]]*Sales_Data[[#This Row],[Cost_%]]</f>
        <v>7.4879999999999995</v>
      </c>
      <c r="X8690">
        <f>Sales_Data[[#This Row],[Sales]]-Sales_Data[[#This Row],[Cost]]</f>
        <v>4.9920000000000009</v>
      </c>
      <c r="Y8690" s="3">
        <f>Sales_Data[[#This Row],[Gross_Profit_Recalc]]/Sales_Data[[#This Row],[Sales]]</f>
        <v>0.40000000000000008</v>
      </c>
      <c r="Z8690">
        <f>YEAR(Sales_Data[[#This Row],[Order Date]])</f>
        <v>2016</v>
      </c>
    </row>
    <row r="8691" spans="1:26" x14ac:dyDescent="0.2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>_xlfn.XLOOKUP(Sales_Data[[#This Row],[Category]],Assumptions_Model!A:A, Assumptions_Model!B:B)</f>
        <v>0.6</v>
      </c>
      <c r="W8691">
        <f>Sales_Data[[#This Row],[Sales]]*Sales_Data[[#This Row],[Cost_%]]</f>
        <v>4.8095999999999997</v>
      </c>
      <c r="X8691">
        <f>Sales_Data[[#This Row],[Sales]]-Sales_Data[[#This Row],[Cost]]</f>
        <v>3.2064000000000004</v>
      </c>
      <c r="Y8691" s="3">
        <f>Sales_Data[[#This Row],[Gross_Profit_Recalc]]/Sales_Data[[#This Row],[Sales]]</f>
        <v>0.4</v>
      </c>
      <c r="Z8691">
        <f>YEAR(Sales_Data[[#This Row],[Order Date]])</f>
        <v>2014</v>
      </c>
    </row>
    <row r="8692" spans="1:26" x14ac:dyDescent="0.2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>_xlfn.XLOOKUP(Sales_Data[[#This Row],[Category]],Assumptions_Model!A:A, Assumptions_Model!B:B)</f>
        <v>0.55000000000000004</v>
      </c>
      <c r="W8692">
        <f>Sales_Data[[#This Row],[Sales]]*Sales_Data[[#This Row],[Cost_%]]</f>
        <v>142.94280000000003</v>
      </c>
      <c r="X8692">
        <f>Sales_Data[[#This Row],[Sales]]-Sales_Data[[#This Row],[Cost]]</f>
        <v>116.95319999999998</v>
      </c>
      <c r="Y8692" s="3">
        <f>Sales_Data[[#This Row],[Gross_Profit_Recalc]]/Sales_Data[[#This Row],[Sales]]</f>
        <v>0.4499999999999999</v>
      </c>
      <c r="Z8692">
        <f>YEAR(Sales_Data[[#This Row],[Order Date]])</f>
        <v>2016</v>
      </c>
    </row>
    <row r="8693" spans="1:26" x14ac:dyDescent="0.2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>_xlfn.XLOOKUP(Sales_Data[[#This Row],[Category]],Assumptions_Model!A:A, Assumptions_Model!B:B)</f>
        <v>0.55000000000000004</v>
      </c>
      <c r="W8693">
        <f>Sales_Data[[#This Row],[Sales]]*Sales_Data[[#This Row],[Cost_%]]</f>
        <v>135.95340000000002</v>
      </c>
      <c r="X8693">
        <f>Sales_Data[[#This Row],[Sales]]-Sales_Data[[#This Row],[Cost]]</f>
        <v>111.23459999999997</v>
      </c>
      <c r="Y8693" s="3">
        <f>Sales_Data[[#This Row],[Gross_Profit_Recalc]]/Sales_Data[[#This Row],[Sales]]</f>
        <v>0.4499999999999999</v>
      </c>
      <c r="Z8693">
        <f>YEAR(Sales_Data[[#This Row],[Order Date]])</f>
        <v>2016</v>
      </c>
    </row>
    <row r="8694" spans="1:26" x14ac:dyDescent="0.2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f>_xlfn.XLOOKUP(Sales_Data[[#This Row],[Category]],Assumptions_Model!A:A, Assumptions_Model!B:B)</f>
        <v>0.55000000000000004</v>
      </c>
      <c r="W8694">
        <f>Sales_Data[[#This Row],[Sales]]*Sales_Data[[#This Row],[Cost_%]]</f>
        <v>153.97800000000001</v>
      </c>
      <c r="X8694">
        <f>Sales_Data[[#This Row],[Sales]]-Sales_Data[[#This Row],[Cost]]</f>
        <v>125.98199999999997</v>
      </c>
      <c r="Y8694" s="3">
        <f>Sales_Data[[#This Row],[Gross_Profit_Recalc]]/Sales_Data[[#This Row],[Sales]]</f>
        <v>0.44999999999999996</v>
      </c>
      <c r="Z8694">
        <f>YEAR(Sales_Data[[#This Row],[Order Date]])</f>
        <v>2016</v>
      </c>
    </row>
    <row r="8695" spans="1:26" x14ac:dyDescent="0.2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>_xlfn.XLOOKUP(Sales_Data[[#This Row],[Category]],Assumptions_Model!A:A, Assumptions_Model!B:B)</f>
        <v>0.55000000000000004</v>
      </c>
      <c r="W8695">
        <f>Sales_Data[[#This Row],[Sales]]*Sales_Data[[#This Row],[Cost_%]]</f>
        <v>247.50000000000003</v>
      </c>
      <c r="X8695">
        <f>Sales_Data[[#This Row],[Sales]]-Sales_Data[[#This Row],[Cost]]</f>
        <v>202.49999999999997</v>
      </c>
      <c r="Y8695" s="3">
        <f>Sales_Data[[#This Row],[Gross_Profit_Recalc]]/Sales_Data[[#This Row],[Sales]]</f>
        <v>0.44999999999999996</v>
      </c>
      <c r="Z8695">
        <f>YEAR(Sales_Data[[#This Row],[Order Date]])</f>
        <v>2016</v>
      </c>
    </row>
    <row r="8696" spans="1:26" x14ac:dyDescent="0.2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>_xlfn.XLOOKUP(Sales_Data[[#This Row],[Category]],Assumptions_Model!A:A, Assumptions_Model!B:B)</f>
        <v>0.6</v>
      </c>
      <c r="W8696">
        <f>Sales_Data[[#This Row],[Sales]]*Sales_Data[[#This Row],[Cost_%]]</f>
        <v>11.664</v>
      </c>
      <c r="X8696">
        <f>Sales_Data[[#This Row],[Sales]]-Sales_Data[[#This Row],[Cost]]</f>
        <v>7.7760000000000016</v>
      </c>
      <c r="Y8696" s="3">
        <f>Sales_Data[[#This Row],[Gross_Profit_Recalc]]/Sales_Data[[#This Row],[Sales]]</f>
        <v>0.40000000000000008</v>
      </c>
      <c r="Z8696">
        <f>YEAR(Sales_Data[[#This Row],[Order Date]])</f>
        <v>2014</v>
      </c>
    </row>
    <row r="8697" spans="1:26" x14ac:dyDescent="0.2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>_xlfn.XLOOKUP(Sales_Data[[#This Row],[Category]],Assumptions_Model!A:A, Assumptions_Model!B:B)</f>
        <v>0.65</v>
      </c>
      <c r="W8697">
        <f>Sales_Data[[#This Row],[Sales]]*Sales_Data[[#This Row],[Cost_%]]</f>
        <v>195.58760000000001</v>
      </c>
      <c r="X8697">
        <f>Sales_Data[[#This Row],[Sales]]-Sales_Data[[#This Row],[Cost]]</f>
        <v>105.31639999999999</v>
      </c>
      <c r="Y8697" s="3">
        <f>Sales_Data[[#This Row],[Gross_Profit_Recalc]]/Sales_Data[[#This Row],[Sales]]</f>
        <v>0.35</v>
      </c>
      <c r="Z8697">
        <f>YEAR(Sales_Data[[#This Row],[Order Date]])</f>
        <v>2017</v>
      </c>
    </row>
    <row r="8698" spans="1:26" x14ac:dyDescent="0.2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>_xlfn.XLOOKUP(Sales_Data[[#This Row],[Category]],Assumptions_Model!A:A, Assumptions_Model!B:B)</f>
        <v>0.55000000000000004</v>
      </c>
      <c r="W8698">
        <f>Sales_Data[[#This Row],[Sales]]*Sales_Data[[#This Row],[Cost_%]]</f>
        <v>131.98680000000002</v>
      </c>
      <c r="X8698">
        <f>Sales_Data[[#This Row],[Sales]]-Sales_Data[[#This Row],[Cost]]</f>
        <v>107.98919999999998</v>
      </c>
      <c r="Y8698" s="3">
        <f>Sales_Data[[#This Row],[Gross_Profit_Recalc]]/Sales_Data[[#This Row],[Sales]]</f>
        <v>0.44999999999999996</v>
      </c>
      <c r="Z8698">
        <f>YEAR(Sales_Data[[#This Row],[Order Date]])</f>
        <v>2017</v>
      </c>
    </row>
    <row r="8699" spans="1:26" x14ac:dyDescent="0.2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>_xlfn.XLOOKUP(Sales_Data[[#This Row],[Category]],Assumptions_Model!A:A, Assumptions_Model!B:B)</f>
        <v>0.65</v>
      </c>
      <c r="W8699">
        <f>Sales_Data[[#This Row],[Sales]]*Sales_Data[[#This Row],[Cost_%]]</f>
        <v>20.2592</v>
      </c>
      <c r="X8699">
        <f>Sales_Data[[#This Row],[Sales]]-Sales_Data[[#This Row],[Cost]]</f>
        <v>10.908799999999999</v>
      </c>
      <c r="Y8699" s="3">
        <f>Sales_Data[[#This Row],[Gross_Profit_Recalc]]/Sales_Data[[#This Row],[Sales]]</f>
        <v>0.35</v>
      </c>
      <c r="Z8699">
        <f>YEAR(Sales_Data[[#This Row],[Order Date]])</f>
        <v>2017</v>
      </c>
    </row>
    <row r="8700" spans="1:26" x14ac:dyDescent="0.2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f>_xlfn.XLOOKUP(Sales_Data[[#This Row],[Category]],Assumptions_Model!A:A, Assumptions_Model!B:B)</f>
        <v>0.65</v>
      </c>
      <c r="W8700">
        <f>Sales_Data[[#This Row],[Sales]]*Sales_Data[[#This Row],[Cost_%]]</f>
        <v>78.623999999999995</v>
      </c>
      <c r="X8700">
        <f>Sales_Data[[#This Row],[Sales]]-Sales_Data[[#This Row],[Cost]]</f>
        <v>42.335999999999999</v>
      </c>
      <c r="Y8700" s="3">
        <f>Sales_Data[[#This Row],[Gross_Profit_Recalc]]/Sales_Data[[#This Row],[Sales]]</f>
        <v>0.35000000000000003</v>
      </c>
      <c r="Z8700">
        <f>YEAR(Sales_Data[[#This Row],[Order Date]])</f>
        <v>2017</v>
      </c>
    </row>
    <row r="8701" spans="1:26" x14ac:dyDescent="0.2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>_xlfn.XLOOKUP(Sales_Data[[#This Row],[Category]],Assumptions_Model!A:A, Assumptions_Model!B:B)</f>
        <v>0.55000000000000004</v>
      </c>
      <c r="W8701">
        <f>Sales_Data[[#This Row],[Sales]]*Sales_Data[[#This Row],[Cost_%]]</f>
        <v>1231.9648000000002</v>
      </c>
      <c r="X8701">
        <f>Sales_Data[[#This Row],[Sales]]-Sales_Data[[#This Row],[Cost]]</f>
        <v>1007.9712</v>
      </c>
      <c r="Y8701" s="3">
        <f>Sales_Data[[#This Row],[Gross_Profit_Recalc]]/Sales_Data[[#This Row],[Sales]]</f>
        <v>0.44999999999999996</v>
      </c>
      <c r="Z8701">
        <f>YEAR(Sales_Data[[#This Row],[Order Date]])</f>
        <v>2017</v>
      </c>
    </row>
    <row r="8702" spans="1:26" x14ac:dyDescent="0.2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>_xlfn.XLOOKUP(Sales_Data[[#This Row],[Category]],Assumptions_Model!A:A, Assumptions_Model!B:B)</f>
        <v>0.6</v>
      </c>
      <c r="W8702">
        <f>Sales_Data[[#This Row],[Sales]]*Sales_Data[[#This Row],[Cost_%]]</f>
        <v>45.964800000000004</v>
      </c>
      <c r="X8702">
        <f>Sales_Data[[#This Row],[Sales]]-Sales_Data[[#This Row],[Cost]]</f>
        <v>30.6432</v>
      </c>
      <c r="Y8702" s="3">
        <f>Sales_Data[[#This Row],[Gross_Profit_Recalc]]/Sales_Data[[#This Row],[Sales]]</f>
        <v>0.39999999999999997</v>
      </c>
      <c r="Z8702">
        <f>YEAR(Sales_Data[[#This Row],[Order Date]])</f>
        <v>2017</v>
      </c>
    </row>
    <row r="8703" spans="1:26" x14ac:dyDescent="0.2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>_xlfn.XLOOKUP(Sales_Data[[#This Row],[Category]],Assumptions_Model!A:A, Assumptions_Model!B:B)</f>
        <v>0.6</v>
      </c>
      <c r="W8703">
        <f>Sales_Data[[#This Row],[Sales]]*Sales_Data[[#This Row],[Cost_%]]</f>
        <v>85.665599999999998</v>
      </c>
      <c r="X8703">
        <f>Sales_Data[[#This Row],[Sales]]-Sales_Data[[#This Row],[Cost]]</f>
        <v>57.110400000000013</v>
      </c>
      <c r="Y8703" s="3">
        <f>Sales_Data[[#This Row],[Gross_Profit_Recalc]]/Sales_Data[[#This Row],[Sales]]</f>
        <v>0.40000000000000008</v>
      </c>
      <c r="Z8703">
        <f>YEAR(Sales_Data[[#This Row],[Order Date]])</f>
        <v>2017</v>
      </c>
    </row>
    <row r="8704" spans="1:26" x14ac:dyDescent="0.2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f>_xlfn.XLOOKUP(Sales_Data[[#This Row],[Category]],Assumptions_Model!A:A, Assumptions_Model!B:B)</f>
        <v>0.6</v>
      </c>
      <c r="W8704">
        <f>Sales_Data[[#This Row],[Sales]]*Sales_Data[[#This Row],[Cost_%]]</f>
        <v>54.815999999999995</v>
      </c>
      <c r="X8704">
        <f>Sales_Data[[#This Row],[Sales]]-Sales_Data[[#This Row],[Cost]]</f>
        <v>36.544000000000004</v>
      </c>
      <c r="Y8704" s="3">
        <f>Sales_Data[[#This Row],[Gross_Profit_Recalc]]/Sales_Data[[#This Row],[Sales]]</f>
        <v>0.4</v>
      </c>
      <c r="Z8704">
        <f>YEAR(Sales_Data[[#This Row],[Order Date]])</f>
        <v>2017</v>
      </c>
    </row>
    <row r="8705" spans="1:26" x14ac:dyDescent="0.2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>_xlfn.XLOOKUP(Sales_Data[[#This Row],[Category]],Assumptions_Model!A:A, Assumptions_Model!B:B)</f>
        <v>0.6</v>
      </c>
      <c r="W8705">
        <f>Sales_Data[[#This Row],[Sales]]*Sales_Data[[#This Row],[Cost_%]]</f>
        <v>2.1311999999999998</v>
      </c>
      <c r="X8705">
        <f>Sales_Data[[#This Row],[Sales]]-Sales_Data[[#This Row],[Cost]]</f>
        <v>1.4208000000000003</v>
      </c>
      <c r="Y8705" s="3">
        <f>Sales_Data[[#This Row],[Gross_Profit_Recalc]]/Sales_Data[[#This Row],[Sales]]</f>
        <v>0.40000000000000008</v>
      </c>
      <c r="Z8705">
        <f>YEAR(Sales_Data[[#This Row],[Order Date]])</f>
        <v>2015</v>
      </c>
    </row>
    <row r="8706" spans="1:26" x14ac:dyDescent="0.2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f>_xlfn.XLOOKUP(Sales_Data[[#This Row],[Category]],Assumptions_Model!A:A, Assumptions_Model!B:B)</f>
        <v>0.55000000000000004</v>
      </c>
      <c r="W8706">
        <f>Sales_Data[[#This Row],[Sales]]*Sales_Data[[#This Row],[Cost_%]]</f>
        <v>63.324800000000003</v>
      </c>
      <c r="X8706">
        <f>Sales_Data[[#This Row],[Sales]]-Sales_Data[[#This Row],[Cost]]</f>
        <v>51.811199999999992</v>
      </c>
      <c r="Y8706" s="3">
        <f>Sales_Data[[#This Row],[Gross_Profit_Recalc]]/Sales_Data[[#This Row],[Sales]]</f>
        <v>0.44999999999999996</v>
      </c>
      <c r="Z8706">
        <f>YEAR(Sales_Data[[#This Row],[Order Date]])</f>
        <v>2016</v>
      </c>
    </row>
    <row r="8707" spans="1:26" x14ac:dyDescent="0.2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>_xlfn.XLOOKUP(Sales_Data[[#This Row],[Category]],Assumptions_Model!A:A, Assumptions_Model!B:B)</f>
        <v>0.6</v>
      </c>
      <c r="W8707">
        <f>Sales_Data[[#This Row],[Sales]]*Sales_Data[[#This Row],[Cost_%]]</f>
        <v>2.8260000000000001</v>
      </c>
      <c r="X8707">
        <f>Sales_Data[[#This Row],[Sales]]-Sales_Data[[#This Row],[Cost]]</f>
        <v>1.8839999999999999</v>
      </c>
      <c r="Y8707" s="3">
        <f>Sales_Data[[#This Row],[Gross_Profit_Recalc]]/Sales_Data[[#This Row],[Sales]]</f>
        <v>0.39999999999999997</v>
      </c>
      <c r="Z8707">
        <f>YEAR(Sales_Data[[#This Row],[Order Date]])</f>
        <v>2014</v>
      </c>
    </row>
    <row r="8708" spans="1:26" x14ac:dyDescent="0.2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>_xlfn.XLOOKUP(Sales_Data[[#This Row],[Category]],Assumptions_Model!A:A, Assumptions_Model!B:B)</f>
        <v>0.65</v>
      </c>
      <c r="W8708">
        <f>Sales_Data[[#This Row],[Sales]]*Sales_Data[[#This Row],[Cost_%]]</f>
        <v>112.29660000000001</v>
      </c>
      <c r="X8708">
        <f>Sales_Data[[#This Row],[Sales]]-Sales_Data[[#This Row],[Cost]]</f>
        <v>60.467399999999998</v>
      </c>
      <c r="Y8708" s="3">
        <f>Sales_Data[[#This Row],[Gross_Profit_Recalc]]/Sales_Data[[#This Row],[Sales]]</f>
        <v>0.35</v>
      </c>
      <c r="Z8708">
        <f>YEAR(Sales_Data[[#This Row],[Order Date]])</f>
        <v>2014</v>
      </c>
    </row>
    <row r="8709" spans="1:26" x14ac:dyDescent="0.2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>_xlfn.XLOOKUP(Sales_Data[[#This Row],[Category]],Assumptions_Model!A:A, Assumptions_Model!B:B)</f>
        <v>0.6</v>
      </c>
      <c r="W8709">
        <f>Sales_Data[[#This Row],[Sales]]*Sales_Data[[#This Row],[Cost_%]]</f>
        <v>2.1120000000000001</v>
      </c>
      <c r="X8709">
        <f>Sales_Data[[#This Row],[Sales]]-Sales_Data[[#This Row],[Cost]]</f>
        <v>1.4079999999999999</v>
      </c>
      <c r="Y8709" s="3">
        <f>Sales_Data[[#This Row],[Gross_Profit_Recalc]]/Sales_Data[[#This Row],[Sales]]</f>
        <v>0.39999999999999997</v>
      </c>
      <c r="Z8709">
        <f>YEAR(Sales_Data[[#This Row],[Order Date]])</f>
        <v>2014</v>
      </c>
    </row>
    <row r="8710" spans="1:26" x14ac:dyDescent="0.2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>_xlfn.XLOOKUP(Sales_Data[[#This Row],[Category]],Assumptions_Model!A:A, Assumptions_Model!B:B)</f>
        <v>0.55000000000000004</v>
      </c>
      <c r="W8710">
        <f>Sales_Data[[#This Row],[Sales]]*Sales_Data[[#This Row],[Cost_%]]</f>
        <v>43.982400000000005</v>
      </c>
      <c r="X8710">
        <f>Sales_Data[[#This Row],[Sales]]-Sales_Data[[#This Row],[Cost]]</f>
        <v>35.985599999999998</v>
      </c>
      <c r="Y8710" s="3">
        <f>Sales_Data[[#This Row],[Gross_Profit_Recalc]]/Sales_Data[[#This Row],[Sales]]</f>
        <v>0.44999999999999996</v>
      </c>
      <c r="Z8710">
        <f>YEAR(Sales_Data[[#This Row],[Order Date]])</f>
        <v>2014</v>
      </c>
    </row>
    <row r="8711" spans="1:26" x14ac:dyDescent="0.2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>_xlfn.XLOOKUP(Sales_Data[[#This Row],[Category]],Assumptions_Model!A:A, Assumptions_Model!B:B)</f>
        <v>0.65</v>
      </c>
      <c r="W8711">
        <f>Sales_Data[[#This Row],[Sales]]*Sales_Data[[#This Row],[Cost_%]]</f>
        <v>198.88342499999999</v>
      </c>
      <c r="X8711">
        <f>Sales_Data[[#This Row],[Sales]]-Sales_Data[[#This Row],[Cost]]</f>
        <v>107.09107499999999</v>
      </c>
      <c r="Y8711" s="3">
        <f>Sales_Data[[#This Row],[Gross_Profit_Recalc]]/Sales_Data[[#This Row],[Sales]]</f>
        <v>0.35</v>
      </c>
      <c r="Z8711">
        <f>YEAR(Sales_Data[[#This Row],[Order Date]])</f>
        <v>2014</v>
      </c>
    </row>
    <row r="8712" spans="1:26" x14ac:dyDescent="0.2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>_xlfn.XLOOKUP(Sales_Data[[#This Row],[Category]],Assumptions_Model!A:A, Assumptions_Model!B:B)</f>
        <v>0.6</v>
      </c>
      <c r="W8712">
        <f>Sales_Data[[#This Row],[Sales]]*Sales_Data[[#This Row],[Cost_%]]</f>
        <v>206.946</v>
      </c>
      <c r="X8712">
        <f>Sales_Data[[#This Row],[Sales]]-Sales_Data[[#This Row],[Cost]]</f>
        <v>137.96400000000003</v>
      </c>
      <c r="Y8712" s="3">
        <f>Sales_Data[[#This Row],[Gross_Profit_Recalc]]/Sales_Data[[#This Row],[Sales]]</f>
        <v>0.4</v>
      </c>
      <c r="Z8712">
        <f>YEAR(Sales_Data[[#This Row],[Order Date]])</f>
        <v>2014</v>
      </c>
    </row>
    <row r="8713" spans="1:26" x14ac:dyDescent="0.2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>_xlfn.XLOOKUP(Sales_Data[[#This Row],[Category]],Assumptions_Model!A:A, Assumptions_Model!B:B)</f>
        <v>0.65</v>
      </c>
      <c r="W8713">
        <f>Sales_Data[[#This Row],[Sales]]*Sales_Data[[#This Row],[Cost_%]]</f>
        <v>407.12880000000001</v>
      </c>
      <c r="X8713">
        <f>Sales_Data[[#This Row],[Sales]]-Sales_Data[[#This Row],[Cost]]</f>
        <v>219.22319999999996</v>
      </c>
      <c r="Y8713" s="3">
        <f>Sales_Data[[#This Row],[Gross_Profit_Recalc]]/Sales_Data[[#This Row],[Sales]]</f>
        <v>0.35</v>
      </c>
      <c r="Z8713">
        <f>YEAR(Sales_Data[[#This Row],[Order Date]])</f>
        <v>2014</v>
      </c>
    </row>
    <row r="8714" spans="1:26" x14ac:dyDescent="0.2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>_xlfn.XLOOKUP(Sales_Data[[#This Row],[Category]],Assumptions_Model!A:A, Assumptions_Model!B:B)</f>
        <v>0.65</v>
      </c>
      <c r="W8714">
        <f>Sales_Data[[#This Row],[Sales]]*Sales_Data[[#This Row],[Cost_%]]</f>
        <v>233.67435000000003</v>
      </c>
      <c r="X8714">
        <f>Sales_Data[[#This Row],[Sales]]-Sales_Data[[#This Row],[Cost]]</f>
        <v>125.82464999999999</v>
      </c>
      <c r="Y8714" s="3">
        <f>Sales_Data[[#This Row],[Gross_Profit_Recalc]]/Sales_Data[[#This Row],[Sales]]</f>
        <v>0.35</v>
      </c>
      <c r="Z8714">
        <f>YEAR(Sales_Data[[#This Row],[Order Date]])</f>
        <v>2015</v>
      </c>
    </row>
    <row r="8715" spans="1:26" x14ac:dyDescent="0.2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>_xlfn.XLOOKUP(Sales_Data[[#This Row],[Category]],Assumptions_Model!A:A, Assumptions_Model!B:B)</f>
        <v>0.55000000000000004</v>
      </c>
      <c r="W8715">
        <f>Sales_Data[[#This Row],[Sales]]*Sales_Data[[#This Row],[Cost_%]]</f>
        <v>39.573599999999999</v>
      </c>
      <c r="X8715">
        <f>Sales_Data[[#This Row],[Sales]]-Sales_Data[[#This Row],[Cost]]</f>
        <v>32.378399999999999</v>
      </c>
      <c r="Y8715" s="3">
        <f>Sales_Data[[#This Row],[Gross_Profit_Recalc]]/Sales_Data[[#This Row],[Sales]]</f>
        <v>0.45</v>
      </c>
      <c r="Z8715">
        <f>YEAR(Sales_Data[[#This Row],[Order Date]])</f>
        <v>2017</v>
      </c>
    </row>
    <row r="8716" spans="1:26" x14ac:dyDescent="0.2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>_xlfn.XLOOKUP(Sales_Data[[#This Row],[Category]],Assumptions_Model!A:A, Assumptions_Model!B:B)</f>
        <v>0.6</v>
      </c>
      <c r="W8716">
        <f>Sales_Data[[#This Row],[Sales]]*Sales_Data[[#This Row],[Cost_%]]</f>
        <v>17.88</v>
      </c>
      <c r="X8716">
        <f>Sales_Data[[#This Row],[Sales]]-Sales_Data[[#This Row],[Cost]]</f>
        <v>11.920000000000002</v>
      </c>
      <c r="Y8716" s="3">
        <f>Sales_Data[[#This Row],[Gross_Profit_Recalc]]/Sales_Data[[#This Row],[Sales]]</f>
        <v>0.4</v>
      </c>
      <c r="Z8716">
        <f>YEAR(Sales_Data[[#This Row],[Order Date]])</f>
        <v>2017</v>
      </c>
    </row>
    <row r="8717" spans="1:26" x14ac:dyDescent="0.2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>_xlfn.XLOOKUP(Sales_Data[[#This Row],[Category]],Assumptions_Model!A:A, Assumptions_Model!B:B)</f>
        <v>0.6</v>
      </c>
      <c r="W8717">
        <f>Sales_Data[[#This Row],[Sales]]*Sales_Data[[#This Row],[Cost_%]]</f>
        <v>1.0944</v>
      </c>
      <c r="X8717">
        <f>Sales_Data[[#This Row],[Sales]]-Sales_Data[[#This Row],[Cost]]</f>
        <v>0.72960000000000003</v>
      </c>
      <c r="Y8717" s="3">
        <f>Sales_Data[[#This Row],[Gross_Profit_Recalc]]/Sales_Data[[#This Row],[Sales]]</f>
        <v>0.4</v>
      </c>
      <c r="Z8717">
        <f>YEAR(Sales_Data[[#This Row],[Order Date]])</f>
        <v>2017</v>
      </c>
    </row>
    <row r="8718" spans="1:26" x14ac:dyDescent="0.2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>_xlfn.XLOOKUP(Sales_Data[[#This Row],[Category]],Assumptions_Model!A:A, Assumptions_Model!B:B)</f>
        <v>0.6</v>
      </c>
      <c r="W8718">
        <f>Sales_Data[[#This Row],[Sales]]*Sales_Data[[#This Row],[Cost_%]]</f>
        <v>38.630400000000002</v>
      </c>
      <c r="X8718">
        <f>Sales_Data[[#This Row],[Sales]]-Sales_Data[[#This Row],[Cost]]</f>
        <v>25.753599999999999</v>
      </c>
      <c r="Y8718" s="3">
        <f>Sales_Data[[#This Row],[Gross_Profit_Recalc]]/Sales_Data[[#This Row],[Sales]]</f>
        <v>0.39999999999999997</v>
      </c>
      <c r="Z8718">
        <f>YEAR(Sales_Data[[#This Row],[Order Date]])</f>
        <v>2016</v>
      </c>
    </row>
    <row r="8719" spans="1:26" x14ac:dyDescent="0.2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>_xlfn.XLOOKUP(Sales_Data[[#This Row],[Category]],Assumptions_Model!A:A, Assumptions_Model!B:B)</f>
        <v>0.65</v>
      </c>
      <c r="W8719">
        <f>Sales_Data[[#This Row],[Sales]]*Sales_Data[[#This Row],[Cost_%]]</f>
        <v>4.5396000000000001</v>
      </c>
      <c r="X8719">
        <f>Sales_Data[[#This Row],[Sales]]-Sales_Data[[#This Row],[Cost]]</f>
        <v>2.4443999999999999</v>
      </c>
      <c r="Y8719" s="3">
        <f>Sales_Data[[#This Row],[Gross_Profit_Recalc]]/Sales_Data[[#This Row],[Sales]]</f>
        <v>0.35</v>
      </c>
      <c r="Z8719">
        <f>YEAR(Sales_Data[[#This Row],[Order Date]])</f>
        <v>2016</v>
      </c>
    </row>
    <row r="8720" spans="1:26" x14ac:dyDescent="0.2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>_xlfn.XLOOKUP(Sales_Data[[#This Row],[Category]],Assumptions_Model!A:A, Assumptions_Model!B:B)</f>
        <v>0.6</v>
      </c>
      <c r="W8720">
        <f>Sales_Data[[#This Row],[Sales]]*Sales_Data[[#This Row],[Cost_%]]</f>
        <v>6.7583999999999991</v>
      </c>
      <c r="X8720">
        <f>Sales_Data[[#This Row],[Sales]]-Sales_Data[[#This Row],[Cost]]</f>
        <v>4.5056000000000003</v>
      </c>
      <c r="Y8720" s="3">
        <f>Sales_Data[[#This Row],[Gross_Profit_Recalc]]/Sales_Data[[#This Row],[Sales]]</f>
        <v>0.4</v>
      </c>
      <c r="Z8720">
        <f>YEAR(Sales_Data[[#This Row],[Order Date]])</f>
        <v>2016</v>
      </c>
    </row>
    <row r="8721" spans="1:26" x14ac:dyDescent="0.2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>_xlfn.XLOOKUP(Sales_Data[[#This Row],[Category]],Assumptions_Model!A:A, Assumptions_Model!B:B)</f>
        <v>0.6</v>
      </c>
      <c r="W8721">
        <f>Sales_Data[[#This Row],[Sales]]*Sales_Data[[#This Row],[Cost_%]]</f>
        <v>9.3311999999999991</v>
      </c>
      <c r="X8721">
        <f>Sales_Data[[#This Row],[Sales]]-Sales_Data[[#This Row],[Cost]]</f>
        <v>6.2208000000000006</v>
      </c>
      <c r="Y8721" s="3">
        <f>Sales_Data[[#This Row],[Gross_Profit_Recalc]]/Sales_Data[[#This Row],[Sales]]</f>
        <v>0.4</v>
      </c>
      <c r="Z8721">
        <f>YEAR(Sales_Data[[#This Row],[Order Date]])</f>
        <v>2016</v>
      </c>
    </row>
    <row r="8722" spans="1:26" x14ac:dyDescent="0.2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>_xlfn.XLOOKUP(Sales_Data[[#This Row],[Category]],Assumptions_Model!A:A, Assumptions_Model!B:B)</f>
        <v>0.65</v>
      </c>
      <c r="W8722">
        <f>Sales_Data[[#This Row],[Sales]]*Sales_Data[[#This Row],[Cost_%]]</f>
        <v>246.59180000000001</v>
      </c>
      <c r="X8722">
        <f>Sales_Data[[#This Row],[Sales]]-Sales_Data[[#This Row],[Cost]]</f>
        <v>132.78020000000001</v>
      </c>
      <c r="Y8722" s="3">
        <f>Sales_Data[[#This Row],[Gross_Profit_Recalc]]/Sales_Data[[#This Row],[Sales]]</f>
        <v>0.35000000000000003</v>
      </c>
      <c r="Z8722">
        <f>YEAR(Sales_Data[[#This Row],[Order Date]])</f>
        <v>2016</v>
      </c>
    </row>
    <row r="8723" spans="1:26" x14ac:dyDescent="0.2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>_xlfn.XLOOKUP(Sales_Data[[#This Row],[Category]],Assumptions_Model!A:A, Assumptions_Model!B:B)</f>
        <v>0.6</v>
      </c>
      <c r="W8723">
        <f>Sales_Data[[#This Row],[Sales]]*Sales_Data[[#This Row],[Cost_%]]</f>
        <v>40.521599999999999</v>
      </c>
      <c r="X8723">
        <f>Sales_Data[[#This Row],[Sales]]-Sales_Data[[#This Row],[Cost]]</f>
        <v>27.014400000000002</v>
      </c>
      <c r="Y8723" s="3">
        <f>Sales_Data[[#This Row],[Gross_Profit_Recalc]]/Sales_Data[[#This Row],[Sales]]</f>
        <v>0.4</v>
      </c>
      <c r="Z8723">
        <f>YEAR(Sales_Data[[#This Row],[Order Date]])</f>
        <v>2016</v>
      </c>
    </row>
    <row r="8724" spans="1:26" x14ac:dyDescent="0.2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>_xlfn.XLOOKUP(Sales_Data[[#This Row],[Category]],Assumptions_Model!A:A, Assumptions_Model!B:B)</f>
        <v>0.6</v>
      </c>
      <c r="W8724">
        <f>Sales_Data[[#This Row],[Sales]]*Sales_Data[[#This Row],[Cost_%]]</f>
        <v>0.91439999999999999</v>
      </c>
      <c r="X8724">
        <f>Sales_Data[[#This Row],[Sales]]-Sales_Data[[#This Row],[Cost]]</f>
        <v>0.60960000000000003</v>
      </c>
      <c r="Y8724" s="3">
        <f>Sales_Data[[#This Row],[Gross_Profit_Recalc]]/Sales_Data[[#This Row],[Sales]]</f>
        <v>0.4</v>
      </c>
      <c r="Z8724">
        <f>YEAR(Sales_Data[[#This Row],[Order Date]])</f>
        <v>2016</v>
      </c>
    </row>
    <row r="8725" spans="1:26" x14ac:dyDescent="0.2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>_xlfn.XLOOKUP(Sales_Data[[#This Row],[Category]],Assumptions_Model!A:A, Assumptions_Model!B:B)</f>
        <v>0.6</v>
      </c>
      <c r="W8725">
        <f>Sales_Data[[#This Row],[Sales]]*Sales_Data[[#This Row],[Cost_%]]</f>
        <v>22.444800000000001</v>
      </c>
      <c r="X8725">
        <f>Sales_Data[[#This Row],[Sales]]-Sales_Data[[#This Row],[Cost]]</f>
        <v>14.963200000000001</v>
      </c>
      <c r="Y8725" s="3">
        <f>Sales_Data[[#This Row],[Gross_Profit_Recalc]]/Sales_Data[[#This Row],[Sales]]</f>
        <v>0.4</v>
      </c>
      <c r="Z8725">
        <f>YEAR(Sales_Data[[#This Row],[Order Date]])</f>
        <v>2016</v>
      </c>
    </row>
    <row r="8726" spans="1:26" x14ac:dyDescent="0.2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f>_xlfn.XLOOKUP(Sales_Data[[#This Row],[Category]],Assumptions_Model!A:A, Assumptions_Model!B:B)</f>
        <v>0.6</v>
      </c>
      <c r="W8726">
        <f>Sales_Data[[#This Row],[Sales]]*Sales_Data[[#This Row],[Cost_%]]</f>
        <v>15.2064</v>
      </c>
      <c r="X8726">
        <f>Sales_Data[[#This Row],[Sales]]-Sales_Data[[#This Row],[Cost]]</f>
        <v>10.137600000000001</v>
      </c>
      <c r="Y8726" s="3">
        <f>Sales_Data[[#This Row],[Gross_Profit_Recalc]]/Sales_Data[[#This Row],[Sales]]</f>
        <v>0.4</v>
      </c>
      <c r="Z8726">
        <f>YEAR(Sales_Data[[#This Row],[Order Date]])</f>
        <v>2016</v>
      </c>
    </row>
    <row r="8727" spans="1:26" x14ac:dyDescent="0.2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>_xlfn.XLOOKUP(Sales_Data[[#This Row],[Category]],Assumptions_Model!A:A, Assumptions_Model!B:B)</f>
        <v>0.6</v>
      </c>
      <c r="W8727">
        <f>Sales_Data[[#This Row],[Sales]]*Sales_Data[[#This Row],[Cost_%]]</f>
        <v>27.720000000000002</v>
      </c>
      <c r="X8727">
        <f>Sales_Data[[#This Row],[Sales]]-Sales_Data[[#This Row],[Cost]]</f>
        <v>18.48</v>
      </c>
      <c r="Y8727" s="3">
        <f>Sales_Data[[#This Row],[Gross_Profit_Recalc]]/Sales_Data[[#This Row],[Sales]]</f>
        <v>0.39999999999999997</v>
      </c>
      <c r="Z8727">
        <f>YEAR(Sales_Data[[#This Row],[Order Date]])</f>
        <v>2017</v>
      </c>
    </row>
    <row r="8728" spans="1:26" x14ac:dyDescent="0.2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f>_xlfn.XLOOKUP(Sales_Data[[#This Row],[Category]],Assumptions_Model!A:A, Assumptions_Model!B:B)</f>
        <v>0.55000000000000004</v>
      </c>
      <c r="W8728">
        <f>Sales_Data[[#This Row],[Sales]]*Sales_Data[[#This Row],[Cost_%]]</f>
        <v>2.6004</v>
      </c>
      <c r="X8728">
        <f>Sales_Data[[#This Row],[Sales]]-Sales_Data[[#This Row],[Cost]]</f>
        <v>2.1275999999999997</v>
      </c>
      <c r="Y8728" s="3">
        <f>Sales_Data[[#This Row],[Gross_Profit_Recalc]]/Sales_Data[[#This Row],[Sales]]</f>
        <v>0.44999999999999996</v>
      </c>
      <c r="Z8728">
        <f>YEAR(Sales_Data[[#This Row],[Order Date]])</f>
        <v>2015</v>
      </c>
    </row>
    <row r="8729" spans="1:26" x14ac:dyDescent="0.2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f>_xlfn.XLOOKUP(Sales_Data[[#This Row],[Category]],Assumptions_Model!A:A, Assumptions_Model!B:B)</f>
        <v>0.65</v>
      </c>
      <c r="W8729">
        <f>Sales_Data[[#This Row],[Sales]]*Sales_Data[[#This Row],[Cost_%]]</f>
        <v>34.678800000000003</v>
      </c>
      <c r="X8729">
        <f>Sales_Data[[#This Row],[Sales]]-Sales_Data[[#This Row],[Cost]]</f>
        <v>18.673199999999994</v>
      </c>
      <c r="Y8729" s="3">
        <f>Sales_Data[[#This Row],[Gross_Profit_Recalc]]/Sales_Data[[#This Row],[Sales]]</f>
        <v>0.34999999999999992</v>
      </c>
      <c r="Z8729">
        <f>YEAR(Sales_Data[[#This Row],[Order Date]])</f>
        <v>2015</v>
      </c>
    </row>
    <row r="8730" spans="1:26" x14ac:dyDescent="0.2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f>_xlfn.XLOOKUP(Sales_Data[[#This Row],[Category]],Assumptions_Model!A:A, Assumptions_Model!B:B)</f>
        <v>0.65</v>
      </c>
      <c r="W8730">
        <f>Sales_Data[[#This Row],[Sales]]*Sales_Data[[#This Row],[Cost_%]]</f>
        <v>85.217600000000019</v>
      </c>
      <c r="X8730">
        <f>Sales_Data[[#This Row],[Sales]]-Sales_Data[[#This Row],[Cost]]</f>
        <v>45.886399999999995</v>
      </c>
      <c r="Y8730" s="3">
        <f>Sales_Data[[#This Row],[Gross_Profit_Recalc]]/Sales_Data[[#This Row],[Sales]]</f>
        <v>0.34999999999999992</v>
      </c>
      <c r="Z8730">
        <f>YEAR(Sales_Data[[#This Row],[Order Date]])</f>
        <v>2015</v>
      </c>
    </row>
    <row r="8731" spans="1:26" x14ac:dyDescent="0.2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>_xlfn.XLOOKUP(Sales_Data[[#This Row],[Category]],Assumptions_Model!A:A, Assumptions_Model!B:B)</f>
        <v>0.6</v>
      </c>
      <c r="W8731">
        <f>Sales_Data[[#This Row],[Sales]]*Sales_Data[[#This Row],[Cost_%]]</f>
        <v>13.507199999999999</v>
      </c>
      <c r="X8731">
        <f>Sales_Data[[#This Row],[Sales]]-Sales_Data[[#This Row],[Cost]]</f>
        <v>9.0048000000000012</v>
      </c>
      <c r="Y8731" s="3">
        <f>Sales_Data[[#This Row],[Gross_Profit_Recalc]]/Sales_Data[[#This Row],[Sales]]</f>
        <v>0.4</v>
      </c>
      <c r="Z8731">
        <f>YEAR(Sales_Data[[#This Row],[Order Date]])</f>
        <v>2015</v>
      </c>
    </row>
    <row r="8732" spans="1:26" x14ac:dyDescent="0.2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f>_xlfn.XLOOKUP(Sales_Data[[#This Row],[Category]],Assumptions_Model!A:A, Assumptions_Model!B:B)</f>
        <v>0.55000000000000004</v>
      </c>
      <c r="W8732">
        <f>Sales_Data[[#This Row],[Sales]]*Sales_Data[[#This Row],[Cost_%]]</f>
        <v>40.0092</v>
      </c>
      <c r="X8732">
        <f>Sales_Data[[#This Row],[Sales]]-Sales_Data[[#This Row],[Cost]]</f>
        <v>32.7348</v>
      </c>
      <c r="Y8732" s="3">
        <f>Sales_Data[[#This Row],[Gross_Profit_Recalc]]/Sales_Data[[#This Row],[Sales]]</f>
        <v>0.45</v>
      </c>
      <c r="Z8732">
        <f>YEAR(Sales_Data[[#This Row],[Order Date]])</f>
        <v>2015</v>
      </c>
    </row>
    <row r="8733" spans="1:26" x14ac:dyDescent="0.2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>_xlfn.XLOOKUP(Sales_Data[[#This Row],[Category]],Assumptions_Model!A:A, Assumptions_Model!B:B)</f>
        <v>0.6</v>
      </c>
      <c r="W8733">
        <f>Sales_Data[[#This Row],[Sales]]*Sales_Data[[#This Row],[Cost_%]]</f>
        <v>31.554000000000002</v>
      </c>
      <c r="X8733">
        <f>Sales_Data[[#This Row],[Sales]]-Sales_Data[[#This Row],[Cost]]</f>
        <v>21.036000000000001</v>
      </c>
      <c r="Y8733" s="3">
        <f>Sales_Data[[#This Row],[Gross_Profit_Recalc]]/Sales_Data[[#This Row],[Sales]]</f>
        <v>0.4</v>
      </c>
      <c r="Z8733">
        <f>YEAR(Sales_Data[[#This Row],[Order Date]])</f>
        <v>2015</v>
      </c>
    </row>
    <row r="8734" spans="1:26" x14ac:dyDescent="0.2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f>_xlfn.XLOOKUP(Sales_Data[[#This Row],[Category]],Assumptions_Model!A:A, Assumptions_Model!B:B)</f>
        <v>0.6</v>
      </c>
      <c r="W8734">
        <f>Sales_Data[[#This Row],[Sales]]*Sales_Data[[#This Row],[Cost_%]]</f>
        <v>11.664</v>
      </c>
      <c r="X8734">
        <f>Sales_Data[[#This Row],[Sales]]-Sales_Data[[#This Row],[Cost]]</f>
        <v>7.7760000000000016</v>
      </c>
      <c r="Y8734" s="3">
        <f>Sales_Data[[#This Row],[Gross_Profit_Recalc]]/Sales_Data[[#This Row],[Sales]]</f>
        <v>0.40000000000000008</v>
      </c>
      <c r="Z8734">
        <f>YEAR(Sales_Data[[#This Row],[Order Date]])</f>
        <v>2017</v>
      </c>
    </row>
    <row r="8735" spans="1:26" x14ac:dyDescent="0.2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>_xlfn.XLOOKUP(Sales_Data[[#This Row],[Category]],Assumptions_Model!A:A, Assumptions_Model!B:B)</f>
        <v>0.65</v>
      </c>
      <c r="W8735">
        <f>Sales_Data[[#This Row],[Sales]]*Sales_Data[[#This Row],[Cost_%]]</f>
        <v>82.094999999999999</v>
      </c>
      <c r="X8735">
        <f>Sales_Data[[#This Row],[Sales]]-Sales_Data[[#This Row],[Cost]]</f>
        <v>44.204999999999998</v>
      </c>
      <c r="Y8735" s="3">
        <f>Sales_Data[[#This Row],[Gross_Profit_Recalc]]/Sales_Data[[#This Row],[Sales]]</f>
        <v>0.35</v>
      </c>
      <c r="Z8735">
        <f>YEAR(Sales_Data[[#This Row],[Order Date]])</f>
        <v>2017</v>
      </c>
    </row>
    <row r="8736" spans="1:26" x14ac:dyDescent="0.2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>_xlfn.XLOOKUP(Sales_Data[[#This Row],[Category]],Assumptions_Model!A:A, Assumptions_Model!B:B)</f>
        <v>0.55000000000000004</v>
      </c>
      <c r="W8736">
        <f>Sales_Data[[#This Row],[Sales]]*Sales_Data[[#This Row],[Cost_%]]</f>
        <v>708.09750000000008</v>
      </c>
      <c r="X8736">
        <f>Sales_Data[[#This Row],[Sales]]-Sales_Data[[#This Row],[Cost]]</f>
        <v>579.35249999999996</v>
      </c>
      <c r="Y8736" s="3">
        <f>Sales_Data[[#This Row],[Gross_Profit_Recalc]]/Sales_Data[[#This Row],[Sales]]</f>
        <v>0.44999999999999996</v>
      </c>
      <c r="Z8736">
        <f>YEAR(Sales_Data[[#This Row],[Order Date]])</f>
        <v>2017</v>
      </c>
    </row>
    <row r="8737" spans="1:26" x14ac:dyDescent="0.2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>_xlfn.XLOOKUP(Sales_Data[[#This Row],[Category]],Assumptions_Model!A:A, Assumptions_Model!B:B)</f>
        <v>0.6</v>
      </c>
      <c r="W8737">
        <f>Sales_Data[[#This Row],[Sales]]*Sales_Data[[#This Row],[Cost_%]]</f>
        <v>38.975999999999992</v>
      </c>
      <c r="X8737">
        <f>Sales_Data[[#This Row],[Sales]]-Sales_Data[[#This Row],[Cost]]</f>
        <v>25.984000000000002</v>
      </c>
      <c r="Y8737" s="3">
        <f>Sales_Data[[#This Row],[Gross_Profit_Recalc]]/Sales_Data[[#This Row],[Sales]]</f>
        <v>0.40000000000000008</v>
      </c>
      <c r="Z8737">
        <f>YEAR(Sales_Data[[#This Row],[Order Date]])</f>
        <v>2014</v>
      </c>
    </row>
    <row r="8738" spans="1:26" x14ac:dyDescent="0.2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>_xlfn.XLOOKUP(Sales_Data[[#This Row],[Category]],Assumptions_Model!A:A, Assumptions_Model!B:B)</f>
        <v>0.6</v>
      </c>
      <c r="W8738">
        <f>Sales_Data[[#This Row],[Sales]]*Sales_Data[[#This Row],[Cost_%]]</f>
        <v>321.24599999999998</v>
      </c>
      <c r="X8738">
        <f>Sales_Data[[#This Row],[Sales]]-Sales_Data[[#This Row],[Cost]]</f>
        <v>214.16399999999999</v>
      </c>
      <c r="Y8738" s="3">
        <f>Sales_Data[[#This Row],[Gross_Profit_Recalc]]/Sales_Data[[#This Row],[Sales]]</f>
        <v>0.4</v>
      </c>
      <c r="Z8738">
        <f>YEAR(Sales_Data[[#This Row],[Order Date]])</f>
        <v>2016</v>
      </c>
    </row>
    <row r="8739" spans="1:26" x14ac:dyDescent="0.2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>_xlfn.XLOOKUP(Sales_Data[[#This Row],[Category]],Assumptions_Model!A:A, Assumptions_Model!B:B)</f>
        <v>0.6</v>
      </c>
      <c r="W8739">
        <f>Sales_Data[[#This Row],[Sales]]*Sales_Data[[#This Row],[Cost_%]]</f>
        <v>4.8599999999999994</v>
      </c>
      <c r="X8739">
        <f>Sales_Data[[#This Row],[Sales]]-Sales_Data[[#This Row],[Cost]]</f>
        <v>3.24</v>
      </c>
      <c r="Y8739" s="3">
        <f>Sales_Data[[#This Row],[Gross_Profit_Recalc]]/Sales_Data[[#This Row],[Sales]]</f>
        <v>0.4</v>
      </c>
      <c r="Z8739">
        <f>YEAR(Sales_Data[[#This Row],[Order Date]])</f>
        <v>2017</v>
      </c>
    </row>
    <row r="8740" spans="1:26" x14ac:dyDescent="0.2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>_xlfn.XLOOKUP(Sales_Data[[#This Row],[Category]],Assumptions_Model!A:A, Assumptions_Model!B:B)</f>
        <v>0.6</v>
      </c>
      <c r="W8740">
        <f>Sales_Data[[#This Row],[Sales]]*Sales_Data[[#This Row],[Cost_%]]</f>
        <v>7.9487999999999994</v>
      </c>
      <c r="X8740">
        <f>Sales_Data[[#This Row],[Sales]]-Sales_Data[[#This Row],[Cost]]</f>
        <v>5.2991999999999999</v>
      </c>
      <c r="Y8740" s="3">
        <f>Sales_Data[[#This Row],[Gross_Profit_Recalc]]/Sales_Data[[#This Row],[Sales]]</f>
        <v>0.4</v>
      </c>
      <c r="Z8740">
        <f>YEAR(Sales_Data[[#This Row],[Order Date]])</f>
        <v>2017</v>
      </c>
    </row>
    <row r="8741" spans="1:26" x14ac:dyDescent="0.2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>_xlfn.XLOOKUP(Sales_Data[[#This Row],[Category]],Assumptions_Model!A:A, Assumptions_Model!B:B)</f>
        <v>0.55000000000000004</v>
      </c>
      <c r="W8741">
        <f>Sales_Data[[#This Row],[Sales]]*Sales_Data[[#This Row],[Cost_%]]</f>
        <v>46.193400000000004</v>
      </c>
      <c r="X8741">
        <f>Sales_Data[[#This Row],[Sales]]-Sales_Data[[#This Row],[Cost]]</f>
        <v>37.794599999999996</v>
      </c>
      <c r="Y8741" s="3">
        <f>Sales_Data[[#This Row],[Gross_Profit_Recalc]]/Sales_Data[[#This Row],[Sales]]</f>
        <v>0.44999999999999996</v>
      </c>
      <c r="Z8741">
        <f>YEAR(Sales_Data[[#This Row],[Order Date]])</f>
        <v>2017</v>
      </c>
    </row>
    <row r="8742" spans="1:26" x14ac:dyDescent="0.2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>_xlfn.XLOOKUP(Sales_Data[[#This Row],[Category]],Assumptions_Model!A:A, Assumptions_Model!B:B)</f>
        <v>0.6</v>
      </c>
      <c r="W8742">
        <f>Sales_Data[[#This Row],[Sales]]*Sales_Data[[#This Row],[Cost_%]]</f>
        <v>43.92</v>
      </c>
      <c r="X8742">
        <f>Sales_Data[[#This Row],[Sales]]-Sales_Data[[#This Row],[Cost]]</f>
        <v>29.28</v>
      </c>
      <c r="Y8742" s="3">
        <f>Sales_Data[[#This Row],[Gross_Profit_Recalc]]/Sales_Data[[#This Row],[Sales]]</f>
        <v>0.4</v>
      </c>
      <c r="Z8742">
        <f>YEAR(Sales_Data[[#This Row],[Order Date]])</f>
        <v>2016</v>
      </c>
    </row>
    <row r="8743" spans="1:26" x14ac:dyDescent="0.2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>_xlfn.XLOOKUP(Sales_Data[[#This Row],[Category]],Assumptions_Model!A:A, Assumptions_Model!B:B)</f>
        <v>0.6</v>
      </c>
      <c r="W8743">
        <f>Sales_Data[[#This Row],[Sales]]*Sales_Data[[#This Row],[Cost_%]]</f>
        <v>6.444</v>
      </c>
      <c r="X8743">
        <f>Sales_Data[[#This Row],[Sales]]-Sales_Data[[#This Row],[Cost]]</f>
        <v>4.2960000000000003</v>
      </c>
      <c r="Y8743" s="3">
        <f>Sales_Data[[#This Row],[Gross_Profit_Recalc]]/Sales_Data[[#This Row],[Sales]]</f>
        <v>0.4</v>
      </c>
      <c r="Z8743">
        <f>YEAR(Sales_Data[[#This Row],[Order Date]])</f>
        <v>2015</v>
      </c>
    </row>
    <row r="8744" spans="1:26" x14ac:dyDescent="0.2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>_xlfn.XLOOKUP(Sales_Data[[#This Row],[Category]],Assumptions_Model!A:A, Assumptions_Model!B:B)</f>
        <v>0.65</v>
      </c>
      <c r="W8744">
        <f>Sales_Data[[#This Row],[Sales]]*Sales_Data[[#This Row],[Cost_%]]</f>
        <v>7.1707999999999998</v>
      </c>
      <c r="X8744">
        <f>Sales_Data[[#This Row],[Sales]]-Sales_Data[[#This Row],[Cost]]</f>
        <v>3.8612000000000002</v>
      </c>
      <c r="Y8744" s="3">
        <f>Sales_Data[[#This Row],[Gross_Profit_Recalc]]/Sales_Data[[#This Row],[Sales]]</f>
        <v>0.35000000000000003</v>
      </c>
      <c r="Z8744">
        <f>YEAR(Sales_Data[[#This Row],[Order Date]])</f>
        <v>2015</v>
      </c>
    </row>
    <row r="8745" spans="1:26" x14ac:dyDescent="0.2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>_xlfn.XLOOKUP(Sales_Data[[#This Row],[Category]],Assumptions_Model!A:A, Assumptions_Model!B:B)</f>
        <v>0.55000000000000004</v>
      </c>
      <c r="W8745">
        <f>Sales_Data[[#This Row],[Sales]]*Sales_Data[[#This Row],[Cost_%]]</f>
        <v>29.172000000000001</v>
      </c>
      <c r="X8745">
        <f>Sales_Data[[#This Row],[Sales]]-Sales_Data[[#This Row],[Cost]]</f>
        <v>23.867999999999999</v>
      </c>
      <c r="Y8745" s="3">
        <f>Sales_Data[[#This Row],[Gross_Profit_Recalc]]/Sales_Data[[#This Row],[Sales]]</f>
        <v>0.44999999999999996</v>
      </c>
      <c r="Z8745">
        <f>YEAR(Sales_Data[[#This Row],[Order Date]])</f>
        <v>2015</v>
      </c>
    </row>
    <row r="8746" spans="1:26" x14ac:dyDescent="0.2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>_xlfn.XLOOKUP(Sales_Data[[#This Row],[Category]],Assumptions_Model!A:A, Assumptions_Model!B:B)</f>
        <v>0.6</v>
      </c>
      <c r="W8746">
        <f>Sales_Data[[#This Row],[Sales]]*Sales_Data[[#This Row],[Cost_%]]</f>
        <v>10.272</v>
      </c>
      <c r="X8746">
        <f>Sales_Data[[#This Row],[Sales]]-Sales_Data[[#This Row],[Cost]]</f>
        <v>6.8480000000000008</v>
      </c>
      <c r="Y8746" s="3">
        <f>Sales_Data[[#This Row],[Gross_Profit_Recalc]]/Sales_Data[[#This Row],[Sales]]</f>
        <v>0.4</v>
      </c>
      <c r="Z8746">
        <f>YEAR(Sales_Data[[#This Row],[Order Date]])</f>
        <v>2015</v>
      </c>
    </row>
    <row r="8747" spans="1:26" x14ac:dyDescent="0.2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f>_xlfn.XLOOKUP(Sales_Data[[#This Row],[Category]],Assumptions_Model!A:A, Assumptions_Model!B:B)</f>
        <v>0.6</v>
      </c>
      <c r="W8747">
        <f>Sales_Data[[#This Row],[Sales]]*Sales_Data[[#This Row],[Cost_%]]</f>
        <v>35.963999999999999</v>
      </c>
      <c r="X8747">
        <f>Sales_Data[[#This Row],[Sales]]-Sales_Data[[#This Row],[Cost]]</f>
        <v>23.975999999999999</v>
      </c>
      <c r="Y8747" s="3">
        <f>Sales_Data[[#This Row],[Gross_Profit_Recalc]]/Sales_Data[[#This Row],[Sales]]</f>
        <v>0.4</v>
      </c>
      <c r="Z8747">
        <f>YEAR(Sales_Data[[#This Row],[Order Date]])</f>
        <v>2015</v>
      </c>
    </row>
    <row r="8748" spans="1:26" x14ac:dyDescent="0.2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>_xlfn.XLOOKUP(Sales_Data[[#This Row],[Category]],Assumptions_Model!A:A, Assumptions_Model!B:B)</f>
        <v>0.65</v>
      </c>
      <c r="W8748">
        <f>Sales_Data[[#This Row],[Sales]]*Sales_Data[[#This Row],[Cost_%]]</f>
        <v>136.87700000000001</v>
      </c>
      <c r="X8748">
        <f>Sales_Data[[#This Row],[Sales]]-Sales_Data[[#This Row],[Cost]]</f>
        <v>73.703000000000003</v>
      </c>
      <c r="Y8748" s="3">
        <f>Sales_Data[[#This Row],[Gross_Profit_Recalc]]/Sales_Data[[#This Row],[Sales]]</f>
        <v>0.35</v>
      </c>
      <c r="Z8748">
        <f>YEAR(Sales_Data[[#This Row],[Order Date]])</f>
        <v>2017</v>
      </c>
    </row>
    <row r="8749" spans="1:26" x14ac:dyDescent="0.2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>_xlfn.XLOOKUP(Sales_Data[[#This Row],[Category]],Assumptions_Model!A:A, Assumptions_Model!B:B)</f>
        <v>0.6</v>
      </c>
      <c r="W8749">
        <f>Sales_Data[[#This Row],[Sales]]*Sales_Data[[#This Row],[Cost_%]]</f>
        <v>18.576000000000001</v>
      </c>
      <c r="X8749">
        <f>Sales_Data[[#This Row],[Sales]]-Sales_Data[[#This Row],[Cost]]</f>
        <v>12.384</v>
      </c>
      <c r="Y8749" s="3">
        <f>Sales_Data[[#This Row],[Gross_Profit_Recalc]]/Sales_Data[[#This Row],[Sales]]</f>
        <v>0.4</v>
      </c>
      <c r="Z8749">
        <f>YEAR(Sales_Data[[#This Row],[Order Date]])</f>
        <v>2017</v>
      </c>
    </row>
    <row r="8750" spans="1:26" x14ac:dyDescent="0.2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>_xlfn.XLOOKUP(Sales_Data[[#This Row],[Category]],Assumptions_Model!A:A, Assumptions_Model!B:B)</f>
        <v>0.55000000000000004</v>
      </c>
      <c r="W8750">
        <f>Sales_Data[[#This Row],[Sales]]*Sales_Data[[#This Row],[Cost_%]]</f>
        <v>131.99120000000002</v>
      </c>
      <c r="X8750">
        <f>Sales_Data[[#This Row],[Sales]]-Sales_Data[[#This Row],[Cost]]</f>
        <v>107.99279999999999</v>
      </c>
      <c r="Y8750" s="3">
        <f>Sales_Data[[#This Row],[Gross_Profit_Recalc]]/Sales_Data[[#This Row],[Sales]]</f>
        <v>0.44999999999999996</v>
      </c>
      <c r="Z8750">
        <f>YEAR(Sales_Data[[#This Row],[Order Date]])</f>
        <v>2017</v>
      </c>
    </row>
    <row r="8751" spans="1:26" x14ac:dyDescent="0.2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>_xlfn.XLOOKUP(Sales_Data[[#This Row],[Category]],Assumptions_Model!A:A, Assumptions_Model!B:B)</f>
        <v>0.6</v>
      </c>
      <c r="W8751">
        <f>Sales_Data[[#This Row],[Sales]]*Sales_Data[[#This Row],[Cost_%]]</f>
        <v>1830.2256</v>
      </c>
      <c r="X8751">
        <f>Sales_Data[[#This Row],[Sales]]-Sales_Data[[#This Row],[Cost]]</f>
        <v>1220.1504000000002</v>
      </c>
      <c r="Y8751" s="3">
        <f>Sales_Data[[#This Row],[Gross_Profit_Recalc]]/Sales_Data[[#This Row],[Sales]]</f>
        <v>0.4</v>
      </c>
      <c r="Z8751">
        <f>YEAR(Sales_Data[[#This Row],[Order Date]])</f>
        <v>2015</v>
      </c>
    </row>
    <row r="8752" spans="1:26" x14ac:dyDescent="0.2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>_xlfn.XLOOKUP(Sales_Data[[#This Row],[Category]],Assumptions_Model!A:A, Assumptions_Model!B:B)</f>
        <v>0.55000000000000004</v>
      </c>
      <c r="W8752">
        <f>Sales_Data[[#This Row],[Sales]]*Sales_Data[[#This Row],[Cost_%]]</f>
        <v>73.689000000000007</v>
      </c>
      <c r="X8752">
        <f>Sales_Data[[#This Row],[Sales]]-Sales_Data[[#This Row],[Cost]]</f>
        <v>60.290999999999983</v>
      </c>
      <c r="Y8752" s="3">
        <f>Sales_Data[[#This Row],[Gross_Profit_Recalc]]/Sales_Data[[#This Row],[Sales]]</f>
        <v>0.4499999999999999</v>
      </c>
      <c r="Z8752">
        <f>YEAR(Sales_Data[[#This Row],[Order Date]])</f>
        <v>2015</v>
      </c>
    </row>
    <row r="8753" spans="1:26" x14ac:dyDescent="0.2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>_xlfn.XLOOKUP(Sales_Data[[#This Row],[Category]],Assumptions_Model!A:A, Assumptions_Model!B:B)</f>
        <v>0.6</v>
      </c>
      <c r="W8753">
        <f>Sales_Data[[#This Row],[Sales]]*Sales_Data[[#This Row],[Cost_%]]</f>
        <v>55.948799999999999</v>
      </c>
      <c r="X8753">
        <f>Sales_Data[[#This Row],[Sales]]-Sales_Data[[#This Row],[Cost]]</f>
        <v>37.299200000000006</v>
      </c>
      <c r="Y8753" s="3">
        <f>Sales_Data[[#This Row],[Gross_Profit_Recalc]]/Sales_Data[[#This Row],[Sales]]</f>
        <v>0.4</v>
      </c>
      <c r="Z8753">
        <f>YEAR(Sales_Data[[#This Row],[Order Date]])</f>
        <v>2016</v>
      </c>
    </row>
    <row r="8754" spans="1:26" x14ac:dyDescent="0.2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>_xlfn.XLOOKUP(Sales_Data[[#This Row],[Category]],Assumptions_Model!A:A, Assumptions_Model!B:B)</f>
        <v>0.55000000000000004</v>
      </c>
      <c r="W8754">
        <f>Sales_Data[[#This Row],[Sales]]*Sales_Data[[#This Row],[Cost_%]]</f>
        <v>97.614000000000004</v>
      </c>
      <c r="X8754">
        <f>Sales_Data[[#This Row],[Sales]]-Sales_Data[[#This Row],[Cost]]</f>
        <v>79.865999999999985</v>
      </c>
      <c r="Y8754" s="3">
        <f>Sales_Data[[#This Row],[Gross_Profit_Recalc]]/Sales_Data[[#This Row],[Sales]]</f>
        <v>0.44999999999999996</v>
      </c>
      <c r="Z8754">
        <f>YEAR(Sales_Data[[#This Row],[Order Date]])</f>
        <v>2016</v>
      </c>
    </row>
    <row r="8755" spans="1:26" x14ac:dyDescent="0.2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>_xlfn.XLOOKUP(Sales_Data[[#This Row],[Category]],Assumptions_Model!A:A, Assumptions_Model!B:B)</f>
        <v>0.6</v>
      </c>
      <c r="W8755">
        <f>Sales_Data[[#This Row],[Sales]]*Sales_Data[[#This Row],[Cost_%]]</f>
        <v>10.6272</v>
      </c>
      <c r="X8755">
        <f>Sales_Data[[#This Row],[Sales]]-Sales_Data[[#This Row],[Cost]]</f>
        <v>7.0847999999999995</v>
      </c>
      <c r="Y8755" s="3">
        <f>Sales_Data[[#This Row],[Gross_Profit_Recalc]]/Sales_Data[[#This Row],[Sales]]</f>
        <v>0.39999999999999997</v>
      </c>
      <c r="Z8755">
        <f>YEAR(Sales_Data[[#This Row],[Order Date]])</f>
        <v>2017</v>
      </c>
    </row>
    <row r="8756" spans="1:26" x14ac:dyDescent="0.2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>_xlfn.XLOOKUP(Sales_Data[[#This Row],[Category]],Assumptions_Model!A:A, Assumptions_Model!B:B)</f>
        <v>0.6</v>
      </c>
      <c r="W8756">
        <f>Sales_Data[[#This Row],[Sales]]*Sales_Data[[#This Row],[Cost_%]]</f>
        <v>2.9159999999999999</v>
      </c>
      <c r="X8756">
        <f>Sales_Data[[#This Row],[Sales]]-Sales_Data[[#This Row],[Cost]]</f>
        <v>1.9440000000000004</v>
      </c>
      <c r="Y8756" s="3">
        <f>Sales_Data[[#This Row],[Gross_Profit_Recalc]]/Sales_Data[[#This Row],[Sales]]</f>
        <v>0.40000000000000008</v>
      </c>
      <c r="Z8756">
        <f>YEAR(Sales_Data[[#This Row],[Order Date]])</f>
        <v>2017</v>
      </c>
    </row>
    <row r="8757" spans="1:26" x14ac:dyDescent="0.2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>_xlfn.XLOOKUP(Sales_Data[[#This Row],[Category]],Assumptions_Model!A:A, Assumptions_Model!B:B)</f>
        <v>0.6</v>
      </c>
      <c r="W8757">
        <f>Sales_Data[[#This Row],[Sales]]*Sales_Data[[#This Row],[Cost_%]]</f>
        <v>3.7547999999999999</v>
      </c>
      <c r="X8757">
        <f>Sales_Data[[#This Row],[Sales]]-Sales_Data[[#This Row],[Cost]]</f>
        <v>2.5032000000000001</v>
      </c>
      <c r="Y8757" s="3">
        <f>Sales_Data[[#This Row],[Gross_Profit_Recalc]]/Sales_Data[[#This Row],[Sales]]</f>
        <v>0.4</v>
      </c>
      <c r="Z8757">
        <f>YEAR(Sales_Data[[#This Row],[Order Date]])</f>
        <v>2017</v>
      </c>
    </row>
    <row r="8758" spans="1:26" x14ac:dyDescent="0.2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>_xlfn.XLOOKUP(Sales_Data[[#This Row],[Category]],Assumptions_Model!A:A, Assumptions_Model!B:B)</f>
        <v>0.6</v>
      </c>
      <c r="W8758">
        <f>Sales_Data[[#This Row],[Sales]]*Sales_Data[[#This Row],[Cost_%]]</f>
        <v>22.608000000000001</v>
      </c>
      <c r="X8758">
        <f>Sales_Data[[#This Row],[Sales]]-Sales_Data[[#This Row],[Cost]]</f>
        <v>15.071999999999999</v>
      </c>
      <c r="Y8758" s="3">
        <f>Sales_Data[[#This Row],[Gross_Profit_Recalc]]/Sales_Data[[#This Row],[Sales]]</f>
        <v>0.39999999999999997</v>
      </c>
      <c r="Z8758">
        <f>YEAR(Sales_Data[[#This Row],[Order Date]])</f>
        <v>2016</v>
      </c>
    </row>
    <row r="8759" spans="1:26" x14ac:dyDescent="0.2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>_xlfn.XLOOKUP(Sales_Data[[#This Row],[Category]],Assumptions_Model!A:A, Assumptions_Model!B:B)</f>
        <v>0.6</v>
      </c>
      <c r="W8759">
        <f>Sales_Data[[#This Row],[Sales]]*Sales_Data[[#This Row],[Cost_%]]</f>
        <v>31.103999999999999</v>
      </c>
      <c r="X8759">
        <f>Sales_Data[[#This Row],[Sales]]-Sales_Data[[#This Row],[Cost]]</f>
        <v>20.736000000000004</v>
      </c>
      <c r="Y8759" s="3">
        <f>Sales_Data[[#This Row],[Gross_Profit_Recalc]]/Sales_Data[[#This Row],[Sales]]</f>
        <v>0.40000000000000008</v>
      </c>
      <c r="Z8759">
        <f>YEAR(Sales_Data[[#This Row],[Order Date]])</f>
        <v>2016</v>
      </c>
    </row>
    <row r="8760" spans="1:26" x14ac:dyDescent="0.2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>_xlfn.XLOOKUP(Sales_Data[[#This Row],[Category]],Assumptions_Model!A:A, Assumptions_Model!B:B)</f>
        <v>0.65</v>
      </c>
      <c r="W8760">
        <f>Sales_Data[[#This Row],[Sales]]*Sales_Data[[#This Row],[Cost_%]]</f>
        <v>17.823</v>
      </c>
      <c r="X8760">
        <f>Sales_Data[[#This Row],[Sales]]-Sales_Data[[#This Row],[Cost]]</f>
        <v>9.5970000000000013</v>
      </c>
      <c r="Y8760" s="3">
        <f>Sales_Data[[#This Row],[Gross_Profit_Recalc]]/Sales_Data[[#This Row],[Sales]]</f>
        <v>0.35000000000000003</v>
      </c>
      <c r="Z8760">
        <f>YEAR(Sales_Data[[#This Row],[Order Date]])</f>
        <v>2016</v>
      </c>
    </row>
    <row r="8761" spans="1:26" x14ac:dyDescent="0.2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>_xlfn.XLOOKUP(Sales_Data[[#This Row],[Category]],Assumptions_Model!A:A, Assumptions_Model!B:B)</f>
        <v>0.6</v>
      </c>
      <c r="W8761">
        <f>Sales_Data[[#This Row],[Sales]]*Sales_Data[[#This Row],[Cost_%]]</f>
        <v>3.24</v>
      </c>
      <c r="X8761">
        <f>Sales_Data[[#This Row],[Sales]]-Sales_Data[[#This Row],[Cost]]</f>
        <v>2.16</v>
      </c>
      <c r="Y8761" s="3">
        <f>Sales_Data[[#This Row],[Gross_Profit_Recalc]]/Sales_Data[[#This Row],[Sales]]</f>
        <v>0.4</v>
      </c>
      <c r="Z8761">
        <f>YEAR(Sales_Data[[#This Row],[Order Date]])</f>
        <v>2016</v>
      </c>
    </row>
    <row r="8762" spans="1:26" x14ac:dyDescent="0.2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>_xlfn.XLOOKUP(Sales_Data[[#This Row],[Category]],Assumptions_Model!A:A, Assumptions_Model!B:B)</f>
        <v>0.6</v>
      </c>
      <c r="W8762">
        <f>Sales_Data[[#This Row],[Sales]]*Sales_Data[[#This Row],[Cost_%]]</f>
        <v>762.59399999999994</v>
      </c>
      <c r="X8762">
        <f>Sales_Data[[#This Row],[Sales]]-Sales_Data[[#This Row],[Cost]]</f>
        <v>508.39600000000007</v>
      </c>
      <c r="Y8762" s="3">
        <f>Sales_Data[[#This Row],[Gross_Profit_Recalc]]/Sales_Data[[#This Row],[Sales]]</f>
        <v>0.40000000000000008</v>
      </c>
      <c r="Z8762">
        <f>YEAR(Sales_Data[[#This Row],[Order Date]])</f>
        <v>2016</v>
      </c>
    </row>
    <row r="8763" spans="1:26" x14ac:dyDescent="0.2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f>_xlfn.XLOOKUP(Sales_Data[[#This Row],[Category]],Assumptions_Model!A:A, Assumptions_Model!B:B)</f>
        <v>0.6</v>
      </c>
      <c r="W8763">
        <f>Sales_Data[[#This Row],[Sales]]*Sales_Data[[#This Row],[Cost_%]]</f>
        <v>75.215999999999994</v>
      </c>
      <c r="X8763">
        <f>Sales_Data[[#This Row],[Sales]]-Sales_Data[[#This Row],[Cost]]</f>
        <v>50.144000000000005</v>
      </c>
      <c r="Y8763" s="3">
        <f>Sales_Data[[#This Row],[Gross_Profit_Recalc]]/Sales_Data[[#This Row],[Sales]]</f>
        <v>0.4</v>
      </c>
      <c r="Z8763">
        <f>YEAR(Sales_Data[[#This Row],[Order Date]])</f>
        <v>2016</v>
      </c>
    </row>
    <row r="8764" spans="1:26" x14ac:dyDescent="0.2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>_xlfn.XLOOKUP(Sales_Data[[#This Row],[Category]],Assumptions_Model!A:A, Assumptions_Model!B:B)</f>
        <v>0.6</v>
      </c>
      <c r="W8764">
        <f>Sales_Data[[#This Row],[Sales]]*Sales_Data[[#This Row],[Cost_%]]</f>
        <v>8.4179999999999993</v>
      </c>
      <c r="X8764">
        <f>Sales_Data[[#This Row],[Sales]]-Sales_Data[[#This Row],[Cost]]</f>
        <v>5.6120000000000001</v>
      </c>
      <c r="Y8764" s="3">
        <f>Sales_Data[[#This Row],[Gross_Profit_Recalc]]/Sales_Data[[#This Row],[Sales]]</f>
        <v>0.4</v>
      </c>
      <c r="Z8764">
        <f>YEAR(Sales_Data[[#This Row],[Order Date]])</f>
        <v>2016</v>
      </c>
    </row>
    <row r="8765" spans="1:26" x14ac:dyDescent="0.2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f>_xlfn.XLOOKUP(Sales_Data[[#This Row],[Category]],Assumptions_Model!A:A, Assumptions_Model!B:B)</f>
        <v>0.6</v>
      </c>
      <c r="W8765">
        <f>Sales_Data[[#This Row],[Sales]]*Sales_Data[[#This Row],[Cost_%]]</f>
        <v>16.776</v>
      </c>
      <c r="X8765">
        <f>Sales_Data[[#This Row],[Sales]]-Sales_Data[[#This Row],[Cost]]</f>
        <v>11.184000000000001</v>
      </c>
      <c r="Y8765" s="3">
        <f>Sales_Data[[#This Row],[Gross_Profit_Recalc]]/Sales_Data[[#This Row],[Sales]]</f>
        <v>0.4</v>
      </c>
      <c r="Z8765">
        <f>YEAR(Sales_Data[[#This Row],[Order Date]])</f>
        <v>2016</v>
      </c>
    </row>
    <row r="8766" spans="1:26" x14ac:dyDescent="0.2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>_xlfn.XLOOKUP(Sales_Data[[#This Row],[Category]],Assumptions_Model!A:A, Assumptions_Model!B:B)</f>
        <v>0.6</v>
      </c>
      <c r="W8766">
        <f>Sales_Data[[#This Row],[Sales]]*Sales_Data[[#This Row],[Cost_%]]</f>
        <v>3.2063999999999999</v>
      </c>
      <c r="X8766">
        <f>Sales_Data[[#This Row],[Sales]]-Sales_Data[[#This Row],[Cost]]</f>
        <v>2.1376000000000004</v>
      </c>
      <c r="Y8766" s="3">
        <f>Sales_Data[[#This Row],[Gross_Profit_Recalc]]/Sales_Data[[#This Row],[Sales]]</f>
        <v>0.4</v>
      </c>
      <c r="Z8766">
        <f>YEAR(Sales_Data[[#This Row],[Order Date]])</f>
        <v>2015</v>
      </c>
    </row>
    <row r="8767" spans="1:26" x14ac:dyDescent="0.2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>_xlfn.XLOOKUP(Sales_Data[[#This Row],[Category]],Assumptions_Model!A:A, Assumptions_Model!B:B)</f>
        <v>0.6</v>
      </c>
      <c r="W8767">
        <f>Sales_Data[[#This Row],[Sales]]*Sales_Data[[#This Row],[Cost_%]]</f>
        <v>1.0175999999999998</v>
      </c>
      <c r="X8767">
        <f>Sales_Data[[#This Row],[Sales]]-Sales_Data[[#This Row],[Cost]]</f>
        <v>0.67840000000000011</v>
      </c>
      <c r="Y8767" s="3">
        <f>Sales_Data[[#This Row],[Gross_Profit_Recalc]]/Sales_Data[[#This Row],[Sales]]</f>
        <v>0.40000000000000008</v>
      </c>
      <c r="Z8767">
        <f>YEAR(Sales_Data[[#This Row],[Order Date]])</f>
        <v>2015</v>
      </c>
    </row>
    <row r="8768" spans="1:26" x14ac:dyDescent="0.2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f>_xlfn.XLOOKUP(Sales_Data[[#This Row],[Category]],Assumptions_Model!A:A, Assumptions_Model!B:B)</f>
        <v>0.6</v>
      </c>
      <c r="W8768">
        <f>Sales_Data[[#This Row],[Sales]]*Sales_Data[[#This Row],[Cost_%]]</f>
        <v>14.752800000000001</v>
      </c>
      <c r="X8768">
        <f>Sales_Data[[#This Row],[Sales]]-Sales_Data[[#This Row],[Cost]]</f>
        <v>9.8352000000000004</v>
      </c>
      <c r="Y8768" s="3">
        <f>Sales_Data[[#This Row],[Gross_Profit_Recalc]]/Sales_Data[[#This Row],[Sales]]</f>
        <v>0.4</v>
      </c>
      <c r="Z8768">
        <f>YEAR(Sales_Data[[#This Row],[Order Date]])</f>
        <v>2015</v>
      </c>
    </row>
    <row r="8769" spans="1:26" x14ac:dyDescent="0.2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>_xlfn.XLOOKUP(Sales_Data[[#This Row],[Category]],Assumptions_Model!A:A, Assumptions_Model!B:B)</f>
        <v>0.6</v>
      </c>
      <c r="W8769">
        <f>Sales_Data[[#This Row],[Sales]]*Sales_Data[[#This Row],[Cost_%]]</f>
        <v>4.7880000000000003</v>
      </c>
      <c r="X8769">
        <f>Sales_Data[[#This Row],[Sales]]-Sales_Data[[#This Row],[Cost]]</f>
        <v>3.1920000000000002</v>
      </c>
      <c r="Y8769" s="3">
        <f>Sales_Data[[#This Row],[Gross_Profit_Recalc]]/Sales_Data[[#This Row],[Sales]]</f>
        <v>0.4</v>
      </c>
      <c r="Z8769">
        <f>YEAR(Sales_Data[[#This Row],[Order Date]])</f>
        <v>2015</v>
      </c>
    </row>
    <row r="8770" spans="1:26" x14ac:dyDescent="0.2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>_xlfn.XLOOKUP(Sales_Data[[#This Row],[Category]],Assumptions_Model!A:A, Assumptions_Model!B:B)</f>
        <v>0.55000000000000004</v>
      </c>
      <c r="W8770">
        <f>Sales_Data[[#This Row],[Sales]]*Sales_Data[[#This Row],[Cost_%]]</f>
        <v>158.4</v>
      </c>
      <c r="X8770">
        <f>Sales_Data[[#This Row],[Sales]]-Sales_Data[[#This Row],[Cost]]</f>
        <v>129.6</v>
      </c>
      <c r="Y8770" s="3">
        <f>Sales_Data[[#This Row],[Gross_Profit_Recalc]]/Sales_Data[[#This Row],[Sales]]</f>
        <v>0.44999999999999996</v>
      </c>
      <c r="Z8770">
        <f>YEAR(Sales_Data[[#This Row],[Order Date]])</f>
        <v>2015</v>
      </c>
    </row>
    <row r="8771" spans="1:26" x14ac:dyDescent="0.2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>_xlfn.XLOOKUP(Sales_Data[[#This Row],[Category]],Assumptions_Model!A:A, Assumptions_Model!B:B)</f>
        <v>0.55000000000000004</v>
      </c>
      <c r="W8771">
        <f>Sales_Data[[#This Row],[Sales]]*Sales_Data[[#This Row],[Cost_%]]</f>
        <v>80.823599999999999</v>
      </c>
      <c r="X8771">
        <f>Sales_Data[[#This Row],[Sales]]-Sales_Data[[#This Row],[Cost]]</f>
        <v>66.128399999999999</v>
      </c>
      <c r="Y8771" s="3">
        <f>Sales_Data[[#This Row],[Gross_Profit_Recalc]]/Sales_Data[[#This Row],[Sales]]</f>
        <v>0.45</v>
      </c>
      <c r="Z8771">
        <f>YEAR(Sales_Data[[#This Row],[Order Date]])</f>
        <v>2016</v>
      </c>
    </row>
    <row r="8772" spans="1:26" x14ac:dyDescent="0.2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>_xlfn.XLOOKUP(Sales_Data[[#This Row],[Category]],Assumptions_Model!A:A, Assumptions_Model!B:B)</f>
        <v>0.65</v>
      </c>
      <c r="W8772">
        <f>Sales_Data[[#This Row],[Sales]]*Sales_Data[[#This Row],[Cost_%]]</f>
        <v>54.038399999999996</v>
      </c>
      <c r="X8772">
        <f>Sales_Data[[#This Row],[Sales]]-Sales_Data[[#This Row],[Cost]]</f>
        <v>29.0976</v>
      </c>
      <c r="Y8772" s="3">
        <f>Sales_Data[[#This Row],[Gross_Profit_Recalc]]/Sales_Data[[#This Row],[Sales]]</f>
        <v>0.35000000000000003</v>
      </c>
      <c r="Z8772">
        <f>YEAR(Sales_Data[[#This Row],[Order Date]])</f>
        <v>2016</v>
      </c>
    </row>
    <row r="8773" spans="1:26" x14ac:dyDescent="0.2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>_xlfn.XLOOKUP(Sales_Data[[#This Row],[Category]],Assumptions_Model!A:A, Assumptions_Model!B:B)</f>
        <v>0.6</v>
      </c>
      <c r="W8773">
        <f>Sales_Data[[#This Row],[Sales]]*Sales_Data[[#This Row],[Cost_%]]</f>
        <v>565.67039999999997</v>
      </c>
      <c r="X8773">
        <f>Sales_Data[[#This Row],[Sales]]-Sales_Data[[#This Row],[Cost]]</f>
        <v>377.11360000000002</v>
      </c>
      <c r="Y8773" s="3">
        <f>Sales_Data[[#This Row],[Gross_Profit_Recalc]]/Sales_Data[[#This Row],[Sales]]</f>
        <v>0.4</v>
      </c>
      <c r="Z8773">
        <f>YEAR(Sales_Data[[#This Row],[Order Date]])</f>
        <v>2017</v>
      </c>
    </row>
    <row r="8774" spans="1:26" x14ac:dyDescent="0.2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>_xlfn.XLOOKUP(Sales_Data[[#This Row],[Category]],Assumptions_Model!A:A, Assumptions_Model!B:B)</f>
        <v>0.6</v>
      </c>
      <c r="W8774">
        <f>Sales_Data[[#This Row],[Sales]]*Sales_Data[[#This Row],[Cost_%]]</f>
        <v>44.611200000000004</v>
      </c>
      <c r="X8774">
        <f>Sales_Data[[#This Row],[Sales]]-Sales_Data[[#This Row],[Cost]]</f>
        <v>29.7408</v>
      </c>
      <c r="Y8774" s="3">
        <f>Sales_Data[[#This Row],[Gross_Profit_Recalc]]/Sales_Data[[#This Row],[Sales]]</f>
        <v>0.39999999999999997</v>
      </c>
      <c r="Z8774">
        <f>YEAR(Sales_Data[[#This Row],[Order Date]])</f>
        <v>2017</v>
      </c>
    </row>
    <row r="8775" spans="1:26" x14ac:dyDescent="0.2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>_xlfn.XLOOKUP(Sales_Data[[#This Row],[Category]],Assumptions_Model!A:A, Assumptions_Model!B:B)</f>
        <v>0.6</v>
      </c>
      <c r="W8775">
        <f>Sales_Data[[#This Row],[Sales]]*Sales_Data[[#This Row],[Cost_%]]</f>
        <v>16.128</v>
      </c>
      <c r="X8775">
        <f>Sales_Data[[#This Row],[Sales]]-Sales_Data[[#This Row],[Cost]]</f>
        <v>10.751999999999999</v>
      </c>
      <c r="Y8775" s="3">
        <f>Sales_Data[[#This Row],[Gross_Profit_Recalc]]/Sales_Data[[#This Row],[Sales]]</f>
        <v>0.39999999999999997</v>
      </c>
      <c r="Z8775">
        <f>YEAR(Sales_Data[[#This Row],[Order Date]])</f>
        <v>2015</v>
      </c>
    </row>
    <row r="8776" spans="1:26" x14ac:dyDescent="0.2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f>_xlfn.XLOOKUP(Sales_Data[[#This Row],[Category]],Assumptions_Model!A:A, Assumptions_Model!B:B)</f>
        <v>0.6</v>
      </c>
      <c r="W8776">
        <f>Sales_Data[[#This Row],[Sales]]*Sales_Data[[#This Row],[Cost_%]]</f>
        <v>6.5376000000000003</v>
      </c>
      <c r="X8776">
        <f>Sales_Data[[#This Row],[Sales]]-Sales_Data[[#This Row],[Cost]]</f>
        <v>4.3584000000000005</v>
      </c>
      <c r="Y8776" s="3">
        <f>Sales_Data[[#This Row],[Gross_Profit_Recalc]]/Sales_Data[[#This Row],[Sales]]</f>
        <v>0.4</v>
      </c>
      <c r="Z8776">
        <f>YEAR(Sales_Data[[#This Row],[Order Date]])</f>
        <v>2015</v>
      </c>
    </row>
    <row r="8777" spans="1:26" x14ac:dyDescent="0.2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>_xlfn.XLOOKUP(Sales_Data[[#This Row],[Category]],Assumptions_Model!A:A, Assumptions_Model!B:B)</f>
        <v>0.6</v>
      </c>
      <c r="W8777">
        <f>Sales_Data[[#This Row],[Sales]]*Sales_Data[[#This Row],[Cost_%]]</f>
        <v>2.1215999999999999</v>
      </c>
      <c r="X8777">
        <f>Sales_Data[[#This Row],[Sales]]-Sales_Data[[#This Row],[Cost]]</f>
        <v>1.4144000000000001</v>
      </c>
      <c r="Y8777" s="3">
        <f>Sales_Data[[#This Row],[Gross_Profit_Recalc]]/Sales_Data[[#This Row],[Sales]]</f>
        <v>0.4</v>
      </c>
      <c r="Z8777">
        <f>YEAR(Sales_Data[[#This Row],[Order Date]])</f>
        <v>2016</v>
      </c>
    </row>
    <row r="8778" spans="1:26" x14ac:dyDescent="0.2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>_xlfn.XLOOKUP(Sales_Data[[#This Row],[Category]],Assumptions_Model!A:A, Assumptions_Model!B:B)</f>
        <v>0.65</v>
      </c>
      <c r="W8778">
        <f>Sales_Data[[#This Row],[Sales]]*Sales_Data[[#This Row],[Cost_%]]</f>
        <v>343.47949999999997</v>
      </c>
      <c r="X8778">
        <f>Sales_Data[[#This Row],[Sales]]-Sales_Data[[#This Row],[Cost]]</f>
        <v>184.95049999999998</v>
      </c>
      <c r="Y8778" s="3">
        <f>Sales_Data[[#This Row],[Gross_Profit_Recalc]]/Sales_Data[[#This Row],[Sales]]</f>
        <v>0.35</v>
      </c>
      <c r="Z8778">
        <f>YEAR(Sales_Data[[#This Row],[Order Date]])</f>
        <v>2016</v>
      </c>
    </row>
    <row r="8779" spans="1:26" x14ac:dyDescent="0.2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>_xlfn.XLOOKUP(Sales_Data[[#This Row],[Category]],Assumptions_Model!A:A, Assumptions_Model!B:B)</f>
        <v>0.6</v>
      </c>
      <c r="W8779">
        <f>Sales_Data[[#This Row],[Sales]]*Sales_Data[[#This Row],[Cost_%]]</f>
        <v>24.883199999999999</v>
      </c>
      <c r="X8779">
        <f>Sales_Data[[#This Row],[Sales]]-Sales_Data[[#This Row],[Cost]]</f>
        <v>16.588800000000003</v>
      </c>
      <c r="Y8779" s="3">
        <f>Sales_Data[[#This Row],[Gross_Profit_Recalc]]/Sales_Data[[#This Row],[Sales]]</f>
        <v>0.40000000000000008</v>
      </c>
      <c r="Z8779">
        <f>YEAR(Sales_Data[[#This Row],[Order Date]])</f>
        <v>2016</v>
      </c>
    </row>
    <row r="8780" spans="1:26" x14ac:dyDescent="0.2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>_xlfn.XLOOKUP(Sales_Data[[#This Row],[Category]],Assumptions_Model!A:A, Assumptions_Model!B:B)</f>
        <v>0.65</v>
      </c>
      <c r="W8780">
        <f>Sales_Data[[#This Row],[Sales]]*Sales_Data[[#This Row],[Cost_%]]</f>
        <v>187.18440000000001</v>
      </c>
      <c r="X8780">
        <f>Sales_Data[[#This Row],[Sales]]-Sales_Data[[#This Row],[Cost]]</f>
        <v>100.79159999999999</v>
      </c>
      <c r="Y8780" s="3">
        <f>Sales_Data[[#This Row],[Gross_Profit_Recalc]]/Sales_Data[[#This Row],[Sales]]</f>
        <v>0.35</v>
      </c>
      <c r="Z8780">
        <f>YEAR(Sales_Data[[#This Row],[Order Date]])</f>
        <v>2017</v>
      </c>
    </row>
    <row r="8781" spans="1:26" x14ac:dyDescent="0.2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>_xlfn.XLOOKUP(Sales_Data[[#This Row],[Category]],Assumptions_Model!A:A, Assumptions_Model!B:B)</f>
        <v>0.6</v>
      </c>
      <c r="W8781">
        <f>Sales_Data[[#This Row],[Sales]]*Sales_Data[[#This Row],[Cost_%]]</f>
        <v>17.5824</v>
      </c>
      <c r="X8781">
        <f>Sales_Data[[#This Row],[Sales]]-Sales_Data[[#This Row],[Cost]]</f>
        <v>11.721599999999999</v>
      </c>
      <c r="Y8781" s="3">
        <f>Sales_Data[[#This Row],[Gross_Profit_Recalc]]/Sales_Data[[#This Row],[Sales]]</f>
        <v>0.39999999999999997</v>
      </c>
      <c r="Z8781">
        <f>YEAR(Sales_Data[[#This Row],[Order Date]])</f>
        <v>2015</v>
      </c>
    </row>
    <row r="8782" spans="1:26" x14ac:dyDescent="0.2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>_xlfn.XLOOKUP(Sales_Data[[#This Row],[Category]],Assumptions_Model!A:A, Assumptions_Model!B:B)</f>
        <v>0.6</v>
      </c>
      <c r="W8782">
        <f>Sales_Data[[#This Row],[Sales]]*Sales_Data[[#This Row],[Cost_%]]</f>
        <v>33.196800000000003</v>
      </c>
      <c r="X8782">
        <f>Sales_Data[[#This Row],[Sales]]-Sales_Data[[#This Row],[Cost]]</f>
        <v>22.1312</v>
      </c>
      <c r="Y8782" s="3">
        <f>Sales_Data[[#This Row],[Gross_Profit_Recalc]]/Sales_Data[[#This Row],[Sales]]</f>
        <v>0.39999999999999997</v>
      </c>
      <c r="Z8782">
        <f>YEAR(Sales_Data[[#This Row],[Order Date]])</f>
        <v>2015</v>
      </c>
    </row>
    <row r="8783" spans="1:26" x14ac:dyDescent="0.2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>_xlfn.XLOOKUP(Sales_Data[[#This Row],[Category]],Assumptions_Model!A:A, Assumptions_Model!B:B)</f>
        <v>0.65</v>
      </c>
      <c r="W8783">
        <f>Sales_Data[[#This Row],[Sales]]*Sales_Data[[#This Row],[Cost_%]]</f>
        <v>798.19895999999994</v>
      </c>
      <c r="X8783">
        <f>Sales_Data[[#This Row],[Sales]]-Sales_Data[[#This Row],[Cost]]</f>
        <v>429.79944</v>
      </c>
      <c r="Y8783" s="3">
        <f>Sales_Data[[#This Row],[Gross_Profit_Recalc]]/Sales_Data[[#This Row],[Sales]]</f>
        <v>0.35000000000000003</v>
      </c>
      <c r="Z8783">
        <f>YEAR(Sales_Data[[#This Row],[Order Date]])</f>
        <v>2015</v>
      </c>
    </row>
    <row r="8784" spans="1:26" x14ac:dyDescent="0.2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>_xlfn.XLOOKUP(Sales_Data[[#This Row],[Category]],Assumptions_Model!A:A, Assumptions_Model!B:B)</f>
        <v>0.6</v>
      </c>
      <c r="W8784">
        <f>Sales_Data[[#This Row],[Sales]]*Sales_Data[[#This Row],[Cost_%]]</f>
        <v>12.249599999999999</v>
      </c>
      <c r="X8784">
        <f>Sales_Data[[#This Row],[Sales]]-Sales_Data[[#This Row],[Cost]]</f>
        <v>8.1664000000000012</v>
      </c>
      <c r="Y8784" s="3">
        <f>Sales_Data[[#This Row],[Gross_Profit_Recalc]]/Sales_Data[[#This Row],[Sales]]</f>
        <v>0.40000000000000008</v>
      </c>
      <c r="Z8784">
        <f>YEAR(Sales_Data[[#This Row],[Order Date]])</f>
        <v>2016</v>
      </c>
    </row>
    <row r="8785" spans="1:26" x14ac:dyDescent="0.2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>_xlfn.XLOOKUP(Sales_Data[[#This Row],[Category]],Assumptions_Model!A:A, Assumptions_Model!B:B)</f>
        <v>0.65</v>
      </c>
      <c r="W8785">
        <f>Sales_Data[[#This Row],[Sales]]*Sales_Data[[#This Row],[Cost_%]]</f>
        <v>733.45350000000008</v>
      </c>
      <c r="X8785">
        <f>Sales_Data[[#This Row],[Sales]]-Sales_Data[[#This Row],[Cost]]</f>
        <v>394.93650000000002</v>
      </c>
      <c r="Y8785" s="3">
        <f>Sales_Data[[#This Row],[Gross_Profit_Recalc]]/Sales_Data[[#This Row],[Sales]]</f>
        <v>0.35</v>
      </c>
      <c r="Z8785">
        <f>YEAR(Sales_Data[[#This Row],[Order Date]])</f>
        <v>2016</v>
      </c>
    </row>
    <row r="8786" spans="1:26" x14ac:dyDescent="0.2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>_xlfn.XLOOKUP(Sales_Data[[#This Row],[Category]],Assumptions_Model!A:A, Assumptions_Model!B:B)</f>
        <v>0.6</v>
      </c>
      <c r="W8786">
        <f>Sales_Data[[#This Row],[Sales]]*Sales_Data[[#This Row],[Cost_%]]</f>
        <v>2.7647999999999997</v>
      </c>
      <c r="X8786">
        <f>Sales_Data[[#This Row],[Sales]]-Sales_Data[[#This Row],[Cost]]</f>
        <v>1.8431999999999999</v>
      </c>
      <c r="Y8786" s="3">
        <f>Sales_Data[[#This Row],[Gross_Profit_Recalc]]/Sales_Data[[#This Row],[Sales]]</f>
        <v>0.4</v>
      </c>
      <c r="Z8786">
        <f>YEAR(Sales_Data[[#This Row],[Order Date]])</f>
        <v>2017</v>
      </c>
    </row>
    <row r="8787" spans="1:26" x14ac:dyDescent="0.2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f>_xlfn.XLOOKUP(Sales_Data[[#This Row],[Category]],Assumptions_Model!A:A, Assumptions_Model!B:B)</f>
        <v>0.55000000000000004</v>
      </c>
      <c r="W8787">
        <f>Sales_Data[[#This Row],[Sales]]*Sales_Data[[#This Row],[Cost_%]]</f>
        <v>107.77800000000002</v>
      </c>
      <c r="X8787">
        <f>Sales_Data[[#This Row],[Sales]]-Sales_Data[[#This Row],[Cost]]</f>
        <v>88.181999999999988</v>
      </c>
      <c r="Y8787" s="3">
        <f>Sales_Data[[#This Row],[Gross_Profit_Recalc]]/Sales_Data[[#This Row],[Sales]]</f>
        <v>0.4499999999999999</v>
      </c>
      <c r="Z8787">
        <f>YEAR(Sales_Data[[#This Row],[Order Date]])</f>
        <v>2017</v>
      </c>
    </row>
    <row r="8788" spans="1:26" x14ac:dyDescent="0.2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f>_xlfn.XLOOKUP(Sales_Data[[#This Row],[Category]],Assumptions_Model!A:A, Assumptions_Model!B:B)</f>
        <v>0.6</v>
      </c>
      <c r="W8788">
        <f>Sales_Data[[#This Row],[Sales]]*Sales_Data[[#This Row],[Cost_%]]</f>
        <v>9.3311999999999991</v>
      </c>
      <c r="X8788">
        <f>Sales_Data[[#This Row],[Sales]]-Sales_Data[[#This Row],[Cost]]</f>
        <v>6.2208000000000006</v>
      </c>
      <c r="Y8788" s="3">
        <f>Sales_Data[[#This Row],[Gross_Profit_Recalc]]/Sales_Data[[#This Row],[Sales]]</f>
        <v>0.4</v>
      </c>
      <c r="Z8788">
        <f>YEAR(Sales_Data[[#This Row],[Order Date]])</f>
        <v>2017</v>
      </c>
    </row>
    <row r="8789" spans="1:26" x14ac:dyDescent="0.2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>_xlfn.XLOOKUP(Sales_Data[[#This Row],[Category]],Assumptions_Model!A:A, Assumptions_Model!B:B)</f>
        <v>0.55000000000000004</v>
      </c>
      <c r="W8789">
        <f>Sales_Data[[#This Row],[Sales]]*Sales_Data[[#This Row],[Cost_%]]</f>
        <v>149.58240000000004</v>
      </c>
      <c r="X8789">
        <f>Sales_Data[[#This Row],[Sales]]-Sales_Data[[#This Row],[Cost]]</f>
        <v>122.38559999999998</v>
      </c>
      <c r="Y8789" s="3">
        <f>Sales_Data[[#This Row],[Gross_Profit_Recalc]]/Sales_Data[[#This Row],[Sales]]</f>
        <v>0.4499999999999999</v>
      </c>
      <c r="Z8789">
        <f>YEAR(Sales_Data[[#This Row],[Order Date]])</f>
        <v>2017</v>
      </c>
    </row>
    <row r="8790" spans="1:26" x14ac:dyDescent="0.2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>_xlfn.XLOOKUP(Sales_Data[[#This Row],[Category]],Assumptions_Model!A:A, Assumptions_Model!B:B)</f>
        <v>0.65</v>
      </c>
      <c r="W8790">
        <f>Sales_Data[[#This Row],[Sales]]*Sales_Data[[#This Row],[Cost_%]]</f>
        <v>453.92880000000002</v>
      </c>
      <c r="X8790">
        <f>Sales_Data[[#This Row],[Sales]]-Sales_Data[[#This Row],[Cost]]</f>
        <v>244.42319999999995</v>
      </c>
      <c r="Y8790" s="3">
        <f>Sales_Data[[#This Row],[Gross_Profit_Recalc]]/Sales_Data[[#This Row],[Sales]]</f>
        <v>0.34999999999999992</v>
      </c>
      <c r="Z8790">
        <f>YEAR(Sales_Data[[#This Row],[Order Date]])</f>
        <v>2017</v>
      </c>
    </row>
    <row r="8791" spans="1:26" x14ac:dyDescent="0.2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>_xlfn.XLOOKUP(Sales_Data[[#This Row],[Category]],Assumptions_Model!A:A, Assumptions_Model!B:B)</f>
        <v>0.65</v>
      </c>
      <c r="W8791">
        <f>Sales_Data[[#This Row],[Sales]]*Sales_Data[[#This Row],[Cost_%]]</f>
        <v>50.523199999999996</v>
      </c>
      <c r="X8791">
        <f>Sales_Data[[#This Row],[Sales]]-Sales_Data[[#This Row],[Cost]]</f>
        <v>27.204799999999999</v>
      </c>
      <c r="Y8791" s="3">
        <f>Sales_Data[[#This Row],[Gross_Profit_Recalc]]/Sales_Data[[#This Row],[Sales]]</f>
        <v>0.35000000000000003</v>
      </c>
      <c r="Z8791">
        <f>YEAR(Sales_Data[[#This Row],[Order Date]])</f>
        <v>2017</v>
      </c>
    </row>
    <row r="8792" spans="1:26" x14ac:dyDescent="0.2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>_xlfn.XLOOKUP(Sales_Data[[#This Row],[Category]],Assumptions_Model!A:A, Assumptions_Model!B:B)</f>
        <v>0.6</v>
      </c>
      <c r="W8792">
        <f>Sales_Data[[#This Row],[Sales]]*Sales_Data[[#This Row],[Cost_%]]</f>
        <v>27.971999999999998</v>
      </c>
      <c r="X8792">
        <f>Sales_Data[[#This Row],[Sales]]-Sales_Data[[#This Row],[Cost]]</f>
        <v>18.648</v>
      </c>
      <c r="Y8792" s="3">
        <f>Sales_Data[[#This Row],[Gross_Profit_Recalc]]/Sales_Data[[#This Row],[Sales]]</f>
        <v>0.4</v>
      </c>
      <c r="Z8792">
        <f>YEAR(Sales_Data[[#This Row],[Order Date]])</f>
        <v>2015</v>
      </c>
    </row>
    <row r="8793" spans="1:26" x14ac:dyDescent="0.2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>_xlfn.XLOOKUP(Sales_Data[[#This Row],[Category]],Assumptions_Model!A:A, Assumptions_Model!B:B)</f>
        <v>0.55000000000000004</v>
      </c>
      <c r="W8793">
        <f>Sales_Data[[#This Row],[Sales]]*Sales_Data[[#This Row],[Cost_%]]</f>
        <v>295.64920000000001</v>
      </c>
      <c r="X8793">
        <f>Sales_Data[[#This Row],[Sales]]-Sales_Data[[#This Row],[Cost]]</f>
        <v>241.89479999999998</v>
      </c>
      <c r="Y8793" s="3">
        <f>Sales_Data[[#This Row],[Gross_Profit_Recalc]]/Sales_Data[[#This Row],[Sales]]</f>
        <v>0.44999999999999996</v>
      </c>
      <c r="Z8793">
        <f>YEAR(Sales_Data[[#This Row],[Order Date]])</f>
        <v>2017</v>
      </c>
    </row>
    <row r="8794" spans="1:26" x14ac:dyDescent="0.2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>_xlfn.XLOOKUP(Sales_Data[[#This Row],[Category]],Assumptions_Model!A:A, Assumptions_Model!B:B)</f>
        <v>0.6</v>
      </c>
      <c r="W8794">
        <f>Sales_Data[[#This Row],[Sales]]*Sales_Data[[#This Row],[Cost_%]]</f>
        <v>8.7719999999999985</v>
      </c>
      <c r="X8794">
        <f>Sales_Data[[#This Row],[Sales]]-Sales_Data[[#This Row],[Cost]]</f>
        <v>5.8480000000000008</v>
      </c>
      <c r="Y8794" s="3">
        <f>Sales_Data[[#This Row],[Gross_Profit_Recalc]]/Sales_Data[[#This Row],[Sales]]</f>
        <v>0.40000000000000008</v>
      </c>
      <c r="Z8794">
        <f>YEAR(Sales_Data[[#This Row],[Order Date]])</f>
        <v>2014</v>
      </c>
    </row>
    <row r="8795" spans="1:26" x14ac:dyDescent="0.2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>_xlfn.XLOOKUP(Sales_Data[[#This Row],[Category]],Assumptions_Model!A:A, Assumptions_Model!B:B)</f>
        <v>0.6</v>
      </c>
      <c r="W8795">
        <f>Sales_Data[[#This Row],[Sales]]*Sales_Data[[#This Row],[Cost_%]]</f>
        <v>13.53</v>
      </c>
      <c r="X8795">
        <f>Sales_Data[[#This Row],[Sales]]-Sales_Data[[#This Row],[Cost]]</f>
        <v>9.0200000000000014</v>
      </c>
      <c r="Y8795" s="3">
        <f>Sales_Data[[#This Row],[Gross_Profit_Recalc]]/Sales_Data[[#This Row],[Sales]]</f>
        <v>0.4</v>
      </c>
      <c r="Z8795">
        <f>YEAR(Sales_Data[[#This Row],[Order Date]])</f>
        <v>2014</v>
      </c>
    </row>
    <row r="8796" spans="1:26" x14ac:dyDescent="0.2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f>_xlfn.XLOOKUP(Sales_Data[[#This Row],[Category]],Assumptions_Model!A:A, Assumptions_Model!B:B)</f>
        <v>0.55000000000000004</v>
      </c>
      <c r="W8796">
        <f>Sales_Data[[#This Row],[Sales]]*Sales_Data[[#This Row],[Cost_%]]</f>
        <v>321.08999999999997</v>
      </c>
      <c r="X8796">
        <f>Sales_Data[[#This Row],[Sales]]-Sales_Data[[#This Row],[Cost]]</f>
        <v>262.70999999999998</v>
      </c>
      <c r="Y8796" s="3">
        <f>Sales_Data[[#This Row],[Gross_Profit_Recalc]]/Sales_Data[[#This Row],[Sales]]</f>
        <v>0.45</v>
      </c>
      <c r="Z8796">
        <f>YEAR(Sales_Data[[#This Row],[Order Date]])</f>
        <v>2014</v>
      </c>
    </row>
    <row r="8797" spans="1:26" x14ac:dyDescent="0.2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>_xlfn.XLOOKUP(Sales_Data[[#This Row],[Category]],Assumptions_Model!A:A, Assumptions_Model!B:B)</f>
        <v>0.55000000000000004</v>
      </c>
      <c r="W8797">
        <f>Sales_Data[[#This Row],[Sales]]*Sales_Data[[#This Row],[Cost_%]]</f>
        <v>116.14240000000001</v>
      </c>
      <c r="X8797">
        <f>Sales_Data[[#This Row],[Sales]]-Sales_Data[[#This Row],[Cost]]</f>
        <v>95.025599999999997</v>
      </c>
      <c r="Y8797" s="3">
        <f>Sales_Data[[#This Row],[Gross_Profit_Recalc]]/Sales_Data[[#This Row],[Sales]]</f>
        <v>0.44999999999999996</v>
      </c>
      <c r="Z8797">
        <f>YEAR(Sales_Data[[#This Row],[Order Date]])</f>
        <v>2014</v>
      </c>
    </row>
    <row r="8798" spans="1:26" x14ac:dyDescent="0.2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>_xlfn.XLOOKUP(Sales_Data[[#This Row],[Category]],Assumptions_Model!A:A, Assumptions_Model!B:B)</f>
        <v>0.6</v>
      </c>
      <c r="W8798">
        <f>Sales_Data[[#This Row],[Sales]]*Sales_Data[[#This Row],[Cost_%]]</f>
        <v>7.7759999999999998</v>
      </c>
      <c r="X8798">
        <f>Sales_Data[[#This Row],[Sales]]-Sales_Data[[#This Row],[Cost]]</f>
        <v>5.1840000000000011</v>
      </c>
      <c r="Y8798" s="3">
        <f>Sales_Data[[#This Row],[Gross_Profit_Recalc]]/Sales_Data[[#This Row],[Sales]]</f>
        <v>0.40000000000000008</v>
      </c>
      <c r="Z8798">
        <f>YEAR(Sales_Data[[#This Row],[Order Date]])</f>
        <v>2016</v>
      </c>
    </row>
    <row r="8799" spans="1:26" x14ac:dyDescent="0.2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>_xlfn.XLOOKUP(Sales_Data[[#This Row],[Category]],Assumptions_Model!A:A, Assumptions_Model!B:B)</f>
        <v>0.6</v>
      </c>
      <c r="W8799">
        <f>Sales_Data[[#This Row],[Sales]]*Sales_Data[[#This Row],[Cost_%]]</f>
        <v>27.587999999999997</v>
      </c>
      <c r="X8799">
        <f>Sales_Data[[#This Row],[Sales]]-Sales_Data[[#This Row],[Cost]]</f>
        <v>18.391999999999999</v>
      </c>
      <c r="Y8799" s="3">
        <f>Sales_Data[[#This Row],[Gross_Profit_Recalc]]/Sales_Data[[#This Row],[Sales]]</f>
        <v>0.4</v>
      </c>
      <c r="Z8799">
        <f>YEAR(Sales_Data[[#This Row],[Order Date]])</f>
        <v>2016</v>
      </c>
    </row>
    <row r="8800" spans="1:26" x14ac:dyDescent="0.2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>_xlfn.XLOOKUP(Sales_Data[[#This Row],[Category]],Assumptions_Model!A:A, Assumptions_Model!B:B)</f>
        <v>0.55000000000000004</v>
      </c>
      <c r="W8800">
        <f>Sales_Data[[#This Row],[Sales]]*Sales_Data[[#This Row],[Cost_%]]</f>
        <v>712.11250000000007</v>
      </c>
      <c r="X8800">
        <f>Sales_Data[[#This Row],[Sales]]-Sales_Data[[#This Row],[Cost]]</f>
        <v>582.63749999999993</v>
      </c>
      <c r="Y8800" s="3">
        <f>Sales_Data[[#This Row],[Gross_Profit_Recalc]]/Sales_Data[[#This Row],[Sales]]</f>
        <v>0.44999999999999996</v>
      </c>
      <c r="Z8800">
        <f>YEAR(Sales_Data[[#This Row],[Order Date]])</f>
        <v>2016</v>
      </c>
    </row>
    <row r="8801" spans="1:26" x14ac:dyDescent="0.2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>_xlfn.XLOOKUP(Sales_Data[[#This Row],[Category]],Assumptions_Model!A:A, Assumptions_Model!B:B)</f>
        <v>0.55000000000000004</v>
      </c>
      <c r="W8801">
        <f>Sales_Data[[#This Row],[Sales]]*Sales_Data[[#This Row],[Cost_%]]</f>
        <v>989.98350000000005</v>
      </c>
      <c r="X8801">
        <f>Sales_Data[[#This Row],[Sales]]-Sales_Data[[#This Row],[Cost]]</f>
        <v>809.98649999999998</v>
      </c>
      <c r="Y8801" s="3">
        <f>Sales_Data[[#This Row],[Gross_Profit_Recalc]]/Sales_Data[[#This Row],[Sales]]</f>
        <v>0.44999999999999996</v>
      </c>
      <c r="Z8801">
        <f>YEAR(Sales_Data[[#This Row],[Order Date]])</f>
        <v>2014</v>
      </c>
    </row>
    <row r="8802" spans="1:26" x14ac:dyDescent="0.2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f>_xlfn.XLOOKUP(Sales_Data[[#This Row],[Category]],Assumptions_Model!A:A, Assumptions_Model!B:B)</f>
        <v>0.6</v>
      </c>
      <c r="W8802">
        <f>Sales_Data[[#This Row],[Sales]]*Sales_Data[[#This Row],[Cost_%]]</f>
        <v>6.4127999999999998</v>
      </c>
      <c r="X8802">
        <f>Sales_Data[[#This Row],[Sales]]-Sales_Data[[#This Row],[Cost]]</f>
        <v>4.2752000000000008</v>
      </c>
      <c r="Y8802" s="3">
        <f>Sales_Data[[#This Row],[Gross_Profit_Recalc]]/Sales_Data[[#This Row],[Sales]]</f>
        <v>0.4</v>
      </c>
      <c r="Z8802">
        <f>YEAR(Sales_Data[[#This Row],[Order Date]])</f>
        <v>2017</v>
      </c>
    </row>
    <row r="8803" spans="1:26" x14ac:dyDescent="0.2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>_xlfn.XLOOKUP(Sales_Data[[#This Row],[Category]],Assumptions_Model!A:A, Assumptions_Model!B:B)</f>
        <v>0.55000000000000004</v>
      </c>
      <c r="W8803">
        <f>Sales_Data[[#This Row],[Sales]]*Sales_Data[[#This Row],[Cost_%]]</f>
        <v>122.089</v>
      </c>
      <c r="X8803">
        <f>Sales_Data[[#This Row],[Sales]]-Sales_Data[[#This Row],[Cost]]</f>
        <v>99.890999999999991</v>
      </c>
      <c r="Y8803" s="3">
        <f>Sales_Data[[#This Row],[Gross_Profit_Recalc]]/Sales_Data[[#This Row],[Sales]]</f>
        <v>0.44999999999999996</v>
      </c>
      <c r="Z8803">
        <f>YEAR(Sales_Data[[#This Row],[Order Date]])</f>
        <v>2016</v>
      </c>
    </row>
    <row r="8804" spans="1:26" x14ac:dyDescent="0.2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>_xlfn.XLOOKUP(Sales_Data[[#This Row],[Category]],Assumptions_Model!A:A, Assumptions_Model!B:B)</f>
        <v>0.65</v>
      </c>
      <c r="W8804">
        <f>Sales_Data[[#This Row],[Sales]]*Sales_Data[[#This Row],[Cost_%]]</f>
        <v>222.274</v>
      </c>
      <c r="X8804">
        <f>Sales_Data[[#This Row],[Sales]]-Sales_Data[[#This Row],[Cost]]</f>
        <v>119.68599999999998</v>
      </c>
      <c r="Y8804" s="3">
        <f>Sales_Data[[#This Row],[Gross_Profit_Recalc]]/Sales_Data[[#This Row],[Sales]]</f>
        <v>0.35</v>
      </c>
      <c r="Z8804">
        <f>YEAR(Sales_Data[[#This Row],[Order Date]])</f>
        <v>2016</v>
      </c>
    </row>
    <row r="8805" spans="1:26" x14ac:dyDescent="0.2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>_xlfn.XLOOKUP(Sales_Data[[#This Row],[Category]],Assumptions_Model!A:A, Assumptions_Model!B:B)</f>
        <v>0.55000000000000004</v>
      </c>
      <c r="W8805">
        <f>Sales_Data[[#This Row],[Sales]]*Sales_Data[[#This Row],[Cost_%]]</f>
        <v>19.123500000000003</v>
      </c>
      <c r="X8805">
        <f>Sales_Data[[#This Row],[Sales]]-Sales_Data[[#This Row],[Cost]]</f>
        <v>15.6465</v>
      </c>
      <c r="Y8805" s="3">
        <f>Sales_Data[[#This Row],[Gross_Profit_Recalc]]/Sales_Data[[#This Row],[Sales]]</f>
        <v>0.44999999999999996</v>
      </c>
      <c r="Z8805">
        <f>YEAR(Sales_Data[[#This Row],[Order Date]])</f>
        <v>2014</v>
      </c>
    </row>
    <row r="8806" spans="1:26" x14ac:dyDescent="0.2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>_xlfn.XLOOKUP(Sales_Data[[#This Row],[Category]],Assumptions_Model!A:A, Assumptions_Model!B:B)</f>
        <v>0.6</v>
      </c>
      <c r="W8806">
        <f>Sales_Data[[#This Row],[Sales]]*Sales_Data[[#This Row],[Cost_%]]</f>
        <v>11.339999999999998</v>
      </c>
      <c r="X8806">
        <f>Sales_Data[[#This Row],[Sales]]-Sales_Data[[#This Row],[Cost]]</f>
        <v>7.5600000000000005</v>
      </c>
      <c r="Y8806" s="3">
        <f>Sales_Data[[#This Row],[Gross_Profit_Recalc]]/Sales_Data[[#This Row],[Sales]]</f>
        <v>0.40000000000000008</v>
      </c>
      <c r="Z8806">
        <f>YEAR(Sales_Data[[#This Row],[Order Date]])</f>
        <v>2014</v>
      </c>
    </row>
    <row r="8807" spans="1:26" x14ac:dyDescent="0.2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>_xlfn.XLOOKUP(Sales_Data[[#This Row],[Category]],Assumptions_Model!A:A, Assumptions_Model!B:B)</f>
        <v>0.6</v>
      </c>
      <c r="W8807">
        <f>Sales_Data[[#This Row],[Sales]]*Sales_Data[[#This Row],[Cost_%]]</f>
        <v>61.631999999999998</v>
      </c>
      <c r="X8807">
        <f>Sales_Data[[#This Row],[Sales]]-Sales_Data[[#This Row],[Cost]]</f>
        <v>41.088000000000001</v>
      </c>
      <c r="Y8807" s="3">
        <f>Sales_Data[[#This Row],[Gross_Profit_Recalc]]/Sales_Data[[#This Row],[Sales]]</f>
        <v>0.4</v>
      </c>
      <c r="Z8807">
        <f>YEAR(Sales_Data[[#This Row],[Order Date]])</f>
        <v>2017</v>
      </c>
    </row>
    <row r="8808" spans="1:26" x14ac:dyDescent="0.2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>_xlfn.XLOOKUP(Sales_Data[[#This Row],[Category]],Assumptions_Model!A:A, Assumptions_Model!B:B)</f>
        <v>0.65</v>
      </c>
      <c r="W8808">
        <f>Sales_Data[[#This Row],[Sales]]*Sales_Data[[#This Row],[Cost_%]]</f>
        <v>26.311999999999998</v>
      </c>
      <c r="X8808">
        <f>Sales_Data[[#This Row],[Sales]]-Sales_Data[[#This Row],[Cost]]</f>
        <v>14.167999999999999</v>
      </c>
      <c r="Y8808" s="3">
        <f>Sales_Data[[#This Row],[Gross_Profit_Recalc]]/Sales_Data[[#This Row],[Sales]]</f>
        <v>0.35000000000000003</v>
      </c>
      <c r="Z8808">
        <f>YEAR(Sales_Data[[#This Row],[Order Date]])</f>
        <v>2016</v>
      </c>
    </row>
    <row r="8809" spans="1:26" x14ac:dyDescent="0.2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>_xlfn.XLOOKUP(Sales_Data[[#This Row],[Category]],Assumptions_Model!A:A, Assumptions_Model!B:B)</f>
        <v>0.6</v>
      </c>
      <c r="W8809">
        <f>Sales_Data[[#This Row],[Sales]]*Sales_Data[[#This Row],[Cost_%]]</f>
        <v>19.969199999999997</v>
      </c>
      <c r="X8809">
        <f>Sales_Data[[#This Row],[Sales]]-Sales_Data[[#This Row],[Cost]]</f>
        <v>13.312799999999999</v>
      </c>
      <c r="Y8809" s="3">
        <f>Sales_Data[[#This Row],[Gross_Profit_Recalc]]/Sales_Data[[#This Row],[Sales]]</f>
        <v>0.4</v>
      </c>
      <c r="Z8809">
        <f>YEAR(Sales_Data[[#This Row],[Order Date]])</f>
        <v>2017</v>
      </c>
    </row>
    <row r="8810" spans="1:26" x14ac:dyDescent="0.2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>_xlfn.XLOOKUP(Sales_Data[[#This Row],[Category]],Assumptions_Model!A:A, Assumptions_Model!B:B)</f>
        <v>0.55000000000000004</v>
      </c>
      <c r="W8810">
        <f>Sales_Data[[#This Row],[Sales]]*Sales_Data[[#This Row],[Cost_%]]</f>
        <v>65.257500000000007</v>
      </c>
      <c r="X8810">
        <f>Sales_Data[[#This Row],[Sales]]-Sales_Data[[#This Row],[Cost]]</f>
        <v>53.392499999999998</v>
      </c>
      <c r="Y8810" s="3">
        <f>Sales_Data[[#This Row],[Gross_Profit_Recalc]]/Sales_Data[[#This Row],[Sales]]</f>
        <v>0.44999999999999996</v>
      </c>
      <c r="Z8810">
        <f>YEAR(Sales_Data[[#This Row],[Order Date]])</f>
        <v>2017</v>
      </c>
    </row>
    <row r="8811" spans="1:26" x14ac:dyDescent="0.2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>_xlfn.XLOOKUP(Sales_Data[[#This Row],[Category]],Assumptions_Model!A:A, Assumptions_Model!B:B)</f>
        <v>0.6</v>
      </c>
      <c r="W8811">
        <f>Sales_Data[[#This Row],[Sales]]*Sales_Data[[#This Row],[Cost_%]]</f>
        <v>8.8559999999999999</v>
      </c>
      <c r="X8811">
        <f>Sales_Data[[#This Row],[Sales]]-Sales_Data[[#This Row],[Cost]]</f>
        <v>5.9039999999999999</v>
      </c>
      <c r="Y8811" s="3">
        <f>Sales_Data[[#This Row],[Gross_Profit_Recalc]]/Sales_Data[[#This Row],[Sales]]</f>
        <v>0.4</v>
      </c>
      <c r="Z8811">
        <f>YEAR(Sales_Data[[#This Row],[Order Date]])</f>
        <v>2017</v>
      </c>
    </row>
    <row r="8812" spans="1:26" x14ac:dyDescent="0.2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>_xlfn.XLOOKUP(Sales_Data[[#This Row],[Category]],Assumptions_Model!A:A, Assumptions_Model!B:B)</f>
        <v>0.6</v>
      </c>
      <c r="W8812">
        <f>Sales_Data[[#This Row],[Sales]]*Sales_Data[[#This Row],[Cost_%]]</f>
        <v>22.512</v>
      </c>
      <c r="X8812">
        <f>Sales_Data[[#This Row],[Sales]]-Sales_Data[[#This Row],[Cost]]</f>
        <v>15.008000000000003</v>
      </c>
      <c r="Y8812" s="3">
        <f>Sales_Data[[#This Row],[Gross_Profit_Recalc]]/Sales_Data[[#This Row],[Sales]]</f>
        <v>0.4</v>
      </c>
      <c r="Z8812">
        <f>YEAR(Sales_Data[[#This Row],[Order Date]])</f>
        <v>2017</v>
      </c>
    </row>
    <row r="8813" spans="1:26" x14ac:dyDescent="0.2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>_xlfn.XLOOKUP(Sales_Data[[#This Row],[Category]],Assumptions_Model!A:A, Assumptions_Model!B:B)</f>
        <v>0.6</v>
      </c>
      <c r="W8813">
        <f>Sales_Data[[#This Row],[Sales]]*Sales_Data[[#This Row],[Cost_%]]</f>
        <v>124.2864</v>
      </c>
      <c r="X8813">
        <f>Sales_Data[[#This Row],[Sales]]-Sales_Data[[#This Row],[Cost]]</f>
        <v>82.857600000000005</v>
      </c>
      <c r="Y8813" s="3">
        <f>Sales_Data[[#This Row],[Gross_Profit_Recalc]]/Sales_Data[[#This Row],[Sales]]</f>
        <v>0.4</v>
      </c>
      <c r="Z8813">
        <f>YEAR(Sales_Data[[#This Row],[Order Date]])</f>
        <v>2016</v>
      </c>
    </row>
    <row r="8814" spans="1:26" x14ac:dyDescent="0.2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>_xlfn.XLOOKUP(Sales_Data[[#This Row],[Category]],Assumptions_Model!A:A, Assumptions_Model!B:B)</f>
        <v>0.6</v>
      </c>
      <c r="W8814">
        <f>Sales_Data[[#This Row],[Sales]]*Sales_Data[[#This Row],[Cost_%]]</f>
        <v>8.34</v>
      </c>
      <c r="X8814">
        <f>Sales_Data[[#This Row],[Sales]]-Sales_Data[[#This Row],[Cost]]</f>
        <v>5.5600000000000005</v>
      </c>
      <c r="Y8814" s="3">
        <f>Sales_Data[[#This Row],[Gross_Profit_Recalc]]/Sales_Data[[#This Row],[Sales]]</f>
        <v>0.4</v>
      </c>
      <c r="Z8814">
        <f>YEAR(Sales_Data[[#This Row],[Order Date]])</f>
        <v>2016</v>
      </c>
    </row>
    <row r="8815" spans="1:26" x14ac:dyDescent="0.2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>_xlfn.XLOOKUP(Sales_Data[[#This Row],[Category]],Assumptions_Model!A:A, Assumptions_Model!B:B)</f>
        <v>0.65</v>
      </c>
      <c r="W8815">
        <f>Sales_Data[[#This Row],[Sales]]*Sales_Data[[#This Row],[Cost_%]]</f>
        <v>173.12879999999998</v>
      </c>
      <c r="X8815">
        <f>Sales_Data[[#This Row],[Sales]]-Sales_Data[[#This Row],[Cost]]</f>
        <v>93.223199999999991</v>
      </c>
      <c r="Y8815" s="3">
        <f>Sales_Data[[#This Row],[Gross_Profit_Recalc]]/Sales_Data[[#This Row],[Sales]]</f>
        <v>0.35</v>
      </c>
      <c r="Z8815">
        <f>YEAR(Sales_Data[[#This Row],[Order Date]])</f>
        <v>2015</v>
      </c>
    </row>
    <row r="8816" spans="1:26" x14ac:dyDescent="0.2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>_xlfn.XLOOKUP(Sales_Data[[#This Row],[Category]],Assumptions_Model!A:A, Assumptions_Model!B:B)</f>
        <v>0.55000000000000004</v>
      </c>
      <c r="W8816">
        <f>Sales_Data[[#This Row],[Sales]]*Sales_Data[[#This Row],[Cost_%]]</f>
        <v>169.38900000000001</v>
      </c>
      <c r="X8816">
        <f>Sales_Data[[#This Row],[Sales]]-Sales_Data[[#This Row],[Cost]]</f>
        <v>138.59100000000001</v>
      </c>
      <c r="Y8816" s="3">
        <f>Sales_Data[[#This Row],[Gross_Profit_Recalc]]/Sales_Data[[#This Row],[Sales]]</f>
        <v>0.45</v>
      </c>
      <c r="Z8816">
        <f>YEAR(Sales_Data[[#This Row],[Order Date]])</f>
        <v>2015</v>
      </c>
    </row>
    <row r="8817" spans="1:26" x14ac:dyDescent="0.2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f>_xlfn.XLOOKUP(Sales_Data[[#This Row],[Category]],Assumptions_Model!A:A, Assumptions_Model!B:B)</f>
        <v>0.6</v>
      </c>
      <c r="W8817">
        <f>Sales_Data[[#This Row],[Sales]]*Sales_Data[[#This Row],[Cost_%]]</f>
        <v>26.46</v>
      </c>
      <c r="X8817">
        <f>Sales_Data[[#This Row],[Sales]]-Sales_Data[[#This Row],[Cost]]</f>
        <v>17.64</v>
      </c>
      <c r="Y8817" s="3">
        <f>Sales_Data[[#This Row],[Gross_Profit_Recalc]]/Sales_Data[[#This Row],[Sales]]</f>
        <v>0.4</v>
      </c>
      <c r="Z8817">
        <f>YEAR(Sales_Data[[#This Row],[Order Date]])</f>
        <v>2015</v>
      </c>
    </row>
    <row r="8818" spans="1:26" x14ac:dyDescent="0.2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>_xlfn.XLOOKUP(Sales_Data[[#This Row],[Category]],Assumptions_Model!A:A, Assumptions_Model!B:B)</f>
        <v>0.6</v>
      </c>
      <c r="W8818">
        <f>Sales_Data[[#This Row],[Sales]]*Sales_Data[[#This Row],[Cost_%]]</f>
        <v>7.871999999999999</v>
      </c>
      <c r="X8818">
        <f>Sales_Data[[#This Row],[Sales]]-Sales_Data[[#This Row],[Cost]]</f>
        <v>5.2480000000000002</v>
      </c>
      <c r="Y8818" s="3">
        <f>Sales_Data[[#This Row],[Gross_Profit_Recalc]]/Sales_Data[[#This Row],[Sales]]</f>
        <v>0.4</v>
      </c>
      <c r="Z8818">
        <f>YEAR(Sales_Data[[#This Row],[Order Date]])</f>
        <v>2015</v>
      </c>
    </row>
    <row r="8819" spans="1:26" x14ac:dyDescent="0.2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>_xlfn.XLOOKUP(Sales_Data[[#This Row],[Category]],Assumptions_Model!A:A, Assumptions_Model!B:B)</f>
        <v>0.6</v>
      </c>
      <c r="W8819">
        <f>Sales_Data[[#This Row],[Sales]]*Sales_Data[[#This Row],[Cost_%]]</f>
        <v>9.9359999999999982</v>
      </c>
      <c r="X8819">
        <f>Sales_Data[[#This Row],[Sales]]-Sales_Data[[#This Row],[Cost]]</f>
        <v>6.6240000000000006</v>
      </c>
      <c r="Y8819" s="3">
        <f>Sales_Data[[#This Row],[Gross_Profit_Recalc]]/Sales_Data[[#This Row],[Sales]]</f>
        <v>0.40000000000000008</v>
      </c>
      <c r="Z8819">
        <f>YEAR(Sales_Data[[#This Row],[Order Date]])</f>
        <v>2015</v>
      </c>
    </row>
    <row r="8820" spans="1:26" x14ac:dyDescent="0.2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>_xlfn.XLOOKUP(Sales_Data[[#This Row],[Category]],Assumptions_Model!A:A, Assumptions_Model!B:B)</f>
        <v>0.6</v>
      </c>
      <c r="W8820">
        <f>Sales_Data[[#This Row],[Sales]]*Sales_Data[[#This Row],[Cost_%]]</f>
        <v>23.327999999999999</v>
      </c>
      <c r="X8820">
        <f>Sales_Data[[#This Row],[Sales]]-Sales_Data[[#This Row],[Cost]]</f>
        <v>15.552000000000003</v>
      </c>
      <c r="Y8820" s="3">
        <f>Sales_Data[[#This Row],[Gross_Profit_Recalc]]/Sales_Data[[#This Row],[Sales]]</f>
        <v>0.40000000000000008</v>
      </c>
      <c r="Z8820">
        <f>YEAR(Sales_Data[[#This Row],[Order Date]])</f>
        <v>2015</v>
      </c>
    </row>
    <row r="8821" spans="1:26" x14ac:dyDescent="0.2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>_xlfn.XLOOKUP(Sales_Data[[#This Row],[Category]],Assumptions_Model!A:A, Assumptions_Model!B:B)</f>
        <v>0.6</v>
      </c>
      <c r="W8821">
        <f>Sales_Data[[#This Row],[Sales]]*Sales_Data[[#This Row],[Cost_%]]</f>
        <v>201.31199999999998</v>
      </c>
      <c r="X8821">
        <f>Sales_Data[[#This Row],[Sales]]-Sales_Data[[#This Row],[Cost]]</f>
        <v>134.208</v>
      </c>
      <c r="Y8821" s="3">
        <f>Sales_Data[[#This Row],[Gross_Profit_Recalc]]/Sales_Data[[#This Row],[Sales]]</f>
        <v>0.4</v>
      </c>
      <c r="Z8821">
        <f>YEAR(Sales_Data[[#This Row],[Order Date]])</f>
        <v>2015</v>
      </c>
    </row>
    <row r="8822" spans="1:26" x14ac:dyDescent="0.2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>_xlfn.XLOOKUP(Sales_Data[[#This Row],[Category]],Assumptions_Model!A:A, Assumptions_Model!B:B)</f>
        <v>0.55000000000000004</v>
      </c>
      <c r="W8822">
        <f>Sales_Data[[#This Row],[Sales]]*Sales_Data[[#This Row],[Cost_%]]</f>
        <v>527.99120000000005</v>
      </c>
      <c r="X8822">
        <f>Sales_Data[[#This Row],[Sales]]-Sales_Data[[#This Row],[Cost]]</f>
        <v>431.99279999999999</v>
      </c>
      <c r="Y8822" s="3">
        <f>Sales_Data[[#This Row],[Gross_Profit_Recalc]]/Sales_Data[[#This Row],[Sales]]</f>
        <v>0.44999999999999996</v>
      </c>
      <c r="Z8822">
        <f>YEAR(Sales_Data[[#This Row],[Order Date]])</f>
        <v>2017</v>
      </c>
    </row>
    <row r="8823" spans="1:26" x14ac:dyDescent="0.2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>_xlfn.XLOOKUP(Sales_Data[[#This Row],[Category]],Assumptions_Model!A:A, Assumptions_Model!B:B)</f>
        <v>0.6</v>
      </c>
      <c r="W8823">
        <f>Sales_Data[[#This Row],[Sales]]*Sales_Data[[#This Row],[Cost_%]]</f>
        <v>2.4516</v>
      </c>
      <c r="X8823">
        <f>Sales_Data[[#This Row],[Sales]]-Sales_Data[[#This Row],[Cost]]</f>
        <v>1.6344000000000003</v>
      </c>
      <c r="Y8823" s="3">
        <f>Sales_Data[[#This Row],[Gross_Profit_Recalc]]/Sales_Data[[#This Row],[Sales]]</f>
        <v>0.4</v>
      </c>
      <c r="Z8823">
        <f>YEAR(Sales_Data[[#This Row],[Order Date]])</f>
        <v>2017</v>
      </c>
    </row>
    <row r="8824" spans="1:26" x14ac:dyDescent="0.2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>_xlfn.XLOOKUP(Sales_Data[[#This Row],[Category]],Assumptions_Model!A:A, Assumptions_Model!B:B)</f>
        <v>0.6</v>
      </c>
      <c r="W8824">
        <f>Sales_Data[[#This Row],[Sales]]*Sales_Data[[#This Row],[Cost_%]]</f>
        <v>33.590400000000002</v>
      </c>
      <c r="X8824">
        <f>Sales_Data[[#This Row],[Sales]]-Sales_Data[[#This Row],[Cost]]</f>
        <v>22.393599999999999</v>
      </c>
      <c r="Y8824" s="3">
        <f>Sales_Data[[#This Row],[Gross_Profit_Recalc]]/Sales_Data[[#This Row],[Sales]]</f>
        <v>0.39999999999999997</v>
      </c>
      <c r="Z8824">
        <f>YEAR(Sales_Data[[#This Row],[Order Date]])</f>
        <v>2017</v>
      </c>
    </row>
    <row r="8825" spans="1:26" x14ac:dyDescent="0.2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>_xlfn.XLOOKUP(Sales_Data[[#This Row],[Category]],Assumptions_Model!A:A, Assumptions_Model!B:B)</f>
        <v>0.6</v>
      </c>
      <c r="W8825">
        <f>Sales_Data[[#This Row],[Sales]]*Sales_Data[[#This Row],[Cost_%]]</f>
        <v>6.4127999999999998</v>
      </c>
      <c r="X8825">
        <f>Sales_Data[[#This Row],[Sales]]-Sales_Data[[#This Row],[Cost]]</f>
        <v>4.2752000000000008</v>
      </c>
      <c r="Y8825" s="3">
        <f>Sales_Data[[#This Row],[Gross_Profit_Recalc]]/Sales_Data[[#This Row],[Sales]]</f>
        <v>0.4</v>
      </c>
      <c r="Z8825">
        <f>YEAR(Sales_Data[[#This Row],[Order Date]])</f>
        <v>2017</v>
      </c>
    </row>
    <row r="8826" spans="1:26" x14ac:dyDescent="0.2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>_xlfn.XLOOKUP(Sales_Data[[#This Row],[Category]],Assumptions_Model!A:A, Assumptions_Model!B:B)</f>
        <v>0.6</v>
      </c>
      <c r="W8826">
        <f>Sales_Data[[#This Row],[Sales]]*Sales_Data[[#This Row],[Cost_%]]</f>
        <v>5.3136000000000001</v>
      </c>
      <c r="X8826">
        <f>Sales_Data[[#This Row],[Sales]]-Sales_Data[[#This Row],[Cost]]</f>
        <v>3.5423999999999998</v>
      </c>
      <c r="Y8826" s="3">
        <f>Sales_Data[[#This Row],[Gross_Profit_Recalc]]/Sales_Data[[#This Row],[Sales]]</f>
        <v>0.39999999999999997</v>
      </c>
      <c r="Z8826">
        <f>YEAR(Sales_Data[[#This Row],[Order Date]])</f>
        <v>2017</v>
      </c>
    </row>
    <row r="8827" spans="1:26" x14ac:dyDescent="0.2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>_xlfn.XLOOKUP(Sales_Data[[#This Row],[Category]],Assumptions_Model!A:A, Assumptions_Model!B:B)</f>
        <v>0.6</v>
      </c>
      <c r="W8827">
        <f>Sales_Data[[#This Row],[Sales]]*Sales_Data[[#This Row],[Cost_%]]</f>
        <v>4.1471999999999998</v>
      </c>
      <c r="X8827">
        <f>Sales_Data[[#This Row],[Sales]]-Sales_Data[[#This Row],[Cost]]</f>
        <v>2.7648000000000001</v>
      </c>
      <c r="Y8827" s="3">
        <f>Sales_Data[[#This Row],[Gross_Profit_Recalc]]/Sales_Data[[#This Row],[Sales]]</f>
        <v>0.4</v>
      </c>
      <c r="Z8827">
        <f>YEAR(Sales_Data[[#This Row],[Order Date]])</f>
        <v>2015</v>
      </c>
    </row>
    <row r="8828" spans="1:26" x14ac:dyDescent="0.2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>_xlfn.XLOOKUP(Sales_Data[[#This Row],[Category]],Assumptions_Model!A:A, Assumptions_Model!B:B)</f>
        <v>0.6</v>
      </c>
      <c r="W8828">
        <f>Sales_Data[[#This Row],[Sales]]*Sales_Data[[#This Row],[Cost_%]]</f>
        <v>16.032</v>
      </c>
      <c r="X8828">
        <f>Sales_Data[[#This Row],[Sales]]-Sales_Data[[#This Row],[Cost]]</f>
        <v>10.687999999999999</v>
      </c>
      <c r="Y8828" s="3">
        <f>Sales_Data[[#This Row],[Gross_Profit_Recalc]]/Sales_Data[[#This Row],[Sales]]</f>
        <v>0.39999999999999997</v>
      </c>
      <c r="Z8828">
        <f>YEAR(Sales_Data[[#This Row],[Order Date]])</f>
        <v>2014</v>
      </c>
    </row>
    <row r="8829" spans="1:26" x14ac:dyDescent="0.2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>_xlfn.XLOOKUP(Sales_Data[[#This Row],[Category]],Assumptions_Model!A:A, Assumptions_Model!B:B)</f>
        <v>0.6</v>
      </c>
      <c r="W8829">
        <f>Sales_Data[[#This Row],[Sales]]*Sales_Data[[#This Row],[Cost_%]]</f>
        <v>20.0928</v>
      </c>
      <c r="X8829">
        <f>Sales_Data[[#This Row],[Sales]]-Sales_Data[[#This Row],[Cost]]</f>
        <v>13.395199999999999</v>
      </c>
      <c r="Y8829" s="3">
        <f>Sales_Data[[#This Row],[Gross_Profit_Recalc]]/Sales_Data[[#This Row],[Sales]]</f>
        <v>0.39999999999999997</v>
      </c>
      <c r="Z8829">
        <f>YEAR(Sales_Data[[#This Row],[Order Date]])</f>
        <v>2014</v>
      </c>
    </row>
    <row r="8830" spans="1:26" x14ac:dyDescent="0.2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>_xlfn.XLOOKUP(Sales_Data[[#This Row],[Category]],Assumptions_Model!A:A, Assumptions_Model!B:B)</f>
        <v>0.6</v>
      </c>
      <c r="W8830">
        <f>Sales_Data[[#This Row],[Sales]]*Sales_Data[[#This Row],[Cost_%]]</f>
        <v>6.3360000000000003</v>
      </c>
      <c r="X8830">
        <f>Sales_Data[[#This Row],[Sales]]-Sales_Data[[#This Row],[Cost]]</f>
        <v>4.2240000000000002</v>
      </c>
      <c r="Y8830" s="3">
        <f>Sales_Data[[#This Row],[Gross_Profit_Recalc]]/Sales_Data[[#This Row],[Sales]]</f>
        <v>0.4</v>
      </c>
      <c r="Z8830">
        <f>YEAR(Sales_Data[[#This Row],[Order Date]])</f>
        <v>2015</v>
      </c>
    </row>
    <row r="8831" spans="1:26" x14ac:dyDescent="0.2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>_xlfn.XLOOKUP(Sales_Data[[#This Row],[Category]],Assumptions_Model!A:A, Assumptions_Model!B:B)</f>
        <v>0.6</v>
      </c>
      <c r="W8831">
        <f>Sales_Data[[#This Row],[Sales]]*Sales_Data[[#This Row],[Cost_%]]</f>
        <v>231.80399999999997</v>
      </c>
      <c r="X8831">
        <f>Sales_Data[[#This Row],[Sales]]-Sales_Data[[#This Row],[Cost]]</f>
        <v>154.536</v>
      </c>
      <c r="Y8831" s="3">
        <f>Sales_Data[[#This Row],[Gross_Profit_Recalc]]/Sales_Data[[#This Row],[Sales]]</f>
        <v>0.4</v>
      </c>
      <c r="Z8831">
        <f>YEAR(Sales_Data[[#This Row],[Order Date]])</f>
        <v>2014</v>
      </c>
    </row>
    <row r="8832" spans="1:26" x14ac:dyDescent="0.2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>_xlfn.XLOOKUP(Sales_Data[[#This Row],[Category]],Assumptions_Model!A:A, Assumptions_Model!B:B)</f>
        <v>0.6</v>
      </c>
      <c r="W8832">
        <f>Sales_Data[[#This Row],[Sales]]*Sales_Data[[#This Row],[Cost_%]]</f>
        <v>20.063999999999997</v>
      </c>
      <c r="X8832">
        <f>Sales_Data[[#This Row],[Sales]]-Sales_Data[[#This Row],[Cost]]</f>
        <v>13.376000000000001</v>
      </c>
      <c r="Y8832" s="3">
        <f>Sales_Data[[#This Row],[Gross_Profit_Recalc]]/Sales_Data[[#This Row],[Sales]]</f>
        <v>0.40000000000000008</v>
      </c>
      <c r="Z8832">
        <f>YEAR(Sales_Data[[#This Row],[Order Date]])</f>
        <v>2016</v>
      </c>
    </row>
    <row r="8833" spans="1:26" x14ac:dyDescent="0.2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>_xlfn.XLOOKUP(Sales_Data[[#This Row],[Category]],Assumptions_Model!A:A, Assumptions_Model!B:B)</f>
        <v>0.65</v>
      </c>
      <c r="W8833">
        <f>Sales_Data[[#This Row],[Sales]]*Sales_Data[[#This Row],[Cost_%]]</f>
        <v>25.974</v>
      </c>
      <c r="X8833">
        <f>Sales_Data[[#This Row],[Sales]]-Sales_Data[[#This Row],[Cost]]</f>
        <v>13.986000000000001</v>
      </c>
      <c r="Y8833" s="3">
        <f>Sales_Data[[#This Row],[Gross_Profit_Recalc]]/Sales_Data[[#This Row],[Sales]]</f>
        <v>0.35000000000000003</v>
      </c>
      <c r="Z8833">
        <f>YEAR(Sales_Data[[#This Row],[Order Date]])</f>
        <v>2015</v>
      </c>
    </row>
    <row r="8834" spans="1:26" x14ac:dyDescent="0.2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>_xlfn.XLOOKUP(Sales_Data[[#This Row],[Category]],Assumptions_Model!A:A, Assumptions_Model!B:B)</f>
        <v>0.6</v>
      </c>
      <c r="W8834">
        <f>Sales_Data[[#This Row],[Sales]]*Sales_Data[[#This Row],[Cost_%]]</f>
        <v>730.54079999999999</v>
      </c>
      <c r="X8834">
        <f>Sales_Data[[#This Row],[Sales]]-Sales_Data[[#This Row],[Cost]]</f>
        <v>487.02719999999999</v>
      </c>
      <c r="Y8834" s="3">
        <f>Sales_Data[[#This Row],[Gross_Profit_Recalc]]/Sales_Data[[#This Row],[Sales]]</f>
        <v>0.4</v>
      </c>
      <c r="Z8834">
        <f>YEAR(Sales_Data[[#This Row],[Order Date]])</f>
        <v>2015</v>
      </c>
    </row>
    <row r="8835" spans="1:26" x14ac:dyDescent="0.2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f>_xlfn.XLOOKUP(Sales_Data[[#This Row],[Category]],Assumptions_Model!A:A, Assumptions_Model!B:B)</f>
        <v>0.6</v>
      </c>
      <c r="W8835">
        <f>Sales_Data[[#This Row],[Sales]]*Sales_Data[[#This Row],[Cost_%]]</f>
        <v>9.3059999999999992</v>
      </c>
      <c r="X8835">
        <f>Sales_Data[[#This Row],[Sales]]-Sales_Data[[#This Row],[Cost]]</f>
        <v>6.2040000000000006</v>
      </c>
      <c r="Y8835" s="3">
        <f>Sales_Data[[#This Row],[Gross_Profit_Recalc]]/Sales_Data[[#This Row],[Sales]]</f>
        <v>0.4</v>
      </c>
      <c r="Z8835">
        <f>YEAR(Sales_Data[[#This Row],[Order Date]])</f>
        <v>2017</v>
      </c>
    </row>
    <row r="8836" spans="1:26" x14ac:dyDescent="0.2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f>_xlfn.XLOOKUP(Sales_Data[[#This Row],[Category]],Assumptions_Model!A:A, Assumptions_Model!B:B)</f>
        <v>0.55000000000000004</v>
      </c>
      <c r="W8836">
        <f>Sales_Data[[#This Row],[Sales]]*Sales_Data[[#This Row],[Cost_%]]</f>
        <v>49.445000000000007</v>
      </c>
      <c r="X8836">
        <f>Sales_Data[[#This Row],[Sales]]-Sales_Data[[#This Row],[Cost]]</f>
        <v>40.454999999999998</v>
      </c>
      <c r="Y8836" s="3">
        <f>Sales_Data[[#This Row],[Gross_Profit_Recalc]]/Sales_Data[[#This Row],[Sales]]</f>
        <v>0.44999999999999996</v>
      </c>
      <c r="Z8836">
        <f>YEAR(Sales_Data[[#This Row],[Order Date]])</f>
        <v>2017</v>
      </c>
    </row>
    <row r="8837" spans="1:26" x14ac:dyDescent="0.2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f>_xlfn.XLOOKUP(Sales_Data[[#This Row],[Category]],Assumptions_Model!A:A, Assumptions_Model!B:B)</f>
        <v>0.6</v>
      </c>
      <c r="W8837">
        <f>Sales_Data[[#This Row],[Sales]]*Sales_Data[[#This Row],[Cost_%]]</f>
        <v>8.5679999999999996</v>
      </c>
      <c r="X8837">
        <f>Sales_Data[[#This Row],[Sales]]-Sales_Data[[#This Row],[Cost]]</f>
        <v>5.7119999999999997</v>
      </c>
      <c r="Y8837" s="3">
        <f>Sales_Data[[#This Row],[Gross_Profit_Recalc]]/Sales_Data[[#This Row],[Sales]]</f>
        <v>0.4</v>
      </c>
      <c r="Z8837">
        <f>YEAR(Sales_Data[[#This Row],[Order Date]])</f>
        <v>2017</v>
      </c>
    </row>
    <row r="8838" spans="1:26" x14ac:dyDescent="0.2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>_xlfn.XLOOKUP(Sales_Data[[#This Row],[Category]],Assumptions_Model!A:A, Assumptions_Model!B:B)</f>
        <v>0.6</v>
      </c>
      <c r="W8838">
        <f>Sales_Data[[#This Row],[Sales]]*Sales_Data[[#This Row],[Cost_%]]</f>
        <v>7.6319999999999997</v>
      </c>
      <c r="X8838">
        <f>Sales_Data[[#This Row],[Sales]]-Sales_Data[[#This Row],[Cost]]</f>
        <v>5.088000000000001</v>
      </c>
      <c r="Y8838" s="3">
        <f>Sales_Data[[#This Row],[Gross_Profit_Recalc]]/Sales_Data[[#This Row],[Sales]]</f>
        <v>0.40000000000000008</v>
      </c>
      <c r="Z8838">
        <f>YEAR(Sales_Data[[#This Row],[Order Date]])</f>
        <v>2017</v>
      </c>
    </row>
    <row r="8839" spans="1:26" x14ac:dyDescent="0.2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>_xlfn.XLOOKUP(Sales_Data[[#This Row],[Category]],Assumptions_Model!A:A, Assumptions_Model!B:B)</f>
        <v>0.6</v>
      </c>
      <c r="W8839">
        <f>Sales_Data[[#This Row],[Sales]]*Sales_Data[[#This Row],[Cost_%]]</f>
        <v>9.4499999999999993</v>
      </c>
      <c r="X8839">
        <f>Sales_Data[[#This Row],[Sales]]-Sales_Data[[#This Row],[Cost]]</f>
        <v>6.3000000000000007</v>
      </c>
      <c r="Y8839" s="3">
        <f>Sales_Data[[#This Row],[Gross_Profit_Recalc]]/Sales_Data[[#This Row],[Sales]]</f>
        <v>0.4</v>
      </c>
      <c r="Z8839">
        <f>YEAR(Sales_Data[[#This Row],[Order Date]])</f>
        <v>2017</v>
      </c>
    </row>
    <row r="8840" spans="1:26" x14ac:dyDescent="0.2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>_xlfn.XLOOKUP(Sales_Data[[#This Row],[Category]],Assumptions_Model!A:A, Assumptions_Model!B:B)</f>
        <v>0.6</v>
      </c>
      <c r="W8840">
        <f>Sales_Data[[#This Row],[Sales]]*Sales_Data[[#This Row],[Cost_%]]</f>
        <v>42.57</v>
      </c>
      <c r="X8840">
        <f>Sales_Data[[#This Row],[Sales]]-Sales_Data[[#This Row],[Cost]]</f>
        <v>28.380000000000003</v>
      </c>
      <c r="Y8840" s="3">
        <f>Sales_Data[[#This Row],[Gross_Profit_Recalc]]/Sales_Data[[#This Row],[Sales]]</f>
        <v>0.4</v>
      </c>
      <c r="Z8840">
        <f>YEAR(Sales_Data[[#This Row],[Order Date]])</f>
        <v>2014</v>
      </c>
    </row>
    <row r="8841" spans="1:26" x14ac:dyDescent="0.2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>_xlfn.XLOOKUP(Sales_Data[[#This Row],[Category]],Assumptions_Model!A:A, Assumptions_Model!B:B)</f>
        <v>0.6</v>
      </c>
      <c r="W8841">
        <f>Sales_Data[[#This Row],[Sales]]*Sales_Data[[#This Row],[Cost_%]]</f>
        <v>39.340799999999994</v>
      </c>
      <c r="X8841">
        <f>Sales_Data[[#This Row],[Sales]]-Sales_Data[[#This Row],[Cost]]</f>
        <v>26.227200000000003</v>
      </c>
      <c r="Y8841" s="3">
        <f>Sales_Data[[#This Row],[Gross_Profit_Recalc]]/Sales_Data[[#This Row],[Sales]]</f>
        <v>0.40000000000000008</v>
      </c>
      <c r="Z8841">
        <f>YEAR(Sales_Data[[#This Row],[Order Date]])</f>
        <v>2014</v>
      </c>
    </row>
    <row r="8842" spans="1:26" x14ac:dyDescent="0.2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>_xlfn.XLOOKUP(Sales_Data[[#This Row],[Category]],Assumptions_Model!A:A, Assumptions_Model!B:B)</f>
        <v>0.55000000000000004</v>
      </c>
      <c r="W8842">
        <f>Sales_Data[[#This Row],[Sales]]*Sales_Data[[#This Row],[Cost_%]]</f>
        <v>164.98350000000002</v>
      </c>
      <c r="X8842">
        <f>Sales_Data[[#This Row],[Sales]]-Sales_Data[[#This Row],[Cost]]</f>
        <v>134.98650000000001</v>
      </c>
      <c r="Y8842" s="3">
        <f>Sales_Data[[#This Row],[Gross_Profit_Recalc]]/Sales_Data[[#This Row],[Sales]]</f>
        <v>0.44999999999999996</v>
      </c>
      <c r="Z8842">
        <f>YEAR(Sales_Data[[#This Row],[Order Date]])</f>
        <v>2014</v>
      </c>
    </row>
    <row r="8843" spans="1:26" x14ac:dyDescent="0.2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>_xlfn.XLOOKUP(Sales_Data[[#This Row],[Category]],Assumptions_Model!A:A, Assumptions_Model!B:B)</f>
        <v>0.55000000000000004</v>
      </c>
      <c r="W8843">
        <f>Sales_Data[[#This Row],[Sales]]*Sales_Data[[#This Row],[Cost_%]]</f>
        <v>49.483500000000006</v>
      </c>
      <c r="X8843">
        <f>Sales_Data[[#This Row],[Sales]]-Sales_Data[[#This Row],[Cost]]</f>
        <v>40.486499999999992</v>
      </c>
      <c r="Y8843" s="3">
        <f>Sales_Data[[#This Row],[Gross_Profit_Recalc]]/Sales_Data[[#This Row],[Sales]]</f>
        <v>0.4499999999999999</v>
      </c>
      <c r="Z8843">
        <f>YEAR(Sales_Data[[#This Row],[Order Date]])</f>
        <v>2016</v>
      </c>
    </row>
    <row r="8844" spans="1:26" x14ac:dyDescent="0.2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>_xlfn.XLOOKUP(Sales_Data[[#This Row],[Category]],Assumptions_Model!A:A, Assumptions_Model!B:B)</f>
        <v>0.55000000000000004</v>
      </c>
      <c r="W8844">
        <f>Sales_Data[[#This Row],[Sales]]*Sales_Data[[#This Row],[Cost_%]]</f>
        <v>17.523</v>
      </c>
      <c r="X8844">
        <f>Sales_Data[[#This Row],[Sales]]-Sales_Data[[#This Row],[Cost]]</f>
        <v>14.337</v>
      </c>
      <c r="Y8844" s="3">
        <f>Sales_Data[[#This Row],[Gross_Profit_Recalc]]/Sales_Data[[#This Row],[Sales]]</f>
        <v>0.45</v>
      </c>
      <c r="Z8844">
        <f>YEAR(Sales_Data[[#This Row],[Order Date]])</f>
        <v>2016</v>
      </c>
    </row>
    <row r="8845" spans="1:26" x14ac:dyDescent="0.2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f>_xlfn.XLOOKUP(Sales_Data[[#This Row],[Category]],Assumptions_Model!A:A, Assumptions_Model!B:B)</f>
        <v>0.6</v>
      </c>
      <c r="W8845">
        <f>Sales_Data[[#This Row],[Sales]]*Sales_Data[[#This Row],[Cost_%]]</f>
        <v>40.29</v>
      </c>
      <c r="X8845">
        <f>Sales_Data[[#This Row],[Sales]]-Sales_Data[[#This Row],[Cost]]</f>
        <v>26.860000000000007</v>
      </c>
      <c r="Y8845" s="3">
        <f>Sales_Data[[#This Row],[Gross_Profit_Recalc]]/Sales_Data[[#This Row],[Sales]]</f>
        <v>0.40000000000000008</v>
      </c>
      <c r="Z8845">
        <f>YEAR(Sales_Data[[#This Row],[Order Date]])</f>
        <v>2014</v>
      </c>
    </row>
    <row r="8846" spans="1:26" x14ac:dyDescent="0.2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>_xlfn.XLOOKUP(Sales_Data[[#This Row],[Category]],Assumptions_Model!A:A, Assumptions_Model!B:B)</f>
        <v>0.6</v>
      </c>
      <c r="W8846">
        <f>Sales_Data[[#This Row],[Sales]]*Sales_Data[[#This Row],[Cost_%]]</f>
        <v>4.3415999999999997</v>
      </c>
      <c r="X8846">
        <f>Sales_Data[[#This Row],[Sales]]-Sales_Data[[#This Row],[Cost]]</f>
        <v>2.8944000000000001</v>
      </c>
      <c r="Y8846" s="3">
        <f>Sales_Data[[#This Row],[Gross_Profit_Recalc]]/Sales_Data[[#This Row],[Sales]]</f>
        <v>0.4</v>
      </c>
      <c r="Z8846">
        <f>YEAR(Sales_Data[[#This Row],[Order Date]])</f>
        <v>2017</v>
      </c>
    </row>
    <row r="8847" spans="1:26" x14ac:dyDescent="0.2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>_xlfn.XLOOKUP(Sales_Data[[#This Row],[Category]],Assumptions_Model!A:A, Assumptions_Model!B:B)</f>
        <v>0.6</v>
      </c>
      <c r="W8847">
        <f>Sales_Data[[#This Row],[Sales]]*Sales_Data[[#This Row],[Cost_%]]</f>
        <v>2.8943999999999996</v>
      </c>
      <c r="X8847">
        <f>Sales_Data[[#This Row],[Sales]]-Sales_Data[[#This Row],[Cost]]</f>
        <v>1.9296000000000002</v>
      </c>
      <c r="Y8847" s="3">
        <f>Sales_Data[[#This Row],[Gross_Profit_Recalc]]/Sales_Data[[#This Row],[Sales]]</f>
        <v>0.40000000000000008</v>
      </c>
      <c r="Z8847">
        <f>YEAR(Sales_Data[[#This Row],[Order Date]])</f>
        <v>2017</v>
      </c>
    </row>
    <row r="8848" spans="1:26" x14ac:dyDescent="0.2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>_xlfn.XLOOKUP(Sales_Data[[#This Row],[Category]],Assumptions_Model!A:A, Assumptions_Model!B:B)</f>
        <v>0.6</v>
      </c>
      <c r="W8848">
        <f>Sales_Data[[#This Row],[Sales]]*Sales_Data[[#This Row],[Cost_%]]</f>
        <v>54.815999999999995</v>
      </c>
      <c r="X8848">
        <f>Sales_Data[[#This Row],[Sales]]-Sales_Data[[#This Row],[Cost]]</f>
        <v>36.544000000000004</v>
      </c>
      <c r="Y8848" s="3">
        <f>Sales_Data[[#This Row],[Gross_Profit_Recalc]]/Sales_Data[[#This Row],[Sales]]</f>
        <v>0.4</v>
      </c>
      <c r="Z8848">
        <f>YEAR(Sales_Data[[#This Row],[Order Date]])</f>
        <v>2017</v>
      </c>
    </row>
    <row r="8849" spans="1:26" x14ac:dyDescent="0.2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>_xlfn.XLOOKUP(Sales_Data[[#This Row],[Category]],Assumptions_Model!A:A, Assumptions_Model!B:B)</f>
        <v>0.6</v>
      </c>
      <c r="W8849">
        <f>Sales_Data[[#This Row],[Sales]]*Sales_Data[[#This Row],[Cost_%]]</f>
        <v>78.0672</v>
      </c>
      <c r="X8849">
        <f>Sales_Data[[#This Row],[Sales]]-Sales_Data[[#This Row],[Cost]]</f>
        <v>52.044799999999995</v>
      </c>
      <c r="Y8849" s="3">
        <f>Sales_Data[[#This Row],[Gross_Profit_Recalc]]/Sales_Data[[#This Row],[Sales]]</f>
        <v>0.39999999999999997</v>
      </c>
      <c r="Z8849">
        <f>YEAR(Sales_Data[[#This Row],[Order Date]])</f>
        <v>2017</v>
      </c>
    </row>
    <row r="8850" spans="1:26" x14ac:dyDescent="0.2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>_xlfn.XLOOKUP(Sales_Data[[#This Row],[Category]],Assumptions_Model!A:A, Assumptions_Model!B:B)</f>
        <v>0.55000000000000004</v>
      </c>
      <c r="W8850">
        <f>Sales_Data[[#This Row],[Sales]]*Sales_Data[[#This Row],[Cost_%]]</f>
        <v>40.832000000000001</v>
      </c>
      <c r="X8850">
        <f>Sales_Data[[#This Row],[Sales]]-Sales_Data[[#This Row],[Cost]]</f>
        <v>33.407999999999994</v>
      </c>
      <c r="Y8850" s="3">
        <f>Sales_Data[[#This Row],[Gross_Profit_Recalc]]/Sales_Data[[#This Row],[Sales]]</f>
        <v>0.44999999999999996</v>
      </c>
      <c r="Z8850">
        <f>YEAR(Sales_Data[[#This Row],[Order Date]])</f>
        <v>2015</v>
      </c>
    </row>
    <row r="8851" spans="1:26" x14ac:dyDescent="0.2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>_xlfn.XLOOKUP(Sales_Data[[#This Row],[Category]],Assumptions_Model!A:A, Assumptions_Model!B:B)</f>
        <v>0.65</v>
      </c>
      <c r="W8851">
        <f>Sales_Data[[#This Row],[Sales]]*Sales_Data[[#This Row],[Cost_%]]</f>
        <v>103.896</v>
      </c>
      <c r="X8851">
        <f>Sales_Data[[#This Row],[Sales]]-Sales_Data[[#This Row],[Cost]]</f>
        <v>55.944000000000003</v>
      </c>
      <c r="Y8851" s="3">
        <f>Sales_Data[[#This Row],[Gross_Profit_Recalc]]/Sales_Data[[#This Row],[Sales]]</f>
        <v>0.35000000000000003</v>
      </c>
      <c r="Z8851">
        <f>YEAR(Sales_Data[[#This Row],[Order Date]])</f>
        <v>2015</v>
      </c>
    </row>
    <row r="8852" spans="1:26" x14ac:dyDescent="0.2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>_xlfn.XLOOKUP(Sales_Data[[#This Row],[Category]],Assumptions_Model!A:A, Assumptions_Model!B:B)</f>
        <v>0.6</v>
      </c>
      <c r="W8852">
        <f>Sales_Data[[#This Row],[Sales]]*Sales_Data[[#This Row],[Cost_%]]</f>
        <v>1.7351999999999999</v>
      </c>
      <c r="X8852">
        <f>Sales_Data[[#This Row],[Sales]]-Sales_Data[[#This Row],[Cost]]</f>
        <v>1.1568000000000001</v>
      </c>
      <c r="Y8852" s="3">
        <f>Sales_Data[[#This Row],[Gross_Profit_Recalc]]/Sales_Data[[#This Row],[Sales]]</f>
        <v>0.4</v>
      </c>
      <c r="Z8852">
        <f>YEAR(Sales_Data[[#This Row],[Order Date]])</f>
        <v>2015</v>
      </c>
    </row>
    <row r="8853" spans="1:26" x14ac:dyDescent="0.2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>_xlfn.XLOOKUP(Sales_Data[[#This Row],[Category]],Assumptions_Model!A:A, Assumptions_Model!B:B)</f>
        <v>0.6</v>
      </c>
      <c r="W8853">
        <f>Sales_Data[[#This Row],[Sales]]*Sales_Data[[#This Row],[Cost_%]]</f>
        <v>5.6351999999999993</v>
      </c>
      <c r="X8853">
        <f>Sales_Data[[#This Row],[Sales]]-Sales_Data[[#This Row],[Cost]]</f>
        <v>3.7568000000000001</v>
      </c>
      <c r="Y8853" s="3">
        <f>Sales_Data[[#This Row],[Gross_Profit_Recalc]]/Sales_Data[[#This Row],[Sales]]</f>
        <v>0.4</v>
      </c>
      <c r="Z8853">
        <f>YEAR(Sales_Data[[#This Row],[Order Date]])</f>
        <v>2015</v>
      </c>
    </row>
    <row r="8854" spans="1:26" x14ac:dyDescent="0.2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>_xlfn.XLOOKUP(Sales_Data[[#This Row],[Category]],Assumptions_Model!A:A, Assumptions_Model!B:B)</f>
        <v>0.6</v>
      </c>
      <c r="W8854">
        <f>Sales_Data[[#This Row],[Sales]]*Sales_Data[[#This Row],[Cost_%]]</f>
        <v>74.352000000000004</v>
      </c>
      <c r="X8854">
        <f>Sales_Data[[#This Row],[Sales]]-Sales_Data[[#This Row],[Cost]]</f>
        <v>49.567999999999998</v>
      </c>
      <c r="Y8854" s="3">
        <f>Sales_Data[[#This Row],[Gross_Profit_Recalc]]/Sales_Data[[#This Row],[Sales]]</f>
        <v>0.39999999999999997</v>
      </c>
      <c r="Z8854">
        <f>YEAR(Sales_Data[[#This Row],[Order Date]])</f>
        <v>2014</v>
      </c>
    </row>
    <row r="8855" spans="1:26" x14ac:dyDescent="0.2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>_xlfn.XLOOKUP(Sales_Data[[#This Row],[Category]],Assumptions_Model!A:A, Assumptions_Model!B:B)</f>
        <v>0.6</v>
      </c>
      <c r="W8855">
        <f>Sales_Data[[#This Row],[Sales]]*Sales_Data[[#This Row],[Cost_%]]</f>
        <v>33.36</v>
      </c>
      <c r="X8855">
        <f>Sales_Data[[#This Row],[Sales]]-Sales_Data[[#This Row],[Cost]]</f>
        <v>22.240000000000002</v>
      </c>
      <c r="Y8855" s="3">
        <f>Sales_Data[[#This Row],[Gross_Profit_Recalc]]/Sales_Data[[#This Row],[Sales]]</f>
        <v>0.4</v>
      </c>
      <c r="Z8855">
        <f>YEAR(Sales_Data[[#This Row],[Order Date]])</f>
        <v>2015</v>
      </c>
    </row>
    <row r="8856" spans="1:26" x14ac:dyDescent="0.2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>_xlfn.XLOOKUP(Sales_Data[[#This Row],[Category]],Assumptions_Model!A:A, Assumptions_Model!B:B)</f>
        <v>0.55000000000000004</v>
      </c>
      <c r="W8856">
        <f>Sales_Data[[#This Row],[Sales]]*Sales_Data[[#This Row],[Cost_%]]</f>
        <v>339.88680000000005</v>
      </c>
      <c r="X8856">
        <f>Sales_Data[[#This Row],[Sales]]-Sales_Data[[#This Row],[Cost]]</f>
        <v>278.08919999999995</v>
      </c>
      <c r="Y8856" s="3">
        <f>Sales_Data[[#This Row],[Gross_Profit_Recalc]]/Sales_Data[[#This Row],[Sales]]</f>
        <v>0.4499999999999999</v>
      </c>
      <c r="Z8856">
        <f>YEAR(Sales_Data[[#This Row],[Order Date]])</f>
        <v>2015</v>
      </c>
    </row>
    <row r="8857" spans="1:26" x14ac:dyDescent="0.2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>_xlfn.XLOOKUP(Sales_Data[[#This Row],[Category]],Assumptions_Model!A:A, Assumptions_Model!B:B)</f>
        <v>0.6</v>
      </c>
      <c r="W8857">
        <f>Sales_Data[[#This Row],[Sales]]*Sales_Data[[#This Row],[Cost_%]]</f>
        <v>12.7872</v>
      </c>
      <c r="X8857">
        <f>Sales_Data[[#This Row],[Sales]]-Sales_Data[[#This Row],[Cost]]</f>
        <v>8.5248000000000008</v>
      </c>
      <c r="Y8857" s="3">
        <f>Sales_Data[[#This Row],[Gross_Profit_Recalc]]/Sales_Data[[#This Row],[Sales]]</f>
        <v>0.4</v>
      </c>
      <c r="Z8857">
        <f>YEAR(Sales_Data[[#This Row],[Order Date]])</f>
        <v>2017</v>
      </c>
    </row>
    <row r="8858" spans="1:26" x14ac:dyDescent="0.2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>_xlfn.XLOOKUP(Sales_Data[[#This Row],[Category]],Assumptions_Model!A:A, Assumptions_Model!B:B)</f>
        <v>0.55000000000000004</v>
      </c>
      <c r="W8858">
        <f>Sales_Data[[#This Row],[Sales]]*Sales_Data[[#This Row],[Cost_%]]</f>
        <v>115.46700000000001</v>
      </c>
      <c r="X8858">
        <f>Sales_Data[[#This Row],[Sales]]-Sales_Data[[#This Row],[Cost]]</f>
        <v>94.472999999999985</v>
      </c>
      <c r="Y8858" s="3">
        <f>Sales_Data[[#This Row],[Gross_Profit_Recalc]]/Sales_Data[[#This Row],[Sales]]</f>
        <v>0.44999999999999996</v>
      </c>
      <c r="Z8858">
        <f>YEAR(Sales_Data[[#This Row],[Order Date]])</f>
        <v>2017</v>
      </c>
    </row>
    <row r="8859" spans="1:26" x14ac:dyDescent="0.2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f>_xlfn.XLOOKUP(Sales_Data[[#This Row],[Category]],Assumptions_Model!A:A, Assumptions_Model!B:B)</f>
        <v>0.55000000000000004</v>
      </c>
      <c r="W8859">
        <f>Sales_Data[[#This Row],[Sales]]*Sales_Data[[#This Row],[Cost_%]]</f>
        <v>17.591200000000001</v>
      </c>
      <c r="X8859">
        <f>Sales_Data[[#This Row],[Sales]]-Sales_Data[[#This Row],[Cost]]</f>
        <v>14.392800000000001</v>
      </c>
      <c r="Y8859" s="3">
        <f>Sales_Data[[#This Row],[Gross_Profit_Recalc]]/Sales_Data[[#This Row],[Sales]]</f>
        <v>0.45</v>
      </c>
      <c r="Z8859">
        <f>YEAR(Sales_Data[[#This Row],[Order Date]])</f>
        <v>2017</v>
      </c>
    </row>
    <row r="8860" spans="1:26" x14ac:dyDescent="0.2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>_xlfn.XLOOKUP(Sales_Data[[#This Row],[Category]],Assumptions_Model!A:A, Assumptions_Model!B:B)</f>
        <v>0.6</v>
      </c>
      <c r="W8860">
        <f>Sales_Data[[#This Row],[Sales]]*Sales_Data[[#This Row],[Cost_%]]</f>
        <v>3050.3759999999997</v>
      </c>
      <c r="X8860">
        <f>Sales_Data[[#This Row],[Sales]]-Sales_Data[[#This Row],[Cost]]</f>
        <v>2033.5840000000003</v>
      </c>
      <c r="Y8860" s="3">
        <f>Sales_Data[[#This Row],[Gross_Profit_Recalc]]/Sales_Data[[#This Row],[Sales]]</f>
        <v>0.40000000000000008</v>
      </c>
      <c r="Z8860">
        <f>YEAR(Sales_Data[[#This Row],[Order Date]])</f>
        <v>2017</v>
      </c>
    </row>
    <row r="8861" spans="1:26" x14ac:dyDescent="0.2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f>_xlfn.XLOOKUP(Sales_Data[[#This Row],[Category]],Assumptions_Model!A:A, Assumptions_Model!B:B)</f>
        <v>0.55000000000000004</v>
      </c>
      <c r="W8861">
        <f>Sales_Data[[#This Row],[Sales]]*Sales_Data[[#This Row],[Cost_%]]</f>
        <v>19.778000000000002</v>
      </c>
      <c r="X8861">
        <f>Sales_Data[[#This Row],[Sales]]-Sales_Data[[#This Row],[Cost]]</f>
        <v>16.181999999999999</v>
      </c>
      <c r="Y8861" s="3">
        <f>Sales_Data[[#This Row],[Gross_Profit_Recalc]]/Sales_Data[[#This Row],[Sales]]</f>
        <v>0.44999999999999996</v>
      </c>
      <c r="Z8861">
        <f>YEAR(Sales_Data[[#This Row],[Order Date]])</f>
        <v>2017</v>
      </c>
    </row>
    <row r="8862" spans="1:26" x14ac:dyDescent="0.2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>_xlfn.XLOOKUP(Sales_Data[[#This Row],[Category]],Assumptions_Model!A:A, Assumptions_Model!B:B)</f>
        <v>0.6</v>
      </c>
      <c r="W8862">
        <f>Sales_Data[[#This Row],[Sales]]*Sales_Data[[#This Row],[Cost_%]]</f>
        <v>18.63</v>
      </c>
      <c r="X8862">
        <f>Sales_Data[[#This Row],[Sales]]-Sales_Data[[#This Row],[Cost]]</f>
        <v>12.420000000000002</v>
      </c>
      <c r="Y8862" s="3">
        <f>Sales_Data[[#This Row],[Gross_Profit_Recalc]]/Sales_Data[[#This Row],[Sales]]</f>
        <v>0.4</v>
      </c>
      <c r="Z8862">
        <f>YEAR(Sales_Data[[#This Row],[Order Date]])</f>
        <v>2015</v>
      </c>
    </row>
    <row r="8863" spans="1:26" x14ac:dyDescent="0.2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>_xlfn.XLOOKUP(Sales_Data[[#This Row],[Category]],Assumptions_Model!A:A, Assumptions_Model!B:B)</f>
        <v>0.65</v>
      </c>
      <c r="W8863">
        <f>Sales_Data[[#This Row],[Sales]]*Sales_Data[[#This Row],[Cost_%]]</f>
        <v>5.798</v>
      </c>
      <c r="X8863">
        <f>Sales_Data[[#This Row],[Sales]]-Sales_Data[[#This Row],[Cost]]</f>
        <v>3.1219999999999999</v>
      </c>
      <c r="Y8863" s="3">
        <f>Sales_Data[[#This Row],[Gross_Profit_Recalc]]/Sales_Data[[#This Row],[Sales]]</f>
        <v>0.35</v>
      </c>
      <c r="Z8863">
        <f>YEAR(Sales_Data[[#This Row],[Order Date]])</f>
        <v>2015</v>
      </c>
    </row>
    <row r="8864" spans="1:26" x14ac:dyDescent="0.2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>_xlfn.XLOOKUP(Sales_Data[[#This Row],[Category]],Assumptions_Model!A:A, Assumptions_Model!B:B)</f>
        <v>0.6</v>
      </c>
      <c r="W8864">
        <f>Sales_Data[[#This Row],[Sales]]*Sales_Data[[#This Row],[Cost_%]]</f>
        <v>125.75999999999999</v>
      </c>
      <c r="X8864">
        <f>Sales_Data[[#This Row],[Sales]]-Sales_Data[[#This Row],[Cost]]</f>
        <v>83.84</v>
      </c>
      <c r="Y8864" s="3">
        <f>Sales_Data[[#This Row],[Gross_Profit_Recalc]]/Sales_Data[[#This Row],[Sales]]</f>
        <v>0.4</v>
      </c>
      <c r="Z8864">
        <f>YEAR(Sales_Data[[#This Row],[Order Date]])</f>
        <v>2015</v>
      </c>
    </row>
    <row r="8865" spans="1:26" x14ac:dyDescent="0.2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>_xlfn.XLOOKUP(Sales_Data[[#This Row],[Category]],Assumptions_Model!A:A, Assumptions_Model!B:B)</f>
        <v>0.6</v>
      </c>
      <c r="W8865">
        <f>Sales_Data[[#This Row],[Sales]]*Sales_Data[[#This Row],[Cost_%]]</f>
        <v>66.623999999999995</v>
      </c>
      <c r="X8865">
        <f>Sales_Data[[#This Row],[Sales]]-Sales_Data[[#This Row],[Cost]]</f>
        <v>44.416000000000011</v>
      </c>
      <c r="Y8865" s="3">
        <f>Sales_Data[[#This Row],[Gross_Profit_Recalc]]/Sales_Data[[#This Row],[Sales]]</f>
        <v>0.40000000000000008</v>
      </c>
      <c r="Z8865">
        <f>YEAR(Sales_Data[[#This Row],[Order Date]])</f>
        <v>2015</v>
      </c>
    </row>
    <row r="8866" spans="1:26" x14ac:dyDescent="0.2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>_xlfn.XLOOKUP(Sales_Data[[#This Row],[Category]],Assumptions_Model!A:A, Assumptions_Model!B:B)</f>
        <v>0.6</v>
      </c>
      <c r="W8866">
        <f>Sales_Data[[#This Row],[Sales]]*Sales_Data[[#This Row],[Cost_%]]</f>
        <v>23.327999999999999</v>
      </c>
      <c r="X8866">
        <f>Sales_Data[[#This Row],[Sales]]-Sales_Data[[#This Row],[Cost]]</f>
        <v>15.552000000000003</v>
      </c>
      <c r="Y8866" s="3">
        <f>Sales_Data[[#This Row],[Gross_Profit_Recalc]]/Sales_Data[[#This Row],[Sales]]</f>
        <v>0.40000000000000008</v>
      </c>
      <c r="Z8866">
        <f>YEAR(Sales_Data[[#This Row],[Order Date]])</f>
        <v>2015</v>
      </c>
    </row>
    <row r="8867" spans="1:26" x14ac:dyDescent="0.2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>_xlfn.XLOOKUP(Sales_Data[[#This Row],[Category]],Assumptions_Model!A:A, Assumptions_Model!B:B)</f>
        <v>0.6</v>
      </c>
      <c r="W8867">
        <f>Sales_Data[[#This Row],[Sales]]*Sales_Data[[#This Row],[Cost_%]]</f>
        <v>21.762</v>
      </c>
      <c r="X8867">
        <f>Sales_Data[[#This Row],[Sales]]-Sales_Data[[#This Row],[Cost]]</f>
        <v>14.508000000000003</v>
      </c>
      <c r="Y8867" s="3">
        <f>Sales_Data[[#This Row],[Gross_Profit_Recalc]]/Sales_Data[[#This Row],[Sales]]</f>
        <v>0.4</v>
      </c>
      <c r="Z8867">
        <f>YEAR(Sales_Data[[#This Row],[Order Date]])</f>
        <v>2015</v>
      </c>
    </row>
    <row r="8868" spans="1:26" x14ac:dyDescent="0.2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>_xlfn.XLOOKUP(Sales_Data[[#This Row],[Category]],Assumptions_Model!A:A, Assumptions_Model!B:B)</f>
        <v>0.65</v>
      </c>
      <c r="W8868">
        <f>Sales_Data[[#This Row],[Sales]]*Sales_Data[[#This Row],[Cost_%]]</f>
        <v>320.72950000000003</v>
      </c>
      <c r="X8868">
        <f>Sales_Data[[#This Row],[Sales]]-Sales_Data[[#This Row],[Cost]]</f>
        <v>172.70049999999998</v>
      </c>
      <c r="Y8868" s="3">
        <f>Sales_Data[[#This Row],[Gross_Profit_Recalc]]/Sales_Data[[#This Row],[Sales]]</f>
        <v>0.34999999999999992</v>
      </c>
      <c r="Z8868">
        <f>YEAR(Sales_Data[[#This Row],[Order Date]])</f>
        <v>2014</v>
      </c>
    </row>
    <row r="8869" spans="1:26" x14ac:dyDescent="0.2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>_xlfn.XLOOKUP(Sales_Data[[#This Row],[Category]],Assumptions_Model!A:A, Assumptions_Model!B:B)</f>
        <v>0.55000000000000004</v>
      </c>
      <c r="W8869">
        <f>Sales_Data[[#This Row],[Sales]]*Sales_Data[[#This Row],[Cost_%]]</f>
        <v>6.1159999999999997</v>
      </c>
      <c r="X8869">
        <f>Sales_Data[[#This Row],[Sales]]-Sales_Data[[#This Row],[Cost]]</f>
        <v>5.0039999999999996</v>
      </c>
      <c r="Y8869" s="3">
        <f>Sales_Data[[#This Row],[Gross_Profit_Recalc]]/Sales_Data[[#This Row],[Sales]]</f>
        <v>0.45</v>
      </c>
      <c r="Z8869">
        <f>YEAR(Sales_Data[[#This Row],[Order Date]])</f>
        <v>2014</v>
      </c>
    </row>
    <row r="8870" spans="1:26" x14ac:dyDescent="0.2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>_xlfn.XLOOKUP(Sales_Data[[#This Row],[Category]],Assumptions_Model!A:A, Assumptions_Model!B:B)</f>
        <v>0.55000000000000004</v>
      </c>
      <c r="W8870">
        <f>Sales_Data[[#This Row],[Sales]]*Sales_Data[[#This Row],[Cost_%]]</f>
        <v>377.52000000000004</v>
      </c>
      <c r="X8870">
        <f>Sales_Data[[#This Row],[Sales]]-Sales_Data[[#This Row],[Cost]]</f>
        <v>308.87999999999994</v>
      </c>
      <c r="Y8870" s="3">
        <f>Sales_Data[[#This Row],[Gross_Profit_Recalc]]/Sales_Data[[#This Row],[Sales]]</f>
        <v>0.4499999999999999</v>
      </c>
      <c r="Z8870">
        <f>YEAR(Sales_Data[[#This Row],[Order Date]])</f>
        <v>2016</v>
      </c>
    </row>
    <row r="8871" spans="1:26" x14ac:dyDescent="0.2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>_xlfn.XLOOKUP(Sales_Data[[#This Row],[Category]],Assumptions_Model!A:A, Assumptions_Model!B:B)</f>
        <v>0.6</v>
      </c>
      <c r="W8871">
        <f>Sales_Data[[#This Row],[Sales]]*Sales_Data[[#This Row],[Cost_%]]</f>
        <v>9.5519999999999996</v>
      </c>
      <c r="X8871">
        <f>Sales_Data[[#This Row],[Sales]]-Sales_Data[[#This Row],[Cost]]</f>
        <v>6.3680000000000003</v>
      </c>
      <c r="Y8871" s="3">
        <f>Sales_Data[[#This Row],[Gross_Profit_Recalc]]/Sales_Data[[#This Row],[Sales]]</f>
        <v>0.4</v>
      </c>
      <c r="Z8871">
        <f>YEAR(Sales_Data[[#This Row],[Order Date]])</f>
        <v>2017</v>
      </c>
    </row>
    <row r="8872" spans="1:26" x14ac:dyDescent="0.2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>_xlfn.XLOOKUP(Sales_Data[[#This Row],[Category]],Assumptions_Model!A:A, Assumptions_Model!B:B)</f>
        <v>0.65</v>
      </c>
      <c r="W8872">
        <f>Sales_Data[[#This Row],[Sales]]*Sales_Data[[#This Row],[Cost_%]]</f>
        <v>45.942000000000007</v>
      </c>
      <c r="X8872">
        <f>Sales_Data[[#This Row],[Sales]]-Sales_Data[[#This Row],[Cost]]</f>
        <v>24.738</v>
      </c>
      <c r="Y8872" s="3">
        <f>Sales_Data[[#This Row],[Gross_Profit_Recalc]]/Sales_Data[[#This Row],[Sales]]</f>
        <v>0.35</v>
      </c>
      <c r="Z8872">
        <f>YEAR(Sales_Data[[#This Row],[Order Date]])</f>
        <v>2017</v>
      </c>
    </row>
    <row r="8873" spans="1:26" x14ac:dyDescent="0.2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>_xlfn.XLOOKUP(Sales_Data[[#This Row],[Category]],Assumptions_Model!A:A, Assumptions_Model!B:B)</f>
        <v>0.6</v>
      </c>
      <c r="W8873">
        <f>Sales_Data[[#This Row],[Sales]]*Sales_Data[[#This Row],[Cost_%]]</f>
        <v>324.74399999999997</v>
      </c>
      <c r="X8873">
        <f>Sales_Data[[#This Row],[Sales]]-Sales_Data[[#This Row],[Cost]]</f>
        <v>216.49600000000004</v>
      </c>
      <c r="Y8873" s="3">
        <f>Sales_Data[[#This Row],[Gross_Profit_Recalc]]/Sales_Data[[#This Row],[Sales]]</f>
        <v>0.40000000000000008</v>
      </c>
      <c r="Z8873">
        <f>YEAR(Sales_Data[[#This Row],[Order Date]])</f>
        <v>2017</v>
      </c>
    </row>
    <row r="8874" spans="1:26" x14ac:dyDescent="0.2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>_xlfn.XLOOKUP(Sales_Data[[#This Row],[Category]],Assumptions_Model!A:A, Assumptions_Model!B:B)</f>
        <v>0.55000000000000004</v>
      </c>
      <c r="W8874">
        <f>Sales_Data[[#This Row],[Sales]]*Sales_Data[[#This Row],[Cost_%]]</f>
        <v>56.096700000000006</v>
      </c>
      <c r="X8874">
        <f>Sales_Data[[#This Row],[Sales]]-Sales_Data[[#This Row],[Cost]]</f>
        <v>45.897299999999994</v>
      </c>
      <c r="Y8874" s="3">
        <f>Sales_Data[[#This Row],[Gross_Profit_Recalc]]/Sales_Data[[#This Row],[Sales]]</f>
        <v>0.44999999999999996</v>
      </c>
      <c r="Z8874">
        <f>YEAR(Sales_Data[[#This Row],[Order Date]])</f>
        <v>2014</v>
      </c>
    </row>
    <row r="8875" spans="1:26" x14ac:dyDescent="0.2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>_xlfn.XLOOKUP(Sales_Data[[#This Row],[Category]],Assumptions_Model!A:A, Assumptions_Model!B:B)</f>
        <v>0.6</v>
      </c>
      <c r="W8875">
        <f>Sales_Data[[#This Row],[Sales]]*Sales_Data[[#This Row],[Cost_%]]</f>
        <v>10.958399999999999</v>
      </c>
      <c r="X8875">
        <f>Sales_Data[[#This Row],[Sales]]-Sales_Data[[#This Row],[Cost]]</f>
        <v>7.3056000000000001</v>
      </c>
      <c r="Y8875" s="3">
        <f>Sales_Data[[#This Row],[Gross_Profit_Recalc]]/Sales_Data[[#This Row],[Sales]]</f>
        <v>0.4</v>
      </c>
      <c r="Z8875">
        <f>YEAR(Sales_Data[[#This Row],[Order Date]])</f>
        <v>2014</v>
      </c>
    </row>
    <row r="8876" spans="1:26" x14ac:dyDescent="0.2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>_xlfn.XLOOKUP(Sales_Data[[#This Row],[Category]],Assumptions_Model!A:A, Assumptions_Model!B:B)</f>
        <v>0.6</v>
      </c>
      <c r="W8876">
        <f>Sales_Data[[#This Row],[Sales]]*Sales_Data[[#This Row],[Cost_%]]</f>
        <v>13.193999999999999</v>
      </c>
      <c r="X8876">
        <f>Sales_Data[[#This Row],[Sales]]-Sales_Data[[#This Row],[Cost]]</f>
        <v>8.7959999999999994</v>
      </c>
      <c r="Y8876" s="3">
        <f>Sales_Data[[#This Row],[Gross_Profit_Recalc]]/Sales_Data[[#This Row],[Sales]]</f>
        <v>0.4</v>
      </c>
      <c r="Z8876">
        <f>YEAR(Sales_Data[[#This Row],[Order Date]])</f>
        <v>2017</v>
      </c>
    </row>
    <row r="8877" spans="1:26" x14ac:dyDescent="0.2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>_xlfn.XLOOKUP(Sales_Data[[#This Row],[Category]],Assumptions_Model!A:A, Assumptions_Model!B:B)</f>
        <v>0.6</v>
      </c>
      <c r="W8877">
        <f>Sales_Data[[#This Row],[Sales]]*Sales_Data[[#This Row],[Cost_%]]</f>
        <v>111.2256</v>
      </c>
      <c r="X8877">
        <f>Sales_Data[[#This Row],[Sales]]-Sales_Data[[#This Row],[Cost]]</f>
        <v>74.150400000000005</v>
      </c>
      <c r="Y8877" s="3">
        <f>Sales_Data[[#This Row],[Gross_Profit_Recalc]]/Sales_Data[[#This Row],[Sales]]</f>
        <v>0.4</v>
      </c>
      <c r="Z8877">
        <f>YEAR(Sales_Data[[#This Row],[Order Date]])</f>
        <v>2016</v>
      </c>
    </row>
    <row r="8878" spans="1:26" x14ac:dyDescent="0.2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>_xlfn.XLOOKUP(Sales_Data[[#This Row],[Category]],Assumptions_Model!A:A, Assumptions_Model!B:B)</f>
        <v>0.6</v>
      </c>
      <c r="W8878">
        <f>Sales_Data[[#This Row],[Sales]]*Sales_Data[[#This Row],[Cost_%]]</f>
        <v>35.354399999999998</v>
      </c>
      <c r="X8878">
        <f>Sales_Data[[#This Row],[Sales]]-Sales_Data[[#This Row],[Cost]]</f>
        <v>23.569600000000001</v>
      </c>
      <c r="Y8878" s="3">
        <f>Sales_Data[[#This Row],[Gross_Profit_Recalc]]/Sales_Data[[#This Row],[Sales]]</f>
        <v>0.4</v>
      </c>
      <c r="Z8878">
        <f>YEAR(Sales_Data[[#This Row],[Order Date]])</f>
        <v>2016</v>
      </c>
    </row>
    <row r="8879" spans="1:26" x14ac:dyDescent="0.2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>_xlfn.XLOOKUP(Sales_Data[[#This Row],[Category]],Assumptions_Model!A:A, Assumptions_Model!B:B)</f>
        <v>0.55000000000000004</v>
      </c>
      <c r="W8879">
        <f>Sales_Data[[#This Row],[Sales]]*Sales_Data[[#This Row],[Cost_%]]</f>
        <v>264</v>
      </c>
      <c r="X8879">
        <f>Sales_Data[[#This Row],[Sales]]-Sales_Data[[#This Row],[Cost]]</f>
        <v>216</v>
      </c>
      <c r="Y8879" s="3">
        <f>Sales_Data[[#This Row],[Gross_Profit_Recalc]]/Sales_Data[[#This Row],[Sales]]</f>
        <v>0.45</v>
      </c>
      <c r="Z8879">
        <f>YEAR(Sales_Data[[#This Row],[Order Date]])</f>
        <v>2017</v>
      </c>
    </row>
    <row r="8880" spans="1:26" x14ac:dyDescent="0.2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>_xlfn.XLOOKUP(Sales_Data[[#This Row],[Category]],Assumptions_Model!A:A, Assumptions_Model!B:B)</f>
        <v>0.6</v>
      </c>
      <c r="W8880">
        <f>Sales_Data[[#This Row],[Sales]]*Sales_Data[[#This Row],[Cost_%]]</f>
        <v>20.429999999999996</v>
      </c>
      <c r="X8880">
        <f>Sales_Data[[#This Row],[Sales]]-Sales_Data[[#This Row],[Cost]]</f>
        <v>13.620000000000001</v>
      </c>
      <c r="Y8880" s="3">
        <f>Sales_Data[[#This Row],[Gross_Profit_Recalc]]/Sales_Data[[#This Row],[Sales]]</f>
        <v>0.40000000000000008</v>
      </c>
      <c r="Z8880">
        <f>YEAR(Sales_Data[[#This Row],[Order Date]])</f>
        <v>2017</v>
      </c>
    </row>
    <row r="8881" spans="1:26" x14ac:dyDescent="0.2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f>_xlfn.XLOOKUP(Sales_Data[[#This Row],[Category]],Assumptions_Model!A:A, Assumptions_Model!B:B)</f>
        <v>0.6</v>
      </c>
      <c r="W8881">
        <f>Sales_Data[[#This Row],[Sales]]*Sales_Data[[#This Row],[Cost_%]]</f>
        <v>115.63199999999999</v>
      </c>
      <c r="X8881">
        <f>Sales_Data[[#This Row],[Sales]]-Sales_Data[[#This Row],[Cost]]</f>
        <v>77.088000000000008</v>
      </c>
      <c r="Y8881" s="3">
        <f>Sales_Data[[#This Row],[Gross_Profit_Recalc]]/Sales_Data[[#This Row],[Sales]]</f>
        <v>0.4</v>
      </c>
      <c r="Z8881">
        <f>YEAR(Sales_Data[[#This Row],[Order Date]])</f>
        <v>2015</v>
      </c>
    </row>
    <row r="8882" spans="1:26" x14ac:dyDescent="0.2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>_xlfn.XLOOKUP(Sales_Data[[#This Row],[Category]],Assumptions_Model!A:A, Assumptions_Model!B:B)</f>
        <v>0.55000000000000004</v>
      </c>
      <c r="W8882">
        <f>Sales_Data[[#This Row],[Sales]]*Sales_Data[[#This Row],[Cost_%]]</f>
        <v>131.98350000000002</v>
      </c>
      <c r="X8882">
        <f>Sales_Data[[#This Row],[Sales]]-Sales_Data[[#This Row],[Cost]]</f>
        <v>107.98649999999998</v>
      </c>
      <c r="Y8882" s="3">
        <f>Sales_Data[[#This Row],[Gross_Profit_Recalc]]/Sales_Data[[#This Row],[Sales]]</f>
        <v>0.4499999999999999</v>
      </c>
      <c r="Z8882">
        <f>YEAR(Sales_Data[[#This Row],[Order Date]])</f>
        <v>2015</v>
      </c>
    </row>
    <row r="8883" spans="1:26" x14ac:dyDescent="0.2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>_xlfn.XLOOKUP(Sales_Data[[#This Row],[Category]],Assumptions_Model!A:A, Assumptions_Model!B:B)</f>
        <v>0.55000000000000004</v>
      </c>
      <c r="W8883">
        <f>Sales_Data[[#This Row],[Sales]]*Sales_Data[[#This Row],[Cost_%]]</f>
        <v>27.566000000000003</v>
      </c>
      <c r="X8883">
        <f>Sales_Data[[#This Row],[Sales]]-Sales_Data[[#This Row],[Cost]]</f>
        <v>22.553999999999995</v>
      </c>
      <c r="Y8883" s="3">
        <f>Sales_Data[[#This Row],[Gross_Profit_Recalc]]/Sales_Data[[#This Row],[Sales]]</f>
        <v>0.4499999999999999</v>
      </c>
      <c r="Z8883">
        <f>YEAR(Sales_Data[[#This Row],[Order Date]])</f>
        <v>2016</v>
      </c>
    </row>
    <row r="8884" spans="1:26" x14ac:dyDescent="0.2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f>_xlfn.XLOOKUP(Sales_Data[[#This Row],[Category]],Assumptions_Model!A:A, Assumptions_Model!B:B)</f>
        <v>0.55000000000000004</v>
      </c>
      <c r="W8884">
        <f>Sales_Data[[#This Row],[Sales]]*Sales_Data[[#This Row],[Cost_%]]</f>
        <v>8.7911999999999999</v>
      </c>
      <c r="X8884">
        <f>Sales_Data[[#This Row],[Sales]]-Sales_Data[[#This Row],[Cost]]</f>
        <v>7.1928000000000001</v>
      </c>
      <c r="Y8884" s="3">
        <f>Sales_Data[[#This Row],[Gross_Profit_Recalc]]/Sales_Data[[#This Row],[Sales]]</f>
        <v>0.45</v>
      </c>
      <c r="Z8884">
        <f>YEAR(Sales_Data[[#This Row],[Order Date]])</f>
        <v>2017</v>
      </c>
    </row>
    <row r="8885" spans="1:26" x14ac:dyDescent="0.2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>_xlfn.XLOOKUP(Sales_Data[[#This Row],[Category]],Assumptions_Model!A:A, Assumptions_Model!B:B)</f>
        <v>0.6</v>
      </c>
      <c r="W8885">
        <f>Sales_Data[[#This Row],[Sales]]*Sales_Data[[#This Row],[Cost_%]]</f>
        <v>8.6112000000000002</v>
      </c>
      <c r="X8885">
        <f>Sales_Data[[#This Row],[Sales]]-Sales_Data[[#This Row],[Cost]]</f>
        <v>5.7408000000000001</v>
      </c>
      <c r="Y8885" s="3">
        <f>Sales_Data[[#This Row],[Gross_Profit_Recalc]]/Sales_Data[[#This Row],[Sales]]</f>
        <v>0.4</v>
      </c>
      <c r="Z8885">
        <f>YEAR(Sales_Data[[#This Row],[Order Date]])</f>
        <v>2017</v>
      </c>
    </row>
    <row r="8886" spans="1:26" x14ac:dyDescent="0.2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>_xlfn.XLOOKUP(Sales_Data[[#This Row],[Category]],Assumptions_Model!A:A, Assumptions_Model!B:B)</f>
        <v>0.6</v>
      </c>
      <c r="W8886">
        <f>Sales_Data[[#This Row],[Sales]]*Sales_Data[[#This Row],[Cost_%]]</f>
        <v>3.9167999999999994</v>
      </c>
      <c r="X8886">
        <f>Sales_Data[[#This Row],[Sales]]-Sales_Data[[#This Row],[Cost]]</f>
        <v>2.6112000000000002</v>
      </c>
      <c r="Y8886" s="3">
        <f>Sales_Data[[#This Row],[Gross_Profit_Recalc]]/Sales_Data[[#This Row],[Sales]]</f>
        <v>0.40000000000000008</v>
      </c>
      <c r="Z8886">
        <f>YEAR(Sales_Data[[#This Row],[Order Date]])</f>
        <v>2014</v>
      </c>
    </row>
    <row r="8887" spans="1:26" x14ac:dyDescent="0.2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f>_xlfn.XLOOKUP(Sales_Data[[#This Row],[Category]],Assumptions_Model!A:A, Assumptions_Model!B:B)</f>
        <v>0.6</v>
      </c>
      <c r="W8887">
        <f>Sales_Data[[#This Row],[Sales]]*Sales_Data[[#This Row],[Cost_%]]</f>
        <v>1.7172000000000001</v>
      </c>
      <c r="X8887">
        <f>Sales_Data[[#This Row],[Sales]]-Sales_Data[[#This Row],[Cost]]</f>
        <v>1.1448</v>
      </c>
      <c r="Y8887" s="3">
        <f>Sales_Data[[#This Row],[Gross_Profit_Recalc]]/Sales_Data[[#This Row],[Sales]]</f>
        <v>0.4</v>
      </c>
      <c r="Z8887">
        <f>YEAR(Sales_Data[[#This Row],[Order Date]])</f>
        <v>2014</v>
      </c>
    </row>
    <row r="8888" spans="1:26" x14ac:dyDescent="0.2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>_xlfn.XLOOKUP(Sales_Data[[#This Row],[Category]],Assumptions_Model!A:A, Assumptions_Model!B:B)</f>
        <v>0.6</v>
      </c>
      <c r="W8888">
        <f>Sales_Data[[#This Row],[Sales]]*Sales_Data[[#This Row],[Cost_%]]</f>
        <v>12.5136</v>
      </c>
      <c r="X8888">
        <f>Sales_Data[[#This Row],[Sales]]-Sales_Data[[#This Row],[Cost]]</f>
        <v>8.3424000000000014</v>
      </c>
      <c r="Y8888" s="3">
        <f>Sales_Data[[#This Row],[Gross_Profit_Recalc]]/Sales_Data[[#This Row],[Sales]]</f>
        <v>0.4</v>
      </c>
      <c r="Z8888">
        <f>YEAR(Sales_Data[[#This Row],[Order Date]])</f>
        <v>2014</v>
      </c>
    </row>
    <row r="8889" spans="1:26" x14ac:dyDescent="0.2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>_xlfn.XLOOKUP(Sales_Data[[#This Row],[Category]],Assumptions_Model!A:A, Assumptions_Model!B:B)</f>
        <v>0.6</v>
      </c>
      <c r="W8889">
        <f>Sales_Data[[#This Row],[Sales]]*Sales_Data[[#This Row],[Cost_%]]</f>
        <v>165.76799999999997</v>
      </c>
      <c r="X8889">
        <f>Sales_Data[[#This Row],[Sales]]-Sales_Data[[#This Row],[Cost]]</f>
        <v>110.512</v>
      </c>
      <c r="Y8889" s="3">
        <f>Sales_Data[[#This Row],[Gross_Profit_Recalc]]/Sales_Data[[#This Row],[Sales]]</f>
        <v>0.4</v>
      </c>
      <c r="Z8889">
        <f>YEAR(Sales_Data[[#This Row],[Order Date]])</f>
        <v>2014</v>
      </c>
    </row>
    <row r="8890" spans="1:26" x14ac:dyDescent="0.2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>_xlfn.XLOOKUP(Sales_Data[[#This Row],[Category]],Assumptions_Model!A:A, Assumptions_Model!B:B)</f>
        <v>0.65</v>
      </c>
      <c r="W8890">
        <f>Sales_Data[[#This Row],[Sales]]*Sales_Data[[#This Row],[Cost_%]]</f>
        <v>409.26600000000002</v>
      </c>
      <c r="X8890">
        <f>Sales_Data[[#This Row],[Sales]]-Sales_Data[[#This Row],[Cost]]</f>
        <v>220.37399999999997</v>
      </c>
      <c r="Y8890" s="3">
        <f>Sales_Data[[#This Row],[Gross_Profit_Recalc]]/Sales_Data[[#This Row],[Sales]]</f>
        <v>0.35</v>
      </c>
      <c r="Z8890">
        <f>YEAR(Sales_Data[[#This Row],[Order Date]])</f>
        <v>2017</v>
      </c>
    </row>
    <row r="8891" spans="1:26" x14ac:dyDescent="0.2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f>_xlfn.XLOOKUP(Sales_Data[[#This Row],[Category]],Assumptions_Model!A:A, Assumptions_Model!B:B)</f>
        <v>0.55000000000000004</v>
      </c>
      <c r="W8891">
        <f>Sales_Data[[#This Row],[Sales]]*Sales_Data[[#This Row],[Cost_%]]</f>
        <v>247.48350000000005</v>
      </c>
      <c r="X8891">
        <f>Sales_Data[[#This Row],[Sales]]-Sales_Data[[#This Row],[Cost]]</f>
        <v>202.48649999999998</v>
      </c>
      <c r="Y8891" s="3">
        <f>Sales_Data[[#This Row],[Gross_Profit_Recalc]]/Sales_Data[[#This Row],[Sales]]</f>
        <v>0.4499999999999999</v>
      </c>
      <c r="Z8891">
        <f>YEAR(Sales_Data[[#This Row],[Order Date]])</f>
        <v>2016</v>
      </c>
    </row>
    <row r="8892" spans="1:26" x14ac:dyDescent="0.2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f>_xlfn.XLOOKUP(Sales_Data[[#This Row],[Category]],Assumptions_Model!A:A, Assumptions_Model!B:B)</f>
        <v>0.6</v>
      </c>
      <c r="W8892">
        <f>Sales_Data[[#This Row],[Sales]]*Sales_Data[[#This Row],[Cost_%]]</f>
        <v>1156.5539999999999</v>
      </c>
      <c r="X8892">
        <f>Sales_Data[[#This Row],[Sales]]-Sales_Data[[#This Row],[Cost]]</f>
        <v>771.03600000000006</v>
      </c>
      <c r="Y8892" s="3">
        <f>Sales_Data[[#This Row],[Gross_Profit_Recalc]]/Sales_Data[[#This Row],[Sales]]</f>
        <v>0.4</v>
      </c>
      <c r="Z8892">
        <f>YEAR(Sales_Data[[#This Row],[Order Date]])</f>
        <v>2016</v>
      </c>
    </row>
    <row r="8893" spans="1:26" x14ac:dyDescent="0.2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>_xlfn.XLOOKUP(Sales_Data[[#This Row],[Category]],Assumptions_Model!A:A, Assumptions_Model!B:B)</f>
        <v>0.65</v>
      </c>
      <c r="W8893">
        <f>Sales_Data[[#This Row],[Sales]]*Sales_Data[[#This Row],[Cost_%]]</f>
        <v>79.156999999999996</v>
      </c>
      <c r="X8893">
        <f>Sales_Data[[#This Row],[Sales]]-Sales_Data[[#This Row],[Cost]]</f>
        <v>42.623000000000005</v>
      </c>
      <c r="Y8893" s="3">
        <f>Sales_Data[[#This Row],[Gross_Profit_Recalc]]/Sales_Data[[#This Row],[Sales]]</f>
        <v>0.35000000000000003</v>
      </c>
      <c r="Z8893">
        <f>YEAR(Sales_Data[[#This Row],[Order Date]])</f>
        <v>2016</v>
      </c>
    </row>
    <row r="8894" spans="1:26" x14ac:dyDescent="0.2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>_xlfn.XLOOKUP(Sales_Data[[#This Row],[Category]],Assumptions_Model!A:A, Assumptions_Model!B:B)</f>
        <v>0.65</v>
      </c>
      <c r="W8894">
        <f>Sales_Data[[#This Row],[Sales]]*Sales_Data[[#This Row],[Cost_%]]</f>
        <v>1739.8368</v>
      </c>
      <c r="X8894">
        <f>Sales_Data[[#This Row],[Sales]]-Sales_Data[[#This Row],[Cost]]</f>
        <v>936.83519999999999</v>
      </c>
      <c r="Y8894" s="3">
        <f>Sales_Data[[#This Row],[Gross_Profit_Recalc]]/Sales_Data[[#This Row],[Sales]]</f>
        <v>0.35</v>
      </c>
      <c r="Z8894">
        <f>YEAR(Sales_Data[[#This Row],[Order Date]])</f>
        <v>2015</v>
      </c>
    </row>
    <row r="8895" spans="1:26" x14ac:dyDescent="0.2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>_xlfn.XLOOKUP(Sales_Data[[#This Row],[Category]],Assumptions_Model!A:A, Assumptions_Model!B:B)</f>
        <v>0.65</v>
      </c>
      <c r="W8895">
        <f>Sales_Data[[#This Row],[Sales]]*Sales_Data[[#This Row],[Cost_%]]</f>
        <v>317.99950000000001</v>
      </c>
      <c r="X8895">
        <f>Sales_Data[[#This Row],[Sales]]-Sales_Data[[#This Row],[Cost]]</f>
        <v>171.23050000000001</v>
      </c>
      <c r="Y8895" s="3">
        <f>Sales_Data[[#This Row],[Gross_Profit_Recalc]]/Sales_Data[[#This Row],[Sales]]</f>
        <v>0.35</v>
      </c>
      <c r="Z8895">
        <f>YEAR(Sales_Data[[#This Row],[Order Date]])</f>
        <v>2014</v>
      </c>
    </row>
    <row r="8896" spans="1:26" x14ac:dyDescent="0.2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>_xlfn.XLOOKUP(Sales_Data[[#This Row],[Category]],Assumptions_Model!A:A, Assumptions_Model!B:B)</f>
        <v>0.65</v>
      </c>
      <c r="W8896">
        <f>Sales_Data[[#This Row],[Sales]]*Sales_Data[[#This Row],[Cost_%]]</f>
        <v>202.81949999999998</v>
      </c>
      <c r="X8896">
        <f>Sales_Data[[#This Row],[Sales]]-Sales_Data[[#This Row],[Cost]]</f>
        <v>109.2105</v>
      </c>
      <c r="Y8896" s="3">
        <f>Sales_Data[[#This Row],[Gross_Profit_Recalc]]/Sales_Data[[#This Row],[Sales]]</f>
        <v>0.35000000000000003</v>
      </c>
      <c r="Z8896">
        <f>YEAR(Sales_Data[[#This Row],[Order Date]])</f>
        <v>2016</v>
      </c>
    </row>
    <row r="8897" spans="1:26" x14ac:dyDescent="0.2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>_xlfn.XLOOKUP(Sales_Data[[#This Row],[Category]],Assumptions_Model!A:A, Assumptions_Model!B:B)</f>
        <v>0.6</v>
      </c>
      <c r="W8897">
        <f>Sales_Data[[#This Row],[Sales]]*Sales_Data[[#This Row],[Cost_%]]</f>
        <v>10.764000000000001</v>
      </c>
      <c r="X8897">
        <f>Sales_Data[[#This Row],[Sales]]-Sales_Data[[#This Row],[Cost]]</f>
        <v>7.1760000000000002</v>
      </c>
      <c r="Y8897" s="3">
        <f>Sales_Data[[#This Row],[Gross_Profit_Recalc]]/Sales_Data[[#This Row],[Sales]]</f>
        <v>0.39999999999999997</v>
      </c>
      <c r="Z8897">
        <f>YEAR(Sales_Data[[#This Row],[Order Date]])</f>
        <v>2016</v>
      </c>
    </row>
    <row r="8898" spans="1:26" x14ac:dyDescent="0.2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>_xlfn.XLOOKUP(Sales_Data[[#This Row],[Category]],Assumptions_Model!A:A, Assumptions_Model!B:B)</f>
        <v>0.55000000000000004</v>
      </c>
      <c r="W8898">
        <f>Sales_Data[[#This Row],[Sales]]*Sales_Data[[#This Row],[Cost_%]]</f>
        <v>91.08</v>
      </c>
      <c r="X8898">
        <f>Sales_Data[[#This Row],[Sales]]-Sales_Data[[#This Row],[Cost]]</f>
        <v>74.52</v>
      </c>
      <c r="Y8898" s="3">
        <f>Sales_Data[[#This Row],[Gross_Profit_Recalc]]/Sales_Data[[#This Row],[Sales]]</f>
        <v>0.45</v>
      </c>
      <c r="Z8898">
        <f>YEAR(Sales_Data[[#This Row],[Order Date]])</f>
        <v>2016</v>
      </c>
    </row>
    <row r="8899" spans="1:26" x14ac:dyDescent="0.2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>_xlfn.XLOOKUP(Sales_Data[[#This Row],[Category]],Assumptions_Model!A:A, Assumptions_Model!B:B)</f>
        <v>0.6</v>
      </c>
      <c r="W8899">
        <f>Sales_Data[[#This Row],[Sales]]*Sales_Data[[#This Row],[Cost_%]]</f>
        <v>22.512</v>
      </c>
      <c r="X8899">
        <f>Sales_Data[[#This Row],[Sales]]-Sales_Data[[#This Row],[Cost]]</f>
        <v>15.008000000000003</v>
      </c>
      <c r="Y8899" s="3">
        <f>Sales_Data[[#This Row],[Gross_Profit_Recalc]]/Sales_Data[[#This Row],[Sales]]</f>
        <v>0.4</v>
      </c>
      <c r="Z8899">
        <f>YEAR(Sales_Data[[#This Row],[Order Date]])</f>
        <v>2016</v>
      </c>
    </row>
    <row r="8900" spans="1:26" x14ac:dyDescent="0.2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>_xlfn.XLOOKUP(Sales_Data[[#This Row],[Category]],Assumptions_Model!A:A, Assumptions_Model!B:B)</f>
        <v>0.55000000000000004</v>
      </c>
      <c r="W8900">
        <f>Sales_Data[[#This Row],[Sales]]*Sales_Data[[#This Row],[Cost_%]]</f>
        <v>272.23350000000005</v>
      </c>
      <c r="X8900">
        <f>Sales_Data[[#This Row],[Sales]]-Sales_Data[[#This Row],[Cost]]</f>
        <v>222.73649999999998</v>
      </c>
      <c r="Y8900" s="3">
        <f>Sales_Data[[#This Row],[Gross_Profit_Recalc]]/Sales_Data[[#This Row],[Sales]]</f>
        <v>0.44999999999999996</v>
      </c>
      <c r="Z8900">
        <f>YEAR(Sales_Data[[#This Row],[Order Date]])</f>
        <v>2015</v>
      </c>
    </row>
    <row r="8901" spans="1:26" x14ac:dyDescent="0.2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>_xlfn.XLOOKUP(Sales_Data[[#This Row],[Category]],Assumptions_Model!A:A, Assumptions_Model!B:B)</f>
        <v>0.6</v>
      </c>
      <c r="W8901">
        <f>Sales_Data[[#This Row],[Sales]]*Sales_Data[[#This Row],[Cost_%]]</f>
        <v>15.035999999999998</v>
      </c>
      <c r="X8901">
        <f>Sales_Data[[#This Row],[Sales]]-Sales_Data[[#This Row],[Cost]]</f>
        <v>10.024000000000001</v>
      </c>
      <c r="Y8901" s="3">
        <f>Sales_Data[[#This Row],[Gross_Profit_Recalc]]/Sales_Data[[#This Row],[Sales]]</f>
        <v>0.40000000000000008</v>
      </c>
      <c r="Z8901">
        <f>YEAR(Sales_Data[[#This Row],[Order Date]])</f>
        <v>2015</v>
      </c>
    </row>
    <row r="8902" spans="1:26" x14ac:dyDescent="0.2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f>_xlfn.XLOOKUP(Sales_Data[[#This Row],[Category]],Assumptions_Model!A:A, Assumptions_Model!B:B)</f>
        <v>0.65</v>
      </c>
      <c r="W8902">
        <f>Sales_Data[[#This Row],[Sales]]*Sales_Data[[#This Row],[Cost_%]]</f>
        <v>20.8416</v>
      </c>
      <c r="X8902">
        <f>Sales_Data[[#This Row],[Sales]]-Sales_Data[[#This Row],[Cost]]</f>
        <v>11.2224</v>
      </c>
      <c r="Y8902" s="3">
        <f>Sales_Data[[#This Row],[Gross_Profit_Recalc]]/Sales_Data[[#This Row],[Sales]]</f>
        <v>0.35000000000000003</v>
      </c>
      <c r="Z8902">
        <f>YEAR(Sales_Data[[#This Row],[Order Date]])</f>
        <v>2016</v>
      </c>
    </row>
    <row r="8903" spans="1:26" x14ac:dyDescent="0.2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f>_xlfn.XLOOKUP(Sales_Data[[#This Row],[Category]],Assumptions_Model!A:A, Assumptions_Model!B:B)</f>
        <v>0.6</v>
      </c>
      <c r="W8903">
        <f>Sales_Data[[#This Row],[Sales]]*Sales_Data[[#This Row],[Cost_%]]</f>
        <v>11.097599999999998</v>
      </c>
      <c r="X8903">
        <f>Sales_Data[[#This Row],[Sales]]-Sales_Data[[#This Row],[Cost]]</f>
        <v>7.3984000000000005</v>
      </c>
      <c r="Y8903" s="3">
        <f>Sales_Data[[#This Row],[Gross_Profit_Recalc]]/Sales_Data[[#This Row],[Sales]]</f>
        <v>0.40000000000000008</v>
      </c>
      <c r="Z8903">
        <f>YEAR(Sales_Data[[#This Row],[Order Date]])</f>
        <v>2016</v>
      </c>
    </row>
    <row r="8904" spans="1:26" x14ac:dyDescent="0.2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f>_xlfn.XLOOKUP(Sales_Data[[#This Row],[Category]],Assumptions_Model!A:A, Assumptions_Model!B:B)</f>
        <v>0.65</v>
      </c>
      <c r="W8904">
        <f>Sales_Data[[#This Row],[Sales]]*Sales_Data[[#This Row],[Cost_%]]</f>
        <v>124.20135000000001</v>
      </c>
      <c r="X8904">
        <f>Sales_Data[[#This Row],[Sales]]-Sales_Data[[#This Row],[Cost]]</f>
        <v>66.877650000000003</v>
      </c>
      <c r="Y8904" s="3">
        <f>Sales_Data[[#This Row],[Gross_Profit_Recalc]]/Sales_Data[[#This Row],[Sales]]</f>
        <v>0.35</v>
      </c>
      <c r="Z8904">
        <f>YEAR(Sales_Data[[#This Row],[Order Date]])</f>
        <v>2016</v>
      </c>
    </row>
    <row r="8905" spans="1:26" x14ac:dyDescent="0.2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>_xlfn.XLOOKUP(Sales_Data[[#This Row],[Category]],Assumptions_Model!A:A, Assumptions_Model!B:B)</f>
        <v>0.6</v>
      </c>
      <c r="W8905">
        <f>Sales_Data[[#This Row],[Sales]]*Sales_Data[[#This Row],[Cost_%]]</f>
        <v>6.2207999999999997</v>
      </c>
      <c r="X8905">
        <f>Sales_Data[[#This Row],[Sales]]-Sales_Data[[#This Row],[Cost]]</f>
        <v>4.1472000000000007</v>
      </c>
      <c r="Y8905" s="3">
        <f>Sales_Data[[#This Row],[Gross_Profit_Recalc]]/Sales_Data[[#This Row],[Sales]]</f>
        <v>0.40000000000000008</v>
      </c>
      <c r="Z8905">
        <f>YEAR(Sales_Data[[#This Row],[Order Date]])</f>
        <v>2016</v>
      </c>
    </row>
    <row r="8906" spans="1:26" x14ac:dyDescent="0.2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>_xlfn.XLOOKUP(Sales_Data[[#This Row],[Category]],Assumptions_Model!A:A, Assumptions_Model!B:B)</f>
        <v>0.6</v>
      </c>
      <c r="W8906">
        <f>Sales_Data[[#This Row],[Sales]]*Sales_Data[[#This Row],[Cost_%]]</f>
        <v>18.318000000000001</v>
      </c>
      <c r="X8906">
        <f>Sales_Data[[#This Row],[Sales]]-Sales_Data[[#This Row],[Cost]]</f>
        <v>12.212</v>
      </c>
      <c r="Y8906" s="3">
        <f>Sales_Data[[#This Row],[Gross_Profit_Recalc]]/Sales_Data[[#This Row],[Sales]]</f>
        <v>0.39999999999999997</v>
      </c>
      <c r="Z8906">
        <f>YEAR(Sales_Data[[#This Row],[Order Date]])</f>
        <v>2016</v>
      </c>
    </row>
    <row r="8907" spans="1:26" x14ac:dyDescent="0.2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>_xlfn.XLOOKUP(Sales_Data[[#This Row],[Category]],Assumptions_Model!A:A, Assumptions_Model!B:B)</f>
        <v>0.55000000000000004</v>
      </c>
      <c r="W8907">
        <f>Sales_Data[[#This Row],[Sales]]*Sales_Data[[#This Row],[Cost_%]]</f>
        <v>16.962</v>
      </c>
      <c r="X8907">
        <f>Sales_Data[[#This Row],[Sales]]-Sales_Data[[#This Row],[Cost]]</f>
        <v>13.878</v>
      </c>
      <c r="Y8907" s="3">
        <f>Sales_Data[[#This Row],[Gross_Profit_Recalc]]/Sales_Data[[#This Row],[Sales]]</f>
        <v>0.45</v>
      </c>
      <c r="Z8907">
        <f>YEAR(Sales_Data[[#This Row],[Order Date]])</f>
        <v>2016</v>
      </c>
    </row>
    <row r="8908" spans="1:26" x14ac:dyDescent="0.2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>_xlfn.XLOOKUP(Sales_Data[[#This Row],[Category]],Assumptions_Model!A:A, Assumptions_Model!B:B)</f>
        <v>0.6</v>
      </c>
      <c r="W8908">
        <f>Sales_Data[[#This Row],[Sales]]*Sales_Data[[#This Row],[Cost_%]]</f>
        <v>45.036000000000001</v>
      </c>
      <c r="X8908">
        <f>Sales_Data[[#This Row],[Sales]]-Sales_Data[[#This Row],[Cost]]</f>
        <v>30.024000000000001</v>
      </c>
      <c r="Y8908" s="3">
        <f>Sales_Data[[#This Row],[Gross_Profit_Recalc]]/Sales_Data[[#This Row],[Sales]]</f>
        <v>0.4</v>
      </c>
      <c r="Z8908">
        <f>YEAR(Sales_Data[[#This Row],[Order Date]])</f>
        <v>2016</v>
      </c>
    </row>
    <row r="8909" spans="1:26" x14ac:dyDescent="0.2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>_xlfn.XLOOKUP(Sales_Data[[#This Row],[Category]],Assumptions_Model!A:A, Assumptions_Model!B:B)</f>
        <v>0.55000000000000004</v>
      </c>
      <c r="W8909">
        <f>Sales_Data[[#This Row],[Sales]]*Sales_Data[[#This Row],[Cost_%]]</f>
        <v>36.836800000000004</v>
      </c>
      <c r="X8909">
        <f>Sales_Data[[#This Row],[Sales]]-Sales_Data[[#This Row],[Cost]]</f>
        <v>30.139199999999995</v>
      </c>
      <c r="Y8909" s="3">
        <f>Sales_Data[[#This Row],[Gross_Profit_Recalc]]/Sales_Data[[#This Row],[Sales]]</f>
        <v>0.44999999999999996</v>
      </c>
      <c r="Z8909">
        <f>YEAR(Sales_Data[[#This Row],[Order Date]])</f>
        <v>2016</v>
      </c>
    </row>
    <row r="8910" spans="1:26" x14ac:dyDescent="0.2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>_xlfn.XLOOKUP(Sales_Data[[#This Row],[Category]],Assumptions_Model!A:A, Assumptions_Model!B:B)</f>
        <v>0.6</v>
      </c>
      <c r="W8910">
        <f>Sales_Data[[#This Row],[Sales]]*Sales_Data[[#This Row],[Cost_%]]</f>
        <v>109.63199999999999</v>
      </c>
      <c r="X8910">
        <f>Sales_Data[[#This Row],[Sales]]-Sales_Data[[#This Row],[Cost]]</f>
        <v>73.088000000000008</v>
      </c>
      <c r="Y8910" s="3">
        <f>Sales_Data[[#This Row],[Gross_Profit_Recalc]]/Sales_Data[[#This Row],[Sales]]</f>
        <v>0.4</v>
      </c>
      <c r="Z8910">
        <f>YEAR(Sales_Data[[#This Row],[Order Date]])</f>
        <v>2015</v>
      </c>
    </row>
    <row r="8911" spans="1:26" x14ac:dyDescent="0.2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>_xlfn.XLOOKUP(Sales_Data[[#This Row],[Category]],Assumptions_Model!A:A, Assumptions_Model!B:B)</f>
        <v>0.6</v>
      </c>
      <c r="W8911">
        <f>Sales_Data[[#This Row],[Sales]]*Sales_Data[[#This Row],[Cost_%]]</f>
        <v>13.157999999999999</v>
      </c>
      <c r="X8911">
        <f>Sales_Data[[#This Row],[Sales]]-Sales_Data[[#This Row],[Cost]]</f>
        <v>8.7720000000000002</v>
      </c>
      <c r="Y8911" s="3">
        <f>Sales_Data[[#This Row],[Gross_Profit_Recalc]]/Sales_Data[[#This Row],[Sales]]</f>
        <v>0.4</v>
      </c>
      <c r="Z8911">
        <f>YEAR(Sales_Data[[#This Row],[Order Date]])</f>
        <v>2017</v>
      </c>
    </row>
    <row r="8912" spans="1:26" x14ac:dyDescent="0.2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>_xlfn.XLOOKUP(Sales_Data[[#This Row],[Category]],Assumptions_Model!A:A, Assumptions_Model!B:B)</f>
        <v>0.55000000000000004</v>
      </c>
      <c r="W8912">
        <f>Sales_Data[[#This Row],[Sales]]*Sales_Data[[#This Row],[Cost_%]]</f>
        <v>52.786800000000007</v>
      </c>
      <c r="X8912">
        <f>Sales_Data[[#This Row],[Sales]]-Sales_Data[[#This Row],[Cost]]</f>
        <v>43.189199999999992</v>
      </c>
      <c r="Y8912" s="3">
        <f>Sales_Data[[#This Row],[Gross_Profit_Recalc]]/Sales_Data[[#This Row],[Sales]]</f>
        <v>0.4499999999999999</v>
      </c>
      <c r="Z8912">
        <f>YEAR(Sales_Data[[#This Row],[Order Date]])</f>
        <v>2017</v>
      </c>
    </row>
    <row r="8913" spans="1:26" x14ac:dyDescent="0.2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>_xlfn.XLOOKUP(Sales_Data[[#This Row],[Category]],Assumptions_Model!A:A, Assumptions_Model!B:B)</f>
        <v>0.55000000000000004</v>
      </c>
      <c r="W8913">
        <f>Sales_Data[[#This Row],[Sales]]*Sales_Data[[#This Row],[Cost_%]]</f>
        <v>79.16040000000001</v>
      </c>
      <c r="X8913">
        <f>Sales_Data[[#This Row],[Sales]]-Sales_Data[[#This Row],[Cost]]</f>
        <v>64.767599999999987</v>
      </c>
      <c r="Y8913" s="3">
        <f>Sales_Data[[#This Row],[Gross_Profit_Recalc]]/Sales_Data[[#This Row],[Sales]]</f>
        <v>0.4499999999999999</v>
      </c>
      <c r="Z8913">
        <f>YEAR(Sales_Data[[#This Row],[Order Date]])</f>
        <v>2017</v>
      </c>
    </row>
    <row r="8914" spans="1:26" x14ac:dyDescent="0.2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>_xlfn.XLOOKUP(Sales_Data[[#This Row],[Category]],Assumptions_Model!A:A, Assumptions_Model!B:B)</f>
        <v>0.6</v>
      </c>
      <c r="W8914">
        <f>Sales_Data[[#This Row],[Sales]]*Sales_Data[[#This Row],[Cost_%]]</f>
        <v>2.1383999999999999</v>
      </c>
      <c r="X8914">
        <f>Sales_Data[[#This Row],[Sales]]-Sales_Data[[#This Row],[Cost]]</f>
        <v>1.4256000000000002</v>
      </c>
      <c r="Y8914" s="3">
        <f>Sales_Data[[#This Row],[Gross_Profit_Recalc]]/Sales_Data[[#This Row],[Sales]]</f>
        <v>0.4</v>
      </c>
      <c r="Z8914">
        <f>YEAR(Sales_Data[[#This Row],[Order Date]])</f>
        <v>2017</v>
      </c>
    </row>
    <row r="8915" spans="1:26" x14ac:dyDescent="0.2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>_xlfn.XLOOKUP(Sales_Data[[#This Row],[Category]],Assumptions_Model!A:A, Assumptions_Model!B:B)</f>
        <v>0.6</v>
      </c>
      <c r="W8915">
        <f>Sales_Data[[#This Row],[Sales]]*Sales_Data[[#This Row],[Cost_%]]</f>
        <v>2.9567999999999999</v>
      </c>
      <c r="X8915">
        <f>Sales_Data[[#This Row],[Sales]]-Sales_Data[[#This Row],[Cost]]</f>
        <v>1.9712000000000001</v>
      </c>
      <c r="Y8915" s="3">
        <f>Sales_Data[[#This Row],[Gross_Profit_Recalc]]/Sales_Data[[#This Row],[Sales]]</f>
        <v>0.4</v>
      </c>
      <c r="Z8915">
        <f>YEAR(Sales_Data[[#This Row],[Order Date]])</f>
        <v>2017</v>
      </c>
    </row>
    <row r="8916" spans="1:26" x14ac:dyDescent="0.2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>_xlfn.XLOOKUP(Sales_Data[[#This Row],[Category]],Assumptions_Model!A:A, Assumptions_Model!B:B)</f>
        <v>0.6</v>
      </c>
      <c r="W8916">
        <f>Sales_Data[[#This Row],[Sales]]*Sales_Data[[#This Row],[Cost_%]]</f>
        <v>513.9935999999999</v>
      </c>
      <c r="X8916">
        <f>Sales_Data[[#This Row],[Sales]]-Sales_Data[[#This Row],[Cost]]</f>
        <v>342.66240000000005</v>
      </c>
      <c r="Y8916" s="3">
        <f>Sales_Data[[#This Row],[Gross_Profit_Recalc]]/Sales_Data[[#This Row],[Sales]]</f>
        <v>0.40000000000000008</v>
      </c>
      <c r="Z8916">
        <f>YEAR(Sales_Data[[#This Row],[Order Date]])</f>
        <v>2016</v>
      </c>
    </row>
    <row r="8917" spans="1:26" x14ac:dyDescent="0.2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>_xlfn.XLOOKUP(Sales_Data[[#This Row],[Category]],Assumptions_Model!A:A, Assumptions_Model!B:B)</f>
        <v>0.6</v>
      </c>
      <c r="W8917">
        <f>Sales_Data[[#This Row],[Sales]]*Sales_Data[[#This Row],[Cost_%]]</f>
        <v>7.9103999999999992</v>
      </c>
      <c r="X8917">
        <f>Sales_Data[[#This Row],[Sales]]-Sales_Data[[#This Row],[Cost]]</f>
        <v>5.2736000000000001</v>
      </c>
      <c r="Y8917" s="3">
        <f>Sales_Data[[#This Row],[Gross_Profit_Recalc]]/Sales_Data[[#This Row],[Sales]]</f>
        <v>0.4</v>
      </c>
      <c r="Z8917">
        <f>YEAR(Sales_Data[[#This Row],[Order Date]])</f>
        <v>2016</v>
      </c>
    </row>
    <row r="8918" spans="1:26" x14ac:dyDescent="0.2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>_xlfn.XLOOKUP(Sales_Data[[#This Row],[Category]],Assumptions_Model!A:A, Assumptions_Model!B:B)</f>
        <v>0.6</v>
      </c>
      <c r="W8918">
        <f>Sales_Data[[#This Row],[Sales]]*Sales_Data[[#This Row],[Cost_%]]</f>
        <v>29.270399999999999</v>
      </c>
      <c r="X8918">
        <f>Sales_Data[[#This Row],[Sales]]-Sales_Data[[#This Row],[Cost]]</f>
        <v>19.5136</v>
      </c>
      <c r="Y8918" s="3">
        <f>Sales_Data[[#This Row],[Gross_Profit_Recalc]]/Sales_Data[[#This Row],[Sales]]</f>
        <v>0.4</v>
      </c>
      <c r="Z8918">
        <f>YEAR(Sales_Data[[#This Row],[Order Date]])</f>
        <v>2016</v>
      </c>
    </row>
    <row r="8919" spans="1:26" x14ac:dyDescent="0.2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>_xlfn.XLOOKUP(Sales_Data[[#This Row],[Category]],Assumptions_Model!A:A, Assumptions_Model!B:B)</f>
        <v>0.6</v>
      </c>
      <c r="W8919">
        <f>Sales_Data[[#This Row],[Sales]]*Sales_Data[[#This Row],[Cost_%]]</f>
        <v>45.984000000000002</v>
      </c>
      <c r="X8919">
        <f>Sales_Data[[#This Row],[Sales]]-Sales_Data[[#This Row],[Cost]]</f>
        <v>30.655999999999999</v>
      </c>
      <c r="Y8919" s="3">
        <f>Sales_Data[[#This Row],[Gross_Profit_Recalc]]/Sales_Data[[#This Row],[Sales]]</f>
        <v>0.39999999999999997</v>
      </c>
      <c r="Z8919">
        <f>YEAR(Sales_Data[[#This Row],[Order Date]])</f>
        <v>2016</v>
      </c>
    </row>
    <row r="8920" spans="1:26" x14ac:dyDescent="0.2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>_xlfn.XLOOKUP(Sales_Data[[#This Row],[Category]],Assumptions_Model!A:A, Assumptions_Model!B:B)</f>
        <v>0.6</v>
      </c>
      <c r="W8920">
        <f>Sales_Data[[#This Row],[Sales]]*Sales_Data[[#This Row],[Cost_%]]</f>
        <v>11.1168</v>
      </c>
      <c r="X8920">
        <f>Sales_Data[[#This Row],[Sales]]-Sales_Data[[#This Row],[Cost]]</f>
        <v>7.4111999999999991</v>
      </c>
      <c r="Y8920" s="3">
        <f>Sales_Data[[#This Row],[Gross_Profit_Recalc]]/Sales_Data[[#This Row],[Sales]]</f>
        <v>0.39999999999999997</v>
      </c>
      <c r="Z8920">
        <f>YEAR(Sales_Data[[#This Row],[Order Date]])</f>
        <v>2016</v>
      </c>
    </row>
    <row r="8921" spans="1:26" x14ac:dyDescent="0.2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>_xlfn.XLOOKUP(Sales_Data[[#This Row],[Category]],Assumptions_Model!A:A, Assumptions_Model!B:B)</f>
        <v>0.65</v>
      </c>
      <c r="W8921">
        <f>Sales_Data[[#This Row],[Sales]]*Sales_Data[[#This Row],[Cost_%]]</f>
        <v>115.492</v>
      </c>
      <c r="X8921">
        <f>Sales_Data[[#This Row],[Sales]]-Sales_Data[[#This Row],[Cost]]</f>
        <v>62.188000000000002</v>
      </c>
      <c r="Y8921" s="3">
        <f>Sales_Data[[#This Row],[Gross_Profit_Recalc]]/Sales_Data[[#This Row],[Sales]]</f>
        <v>0.35</v>
      </c>
      <c r="Z8921">
        <f>YEAR(Sales_Data[[#This Row],[Order Date]])</f>
        <v>2014</v>
      </c>
    </row>
    <row r="8922" spans="1:26" x14ac:dyDescent="0.2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>_xlfn.XLOOKUP(Sales_Data[[#This Row],[Category]],Assumptions_Model!A:A, Assumptions_Model!B:B)</f>
        <v>0.55000000000000004</v>
      </c>
      <c r="W8922">
        <f>Sales_Data[[#This Row],[Sales]]*Sales_Data[[#This Row],[Cost_%]]</f>
        <v>87.989000000000004</v>
      </c>
      <c r="X8922">
        <f>Sales_Data[[#This Row],[Sales]]-Sales_Data[[#This Row],[Cost]]</f>
        <v>71.990999999999985</v>
      </c>
      <c r="Y8922" s="3">
        <f>Sales_Data[[#This Row],[Gross_Profit_Recalc]]/Sales_Data[[#This Row],[Sales]]</f>
        <v>0.44999999999999996</v>
      </c>
      <c r="Z8922">
        <f>YEAR(Sales_Data[[#This Row],[Order Date]])</f>
        <v>2014</v>
      </c>
    </row>
    <row r="8923" spans="1:26" x14ac:dyDescent="0.2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>_xlfn.XLOOKUP(Sales_Data[[#This Row],[Category]],Assumptions_Model!A:A, Assumptions_Model!B:B)</f>
        <v>0.55000000000000004</v>
      </c>
      <c r="W8923">
        <f>Sales_Data[[#This Row],[Sales]]*Sales_Data[[#This Row],[Cost_%]]</f>
        <v>28.974000000000004</v>
      </c>
      <c r="X8923">
        <f>Sales_Data[[#This Row],[Sales]]-Sales_Data[[#This Row],[Cost]]</f>
        <v>23.705999999999996</v>
      </c>
      <c r="Y8923" s="3">
        <f>Sales_Data[[#This Row],[Gross_Profit_Recalc]]/Sales_Data[[#This Row],[Sales]]</f>
        <v>0.4499999999999999</v>
      </c>
      <c r="Z8923">
        <f>YEAR(Sales_Data[[#This Row],[Order Date]])</f>
        <v>2016</v>
      </c>
    </row>
    <row r="8924" spans="1:26" x14ac:dyDescent="0.2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>_xlfn.XLOOKUP(Sales_Data[[#This Row],[Category]],Assumptions_Model!A:A, Assumptions_Model!B:B)</f>
        <v>0.65</v>
      </c>
      <c r="W8924">
        <f>Sales_Data[[#This Row],[Sales]]*Sales_Data[[#This Row],[Cost_%]]</f>
        <v>7.5191999999999997</v>
      </c>
      <c r="X8924">
        <f>Sales_Data[[#This Row],[Sales]]-Sales_Data[[#This Row],[Cost]]</f>
        <v>4.0488</v>
      </c>
      <c r="Y8924" s="3">
        <f>Sales_Data[[#This Row],[Gross_Profit_Recalc]]/Sales_Data[[#This Row],[Sales]]</f>
        <v>0.35000000000000003</v>
      </c>
      <c r="Z8924">
        <f>YEAR(Sales_Data[[#This Row],[Order Date]])</f>
        <v>2016</v>
      </c>
    </row>
    <row r="8925" spans="1:26" x14ac:dyDescent="0.2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>_xlfn.XLOOKUP(Sales_Data[[#This Row],[Category]],Assumptions_Model!A:A, Assumptions_Model!B:B)</f>
        <v>0.6</v>
      </c>
      <c r="W8925">
        <f>Sales_Data[[#This Row],[Sales]]*Sales_Data[[#This Row],[Cost_%]]</f>
        <v>2.7431999999999999</v>
      </c>
      <c r="X8925">
        <f>Sales_Data[[#This Row],[Sales]]-Sales_Data[[#This Row],[Cost]]</f>
        <v>1.8288000000000002</v>
      </c>
      <c r="Y8925" s="3">
        <f>Sales_Data[[#This Row],[Gross_Profit_Recalc]]/Sales_Data[[#This Row],[Sales]]</f>
        <v>0.4</v>
      </c>
      <c r="Z8925">
        <f>YEAR(Sales_Data[[#This Row],[Order Date]])</f>
        <v>2017</v>
      </c>
    </row>
    <row r="8926" spans="1:26" x14ac:dyDescent="0.2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f>_xlfn.XLOOKUP(Sales_Data[[#This Row],[Category]],Assumptions_Model!A:A, Assumptions_Model!B:B)</f>
        <v>0.55000000000000004</v>
      </c>
      <c r="W8926">
        <f>Sales_Data[[#This Row],[Sales]]*Sales_Data[[#This Row],[Cost_%]]</f>
        <v>791.9824000000001</v>
      </c>
      <c r="X8926">
        <f>Sales_Data[[#This Row],[Sales]]-Sales_Data[[#This Row],[Cost]]</f>
        <v>647.98559999999998</v>
      </c>
      <c r="Y8926" s="3">
        <f>Sales_Data[[#This Row],[Gross_Profit_Recalc]]/Sales_Data[[#This Row],[Sales]]</f>
        <v>0.44999999999999996</v>
      </c>
      <c r="Z8926">
        <f>YEAR(Sales_Data[[#This Row],[Order Date]])</f>
        <v>2016</v>
      </c>
    </row>
    <row r="8927" spans="1:26" x14ac:dyDescent="0.2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>_xlfn.XLOOKUP(Sales_Data[[#This Row],[Category]],Assumptions_Model!A:A, Assumptions_Model!B:B)</f>
        <v>0.6</v>
      </c>
      <c r="W8927">
        <f>Sales_Data[[#This Row],[Sales]]*Sales_Data[[#This Row],[Cost_%]]</f>
        <v>1.0367999999999999</v>
      </c>
      <c r="X8927">
        <f>Sales_Data[[#This Row],[Sales]]-Sales_Data[[#This Row],[Cost]]</f>
        <v>0.69120000000000004</v>
      </c>
      <c r="Y8927" s="3">
        <f>Sales_Data[[#This Row],[Gross_Profit_Recalc]]/Sales_Data[[#This Row],[Sales]]</f>
        <v>0.4</v>
      </c>
      <c r="Z8927">
        <f>YEAR(Sales_Data[[#This Row],[Order Date]])</f>
        <v>2016</v>
      </c>
    </row>
    <row r="8928" spans="1:26" x14ac:dyDescent="0.2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>_xlfn.XLOOKUP(Sales_Data[[#This Row],[Category]],Assumptions_Model!A:A, Assumptions_Model!B:B)</f>
        <v>0.65</v>
      </c>
      <c r="W8928">
        <f>Sales_Data[[#This Row],[Sales]]*Sales_Data[[#This Row],[Cost_%]]</f>
        <v>406.96500000000003</v>
      </c>
      <c r="X8928">
        <f>Sales_Data[[#This Row],[Sales]]-Sales_Data[[#This Row],[Cost]]</f>
        <v>219.13499999999999</v>
      </c>
      <c r="Y8928" s="3">
        <f>Sales_Data[[#This Row],[Gross_Profit_Recalc]]/Sales_Data[[#This Row],[Sales]]</f>
        <v>0.35</v>
      </c>
      <c r="Z8928">
        <f>YEAR(Sales_Data[[#This Row],[Order Date]])</f>
        <v>2016</v>
      </c>
    </row>
    <row r="8929" spans="1:26" x14ac:dyDescent="0.2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>_xlfn.XLOOKUP(Sales_Data[[#This Row],[Category]],Assumptions_Model!A:A, Assumptions_Model!B:B)</f>
        <v>0.6</v>
      </c>
      <c r="W8929">
        <f>Sales_Data[[#This Row],[Sales]]*Sales_Data[[#This Row],[Cost_%]]</f>
        <v>59.519999999999996</v>
      </c>
      <c r="X8929">
        <f>Sales_Data[[#This Row],[Sales]]-Sales_Data[[#This Row],[Cost]]</f>
        <v>39.680000000000007</v>
      </c>
      <c r="Y8929" s="3">
        <f>Sales_Data[[#This Row],[Gross_Profit_Recalc]]/Sales_Data[[#This Row],[Sales]]</f>
        <v>0.40000000000000008</v>
      </c>
      <c r="Z8929">
        <f>YEAR(Sales_Data[[#This Row],[Order Date]])</f>
        <v>2015</v>
      </c>
    </row>
    <row r="8930" spans="1:26" x14ac:dyDescent="0.2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>_xlfn.XLOOKUP(Sales_Data[[#This Row],[Category]],Assumptions_Model!A:A, Assumptions_Model!B:B)</f>
        <v>0.65</v>
      </c>
      <c r="W8930">
        <f>Sales_Data[[#This Row],[Sales]]*Sales_Data[[#This Row],[Cost_%]]</f>
        <v>396.48700000000002</v>
      </c>
      <c r="X8930">
        <f>Sales_Data[[#This Row],[Sales]]-Sales_Data[[#This Row],[Cost]]</f>
        <v>213.49299999999999</v>
      </c>
      <c r="Y8930" s="3">
        <f>Sales_Data[[#This Row],[Gross_Profit_Recalc]]/Sales_Data[[#This Row],[Sales]]</f>
        <v>0.35</v>
      </c>
      <c r="Z8930">
        <f>YEAR(Sales_Data[[#This Row],[Order Date]])</f>
        <v>2015</v>
      </c>
    </row>
    <row r="8931" spans="1:26" x14ac:dyDescent="0.2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>_xlfn.XLOOKUP(Sales_Data[[#This Row],[Category]],Assumptions_Model!A:A, Assumptions_Model!B:B)</f>
        <v>0.65</v>
      </c>
      <c r="W8931">
        <f>Sales_Data[[#This Row],[Sales]]*Sales_Data[[#This Row],[Cost_%]]</f>
        <v>137.39180000000002</v>
      </c>
      <c r="X8931">
        <f>Sales_Data[[#This Row],[Sales]]-Sales_Data[[#This Row],[Cost]]</f>
        <v>73.980199999999996</v>
      </c>
      <c r="Y8931" s="3">
        <f>Sales_Data[[#This Row],[Gross_Profit_Recalc]]/Sales_Data[[#This Row],[Sales]]</f>
        <v>0.35</v>
      </c>
      <c r="Z8931">
        <f>YEAR(Sales_Data[[#This Row],[Order Date]])</f>
        <v>2015</v>
      </c>
    </row>
    <row r="8932" spans="1:26" x14ac:dyDescent="0.2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>_xlfn.XLOOKUP(Sales_Data[[#This Row],[Category]],Assumptions_Model!A:A, Assumptions_Model!B:B)</f>
        <v>0.55000000000000004</v>
      </c>
      <c r="W8932">
        <f>Sales_Data[[#This Row],[Sales]]*Sales_Data[[#This Row],[Cost_%]]</f>
        <v>131.98680000000002</v>
      </c>
      <c r="X8932">
        <f>Sales_Data[[#This Row],[Sales]]-Sales_Data[[#This Row],[Cost]]</f>
        <v>107.98919999999998</v>
      </c>
      <c r="Y8932" s="3">
        <f>Sales_Data[[#This Row],[Gross_Profit_Recalc]]/Sales_Data[[#This Row],[Sales]]</f>
        <v>0.44999999999999996</v>
      </c>
      <c r="Z8932">
        <f>YEAR(Sales_Data[[#This Row],[Order Date]])</f>
        <v>2015</v>
      </c>
    </row>
    <row r="8933" spans="1:26" x14ac:dyDescent="0.2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f>_xlfn.XLOOKUP(Sales_Data[[#This Row],[Category]],Assumptions_Model!A:A, Assumptions_Model!B:B)</f>
        <v>0.65</v>
      </c>
      <c r="W8933">
        <f>Sales_Data[[#This Row],[Sales]]*Sales_Data[[#This Row],[Cost_%]]</f>
        <v>64.967500000000001</v>
      </c>
      <c r="X8933">
        <f>Sales_Data[[#This Row],[Sales]]-Sales_Data[[#This Row],[Cost]]</f>
        <v>34.982500000000002</v>
      </c>
      <c r="Y8933" s="3">
        <f>Sales_Data[[#This Row],[Gross_Profit_Recalc]]/Sales_Data[[#This Row],[Sales]]</f>
        <v>0.35000000000000003</v>
      </c>
      <c r="Z8933">
        <f>YEAR(Sales_Data[[#This Row],[Order Date]])</f>
        <v>2017</v>
      </c>
    </row>
    <row r="8934" spans="1:26" x14ac:dyDescent="0.2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f>_xlfn.XLOOKUP(Sales_Data[[#This Row],[Category]],Assumptions_Model!A:A, Assumptions_Model!B:B)</f>
        <v>0.55000000000000004</v>
      </c>
      <c r="W8934">
        <f>Sales_Data[[#This Row],[Sales]]*Sales_Data[[#This Row],[Cost_%]]</f>
        <v>16.137</v>
      </c>
      <c r="X8934">
        <f>Sales_Data[[#This Row],[Sales]]-Sales_Data[[#This Row],[Cost]]</f>
        <v>13.202999999999999</v>
      </c>
      <c r="Y8934" s="3">
        <f>Sales_Data[[#This Row],[Gross_Profit_Recalc]]/Sales_Data[[#This Row],[Sales]]</f>
        <v>0.44999999999999996</v>
      </c>
      <c r="Z8934">
        <f>YEAR(Sales_Data[[#This Row],[Order Date]])</f>
        <v>2017</v>
      </c>
    </row>
    <row r="8935" spans="1:26" x14ac:dyDescent="0.2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>_xlfn.XLOOKUP(Sales_Data[[#This Row],[Category]],Assumptions_Model!A:A, Assumptions_Model!B:B)</f>
        <v>0.65</v>
      </c>
      <c r="W8935">
        <f>Sales_Data[[#This Row],[Sales]]*Sales_Data[[#This Row],[Cost_%]]</f>
        <v>10.881</v>
      </c>
      <c r="X8935">
        <f>Sales_Data[[#This Row],[Sales]]-Sales_Data[[#This Row],[Cost]]</f>
        <v>5.8589999999999982</v>
      </c>
      <c r="Y8935" s="3">
        <f>Sales_Data[[#This Row],[Gross_Profit_Recalc]]/Sales_Data[[#This Row],[Sales]]</f>
        <v>0.34999999999999992</v>
      </c>
      <c r="Z8935">
        <f>YEAR(Sales_Data[[#This Row],[Order Date]])</f>
        <v>2016</v>
      </c>
    </row>
    <row r="8936" spans="1:26" x14ac:dyDescent="0.2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>_xlfn.XLOOKUP(Sales_Data[[#This Row],[Category]],Assumptions_Model!A:A, Assumptions_Model!B:B)</f>
        <v>0.6</v>
      </c>
      <c r="W8936">
        <f>Sales_Data[[#This Row],[Sales]]*Sales_Data[[#This Row],[Cost_%]]</f>
        <v>7.6032000000000002</v>
      </c>
      <c r="X8936">
        <f>Sales_Data[[#This Row],[Sales]]-Sales_Data[[#This Row],[Cost]]</f>
        <v>5.0688000000000004</v>
      </c>
      <c r="Y8936" s="3">
        <f>Sales_Data[[#This Row],[Gross_Profit_Recalc]]/Sales_Data[[#This Row],[Sales]]</f>
        <v>0.4</v>
      </c>
      <c r="Z8936">
        <f>YEAR(Sales_Data[[#This Row],[Order Date]])</f>
        <v>2017</v>
      </c>
    </row>
    <row r="8937" spans="1:26" x14ac:dyDescent="0.2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>_xlfn.XLOOKUP(Sales_Data[[#This Row],[Category]],Assumptions_Model!A:A, Assumptions_Model!B:B)</f>
        <v>0.55000000000000004</v>
      </c>
      <c r="W8937">
        <f>Sales_Data[[#This Row],[Sales]]*Sales_Data[[#This Row],[Cost_%]]</f>
        <v>615.9384</v>
      </c>
      <c r="X8937">
        <f>Sales_Data[[#This Row],[Sales]]-Sales_Data[[#This Row],[Cost]]</f>
        <v>503.94959999999992</v>
      </c>
      <c r="Y8937" s="3">
        <f>Sales_Data[[#This Row],[Gross_Profit_Recalc]]/Sales_Data[[#This Row],[Sales]]</f>
        <v>0.44999999999999996</v>
      </c>
      <c r="Z8937">
        <f>YEAR(Sales_Data[[#This Row],[Order Date]])</f>
        <v>2017</v>
      </c>
    </row>
    <row r="8938" spans="1:26" x14ac:dyDescent="0.2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>_xlfn.XLOOKUP(Sales_Data[[#This Row],[Category]],Assumptions_Model!A:A, Assumptions_Model!B:B)</f>
        <v>0.6</v>
      </c>
      <c r="W8938">
        <f>Sales_Data[[#This Row],[Sales]]*Sales_Data[[#This Row],[Cost_%]]</f>
        <v>122.91</v>
      </c>
      <c r="X8938">
        <f>Sales_Data[[#This Row],[Sales]]-Sales_Data[[#This Row],[Cost]]</f>
        <v>81.94</v>
      </c>
      <c r="Y8938" s="3">
        <f>Sales_Data[[#This Row],[Gross_Profit_Recalc]]/Sales_Data[[#This Row],[Sales]]</f>
        <v>0.4</v>
      </c>
      <c r="Z8938">
        <f>YEAR(Sales_Data[[#This Row],[Order Date]])</f>
        <v>2015</v>
      </c>
    </row>
    <row r="8939" spans="1:26" x14ac:dyDescent="0.2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f>_xlfn.XLOOKUP(Sales_Data[[#This Row],[Category]],Assumptions_Model!A:A, Assumptions_Model!B:B)</f>
        <v>0.55000000000000004</v>
      </c>
      <c r="W8939">
        <f>Sales_Data[[#This Row],[Sales]]*Sales_Data[[#This Row],[Cost_%]]</f>
        <v>74.791200000000018</v>
      </c>
      <c r="X8939">
        <f>Sales_Data[[#This Row],[Sales]]-Sales_Data[[#This Row],[Cost]]</f>
        <v>61.192799999999991</v>
      </c>
      <c r="Y8939" s="3">
        <f>Sales_Data[[#This Row],[Gross_Profit_Recalc]]/Sales_Data[[#This Row],[Sales]]</f>
        <v>0.4499999999999999</v>
      </c>
      <c r="Z8939">
        <f>YEAR(Sales_Data[[#This Row],[Order Date]])</f>
        <v>2015</v>
      </c>
    </row>
    <row r="8940" spans="1:26" x14ac:dyDescent="0.2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>_xlfn.XLOOKUP(Sales_Data[[#This Row],[Category]],Assumptions_Model!A:A, Assumptions_Model!B:B)</f>
        <v>0.6</v>
      </c>
      <c r="W8940">
        <f>Sales_Data[[#This Row],[Sales]]*Sales_Data[[#This Row],[Cost_%]]</f>
        <v>9.8399999999999981</v>
      </c>
      <c r="X8940">
        <f>Sales_Data[[#This Row],[Sales]]-Sales_Data[[#This Row],[Cost]]</f>
        <v>6.5600000000000005</v>
      </c>
      <c r="Y8940" s="3">
        <f>Sales_Data[[#This Row],[Gross_Profit_Recalc]]/Sales_Data[[#This Row],[Sales]]</f>
        <v>0.40000000000000008</v>
      </c>
      <c r="Z8940">
        <f>YEAR(Sales_Data[[#This Row],[Order Date]])</f>
        <v>2015</v>
      </c>
    </row>
    <row r="8941" spans="1:26" x14ac:dyDescent="0.2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>_xlfn.XLOOKUP(Sales_Data[[#This Row],[Category]],Assumptions_Model!A:A, Assumptions_Model!B:B)</f>
        <v>0.6</v>
      </c>
      <c r="W8941">
        <f>Sales_Data[[#This Row],[Sales]]*Sales_Data[[#This Row],[Cost_%]]</f>
        <v>55.775999999999996</v>
      </c>
      <c r="X8941">
        <f>Sales_Data[[#This Row],[Sales]]-Sales_Data[[#This Row],[Cost]]</f>
        <v>37.183999999999997</v>
      </c>
      <c r="Y8941" s="3">
        <f>Sales_Data[[#This Row],[Gross_Profit_Recalc]]/Sales_Data[[#This Row],[Sales]]</f>
        <v>0.4</v>
      </c>
      <c r="Z8941">
        <f>YEAR(Sales_Data[[#This Row],[Order Date]])</f>
        <v>2015</v>
      </c>
    </row>
    <row r="8942" spans="1:26" x14ac:dyDescent="0.2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f>_xlfn.XLOOKUP(Sales_Data[[#This Row],[Category]],Assumptions_Model!A:A, Assumptions_Model!B:B)</f>
        <v>0.6</v>
      </c>
      <c r="W8942">
        <f>Sales_Data[[#This Row],[Sales]]*Sales_Data[[#This Row],[Cost_%]]</f>
        <v>4.5791999999999993</v>
      </c>
      <c r="X8942">
        <f>Sales_Data[[#This Row],[Sales]]-Sales_Data[[#This Row],[Cost]]</f>
        <v>3.0528000000000004</v>
      </c>
      <c r="Y8942" s="3">
        <f>Sales_Data[[#This Row],[Gross_Profit_Recalc]]/Sales_Data[[#This Row],[Sales]]</f>
        <v>0.40000000000000008</v>
      </c>
      <c r="Z8942">
        <f>YEAR(Sales_Data[[#This Row],[Order Date]])</f>
        <v>2014</v>
      </c>
    </row>
    <row r="8943" spans="1:26" x14ac:dyDescent="0.2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>_xlfn.XLOOKUP(Sales_Data[[#This Row],[Category]],Assumptions_Model!A:A, Assumptions_Model!B:B)</f>
        <v>0.6</v>
      </c>
      <c r="W8943">
        <f>Sales_Data[[#This Row],[Sales]]*Sales_Data[[#This Row],[Cost_%]]</f>
        <v>2.4948000000000001</v>
      </c>
      <c r="X8943">
        <f>Sales_Data[[#This Row],[Sales]]-Sales_Data[[#This Row],[Cost]]</f>
        <v>1.6632000000000002</v>
      </c>
      <c r="Y8943" s="3">
        <f>Sales_Data[[#This Row],[Gross_Profit_Recalc]]/Sales_Data[[#This Row],[Sales]]</f>
        <v>0.4</v>
      </c>
      <c r="Z8943">
        <f>YEAR(Sales_Data[[#This Row],[Order Date]])</f>
        <v>2016</v>
      </c>
    </row>
    <row r="8944" spans="1:26" x14ac:dyDescent="0.2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>_xlfn.XLOOKUP(Sales_Data[[#This Row],[Category]],Assumptions_Model!A:A, Assumptions_Model!B:B)</f>
        <v>0.55000000000000004</v>
      </c>
      <c r="W8944">
        <f>Sales_Data[[#This Row],[Sales]]*Sales_Data[[#This Row],[Cost_%]]</f>
        <v>98.99505000000002</v>
      </c>
      <c r="X8944">
        <f>Sales_Data[[#This Row],[Sales]]-Sales_Data[[#This Row],[Cost]]</f>
        <v>80.995949999999993</v>
      </c>
      <c r="Y8944" s="3">
        <f>Sales_Data[[#This Row],[Gross_Profit_Recalc]]/Sales_Data[[#This Row],[Sales]]</f>
        <v>0.44999999999999996</v>
      </c>
      <c r="Z8944">
        <f>YEAR(Sales_Data[[#This Row],[Order Date]])</f>
        <v>2016</v>
      </c>
    </row>
    <row r="8945" spans="1:26" x14ac:dyDescent="0.2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>_xlfn.XLOOKUP(Sales_Data[[#This Row],[Category]],Assumptions_Model!A:A, Assumptions_Model!B:B)</f>
        <v>0.65</v>
      </c>
      <c r="W8945">
        <f>Sales_Data[[#This Row],[Sales]]*Sales_Data[[#This Row],[Cost_%]]</f>
        <v>155.58270000000002</v>
      </c>
      <c r="X8945">
        <f>Sales_Data[[#This Row],[Sales]]-Sales_Data[[#This Row],[Cost]]</f>
        <v>83.775299999999987</v>
      </c>
      <c r="Y8945" s="3">
        <f>Sales_Data[[#This Row],[Gross_Profit_Recalc]]/Sales_Data[[#This Row],[Sales]]</f>
        <v>0.34999999999999992</v>
      </c>
      <c r="Z8945">
        <f>YEAR(Sales_Data[[#This Row],[Order Date]])</f>
        <v>2017</v>
      </c>
    </row>
    <row r="8946" spans="1:26" x14ac:dyDescent="0.2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>_xlfn.XLOOKUP(Sales_Data[[#This Row],[Category]],Assumptions_Model!A:A, Assumptions_Model!B:B)</f>
        <v>0.6</v>
      </c>
      <c r="W8946">
        <f>Sales_Data[[#This Row],[Sales]]*Sales_Data[[#This Row],[Cost_%]]</f>
        <v>98.927999999999997</v>
      </c>
      <c r="X8946">
        <f>Sales_Data[[#This Row],[Sales]]-Sales_Data[[#This Row],[Cost]]</f>
        <v>65.951999999999998</v>
      </c>
      <c r="Y8946" s="3">
        <f>Sales_Data[[#This Row],[Gross_Profit_Recalc]]/Sales_Data[[#This Row],[Sales]]</f>
        <v>0.4</v>
      </c>
      <c r="Z8946">
        <f>YEAR(Sales_Data[[#This Row],[Order Date]])</f>
        <v>2014</v>
      </c>
    </row>
    <row r="8947" spans="1:26" x14ac:dyDescent="0.2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>_xlfn.XLOOKUP(Sales_Data[[#This Row],[Category]],Assumptions_Model!A:A, Assumptions_Model!B:B)</f>
        <v>0.6</v>
      </c>
      <c r="W8947">
        <f>Sales_Data[[#This Row],[Sales]]*Sales_Data[[#This Row],[Cost_%]]</f>
        <v>6.5699999999999994</v>
      </c>
      <c r="X8947">
        <f>Sales_Data[[#This Row],[Sales]]-Sales_Data[[#This Row],[Cost]]</f>
        <v>4.38</v>
      </c>
      <c r="Y8947" s="3">
        <f>Sales_Data[[#This Row],[Gross_Profit_Recalc]]/Sales_Data[[#This Row],[Sales]]</f>
        <v>0.4</v>
      </c>
      <c r="Z8947">
        <f>YEAR(Sales_Data[[#This Row],[Order Date]])</f>
        <v>2014</v>
      </c>
    </row>
    <row r="8948" spans="1:26" x14ac:dyDescent="0.2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>_xlfn.XLOOKUP(Sales_Data[[#This Row],[Category]],Assumptions_Model!A:A, Assumptions_Model!B:B)</f>
        <v>0.6</v>
      </c>
      <c r="W8948">
        <f>Sales_Data[[#This Row],[Sales]]*Sales_Data[[#This Row],[Cost_%]]</f>
        <v>11.664</v>
      </c>
      <c r="X8948">
        <f>Sales_Data[[#This Row],[Sales]]-Sales_Data[[#This Row],[Cost]]</f>
        <v>7.7760000000000016</v>
      </c>
      <c r="Y8948" s="3">
        <f>Sales_Data[[#This Row],[Gross_Profit_Recalc]]/Sales_Data[[#This Row],[Sales]]</f>
        <v>0.40000000000000008</v>
      </c>
      <c r="Z8948">
        <f>YEAR(Sales_Data[[#This Row],[Order Date]])</f>
        <v>2017</v>
      </c>
    </row>
    <row r="8949" spans="1:26" x14ac:dyDescent="0.2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>_xlfn.XLOOKUP(Sales_Data[[#This Row],[Category]],Assumptions_Model!A:A, Assumptions_Model!B:B)</f>
        <v>0.6</v>
      </c>
      <c r="W8949">
        <f>Sales_Data[[#This Row],[Sales]]*Sales_Data[[#This Row],[Cost_%]]</f>
        <v>7.38</v>
      </c>
      <c r="X8949">
        <f>Sales_Data[[#This Row],[Sales]]-Sales_Data[[#This Row],[Cost]]</f>
        <v>4.9200000000000008</v>
      </c>
      <c r="Y8949" s="3">
        <f>Sales_Data[[#This Row],[Gross_Profit_Recalc]]/Sales_Data[[#This Row],[Sales]]</f>
        <v>0.4</v>
      </c>
      <c r="Z8949">
        <f>YEAR(Sales_Data[[#This Row],[Order Date]])</f>
        <v>2017</v>
      </c>
    </row>
    <row r="8950" spans="1:26" x14ac:dyDescent="0.2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f>_xlfn.XLOOKUP(Sales_Data[[#This Row],[Category]],Assumptions_Model!A:A, Assumptions_Model!B:B)</f>
        <v>0.6</v>
      </c>
      <c r="W8950">
        <f>Sales_Data[[#This Row],[Sales]]*Sales_Data[[#This Row],[Cost_%]]</f>
        <v>8.3819999999999997</v>
      </c>
      <c r="X8950">
        <f>Sales_Data[[#This Row],[Sales]]-Sales_Data[[#This Row],[Cost]]</f>
        <v>5.588000000000001</v>
      </c>
      <c r="Y8950" s="3">
        <f>Sales_Data[[#This Row],[Gross_Profit_Recalc]]/Sales_Data[[#This Row],[Sales]]</f>
        <v>0.40000000000000008</v>
      </c>
      <c r="Z8950">
        <f>YEAR(Sales_Data[[#This Row],[Order Date]])</f>
        <v>2014</v>
      </c>
    </row>
    <row r="8951" spans="1:26" x14ac:dyDescent="0.2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>_xlfn.XLOOKUP(Sales_Data[[#This Row],[Category]],Assumptions_Model!A:A, Assumptions_Model!B:B)</f>
        <v>0.65</v>
      </c>
      <c r="W8951">
        <f>Sales_Data[[#This Row],[Sales]]*Sales_Data[[#This Row],[Cost_%]]</f>
        <v>607.72140000000002</v>
      </c>
      <c r="X8951">
        <f>Sales_Data[[#This Row],[Sales]]-Sales_Data[[#This Row],[Cost]]</f>
        <v>327.2346</v>
      </c>
      <c r="Y8951" s="3">
        <f>Sales_Data[[#This Row],[Gross_Profit_Recalc]]/Sales_Data[[#This Row],[Sales]]</f>
        <v>0.35</v>
      </c>
      <c r="Z8951">
        <f>YEAR(Sales_Data[[#This Row],[Order Date]])</f>
        <v>2017</v>
      </c>
    </row>
    <row r="8952" spans="1:26" x14ac:dyDescent="0.2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>_xlfn.XLOOKUP(Sales_Data[[#This Row],[Category]],Assumptions_Model!A:A, Assumptions_Model!B:B)</f>
        <v>0.55000000000000004</v>
      </c>
      <c r="W8952">
        <f>Sales_Data[[#This Row],[Sales]]*Sales_Data[[#This Row],[Cost_%]]</f>
        <v>25.775200000000002</v>
      </c>
      <c r="X8952">
        <f>Sales_Data[[#This Row],[Sales]]-Sales_Data[[#This Row],[Cost]]</f>
        <v>21.088799999999996</v>
      </c>
      <c r="Y8952" s="3">
        <f>Sales_Data[[#This Row],[Gross_Profit_Recalc]]/Sales_Data[[#This Row],[Sales]]</f>
        <v>0.44999999999999996</v>
      </c>
      <c r="Z8952">
        <f>YEAR(Sales_Data[[#This Row],[Order Date]])</f>
        <v>2017</v>
      </c>
    </row>
    <row r="8953" spans="1:26" x14ac:dyDescent="0.2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>_xlfn.XLOOKUP(Sales_Data[[#This Row],[Category]],Assumptions_Model!A:A, Assumptions_Model!B:B)</f>
        <v>0.6</v>
      </c>
      <c r="W8953">
        <f>Sales_Data[[#This Row],[Sales]]*Sales_Data[[#This Row],[Cost_%]]</f>
        <v>15.696</v>
      </c>
      <c r="X8953">
        <f>Sales_Data[[#This Row],[Sales]]-Sales_Data[[#This Row],[Cost]]</f>
        <v>10.464</v>
      </c>
      <c r="Y8953" s="3">
        <f>Sales_Data[[#This Row],[Gross_Profit_Recalc]]/Sales_Data[[#This Row],[Sales]]</f>
        <v>0.4</v>
      </c>
      <c r="Z8953">
        <f>YEAR(Sales_Data[[#This Row],[Order Date]])</f>
        <v>2017</v>
      </c>
    </row>
    <row r="8954" spans="1:26" x14ac:dyDescent="0.2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>_xlfn.XLOOKUP(Sales_Data[[#This Row],[Category]],Assumptions_Model!A:A, Assumptions_Model!B:B)</f>
        <v>0.6</v>
      </c>
      <c r="W8954">
        <f>Sales_Data[[#This Row],[Sales]]*Sales_Data[[#This Row],[Cost_%]]</f>
        <v>13.876799999999999</v>
      </c>
      <c r="X8954">
        <f>Sales_Data[[#This Row],[Sales]]-Sales_Data[[#This Row],[Cost]]</f>
        <v>9.2512000000000008</v>
      </c>
      <c r="Y8954" s="3">
        <f>Sales_Data[[#This Row],[Gross_Profit_Recalc]]/Sales_Data[[#This Row],[Sales]]</f>
        <v>0.4</v>
      </c>
      <c r="Z8954">
        <f>YEAR(Sales_Data[[#This Row],[Order Date]])</f>
        <v>2017</v>
      </c>
    </row>
    <row r="8955" spans="1:26" x14ac:dyDescent="0.2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>_xlfn.XLOOKUP(Sales_Data[[#This Row],[Category]],Assumptions_Model!A:A, Assumptions_Model!B:B)</f>
        <v>0.6</v>
      </c>
      <c r="W8955">
        <f>Sales_Data[[#This Row],[Sales]]*Sales_Data[[#This Row],[Cost_%]]</f>
        <v>35.543999999999997</v>
      </c>
      <c r="X8955">
        <f>Sales_Data[[#This Row],[Sales]]-Sales_Data[[#This Row],[Cost]]</f>
        <v>23.696000000000005</v>
      </c>
      <c r="Y8955" s="3">
        <f>Sales_Data[[#This Row],[Gross_Profit_Recalc]]/Sales_Data[[#This Row],[Sales]]</f>
        <v>0.40000000000000008</v>
      </c>
      <c r="Z8955">
        <f>YEAR(Sales_Data[[#This Row],[Order Date]])</f>
        <v>2017</v>
      </c>
    </row>
    <row r="8956" spans="1:26" x14ac:dyDescent="0.2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>_xlfn.XLOOKUP(Sales_Data[[#This Row],[Category]],Assumptions_Model!A:A, Assumptions_Model!B:B)</f>
        <v>0.65</v>
      </c>
      <c r="W8956">
        <f>Sales_Data[[#This Row],[Sales]]*Sales_Data[[#This Row],[Cost_%]]</f>
        <v>101.04639999999999</v>
      </c>
      <c r="X8956">
        <f>Sales_Data[[#This Row],[Sales]]-Sales_Data[[#This Row],[Cost]]</f>
        <v>54.409599999999998</v>
      </c>
      <c r="Y8956" s="3">
        <f>Sales_Data[[#This Row],[Gross_Profit_Recalc]]/Sales_Data[[#This Row],[Sales]]</f>
        <v>0.35000000000000003</v>
      </c>
      <c r="Z8956">
        <f>YEAR(Sales_Data[[#This Row],[Order Date]])</f>
        <v>2014</v>
      </c>
    </row>
    <row r="8957" spans="1:26" x14ac:dyDescent="0.2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f>_xlfn.XLOOKUP(Sales_Data[[#This Row],[Category]],Assumptions_Model!A:A, Assumptions_Model!B:B)</f>
        <v>0.6</v>
      </c>
      <c r="W8957">
        <f>Sales_Data[[#This Row],[Sales]]*Sales_Data[[#This Row],[Cost_%]]</f>
        <v>5.1360000000000001</v>
      </c>
      <c r="X8957">
        <f>Sales_Data[[#This Row],[Sales]]-Sales_Data[[#This Row],[Cost]]</f>
        <v>3.4240000000000004</v>
      </c>
      <c r="Y8957" s="3">
        <f>Sales_Data[[#This Row],[Gross_Profit_Recalc]]/Sales_Data[[#This Row],[Sales]]</f>
        <v>0.4</v>
      </c>
      <c r="Z8957">
        <f>YEAR(Sales_Data[[#This Row],[Order Date]])</f>
        <v>2014</v>
      </c>
    </row>
    <row r="8958" spans="1:26" x14ac:dyDescent="0.2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f>_xlfn.XLOOKUP(Sales_Data[[#This Row],[Category]],Assumptions_Model!A:A, Assumptions_Model!B:B)</f>
        <v>0.65</v>
      </c>
      <c r="W8958">
        <f>Sales_Data[[#This Row],[Sales]]*Sales_Data[[#This Row],[Cost_%]]</f>
        <v>13.65</v>
      </c>
      <c r="X8958">
        <f>Sales_Data[[#This Row],[Sales]]-Sales_Data[[#This Row],[Cost]]</f>
        <v>7.35</v>
      </c>
      <c r="Y8958" s="3">
        <f>Sales_Data[[#This Row],[Gross_Profit_Recalc]]/Sales_Data[[#This Row],[Sales]]</f>
        <v>0.35</v>
      </c>
      <c r="Z8958">
        <f>YEAR(Sales_Data[[#This Row],[Order Date]])</f>
        <v>2017</v>
      </c>
    </row>
    <row r="8959" spans="1:26" x14ac:dyDescent="0.2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>_xlfn.XLOOKUP(Sales_Data[[#This Row],[Category]],Assumptions_Model!A:A, Assumptions_Model!B:B)</f>
        <v>0.55000000000000004</v>
      </c>
      <c r="W8959">
        <f>Sales_Data[[#This Row],[Sales]]*Sales_Data[[#This Row],[Cost_%]]</f>
        <v>66</v>
      </c>
      <c r="X8959">
        <f>Sales_Data[[#This Row],[Sales]]-Sales_Data[[#This Row],[Cost]]</f>
        <v>54</v>
      </c>
      <c r="Y8959" s="3">
        <f>Sales_Data[[#This Row],[Gross_Profit_Recalc]]/Sales_Data[[#This Row],[Sales]]</f>
        <v>0.45</v>
      </c>
      <c r="Z8959">
        <f>YEAR(Sales_Data[[#This Row],[Order Date]])</f>
        <v>2017</v>
      </c>
    </row>
    <row r="8960" spans="1:26" x14ac:dyDescent="0.2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>_xlfn.XLOOKUP(Sales_Data[[#This Row],[Category]],Assumptions_Model!A:A, Assumptions_Model!B:B)</f>
        <v>0.55000000000000004</v>
      </c>
      <c r="W8960">
        <f>Sales_Data[[#This Row],[Sales]]*Sales_Data[[#This Row],[Cost_%]]</f>
        <v>164.97800000000001</v>
      </c>
      <c r="X8960">
        <f>Sales_Data[[#This Row],[Sales]]-Sales_Data[[#This Row],[Cost]]</f>
        <v>134.98199999999997</v>
      </c>
      <c r="Y8960" s="3">
        <f>Sales_Data[[#This Row],[Gross_Profit_Recalc]]/Sales_Data[[#This Row],[Sales]]</f>
        <v>0.44999999999999996</v>
      </c>
      <c r="Z8960">
        <f>YEAR(Sales_Data[[#This Row],[Order Date]])</f>
        <v>2017</v>
      </c>
    </row>
    <row r="8961" spans="1:26" x14ac:dyDescent="0.2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f>_xlfn.XLOOKUP(Sales_Data[[#This Row],[Category]],Assumptions_Model!A:A, Assumptions_Model!B:B)</f>
        <v>0.6</v>
      </c>
      <c r="W8961">
        <f>Sales_Data[[#This Row],[Sales]]*Sales_Data[[#This Row],[Cost_%]]</f>
        <v>40.704000000000001</v>
      </c>
      <c r="X8961">
        <f>Sales_Data[[#This Row],[Sales]]-Sales_Data[[#This Row],[Cost]]</f>
        <v>27.136000000000003</v>
      </c>
      <c r="Y8961" s="3">
        <f>Sales_Data[[#This Row],[Gross_Profit_Recalc]]/Sales_Data[[#This Row],[Sales]]</f>
        <v>0.4</v>
      </c>
      <c r="Z8961">
        <f>YEAR(Sales_Data[[#This Row],[Order Date]])</f>
        <v>2017</v>
      </c>
    </row>
    <row r="8962" spans="1:26" x14ac:dyDescent="0.2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>_xlfn.XLOOKUP(Sales_Data[[#This Row],[Category]],Assumptions_Model!A:A, Assumptions_Model!B:B)</f>
        <v>0.65</v>
      </c>
      <c r="W8962">
        <f>Sales_Data[[#This Row],[Sales]]*Sales_Data[[#This Row],[Cost_%]]</f>
        <v>555.05449999999996</v>
      </c>
      <c r="X8962">
        <f>Sales_Data[[#This Row],[Sales]]-Sales_Data[[#This Row],[Cost]]</f>
        <v>298.87549999999999</v>
      </c>
      <c r="Y8962" s="3">
        <f>Sales_Data[[#This Row],[Gross_Profit_Recalc]]/Sales_Data[[#This Row],[Sales]]</f>
        <v>0.35000000000000003</v>
      </c>
      <c r="Z8962">
        <f>YEAR(Sales_Data[[#This Row],[Order Date]])</f>
        <v>2017</v>
      </c>
    </row>
    <row r="8963" spans="1:26" x14ac:dyDescent="0.2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f>_xlfn.XLOOKUP(Sales_Data[[#This Row],[Category]],Assumptions_Model!A:A, Assumptions_Model!B:B)</f>
        <v>0.6</v>
      </c>
      <c r="W8963">
        <f>Sales_Data[[#This Row],[Sales]]*Sales_Data[[#This Row],[Cost_%]]</f>
        <v>11.2128</v>
      </c>
      <c r="X8963">
        <f>Sales_Data[[#This Row],[Sales]]-Sales_Data[[#This Row],[Cost]]</f>
        <v>7.4751999999999992</v>
      </c>
      <c r="Y8963" s="3">
        <f>Sales_Data[[#This Row],[Gross_Profit_Recalc]]/Sales_Data[[#This Row],[Sales]]</f>
        <v>0.39999999999999997</v>
      </c>
      <c r="Z8963">
        <f>YEAR(Sales_Data[[#This Row],[Order Date]])</f>
        <v>2017</v>
      </c>
    </row>
    <row r="8964" spans="1:26" x14ac:dyDescent="0.2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>_xlfn.XLOOKUP(Sales_Data[[#This Row],[Category]],Assumptions_Model!A:A, Assumptions_Model!B:B)</f>
        <v>0.65</v>
      </c>
      <c r="W8964">
        <f>Sales_Data[[#This Row],[Sales]]*Sales_Data[[#This Row],[Cost_%]]</f>
        <v>178.07399999999998</v>
      </c>
      <c r="X8964">
        <f>Sales_Data[[#This Row],[Sales]]-Sales_Data[[#This Row],[Cost]]</f>
        <v>95.885999999999996</v>
      </c>
      <c r="Y8964" s="3">
        <f>Sales_Data[[#This Row],[Gross_Profit_Recalc]]/Sales_Data[[#This Row],[Sales]]</f>
        <v>0.35000000000000003</v>
      </c>
      <c r="Z8964">
        <f>YEAR(Sales_Data[[#This Row],[Order Date]])</f>
        <v>2016</v>
      </c>
    </row>
    <row r="8965" spans="1:26" x14ac:dyDescent="0.2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>_xlfn.XLOOKUP(Sales_Data[[#This Row],[Category]],Assumptions_Model!A:A, Assumptions_Model!B:B)</f>
        <v>0.55000000000000004</v>
      </c>
      <c r="W8965">
        <f>Sales_Data[[#This Row],[Sales]]*Sales_Data[[#This Row],[Cost_%]]</f>
        <v>49.483500000000006</v>
      </c>
      <c r="X8965">
        <f>Sales_Data[[#This Row],[Sales]]-Sales_Data[[#This Row],[Cost]]</f>
        <v>40.486499999999992</v>
      </c>
      <c r="Y8965" s="3">
        <f>Sales_Data[[#This Row],[Gross_Profit_Recalc]]/Sales_Data[[#This Row],[Sales]]</f>
        <v>0.4499999999999999</v>
      </c>
      <c r="Z8965">
        <f>YEAR(Sales_Data[[#This Row],[Order Date]])</f>
        <v>2016</v>
      </c>
    </row>
    <row r="8966" spans="1:26" x14ac:dyDescent="0.2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>_xlfn.XLOOKUP(Sales_Data[[#This Row],[Category]],Assumptions_Model!A:A, Assumptions_Model!B:B)</f>
        <v>0.65</v>
      </c>
      <c r="W8966">
        <f>Sales_Data[[#This Row],[Sales]]*Sales_Data[[#This Row],[Cost_%]]</f>
        <v>491.91999999999996</v>
      </c>
      <c r="X8966">
        <f>Sales_Data[[#This Row],[Sales]]-Sales_Data[[#This Row],[Cost]]</f>
        <v>264.88</v>
      </c>
      <c r="Y8966" s="3">
        <f>Sales_Data[[#This Row],[Gross_Profit_Recalc]]/Sales_Data[[#This Row],[Sales]]</f>
        <v>0.35000000000000003</v>
      </c>
      <c r="Z8966">
        <f>YEAR(Sales_Data[[#This Row],[Order Date]])</f>
        <v>2016</v>
      </c>
    </row>
    <row r="8967" spans="1:26" x14ac:dyDescent="0.2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>_xlfn.XLOOKUP(Sales_Data[[#This Row],[Category]],Assumptions_Model!A:A, Assumptions_Model!B:B)</f>
        <v>0.6</v>
      </c>
      <c r="W8967">
        <f>Sales_Data[[#This Row],[Sales]]*Sales_Data[[#This Row],[Cost_%]]</f>
        <v>0.74880000000000002</v>
      </c>
      <c r="X8967">
        <f>Sales_Data[[#This Row],[Sales]]-Sales_Data[[#This Row],[Cost]]</f>
        <v>0.49919999999999998</v>
      </c>
      <c r="Y8967" s="3">
        <f>Sales_Data[[#This Row],[Gross_Profit_Recalc]]/Sales_Data[[#This Row],[Sales]]</f>
        <v>0.39999999999999997</v>
      </c>
      <c r="Z8967">
        <f>YEAR(Sales_Data[[#This Row],[Order Date]])</f>
        <v>2017</v>
      </c>
    </row>
    <row r="8968" spans="1:26" x14ac:dyDescent="0.2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>_xlfn.XLOOKUP(Sales_Data[[#This Row],[Category]],Assumptions_Model!A:A, Assumptions_Model!B:B)</f>
        <v>0.55000000000000004</v>
      </c>
      <c r="W8968">
        <f>Sales_Data[[#This Row],[Sales]]*Sales_Data[[#This Row],[Cost_%]]</f>
        <v>39.6</v>
      </c>
      <c r="X8968">
        <f>Sales_Data[[#This Row],[Sales]]-Sales_Data[[#This Row],[Cost]]</f>
        <v>32.4</v>
      </c>
      <c r="Y8968" s="3">
        <f>Sales_Data[[#This Row],[Gross_Profit_Recalc]]/Sales_Data[[#This Row],[Sales]]</f>
        <v>0.44999999999999996</v>
      </c>
      <c r="Z8968">
        <f>YEAR(Sales_Data[[#This Row],[Order Date]])</f>
        <v>2016</v>
      </c>
    </row>
    <row r="8969" spans="1:26" x14ac:dyDescent="0.2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>_xlfn.XLOOKUP(Sales_Data[[#This Row],[Category]],Assumptions_Model!A:A, Assumptions_Model!B:B)</f>
        <v>0.65</v>
      </c>
      <c r="W8969">
        <f>Sales_Data[[#This Row],[Sales]]*Sales_Data[[#This Row],[Cost_%]]</f>
        <v>305.60075000000001</v>
      </c>
      <c r="X8969">
        <f>Sales_Data[[#This Row],[Sales]]-Sales_Data[[#This Row],[Cost]]</f>
        <v>164.55424999999997</v>
      </c>
      <c r="Y8969" s="3">
        <f>Sales_Data[[#This Row],[Gross_Profit_Recalc]]/Sales_Data[[#This Row],[Sales]]</f>
        <v>0.35</v>
      </c>
      <c r="Z8969">
        <f>YEAR(Sales_Data[[#This Row],[Order Date]])</f>
        <v>2016</v>
      </c>
    </row>
    <row r="8970" spans="1:26" x14ac:dyDescent="0.2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>_xlfn.XLOOKUP(Sales_Data[[#This Row],[Category]],Assumptions_Model!A:A, Assumptions_Model!B:B)</f>
        <v>0.6</v>
      </c>
      <c r="W8970">
        <f>Sales_Data[[#This Row],[Sales]]*Sales_Data[[#This Row],[Cost_%]]</f>
        <v>23.476800000000001</v>
      </c>
      <c r="X8970">
        <f>Sales_Data[[#This Row],[Sales]]-Sales_Data[[#This Row],[Cost]]</f>
        <v>15.651199999999999</v>
      </c>
      <c r="Y8970" s="3">
        <f>Sales_Data[[#This Row],[Gross_Profit_Recalc]]/Sales_Data[[#This Row],[Sales]]</f>
        <v>0.39999999999999997</v>
      </c>
      <c r="Z8970">
        <f>YEAR(Sales_Data[[#This Row],[Order Date]])</f>
        <v>2014</v>
      </c>
    </row>
    <row r="8971" spans="1:26" x14ac:dyDescent="0.2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>_xlfn.XLOOKUP(Sales_Data[[#This Row],[Category]],Assumptions_Model!A:A, Assumptions_Model!B:B)</f>
        <v>0.6</v>
      </c>
      <c r="W8971">
        <f>Sales_Data[[#This Row],[Sales]]*Sales_Data[[#This Row],[Cost_%]]</f>
        <v>11.8368</v>
      </c>
      <c r="X8971">
        <f>Sales_Data[[#This Row],[Sales]]-Sales_Data[[#This Row],[Cost]]</f>
        <v>7.8912000000000013</v>
      </c>
      <c r="Y8971" s="3">
        <f>Sales_Data[[#This Row],[Gross_Profit_Recalc]]/Sales_Data[[#This Row],[Sales]]</f>
        <v>0.4</v>
      </c>
      <c r="Z8971">
        <f>YEAR(Sales_Data[[#This Row],[Order Date]])</f>
        <v>2017</v>
      </c>
    </row>
    <row r="8972" spans="1:26" x14ac:dyDescent="0.2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>_xlfn.XLOOKUP(Sales_Data[[#This Row],[Category]],Assumptions_Model!A:A, Assumptions_Model!B:B)</f>
        <v>0.55000000000000004</v>
      </c>
      <c r="W8972">
        <f>Sales_Data[[#This Row],[Sales]]*Sales_Data[[#This Row],[Cost_%]]</f>
        <v>83.153400000000005</v>
      </c>
      <c r="X8972">
        <f>Sales_Data[[#This Row],[Sales]]-Sales_Data[[#This Row],[Cost]]</f>
        <v>68.034599999999983</v>
      </c>
      <c r="Y8972" s="3">
        <f>Sales_Data[[#This Row],[Gross_Profit_Recalc]]/Sales_Data[[#This Row],[Sales]]</f>
        <v>0.4499999999999999</v>
      </c>
      <c r="Z8972">
        <f>YEAR(Sales_Data[[#This Row],[Order Date]])</f>
        <v>2017</v>
      </c>
    </row>
    <row r="8973" spans="1:26" x14ac:dyDescent="0.2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>_xlfn.XLOOKUP(Sales_Data[[#This Row],[Category]],Assumptions_Model!A:A, Assumptions_Model!B:B)</f>
        <v>0.65</v>
      </c>
      <c r="W8973">
        <f>Sales_Data[[#This Row],[Sales]]*Sales_Data[[#This Row],[Cost_%]]</f>
        <v>176.64660000000001</v>
      </c>
      <c r="X8973">
        <f>Sales_Data[[#This Row],[Sales]]-Sales_Data[[#This Row],[Cost]]</f>
        <v>95.117400000000004</v>
      </c>
      <c r="Y8973" s="3">
        <f>Sales_Data[[#This Row],[Gross_Profit_Recalc]]/Sales_Data[[#This Row],[Sales]]</f>
        <v>0.35</v>
      </c>
      <c r="Z8973">
        <f>YEAR(Sales_Data[[#This Row],[Order Date]])</f>
        <v>2017</v>
      </c>
    </row>
    <row r="8974" spans="1:26" x14ac:dyDescent="0.2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>_xlfn.XLOOKUP(Sales_Data[[#This Row],[Category]],Assumptions_Model!A:A, Assumptions_Model!B:B)</f>
        <v>0.55000000000000004</v>
      </c>
      <c r="W8974">
        <f>Sales_Data[[#This Row],[Sales]]*Sales_Data[[#This Row],[Cost_%]]</f>
        <v>26.122800000000002</v>
      </c>
      <c r="X8974">
        <f>Sales_Data[[#This Row],[Sales]]-Sales_Data[[#This Row],[Cost]]</f>
        <v>21.373200000000001</v>
      </c>
      <c r="Y8974" s="3">
        <f>Sales_Data[[#This Row],[Gross_Profit_Recalc]]/Sales_Data[[#This Row],[Sales]]</f>
        <v>0.45</v>
      </c>
      <c r="Z8974">
        <f>YEAR(Sales_Data[[#This Row],[Order Date]])</f>
        <v>2014</v>
      </c>
    </row>
    <row r="8975" spans="1:26" x14ac:dyDescent="0.2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>_xlfn.XLOOKUP(Sales_Data[[#This Row],[Category]],Assumptions_Model!A:A, Assumptions_Model!B:B)</f>
        <v>0.65</v>
      </c>
      <c r="W8975">
        <f>Sales_Data[[#This Row],[Sales]]*Sales_Data[[#This Row],[Cost_%]]</f>
        <v>224.23765</v>
      </c>
      <c r="X8975">
        <f>Sales_Data[[#This Row],[Sales]]-Sales_Data[[#This Row],[Cost]]</f>
        <v>120.74334999999999</v>
      </c>
      <c r="Y8975" s="3">
        <f>Sales_Data[[#This Row],[Gross_Profit_Recalc]]/Sales_Data[[#This Row],[Sales]]</f>
        <v>0.35</v>
      </c>
      <c r="Z8975">
        <f>YEAR(Sales_Data[[#This Row],[Order Date]])</f>
        <v>2017</v>
      </c>
    </row>
    <row r="8976" spans="1:26" x14ac:dyDescent="0.2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f>_xlfn.XLOOKUP(Sales_Data[[#This Row],[Category]],Assumptions_Model!A:A, Assumptions_Model!B:B)</f>
        <v>0.6</v>
      </c>
      <c r="W8976">
        <f>Sales_Data[[#This Row],[Sales]]*Sales_Data[[#This Row],[Cost_%]]</f>
        <v>21.772799999999997</v>
      </c>
      <c r="X8976">
        <f>Sales_Data[[#This Row],[Sales]]-Sales_Data[[#This Row],[Cost]]</f>
        <v>14.5152</v>
      </c>
      <c r="Y8976" s="3">
        <f>Sales_Data[[#This Row],[Gross_Profit_Recalc]]/Sales_Data[[#This Row],[Sales]]</f>
        <v>0.4</v>
      </c>
      <c r="Z8976">
        <f>YEAR(Sales_Data[[#This Row],[Order Date]])</f>
        <v>2017</v>
      </c>
    </row>
    <row r="8977" spans="1:26" x14ac:dyDescent="0.2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f>_xlfn.XLOOKUP(Sales_Data[[#This Row],[Category]],Assumptions_Model!A:A, Assumptions_Model!B:B)</f>
        <v>0.6</v>
      </c>
      <c r="W8977">
        <f>Sales_Data[[#This Row],[Sales]]*Sales_Data[[#This Row],[Cost_%]]</f>
        <v>46.982399999999998</v>
      </c>
      <c r="X8977">
        <f>Sales_Data[[#This Row],[Sales]]-Sales_Data[[#This Row],[Cost]]</f>
        <v>31.321600000000004</v>
      </c>
      <c r="Y8977" s="3">
        <f>Sales_Data[[#This Row],[Gross_Profit_Recalc]]/Sales_Data[[#This Row],[Sales]]</f>
        <v>0.4</v>
      </c>
      <c r="Z8977">
        <f>YEAR(Sales_Data[[#This Row],[Order Date]])</f>
        <v>2017</v>
      </c>
    </row>
    <row r="8978" spans="1:26" x14ac:dyDescent="0.2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>_xlfn.XLOOKUP(Sales_Data[[#This Row],[Category]],Assumptions_Model!A:A, Assumptions_Model!B:B)</f>
        <v>0.65</v>
      </c>
      <c r="W8978">
        <f>Sales_Data[[#This Row],[Sales]]*Sales_Data[[#This Row],[Cost_%]]</f>
        <v>83.060249999999996</v>
      </c>
      <c r="X8978">
        <f>Sales_Data[[#This Row],[Sales]]-Sales_Data[[#This Row],[Cost]]</f>
        <v>44.72475</v>
      </c>
      <c r="Y8978" s="3">
        <f>Sales_Data[[#This Row],[Gross_Profit_Recalc]]/Sales_Data[[#This Row],[Sales]]</f>
        <v>0.35000000000000003</v>
      </c>
      <c r="Z8978">
        <f>YEAR(Sales_Data[[#This Row],[Order Date]])</f>
        <v>2017</v>
      </c>
    </row>
    <row r="8979" spans="1:26" x14ac:dyDescent="0.2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>_xlfn.XLOOKUP(Sales_Data[[#This Row],[Category]],Assumptions_Model!A:A, Assumptions_Model!B:B)</f>
        <v>0.6</v>
      </c>
      <c r="W8979">
        <f>Sales_Data[[#This Row],[Sales]]*Sales_Data[[#This Row],[Cost_%]]</f>
        <v>3.6623999999999999</v>
      </c>
      <c r="X8979">
        <f>Sales_Data[[#This Row],[Sales]]-Sales_Data[[#This Row],[Cost]]</f>
        <v>2.4416000000000002</v>
      </c>
      <c r="Y8979" s="3">
        <f>Sales_Data[[#This Row],[Gross_Profit_Recalc]]/Sales_Data[[#This Row],[Sales]]</f>
        <v>0.4</v>
      </c>
      <c r="Z8979">
        <f>YEAR(Sales_Data[[#This Row],[Order Date]])</f>
        <v>2017</v>
      </c>
    </row>
    <row r="8980" spans="1:26" x14ac:dyDescent="0.2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>_xlfn.XLOOKUP(Sales_Data[[#This Row],[Category]],Assumptions_Model!A:A, Assumptions_Model!B:B)</f>
        <v>0.6</v>
      </c>
      <c r="W8980">
        <f>Sales_Data[[#This Row],[Sales]]*Sales_Data[[#This Row],[Cost_%]]</f>
        <v>3.456</v>
      </c>
      <c r="X8980">
        <f>Sales_Data[[#This Row],[Sales]]-Sales_Data[[#This Row],[Cost]]</f>
        <v>2.3039999999999998</v>
      </c>
      <c r="Y8980" s="3">
        <f>Sales_Data[[#This Row],[Gross_Profit_Recalc]]/Sales_Data[[#This Row],[Sales]]</f>
        <v>0.39999999999999997</v>
      </c>
      <c r="Z8980">
        <f>YEAR(Sales_Data[[#This Row],[Order Date]])</f>
        <v>2014</v>
      </c>
    </row>
    <row r="8981" spans="1:26" x14ac:dyDescent="0.2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>_xlfn.XLOOKUP(Sales_Data[[#This Row],[Category]],Assumptions_Model!A:A, Assumptions_Model!B:B)</f>
        <v>0.6</v>
      </c>
      <c r="W8981">
        <f>Sales_Data[[#This Row],[Sales]]*Sales_Data[[#This Row],[Cost_%]]</f>
        <v>1.032</v>
      </c>
      <c r="X8981">
        <f>Sales_Data[[#This Row],[Sales]]-Sales_Data[[#This Row],[Cost]]</f>
        <v>0.68799999999999994</v>
      </c>
      <c r="Y8981" s="3">
        <f>Sales_Data[[#This Row],[Gross_Profit_Recalc]]/Sales_Data[[#This Row],[Sales]]</f>
        <v>0.39999999999999997</v>
      </c>
      <c r="Z8981">
        <f>YEAR(Sales_Data[[#This Row],[Order Date]])</f>
        <v>2015</v>
      </c>
    </row>
    <row r="8982" spans="1:26" x14ac:dyDescent="0.2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>_xlfn.XLOOKUP(Sales_Data[[#This Row],[Category]],Assumptions_Model!A:A, Assumptions_Model!B:B)</f>
        <v>0.6</v>
      </c>
      <c r="W8982">
        <f>Sales_Data[[#This Row],[Sales]]*Sales_Data[[#This Row],[Cost_%]]</f>
        <v>5.3712</v>
      </c>
      <c r="X8982">
        <f>Sales_Data[[#This Row],[Sales]]-Sales_Data[[#This Row],[Cost]]</f>
        <v>3.5808</v>
      </c>
      <c r="Y8982" s="3">
        <f>Sales_Data[[#This Row],[Gross_Profit_Recalc]]/Sales_Data[[#This Row],[Sales]]</f>
        <v>0.4</v>
      </c>
      <c r="Z8982">
        <f>YEAR(Sales_Data[[#This Row],[Order Date]])</f>
        <v>2014</v>
      </c>
    </row>
    <row r="8983" spans="1:26" x14ac:dyDescent="0.2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>_xlfn.XLOOKUP(Sales_Data[[#This Row],[Category]],Assumptions_Model!A:A, Assumptions_Model!B:B)</f>
        <v>0.6</v>
      </c>
      <c r="W8983">
        <f>Sales_Data[[#This Row],[Sales]]*Sales_Data[[#This Row],[Cost_%]]</f>
        <v>1.4004000000000001</v>
      </c>
      <c r="X8983">
        <f>Sales_Data[[#This Row],[Sales]]-Sales_Data[[#This Row],[Cost]]</f>
        <v>0.93359999999999999</v>
      </c>
      <c r="Y8983" s="3">
        <f>Sales_Data[[#This Row],[Gross_Profit_Recalc]]/Sales_Data[[#This Row],[Sales]]</f>
        <v>0.39999999999999997</v>
      </c>
      <c r="Z8983">
        <f>YEAR(Sales_Data[[#This Row],[Order Date]])</f>
        <v>2016</v>
      </c>
    </row>
    <row r="8984" spans="1:26" x14ac:dyDescent="0.2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>_xlfn.XLOOKUP(Sales_Data[[#This Row],[Category]],Assumptions_Model!A:A, Assumptions_Model!B:B)</f>
        <v>0.6</v>
      </c>
      <c r="W8984">
        <f>Sales_Data[[#This Row],[Sales]]*Sales_Data[[#This Row],[Cost_%]]</f>
        <v>1.0367999999999999</v>
      </c>
      <c r="X8984">
        <f>Sales_Data[[#This Row],[Sales]]-Sales_Data[[#This Row],[Cost]]</f>
        <v>0.69120000000000004</v>
      </c>
      <c r="Y8984" s="3">
        <f>Sales_Data[[#This Row],[Gross_Profit_Recalc]]/Sales_Data[[#This Row],[Sales]]</f>
        <v>0.4</v>
      </c>
      <c r="Z8984">
        <f>YEAR(Sales_Data[[#This Row],[Order Date]])</f>
        <v>2016</v>
      </c>
    </row>
    <row r="8985" spans="1:26" x14ac:dyDescent="0.2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>_xlfn.XLOOKUP(Sales_Data[[#This Row],[Category]],Assumptions_Model!A:A, Assumptions_Model!B:B)</f>
        <v>0.65</v>
      </c>
      <c r="W8985">
        <f>Sales_Data[[#This Row],[Sales]]*Sales_Data[[#This Row],[Cost_%]]</f>
        <v>103.376</v>
      </c>
      <c r="X8985">
        <f>Sales_Data[[#This Row],[Sales]]-Sales_Data[[#This Row],[Cost]]</f>
        <v>55.663999999999987</v>
      </c>
      <c r="Y8985" s="3">
        <f>Sales_Data[[#This Row],[Gross_Profit_Recalc]]/Sales_Data[[#This Row],[Sales]]</f>
        <v>0.34999999999999992</v>
      </c>
      <c r="Z8985">
        <f>YEAR(Sales_Data[[#This Row],[Order Date]])</f>
        <v>2016</v>
      </c>
    </row>
    <row r="8986" spans="1:26" x14ac:dyDescent="0.2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>_xlfn.XLOOKUP(Sales_Data[[#This Row],[Category]],Assumptions_Model!A:A, Assumptions_Model!B:B)</f>
        <v>0.65</v>
      </c>
      <c r="W8986">
        <f>Sales_Data[[#This Row],[Sales]]*Sales_Data[[#This Row],[Cost_%]]</f>
        <v>94.887</v>
      </c>
      <c r="X8986">
        <f>Sales_Data[[#This Row],[Sales]]-Sales_Data[[#This Row],[Cost]]</f>
        <v>51.092999999999989</v>
      </c>
      <c r="Y8986" s="3">
        <f>Sales_Data[[#This Row],[Gross_Profit_Recalc]]/Sales_Data[[#This Row],[Sales]]</f>
        <v>0.35</v>
      </c>
      <c r="Z8986">
        <f>YEAR(Sales_Data[[#This Row],[Order Date]])</f>
        <v>2016</v>
      </c>
    </row>
    <row r="8987" spans="1:26" x14ac:dyDescent="0.2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>_xlfn.XLOOKUP(Sales_Data[[#This Row],[Category]],Assumptions_Model!A:A, Assumptions_Model!B:B)</f>
        <v>0.65</v>
      </c>
      <c r="W8987">
        <f>Sales_Data[[#This Row],[Sales]]*Sales_Data[[#This Row],[Cost_%]]</f>
        <v>50.668799999999997</v>
      </c>
      <c r="X8987">
        <f>Sales_Data[[#This Row],[Sales]]-Sales_Data[[#This Row],[Cost]]</f>
        <v>27.283200000000001</v>
      </c>
      <c r="Y8987" s="3">
        <f>Sales_Data[[#This Row],[Gross_Profit_Recalc]]/Sales_Data[[#This Row],[Sales]]</f>
        <v>0.35000000000000003</v>
      </c>
      <c r="Z8987">
        <f>YEAR(Sales_Data[[#This Row],[Order Date]])</f>
        <v>2015</v>
      </c>
    </row>
    <row r="8988" spans="1:26" x14ac:dyDescent="0.2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>_xlfn.XLOOKUP(Sales_Data[[#This Row],[Category]],Assumptions_Model!A:A, Assumptions_Model!B:B)</f>
        <v>0.6</v>
      </c>
      <c r="W8988">
        <f>Sales_Data[[#This Row],[Sales]]*Sales_Data[[#This Row],[Cost_%]]</f>
        <v>57.582000000000001</v>
      </c>
      <c r="X8988">
        <f>Sales_Data[[#This Row],[Sales]]-Sales_Data[[#This Row],[Cost]]</f>
        <v>38.387999999999998</v>
      </c>
      <c r="Y8988" s="3">
        <f>Sales_Data[[#This Row],[Gross_Profit_Recalc]]/Sales_Data[[#This Row],[Sales]]</f>
        <v>0.39999999999999997</v>
      </c>
      <c r="Z8988">
        <f>YEAR(Sales_Data[[#This Row],[Order Date]])</f>
        <v>2015</v>
      </c>
    </row>
    <row r="8989" spans="1:26" x14ac:dyDescent="0.2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>_xlfn.XLOOKUP(Sales_Data[[#This Row],[Category]],Assumptions_Model!A:A, Assumptions_Model!B:B)</f>
        <v>0.55000000000000004</v>
      </c>
      <c r="W8989">
        <f>Sales_Data[[#This Row],[Sales]]*Sales_Data[[#This Row],[Cost_%]]</f>
        <v>58.071200000000005</v>
      </c>
      <c r="X8989">
        <f>Sales_Data[[#This Row],[Sales]]-Sales_Data[[#This Row],[Cost]]</f>
        <v>47.512799999999999</v>
      </c>
      <c r="Y8989" s="3">
        <f>Sales_Data[[#This Row],[Gross_Profit_Recalc]]/Sales_Data[[#This Row],[Sales]]</f>
        <v>0.44999999999999996</v>
      </c>
      <c r="Z8989">
        <f>YEAR(Sales_Data[[#This Row],[Order Date]])</f>
        <v>2015</v>
      </c>
    </row>
    <row r="8990" spans="1:26" x14ac:dyDescent="0.2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>_xlfn.XLOOKUP(Sales_Data[[#This Row],[Category]],Assumptions_Model!A:A, Assumptions_Model!B:B)</f>
        <v>0.6</v>
      </c>
      <c r="W8990">
        <f>Sales_Data[[#This Row],[Sales]]*Sales_Data[[#This Row],[Cost_%]]</f>
        <v>5.6063999999999998</v>
      </c>
      <c r="X8990">
        <f>Sales_Data[[#This Row],[Sales]]-Sales_Data[[#This Row],[Cost]]</f>
        <v>3.7375999999999996</v>
      </c>
      <c r="Y8990" s="3">
        <f>Sales_Data[[#This Row],[Gross_Profit_Recalc]]/Sales_Data[[#This Row],[Sales]]</f>
        <v>0.39999999999999997</v>
      </c>
      <c r="Z8990">
        <f>YEAR(Sales_Data[[#This Row],[Order Date]])</f>
        <v>2015</v>
      </c>
    </row>
    <row r="8991" spans="1:26" x14ac:dyDescent="0.2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f>_xlfn.XLOOKUP(Sales_Data[[#This Row],[Category]],Assumptions_Model!A:A, Assumptions_Model!B:B)</f>
        <v>0.65</v>
      </c>
      <c r="W8991">
        <f>Sales_Data[[#This Row],[Sales]]*Sales_Data[[#This Row],[Cost_%]]</f>
        <v>6.2919999999999998</v>
      </c>
      <c r="X8991">
        <f>Sales_Data[[#This Row],[Sales]]-Sales_Data[[#This Row],[Cost]]</f>
        <v>3.3879999999999999</v>
      </c>
      <c r="Y8991" s="3">
        <f>Sales_Data[[#This Row],[Gross_Profit_Recalc]]/Sales_Data[[#This Row],[Sales]]</f>
        <v>0.35</v>
      </c>
      <c r="Z8991">
        <f>YEAR(Sales_Data[[#This Row],[Order Date]])</f>
        <v>2015</v>
      </c>
    </row>
    <row r="8992" spans="1:26" x14ac:dyDescent="0.2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f>_xlfn.XLOOKUP(Sales_Data[[#This Row],[Category]],Assumptions_Model!A:A, Assumptions_Model!B:B)</f>
        <v>0.55000000000000004</v>
      </c>
      <c r="W8992">
        <f>Sales_Data[[#This Row],[Sales]]*Sales_Data[[#This Row],[Cost_%]]</f>
        <v>2694.9615000000003</v>
      </c>
      <c r="X8992">
        <f>Sales_Data[[#This Row],[Sales]]-Sales_Data[[#This Row],[Cost]]</f>
        <v>2204.9684999999999</v>
      </c>
      <c r="Y8992" s="3">
        <f>Sales_Data[[#This Row],[Gross_Profit_Recalc]]/Sales_Data[[#This Row],[Sales]]</f>
        <v>0.44999999999999996</v>
      </c>
      <c r="Z8992">
        <f>YEAR(Sales_Data[[#This Row],[Order Date]])</f>
        <v>2015</v>
      </c>
    </row>
    <row r="8993" spans="1:26" x14ac:dyDescent="0.2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>_xlfn.XLOOKUP(Sales_Data[[#This Row],[Category]],Assumptions_Model!A:A, Assumptions_Model!B:B)</f>
        <v>0.55000000000000004</v>
      </c>
      <c r="W8993">
        <f>Sales_Data[[#This Row],[Sales]]*Sales_Data[[#This Row],[Cost_%]]</f>
        <v>57.612500000000004</v>
      </c>
      <c r="X8993">
        <f>Sales_Data[[#This Row],[Sales]]-Sales_Data[[#This Row],[Cost]]</f>
        <v>47.137499999999996</v>
      </c>
      <c r="Y8993" s="3">
        <f>Sales_Data[[#This Row],[Gross_Profit_Recalc]]/Sales_Data[[#This Row],[Sales]]</f>
        <v>0.44999999999999996</v>
      </c>
      <c r="Z8993">
        <f>YEAR(Sales_Data[[#This Row],[Order Date]])</f>
        <v>2017</v>
      </c>
    </row>
    <row r="8994" spans="1:26" x14ac:dyDescent="0.2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>_xlfn.XLOOKUP(Sales_Data[[#This Row],[Category]],Assumptions_Model!A:A, Assumptions_Model!B:B)</f>
        <v>0.55000000000000004</v>
      </c>
      <c r="W8994">
        <f>Sales_Data[[#This Row],[Sales]]*Sales_Data[[#This Row],[Cost_%]]</f>
        <v>10.1904</v>
      </c>
      <c r="X8994">
        <f>Sales_Data[[#This Row],[Sales]]-Sales_Data[[#This Row],[Cost]]</f>
        <v>8.3375999999999983</v>
      </c>
      <c r="Y8994" s="3">
        <f>Sales_Data[[#This Row],[Gross_Profit_Recalc]]/Sales_Data[[#This Row],[Sales]]</f>
        <v>0.44999999999999996</v>
      </c>
      <c r="Z8994">
        <f>YEAR(Sales_Data[[#This Row],[Order Date]])</f>
        <v>2017</v>
      </c>
    </row>
    <row r="8995" spans="1:26" x14ac:dyDescent="0.2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f>_xlfn.XLOOKUP(Sales_Data[[#This Row],[Category]],Assumptions_Model!A:A, Assumptions_Model!B:B)</f>
        <v>0.65</v>
      </c>
      <c r="W8995">
        <f>Sales_Data[[#This Row],[Sales]]*Sales_Data[[#This Row],[Cost_%]]</f>
        <v>1218.9177</v>
      </c>
      <c r="X8995">
        <f>Sales_Data[[#This Row],[Sales]]-Sales_Data[[#This Row],[Cost]]</f>
        <v>656.34030000000007</v>
      </c>
      <c r="Y8995" s="3">
        <f>Sales_Data[[#This Row],[Gross_Profit_Recalc]]/Sales_Data[[#This Row],[Sales]]</f>
        <v>0.35000000000000003</v>
      </c>
      <c r="Z8995">
        <f>YEAR(Sales_Data[[#This Row],[Order Date]])</f>
        <v>2017</v>
      </c>
    </row>
    <row r="8996" spans="1:26" x14ac:dyDescent="0.2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f>_xlfn.XLOOKUP(Sales_Data[[#This Row],[Category]],Assumptions_Model!A:A, Assumptions_Model!B:B)</f>
        <v>0.6</v>
      </c>
      <c r="W8996">
        <f>Sales_Data[[#This Row],[Sales]]*Sales_Data[[#This Row],[Cost_%]]</f>
        <v>54.815999999999995</v>
      </c>
      <c r="X8996">
        <f>Sales_Data[[#This Row],[Sales]]-Sales_Data[[#This Row],[Cost]]</f>
        <v>36.544000000000004</v>
      </c>
      <c r="Y8996" s="3">
        <f>Sales_Data[[#This Row],[Gross_Profit_Recalc]]/Sales_Data[[#This Row],[Sales]]</f>
        <v>0.4</v>
      </c>
      <c r="Z8996">
        <f>YEAR(Sales_Data[[#This Row],[Order Date]])</f>
        <v>2014</v>
      </c>
    </row>
    <row r="8997" spans="1:26" x14ac:dyDescent="0.2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>_xlfn.XLOOKUP(Sales_Data[[#This Row],[Category]],Assumptions_Model!A:A, Assumptions_Model!B:B)</f>
        <v>0.6</v>
      </c>
      <c r="W8997">
        <f>Sales_Data[[#This Row],[Sales]]*Sales_Data[[#This Row],[Cost_%]]</f>
        <v>91.344000000000008</v>
      </c>
      <c r="X8997">
        <f>Sales_Data[[#This Row],[Sales]]-Sales_Data[[#This Row],[Cost]]</f>
        <v>60.896000000000001</v>
      </c>
      <c r="Y8997" s="3">
        <f>Sales_Data[[#This Row],[Gross_Profit_Recalc]]/Sales_Data[[#This Row],[Sales]]</f>
        <v>0.39999999999999997</v>
      </c>
      <c r="Z8997">
        <f>YEAR(Sales_Data[[#This Row],[Order Date]])</f>
        <v>2014</v>
      </c>
    </row>
    <row r="8998" spans="1:26" x14ac:dyDescent="0.2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>_xlfn.XLOOKUP(Sales_Data[[#This Row],[Category]],Assumptions_Model!A:A, Assumptions_Model!B:B)</f>
        <v>0.55000000000000004</v>
      </c>
      <c r="W8998">
        <f>Sales_Data[[#This Row],[Sales]]*Sales_Data[[#This Row],[Cost_%]]</f>
        <v>19.351199999999999</v>
      </c>
      <c r="X8998">
        <f>Sales_Data[[#This Row],[Sales]]-Sales_Data[[#This Row],[Cost]]</f>
        <v>15.832799999999999</v>
      </c>
      <c r="Y8998" s="3">
        <f>Sales_Data[[#This Row],[Gross_Profit_Recalc]]/Sales_Data[[#This Row],[Sales]]</f>
        <v>0.45</v>
      </c>
      <c r="Z8998">
        <f>YEAR(Sales_Data[[#This Row],[Order Date]])</f>
        <v>2017</v>
      </c>
    </row>
    <row r="8999" spans="1:26" x14ac:dyDescent="0.2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>_xlfn.XLOOKUP(Sales_Data[[#This Row],[Category]],Assumptions_Model!A:A, Assumptions_Model!B:B)</f>
        <v>0.6</v>
      </c>
      <c r="W8999">
        <f>Sales_Data[[#This Row],[Sales]]*Sales_Data[[#This Row],[Cost_%]]</f>
        <v>34.022399999999998</v>
      </c>
      <c r="X8999">
        <f>Sales_Data[[#This Row],[Sales]]-Sales_Data[[#This Row],[Cost]]</f>
        <v>22.681600000000003</v>
      </c>
      <c r="Y8999" s="3">
        <f>Sales_Data[[#This Row],[Gross_Profit_Recalc]]/Sales_Data[[#This Row],[Sales]]</f>
        <v>0.40000000000000008</v>
      </c>
      <c r="Z8999">
        <f>YEAR(Sales_Data[[#This Row],[Order Date]])</f>
        <v>2017</v>
      </c>
    </row>
    <row r="9000" spans="1:26" x14ac:dyDescent="0.2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>_xlfn.XLOOKUP(Sales_Data[[#This Row],[Category]],Assumptions_Model!A:A, Assumptions_Model!B:B)</f>
        <v>0.6</v>
      </c>
      <c r="W9000">
        <f>Sales_Data[[#This Row],[Sales]]*Sales_Data[[#This Row],[Cost_%]]</f>
        <v>164.4384</v>
      </c>
      <c r="X9000">
        <f>Sales_Data[[#This Row],[Sales]]-Sales_Data[[#This Row],[Cost]]</f>
        <v>109.62560000000002</v>
      </c>
      <c r="Y9000" s="3">
        <f>Sales_Data[[#This Row],[Gross_Profit_Recalc]]/Sales_Data[[#This Row],[Sales]]</f>
        <v>0.4</v>
      </c>
      <c r="Z9000">
        <f>YEAR(Sales_Data[[#This Row],[Order Date]])</f>
        <v>2017</v>
      </c>
    </row>
    <row r="9001" spans="1:26" x14ac:dyDescent="0.2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>_xlfn.XLOOKUP(Sales_Data[[#This Row],[Category]],Assumptions_Model!A:A, Assumptions_Model!B:B)</f>
        <v>0.65</v>
      </c>
      <c r="W9001">
        <f>Sales_Data[[#This Row],[Sales]]*Sales_Data[[#This Row],[Cost_%]]</f>
        <v>297.97950000000003</v>
      </c>
      <c r="X9001">
        <f>Sales_Data[[#This Row],[Sales]]-Sales_Data[[#This Row],[Cost]]</f>
        <v>160.45049999999998</v>
      </c>
      <c r="Y9001" s="3">
        <f>Sales_Data[[#This Row],[Gross_Profit_Recalc]]/Sales_Data[[#This Row],[Sales]]</f>
        <v>0.34999999999999992</v>
      </c>
      <c r="Z9001">
        <f>YEAR(Sales_Data[[#This Row],[Order Date]])</f>
        <v>2017</v>
      </c>
    </row>
    <row r="9002" spans="1:26" x14ac:dyDescent="0.2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f>_xlfn.XLOOKUP(Sales_Data[[#This Row],[Category]],Assumptions_Model!A:A, Assumptions_Model!B:B)</f>
        <v>0.6</v>
      </c>
      <c r="W9002">
        <f>Sales_Data[[#This Row],[Sales]]*Sales_Data[[#This Row],[Cost_%]]</f>
        <v>4.9356</v>
      </c>
      <c r="X9002">
        <f>Sales_Data[[#This Row],[Sales]]-Sales_Data[[#This Row],[Cost]]</f>
        <v>3.2904000000000009</v>
      </c>
      <c r="Y9002" s="3">
        <f>Sales_Data[[#This Row],[Gross_Profit_Recalc]]/Sales_Data[[#This Row],[Sales]]</f>
        <v>0.40000000000000008</v>
      </c>
      <c r="Z9002">
        <f>YEAR(Sales_Data[[#This Row],[Order Date]])</f>
        <v>2014</v>
      </c>
    </row>
    <row r="9003" spans="1:26" x14ac:dyDescent="0.2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>_xlfn.XLOOKUP(Sales_Data[[#This Row],[Category]],Assumptions_Model!A:A, Assumptions_Model!B:B)</f>
        <v>0.55000000000000004</v>
      </c>
      <c r="W9003">
        <f>Sales_Data[[#This Row],[Sales]]*Sales_Data[[#This Row],[Cost_%]]</f>
        <v>3.2725000000000004</v>
      </c>
      <c r="X9003">
        <f>Sales_Data[[#This Row],[Sales]]-Sales_Data[[#This Row],[Cost]]</f>
        <v>2.6774999999999998</v>
      </c>
      <c r="Y9003" s="3">
        <f>Sales_Data[[#This Row],[Gross_Profit_Recalc]]/Sales_Data[[#This Row],[Sales]]</f>
        <v>0.44999999999999996</v>
      </c>
      <c r="Z9003">
        <f>YEAR(Sales_Data[[#This Row],[Order Date]])</f>
        <v>2014</v>
      </c>
    </row>
    <row r="9004" spans="1:26" x14ac:dyDescent="0.2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>_xlfn.XLOOKUP(Sales_Data[[#This Row],[Category]],Assumptions_Model!A:A, Assumptions_Model!B:B)</f>
        <v>0.6</v>
      </c>
      <c r="W9004">
        <f>Sales_Data[[#This Row],[Sales]]*Sales_Data[[#This Row],[Cost_%]]</f>
        <v>9.1440000000000001</v>
      </c>
      <c r="X9004">
        <f>Sales_Data[[#This Row],[Sales]]-Sales_Data[[#This Row],[Cost]]</f>
        <v>6.0960000000000001</v>
      </c>
      <c r="Y9004" s="3">
        <f>Sales_Data[[#This Row],[Gross_Profit_Recalc]]/Sales_Data[[#This Row],[Sales]]</f>
        <v>0.4</v>
      </c>
      <c r="Z9004">
        <f>YEAR(Sales_Data[[#This Row],[Order Date]])</f>
        <v>2014</v>
      </c>
    </row>
    <row r="9005" spans="1:26" x14ac:dyDescent="0.2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>_xlfn.XLOOKUP(Sales_Data[[#This Row],[Category]],Assumptions_Model!A:A, Assumptions_Model!B:B)</f>
        <v>0.55000000000000004</v>
      </c>
      <c r="W9005">
        <f>Sales_Data[[#This Row],[Sales]]*Sales_Data[[#This Row],[Cost_%]]</f>
        <v>131.96700000000001</v>
      </c>
      <c r="X9005">
        <f>Sales_Data[[#This Row],[Sales]]-Sales_Data[[#This Row],[Cost]]</f>
        <v>107.97299999999998</v>
      </c>
      <c r="Y9005" s="3">
        <f>Sales_Data[[#This Row],[Gross_Profit_Recalc]]/Sales_Data[[#This Row],[Sales]]</f>
        <v>0.44999999999999996</v>
      </c>
      <c r="Z9005">
        <f>YEAR(Sales_Data[[#This Row],[Order Date]])</f>
        <v>2015</v>
      </c>
    </row>
    <row r="9006" spans="1:26" x14ac:dyDescent="0.2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>_xlfn.XLOOKUP(Sales_Data[[#This Row],[Category]],Assumptions_Model!A:A, Assumptions_Model!B:B)</f>
        <v>0.6</v>
      </c>
      <c r="W9006">
        <f>Sales_Data[[#This Row],[Sales]]*Sales_Data[[#This Row],[Cost_%]]</f>
        <v>14.304</v>
      </c>
      <c r="X9006">
        <f>Sales_Data[[#This Row],[Sales]]-Sales_Data[[#This Row],[Cost]]</f>
        <v>9.5359999999999996</v>
      </c>
      <c r="Y9006" s="3">
        <f>Sales_Data[[#This Row],[Gross_Profit_Recalc]]/Sales_Data[[#This Row],[Sales]]</f>
        <v>0.39999999999999997</v>
      </c>
      <c r="Z9006">
        <f>YEAR(Sales_Data[[#This Row],[Order Date]])</f>
        <v>2015</v>
      </c>
    </row>
    <row r="9007" spans="1:26" x14ac:dyDescent="0.2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>_xlfn.XLOOKUP(Sales_Data[[#This Row],[Category]],Assumptions_Model!A:A, Assumptions_Model!B:B)</f>
        <v>0.6</v>
      </c>
      <c r="W9007">
        <f>Sales_Data[[#This Row],[Sales]]*Sales_Data[[#This Row],[Cost_%]]</f>
        <v>55.511999999999993</v>
      </c>
      <c r="X9007">
        <f>Sales_Data[[#This Row],[Sales]]-Sales_Data[[#This Row],[Cost]]</f>
        <v>37.008000000000003</v>
      </c>
      <c r="Y9007" s="3">
        <f>Sales_Data[[#This Row],[Gross_Profit_Recalc]]/Sales_Data[[#This Row],[Sales]]</f>
        <v>0.4</v>
      </c>
      <c r="Z9007">
        <f>YEAR(Sales_Data[[#This Row],[Order Date]])</f>
        <v>2017</v>
      </c>
    </row>
    <row r="9008" spans="1:26" x14ac:dyDescent="0.2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>_xlfn.XLOOKUP(Sales_Data[[#This Row],[Category]],Assumptions_Model!A:A, Assumptions_Model!B:B)</f>
        <v>0.6</v>
      </c>
      <c r="W9008">
        <f>Sales_Data[[#This Row],[Sales]]*Sales_Data[[#This Row],[Cost_%]]</f>
        <v>22.655999999999999</v>
      </c>
      <c r="X9008">
        <f>Sales_Data[[#This Row],[Sales]]-Sales_Data[[#This Row],[Cost]]</f>
        <v>15.103999999999999</v>
      </c>
      <c r="Y9008" s="3">
        <f>Sales_Data[[#This Row],[Gross_Profit_Recalc]]/Sales_Data[[#This Row],[Sales]]</f>
        <v>0.4</v>
      </c>
      <c r="Z9008">
        <f>YEAR(Sales_Data[[#This Row],[Order Date]])</f>
        <v>2017</v>
      </c>
    </row>
    <row r="9009" spans="1:26" x14ac:dyDescent="0.2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f>_xlfn.XLOOKUP(Sales_Data[[#This Row],[Category]],Assumptions_Model!A:A, Assumptions_Model!B:B)</f>
        <v>0.6</v>
      </c>
      <c r="W9009">
        <f>Sales_Data[[#This Row],[Sales]]*Sales_Data[[#This Row],[Cost_%]]</f>
        <v>4.4279999999999999</v>
      </c>
      <c r="X9009">
        <f>Sales_Data[[#This Row],[Sales]]-Sales_Data[[#This Row],[Cost]]</f>
        <v>2.952</v>
      </c>
      <c r="Y9009" s="3">
        <f>Sales_Data[[#This Row],[Gross_Profit_Recalc]]/Sales_Data[[#This Row],[Sales]]</f>
        <v>0.4</v>
      </c>
      <c r="Z9009">
        <f>YEAR(Sales_Data[[#This Row],[Order Date]])</f>
        <v>2017</v>
      </c>
    </row>
    <row r="9010" spans="1:26" x14ac:dyDescent="0.2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>_xlfn.XLOOKUP(Sales_Data[[#This Row],[Category]],Assumptions_Model!A:A, Assumptions_Model!B:B)</f>
        <v>0.65</v>
      </c>
      <c r="W9010">
        <f>Sales_Data[[#This Row],[Sales]]*Sales_Data[[#This Row],[Cost_%]]</f>
        <v>3.7830000000000004</v>
      </c>
      <c r="X9010">
        <f>Sales_Data[[#This Row],[Sales]]-Sales_Data[[#This Row],[Cost]]</f>
        <v>2.0369999999999999</v>
      </c>
      <c r="Y9010" s="3">
        <f>Sales_Data[[#This Row],[Gross_Profit_Recalc]]/Sales_Data[[#This Row],[Sales]]</f>
        <v>0.35</v>
      </c>
      <c r="Z9010">
        <f>YEAR(Sales_Data[[#This Row],[Order Date]])</f>
        <v>2017</v>
      </c>
    </row>
    <row r="9011" spans="1:26" x14ac:dyDescent="0.2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>_xlfn.XLOOKUP(Sales_Data[[#This Row],[Category]],Assumptions_Model!A:A, Assumptions_Model!B:B)</f>
        <v>0.6</v>
      </c>
      <c r="W9011">
        <f>Sales_Data[[#This Row],[Sales]]*Sales_Data[[#This Row],[Cost_%]]</f>
        <v>2.2895999999999996</v>
      </c>
      <c r="X9011">
        <f>Sales_Data[[#This Row],[Sales]]-Sales_Data[[#This Row],[Cost]]</f>
        <v>1.5264000000000002</v>
      </c>
      <c r="Y9011" s="3">
        <f>Sales_Data[[#This Row],[Gross_Profit_Recalc]]/Sales_Data[[#This Row],[Sales]]</f>
        <v>0.40000000000000008</v>
      </c>
      <c r="Z9011">
        <f>YEAR(Sales_Data[[#This Row],[Order Date]])</f>
        <v>2017</v>
      </c>
    </row>
    <row r="9012" spans="1:26" x14ac:dyDescent="0.2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f>_xlfn.XLOOKUP(Sales_Data[[#This Row],[Category]],Assumptions_Model!A:A, Assumptions_Model!B:B)</f>
        <v>0.6</v>
      </c>
      <c r="W9012">
        <f>Sales_Data[[#This Row],[Sales]]*Sales_Data[[#This Row],[Cost_%]]</f>
        <v>15.696</v>
      </c>
      <c r="X9012">
        <f>Sales_Data[[#This Row],[Sales]]-Sales_Data[[#This Row],[Cost]]</f>
        <v>10.464</v>
      </c>
      <c r="Y9012" s="3">
        <f>Sales_Data[[#This Row],[Gross_Profit_Recalc]]/Sales_Data[[#This Row],[Sales]]</f>
        <v>0.4</v>
      </c>
      <c r="Z9012">
        <f>YEAR(Sales_Data[[#This Row],[Order Date]])</f>
        <v>2017</v>
      </c>
    </row>
    <row r="9013" spans="1:26" x14ac:dyDescent="0.2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>_xlfn.XLOOKUP(Sales_Data[[#This Row],[Category]],Assumptions_Model!A:A, Assumptions_Model!B:B)</f>
        <v>0.55000000000000004</v>
      </c>
      <c r="W9013">
        <f>Sales_Data[[#This Row],[Sales]]*Sales_Data[[#This Row],[Cost_%]]</f>
        <v>55.440000000000005</v>
      </c>
      <c r="X9013">
        <f>Sales_Data[[#This Row],[Sales]]-Sales_Data[[#This Row],[Cost]]</f>
        <v>45.359999999999992</v>
      </c>
      <c r="Y9013" s="3">
        <f>Sales_Data[[#This Row],[Gross_Profit_Recalc]]/Sales_Data[[#This Row],[Sales]]</f>
        <v>0.44999999999999996</v>
      </c>
      <c r="Z9013">
        <f>YEAR(Sales_Data[[#This Row],[Order Date]])</f>
        <v>2015</v>
      </c>
    </row>
    <row r="9014" spans="1:26" x14ac:dyDescent="0.2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>_xlfn.XLOOKUP(Sales_Data[[#This Row],[Category]],Assumptions_Model!A:A, Assumptions_Model!B:B)</f>
        <v>0.65</v>
      </c>
      <c r="W9014">
        <f>Sales_Data[[#This Row],[Sales]]*Sales_Data[[#This Row],[Cost_%]]</f>
        <v>88.27000000000001</v>
      </c>
      <c r="X9014">
        <f>Sales_Data[[#This Row],[Sales]]-Sales_Data[[#This Row],[Cost]]</f>
        <v>47.53</v>
      </c>
      <c r="Y9014" s="3">
        <f>Sales_Data[[#This Row],[Gross_Profit_Recalc]]/Sales_Data[[#This Row],[Sales]]</f>
        <v>0.35</v>
      </c>
      <c r="Z9014">
        <f>YEAR(Sales_Data[[#This Row],[Order Date]])</f>
        <v>2016</v>
      </c>
    </row>
    <row r="9015" spans="1:26" x14ac:dyDescent="0.2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>_xlfn.XLOOKUP(Sales_Data[[#This Row],[Category]],Assumptions_Model!A:A, Assumptions_Model!B:B)</f>
        <v>0.6</v>
      </c>
      <c r="W9015">
        <f>Sales_Data[[#This Row],[Sales]]*Sales_Data[[#This Row],[Cost_%]]</f>
        <v>8.34</v>
      </c>
      <c r="X9015">
        <f>Sales_Data[[#This Row],[Sales]]-Sales_Data[[#This Row],[Cost]]</f>
        <v>5.5600000000000005</v>
      </c>
      <c r="Y9015" s="3">
        <f>Sales_Data[[#This Row],[Gross_Profit_Recalc]]/Sales_Data[[#This Row],[Sales]]</f>
        <v>0.4</v>
      </c>
      <c r="Z9015">
        <f>YEAR(Sales_Data[[#This Row],[Order Date]])</f>
        <v>2017</v>
      </c>
    </row>
    <row r="9016" spans="1:26" x14ac:dyDescent="0.2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>_xlfn.XLOOKUP(Sales_Data[[#This Row],[Category]],Assumptions_Model!A:A, Assumptions_Model!B:B)</f>
        <v>0.6</v>
      </c>
      <c r="W9016">
        <f>Sales_Data[[#This Row],[Sales]]*Sales_Data[[#This Row],[Cost_%]]</f>
        <v>11.639999999999999</v>
      </c>
      <c r="X9016">
        <f>Sales_Data[[#This Row],[Sales]]-Sales_Data[[#This Row],[Cost]]</f>
        <v>7.76</v>
      </c>
      <c r="Y9016" s="3">
        <f>Sales_Data[[#This Row],[Gross_Profit_Recalc]]/Sales_Data[[#This Row],[Sales]]</f>
        <v>0.4</v>
      </c>
      <c r="Z9016">
        <f>YEAR(Sales_Data[[#This Row],[Order Date]])</f>
        <v>2017</v>
      </c>
    </row>
    <row r="9017" spans="1:26" x14ac:dyDescent="0.2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>_xlfn.XLOOKUP(Sales_Data[[#This Row],[Category]],Assumptions_Model!A:A, Assumptions_Model!B:B)</f>
        <v>0.6</v>
      </c>
      <c r="W9017">
        <f>Sales_Data[[#This Row],[Sales]]*Sales_Data[[#This Row],[Cost_%]]</f>
        <v>8.0927999999999987</v>
      </c>
      <c r="X9017">
        <f>Sales_Data[[#This Row],[Sales]]-Sales_Data[[#This Row],[Cost]]</f>
        <v>5.3952000000000009</v>
      </c>
      <c r="Y9017" s="3">
        <f>Sales_Data[[#This Row],[Gross_Profit_Recalc]]/Sales_Data[[#This Row],[Sales]]</f>
        <v>0.40000000000000008</v>
      </c>
      <c r="Z9017">
        <f>YEAR(Sales_Data[[#This Row],[Order Date]])</f>
        <v>2016</v>
      </c>
    </row>
    <row r="9018" spans="1:26" x14ac:dyDescent="0.2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f>_xlfn.XLOOKUP(Sales_Data[[#This Row],[Category]],Assumptions_Model!A:A, Assumptions_Model!B:B)</f>
        <v>0.6</v>
      </c>
      <c r="W9018">
        <f>Sales_Data[[#This Row],[Sales]]*Sales_Data[[#This Row],[Cost_%]]</f>
        <v>6.8495999999999997</v>
      </c>
      <c r="X9018">
        <f>Sales_Data[[#This Row],[Sales]]-Sales_Data[[#This Row],[Cost]]</f>
        <v>4.5664000000000007</v>
      </c>
      <c r="Y9018" s="3">
        <f>Sales_Data[[#This Row],[Gross_Profit_Recalc]]/Sales_Data[[#This Row],[Sales]]</f>
        <v>0.4</v>
      </c>
      <c r="Z9018">
        <f>YEAR(Sales_Data[[#This Row],[Order Date]])</f>
        <v>2016</v>
      </c>
    </row>
    <row r="9019" spans="1:26" x14ac:dyDescent="0.2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>_xlfn.XLOOKUP(Sales_Data[[#This Row],[Category]],Assumptions_Model!A:A, Assumptions_Model!B:B)</f>
        <v>0.6</v>
      </c>
      <c r="W9019">
        <f>Sales_Data[[#This Row],[Sales]]*Sales_Data[[#This Row],[Cost_%]]</f>
        <v>10.584</v>
      </c>
      <c r="X9019">
        <f>Sales_Data[[#This Row],[Sales]]-Sales_Data[[#This Row],[Cost]]</f>
        <v>7.0560000000000009</v>
      </c>
      <c r="Y9019" s="3">
        <f>Sales_Data[[#This Row],[Gross_Profit_Recalc]]/Sales_Data[[#This Row],[Sales]]</f>
        <v>0.4</v>
      </c>
      <c r="Z9019">
        <f>YEAR(Sales_Data[[#This Row],[Order Date]])</f>
        <v>2016</v>
      </c>
    </row>
    <row r="9020" spans="1:26" x14ac:dyDescent="0.2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>_xlfn.XLOOKUP(Sales_Data[[#This Row],[Category]],Assumptions_Model!A:A, Assumptions_Model!B:B)</f>
        <v>0.6</v>
      </c>
      <c r="W9020">
        <f>Sales_Data[[#This Row],[Sales]]*Sales_Data[[#This Row],[Cost_%]]</f>
        <v>10.223999999999998</v>
      </c>
      <c r="X9020">
        <f>Sales_Data[[#This Row],[Sales]]-Sales_Data[[#This Row],[Cost]]</f>
        <v>6.8160000000000007</v>
      </c>
      <c r="Y9020" s="3">
        <f>Sales_Data[[#This Row],[Gross_Profit_Recalc]]/Sales_Data[[#This Row],[Sales]]</f>
        <v>0.40000000000000008</v>
      </c>
      <c r="Z9020">
        <f>YEAR(Sales_Data[[#This Row],[Order Date]])</f>
        <v>2016</v>
      </c>
    </row>
    <row r="9021" spans="1:26" x14ac:dyDescent="0.2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>_xlfn.XLOOKUP(Sales_Data[[#This Row],[Category]],Assumptions_Model!A:A, Assumptions_Model!B:B)</f>
        <v>0.55000000000000004</v>
      </c>
      <c r="W9021">
        <f>Sales_Data[[#This Row],[Sales]]*Sales_Data[[#This Row],[Cost_%]]</f>
        <v>54.989000000000004</v>
      </c>
      <c r="X9021">
        <f>Sales_Data[[#This Row],[Sales]]-Sales_Data[[#This Row],[Cost]]</f>
        <v>44.991</v>
      </c>
      <c r="Y9021" s="3">
        <f>Sales_Data[[#This Row],[Gross_Profit_Recalc]]/Sales_Data[[#This Row],[Sales]]</f>
        <v>0.44999999999999996</v>
      </c>
      <c r="Z9021">
        <f>YEAR(Sales_Data[[#This Row],[Order Date]])</f>
        <v>2014</v>
      </c>
    </row>
    <row r="9022" spans="1:26" x14ac:dyDescent="0.2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>_xlfn.XLOOKUP(Sales_Data[[#This Row],[Category]],Assumptions_Model!A:A, Assumptions_Model!B:B)</f>
        <v>0.65</v>
      </c>
      <c r="W9022">
        <f>Sales_Data[[#This Row],[Sales]]*Sales_Data[[#This Row],[Cost_%]]</f>
        <v>19.149000000000001</v>
      </c>
      <c r="X9022">
        <f>Sales_Data[[#This Row],[Sales]]-Sales_Data[[#This Row],[Cost]]</f>
        <v>10.311</v>
      </c>
      <c r="Y9022" s="3">
        <f>Sales_Data[[#This Row],[Gross_Profit_Recalc]]/Sales_Data[[#This Row],[Sales]]</f>
        <v>0.35</v>
      </c>
      <c r="Z9022">
        <f>YEAR(Sales_Data[[#This Row],[Order Date]])</f>
        <v>2014</v>
      </c>
    </row>
    <row r="9023" spans="1:26" x14ac:dyDescent="0.2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>_xlfn.XLOOKUP(Sales_Data[[#This Row],[Category]],Assumptions_Model!A:A, Assumptions_Model!B:B)</f>
        <v>0.6</v>
      </c>
      <c r="W9023">
        <f>Sales_Data[[#This Row],[Sales]]*Sales_Data[[#This Row],[Cost_%]]</f>
        <v>100.15199999999999</v>
      </c>
      <c r="X9023">
        <f>Sales_Data[[#This Row],[Sales]]-Sales_Data[[#This Row],[Cost]]</f>
        <v>66.768000000000001</v>
      </c>
      <c r="Y9023" s="3">
        <f>Sales_Data[[#This Row],[Gross_Profit_Recalc]]/Sales_Data[[#This Row],[Sales]]</f>
        <v>0.4</v>
      </c>
      <c r="Z9023">
        <f>YEAR(Sales_Data[[#This Row],[Order Date]])</f>
        <v>2015</v>
      </c>
    </row>
    <row r="9024" spans="1:26" x14ac:dyDescent="0.2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>_xlfn.XLOOKUP(Sales_Data[[#This Row],[Category]],Assumptions_Model!A:A, Assumptions_Model!B:B)</f>
        <v>0.65</v>
      </c>
      <c r="W9024">
        <f>Sales_Data[[#This Row],[Sales]]*Sales_Data[[#This Row],[Cost_%]]</f>
        <v>63.913200000000003</v>
      </c>
      <c r="X9024">
        <f>Sales_Data[[#This Row],[Sales]]-Sales_Data[[#This Row],[Cost]]</f>
        <v>34.4148</v>
      </c>
      <c r="Y9024" s="3">
        <f>Sales_Data[[#This Row],[Gross_Profit_Recalc]]/Sales_Data[[#This Row],[Sales]]</f>
        <v>0.35</v>
      </c>
      <c r="Z9024">
        <f>YEAR(Sales_Data[[#This Row],[Order Date]])</f>
        <v>2016</v>
      </c>
    </row>
    <row r="9025" spans="1:26" x14ac:dyDescent="0.2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>_xlfn.XLOOKUP(Sales_Data[[#This Row],[Category]],Assumptions_Model!A:A, Assumptions_Model!B:B)</f>
        <v>0.65</v>
      </c>
      <c r="W9025">
        <f>Sales_Data[[#This Row],[Sales]]*Sales_Data[[#This Row],[Cost_%]]</f>
        <v>76.6233</v>
      </c>
      <c r="X9025">
        <f>Sales_Data[[#This Row],[Sales]]-Sales_Data[[#This Row],[Cost]]</f>
        <v>41.258700000000005</v>
      </c>
      <c r="Y9025" s="3">
        <f>Sales_Data[[#This Row],[Gross_Profit_Recalc]]/Sales_Data[[#This Row],[Sales]]</f>
        <v>0.35000000000000003</v>
      </c>
      <c r="Z9025">
        <f>YEAR(Sales_Data[[#This Row],[Order Date]])</f>
        <v>2015</v>
      </c>
    </row>
    <row r="9026" spans="1:26" x14ac:dyDescent="0.2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f>_xlfn.XLOOKUP(Sales_Data[[#This Row],[Category]],Assumptions_Model!A:A, Assumptions_Model!B:B)</f>
        <v>0.55000000000000004</v>
      </c>
      <c r="W9026">
        <f>Sales_Data[[#This Row],[Sales]]*Sales_Data[[#This Row],[Cost_%]]</f>
        <v>11.5335</v>
      </c>
      <c r="X9026">
        <f>Sales_Data[[#This Row],[Sales]]-Sales_Data[[#This Row],[Cost]]</f>
        <v>9.4364999999999988</v>
      </c>
      <c r="Y9026" s="3">
        <f>Sales_Data[[#This Row],[Gross_Profit_Recalc]]/Sales_Data[[#This Row],[Sales]]</f>
        <v>0.44999999999999996</v>
      </c>
      <c r="Z9026">
        <f>YEAR(Sales_Data[[#This Row],[Order Date]])</f>
        <v>2016</v>
      </c>
    </row>
    <row r="9027" spans="1:26" x14ac:dyDescent="0.2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f>_xlfn.XLOOKUP(Sales_Data[[#This Row],[Category]],Assumptions_Model!A:A, Assumptions_Model!B:B)</f>
        <v>0.55000000000000004</v>
      </c>
      <c r="W9027">
        <f>Sales_Data[[#This Row],[Sales]]*Sales_Data[[#This Row],[Cost_%]]</f>
        <v>76.978000000000009</v>
      </c>
      <c r="X9027">
        <f>Sales_Data[[#This Row],[Sales]]-Sales_Data[[#This Row],[Cost]]</f>
        <v>62.981999999999999</v>
      </c>
      <c r="Y9027" s="3">
        <f>Sales_Data[[#This Row],[Gross_Profit_Recalc]]/Sales_Data[[#This Row],[Sales]]</f>
        <v>0.44999999999999996</v>
      </c>
      <c r="Z9027">
        <f>YEAR(Sales_Data[[#This Row],[Order Date]])</f>
        <v>2016</v>
      </c>
    </row>
    <row r="9028" spans="1:26" x14ac:dyDescent="0.2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>_xlfn.XLOOKUP(Sales_Data[[#This Row],[Category]],Assumptions_Model!A:A, Assumptions_Model!B:B)</f>
        <v>0.65</v>
      </c>
      <c r="W9028">
        <f>Sales_Data[[#This Row],[Sales]]*Sales_Data[[#This Row],[Cost_%]]</f>
        <v>24.531000000000002</v>
      </c>
      <c r="X9028">
        <f>Sales_Data[[#This Row],[Sales]]-Sales_Data[[#This Row],[Cost]]</f>
        <v>13.209</v>
      </c>
      <c r="Y9028" s="3">
        <f>Sales_Data[[#This Row],[Gross_Profit_Recalc]]/Sales_Data[[#This Row],[Sales]]</f>
        <v>0.35</v>
      </c>
      <c r="Z9028">
        <f>YEAR(Sales_Data[[#This Row],[Order Date]])</f>
        <v>2016</v>
      </c>
    </row>
    <row r="9029" spans="1:26" x14ac:dyDescent="0.2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>_xlfn.XLOOKUP(Sales_Data[[#This Row],[Category]],Assumptions_Model!A:A, Assumptions_Model!B:B)</f>
        <v>0.65</v>
      </c>
      <c r="W9029">
        <f>Sales_Data[[#This Row],[Sales]]*Sales_Data[[#This Row],[Cost_%]]</f>
        <v>9.6330000000000009</v>
      </c>
      <c r="X9029">
        <f>Sales_Data[[#This Row],[Sales]]-Sales_Data[[#This Row],[Cost]]</f>
        <v>5.1869999999999994</v>
      </c>
      <c r="Y9029" s="3">
        <f>Sales_Data[[#This Row],[Gross_Profit_Recalc]]/Sales_Data[[#This Row],[Sales]]</f>
        <v>0.35</v>
      </c>
      <c r="Z9029">
        <f>YEAR(Sales_Data[[#This Row],[Order Date]])</f>
        <v>2016</v>
      </c>
    </row>
    <row r="9030" spans="1:26" x14ac:dyDescent="0.2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>_xlfn.XLOOKUP(Sales_Data[[#This Row],[Category]],Assumptions_Model!A:A, Assumptions_Model!B:B)</f>
        <v>0.65</v>
      </c>
      <c r="W9030">
        <f>Sales_Data[[#This Row],[Sales]]*Sales_Data[[#This Row],[Cost_%]]</f>
        <v>124.68299999999999</v>
      </c>
      <c r="X9030">
        <f>Sales_Data[[#This Row],[Sales]]-Sales_Data[[#This Row],[Cost]]</f>
        <v>67.137</v>
      </c>
      <c r="Y9030" s="3">
        <f>Sales_Data[[#This Row],[Gross_Profit_Recalc]]/Sales_Data[[#This Row],[Sales]]</f>
        <v>0.35000000000000003</v>
      </c>
      <c r="Z9030">
        <f>YEAR(Sales_Data[[#This Row],[Order Date]])</f>
        <v>2016</v>
      </c>
    </row>
    <row r="9031" spans="1:26" x14ac:dyDescent="0.2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>_xlfn.XLOOKUP(Sales_Data[[#This Row],[Category]],Assumptions_Model!A:A, Assumptions_Model!B:B)</f>
        <v>0.6</v>
      </c>
      <c r="W9031">
        <f>Sales_Data[[#This Row],[Sales]]*Sales_Data[[#This Row],[Cost_%]]</f>
        <v>8.3423999999999996</v>
      </c>
      <c r="X9031">
        <f>Sales_Data[[#This Row],[Sales]]-Sales_Data[[#This Row],[Cost]]</f>
        <v>5.5616000000000003</v>
      </c>
      <c r="Y9031" s="3">
        <f>Sales_Data[[#This Row],[Gross_Profit_Recalc]]/Sales_Data[[#This Row],[Sales]]</f>
        <v>0.4</v>
      </c>
      <c r="Z9031">
        <f>YEAR(Sales_Data[[#This Row],[Order Date]])</f>
        <v>2014</v>
      </c>
    </row>
    <row r="9032" spans="1:26" x14ac:dyDescent="0.2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>_xlfn.XLOOKUP(Sales_Data[[#This Row],[Category]],Assumptions_Model!A:A, Assumptions_Model!B:B)</f>
        <v>0.6</v>
      </c>
      <c r="W9032">
        <f>Sales_Data[[#This Row],[Sales]]*Sales_Data[[#This Row],[Cost_%]]</f>
        <v>188.76000000000002</v>
      </c>
      <c r="X9032">
        <f>Sales_Data[[#This Row],[Sales]]-Sales_Data[[#This Row],[Cost]]</f>
        <v>125.84</v>
      </c>
      <c r="Y9032" s="3">
        <f>Sales_Data[[#This Row],[Gross_Profit_Recalc]]/Sales_Data[[#This Row],[Sales]]</f>
        <v>0.39999999999999997</v>
      </c>
      <c r="Z9032">
        <f>YEAR(Sales_Data[[#This Row],[Order Date]])</f>
        <v>2017</v>
      </c>
    </row>
    <row r="9033" spans="1:26" x14ac:dyDescent="0.2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>_xlfn.XLOOKUP(Sales_Data[[#This Row],[Category]],Assumptions_Model!A:A, Assumptions_Model!B:B)</f>
        <v>0.65</v>
      </c>
      <c r="W9033">
        <f>Sales_Data[[#This Row],[Sales]]*Sales_Data[[#This Row],[Cost_%]]</f>
        <v>184.31400000000002</v>
      </c>
      <c r="X9033">
        <f>Sales_Data[[#This Row],[Sales]]-Sales_Data[[#This Row],[Cost]]</f>
        <v>99.245999999999981</v>
      </c>
      <c r="Y9033" s="3">
        <f>Sales_Data[[#This Row],[Gross_Profit_Recalc]]/Sales_Data[[#This Row],[Sales]]</f>
        <v>0.34999999999999992</v>
      </c>
      <c r="Z9033">
        <f>YEAR(Sales_Data[[#This Row],[Order Date]])</f>
        <v>2017</v>
      </c>
    </row>
    <row r="9034" spans="1:26" x14ac:dyDescent="0.2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>_xlfn.XLOOKUP(Sales_Data[[#This Row],[Category]],Assumptions_Model!A:A, Assumptions_Model!B:B)</f>
        <v>0.65</v>
      </c>
      <c r="W9034">
        <f>Sales_Data[[#This Row],[Sales]]*Sales_Data[[#This Row],[Cost_%]]</f>
        <v>317.17399999999998</v>
      </c>
      <c r="X9034">
        <f>Sales_Data[[#This Row],[Sales]]-Sales_Data[[#This Row],[Cost]]</f>
        <v>170.786</v>
      </c>
      <c r="Y9034" s="3">
        <f>Sales_Data[[#This Row],[Gross_Profit_Recalc]]/Sales_Data[[#This Row],[Sales]]</f>
        <v>0.35000000000000003</v>
      </c>
      <c r="Z9034">
        <f>YEAR(Sales_Data[[#This Row],[Order Date]])</f>
        <v>2017</v>
      </c>
    </row>
    <row r="9035" spans="1:26" x14ac:dyDescent="0.2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>_xlfn.XLOOKUP(Sales_Data[[#This Row],[Category]],Assumptions_Model!A:A, Assumptions_Model!B:B)</f>
        <v>0.6</v>
      </c>
      <c r="W9035">
        <f>Sales_Data[[#This Row],[Sales]]*Sales_Data[[#This Row],[Cost_%]]</f>
        <v>1076.3879999999999</v>
      </c>
      <c r="X9035">
        <f>Sales_Data[[#This Row],[Sales]]-Sales_Data[[#This Row],[Cost]]</f>
        <v>717.5920000000001</v>
      </c>
      <c r="Y9035" s="3">
        <f>Sales_Data[[#This Row],[Gross_Profit_Recalc]]/Sales_Data[[#This Row],[Sales]]</f>
        <v>0.40000000000000008</v>
      </c>
      <c r="Z9035">
        <f>YEAR(Sales_Data[[#This Row],[Order Date]])</f>
        <v>2014</v>
      </c>
    </row>
    <row r="9036" spans="1:26" x14ac:dyDescent="0.2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>_xlfn.XLOOKUP(Sales_Data[[#This Row],[Category]],Assumptions_Model!A:A, Assumptions_Model!B:B)</f>
        <v>0.6</v>
      </c>
      <c r="W9036">
        <f>Sales_Data[[#This Row],[Sales]]*Sales_Data[[#This Row],[Cost_%]]</f>
        <v>1.7951999999999999</v>
      </c>
      <c r="X9036">
        <f>Sales_Data[[#This Row],[Sales]]-Sales_Data[[#This Row],[Cost]]</f>
        <v>1.1968000000000001</v>
      </c>
      <c r="Y9036" s="3">
        <f>Sales_Data[[#This Row],[Gross_Profit_Recalc]]/Sales_Data[[#This Row],[Sales]]</f>
        <v>0.4</v>
      </c>
      <c r="Z9036">
        <f>YEAR(Sales_Data[[#This Row],[Order Date]])</f>
        <v>2015</v>
      </c>
    </row>
    <row r="9037" spans="1:26" x14ac:dyDescent="0.2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>_xlfn.XLOOKUP(Sales_Data[[#This Row],[Category]],Assumptions_Model!A:A, Assumptions_Model!B:B)</f>
        <v>0.55000000000000004</v>
      </c>
      <c r="W9037">
        <f>Sales_Data[[#This Row],[Sales]]*Sales_Data[[#This Row],[Cost_%]]</f>
        <v>59.822400000000002</v>
      </c>
      <c r="X9037">
        <f>Sales_Data[[#This Row],[Sales]]-Sales_Data[[#This Row],[Cost]]</f>
        <v>48.945599999999999</v>
      </c>
      <c r="Y9037" s="3">
        <f>Sales_Data[[#This Row],[Gross_Profit_Recalc]]/Sales_Data[[#This Row],[Sales]]</f>
        <v>0.45</v>
      </c>
      <c r="Z9037">
        <f>YEAR(Sales_Data[[#This Row],[Order Date]])</f>
        <v>2015</v>
      </c>
    </row>
    <row r="9038" spans="1:26" x14ac:dyDescent="0.2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>_xlfn.XLOOKUP(Sales_Data[[#This Row],[Category]],Assumptions_Model!A:A, Assumptions_Model!B:B)</f>
        <v>0.6</v>
      </c>
      <c r="W9038">
        <f>Sales_Data[[#This Row],[Sales]]*Sales_Data[[#This Row],[Cost_%]]</f>
        <v>15.552</v>
      </c>
      <c r="X9038">
        <f>Sales_Data[[#This Row],[Sales]]-Sales_Data[[#This Row],[Cost]]</f>
        <v>10.368000000000002</v>
      </c>
      <c r="Y9038" s="3">
        <f>Sales_Data[[#This Row],[Gross_Profit_Recalc]]/Sales_Data[[#This Row],[Sales]]</f>
        <v>0.40000000000000008</v>
      </c>
      <c r="Z9038">
        <f>YEAR(Sales_Data[[#This Row],[Order Date]])</f>
        <v>2015</v>
      </c>
    </row>
    <row r="9039" spans="1:26" x14ac:dyDescent="0.2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>_xlfn.XLOOKUP(Sales_Data[[#This Row],[Category]],Assumptions_Model!A:A, Assumptions_Model!B:B)</f>
        <v>0.6</v>
      </c>
      <c r="W9039">
        <f>Sales_Data[[#This Row],[Sales]]*Sales_Data[[#This Row],[Cost_%]]</f>
        <v>13.547999999999998</v>
      </c>
      <c r="X9039">
        <f>Sales_Data[[#This Row],[Sales]]-Sales_Data[[#This Row],[Cost]]</f>
        <v>9.032</v>
      </c>
      <c r="Y9039" s="3">
        <f>Sales_Data[[#This Row],[Gross_Profit_Recalc]]/Sales_Data[[#This Row],[Sales]]</f>
        <v>0.4</v>
      </c>
      <c r="Z9039">
        <f>YEAR(Sales_Data[[#This Row],[Order Date]])</f>
        <v>2015</v>
      </c>
    </row>
    <row r="9040" spans="1:26" x14ac:dyDescent="0.2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>_xlfn.XLOOKUP(Sales_Data[[#This Row],[Category]],Assumptions_Model!A:A, Assumptions_Model!B:B)</f>
        <v>0.55000000000000004</v>
      </c>
      <c r="W9040">
        <f>Sales_Data[[#This Row],[Sales]]*Sales_Data[[#This Row],[Cost_%]]</f>
        <v>30.346800000000002</v>
      </c>
      <c r="X9040">
        <f>Sales_Data[[#This Row],[Sales]]-Sales_Data[[#This Row],[Cost]]</f>
        <v>24.8292</v>
      </c>
      <c r="Y9040" s="3">
        <f>Sales_Data[[#This Row],[Gross_Profit_Recalc]]/Sales_Data[[#This Row],[Sales]]</f>
        <v>0.45</v>
      </c>
      <c r="Z9040">
        <f>YEAR(Sales_Data[[#This Row],[Order Date]])</f>
        <v>2017</v>
      </c>
    </row>
    <row r="9041" spans="1:26" x14ac:dyDescent="0.2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>_xlfn.XLOOKUP(Sales_Data[[#This Row],[Category]],Assumptions_Model!A:A, Assumptions_Model!B:B)</f>
        <v>0.6</v>
      </c>
      <c r="W9041">
        <f>Sales_Data[[#This Row],[Sales]]*Sales_Data[[#This Row],[Cost_%]]</f>
        <v>5935.6439999999993</v>
      </c>
      <c r="X9041">
        <f>Sales_Data[[#This Row],[Sales]]-Sales_Data[[#This Row],[Cost]]</f>
        <v>3957.0960000000005</v>
      </c>
      <c r="Y9041" s="3">
        <f>Sales_Data[[#This Row],[Gross_Profit_Recalc]]/Sales_Data[[#This Row],[Sales]]</f>
        <v>0.40000000000000008</v>
      </c>
      <c r="Z9041">
        <f>YEAR(Sales_Data[[#This Row],[Order Date]])</f>
        <v>2016</v>
      </c>
    </row>
    <row r="9042" spans="1:26" x14ac:dyDescent="0.2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>_xlfn.XLOOKUP(Sales_Data[[#This Row],[Category]],Assumptions_Model!A:A, Assumptions_Model!B:B)</f>
        <v>0.65</v>
      </c>
      <c r="W9042">
        <f>Sales_Data[[#This Row],[Sales]]*Sales_Data[[#This Row],[Cost_%]]</f>
        <v>48.044750000000008</v>
      </c>
      <c r="X9042">
        <f>Sales_Data[[#This Row],[Sales]]-Sales_Data[[#This Row],[Cost]]</f>
        <v>25.870249999999999</v>
      </c>
      <c r="Y9042" s="3">
        <f>Sales_Data[[#This Row],[Gross_Profit_Recalc]]/Sales_Data[[#This Row],[Sales]]</f>
        <v>0.35</v>
      </c>
      <c r="Z9042">
        <f>YEAR(Sales_Data[[#This Row],[Order Date]])</f>
        <v>2014</v>
      </c>
    </row>
    <row r="9043" spans="1:26" x14ac:dyDescent="0.2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f>_xlfn.XLOOKUP(Sales_Data[[#This Row],[Category]],Assumptions_Model!A:A, Assumptions_Model!B:B)</f>
        <v>0.65</v>
      </c>
      <c r="W9043">
        <f>Sales_Data[[#This Row],[Sales]]*Sales_Data[[#This Row],[Cost_%]]</f>
        <v>219.10720000000003</v>
      </c>
      <c r="X9043">
        <f>Sales_Data[[#This Row],[Sales]]-Sales_Data[[#This Row],[Cost]]</f>
        <v>117.98079999999999</v>
      </c>
      <c r="Y9043" s="3">
        <f>Sales_Data[[#This Row],[Gross_Profit_Recalc]]/Sales_Data[[#This Row],[Sales]]</f>
        <v>0.34999999999999992</v>
      </c>
      <c r="Z9043">
        <f>YEAR(Sales_Data[[#This Row],[Order Date]])</f>
        <v>2014</v>
      </c>
    </row>
    <row r="9044" spans="1:26" x14ac:dyDescent="0.2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>_xlfn.XLOOKUP(Sales_Data[[#This Row],[Category]],Assumptions_Model!A:A, Assumptions_Model!B:B)</f>
        <v>0.6</v>
      </c>
      <c r="W9044">
        <f>Sales_Data[[#This Row],[Sales]]*Sales_Data[[#This Row],[Cost_%]]</f>
        <v>36.863999999999997</v>
      </c>
      <c r="X9044">
        <f>Sales_Data[[#This Row],[Sales]]-Sales_Data[[#This Row],[Cost]]</f>
        <v>24.576000000000001</v>
      </c>
      <c r="Y9044" s="3">
        <f>Sales_Data[[#This Row],[Gross_Profit_Recalc]]/Sales_Data[[#This Row],[Sales]]</f>
        <v>0.4</v>
      </c>
      <c r="Z9044">
        <f>YEAR(Sales_Data[[#This Row],[Order Date]])</f>
        <v>2015</v>
      </c>
    </row>
    <row r="9045" spans="1:26" x14ac:dyDescent="0.2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>_xlfn.XLOOKUP(Sales_Data[[#This Row],[Category]],Assumptions_Model!A:A, Assumptions_Model!B:B)</f>
        <v>0.55000000000000004</v>
      </c>
      <c r="W9045">
        <f>Sales_Data[[#This Row],[Sales]]*Sales_Data[[#This Row],[Cost_%]]</f>
        <v>263.98350000000005</v>
      </c>
      <c r="X9045">
        <f>Sales_Data[[#This Row],[Sales]]-Sales_Data[[#This Row],[Cost]]</f>
        <v>215.98649999999998</v>
      </c>
      <c r="Y9045" s="3">
        <f>Sales_Data[[#This Row],[Gross_Profit_Recalc]]/Sales_Data[[#This Row],[Sales]]</f>
        <v>0.44999999999999996</v>
      </c>
      <c r="Z9045">
        <f>YEAR(Sales_Data[[#This Row],[Order Date]])</f>
        <v>2016</v>
      </c>
    </row>
    <row r="9046" spans="1:26" x14ac:dyDescent="0.2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f>_xlfn.XLOOKUP(Sales_Data[[#This Row],[Category]],Assumptions_Model!A:A, Assumptions_Model!B:B)</f>
        <v>0.6</v>
      </c>
      <c r="W9046">
        <f>Sales_Data[[#This Row],[Sales]]*Sales_Data[[#This Row],[Cost_%]]</f>
        <v>3.5903999999999998</v>
      </c>
      <c r="X9046">
        <f>Sales_Data[[#This Row],[Sales]]-Sales_Data[[#This Row],[Cost]]</f>
        <v>2.3936000000000002</v>
      </c>
      <c r="Y9046" s="3">
        <f>Sales_Data[[#This Row],[Gross_Profit_Recalc]]/Sales_Data[[#This Row],[Sales]]</f>
        <v>0.4</v>
      </c>
      <c r="Z9046">
        <f>YEAR(Sales_Data[[#This Row],[Order Date]])</f>
        <v>2017</v>
      </c>
    </row>
    <row r="9047" spans="1:26" x14ac:dyDescent="0.2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f>_xlfn.XLOOKUP(Sales_Data[[#This Row],[Category]],Assumptions_Model!A:A, Assumptions_Model!B:B)</f>
        <v>0.55000000000000004</v>
      </c>
      <c r="W9047">
        <f>Sales_Data[[#This Row],[Sales]]*Sales_Data[[#This Row],[Cost_%]]</f>
        <v>104.4725</v>
      </c>
      <c r="X9047">
        <f>Sales_Data[[#This Row],[Sales]]-Sales_Data[[#This Row],[Cost]]</f>
        <v>85.477499999999992</v>
      </c>
      <c r="Y9047" s="3">
        <f>Sales_Data[[#This Row],[Gross_Profit_Recalc]]/Sales_Data[[#This Row],[Sales]]</f>
        <v>0.45</v>
      </c>
      <c r="Z9047">
        <f>YEAR(Sales_Data[[#This Row],[Order Date]])</f>
        <v>2017</v>
      </c>
    </row>
    <row r="9048" spans="1:26" x14ac:dyDescent="0.2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>_xlfn.XLOOKUP(Sales_Data[[#This Row],[Category]],Assumptions_Model!A:A, Assumptions_Model!B:B)</f>
        <v>0.55000000000000004</v>
      </c>
      <c r="W9048">
        <f>Sales_Data[[#This Row],[Sales]]*Sales_Data[[#This Row],[Cost_%]]</f>
        <v>82.472499999999997</v>
      </c>
      <c r="X9048">
        <f>Sales_Data[[#This Row],[Sales]]-Sales_Data[[#This Row],[Cost]]</f>
        <v>67.477499999999992</v>
      </c>
      <c r="Y9048" s="3">
        <f>Sales_Data[[#This Row],[Gross_Profit_Recalc]]/Sales_Data[[#This Row],[Sales]]</f>
        <v>0.44999999999999996</v>
      </c>
      <c r="Z9048">
        <f>YEAR(Sales_Data[[#This Row],[Order Date]])</f>
        <v>2017</v>
      </c>
    </row>
    <row r="9049" spans="1:26" x14ac:dyDescent="0.2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>_xlfn.XLOOKUP(Sales_Data[[#This Row],[Category]],Assumptions_Model!A:A, Assumptions_Model!B:B)</f>
        <v>0.6</v>
      </c>
      <c r="W9049">
        <f>Sales_Data[[#This Row],[Sales]]*Sales_Data[[#This Row],[Cost_%]]</f>
        <v>17.97</v>
      </c>
      <c r="X9049">
        <f>Sales_Data[[#This Row],[Sales]]-Sales_Data[[#This Row],[Cost]]</f>
        <v>11.98</v>
      </c>
      <c r="Y9049" s="3">
        <f>Sales_Data[[#This Row],[Gross_Profit_Recalc]]/Sales_Data[[#This Row],[Sales]]</f>
        <v>0.4</v>
      </c>
      <c r="Z9049">
        <f>YEAR(Sales_Data[[#This Row],[Order Date]])</f>
        <v>2017</v>
      </c>
    </row>
    <row r="9050" spans="1:26" x14ac:dyDescent="0.2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>_xlfn.XLOOKUP(Sales_Data[[#This Row],[Category]],Assumptions_Model!A:A, Assumptions_Model!B:B)</f>
        <v>0.6</v>
      </c>
      <c r="W9050">
        <f>Sales_Data[[#This Row],[Sales]]*Sales_Data[[#This Row],[Cost_%]]</f>
        <v>26.639999999999997</v>
      </c>
      <c r="X9050">
        <f>Sales_Data[[#This Row],[Sales]]-Sales_Data[[#This Row],[Cost]]</f>
        <v>17.760000000000002</v>
      </c>
      <c r="Y9050" s="3">
        <f>Sales_Data[[#This Row],[Gross_Profit_Recalc]]/Sales_Data[[#This Row],[Sales]]</f>
        <v>0.4</v>
      </c>
      <c r="Z9050">
        <f>YEAR(Sales_Data[[#This Row],[Order Date]])</f>
        <v>2017</v>
      </c>
    </row>
    <row r="9051" spans="1:26" x14ac:dyDescent="0.2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>_xlfn.XLOOKUP(Sales_Data[[#This Row],[Category]],Assumptions_Model!A:A, Assumptions_Model!B:B)</f>
        <v>0.6</v>
      </c>
      <c r="W9051">
        <f>Sales_Data[[#This Row],[Sales]]*Sales_Data[[#This Row],[Cost_%]]</f>
        <v>39.618000000000002</v>
      </c>
      <c r="X9051">
        <f>Sales_Data[[#This Row],[Sales]]-Sales_Data[[#This Row],[Cost]]</f>
        <v>26.411999999999999</v>
      </c>
      <c r="Y9051" s="3">
        <f>Sales_Data[[#This Row],[Gross_Profit_Recalc]]/Sales_Data[[#This Row],[Sales]]</f>
        <v>0.39999999999999997</v>
      </c>
      <c r="Z9051">
        <f>YEAR(Sales_Data[[#This Row],[Order Date]])</f>
        <v>2014</v>
      </c>
    </row>
    <row r="9052" spans="1:26" x14ac:dyDescent="0.2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>_xlfn.XLOOKUP(Sales_Data[[#This Row],[Category]],Assumptions_Model!A:A, Assumptions_Model!B:B)</f>
        <v>0.6</v>
      </c>
      <c r="W9052">
        <f>Sales_Data[[#This Row],[Sales]]*Sales_Data[[#This Row],[Cost_%]]</f>
        <v>6.5159999999999991</v>
      </c>
      <c r="X9052">
        <f>Sales_Data[[#This Row],[Sales]]-Sales_Data[[#This Row],[Cost]]</f>
        <v>4.3440000000000003</v>
      </c>
      <c r="Y9052" s="3">
        <f>Sales_Data[[#This Row],[Gross_Profit_Recalc]]/Sales_Data[[#This Row],[Sales]]</f>
        <v>0.4</v>
      </c>
      <c r="Z9052">
        <f>YEAR(Sales_Data[[#This Row],[Order Date]])</f>
        <v>2015</v>
      </c>
    </row>
    <row r="9053" spans="1:26" x14ac:dyDescent="0.2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>_xlfn.XLOOKUP(Sales_Data[[#This Row],[Category]],Assumptions_Model!A:A, Assumptions_Model!B:B)</f>
        <v>0.6</v>
      </c>
      <c r="W9053">
        <f>Sales_Data[[#This Row],[Sales]]*Sales_Data[[#This Row],[Cost_%]]</f>
        <v>2.016</v>
      </c>
      <c r="X9053">
        <f>Sales_Data[[#This Row],[Sales]]-Sales_Data[[#This Row],[Cost]]</f>
        <v>1.3439999999999999</v>
      </c>
      <c r="Y9053" s="3">
        <f>Sales_Data[[#This Row],[Gross_Profit_Recalc]]/Sales_Data[[#This Row],[Sales]]</f>
        <v>0.39999999999999997</v>
      </c>
      <c r="Z9053">
        <f>YEAR(Sales_Data[[#This Row],[Order Date]])</f>
        <v>2014</v>
      </c>
    </row>
    <row r="9054" spans="1:26" x14ac:dyDescent="0.2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>_xlfn.XLOOKUP(Sales_Data[[#This Row],[Category]],Assumptions_Model!A:A, Assumptions_Model!B:B)</f>
        <v>0.6</v>
      </c>
      <c r="W9054">
        <f>Sales_Data[[#This Row],[Sales]]*Sales_Data[[#This Row],[Cost_%]]</f>
        <v>16.761599999999998</v>
      </c>
      <c r="X9054">
        <f>Sales_Data[[#This Row],[Sales]]-Sales_Data[[#This Row],[Cost]]</f>
        <v>11.174400000000002</v>
      </c>
      <c r="Y9054" s="3">
        <f>Sales_Data[[#This Row],[Gross_Profit_Recalc]]/Sales_Data[[#This Row],[Sales]]</f>
        <v>0.40000000000000008</v>
      </c>
      <c r="Z9054">
        <f>YEAR(Sales_Data[[#This Row],[Order Date]])</f>
        <v>2014</v>
      </c>
    </row>
    <row r="9055" spans="1:26" x14ac:dyDescent="0.2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f>_xlfn.XLOOKUP(Sales_Data[[#This Row],[Category]],Assumptions_Model!A:A, Assumptions_Model!B:B)</f>
        <v>0.55000000000000004</v>
      </c>
      <c r="W9055">
        <f>Sales_Data[[#This Row],[Sales]]*Sales_Data[[#This Row],[Cost_%]]</f>
        <v>15.831200000000001</v>
      </c>
      <c r="X9055">
        <f>Sales_Data[[#This Row],[Sales]]-Sales_Data[[#This Row],[Cost]]</f>
        <v>12.952799999999998</v>
      </c>
      <c r="Y9055" s="3">
        <f>Sales_Data[[#This Row],[Gross_Profit_Recalc]]/Sales_Data[[#This Row],[Sales]]</f>
        <v>0.44999999999999996</v>
      </c>
      <c r="Z9055">
        <f>YEAR(Sales_Data[[#This Row],[Order Date]])</f>
        <v>2014</v>
      </c>
    </row>
    <row r="9056" spans="1:26" x14ac:dyDescent="0.2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>_xlfn.XLOOKUP(Sales_Data[[#This Row],[Category]],Assumptions_Model!A:A, Assumptions_Model!B:B)</f>
        <v>0.6</v>
      </c>
      <c r="W9056">
        <f>Sales_Data[[#This Row],[Sales]]*Sales_Data[[#This Row],[Cost_%]]</f>
        <v>13.176</v>
      </c>
      <c r="X9056">
        <f>Sales_Data[[#This Row],[Sales]]-Sales_Data[[#This Row],[Cost]]</f>
        <v>8.7840000000000007</v>
      </c>
      <c r="Y9056" s="3">
        <f>Sales_Data[[#This Row],[Gross_Profit_Recalc]]/Sales_Data[[#This Row],[Sales]]</f>
        <v>0.4</v>
      </c>
      <c r="Z9056">
        <f>YEAR(Sales_Data[[#This Row],[Order Date]])</f>
        <v>2017</v>
      </c>
    </row>
    <row r="9057" spans="1:26" x14ac:dyDescent="0.2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>_xlfn.XLOOKUP(Sales_Data[[#This Row],[Category]],Assumptions_Model!A:A, Assumptions_Model!B:B)</f>
        <v>0.55000000000000004</v>
      </c>
      <c r="W9057">
        <f>Sales_Data[[#This Row],[Sales]]*Sales_Data[[#This Row],[Cost_%]]</f>
        <v>12.089</v>
      </c>
      <c r="X9057">
        <f>Sales_Data[[#This Row],[Sales]]-Sales_Data[[#This Row],[Cost]]</f>
        <v>9.891</v>
      </c>
      <c r="Y9057" s="3">
        <f>Sales_Data[[#This Row],[Gross_Profit_Recalc]]/Sales_Data[[#This Row],[Sales]]</f>
        <v>0.45</v>
      </c>
      <c r="Z9057">
        <f>YEAR(Sales_Data[[#This Row],[Order Date]])</f>
        <v>2015</v>
      </c>
    </row>
    <row r="9058" spans="1:26" x14ac:dyDescent="0.2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>_xlfn.XLOOKUP(Sales_Data[[#This Row],[Category]],Assumptions_Model!A:A, Assumptions_Model!B:B)</f>
        <v>0.65</v>
      </c>
      <c r="W9058">
        <f>Sales_Data[[#This Row],[Sales]]*Sales_Data[[#This Row],[Cost_%]]</f>
        <v>1703.8593000000001</v>
      </c>
      <c r="X9058">
        <f>Sales_Data[[#This Row],[Sales]]-Sales_Data[[#This Row],[Cost]]</f>
        <v>917.46270000000004</v>
      </c>
      <c r="Y9058" s="3">
        <f>Sales_Data[[#This Row],[Gross_Profit_Recalc]]/Sales_Data[[#This Row],[Sales]]</f>
        <v>0.35</v>
      </c>
      <c r="Z9058">
        <f>YEAR(Sales_Data[[#This Row],[Order Date]])</f>
        <v>2015</v>
      </c>
    </row>
    <row r="9059" spans="1:26" x14ac:dyDescent="0.2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f>_xlfn.XLOOKUP(Sales_Data[[#This Row],[Category]],Assumptions_Model!A:A, Assumptions_Model!B:B)</f>
        <v>0.65</v>
      </c>
      <c r="W9059">
        <f>Sales_Data[[#This Row],[Sales]]*Sales_Data[[#This Row],[Cost_%]]</f>
        <v>48.594000000000008</v>
      </c>
      <c r="X9059">
        <f>Sales_Data[[#This Row],[Sales]]-Sales_Data[[#This Row],[Cost]]</f>
        <v>26.165999999999997</v>
      </c>
      <c r="Y9059" s="3">
        <f>Sales_Data[[#This Row],[Gross_Profit_Recalc]]/Sales_Data[[#This Row],[Sales]]</f>
        <v>0.34999999999999992</v>
      </c>
      <c r="Z9059">
        <f>YEAR(Sales_Data[[#This Row],[Order Date]])</f>
        <v>2015</v>
      </c>
    </row>
    <row r="9060" spans="1:26" x14ac:dyDescent="0.2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f>_xlfn.XLOOKUP(Sales_Data[[#This Row],[Category]],Assumptions_Model!A:A, Assumptions_Model!B:B)</f>
        <v>0.65</v>
      </c>
      <c r="W9060">
        <f>Sales_Data[[#This Row],[Sales]]*Sales_Data[[#This Row],[Cost_%]]</f>
        <v>237.10440000000003</v>
      </c>
      <c r="X9060">
        <f>Sales_Data[[#This Row],[Sales]]-Sales_Data[[#This Row],[Cost]]</f>
        <v>127.67159999999998</v>
      </c>
      <c r="Y9060" s="3">
        <f>Sales_Data[[#This Row],[Gross_Profit_Recalc]]/Sales_Data[[#This Row],[Sales]]</f>
        <v>0.34999999999999992</v>
      </c>
      <c r="Z9060">
        <f>YEAR(Sales_Data[[#This Row],[Order Date]])</f>
        <v>2015</v>
      </c>
    </row>
    <row r="9061" spans="1:26" x14ac:dyDescent="0.2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>_xlfn.XLOOKUP(Sales_Data[[#This Row],[Category]],Assumptions_Model!A:A, Assumptions_Model!B:B)</f>
        <v>0.65</v>
      </c>
      <c r="W9061">
        <f>Sales_Data[[#This Row],[Sales]]*Sales_Data[[#This Row],[Cost_%]]</f>
        <v>724.86050000000012</v>
      </c>
      <c r="X9061">
        <f>Sales_Data[[#This Row],[Sales]]-Sales_Data[[#This Row],[Cost]]</f>
        <v>390.30949999999996</v>
      </c>
      <c r="Y9061" s="3">
        <f>Sales_Data[[#This Row],[Gross_Profit_Recalc]]/Sales_Data[[#This Row],[Sales]]</f>
        <v>0.34999999999999992</v>
      </c>
      <c r="Z9061">
        <f>YEAR(Sales_Data[[#This Row],[Order Date]])</f>
        <v>2016</v>
      </c>
    </row>
    <row r="9062" spans="1:26" x14ac:dyDescent="0.2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>_xlfn.XLOOKUP(Sales_Data[[#This Row],[Category]],Assumptions_Model!A:A, Assumptions_Model!B:B)</f>
        <v>0.6</v>
      </c>
      <c r="W9062">
        <f>Sales_Data[[#This Row],[Sales]]*Sales_Data[[#This Row],[Cost_%]]</f>
        <v>53.817599999999999</v>
      </c>
      <c r="X9062">
        <f>Sales_Data[[#This Row],[Sales]]-Sales_Data[[#This Row],[Cost]]</f>
        <v>35.878399999999999</v>
      </c>
      <c r="Y9062" s="3">
        <f>Sales_Data[[#This Row],[Gross_Profit_Recalc]]/Sales_Data[[#This Row],[Sales]]</f>
        <v>0.4</v>
      </c>
      <c r="Z9062">
        <f>YEAR(Sales_Data[[#This Row],[Order Date]])</f>
        <v>2015</v>
      </c>
    </row>
    <row r="9063" spans="1:26" x14ac:dyDescent="0.2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>_xlfn.XLOOKUP(Sales_Data[[#This Row],[Category]],Assumptions_Model!A:A, Assumptions_Model!B:B)</f>
        <v>0.6</v>
      </c>
      <c r="W9063">
        <f>Sales_Data[[#This Row],[Sales]]*Sales_Data[[#This Row],[Cost_%]]</f>
        <v>30.071999999999996</v>
      </c>
      <c r="X9063">
        <f>Sales_Data[[#This Row],[Sales]]-Sales_Data[[#This Row],[Cost]]</f>
        <v>20.048000000000002</v>
      </c>
      <c r="Y9063" s="3">
        <f>Sales_Data[[#This Row],[Gross_Profit_Recalc]]/Sales_Data[[#This Row],[Sales]]</f>
        <v>0.40000000000000008</v>
      </c>
      <c r="Z9063">
        <f>YEAR(Sales_Data[[#This Row],[Order Date]])</f>
        <v>2015</v>
      </c>
    </row>
    <row r="9064" spans="1:26" x14ac:dyDescent="0.2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>_xlfn.XLOOKUP(Sales_Data[[#This Row],[Category]],Assumptions_Model!A:A, Assumptions_Model!B:B)</f>
        <v>0.6</v>
      </c>
      <c r="W9064">
        <f>Sales_Data[[#This Row],[Sales]]*Sales_Data[[#This Row],[Cost_%]]</f>
        <v>21.887999999999998</v>
      </c>
      <c r="X9064">
        <f>Sales_Data[[#This Row],[Sales]]-Sales_Data[[#This Row],[Cost]]</f>
        <v>14.591999999999999</v>
      </c>
      <c r="Y9064" s="3">
        <f>Sales_Data[[#This Row],[Gross_Profit_Recalc]]/Sales_Data[[#This Row],[Sales]]</f>
        <v>0.4</v>
      </c>
      <c r="Z9064">
        <f>YEAR(Sales_Data[[#This Row],[Order Date]])</f>
        <v>2016</v>
      </c>
    </row>
    <row r="9065" spans="1:26" x14ac:dyDescent="0.2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f>_xlfn.XLOOKUP(Sales_Data[[#This Row],[Category]],Assumptions_Model!A:A, Assumptions_Model!B:B)</f>
        <v>0.6</v>
      </c>
      <c r="W9065">
        <f>Sales_Data[[#This Row],[Sales]]*Sales_Data[[#This Row],[Cost_%]]</f>
        <v>193.3152</v>
      </c>
      <c r="X9065">
        <f>Sales_Data[[#This Row],[Sales]]-Sales_Data[[#This Row],[Cost]]</f>
        <v>128.8768</v>
      </c>
      <c r="Y9065" s="3">
        <f>Sales_Data[[#This Row],[Gross_Profit_Recalc]]/Sales_Data[[#This Row],[Sales]]</f>
        <v>0.4</v>
      </c>
      <c r="Z9065">
        <f>YEAR(Sales_Data[[#This Row],[Order Date]])</f>
        <v>2014</v>
      </c>
    </row>
    <row r="9066" spans="1:26" x14ac:dyDescent="0.2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>_xlfn.XLOOKUP(Sales_Data[[#This Row],[Category]],Assumptions_Model!A:A, Assumptions_Model!B:B)</f>
        <v>0.6</v>
      </c>
      <c r="W9066">
        <f>Sales_Data[[#This Row],[Sales]]*Sales_Data[[#This Row],[Cost_%]]</f>
        <v>1.7676000000000001</v>
      </c>
      <c r="X9066">
        <f>Sales_Data[[#This Row],[Sales]]-Sales_Data[[#This Row],[Cost]]</f>
        <v>1.1784000000000001</v>
      </c>
      <c r="Y9066" s="3">
        <f>Sales_Data[[#This Row],[Gross_Profit_Recalc]]/Sales_Data[[#This Row],[Sales]]</f>
        <v>0.4</v>
      </c>
      <c r="Z9066">
        <f>YEAR(Sales_Data[[#This Row],[Order Date]])</f>
        <v>2014</v>
      </c>
    </row>
    <row r="9067" spans="1:26" x14ac:dyDescent="0.2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f>_xlfn.XLOOKUP(Sales_Data[[#This Row],[Category]],Assumptions_Model!A:A, Assumptions_Model!B:B)</f>
        <v>0.6</v>
      </c>
      <c r="W9067">
        <f>Sales_Data[[#This Row],[Sales]]*Sales_Data[[#This Row],[Cost_%]]</f>
        <v>11.481599999999998</v>
      </c>
      <c r="X9067">
        <f>Sales_Data[[#This Row],[Sales]]-Sales_Data[[#This Row],[Cost]]</f>
        <v>7.6544000000000008</v>
      </c>
      <c r="Y9067" s="3">
        <f>Sales_Data[[#This Row],[Gross_Profit_Recalc]]/Sales_Data[[#This Row],[Sales]]</f>
        <v>0.40000000000000008</v>
      </c>
      <c r="Z9067">
        <f>YEAR(Sales_Data[[#This Row],[Order Date]])</f>
        <v>2014</v>
      </c>
    </row>
    <row r="9068" spans="1:26" x14ac:dyDescent="0.2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f>_xlfn.XLOOKUP(Sales_Data[[#This Row],[Category]],Assumptions_Model!A:A, Assumptions_Model!B:B)</f>
        <v>0.55000000000000004</v>
      </c>
      <c r="W9068">
        <f>Sales_Data[[#This Row],[Sales]]*Sales_Data[[#This Row],[Cost_%]]</f>
        <v>12.694000000000001</v>
      </c>
      <c r="X9068">
        <f>Sales_Data[[#This Row],[Sales]]-Sales_Data[[#This Row],[Cost]]</f>
        <v>10.385999999999997</v>
      </c>
      <c r="Y9068" s="3">
        <f>Sales_Data[[#This Row],[Gross_Profit_Recalc]]/Sales_Data[[#This Row],[Sales]]</f>
        <v>0.4499999999999999</v>
      </c>
      <c r="Z9068">
        <f>YEAR(Sales_Data[[#This Row],[Order Date]])</f>
        <v>2017</v>
      </c>
    </row>
    <row r="9069" spans="1:26" x14ac:dyDescent="0.2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>_xlfn.XLOOKUP(Sales_Data[[#This Row],[Category]],Assumptions_Model!A:A, Assumptions_Model!B:B)</f>
        <v>0.55000000000000004</v>
      </c>
      <c r="W9069">
        <f>Sales_Data[[#This Row],[Sales]]*Sales_Data[[#This Row],[Cost_%]]</f>
        <v>49.764000000000003</v>
      </c>
      <c r="X9069">
        <f>Sales_Data[[#This Row],[Sales]]-Sales_Data[[#This Row],[Cost]]</f>
        <v>40.716000000000001</v>
      </c>
      <c r="Y9069" s="3">
        <f>Sales_Data[[#This Row],[Gross_Profit_Recalc]]/Sales_Data[[#This Row],[Sales]]</f>
        <v>0.45</v>
      </c>
      <c r="Z9069">
        <f>YEAR(Sales_Data[[#This Row],[Order Date]])</f>
        <v>2016</v>
      </c>
    </row>
    <row r="9070" spans="1:26" x14ac:dyDescent="0.2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>_xlfn.XLOOKUP(Sales_Data[[#This Row],[Category]],Assumptions_Model!A:A, Assumptions_Model!B:B)</f>
        <v>0.65</v>
      </c>
      <c r="W9070">
        <f>Sales_Data[[#This Row],[Sales]]*Sales_Data[[#This Row],[Cost_%]]</f>
        <v>140.3844</v>
      </c>
      <c r="X9070">
        <f>Sales_Data[[#This Row],[Sales]]-Sales_Data[[#This Row],[Cost]]</f>
        <v>75.5916</v>
      </c>
      <c r="Y9070" s="3">
        <f>Sales_Data[[#This Row],[Gross_Profit_Recalc]]/Sales_Data[[#This Row],[Sales]]</f>
        <v>0.35</v>
      </c>
      <c r="Z9070">
        <f>YEAR(Sales_Data[[#This Row],[Order Date]])</f>
        <v>2016</v>
      </c>
    </row>
    <row r="9071" spans="1:26" x14ac:dyDescent="0.2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>_xlfn.XLOOKUP(Sales_Data[[#This Row],[Category]],Assumptions_Model!A:A, Assumptions_Model!B:B)</f>
        <v>0.6</v>
      </c>
      <c r="W9071">
        <f>Sales_Data[[#This Row],[Sales]]*Sales_Data[[#This Row],[Cost_%]]</f>
        <v>39.564</v>
      </c>
      <c r="X9071">
        <f>Sales_Data[[#This Row],[Sales]]-Sales_Data[[#This Row],[Cost]]</f>
        <v>26.375999999999998</v>
      </c>
      <c r="Y9071" s="3">
        <f>Sales_Data[[#This Row],[Gross_Profit_Recalc]]/Sales_Data[[#This Row],[Sales]]</f>
        <v>0.39999999999999997</v>
      </c>
      <c r="Z9071">
        <f>YEAR(Sales_Data[[#This Row],[Order Date]])</f>
        <v>2016</v>
      </c>
    </row>
    <row r="9072" spans="1:26" x14ac:dyDescent="0.2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>_xlfn.XLOOKUP(Sales_Data[[#This Row],[Category]],Assumptions_Model!A:A, Assumptions_Model!B:B)</f>
        <v>0.65</v>
      </c>
      <c r="W9072">
        <f>Sales_Data[[#This Row],[Sales]]*Sales_Data[[#This Row],[Cost_%]]</f>
        <v>7.3788</v>
      </c>
      <c r="X9072">
        <f>Sales_Data[[#This Row],[Sales]]-Sales_Data[[#This Row],[Cost]]</f>
        <v>3.9732000000000003</v>
      </c>
      <c r="Y9072" s="3">
        <f>Sales_Data[[#This Row],[Gross_Profit_Recalc]]/Sales_Data[[#This Row],[Sales]]</f>
        <v>0.35000000000000003</v>
      </c>
      <c r="Z9072">
        <f>YEAR(Sales_Data[[#This Row],[Order Date]])</f>
        <v>2017</v>
      </c>
    </row>
    <row r="9073" spans="1:26" x14ac:dyDescent="0.2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>_xlfn.XLOOKUP(Sales_Data[[#This Row],[Category]],Assumptions_Model!A:A, Assumptions_Model!B:B)</f>
        <v>0.6</v>
      </c>
      <c r="W9073">
        <f>Sales_Data[[#This Row],[Sales]]*Sales_Data[[#This Row],[Cost_%]]</f>
        <v>14.735999999999999</v>
      </c>
      <c r="X9073">
        <f>Sales_Data[[#This Row],[Sales]]-Sales_Data[[#This Row],[Cost]]</f>
        <v>9.8239999999999998</v>
      </c>
      <c r="Y9073" s="3">
        <f>Sales_Data[[#This Row],[Gross_Profit_Recalc]]/Sales_Data[[#This Row],[Sales]]</f>
        <v>0.4</v>
      </c>
      <c r="Z9073">
        <f>YEAR(Sales_Data[[#This Row],[Order Date]])</f>
        <v>2015</v>
      </c>
    </row>
    <row r="9074" spans="1:26" x14ac:dyDescent="0.2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>_xlfn.XLOOKUP(Sales_Data[[#This Row],[Category]],Assumptions_Model!A:A, Assumptions_Model!B:B)</f>
        <v>0.6</v>
      </c>
      <c r="W9074">
        <f>Sales_Data[[#This Row],[Sales]]*Sales_Data[[#This Row],[Cost_%]]</f>
        <v>9.9359999999999982</v>
      </c>
      <c r="X9074">
        <f>Sales_Data[[#This Row],[Sales]]-Sales_Data[[#This Row],[Cost]]</f>
        <v>6.6240000000000006</v>
      </c>
      <c r="Y9074" s="3">
        <f>Sales_Data[[#This Row],[Gross_Profit_Recalc]]/Sales_Data[[#This Row],[Sales]]</f>
        <v>0.40000000000000008</v>
      </c>
      <c r="Z9074">
        <f>YEAR(Sales_Data[[#This Row],[Order Date]])</f>
        <v>2016</v>
      </c>
    </row>
    <row r="9075" spans="1:26" x14ac:dyDescent="0.2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>_xlfn.XLOOKUP(Sales_Data[[#This Row],[Category]],Assumptions_Model!A:A, Assumptions_Model!B:B)</f>
        <v>0.55000000000000004</v>
      </c>
      <c r="W9075">
        <f>Sales_Data[[#This Row],[Sales]]*Sales_Data[[#This Row],[Cost_%]]</f>
        <v>153.9725</v>
      </c>
      <c r="X9075">
        <f>Sales_Data[[#This Row],[Sales]]-Sales_Data[[#This Row],[Cost]]</f>
        <v>125.97749999999999</v>
      </c>
      <c r="Y9075" s="3">
        <f>Sales_Data[[#This Row],[Gross_Profit_Recalc]]/Sales_Data[[#This Row],[Sales]]</f>
        <v>0.45</v>
      </c>
      <c r="Z9075">
        <f>YEAR(Sales_Data[[#This Row],[Order Date]])</f>
        <v>2016</v>
      </c>
    </row>
    <row r="9076" spans="1:26" x14ac:dyDescent="0.2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>_xlfn.XLOOKUP(Sales_Data[[#This Row],[Category]],Assumptions_Model!A:A, Assumptions_Model!B:B)</f>
        <v>0.6</v>
      </c>
      <c r="W9076">
        <f>Sales_Data[[#This Row],[Sales]]*Sales_Data[[#This Row],[Cost_%]]</f>
        <v>497.30399999999997</v>
      </c>
      <c r="X9076">
        <f>Sales_Data[[#This Row],[Sales]]-Sales_Data[[#This Row],[Cost]]</f>
        <v>331.53600000000006</v>
      </c>
      <c r="Y9076" s="3">
        <f>Sales_Data[[#This Row],[Gross_Profit_Recalc]]/Sales_Data[[#This Row],[Sales]]</f>
        <v>0.40000000000000008</v>
      </c>
      <c r="Z9076">
        <f>YEAR(Sales_Data[[#This Row],[Order Date]])</f>
        <v>2014</v>
      </c>
    </row>
    <row r="9077" spans="1:26" x14ac:dyDescent="0.2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>_xlfn.XLOOKUP(Sales_Data[[#This Row],[Category]],Assumptions_Model!A:A, Assumptions_Model!B:B)</f>
        <v>0.6</v>
      </c>
      <c r="W9077">
        <f>Sales_Data[[#This Row],[Sales]]*Sales_Data[[#This Row],[Cost_%]]</f>
        <v>4.3308</v>
      </c>
      <c r="X9077">
        <f>Sales_Data[[#This Row],[Sales]]-Sales_Data[[#This Row],[Cost]]</f>
        <v>2.8872</v>
      </c>
      <c r="Y9077" s="3">
        <f>Sales_Data[[#This Row],[Gross_Profit_Recalc]]/Sales_Data[[#This Row],[Sales]]</f>
        <v>0.4</v>
      </c>
      <c r="Z9077">
        <f>YEAR(Sales_Data[[#This Row],[Order Date]])</f>
        <v>2015</v>
      </c>
    </row>
    <row r="9078" spans="1:26" x14ac:dyDescent="0.2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>_xlfn.XLOOKUP(Sales_Data[[#This Row],[Category]],Assumptions_Model!A:A, Assumptions_Model!B:B)</f>
        <v>0.6</v>
      </c>
      <c r="W9078">
        <f>Sales_Data[[#This Row],[Sales]]*Sales_Data[[#This Row],[Cost_%]]</f>
        <v>16.32</v>
      </c>
      <c r="X9078">
        <f>Sales_Data[[#This Row],[Sales]]-Sales_Data[[#This Row],[Cost]]</f>
        <v>10.879999999999999</v>
      </c>
      <c r="Y9078" s="3">
        <f>Sales_Data[[#This Row],[Gross_Profit_Recalc]]/Sales_Data[[#This Row],[Sales]]</f>
        <v>0.39999999999999997</v>
      </c>
      <c r="Z9078">
        <f>YEAR(Sales_Data[[#This Row],[Order Date]])</f>
        <v>2015</v>
      </c>
    </row>
    <row r="9079" spans="1:26" x14ac:dyDescent="0.2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>_xlfn.XLOOKUP(Sales_Data[[#This Row],[Category]],Assumptions_Model!A:A, Assumptions_Model!B:B)</f>
        <v>0.55000000000000004</v>
      </c>
      <c r="W9079">
        <f>Sales_Data[[#This Row],[Sales]]*Sales_Data[[#This Row],[Cost_%]]</f>
        <v>49.483500000000006</v>
      </c>
      <c r="X9079">
        <f>Sales_Data[[#This Row],[Sales]]-Sales_Data[[#This Row],[Cost]]</f>
        <v>40.486499999999992</v>
      </c>
      <c r="Y9079" s="3">
        <f>Sales_Data[[#This Row],[Gross_Profit_Recalc]]/Sales_Data[[#This Row],[Sales]]</f>
        <v>0.4499999999999999</v>
      </c>
      <c r="Z9079">
        <f>YEAR(Sales_Data[[#This Row],[Order Date]])</f>
        <v>2014</v>
      </c>
    </row>
    <row r="9080" spans="1:26" x14ac:dyDescent="0.2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>_xlfn.XLOOKUP(Sales_Data[[#This Row],[Category]],Assumptions_Model!A:A, Assumptions_Model!B:B)</f>
        <v>0.65</v>
      </c>
      <c r="W9080">
        <f>Sales_Data[[#This Row],[Sales]]*Sales_Data[[#This Row],[Cost_%]]</f>
        <v>206.75200000000001</v>
      </c>
      <c r="X9080">
        <f>Sales_Data[[#This Row],[Sales]]-Sales_Data[[#This Row],[Cost]]</f>
        <v>111.32799999999997</v>
      </c>
      <c r="Y9080" s="3">
        <f>Sales_Data[[#This Row],[Gross_Profit_Recalc]]/Sales_Data[[#This Row],[Sales]]</f>
        <v>0.34999999999999992</v>
      </c>
      <c r="Z9080">
        <f>YEAR(Sales_Data[[#This Row],[Order Date]])</f>
        <v>2016</v>
      </c>
    </row>
    <row r="9081" spans="1:26" x14ac:dyDescent="0.2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>_xlfn.XLOOKUP(Sales_Data[[#This Row],[Category]],Assumptions_Model!A:A, Assumptions_Model!B:B)</f>
        <v>0.6</v>
      </c>
      <c r="W9081">
        <f>Sales_Data[[#This Row],[Sales]]*Sales_Data[[#This Row],[Cost_%]]</f>
        <v>3.48</v>
      </c>
      <c r="X9081">
        <f>Sales_Data[[#This Row],[Sales]]-Sales_Data[[#This Row],[Cost]]</f>
        <v>2.3199999999999998</v>
      </c>
      <c r="Y9081" s="3">
        <f>Sales_Data[[#This Row],[Gross_Profit_Recalc]]/Sales_Data[[#This Row],[Sales]]</f>
        <v>0.39999999999999997</v>
      </c>
      <c r="Z9081">
        <f>YEAR(Sales_Data[[#This Row],[Order Date]])</f>
        <v>2016</v>
      </c>
    </row>
    <row r="9082" spans="1:26" x14ac:dyDescent="0.2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>_xlfn.XLOOKUP(Sales_Data[[#This Row],[Category]],Assumptions_Model!A:A, Assumptions_Model!B:B)</f>
        <v>0.55000000000000004</v>
      </c>
      <c r="W9082">
        <f>Sales_Data[[#This Row],[Sales]]*Sales_Data[[#This Row],[Cost_%]]</f>
        <v>79.173600000000008</v>
      </c>
      <c r="X9082">
        <f>Sales_Data[[#This Row],[Sales]]-Sales_Data[[#This Row],[Cost]]</f>
        <v>64.778399999999991</v>
      </c>
      <c r="Y9082" s="3">
        <f>Sales_Data[[#This Row],[Gross_Profit_Recalc]]/Sales_Data[[#This Row],[Sales]]</f>
        <v>0.44999999999999996</v>
      </c>
      <c r="Z9082">
        <f>YEAR(Sales_Data[[#This Row],[Order Date]])</f>
        <v>2017</v>
      </c>
    </row>
    <row r="9083" spans="1:26" x14ac:dyDescent="0.2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>_xlfn.XLOOKUP(Sales_Data[[#This Row],[Category]],Assumptions_Model!A:A, Assumptions_Model!B:B)</f>
        <v>0.6</v>
      </c>
      <c r="W9083">
        <f>Sales_Data[[#This Row],[Sales]]*Sales_Data[[#This Row],[Cost_%]]</f>
        <v>11.664</v>
      </c>
      <c r="X9083">
        <f>Sales_Data[[#This Row],[Sales]]-Sales_Data[[#This Row],[Cost]]</f>
        <v>7.7760000000000016</v>
      </c>
      <c r="Y9083" s="3">
        <f>Sales_Data[[#This Row],[Gross_Profit_Recalc]]/Sales_Data[[#This Row],[Sales]]</f>
        <v>0.40000000000000008</v>
      </c>
      <c r="Z9083">
        <f>YEAR(Sales_Data[[#This Row],[Order Date]])</f>
        <v>2017</v>
      </c>
    </row>
    <row r="9084" spans="1:26" x14ac:dyDescent="0.2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>_xlfn.XLOOKUP(Sales_Data[[#This Row],[Category]],Assumptions_Model!A:A, Assumptions_Model!B:B)</f>
        <v>0.6</v>
      </c>
      <c r="W9084">
        <f>Sales_Data[[#This Row],[Sales]]*Sales_Data[[#This Row],[Cost_%]]</f>
        <v>3.3359999999999999</v>
      </c>
      <c r="X9084">
        <f>Sales_Data[[#This Row],[Sales]]-Sales_Data[[#This Row],[Cost]]</f>
        <v>2.2239999999999998</v>
      </c>
      <c r="Y9084" s="3">
        <f>Sales_Data[[#This Row],[Gross_Profit_Recalc]]/Sales_Data[[#This Row],[Sales]]</f>
        <v>0.39999999999999997</v>
      </c>
      <c r="Z9084">
        <f>YEAR(Sales_Data[[#This Row],[Order Date]])</f>
        <v>2017</v>
      </c>
    </row>
    <row r="9085" spans="1:26" x14ac:dyDescent="0.2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>_xlfn.XLOOKUP(Sales_Data[[#This Row],[Category]],Assumptions_Model!A:A, Assumptions_Model!B:B)</f>
        <v>0.6</v>
      </c>
      <c r="W9085">
        <f>Sales_Data[[#This Row],[Sales]]*Sales_Data[[#This Row],[Cost_%]]</f>
        <v>88.037999999999997</v>
      </c>
      <c r="X9085">
        <f>Sales_Data[[#This Row],[Sales]]-Sales_Data[[#This Row],[Cost]]</f>
        <v>58.691999999999993</v>
      </c>
      <c r="Y9085" s="3">
        <f>Sales_Data[[#This Row],[Gross_Profit_Recalc]]/Sales_Data[[#This Row],[Sales]]</f>
        <v>0.39999999999999997</v>
      </c>
      <c r="Z9085">
        <f>YEAR(Sales_Data[[#This Row],[Order Date]])</f>
        <v>2015</v>
      </c>
    </row>
    <row r="9086" spans="1:26" x14ac:dyDescent="0.2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>_xlfn.XLOOKUP(Sales_Data[[#This Row],[Category]],Assumptions_Model!A:A, Assumptions_Model!B:B)</f>
        <v>0.6</v>
      </c>
      <c r="W9086">
        <f>Sales_Data[[#This Row],[Sales]]*Sales_Data[[#This Row],[Cost_%]]</f>
        <v>17.939999999999998</v>
      </c>
      <c r="X9086">
        <f>Sales_Data[[#This Row],[Sales]]-Sales_Data[[#This Row],[Cost]]</f>
        <v>11.96</v>
      </c>
      <c r="Y9086" s="3">
        <f>Sales_Data[[#This Row],[Gross_Profit_Recalc]]/Sales_Data[[#This Row],[Sales]]</f>
        <v>0.4</v>
      </c>
      <c r="Z9086">
        <f>YEAR(Sales_Data[[#This Row],[Order Date]])</f>
        <v>2015</v>
      </c>
    </row>
    <row r="9087" spans="1:26" x14ac:dyDescent="0.2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>_xlfn.XLOOKUP(Sales_Data[[#This Row],[Category]],Assumptions_Model!A:A, Assumptions_Model!B:B)</f>
        <v>0.6</v>
      </c>
      <c r="W9087">
        <f>Sales_Data[[#This Row],[Sales]]*Sales_Data[[#This Row],[Cost_%]]</f>
        <v>166.07039999999998</v>
      </c>
      <c r="X9087">
        <f>Sales_Data[[#This Row],[Sales]]-Sales_Data[[#This Row],[Cost]]</f>
        <v>110.71360000000001</v>
      </c>
      <c r="Y9087" s="3">
        <f>Sales_Data[[#This Row],[Gross_Profit_Recalc]]/Sales_Data[[#This Row],[Sales]]</f>
        <v>0.40000000000000008</v>
      </c>
      <c r="Z9087">
        <f>YEAR(Sales_Data[[#This Row],[Order Date]])</f>
        <v>2016</v>
      </c>
    </row>
    <row r="9088" spans="1:26" x14ac:dyDescent="0.2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f>_xlfn.XLOOKUP(Sales_Data[[#This Row],[Category]],Assumptions_Model!A:A, Assumptions_Model!B:B)</f>
        <v>0.6</v>
      </c>
      <c r="W9088">
        <f>Sales_Data[[#This Row],[Sales]]*Sales_Data[[#This Row],[Cost_%]]</f>
        <v>55.819199999999995</v>
      </c>
      <c r="X9088">
        <f>Sales_Data[[#This Row],[Sales]]-Sales_Data[[#This Row],[Cost]]</f>
        <v>37.212800000000001</v>
      </c>
      <c r="Y9088" s="3">
        <f>Sales_Data[[#This Row],[Gross_Profit_Recalc]]/Sales_Data[[#This Row],[Sales]]</f>
        <v>0.4</v>
      </c>
      <c r="Z9088">
        <f>YEAR(Sales_Data[[#This Row],[Order Date]])</f>
        <v>2016</v>
      </c>
    </row>
    <row r="9089" spans="1:26" x14ac:dyDescent="0.2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>_xlfn.XLOOKUP(Sales_Data[[#This Row],[Category]],Assumptions_Model!A:A, Assumptions_Model!B:B)</f>
        <v>0.65</v>
      </c>
      <c r="W9089">
        <f>Sales_Data[[#This Row],[Sales]]*Sales_Data[[#This Row],[Cost_%]]</f>
        <v>295.72724999999997</v>
      </c>
      <c r="X9089">
        <f>Sales_Data[[#This Row],[Sales]]-Sales_Data[[#This Row],[Cost]]</f>
        <v>159.23775000000001</v>
      </c>
      <c r="Y9089" s="3">
        <f>Sales_Data[[#This Row],[Gross_Profit_Recalc]]/Sales_Data[[#This Row],[Sales]]</f>
        <v>0.35000000000000003</v>
      </c>
      <c r="Z9089">
        <f>YEAR(Sales_Data[[#This Row],[Order Date]])</f>
        <v>2016</v>
      </c>
    </row>
    <row r="9090" spans="1:26" x14ac:dyDescent="0.2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>_xlfn.XLOOKUP(Sales_Data[[#This Row],[Category]],Assumptions_Model!A:A, Assumptions_Model!B:B)</f>
        <v>0.55000000000000004</v>
      </c>
      <c r="W9090">
        <f>Sales_Data[[#This Row],[Sales]]*Sales_Data[[#This Row],[Cost_%]]</f>
        <v>135.39240000000001</v>
      </c>
      <c r="X9090">
        <f>Sales_Data[[#This Row],[Sales]]-Sales_Data[[#This Row],[Cost]]</f>
        <v>110.7756</v>
      </c>
      <c r="Y9090" s="3">
        <f>Sales_Data[[#This Row],[Gross_Profit_Recalc]]/Sales_Data[[#This Row],[Sales]]</f>
        <v>0.44999999999999996</v>
      </c>
      <c r="Z9090">
        <f>YEAR(Sales_Data[[#This Row],[Order Date]])</f>
        <v>2015</v>
      </c>
    </row>
    <row r="9091" spans="1:26" x14ac:dyDescent="0.2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>_xlfn.XLOOKUP(Sales_Data[[#This Row],[Category]],Assumptions_Model!A:A, Assumptions_Model!B:B)</f>
        <v>0.6</v>
      </c>
      <c r="W9091">
        <f>Sales_Data[[#This Row],[Sales]]*Sales_Data[[#This Row],[Cost_%]]</f>
        <v>177.23999999999998</v>
      </c>
      <c r="X9091">
        <f>Sales_Data[[#This Row],[Sales]]-Sales_Data[[#This Row],[Cost]]</f>
        <v>118.16</v>
      </c>
      <c r="Y9091" s="3">
        <f>Sales_Data[[#This Row],[Gross_Profit_Recalc]]/Sales_Data[[#This Row],[Sales]]</f>
        <v>0.4</v>
      </c>
      <c r="Z9091">
        <f>YEAR(Sales_Data[[#This Row],[Order Date]])</f>
        <v>2016</v>
      </c>
    </row>
    <row r="9092" spans="1:26" x14ac:dyDescent="0.2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>_xlfn.XLOOKUP(Sales_Data[[#This Row],[Category]],Assumptions_Model!A:A, Assumptions_Model!B:B)</f>
        <v>0.6</v>
      </c>
      <c r="W9092">
        <f>Sales_Data[[#This Row],[Sales]]*Sales_Data[[#This Row],[Cost_%]]</f>
        <v>209.136</v>
      </c>
      <c r="X9092">
        <f>Sales_Data[[#This Row],[Sales]]-Sales_Data[[#This Row],[Cost]]</f>
        <v>139.42400000000001</v>
      </c>
      <c r="Y9092" s="3">
        <f>Sales_Data[[#This Row],[Gross_Profit_Recalc]]/Sales_Data[[#This Row],[Sales]]</f>
        <v>0.4</v>
      </c>
      <c r="Z9092">
        <f>YEAR(Sales_Data[[#This Row],[Order Date]])</f>
        <v>2017</v>
      </c>
    </row>
    <row r="9093" spans="1:26" x14ac:dyDescent="0.2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>_xlfn.XLOOKUP(Sales_Data[[#This Row],[Category]],Assumptions_Model!A:A, Assumptions_Model!B:B)</f>
        <v>0.6</v>
      </c>
      <c r="W9093">
        <f>Sales_Data[[#This Row],[Sales]]*Sales_Data[[#This Row],[Cost_%]]</f>
        <v>9.3311999999999991</v>
      </c>
      <c r="X9093">
        <f>Sales_Data[[#This Row],[Sales]]-Sales_Data[[#This Row],[Cost]]</f>
        <v>6.2208000000000006</v>
      </c>
      <c r="Y9093" s="3">
        <f>Sales_Data[[#This Row],[Gross_Profit_Recalc]]/Sales_Data[[#This Row],[Sales]]</f>
        <v>0.4</v>
      </c>
      <c r="Z9093">
        <f>YEAR(Sales_Data[[#This Row],[Order Date]])</f>
        <v>2015</v>
      </c>
    </row>
    <row r="9094" spans="1:26" x14ac:dyDescent="0.2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>_xlfn.XLOOKUP(Sales_Data[[#This Row],[Category]],Assumptions_Model!A:A, Assumptions_Model!B:B)</f>
        <v>0.65</v>
      </c>
      <c r="W9094">
        <f>Sales_Data[[#This Row],[Sales]]*Sales_Data[[#This Row],[Cost_%]]</f>
        <v>313.911</v>
      </c>
      <c r="X9094">
        <f>Sales_Data[[#This Row],[Sales]]-Sales_Data[[#This Row],[Cost]]</f>
        <v>169.029</v>
      </c>
      <c r="Y9094" s="3">
        <f>Sales_Data[[#This Row],[Gross_Profit_Recalc]]/Sales_Data[[#This Row],[Sales]]</f>
        <v>0.35</v>
      </c>
      <c r="Z9094">
        <f>YEAR(Sales_Data[[#This Row],[Order Date]])</f>
        <v>2015</v>
      </c>
    </row>
    <row r="9095" spans="1:26" x14ac:dyDescent="0.2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>_xlfn.XLOOKUP(Sales_Data[[#This Row],[Category]],Assumptions_Model!A:A, Assumptions_Model!B:B)</f>
        <v>0.55000000000000004</v>
      </c>
      <c r="W9095">
        <f>Sales_Data[[#This Row],[Sales]]*Sales_Data[[#This Row],[Cost_%]]</f>
        <v>164.98900000000003</v>
      </c>
      <c r="X9095">
        <f>Sales_Data[[#This Row],[Sales]]-Sales_Data[[#This Row],[Cost]]</f>
        <v>134.99099999999999</v>
      </c>
      <c r="Y9095" s="3">
        <f>Sales_Data[[#This Row],[Gross_Profit_Recalc]]/Sales_Data[[#This Row],[Sales]]</f>
        <v>0.4499999999999999</v>
      </c>
      <c r="Z9095">
        <f>YEAR(Sales_Data[[#This Row],[Order Date]])</f>
        <v>2015</v>
      </c>
    </row>
    <row r="9096" spans="1:26" x14ac:dyDescent="0.2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>_xlfn.XLOOKUP(Sales_Data[[#This Row],[Category]],Assumptions_Model!A:A, Assumptions_Model!B:B)</f>
        <v>0.6</v>
      </c>
      <c r="W9096">
        <f>Sales_Data[[#This Row],[Sales]]*Sales_Data[[#This Row],[Cost_%]]</f>
        <v>242.208</v>
      </c>
      <c r="X9096">
        <f>Sales_Data[[#This Row],[Sales]]-Sales_Data[[#This Row],[Cost]]</f>
        <v>161.47200000000001</v>
      </c>
      <c r="Y9096" s="3">
        <f>Sales_Data[[#This Row],[Gross_Profit_Recalc]]/Sales_Data[[#This Row],[Sales]]</f>
        <v>0.4</v>
      </c>
      <c r="Z9096">
        <f>YEAR(Sales_Data[[#This Row],[Order Date]])</f>
        <v>2015</v>
      </c>
    </row>
    <row r="9097" spans="1:26" x14ac:dyDescent="0.2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>_xlfn.XLOOKUP(Sales_Data[[#This Row],[Category]],Assumptions_Model!A:A, Assumptions_Model!B:B)</f>
        <v>0.55000000000000004</v>
      </c>
      <c r="W9097">
        <f>Sales_Data[[#This Row],[Sales]]*Sales_Data[[#This Row],[Cost_%]]</f>
        <v>23.045000000000002</v>
      </c>
      <c r="X9097">
        <f>Sales_Data[[#This Row],[Sales]]-Sales_Data[[#This Row],[Cost]]</f>
        <v>18.854999999999997</v>
      </c>
      <c r="Y9097" s="3">
        <f>Sales_Data[[#This Row],[Gross_Profit_Recalc]]/Sales_Data[[#This Row],[Sales]]</f>
        <v>0.44999999999999996</v>
      </c>
      <c r="Z9097">
        <f>YEAR(Sales_Data[[#This Row],[Order Date]])</f>
        <v>2015</v>
      </c>
    </row>
    <row r="9098" spans="1:26" x14ac:dyDescent="0.2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>_xlfn.XLOOKUP(Sales_Data[[#This Row],[Category]],Assumptions_Model!A:A, Assumptions_Model!B:B)</f>
        <v>0.6</v>
      </c>
      <c r="W9098">
        <f>Sales_Data[[#This Row],[Sales]]*Sales_Data[[#This Row],[Cost_%]]</f>
        <v>17.346</v>
      </c>
      <c r="X9098">
        <f>Sales_Data[[#This Row],[Sales]]-Sales_Data[[#This Row],[Cost]]</f>
        <v>11.564</v>
      </c>
      <c r="Y9098" s="3">
        <f>Sales_Data[[#This Row],[Gross_Profit_Recalc]]/Sales_Data[[#This Row],[Sales]]</f>
        <v>0.4</v>
      </c>
      <c r="Z9098">
        <f>YEAR(Sales_Data[[#This Row],[Order Date]])</f>
        <v>2015</v>
      </c>
    </row>
    <row r="9099" spans="1:26" x14ac:dyDescent="0.2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>_xlfn.XLOOKUP(Sales_Data[[#This Row],[Category]],Assumptions_Model!A:A, Assumptions_Model!B:B)</f>
        <v>0.6</v>
      </c>
      <c r="W9099">
        <f>Sales_Data[[#This Row],[Sales]]*Sales_Data[[#This Row],[Cost_%]]</f>
        <v>19.439999999999998</v>
      </c>
      <c r="X9099">
        <f>Sales_Data[[#This Row],[Sales]]-Sales_Data[[#This Row],[Cost]]</f>
        <v>12.96</v>
      </c>
      <c r="Y9099" s="3">
        <f>Sales_Data[[#This Row],[Gross_Profit_Recalc]]/Sales_Data[[#This Row],[Sales]]</f>
        <v>0.4</v>
      </c>
      <c r="Z9099">
        <f>YEAR(Sales_Data[[#This Row],[Order Date]])</f>
        <v>2014</v>
      </c>
    </row>
    <row r="9100" spans="1:26" x14ac:dyDescent="0.2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>_xlfn.XLOOKUP(Sales_Data[[#This Row],[Category]],Assumptions_Model!A:A, Assumptions_Model!B:B)</f>
        <v>0.55000000000000004</v>
      </c>
      <c r="W9100">
        <f>Sales_Data[[#This Row],[Sales]]*Sales_Data[[#This Row],[Cost_%]]</f>
        <v>203.2492</v>
      </c>
      <c r="X9100">
        <f>Sales_Data[[#This Row],[Sales]]-Sales_Data[[#This Row],[Cost]]</f>
        <v>166.29479999999998</v>
      </c>
      <c r="Y9100" s="3">
        <f>Sales_Data[[#This Row],[Gross_Profit_Recalc]]/Sales_Data[[#This Row],[Sales]]</f>
        <v>0.44999999999999996</v>
      </c>
      <c r="Z9100">
        <f>YEAR(Sales_Data[[#This Row],[Order Date]])</f>
        <v>2017</v>
      </c>
    </row>
    <row r="9101" spans="1:26" x14ac:dyDescent="0.2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>_xlfn.XLOOKUP(Sales_Data[[#This Row],[Category]],Assumptions_Model!A:A, Assumptions_Model!B:B)</f>
        <v>0.6</v>
      </c>
      <c r="W9101">
        <f>Sales_Data[[#This Row],[Sales]]*Sales_Data[[#This Row],[Cost_%]]</f>
        <v>6.2207999999999997</v>
      </c>
      <c r="X9101">
        <f>Sales_Data[[#This Row],[Sales]]-Sales_Data[[#This Row],[Cost]]</f>
        <v>4.1472000000000007</v>
      </c>
      <c r="Y9101" s="3">
        <f>Sales_Data[[#This Row],[Gross_Profit_Recalc]]/Sales_Data[[#This Row],[Sales]]</f>
        <v>0.40000000000000008</v>
      </c>
      <c r="Z9101">
        <f>YEAR(Sales_Data[[#This Row],[Order Date]])</f>
        <v>2017</v>
      </c>
    </row>
    <row r="9102" spans="1:26" x14ac:dyDescent="0.2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>_xlfn.XLOOKUP(Sales_Data[[#This Row],[Category]],Assumptions_Model!A:A, Assumptions_Model!B:B)</f>
        <v>0.55000000000000004</v>
      </c>
      <c r="W9102">
        <f>Sales_Data[[#This Row],[Sales]]*Sales_Data[[#This Row],[Cost_%]]</f>
        <v>435.53400000000005</v>
      </c>
      <c r="X9102">
        <f>Sales_Data[[#This Row],[Sales]]-Sales_Data[[#This Row],[Cost]]</f>
        <v>356.34599999999995</v>
      </c>
      <c r="Y9102" s="3">
        <f>Sales_Data[[#This Row],[Gross_Profit_Recalc]]/Sales_Data[[#This Row],[Sales]]</f>
        <v>0.44999999999999996</v>
      </c>
      <c r="Z9102">
        <f>YEAR(Sales_Data[[#This Row],[Order Date]])</f>
        <v>2017</v>
      </c>
    </row>
    <row r="9103" spans="1:26" x14ac:dyDescent="0.2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>_xlfn.XLOOKUP(Sales_Data[[#This Row],[Category]],Assumptions_Model!A:A, Assumptions_Model!B:B)</f>
        <v>0.6</v>
      </c>
      <c r="W9103">
        <f>Sales_Data[[#This Row],[Sales]]*Sales_Data[[#This Row],[Cost_%]]</f>
        <v>14.183999999999999</v>
      </c>
      <c r="X9103">
        <f>Sales_Data[[#This Row],[Sales]]-Sales_Data[[#This Row],[Cost]]</f>
        <v>9.4560000000000013</v>
      </c>
      <c r="Y9103" s="3">
        <f>Sales_Data[[#This Row],[Gross_Profit_Recalc]]/Sales_Data[[#This Row],[Sales]]</f>
        <v>0.4</v>
      </c>
      <c r="Z9103">
        <f>YEAR(Sales_Data[[#This Row],[Order Date]])</f>
        <v>2015</v>
      </c>
    </row>
    <row r="9104" spans="1:26" x14ac:dyDescent="0.2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>_xlfn.XLOOKUP(Sales_Data[[#This Row],[Category]],Assumptions_Model!A:A, Assumptions_Model!B:B)</f>
        <v>0.6</v>
      </c>
      <c r="W9104">
        <f>Sales_Data[[#This Row],[Sales]]*Sales_Data[[#This Row],[Cost_%]]</f>
        <v>50.870400000000004</v>
      </c>
      <c r="X9104">
        <f>Sales_Data[[#This Row],[Sales]]-Sales_Data[[#This Row],[Cost]]</f>
        <v>33.913600000000002</v>
      </c>
      <c r="Y9104" s="3">
        <f>Sales_Data[[#This Row],[Gross_Profit_Recalc]]/Sales_Data[[#This Row],[Sales]]</f>
        <v>0.4</v>
      </c>
      <c r="Z9104">
        <f>YEAR(Sales_Data[[#This Row],[Order Date]])</f>
        <v>2015</v>
      </c>
    </row>
    <row r="9105" spans="1:26" x14ac:dyDescent="0.2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>_xlfn.XLOOKUP(Sales_Data[[#This Row],[Category]],Assumptions_Model!A:A, Assumptions_Model!B:B)</f>
        <v>0.65</v>
      </c>
      <c r="W9105">
        <f>Sales_Data[[#This Row],[Sales]]*Sales_Data[[#This Row],[Cost_%]]</f>
        <v>42.223999999999997</v>
      </c>
      <c r="X9105">
        <f>Sales_Data[[#This Row],[Sales]]-Sales_Data[[#This Row],[Cost]]</f>
        <v>22.735999999999997</v>
      </c>
      <c r="Y9105" s="3">
        <f>Sales_Data[[#This Row],[Gross_Profit_Recalc]]/Sales_Data[[#This Row],[Sales]]</f>
        <v>0.35</v>
      </c>
      <c r="Z9105">
        <f>YEAR(Sales_Data[[#This Row],[Order Date]])</f>
        <v>2015</v>
      </c>
    </row>
    <row r="9106" spans="1:26" x14ac:dyDescent="0.2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>_xlfn.XLOOKUP(Sales_Data[[#This Row],[Category]],Assumptions_Model!A:A, Assumptions_Model!B:B)</f>
        <v>0.6</v>
      </c>
      <c r="W9106">
        <f>Sales_Data[[#This Row],[Sales]]*Sales_Data[[#This Row],[Cost_%]]</f>
        <v>19.236000000000001</v>
      </c>
      <c r="X9106">
        <f>Sales_Data[[#This Row],[Sales]]-Sales_Data[[#This Row],[Cost]]</f>
        <v>12.824000000000002</v>
      </c>
      <c r="Y9106" s="3">
        <f>Sales_Data[[#This Row],[Gross_Profit_Recalc]]/Sales_Data[[#This Row],[Sales]]</f>
        <v>0.4</v>
      </c>
      <c r="Z9106">
        <f>YEAR(Sales_Data[[#This Row],[Order Date]])</f>
        <v>2015</v>
      </c>
    </row>
    <row r="9107" spans="1:26" x14ac:dyDescent="0.2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>_xlfn.XLOOKUP(Sales_Data[[#This Row],[Category]],Assumptions_Model!A:A, Assumptions_Model!B:B)</f>
        <v>0.6</v>
      </c>
      <c r="W9107">
        <f>Sales_Data[[#This Row],[Sales]]*Sales_Data[[#This Row],[Cost_%]]</f>
        <v>106.58879999999999</v>
      </c>
      <c r="X9107">
        <f>Sales_Data[[#This Row],[Sales]]-Sales_Data[[#This Row],[Cost]]</f>
        <v>71.059200000000004</v>
      </c>
      <c r="Y9107" s="3">
        <f>Sales_Data[[#This Row],[Gross_Profit_Recalc]]/Sales_Data[[#This Row],[Sales]]</f>
        <v>0.4</v>
      </c>
      <c r="Z9107">
        <f>YEAR(Sales_Data[[#This Row],[Order Date]])</f>
        <v>2015</v>
      </c>
    </row>
    <row r="9108" spans="1:26" x14ac:dyDescent="0.2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>_xlfn.XLOOKUP(Sales_Data[[#This Row],[Category]],Assumptions_Model!A:A, Assumptions_Model!B:B)</f>
        <v>0.55000000000000004</v>
      </c>
      <c r="W9108">
        <f>Sales_Data[[#This Row],[Sales]]*Sales_Data[[#This Row],[Cost_%]]</f>
        <v>158.35050000000004</v>
      </c>
      <c r="X9108">
        <f>Sales_Data[[#This Row],[Sales]]-Sales_Data[[#This Row],[Cost]]</f>
        <v>129.55949999999999</v>
      </c>
      <c r="Y9108" s="3">
        <f>Sales_Data[[#This Row],[Gross_Profit_Recalc]]/Sales_Data[[#This Row],[Sales]]</f>
        <v>0.4499999999999999</v>
      </c>
      <c r="Z9108">
        <f>YEAR(Sales_Data[[#This Row],[Order Date]])</f>
        <v>2015</v>
      </c>
    </row>
    <row r="9109" spans="1:26" x14ac:dyDescent="0.2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f>_xlfn.XLOOKUP(Sales_Data[[#This Row],[Category]],Assumptions_Model!A:A, Assumptions_Model!B:B)</f>
        <v>0.6</v>
      </c>
      <c r="W9109">
        <f>Sales_Data[[#This Row],[Sales]]*Sales_Data[[#This Row],[Cost_%]]</f>
        <v>13.420799999999998</v>
      </c>
      <c r="X9109">
        <f>Sales_Data[[#This Row],[Sales]]-Sales_Data[[#This Row],[Cost]]</f>
        <v>8.9472000000000005</v>
      </c>
      <c r="Y9109" s="3">
        <f>Sales_Data[[#This Row],[Gross_Profit_Recalc]]/Sales_Data[[#This Row],[Sales]]</f>
        <v>0.4</v>
      </c>
      <c r="Z9109">
        <f>YEAR(Sales_Data[[#This Row],[Order Date]])</f>
        <v>2015</v>
      </c>
    </row>
    <row r="9110" spans="1:26" x14ac:dyDescent="0.2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>_xlfn.XLOOKUP(Sales_Data[[#This Row],[Category]],Assumptions_Model!A:A, Assumptions_Model!B:B)</f>
        <v>0.6</v>
      </c>
      <c r="W9110">
        <f>Sales_Data[[#This Row],[Sales]]*Sales_Data[[#This Row],[Cost_%]]</f>
        <v>19.4208</v>
      </c>
      <c r="X9110">
        <f>Sales_Data[[#This Row],[Sales]]-Sales_Data[[#This Row],[Cost]]</f>
        <v>12.947200000000002</v>
      </c>
      <c r="Y9110" s="3">
        <f>Sales_Data[[#This Row],[Gross_Profit_Recalc]]/Sales_Data[[#This Row],[Sales]]</f>
        <v>0.4</v>
      </c>
      <c r="Z9110">
        <f>YEAR(Sales_Data[[#This Row],[Order Date]])</f>
        <v>2015</v>
      </c>
    </row>
    <row r="9111" spans="1:26" x14ac:dyDescent="0.2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f>_xlfn.XLOOKUP(Sales_Data[[#This Row],[Category]],Assumptions_Model!A:A, Assumptions_Model!B:B)</f>
        <v>0.55000000000000004</v>
      </c>
      <c r="W9111">
        <f>Sales_Data[[#This Row],[Sales]]*Sales_Data[[#This Row],[Cost_%]]</f>
        <v>114.39120000000001</v>
      </c>
      <c r="X9111">
        <f>Sales_Data[[#This Row],[Sales]]-Sales_Data[[#This Row],[Cost]]</f>
        <v>93.592799999999997</v>
      </c>
      <c r="Y9111" s="3">
        <f>Sales_Data[[#This Row],[Gross_Profit_Recalc]]/Sales_Data[[#This Row],[Sales]]</f>
        <v>0.44999999999999996</v>
      </c>
      <c r="Z9111">
        <f>YEAR(Sales_Data[[#This Row],[Order Date]])</f>
        <v>2015</v>
      </c>
    </row>
    <row r="9112" spans="1:26" x14ac:dyDescent="0.2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>_xlfn.XLOOKUP(Sales_Data[[#This Row],[Category]],Assumptions_Model!A:A, Assumptions_Model!B:B)</f>
        <v>0.6</v>
      </c>
      <c r="W9112">
        <f>Sales_Data[[#This Row],[Sales]]*Sales_Data[[#This Row],[Cost_%]]</f>
        <v>21.84</v>
      </c>
      <c r="X9112">
        <f>Sales_Data[[#This Row],[Sales]]-Sales_Data[[#This Row],[Cost]]</f>
        <v>14.559999999999999</v>
      </c>
      <c r="Y9112" s="3">
        <f>Sales_Data[[#This Row],[Gross_Profit_Recalc]]/Sales_Data[[#This Row],[Sales]]</f>
        <v>0.39999999999999997</v>
      </c>
      <c r="Z9112">
        <f>YEAR(Sales_Data[[#This Row],[Order Date]])</f>
        <v>2014</v>
      </c>
    </row>
    <row r="9113" spans="1:26" x14ac:dyDescent="0.2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f>_xlfn.XLOOKUP(Sales_Data[[#This Row],[Category]],Assumptions_Model!A:A, Assumptions_Model!B:B)</f>
        <v>0.55000000000000004</v>
      </c>
      <c r="W9113">
        <f>Sales_Data[[#This Row],[Sales]]*Sales_Data[[#This Row],[Cost_%]]</f>
        <v>12.628000000000002</v>
      </c>
      <c r="X9113">
        <f>Sales_Data[[#This Row],[Sales]]-Sales_Data[[#This Row],[Cost]]</f>
        <v>10.331999999999999</v>
      </c>
      <c r="Y9113" s="3">
        <f>Sales_Data[[#This Row],[Gross_Profit_Recalc]]/Sales_Data[[#This Row],[Sales]]</f>
        <v>0.44999999999999996</v>
      </c>
      <c r="Z9113">
        <f>YEAR(Sales_Data[[#This Row],[Order Date]])</f>
        <v>2014</v>
      </c>
    </row>
    <row r="9114" spans="1:26" x14ac:dyDescent="0.2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f>_xlfn.XLOOKUP(Sales_Data[[#This Row],[Category]],Assumptions_Model!A:A, Assumptions_Model!B:B)</f>
        <v>0.6</v>
      </c>
      <c r="W9114">
        <f>Sales_Data[[#This Row],[Sales]]*Sales_Data[[#This Row],[Cost_%]]</f>
        <v>189.11999999999998</v>
      </c>
      <c r="X9114">
        <f>Sales_Data[[#This Row],[Sales]]-Sales_Data[[#This Row],[Cost]]</f>
        <v>126.08000000000001</v>
      </c>
      <c r="Y9114" s="3">
        <f>Sales_Data[[#This Row],[Gross_Profit_Recalc]]/Sales_Data[[#This Row],[Sales]]</f>
        <v>0.40000000000000008</v>
      </c>
      <c r="Z9114">
        <f>YEAR(Sales_Data[[#This Row],[Order Date]])</f>
        <v>2014</v>
      </c>
    </row>
    <row r="9115" spans="1:26" x14ac:dyDescent="0.2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>_xlfn.XLOOKUP(Sales_Data[[#This Row],[Category]],Assumptions_Model!A:A, Assumptions_Model!B:B)</f>
        <v>0.6</v>
      </c>
      <c r="W9115">
        <f>Sales_Data[[#This Row],[Sales]]*Sales_Data[[#This Row],[Cost_%]]</f>
        <v>9.1079999999999988</v>
      </c>
      <c r="X9115">
        <f>Sales_Data[[#This Row],[Sales]]-Sales_Data[[#This Row],[Cost]]</f>
        <v>6.072000000000001</v>
      </c>
      <c r="Y9115" s="3">
        <f>Sales_Data[[#This Row],[Gross_Profit_Recalc]]/Sales_Data[[#This Row],[Sales]]</f>
        <v>0.40000000000000008</v>
      </c>
      <c r="Z9115">
        <f>YEAR(Sales_Data[[#This Row],[Order Date]])</f>
        <v>2014</v>
      </c>
    </row>
    <row r="9116" spans="1:26" x14ac:dyDescent="0.2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>_xlfn.XLOOKUP(Sales_Data[[#This Row],[Category]],Assumptions_Model!A:A, Assumptions_Model!B:B)</f>
        <v>0.55000000000000004</v>
      </c>
      <c r="W9116">
        <f>Sales_Data[[#This Row],[Sales]]*Sales_Data[[#This Row],[Cost_%]]</f>
        <v>343.17800000000005</v>
      </c>
      <c r="X9116">
        <f>Sales_Data[[#This Row],[Sales]]-Sales_Data[[#This Row],[Cost]]</f>
        <v>280.78199999999998</v>
      </c>
      <c r="Y9116" s="3">
        <f>Sales_Data[[#This Row],[Gross_Profit_Recalc]]/Sales_Data[[#This Row],[Sales]]</f>
        <v>0.44999999999999996</v>
      </c>
      <c r="Z9116">
        <f>YEAR(Sales_Data[[#This Row],[Order Date]])</f>
        <v>2016</v>
      </c>
    </row>
    <row r="9117" spans="1:26" x14ac:dyDescent="0.2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>_xlfn.XLOOKUP(Sales_Data[[#This Row],[Category]],Assumptions_Model!A:A, Assumptions_Model!B:B)</f>
        <v>0.55000000000000004</v>
      </c>
      <c r="W9117">
        <f>Sales_Data[[#This Row],[Sales]]*Sales_Data[[#This Row],[Cost_%]]</f>
        <v>236.28000000000003</v>
      </c>
      <c r="X9117">
        <f>Sales_Data[[#This Row],[Sales]]-Sales_Data[[#This Row],[Cost]]</f>
        <v>193.32</v>
      </c>
      <c r="Y9117" s="3">
        <f>Sales_Data[[#This Row],[Gross_Profit_Recalc]]/Sales_Data[[#This Row],[Sales]]</f>
        <v>0.44999999999999996</v>
      </c>
      <c r="Z9117">
        <f>YEAR(Sales_Data[[#This Row],[Order Date]])</f>
        <v>2017</v>
      </c>
    </row>
    <row r="9118" spans="1:26" x14ac:dyDescent="0.2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>_xlfn.XLOOKUP(Sales_Data[[#This Row],[Category]],Assumptions_Model!A:A, Assumptions_Model!B:B)</f>
        <v>0.65</v>
      </c>
      <c r="W9118">
        <f>Sales_Data[[#This Row],[Sales]]*Sales_Data[[#This Row],[Cost_%]]</f>
        <v>20.779199999999999</v>
      </c>
      <c r="X9118">
        <f>Sales_Data[[#This Row],[Sales]]-Sales_Data[[#This Row],[Cost]]</f>
        <v>11.188800000000001</v>
      </c>
      <c r="Y9118" s="3">
        <f>Sales_Data[[#This Row],[Gross_Profit_Recalc]]/Sales_Data[[#This Row],[Sales]]</f>
        <v>0.35000000000000003</v>
      </c>
      <c r="Z9118">
        <f>YEAR(Sales_Data[[#This Row],[Order Date]])</f>
        <v>2017</v>
      </c>
    </row>
    <row r="9119" spans="1:26" x14ac:dyDescent="0.2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>_xlfn.XLOOKUP(Sales_Data[[#This Row],[Category]],Assumptions_Model!A:A, Assumptions_Model!B:B)</f>
        <v>0.65</v>
      </c>
      <c r="W9119">
        <f>Sales_Data[[#This Row],[Sales]]*Sales_Data[[#This Row],[Cost_%]]</f>
        <v>576.72614999999996</v>
      </c>
      <c r="X9119">
        <f>Sales_Data[[#This Row],[Sales]]-Sales_Data[[#This Row],[Cost]]</f>
        <v>310.54485</v>
      </c>
      <c r="Y9119" s="3">
        <f>Sales_Data[[#This Row],[Gross_Profit_Recalc]]/Sales_Data[[#This Row],[Sales]]</f>
        <v>0.35000000000000003</v>
      </c>
      <c r="Z9119">
        <f>YEAR(Sales_Data[[#This Row],[Order Date]])</f>
        <v>2017</v>
      </c>
    </row>
    <row r="9120" spans="1:26" x14ac:dyDescent="0.2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>_xlfn.XLOOKUP(Sales_Data[[#This Row],[Category]],Assumptions_Model!A:A, Assumptions_Model!B:B)</f>
        <v>0.6</v>
      </c>
      <c r="W9120">
        <f>Sales_Data[[#This Row],[Sales]]*Sales_Data[[#This Row],[Cost_%]]</f>
        <v>13.0176</v>
      </c>
      <c r="X9120">
        <f>Sales_Data[[#This Row],[Sales]]-Sales_Data[[#This Row],[Cost]]</f>
        <v>8.6784000000000017</v>
      </c>
      <c r="Y9120" s="3">
        <f>Sales_Data[[#This Row],[Gross_Profit_Recalc]]/Sales_Data[[#This Row],[Sales]]</f>
        <v>0.4</v>
      </c>
      <c r="Z9120">
        <f>YEAR(Sales_Data[[#This Row],[Order Date]])</f>
        <v>2017</v>
      </c>
    </row>
    <row r="9121" spans="1:26" x14ac:dyDescent="0.2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>_xlfn.XLOOKUP(Sales_Data[[#This Row],[Category]],Assumptions_Model!A:A, Assumptions_Model!B:B)</f>
        <v>0.6</v>
      </c>
      <c r="W9121">
        <f>Sales_Data[[#This Row],[Sales]]*Sales_Data[[#This Row],[Cost_%]]</f>
        <v>13.23</v>
      </c>
      <c r="X9121">
        <f>Sales_Data[[#This Row],[Sales]]-Sales_Data[[#This Row],[Cost]]</f>
        <v>8.82</v>
      </c>
      <c r="Y9121" s="3">
        <f>Sales_Data[[#This Row],[Gross_Profit_Recalc]]/Sales_Data[[#This Row],[Sales]]</f>
        <v>0.4</v>
      </c>
      <c r="Z9121">
        <f>YEAR(Sales_Data[[#This Row],[Order Date]])</f>
        <v>2016</v>
      </c>
    </row>
    <row r="9122" spans="1:26" x14ac:dyDescent="0.2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>_xlfn.XLOOKUP(Sales_Data[[#This Row],[Category]],Assumptions_Model!A:A, Assumptions_Model!B:B)</f>
        <v>0.6</v>
      </c>
      <c r="W9122">
        <f>Sales_Data[[#This Row],[Sales]]*Sales_Data[[#This Row],[Cost_%]]</f>
        <v>59.94</v>
      </c>
      <c r="X9122">
        <f>Sales_Data[[#This Row],[Sales]]-Sales_Data[[#This Row],[Cost]]</f>
        <v>39.960000000000008</v>
      </c>
      <c r="Y9122" s="3">
        <f>Sales_Data[[#This Row],[Gross_Profit_Recalc]]/Sales_Data[[#This Row],[Sales]]</f>
        <v>0.40000000000000008</v>
      </c>
      <c r="Z9122">
        <f>YEAR(Sales_Data[[#This Row],[Order Date]])</f>
        <v>2016</v>
      </c>
    </row>
    <row r="9123" spans="1:26" x14ac:dyDescent="0.2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>_xlfn.XLOOKUP(Sales_Data[[#This Row],[Category]],Assumptions_Model!A:A, Assumptions_Model!B:B)</f>
        <v>0.6</v>
      </c>
      <c r="W9123">
        <f>Sales_Data[[#This Row],[Sales]]*Sales_Data[[#This Row],[Cost_%]]</f>
        <v>54.515999999999998</v>
      </c>
      <c r="X9123">
        <f>Sales_Data[[#This Row],[Sales]]-Sales_Data[[#This Row],[Cost]]</f>
        <v>36.344000000000001</v>
      </c>
      <c r="Y9123" s="3">
        <f>Sales_Data[[#This Row],[Gross_Profit_Recalc]]/Sales_Data[[#This Row],[Sales]]</f>
        <v>0.4</v>
      </c>
      <c r="Z9123">
        <f>YEAR(Sales_Data[[#This Row],[Order Date]])</f>
        <v>2017</v>
      </c>
    </row>
    <row r="9124" spans="1:26" x14ac:dyDescent="0.2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>_xlfn.XLOOKUP(Sales_Data[[#This Row],[Category]],Assumptions_Model!A:A, Assumptions_Model!B:B)</f>
        <v>0.6</v>
      </c>
      <c r="W9124">
        <f>Sales_Data[[#This Row],[Sales]]*Sales_Data[[#This Row],[Cost_%]]</f>
        <v>4.6680000000000001</v>
      </c>
      <c r="X9124">
        <f>Sales_Data[[#This Row],[Sales]]-Sales_Data[[#This Row],[Cost]]</f>
        <v>3.1120000000000001</v>
      </c>
      <c r="Y9124" s="3">
        <f>Sales_Data[[#This Row],[Gross_Profit_Recalc]]/Sales_Data[[#This Row],[Sales]]</f>
        <v>0.4</v>
      </c>
      <c r="Z9124">
        <f>YEAR(Sales_Data[[#This Row],[Order Date]])</f>
        <v>2017</v>
      </c>
    </row>
    <row r="9125" spans="1:26" x14ac:dyDescent="0.2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>_xlfn.XLOOKUP(Sales_Data[[#This Row],[Category]],Assumptions_Model!A:A, Assumptions_Model!B:B)</f>
        <v>0.6</v>
      </c>
      <c r="W9125">
        <f>Sales_Data[[#This Row],[Sales]]*Sales_Data[[#This Row],[Cost_%]]</f>
        <v>47.255400000000002</v>
      </c>
      <c r="X9125">
        <f>Sales_Data[[#This Row],[Sales]]-Sales_Data[[#This Row],[Cost]]</f>
        <v>31.503599999999999</v>
      </c>
      <c r="Y9125" s="3">
        <f>Sales_Data[[#This Row],[Gross_Profit_Recalc]]/Sales_Data[[#This Row],[Sales]]</f>
        <v>0.39999999999999997</v>
      </c>
      <c r="Z9125">
        <f>YEAR(Sales_Data[[#This Row],[Order Date]])</f>
        <v>2016</v>
      </c>
    </row>
    <row r="9126" spans="1:26" x14ac:dyDescent="0.2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>_xlfn.XLOOKUP(Sales_Data[[#This Row],[Category]],Assumptions_Model!A:A, Assumptions_Model!B:B)</f>
        <v>0.65</v>
      </c>
      <c r="W9126">
        <f>Sales_Data[[#This Row],[Sales]]*Sales_Data[[#This Row],[Cost_%]]</f>
        <v>6.2088000000000001</v>
      </c>
      <c r="X9126">
        <f>Sales_Data[[#This Row],[Sales]]-Sales_Data[[#This Row],[Cost]]</f>
        <v>3.3431999999999995</v>
      </c>
      <c r="Y9126" s="3">
        <f>Sales_Data[[#This Row],[Gross_Profit_Recalc]]/Sales_Data[[#This Row],[Sales]]</f>
        <v>0.35</v>
      </c>
      <c r="Z9126">
        <f>YEAR(Sales_Data[[#This Row],[Order Date]])</f>
        <v>2016</v>
      </c>
    </row>
    <row r="9127" spans="1:26" x14ac:dyDescent="0.2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f>_xlfn.XLOOKUP(Sales_Data[[#This Row],[Category]],Assumptions_Model!A:A, Assumptions_Model!B:B)</f>
        <v>0.65</v>
      </c>
      <c r="W9127">
        <f>Sales_Data[[#This Row],[Sales]]*Sales_Data[[#This Row],[Cost_%]]</f>
        <v>3.4736000000000002</v>
      </c>
      <c r="X9127">
        <f>Sales_Data[[#This Row],[Sales]]-Sales_Data[[#This Row],[Cost]]</f>
        <v>1.8704000000000001</v>
      </c>
      <c r="Y9127" s="3">
        <f>Sales_Data[[#This Row],[Gross_Profit_Recalc]]/Sales_Data[[#This Row],[Sales]]</f>
        <v>0.35</v>
      </c>
      <c r="Z9127">
        <f>YEAR(Sales_Data[[#This Row],[Order Date]])</f>
        <v>2016</v>
      </c>
    </row>
    <row r="9128" spans="1:26" x14ac:dyDescent="0.2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>_xlfn.XLOOKUP(Sales_Data[[#This Row],[Category]],Assumptions_Model!A:A, Assumptions_Model!B:B)</f>
        <v>0.6</v>
      </c>
      <c r="W9128">
        <f>Sales_Data[[#This Row],[Sales]]*Sales_Data[[#This Row],[Cost_%]]</f>
        <v>4.9679999999999991</v>
      </c>
      <c r="X9128">
        <f>Sales_Data[[#This Row],[Sales]]-Sales_Data[[#This Row],[Cost]]</f>
        <v>3.3120000000000003</v>
      </c>
      <c r="Y9128" s="3">
        <f>Sales_Data[[#This Row],[Gross_Profit_Recalc]]/Sales_Data[[#This Row],[Sales]]</f>
        <v>0.40000000000000008</v>
      </c>
      <c r="Z9128">
        <f>YEAR(Sales_Data[[#This Row],[Order Date]])</f>
        <v>2015</v>
      </c>
    </row>
    <row r="9129" spans="1:26" x14ac:dyDescent="0.2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f>_xlfn.XLOOKUP(Sales_Data[[#This Row],[Category]],Assumptions_Model!A:A, Assumptions_Model!B:B)</f>
        <v>0.6</v>
      </c>
      <c r="W9129">
        <f>Sales_Data[[#This Row],[Sales]]*Sales_Data[[#This Row],[Cost_%]]</f>
        <v>30.081600000000002</v>
      </c>
      <c r="X9129">
        <f>Sales_Data[[#This Row],[Sales]]-Sales_Data[[#This Row],[Cost]]</f>
        <v>20.054400000000001</v>
      </c>
      <c r="Y9129" s="3">
        <f>Sales_Data[[#This Row],[Gross_Profit_Recalc]]/Sales_Data[[#This Row],[Sales]]</f>
        <v>0.4</v>
      </c>
      <c r="Z9129">
        <f>YEAR(Sales_Data[[#This Row],[Order Date]])</f>
        <v>2017</v>
      </c>
    </row>
    <row r="9130" spans="1:26" x14ac:dyDescent="0.2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>_xlfn.XLOOKUP(Sales_Data[[#This Row],[Category]],Assumptions_Model!A:A, Assumptions_Model!B:B)</f>
        <v>0.6</v>
      </c>
      <c r="W9130">
        <f>Sales_Data[[#This Row],[Sales]]*Sales_Data[[#This Row],[Cost_%]]</f>
        <v>52.8444</v>
      </c>
      <c r="X9130">
        <f>Sales_Data[[#This Row],[Sales]]-Sales_Data[[#This Row],[Cost]]</f>
        <v>35.229599999999998</v>
      </c>
      <c r="Y9130" s="3">
        <f>Sales_Data[[#This Row],[Gross_Profit_Recalc]]/Sales_Data[[#This Row],[Sales]]</f>
        <v>0.39999999999999997</v>
      </c>
      <c r="Z9130">
        <f>YEAR(Sales_Data[[#This Row],[Order Date]])</f>
        <v>2017</v>
      </c>
    </row>
    <row r="9131" spans="1:26" x14ac:dyDescent="0.2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f>_xlfn.XLOOKUP(Sales_Data[[#This Row],[Category]],Assumptions_Model!A:A, Assumptions_Model!B:B)</f>
        <v>0.65</v>
      </c>
      <c r="W9131">
        <f>Sales_Data[[#This Row],[Sales]]*Sales_Data[[#This Row],[Cost_%]]</f>
        <v>195.95550000000003</v>
      </c>
      <c r="X9131">
        <f>Sales_Data[[#This Row],[Sales]]-Sales_Data[[#This Row],[Cost]]</f>
        <v>105.5145</v>
      </c>
      <c r="Y9131" s="3">
        <f>Sales_Data[[#This Row],[Gross_Profit_Recalc]]/Sales_Data[[#This Row],[Sales]]</f>
        <v>0.35</v>
      </c>
      <c r="Z9131">
        <f>YEAR(Sales_Data[[#This Row],[Order Date]])</f>
        <v>2016</v>
      </c>
    </row>
    <row r="9132" spans="1:26" x14ac:dyDescent="0.2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>_xlfn.XLOOKUP(Sales_Data[[#This Row],[Category]],Assumptions_Model!A:A, Assumptions_Model!B:B)</f>
        <v>0.6</v>
      </c>
      <c r="W9132">
        <f>Sales_Data[[#This Row],[Sales]]*Sales_Data[[#This Row],[Cost_%]]</f>
        <v>11.193599999999998</v>
      </c>
      <c r="X9132">
        <f>Sales_Data[[#This Row],[Sales]]-Sales_Data[[#This Row],[Cost]]</f>
        <v>7.4624000000000006</v>
      </c>
      <c r="Y9132" s="3">
        <f>Sales_Data[[#This Row],[Gross_Profit_Recalc]]/Sales_Data[[#This Row],[Sales]]</f>
        <v>0.40000000000000008</v>
      </c>
      <c r="Z9132">
        <f>YEAR(Sales_Data[[#This Row],[Order Date]])</f>
        <v>2016</v>
      </c>
    </row>
    <row r="9133" spans="1:26" x14ac:dyDescent="0.2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>_xlfn.XLOOKUP(Sales_Data[[#This Row],[Category]],Assumptions_Model!A:A, Assumptions_Model!B:B)</f>
        <v>0.65</v>
      </c>
      <c r="W9133">
        <f>Sales_Data[[#This Row],[Sales]]*Sales_Data[[#This Row],[Cost_%]]</f>
        <v>17.849</v>
      </c>
      <c r="X9133">
        <f>Sales_Data[[#This Row],[Sales]]-Sales_Data[[#This Row],[Cost]]</f>
        <v>9.6110000000000007</v>
      </c>
      <c r="Y9133" s="3">
        <f>Sales_Data[[#This Row],[Gross_Profit_Recalc]]/Sales_Data[[#This Row],[Sales]]</f>
        <v>0.35000000000000003</v>
      </c>
      <c r="Z9133">
        <f>YEAR(Sales_Data[[#This Row],[Order Date]])</f>
        <v>2017</v>
      </c>
    </row>
    <row r="9134" spans="1:26" x14ac:dyDescent="0.2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>_xlfn.XLOOKUP(Sales_Data[[#This Row],[Category]],Assumptions_Model!A:A, Assumptions_Model!B:B)</f>
        <v>0.6</v>
      </c>
      <c r="W9134">
        <f>Sales_Data[[#This Row],[Sales]]*Sales_Data[[#This Row],[Cost_%]]</f>
        <v>75.077999999999989</v>
      </c>
      <c r="X9134">
        <f>Sales_Data[[#This Row],[Sales]]-Sales_Data[[#This Row],[Cost]]</f>
        <v>50.052000000000007</v>
      </c>
      <c r="Y9134" s="3">
        <f>Sales_Data[[#This Row],[Gross_Profit_Recalc]]/Sales_Data[[#This Row],[Sales]]</f>
        <v>0.40000000000000008</v>
      </c>
      <c r="Z9134">
        <f>YEAR(Sales_Data[[#This Row],[Order Date]])</f>
        <v>2017</v>
      </c>
    </row>
    <row r="9135" spans="1:26" x14ac:dyDescent="0.2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>_xlfn.XLOOKUP(Sales_Data[[#This Row],[Category]],Assumptions_Model!A:A, Assumptions_Model!B:B)</f>
        <v>0.55000000000000004</v>
      </c>
      <c r="W9135">
        <f>Sales_Data[[#This Row],[Sales]]*Sales_Data[[#This Row],[Cost_%]]</f>
        <v>305.77800000000002</v>
      </c>
      <c r="X9135">
        <f>Sales_Data[[#This Row],[Sales]]-Sales_Data[[#This Row],[Cost]]</f>
        <v>250.18200000000002</v>
      </c>
      <c r="Y9135" s="3">
        <f>Sales_Data[[#This Row],[Gross_Profit_Recalc]]/Sales_Data[[#This Row],[Sales]]</f>
        <v>0.45</v>
      </c>
      <c r="Z9135">
        <f>YEAR(Sales_Data[[#This Row],[Order Date]])</f>
        <v>2015</v>
      </c>
    </row>
    <row r="9136" spans="1:26" x14ac:dyDescent="0.2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>_xlfn.XLOOKUP(Sales_Data[[#This Row],[Category]],Assumptions_Model!A:A, Assumptions_Model!B:B)</f>
        <v>0.6</v>
      </c>
      <c r="W9136">
        <f>Sales_Data[[#This Row],[Sales]]*Sales_Data[[#This Row],[Cost_%]]</f>
        <v>77.731199999999987</v>
      </c>
      <c r="X9136">
        <f>Sales_Data[[#This Row],[Sales]]-Sales_Data[[#This Row],[Cost]]</f>
        <v>51.820800000000006</v>
      </c>
      <c r="Y9136" s="3">
        <f>Sales_Data[[#This Row],[Gross_Profit_Recalc]]/Sales_Data[[#This Row],[Sales]]</f>
        <v>0.40000000000000008</v>
      </c>
      <c r="Z9136">
        <f>YEAR(Sales_Data[[#This Row],[Order Date]])</f>
        <v>2016</v>
      </c>
    </row>
    <row r="9137" spans="1:26" x14ac:dyDescent="0.2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>_xlfn.XLOOKUP(Sales_Data[[#This Row],[Category]],Assumptions_Model!A:A, Assumptions_Model!B:B)</f>
        <v>0.6</v>
      </c>
      <c r="W9137">
        <f>Sales_Data[[#This Row],[Sales]]*Sales_Data[[#This Row],[Cost_%]]</f>
        <v>31.1904</v>
      </c>
      <c r="X9137">
        <f>Sales_Data[[#This Row],[Sales]]-Sales_Data[[#This Row],[Cost]]</f>
        <v>20.793600000000001</v>
      </c>
      <c r="Y9137" s="3">
        <f>Sales_Data[[#This Row],[Gross_Profit_Recalc]]/Sales_Data[[#This Row],[Sales]]</f>
        <v>0.4</v>
      </c>
      <c r="Z9137">
        <f>YEAR(Sales_Data[[#This Row],[Order Date]])</f>
        <v>2016</v>
      </c>
    </row>
    <row r="9138" spans="1:26" x14ac:dyDescent="0.2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>_xlfn.XLOOKUP(Sales_Data[[#This Row],[Category]],Assumptions_Model!A:A, Assumptions_Model!B:B)</f>
        <v>0.6</v>
      </c>
      <c r="W9138">
        <f>Sales_Data[[#This Row],[Sales]]*Sales_Data[[#This Row],[Cost_%]]</f>
        <v>6.1631999999999998</v>
      </c>
      <c r="X9138">
        <f>Sales_Data[[#This Row],[Sales]]-Sales_Data[[#This Row],[Cost]]</f>
        <v>4.1088000000000005</v>
      </c>
      <c r="Y9138" s="3">
        <f>Sales_Data[[#This Row],[Gross_Profit_Recalc]]/Sales_Data[[#This Row],[Sales]]</f>
        <v>0.4</v>
      </c>
      <c r="Z9138">
        <f>YEAR(Sales_Data[[#This Row],[Order Date]])</f>
        <v>2016</v>
      </c>
    </row>
    <row r="9139" spans="1:26" x14ac:dyDescent="0.2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>_xlfn.XLOOKUP(Sales_Data[[#This Row],[Category]],Assumptions_Model!A:A, Assumptions_Model!B:B)</f>
        <v>0.6</v>
      </c>
      <c r="W9139">
        <f>Sales_Data[[#This Row],[Sales]]*Sales_Data[[#This Row],[Cost_%]]</f>
        <v>11.001599999999998</v>
      </c>
      <c r="X9139">
        <f>Sales_Data[[#This Row],[Sales]]-Sales_Data[[#This Row],[Cost]]</f>
        <v>7.3344000000000005</v>
      </c>
      <c r="Y9139" s="3">
        <f>Sales_Data[[#This Row],[Gross_Profit_Recalc]]/Sales_Data[[#This Row],[Sales]]</f>
        <v>0.40000000000000008</v>
      </c>
      <c r="Z9139">
        <f>YEAR(Sales_Data[[#This Row],[Order Date]])</f>
        <v>2014</v>
      </c>
    </row>
    <row r="9140" spans="1:26" x14ac:dyDescent="0.2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>_xlfn.XLOOKUP(Sales_Data[[#This Row],[Category]],Assumptions_Model!A:A, Assumptions_Model!B:B)</f>
        <v>0.55000000000000004</v>
      </c>
      <c r="W9140">
        <f>Sales_Data[[#This Row],[Sales]]*Sales_Data[[#This Row],[Cost_%]]</f>
        <v>99.528000000000006</v>
      </c>
      <c r="X9140">
        <f>Sales_Data[[#This Row],[Sales]]-Sales_Data[[#This Row],[Cost]]</f>
        <v>81.432000000000002</v>
      </c>
      <c r="Y9140" s="3">
        <f>Sales_Data[[#This Row],[Gross_Profit_Recalc]]/Sales_Data[[#This Row],[Sales]]</f>
        <v>0.45</v>
      </c>
      <c r="Z9140">
        <f>YEAR(Sales_Data[[#This Row],[Order Date]])</f>
        <v>2014</v>
      </c>
    </row>
    <row r="9141" spans="1:26" x14ac:dyDescent="0.2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>_xlfn.XLOOKUP(Sales_Data[[#This Row],[Category]],Assumptions_Model!A:A, Assumptions_Model!B:B)</f>
        <v>0.55000000000000004</v>
      </c>
      <c r="W9141">
        <f>Sales_Data[[#This Row],[Sales]]*Sales_Data[[#This Row],[Cost_%]]</f>
        <v>261.76920000000001</v>
      </c>
      <c r="X9141">
        <f>Sales_Data[[#This Row],[Sales]]-Sales_Data[[#This Row],[Cost]]</f>
        <v>214.1748</v>
      </c>
      <c r="Y9141" s="3">
        <f>Sales_Data[[#This Row],[Gross_Profit_Recalc]]/Sales_Data[[#This Row],[Sales]]</f>
        <v>0.45</v>
      </c>
      <c r="Z9141">
        <f>YEAR(Sales_Data[[#This Row],[Order Date]])</f>
        <v>2014</v>
      </c>
    </row>
    <row r="9142" spans="1:26" x14ac:dyDescent="0.2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>_xlfn.XLOOKUP(Sales_Data[[#This Row],[Category]],Assumptions_Model!A:A, Assumptions_Model!B:B)</f>
        <v>0.55000000000000004</v>
      </c>
      <c r="W9142">
        <f>Sales_Data[[#This Row],[Sales]]*Sales_Data[[#This Row],[Cost_%]]</f>
        <v>87.989000000000004</v>
      </c>
      <c r="X9142">
        <f>Sales_Data[[#This Row],[Sales]]-Sales_Data[[#This Row],[Cost]]</f>
        <v>71.990999999999985</v>
      </c>
      <c r="Y9142" s="3">
        <f>Sales_Data[[#This Row],[Gross_Profit_Recalc]]/Sales_Data[[#This Row],[Sales]]</f>
        <v>0.44999999999999996</v>
      </c>
      <c r="Z9142">
        <f>YEAR(Sales_Data[[#This Row],[Order Date]])</f>
        <v>2017</v>
      </c>
    </row>
    <row r="9143" spans="1:26" x14ac:dyDescent="0.2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>_xlfn.XLOOKUP(Sales_Data[[#This Row],[Category]],Assumptions_Model!A:A, Assumptions_Model!B:B)</f>
        <v>0.55000000000000004</v>
      </c>
      <c r="W9143">
        <f>Sales_Data[[#This Row],[Sales]]*Sales_Data[[#This Row],[Cost_%]]</f>
        <v>23.980000000000004</v>
      </c>
      <c r="X9143">
        <f>Sales_Data[[#This Row],[Sales]]-Sales_Data[[#This Row],[Cost]]</f>
        <v>19.619999999999997</v>
      </c>
      <c r="Y9143" s="3">
        <f>Sales_Data[[#This Row],[Gross_Profit_Recalc]]/Sales_Data[[#This Row],[Sales]]</f>
        <v>0.4499999999999999</v>
      </c>
      <c r="Z9143">
        <f>YEAR(Sales_Data[[#This Row],[Order Date]])</f>
        <v>2016</v>
      </c>
    </row>
    <row r="9144" spans="1:26" x14ac:dyDescent="0.2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f>_xlfn.XLOOKUP(Sales_Data[[#This Row],[Category]],Assumptions_Model!A:A, Assumptions_Model!B:B)</f>
        <v>0.6</v>
      </c>
      <c r="W9144">
        <f>Sales_Data[[#This Row],[Sales]]*Sales_Data[[#This Row],[Cost_%]]</f>
        <v>4.9728000000000003</v>
      </c>
      <c r="X9144">
        <f>Sales_Data[[#This Row],[Sales]]-Sales_Data[[#This Row],[Cost]]</f>
        <v>3.3151999999999999</v>
      </c>
      <c r="Y9144" s="3">
        <f>Sales_Data[[#This Row],[Gross_Profit_Recalc]]/Sales_Data[[#This Row],[Sales]]</f>
        <v>0.39999999999999997</v>
      </c>
      <c r="Z9144">
        <f>YEAR(Sales_Data[[#This Row],[Order Date]])</f>
        <v>2017</v>
      </c>
    </row>
    <row r="9145" spans="1:26" x14ac:dyDescent="0.2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f>_xlfn.XLOOKUP(Sales_Data[[#This Row],[Category]],Assumptions_Model!A:A, Assumptions_Model!B:B)</f>
        <v>0.55000000000000004</v>
      </c>
      <c r="W9145">
        <f>Sales_Data[[#This Row],[Sales]]*Sales_Data[[#This Row],[Cost_%]]</f>
        <v>617.72040000000004</v>
      </c>
      <c r="X9145">
        <f>Sales_Data[[#This Row],[Sales]]-Sales_Data[[#This Row],[Cost]]</f>
        <v>505.40759999999989</v>
      </c>
      <c r="Y9145" s="3">
        <f>Sales_Data[[#This Row],[Gross_Profit_Recalc]]/Sales_Data[[#This Row],[Sales]]</f>
        <v>0.44999999999999996</v>
      </c>
      <c r="Z9145">
        <f>YEAR(Sales_Data[[#This Row],[Order Date]])</f>
        <v>2017</v>
      </c>
    </row>
    <row r="9146" spans="1:26" x14ac:dyDescent="0.2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>_xlfn.XLOOKUP(Sales_Data[[#This Row],[Category]],Assumptions_Model!A:A, Assumptions_Model!B:B)</f>
        <v>0.6</v>
      </c>
      <c r="W9146">
        <f>Sales_Data[[#This Row],[Sales]]*Sales_Data[[#This Row],[Cost_%]]</f>
        <v>38.940000000000005</v>
      </c>
      <c r="X9146">
        <f>Sales_Data[[#This Row],[Sales]]-Sales_Data[[#This Row],[Cost]]</f>
        <v>25.96</v>
      </c>
      <c r="Y9146" s="3">
        <f>Sales_Data[[#This Row],[Gross_Profit_Recalc]]/Sales_Data[[#This Row],[Sales]]</f>
        <v>0.39999999999999997</v>
      </c>
      <c r="Z9146">
        <f>YEAR(Sales_Data[[#This Row],[Order Date]])</f>
        <v>2017</v>
      </c>
    </row>
    <row r="9147" spans="1:26" x14ac:dyDescent="0.2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>_xlfn.XLOOKUP(Sales_Data[[#This Row],[Category]],Assumptions_Model!A:A, Assumptions_Model!B:B)</f>
        <v>0.6</v>
      </c>
      <c r="W9147">
        <f>Sales_Data[[#This Row],[Sales]]*Sales_Data[[#This Row],[Cost_%]]</f>
        <v>1.6847999999999999</v>
      </c>
      <c r="X9147">
        <f>Sales_Data[[#This Row],[Sales]]-Sales_Data[[#This Row],[Cost]]</f>
        <v>1.1232</v>
      </c>
      <c r="Y9147" s="3">
        <f>Sales_Data[[#This Row],[Gross_Profit_Recalc]]/Sales_Data[[#This Row],[Sales]]</f>
        <v>0.4</v>
      </c>
      <c r="Z9147">
        <f>YEAR(Sales_Data[[#This Row],[Order Date]])</f>
        <v>2015</v>
      </c>
    </row>
    <row r="9148" spans="1:26" x14ac:dyDescent="0.2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>_xlfn.XLOOKUP(Sales_Data[[#This Row],[Category]],Assumptions_Model!A:A, Assumptions_Model!B:B)</f>
        <v>0.55000000000000004</v>
      </c>
      <c r="W9148">
        <f>Sales_Data[[#This Row],[Sales]]*Sales_Data[[#This Row],[Cost_%]]</f>
        <v>54.989000000000004</v>
      </c>
      <c r="X9148">
        <f>Sales_Data[[#This Row],[Sales]]-Sales_Data[[#This Row],[Cost]]</f>
        <v>44.991</v>
      </c>
      <c r="Y9148" s="3">
        <f>Sales_Data[[#This Row],[Gross_Profit_Recalc]]/Sales_Data[[#This Row],[Sales]]</f>
        <v>0.44999999999999996</v>
      </c>
      <c r="Z9148">
        <f>YEAR(Sales_Data[[#This Row],[Order Date]])</f>
        <v>2016</v>
      </c>
    </row>
    <row r="9149" spans="1:26" x14ac:dyDescent="0.2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f>_xlfn.XLOOKUP(Sales_Data[[#This Row],[Category]],Assumptions_Model!A:A, Assumptions_Model!B:B)</f>
        <v>0.6</v>
      </c>
      <c r="W9149">
        <f>Sales_Data[[#This Row],[Sales]]*Sales_Data[[#This Row],[Cost_%]]</f>
        <v>4.823999999999999</v>
      </c>
      <c r="X9149">
        <f>Sales_Data[[#This Row],[Sales]]-Sales_Data[[#This Row],[Cost]]</f>
        <v>3.2160000000000002</v>
      </c>
      <c r="Y9149" s="3">
        <f>Sales_Data[[#This Row],[Gross_Profit_Recalc]]/Sales_Data[[#This Row],[Sales]]</f>
        <v>0.40000000000000008</v>
      </c>
      <c r="Z9149">
        <f>YEAR(Sales_Data[[#This Row],[Order Date]])</f>
        <v>2016</v>
      </c>
    </row>
    <row r="9150" spans="1:26" x14ac:dyDescent="0.2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>_xlfn.XLOOKUP(Sales_Data[[#This Row],[Category]],Assumptions_Model!A:A, Assumptions_Model!B:B)</f>
        <v>0.6</v>
      </c>
      <c r="W9150">
        <f>Sales_Data[[#This Row],[Sales]]*Sales_Data[[#This Row],[Cost_%]]</f>
        <v>938.57399999999996</v>
      </c>
      <c r="X9150">
        <f>Sales_Data[[#This Row],[Sales]]-Sales_Data[[#This Row],[Cost]]</f>
        <v>625.71600000000001</v>
      </c>
      <c r="Y9150" s="3">
        <f>Sales_Data[[#This Row],[Gross_Profit_Recalc]]/Sales_Data[[#This Row],[Sales]]</f>
        <v>0.4</v>
      </c>
      <c r="Z9150">
        <f>YEAR(Sales_Data[[#This Row],[Order Date]])</f>
        <v>2016</v>
      </c>
    </row>
    <row r="9151" spans="1:26" x14ac:dyDescent="0.2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>_xlfn.XLOOKUP(Sales_Data[[#This Row],[Category]],Assumptions_Model!A:A, Assumptions_Model!B:B)</f>
        <v>0.6</v>
      </c>
      <c r="W9151">
        <f>Sales_Data[[#This Row],[Sales]]*Sales_Data[[#This Row],[Cost_%]]</f>
        <v>83.135999999999996</v>
      </c>
      <c r="X9151">
        <f>Sales_Data[[#This Row],[Sales]]-Sales_Data[[#This Row],[Cost]]</f>
        <v>55.424000000000007</v>
      </c>
      <c r="Y9151" s="3">
        <f>Sales_Data[[#This Row],[Gross_Profit_Recalc]]/Sales_Data[[#This Row],[Sales]]</f>
        <v>0.4</v>
      </c>
      <c r="Z9151">
        <f>YEAR(Sales_Data[[#This Row],[Order Date]])</f>
        <v>2014</v>
      </c>
    </row>
    <row r="9152" spans="1:26" x14ac:dyDescent="0.2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>_xlfn.XLOOKUP(Sales_Data[[#This Row],[Category]],Assumptions_Model!A:A, Assumptions_Model!B:B)</f>
        <v>0.6</v>
      </c>
      <c r="W9152">
        <f>Sales_Data[[#This Row],[Sales]]*Sales_Data[[#This Row],[Cost_%]]</f>
        <v>39.311999999999998</v>
      </c>
      <c r="X9152">
        <f>Sales_Data[[#This Row],[Sales]]-Sales_Data[[#This Row],[Cost]]</f>
        <v>26.207999999999998</v>
      </c>
      <c r="Y9152" s="3">
        <f>Sales_Data[[#This Row],[Gross_Profit_Recalc]]/Sales_Data[[#This Row],[Sales]]</f>
        <v>0.4</v>
      </c>
      <c r="Z9152">
        <f>YEAR(Sales_Data[[#This Row],[Order Date]])</f>
        <v>2014</v>
      </c>
    </row>
    <row r="9153" spans="1:26" x14ac:dyDescent="0.2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f>_xlfn.XLOOKUP(Sales_Data[[#This Row],[Category]],Assumptions_Model!A:A, Assumptions_Model!B:B)</f>
        <v>0.6</v>
      </c>
      <c r="W9153">
        <f>Sales_Data[[#This Row],[Sales]]*Sales_Data[[#This Row],[Cost_%]]</f>
        <v>8.7455999999999996</v>
      </c>
      <c r="X9153">
        <f>Sales_Data[[#This Row],[Sales]]-Sales_Data[[#This Row],[Cost]]</f>
        <v>5.8304000000000009</v>
      </c>
      <c r="Y9153" s="3">
        <f>Sales_Data[[#This Row],[Gross_Profit_Recalc]]/Sales_Data[[#This Row],[Sales]]</f>
        <v>0.4</v>
      </c>
      <c r="Z9153">
        <f>YEAR(Sales_Data[[#This Row],[Order Date]])</f>
        <v>2015</v>
      </c>
    </row>
    <row r="9154" spans="1:26" x14ac:dyDescent="0.2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>_xlfn.XLOOKUP(Sales_Data[[#This Row],[Category]],Assumptions_Model!A:A, Assumptions_Model!B:B)</f>
        <v>0.55000000000000004</v>
      </c>
      <c r="W9154">
        <f>Sales_Data[[#This Row],[Sales]]*Sales_Data[[#This Row],[Cost_%]]</f>
        <v>12.76</v>
      </c>
      <c r="X9154">
        <f>Sales_Data[[#This Row],[Sales]]-Sales_Data[[#This Row],[Cost]]</f>
        <v>10.44</v>
      </c>
      <c r="Y9154" s="3">
        <f>Sales_Data[[#This Row],[Gross_Profit_Recalc]]/Sales_Data[[#This Row],[Sales]]</f>
        <v>0.45</v>
      </c>
      <c r="Z9154">
        <f>YEAR(Sales_Data[[#This Row],[Order Date]])</f>
        <v>2015</v>
      </c>
    </row>
    <row r="9155" spans="1:26" x14ac:dyDescent="0.2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>_xlfn.XLOOKUP(Sales_Data[[#This Row],[Category]],Assumptions_Model!A:A, Assumptions_Model!B:B)</f>
        <v>0.6</v>
      </c>
      <c r="W9155">
        <f>Sales_Data[[#This Row],[Sales]]*Sales_Data[[#This Row],[Cost_%]]</f>
        <v>9.8783999999999992</v>
      </c>
      <c r="X9155">
        <f>Sales_Data[[#This Row],[Sales]]-Sales_Data[[#This Row],[Cost]]</f>
        <v>6.5855999999999995</v>
      </c>
      <c r="Y9155" s="3">
        <f>Sales_Data[[#This Row],[Gross_Profit_Recalc]]/Sales_Data[[#This Row],[Sales]]</f>
        <v>0.4</v>
      </c>
      <c r="Z9155">
        <f>YEAR(Sales_Data[[#This Row],[Order Date]])</f>
        <v>2015</v>
      </c>
    </row>
    <row r="9156" spans="1:26" x14ac:dyDescent="0.2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>_xlfn.XLOOKUP(Sales_Data[[#This Row],[Category]],Assumptions_Model!A:A, Assumptions_Model!B:B)</f>
        <v>0.65</v>
      </c>
      <c r="W9156">
        <f>Sales_Data[[#This Row],[Sales]]*Sales_Data[[#This Row],[Cost_%]]</f>
        <v>12.552800000000001</v>
      </c>
      <c r="X9156">
        <f>Sales_Data[[#This Row],[Sales]]-Sales_Data[[#This Row],[Cost]]</f>
        <v>6.7591999999999999</v>
      </c>
      <c r="Y9156" s="3">
        <f>Sales_Data[[#This Row],[Gross_Profit_Recalc]]/Sales_Data[[#This Row],[Sales]]</f>
        <v>0.35</v>
      </c>
      <c r="Z9156">
        <f>YEAR(Sales_Data[[#This Row],[Order Date]])</f>
        <v>2016</v>
      </c>
    </row>
    <row r="9157" spans="1:26" x14ac:dyDescent="0.2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>_xlfn.XLOOKUP(Sales_Data[[#This Row],[Category]],Assumptions_Model!A:A, Assumptions_Model!B:B)</f>
        <v>0.6</v>
      </c>
      <c r="W9157">
        <f>Sales_Data[[#This Row],[Sales]]*Sales_Data[[#This Row],[Cost_%]]</f>
        <v>24.047999999999998</v>
      </c>
      <c r="X9157">
        <f>Sales_Data[[#This Row],[Sales]]-Sales_Data[[#This Row],[Cost]]</f>
        <v>16.032</v>
      </c>
      <c r="Y9157" s="3">
        <f>Sales_Data[[#This Row],[Gross_Profit_Recalc]]/Sales_Data[[#This Row],[Sales]]</f>
        <v>0.4</v>
      </c>
      <c r="Z9157">
        <f>YEAR(Sales_Data[[#This Row],[Order Date]])</f>
        <v>2014</v>
      </c>
    </row>
    <row r="9158" spans="1:26" x14ac:dyDescent="0.2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>_xlfn.XLOOKUP(Sales_Data[[#This Row],[Category]],Assumptions_Model!A:A, Assumptions_Model!B:B)</f>
        <v>0.6</v>
      </c>
      <c r="W9158">
        <f>Sales_Data[[#This Row],[Sales]]*Sales_Data[[#This Row],[Cost_%]]</f>
        <v>61.175999999999995</v>
      </c>
      <c r="X9158">
        <f>Sales_Data[[#This Row],[Sales]]-Sales_Data[[#This Row],[Cost]]</f>
        <v>40.783999999999999</v>
      </c>
      <c r="Y9158" s="3">
        <f>Sales_Data[[#This Row],[Gross_Profit_Recalc]]/Sales_Data[[#This Row],[Sales]]</f>
        <v>0.4</v>
      </c>
      <c r="Z9158">
        <f>YEAR(Sales_Data[[#This Row],[Order Date]])</f>
        <v>2014</v>
      </c>
    </row>
    <row r="9159" spans="1:26" x14ac:dyDescent="0.2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>_xlfn.XLOOKUP(Sales_Data[[#This Row],[Category]],Assumptions_Model!A:A, Assumptions_Model!B:B)</f>
        <v>0.6</v>
      </c>
      <c r="W9159">
        <f>Sales_Data[[#This Row],[Sales]]*Sales_Data[[#This Row],[Cost_%]]</f>
        <v>155.84399999999999</v>
      </c>
      <c r="X9159">
        <f>Sales_Data[[#This Row],[Sales]]-Sales_Data[[#This Row],[Cost]]</f>
        <v>103.89600000000002</v>
      </c>
      <c r="Y9159" s="3">
        <f>Sales_Data[[#This Row],[Gross_Profit_Recalc]]/Sales_Data[[#This Row],[Sales]]</f>
        <v>0.4</v>
      </c>
      <c r="Z9159">
        <f>YEAR(Sales_Data[[#This Row],[Order Date]])</f>
        <v>2014</v>
      </c>
    </row>
    <row r="9160" spans="1:26" x14ac:dyDescent="0.2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>_xlfn.XLOOKUP(Sales_Data[[#This Row],[Category]],Assumptions_Model!A:A, Assumptions_Model!B:B)</f>
        <v>0.55000000000000004</v>
      </c>
      <c r="W9160">
        <f>Sales_Data[[#This Row],[Sales]]*Sales_Data[[#This Row],[Cost_%]]</f>
        <v>140.48099999999999</v>
      </c>
      <c r="X9160">
        <f>Sales_Data[[#This Row],[Sales]]-Sales_Data[[#This Row],[Cost]]</f>
        <v>114.93899999999999</v>
      </c>
      <c r="Y9160" s="3">
        <f>Sales_Data[[#This Row],[Gross_Profit_Recalc]]/Sales_Data[[#This Row],[Sales]]</f>
        <v>0.45</v>
      </c>
      <c r="Z9160">
        <f>YEAR(Sales_Data[[#This Row],[Order Date]])</f>
        <v>2014</v>
      </c>
    </row>
    <row r="9161" spans="1:26" x14ac:dyDescent="0.2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>_xlfn.XLOOKUP(Sales_Data[[#This Row],[Category]],Assumptions_Model!A:A, Assumptions_Model!B:B)</f>
        <v>0.6</v>
      </c>
      <c r="W9161">
        <f>Sales_Data[[#This Row],[Sales]]*Sales_Data[[#This Row],[Cost_%]]</f>
        <v>2.6027999999999998</v>
      </c>
      <c r="X9161">
        <f>Sales_Data[[#This Row],[Sales]]-Sales_Data[[#This Row],[Cost]]</f>
        <v>1.7352000000000003</v>
      </c>
      <c r="Y9161" s="3">
        <f>Sales_Data[[#This Row],[Gross_Profit_Recalc]]/Sales_Data[[#This Row],[Sales]]</f>
        <v>0.40000000000000008</v>
      </c>
      <c r="Z9161">
        <f>YEAR(Sales_Data[[#This Row],[Order Date]])</f>
        <v>2016</v>
      </c>
    </row>
    <row r="9162" spans="1:26" x14ac:dyDescent="0.2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>_xlfn.XLOOKUP(Sales_Data[[#This Row],[Category]],Assumptions_Model!A:A, Assumptions_Model!B:B)</f>
        <v>0.6</v>
      </c>
      <c r="W9162">
        <f>Sales_Data[[#This Row],[Sales]]*Sales_Data[[#This Row],[Cost_%]]</f>
        <v>7.1280000000000001</v>
      </c>
      <c r="X9162">
        <f>Sales_Data[[#This Row],[Sales]]-Sales_Data[[#This Row],[Cost]]</f>
        <v>4.7520000000000007</v>
      </c>
      <c r="Y9162" s="3">
        <f>Sales_Data[[#This Row],[Gross_Profit_Recalc]]/Sales_Data[[#This Row],[Sales]]</f>
        <v>0.4</v>
      </c>
      <c r="Z9162">
        <f>YEAR(Sales_Data[[#This Row],[Order Date]])</f>
        <v>2016</v>
      </c>
    </row>
    <row r="9163" spans="1:26" x14ac:dyDescent="0.2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>_xlfn.XLOOKUP(Sales_Data[[#This Row],[Category]],Assumptions_Model!A:A, Assumptions_Model!B:B)</f>
        <v>0.65</v>
      </c>
      <c r="W9163">
        <f>Sales_Data[[#This Row],[Sales]]*Sales_Data[[#This Row],[Cost_%]]</f>
        <v>263.80900000000003</v>
      </c>
      <c r="X9163">
        <f>Sales_Data[[#This Row],[Sales]]-Sales_Data[[#This Row],[Cost]]</f>
        <v>142.05099999999999</v>
      </c>
      <c r="Y9163" s="3">
        <f>Sales_Data[[#This Row],[Gross_Profit_Recalc]]/Sales_Data[[#This Row],[Sales]]</f>
        <v>0.35</v>
      </c>
      <c r="Z9163">
        <f>YEAR(Sales_Data[[#This Row],[Order Date]])</f>
        <v>2016</v>
      </c>
    </row>
    <row r="9164" spans="1:26" x14ac:dyDescent="0.2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>_xlfn.XLOOKUP(Sales_Data[[#This Row],[Category]],Assumptions_Model!A:A, Assumptions_Model!B:B)</f>
        <v>0.65</v>
      </c>
      <c r="W9164">
        <f>Sales_Data[[#This Row],[Sales]]*Sales_Data[[#This Row],[Cost_%]]</f>
        <v>442.00650000000002</v>
      </c>
      <c r="X9164">
        <f>Sales_Data[[#This Row],[Sales]]-Sales_Data[[#This Row],[Cost]]</f>
        <v>238.00349999999997</v>
      </c>
      <c r="Y9164" s="3">
        <f>Sales_Data[[#This Row],[Gross_Profit_Recalc]]/Sales_Data[[#This Row],[Sales]]</f>
        <v>0.35</v>
      </c>
      <c r="Z9164">
        <f>YEAR(Sales_Data[[#This Row],[Order Date]])</f>
        <v>2016</v>
      </c>
    </row>
    <row r="9165" spans="1:26" x14ac:dyDescent="0.2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>_xlfn.XLOOKUP(Sales_Data[[#This Row],[Category]],Assumptions_Model!A:A, Assumptions_Model!B:B)</f>
        <v>0.55000000000000004</v>
      </c>
      <c r="W9165">
        <f>Sales_Data[[#This Row],[Sales]]*Sales_Data[[#This Row],[Cost_%]]</f>
        <v>1.3068</v>
      </c>
      <c r="X9165">
        <f>Sales_Data[[#This Row],[Sales]]-Sales_Data[[#This Row],[Cost]]</f>
        <v>1.0691999999999999</v>
      </c>
      <c r="Y9165" s="3">
        <f>Sales_Data[[#This Row],[Gross_Profit_Recalc]]/Sales_Data[[#This Row],[Sales]]</f>
        <v>0.45</v>
      </c>
      <c r="Z9165">
        <f>YEAR(Sales_Data[[#This Row],[Order Date]])</f>
        <v>2015</v>
      </c>
    </row>
    <row r="9166" spans="1:26" x14ac:dyDescent="0.2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>_xlfn.XLOOKUP(Sales_Data[[#This Row],[Category]],Assumptions_Model!A:A, Assumptions_Model!B:B)</f>
        <v>0.6</v>
      </c>
      <c r="W9166">
        <f>Sales_Data[[#This Row],[Sales]]*Sales_Data[[#This Row],[Cost_%]]</f>
        <v>85.876799999999989</v>
      </c>
      <c r="X9166">
        <f>Sales_Data[[#This Row],[Sales]]-Sales_Data[[#This Row],[Cost]]</f>
        <v>57.251199999999997</v>
      </c>
      <c r="Y9166" s="3">
        <f>Sales_Data[[#This Row],[Gross_Profit_Recalc]]/Sales_Data[[#This Row],[Sales]]</f>
        <v>0.4</v>
      </c>
      <c r="Z9166">
        <f>YEAR(Sales_Data[[#This Row],[Order Date]])</f>
        <v>2015</v>
      </c>
    </row>
    <row r="9167" spans="1:26" x14ac:dyDescent="0.2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>_xlfn.XLOOKUP(Sales_Data[[#This Row],[Category]],Assumptions_Model!A:A, Assumptions_Model!B:B)</f>
        <v>0.55000000000000004</v>
      </c>
      <c r="W9167">
        <f>Sales_Data[[#This Row],[Sales]]*Sales_Data[[#This Row],[Cost_%]]</f>
        <v>2462.2400000000002</v>
      </c>
      <c r="X9167">
        <f>Sales_Data[[#This Row],[Sales]]-Sales_Data[[#This Row],[Cost]]</f>
        <v>2014.56</v>
      </c>
      <c r="Y9167" s="3">
        <f>Sales_Data[[#This Row],[Gross_Profit_Recalc]]/Sales_Data[[#This Row],[Sales]]</f>
        <v>0.44999999999999996</v>
      </c>
      <c r="Z9167">
        <f>YEAR(Sales_Data[[#This Row],[Order Date]])</f>
        <v>2016</v>
      </c>
    </row>
    <row r="9168" spans="1:26" x14ac:dyDescent="0.2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>_xlfn.XLOOKUP(Sales_Data[[#This Row],[Category]],Assumptions_Model!A:A, Assumptions_Model!B:B)</f>
        <v>0.6</v>
      </c>
      <c r="W9168">
        <f>Sales_Data[[#This Row],[Sales]]*Sales_Data[[#This Row],[Cost_%]]</f>
        <v>62.91</v>
      </c>
      <c r="X9168">
        <f>Sales_Data[[#This Row],[Sales]]-Sales_Data[[#This Row],[Cost]]</f>
        <v>41.94</v>
      </c>
      <c r="Y9168" s="3">
        <f>Sales_Data[[#This Row],[Gross_Profit_Recalc]]/Sales_Data[[#This Row],[Sales]]</f>
        <v>0.4</v>
      </c>
      <c r="Z9168">
        <f>YEAR(Sales_Data[[#This Row],[Order Date]])</f>
        <v>2016</v>
      </c>
    </row>
    <row r="9169" spans="1:26" x14ac:dyDescent="0.2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f>_xlfn.XLOOKUP(Sales_Data[[#This Row],[Category]],Assumptions_Model!A:A, Assumptions_Model!B:B)</f>
        <v>0.6</v>
      </c>
      <c r="W9169">
        <f>Sales_Data[[#This Row],[Sales]]*Sales_Data[[#This Row],[Cost_%]]</f>
        <v>144.864</v>
      </c>
      <c r="X9169">
        <f>Sales_Data[[#This Row],[Sales]]-Sales_Data[[#This Row],[Cost]]</f>
        <v>96.575999999999993</v>
      </c>
      <c r="Y9169" s="3">
        <f>Sales_Data[[#This Row],[Gross_Profit_Recalc]]/Sales_Data[[#This Row],[Sales]]</f>
        <v>0.39999999999999997</v>
      </c>
      <c r="Z9169">
        <f>YEAR(Sales_Data[[#This Row],[Order Date]])</f>
        <v>2016</v>
      </c>
    </row>
    <row r="9170" spans="1:26" x14ac:dyDescent="0.2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>_xlfn.XLOOKUP(Sales_Data[[#This Row],[Category]],Assumptions_Model!A:A, Assumptions_Model!B:B)</f>
        <v>0.6</v>
      </c>
      <c r="W9170">
        <f>Sales_Data[[#This Row],[Sales]]*Sales_Data[[#This Row],[Cost_%]]</f>
        <v>191.85599999999999</v>
      </c>
      <c r="X9170">
        <f>Sales_Data[[#This Row],[Sales]]-Sales_Data[[#This Row],[Cost]]</f>
        <v>127.904</v>
      </c>
      <c r="Y9170" s="3">
        <f>Sales_Data[[#This Row],[Gross_Profit_Recalc]]/Sales_Data[[#This Row],[Sales]]</f>
        <v>0.4</v>
      </c>
      <c r="Z9170">
        <f>YEAR(Sales_Data[[#This Row],[Order Date]])</f>
        <v>2016</v>
      </c>
    </row>
    <row r="9171" spans="1:26" x14ac:dyDescent="0.2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>_xlfn.XLOOKUP(Sales_Data[[#This Row],[Category]],Assumptions_Model!A:A, Assumptions_Model!B:B)</f>
        <v>0.6</v>
      </c>
      <c r="W9171">
        <f>Sales_Data[[#This Row],[Sales]]*Sales_Data[[#This Row],[Cost_%]]</f>
        <v>27.407999999999998</v>
      </c>
      <c r="X9171">
        <f>Sales_Data[[#This Row],[Sales]]-Sales_Data[[#This Row],[Cost]]</f>
        <v>18.272000000000002</v>
      </c>
      <c r="Y9171" s="3">
        <f>Sales_Data[[#This Row],[Gross_Profit_Recalc]]/Sales_Data[[#This Row],[Sales]]</f>
        <v>0.4</v>
      </c>
      <c r="Z9171">
        <f>YEAR(Sales_Data[[#This Row],[Order Date]])</f>
        <v>2016</v>
      </c>
    </row>
    <row r="9172" spans="1:26" x14ac:dyDescent="0.2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>_xlfn.XLOOKUP(Sales_Data[[#This Row],[Category]],Assumptions_Model!A:A, Assumptions_Model!B:B)</f>
        <v>0.65</v>
      </c>
      <c r="W9172">
        <f>Sales_Data[[#This Row],[Sales]]*Sales_Data[[#This Row],[Cost_%]]</f>
        <v>20.774000000000001</v>
      </c>
      <c r="X9172">
        <f>Sales_Data[[#This Row],[Sales]]-Sales_Data[[#This Row],[Cost]]</f>
        <v>11.186</v>
      </c>
      <c r="Y9172" s="3">
        <f>Sales_Data[[#This Row],[Gross_Profit_Recalc]]/Sales_Data[[#This Row],[Sales]]</f>
        <v>0.35</v>
      </c>
      <c r="Z9172">
        <f>YEAR(Sales_Data[[#This Row],[Order Date]])</f>
        <v>2016</v>
      </c>
    </row>
    <row r="9173" spans="1:26" x14ac:dyDescent="0.2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>_xlfn.XLOOKUP(Sales_Data[[#This Row],[Category]],Assumptions_Model!A:A, Assumptions_Model!B:B)</f>
        <v>0.6</v>
      </c>
      <c r="W9173">
        <f>Sales_Data[[#This Row],[Sales]]*Sales_Data[[#This Row],[Cost_%]]</f>
        <v>28.74</v>
      </c>
      <c r="X9173">
        <f>Sales_Data[[#This Row],[Sales]]-Sales_Data[[#This Row],[Cost]]</f>
        <v>19.16</v>
      </c>
      <c r="Y9173" s="3">
        <f>Sales_Data[[#This Row],[Gross_Profit_Recalc]]/Sales_Data[[#This Row],[Sales]]</f>
        <v>0.4</v>
      </c>
      <c r="Z9173">
        <f>YEAR(Sales_Data[[#This Row],[Order Date]])</f>
        <v>2016</v>
      </c>
    </row>
    <row r="9174" spans="1:26" x14ac:dyDescent="0.2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>_xlfn.XLOOKUP(Sales_Data[[#This Row],[Category]],Assumptions_Model!A:A, Assumptions_Model!B:B)</f>
        <v>0.6</v>
      </c>
      <c r="W9174">
        <f>Sales_Data[[#This Row],[Sales]]*Sales_Data[[#This Row],[Cost_%]]</f>
        <v>667.76400000000001</v>
      </c>
      <c r="X9174">
        <f>Sales_Data[[#This Row],[Sales]]-Sales_Data[[#This Row],[Cost]]</f>
        <v>445.17600000000004</v>
      </c>
      <c r="Y9174" s="3">
        <f>Sales_Data[[#This Row],[Gross_Profit_Recalc]]/Sales_Data[[#This Row],[Sales]]</f>
        <v>0.4</v>
      </c>
      <c r="Z9174">
        <f>YEAR(Sales_Data[[#This Row],[Order Date]])</f>
        <v>2016</v>
      </c>
    </row>
    <row r="9175" spans="1:26" x14ac:dyDescent="0.2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>_xlfn.XLOOKUP(Sales_Data[[#This Row],[Category]],Assumptions_Model!A:A, Assumptions_Model!B:B)</f>
        <v>0.6</v>
      </c>
      <c r="W9175">
        <f>Sales_Data[[#This Row],[Sales]]*Sales_Data[[#This Row],[Cost_%]]</f>
        <v>13.752000000000001</v>
      </c>
      <c r="X9175">
        <f>Sales_Data[[#This Row],[Sales]]-Sales_Data[[#This Row],[Cost]]</f>
        <v>9.168000000000001</v>
      </c>
      <c r="Y9175" s="3">
        <f>Sales_Data[[#This Row],[Gross_Profit_Recalc]]/Sales_Data[[#This Row],[Sales]]</f>
        <v>0.4</v>
      </c>
      <c r="Z9175">
        <f>YEAR(Sales_Data[[#This Row],[Order Date]])</f>
        <v>2016</v>
      </c>
    </row>
    <row r="9176" spans="1:26" x14ac:dyDescent="0.2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>_xlfn.XLOOKUP(Sales_Data[[#This Row],[Category]],Assumptions_Model!A:A, Assumptions_Model!B:B)</f>
        <v>0.55000000000000004</v>
      </c>
      <c r="W9176">
        <f>Sales_Data[[#This Row],[Sales]]*Sales_Data[[#This Row],[Cost_%]]</f>
        <v>39.586800000000004</v>
      </c>
      <c r="X9176">
        <f>Sales_Data[[#This Row],[Sales]]-Sales_Data[[#This Row],[Cost]]</f>
        <v>32.389199999999995</v>
      </c>
      <c r="Y9176" s="3">
        <f>Sales_Data[[#This Row],[Gross_Profit_Recalc]]/Sales_Data[[#This Row],[Sales]]</f>
        <v>0.44999999999999996</v>
      </c>
      <c r="Z9176">
        <f>YEAR(Sales_Data[[#This Row],[Order Date]])</f>
        <v>2017</v>
      </c>
    </row>
    <row r="9177" spans="1:26" x14ac:dyDescent="0.2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>_xlfn.XLOOKUP(Sales_Data[[#This Row],[Category]],Assumptions_Model!A:A, Assumptions_Model!B:B)</f>
        <v>0.6</v>
      </c>
      <c r="W9177">
        <f>Sales_Data[[#This Row],[Sales]]*Sales_Data[[#This Row],[Cost_%]]</f>
        <v>11.664</v>
      </c>
      <c r="X9177">
        <f>Sales_Data[[#This Row],[Sales]]-Sales_Data[[#This Row],[Cost]]</f>
        <v>7.7760000000000016</v>
      </c>
      <c r="Y9177" s="3">
        <f>Sales_Data[[#This Row],[Gross_Profit_Recalc]]/Sales_Data[[#This Row],[Sales]]</f>
        <v>0.40000000000000008</v>
      </c>
      <c r="Z9177">
        <f>YEAR(Sales_Data[[#This Row],[Order Date]])</f>
        <v>2017</v>
      </c>
    </row>
    <row r="9178" spans="1:26" x14ac:dyDescent="0.2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>_xlfn.XLOOKUP(Sales_Data[[#This Row],[Category]],Assumptions_Model!A:A, Assumptions_Model!B:B)</f>
        <v>0.6</v>
      </c>
      <c r="W9178">
        <f>Sales_Data[[#This Row],[Sales]]*Sales_Data[[#This Row],[Cost_%]]</f>
        <v>18.651599999999998</v>
      </c>
      <c r="X9178">
        <f>Sales_Data[[#This Row],[Sales]]-Sales_Data[[#This Row],[Cost]]</f>
        <v>12.4344</v>
      </c>
      <c r="Y9178" s="3">
        <f>Sales_Data[[#This Row],[Gross_Profit_Recalc]]/Sales_Data[[#This Row],[Sales]]</f>
        <v>0.4</v>
      </c>
      <c r="Z9178">
        <f>YEAR(Sales_Data[[#This Row],[Order Date]])</f>
        <v>2016</v>
      </c>
    </row>
    <row r="9179" spans="1:26" x14ac:dyDescent="0.2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f>_xlfn.XLOOKUP(Sales_Data[[#This Row],[Category]],Assumptions_Model!A:A, Assumptions_Model!B:B)</f>
        <v>0.55000000000000004</v>
      </c>
      <c r="W9179">
        <f>Sales_Data[[#This Row],[Sales]]*Sales_Data[[#This Row],[Cost_%]]</f>
        <v>7.6890000000000009</v>
      </c>
      <c r="X9179">
        <f>Sales_Data[[#This Row],[Sales]]-Sales_Data[[#This Row],[Cost]]</f>
        <v>6.2909999999999995</v>
      </c>
      <c r="Y9179" s="3">
        <f>Sales_Data[[#This Row],[Gross_Profit_Recalc]]/Sales_Data[[#This Row],[Sales]]</f>
        <v>0.44999999999999996</v>
      </c>
      <c r="Z9179">
        <f>YEAR(Sales_Data[[#This Row],[Order Date]])</f>
        <v>2016</v>
      </c>
    </row>
    <row r="9180" spans="1:26" x14ac:dyDescent="0.2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f>_xlfn.XLOOKUP(Sales_Data[[#This Row],[Category]],Assumptions_Model!A:A, Assumptions_Model!B:B)</f>
        <v>0.6</v>
      </c>
      <c r="W9180">
        <f>Sales_Data[[#This Row],[Sales]]*Sales_Data[[#This Row],[Cost_%]]</f>
        <v>14.19</v>
      </c>
      <c r="X9180">
        <f>Sales_Data[[#This Row],[Sales]]-Sales_Data[[#This Row],[Cost]]</f>
        <v>9.4599999999999991</v>
      </c>
      <c r="Y9180" s="3">
        <f>Sales_Data[[#This Row],[Gross_Profit_Recalc]]/Sales_Data[[#This Row],[Sales]]</f>
        <v>0.39999999999999997</v>
      </c>
      <c r="Z9180">
        <f>YEAR(Sales_Data[[#This Row],[Order Date]])</f>
        <v>2016</v>
      </c>
    </row>
    <row r="9181" spans="1:26" x14ac:dyDescent="0.2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>_xlfn.XLOOKUP(Sales_Data[[#This Row],[Category]],Assumptions_Model!A:A, Assumptions_Model!B:B)</f>
        <v>0.55000000000000004</v>
      </c>
      <c r="W9181">
        <f>Sales_Data[[#This Row],[Sales]]*Sales_Data[[#This Row],[Cost_%]]</f>
        <v>389.334</v>
      </c>
      <c r="X9181">
        <f>Sales_Data[[#This Row],[Sales]]-Sales_Data[[#This Row],[Cost]]</f>
        <v>318.54599999999999</v>
      </c>
      <c r="Y9181" s="3">
        <f>Sales_Data[[#This Row],[Gross_Profit_Recalc]]/Sales_Data[[#This Row],[Sales]]</f>
        <v>0.45</v>
      </c>
      <c r="Z9181">
        <f>YEAR(Sales_Data[[#This Row],[Order Date]])</f>
        <v>2017</v>
      </c>
    </row>
    <row r="9182" spans="1:26" x14ac:dyDescent="0.2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>_xlfn.XLOOKUP(Sales_Data[[#This Row],[Category]],Assumptions_Model!A:A, Assumptions_Model!B:B)</f>
        <v>0.6</v>
      </c>
      <c r="W9182">
        <f>Sales_Data[[#This Row],[Sales]]*Sales_Data[[#This Row],[Cost_%]]</f>
        <v>7.1711999999999998</v>
      </c>
      <c r="X9182">
        <f>Sales_Data[[#This Row],[Sales]]-Sales_Data[[#This Row],[Cost]]</f>
        <v>4.7808000000000002</v>
      </c>
      <c r="Y9182" s="3">
        <f>Sales_Data[[#This Row],[Gross_Profit_Recalc]]/Sales_Data[[#This Row],[Sales]]</f>
        <v>0.4</v>
      </c>
      <c r="Z9182">
        <f>YEAR(Sales_Data[[#This Row],[Order Date]])</f>
        <v>2017</v>
      </c>
    </row>
    <row r="9183" spans="1:26" x14ac:dyDescent="0.2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>_xlfn.XLOOKUP(Sales_Data[[#This Row],[Category]],Assumptions_Model!A:A, Assumptions_Model!B:B)</f>
        <v>0.6</v>
      </c>
      <c r="W9183">
        <f>Sales_Data[[#This Row],[Sales]]*Sales_Data[[#This Row],[Cost_%]]</f>
        <v>18.6768</v>
      </c>
      <c r="X9183">
        <f>Sales_Data[[#This Row],[Sales]]-Sales_Data[[#This Row],[Cost]]</f>
        <v>12.4512</v>
      </c>
      <c r="Y9183" s="3">
        <f>Sales_Data[[#This Row],[Gross_Profit_Recalc]]/Sales_Data[[#This Row],[Sales]]</f>
        <v>0.4</v>
      </c>
      <c r="Z9183">
        <f>YEAR(Sales_Data[[#This Row],[Order Date]])</f>
        <v>2017</v>
      </c>
    </row>
    <row r="9184" spans="1:26" x14ac:dyDescent="0.2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>_xlfn.XLOOKUP(Sales_Data[[#This Row],[Category]],Assumptions_Model!A:A, Assumptions_Model!B:B)</f>
        <v>0.55000000000000004</v>
      </c>
      <c r="W9184">
        <f>Sales_Data[[#This Row],[Sales]]*Sales_Data[[#This Row],[Cost_%]]</f>
        <v>30.668000000000003</v>
      </c>
      <c r="X9184">
        <f>Sales_Data[[#This Row],[Sales]]-Sales_Data[[#This Row],[Cost]]</f>
        <v>25.091999999999995</v>
      </c>
      <c r="Y9184" s="3">
        <f>Sales_Data[[#This Row],[Gross_Profit_Recalc]]/Sales_Data[[#This Row],[Sales]]</f>
        <v>0.44999999999999996</v>
      </c>
      <c r="Z9184">
        <f>YEAR(Sales_Data[[#This Row],[Order Date]])</f>
        <v>2017</v>
      </c>
    </row>
    <row r="9185" spans="1:26" x14ac:dyDescent="0.2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>_xlfn.XLOOKUP(Sales_Data[[#This Row],[Category]],Assumptions_Model!A:A, Assumptions_Model!B:B)</f>
        <v>0.6</v>
      </c>
      <c r="W9185">
        <f>Sales_Data[[#This Row],[Sales]]*Sales_Data[[#This Row],[Cost_%]]</f>
        <v>14.735999999999999</v>
      </c>
      <c r="X9185">
        <f>Sales_Data[[#This Row],[Sales]]-Sales_Data[[#This Row],[Cost]]</f>
        <v>9.8239999999999998</v>
      </c>
      <c r="Y9185" s="3">
        <f>Sales_Data[[#This Row],[Gross_Profit_Recalc]]/Sales_Data[[#This Row],[Sales]]</f>
        <v>0.4</v>
      </c>
      <c r="Z9185">
        <f>YEAR(Sales_Data[[#This Row],[Order Date]])</f>
        <v>2017</v>
      </c>
    </row>
    <row r="9186" spans="1:26" x14ac:dyDescent="0.2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>_xlfn.XLOOKUP(Sales_Data[[#This Row],[Category]],Assumptions_Model!A:A, Assumptions_Model!B:B)</f>
        <v>0.65</v>
      </c>
      <c r="W9186">
        <f>Sales_Data[[#This Row],[Sales]]*Sales_Data[[#This Row],[Cost_%]]</f>
        <v>33.637500000000003</v>
      </c>
      <c r="X9186">
        <f>Sales_Data[[#This Row],[Sales]]-Sales_Data[[#This Row],[Cost]]</f>
        <v>18.112499999999997</v>
      </c>
      <c r="Y9186" s="3">
        <f>Sales_Data[[#This Row],[Gross_Profit_Recalc]]/Sales_Data[[#This Row],[Sales]]</f>
        <v>0.34999999999999992</v>
      </c>
      <c r="Z9186">
        <f>YEAR(Sales_Data[[#This Row],[Order Date]])</f>
        <v>2017</v>
      </c>
    </row>
    <row r="9187" spans="1:26" x14ac:dyDescent="0.2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>_xlfn.XLOOKUP(Sales_Data[[#This Row],[Category]],Assumptions_Model!A:A, Assumptions_Model!B:B)</f>
        <v>0.65</v>
      </c>
      <c r="W9187">
        <f>Sales_Data[[#This Row],[Sales]]*Sales_Data[[#This Row],[Cost_%]]</f>
        <v>134.6696</v>
      </c>
      <c r="X9187">
        <f>Sales_Data[[#This Row],[Sales]]-Sales_Data[[#This Row],[Cost]]</f>
        <v>72.514399999999995</v>
      </c>
      <c r="Y9187" s="3">
        <f>Sales_Data[[#This Row],[Gross_Profit_Recalc]]/Sales_Data[[#This Row],[Sales]]</f>
        <v>0.35</v>
      </c>
      <c r="Z9187">
        <f>YEAR(Sales_Data[[#This Row],[Order Date]])</f>
        <v>2017</v>
      </c>
    </row>
    <row r="9188" spans="1:26" x14ac:dyDescent="0.2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>_xlfn.XLOOKUP(Sales_Data[[#This Row],[Category]],Assumptions_Model!A:A, Assumptions_Model!B:B)</f>
        <v>0.6</v>
      </c>
      <c r="W9188">
        <f>Sales_Data[[#This Row],[Sales]]*Sales_Data[[#This Row],[Cost_%]]</f>
        <v>883.8599999999999</v>
      </c>
      <c r="X9188">
        <f>Sales_Data[[#This Row],[Sales]]-Sales_Data[[#This Row],[Cost]]</f>
        <v>589.24</v>
      </c>
      <c r="Y9188" s="3">
        <f>Sales_Data[[#This Row],[Gross_Profit_Recalc]]/Sales_Data[[#This Row],[Sales]]</f>
        <v>0.4</v>
      </c>
      <c r="Z9188">
        <f>YEAR(Sales_Data[[#This Row],[Order Date]])</f>
        <v>2017</v>
      </c>
    </row>
    <row r="9189" spans="1:26" x14ac:dyDescent="0.2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>_xlfn.XLOOKUP(Sales_Data[[#This Row],[Category]],Assumptions_Model!A:A, Assumptions_Model!B:B)</f>
        <v>0.6</v>
      </c>
      <c r="W9189">
        <f>Sales_Data[[#This Row],[Sales]]*Sales_Data[[#This Row],[Cost_%]]</f>
        <v>2.0928</v>
      </c>
      <c r="X9189">
        <f>Sales_Data[[#This Row],[Sales]]-Sales_Data[[#This Row],[Cost]]</f>
        <v>1.3952</v>
      </c>
      <c r="Y9189" s="3">
        <f>Sales_Data[[#This Row],[Gross_Profit_Recalc]]/Sales_Data[[#This Row],[Sales]]</f>
        <v>0.4</v>
      </c>
      <c r="Z9189">
        <f>YEAR(Sales_Data[[#This Row],[Order Date]])</f>
        <v>2015</v>
      </c>
    </row>
    <row r="9190" spans="1:26" x14ac:dyDescent="0.2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>_xlfn.XLOOKUP(Sales_Data[[#This Row],[Category]],Assumptions_Model!A:A, Assumptions_Model!B:B)</f>
        <v>0.55000000000000004</v>
      </c>
      <c r="W9190">
        <f>Sales_Data[[#This Row],[Sales]]*Sales_Data[[#This Row],[Cost_%]]</f>
        <v>11.950400000000002</v>
      </c>
      <c r="X9190">
        <f>Sales_Data[[#This Row],[Sales]]-Sales_Data[[#This Row],[Cost]]</f>
        <v>9.7775999999999996</v>
      </c>
      <c r="Y9190" s="3">
        <f>Sales_Data[[#This Row],[Gross_Profit_Recalc]]/Sales_Data[[#This Row],[Sales]]</f>
        <v>0.44999999999999996</v>
      </c>
      <c r="Z9190">
        <f>YEAR(Sales_Data[[#This Row],[Order Date]])</f>
        <v>2015</v>
      </c>
    </row>
    <row r="9191" spans="1:26" x14ac:dyDescent="0.2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>_xlfn.XLOOKUP(Sales_Data[[#This Row],[Category]],Assumptions_Model!A:A, Assumptions_Model!B:B)</f>
        <v>0.6</v>
      </c>
      <c r="W9191">
        <f>Sales_Data[[#This Row],[Sales]]*Sales_Data[[#This Row],[Cost_%]]</f>
        <v>397.84319999999997</v>
      </c>
      <c r="X9191">
        <f>Sales_Data[[#This Row],[Sales]]-Sales_Data[[#This Row],[Cost]]</f>
        <v>265.22880000000004</v>
      </c>
      <c r="Y9191" s="3">
        <f>Sales_Data[[#This Row],[Gross_Profit_Recalc]]/Sales_Data[[#This Row],[Sales]]</f>
        <v>0.40000000000000008</v>
      </c>
      <c r="Z9191">
        <f>YEAR(Sales_Data[[#This Row],[Order Date]])</f>
        <v>2015</v>
      </c>
    </row>
    <row r="9192" spans="1:26" x14ac:dyDescent="0.2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>_xlfn.XLOOKUP(Sales_Data[[#This Row],[Category]],Assumptions_Model!A:A, Assumptions_Model!B:B)</f>
        <v>0.6</v>
      </c>
      <c r="W9192">
        <f>Sales_Data[[#This Row],[Sales]]*Sales_Data[[#This Row],[Cost_%]]</f>
        <v>59.752799999999993</v>
      </c>
      <c r="X9192">
        <f>Sales_Data[[#This Row],[Sales]]-Sales_Data[[#This Row],[Cost]]</f>
        <v>39.8352</v>
      </c>
      <c r="Y9192" s="3">
        <f>Sales_Data[[#This Row],[Gross_Profit_Recalc]]/Sales_Data[[#This Row],[Sales]]</f>
        <v>0.4</v>
      </c>
      <c r="Z9192">
        <f>YEAR(Sales_Data[[#This Row],[Order Date]])</f>
        <v>2015</v>
      </c>
    </row>
    <row r="9193" spans="1:26" x14ac:dyDescent="0.2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>_xlfn.XLOOKUP(Sales_Data[[#This Row],[Category]],Assumptions_Model!A:A, Assumptions_Model!B:B)</f>
        <v>0.6</v>
      </c>
      <c r="W9193">
        <f>Sales_Data[[#This Row],[Sales]]*Sales_Data[[#This Row],[Cost_%]]</f>
        <v>29.740799999999997</v>
      </c>
      <c r="X9193">
        <f>Sales_Data[[#This Row],[Sales]]-Sales_Data[[#This Row],[Cost]]</f>
        <v>19.827200000000001</v>
      </c>
      <c r="Y9193" s="3">
        <f>Sales_Data[[#This Row],[Gross_Profit_Recalc]]/Sales_Data[[#This Row],[Sales]]</f>
        <v>0.4</v>
      </c>
      <c r="Z9193">
        <f>YEAR(Sales_Data[[#This Row],[Order Date]])</f>
        <v>2015</v>
      </c>
    </row>
    <row r="9194" spans="1:26" x14ac:dyDescent="0.2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>_xlfn.XLOOKUP(Sales_Data[[#This Row],[Category]],Assumptions_Model!A:A, Assumptions_Model!B:B)</f>
        <v>0.6</v>
      </c>
      <c r="W9194">
        <f>Sales_Data[[#This Row],[Sales]]*Sales_Data[[#This Row],[Cost_%]]</f>
        <v>17.623200000000001</v>
      </c>
      <c r="X9194">
        <f>Sales_Data[[#This Row],[Sales]]-Sales_Data[[#This Row],[Cost]]</f>
        <v>11.748799999999999</v>
      </c>
      <c r="Y9194" s="3">
        <f>Sales_Data[[#This Row],[Gross_Profit_Recalc]]/Sales_Data[[#This Row],[Sales]]</f>
        <v>0.39999999999999997</v>
      </c>
      <c r="Z9194">
        <f>YEAR(Sales_Data[[#This Row],[Order Date]])</f>
        <v>2015</v>
      </c>
    </row>
    <row r="9195" spans="1:26" x14ac:dyDescent="0.2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>_xlfn.XLOOKUP(Sales_Data[[#This Row],[Category]],Assumptions_Model!A:A, Assumptions_Model!B:B)</f>
        <v>0.55000000000000004</v>
      </c>
      <c r="W9195">
        <f>Sales_Data[[#This Row],[Sales]]*Sales_Data[[#This Row],[Cost_%]]</f>
        <v>189.58720000000002</v>
      </c>
      <c r="X9195">
        <f>Sales_Data[[#This Row],[Sales]]-Sales_Data[[#This Row],[Cost]]</f>
        <v>155.11679999999998</v>
      </c>
      <c r="Y9195" s="3">
        <f>Sales_Data[[#This Row],[Gross_Profit_Recalc]]/Sales_Data[[#This Row],[Sales]]</f>
        <v>0.44999999999999996</v>
      </c>
      <c r="Z9195">
        <f>YEAR(Sales_Data[[#This Row],[Order Date]])</f>
        <v>2015</v>
      </c>
    </row>
    <row r="9196" spans="1:26" x14ac:dyDescent="0.2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>_xlfn.XLOOKUP(Sales_Data[[#This Row],[Category]],Assumptions_Model!A:A, Assumptions_Model!B:B)</f>
        <v>0.6</v>
      </c>
      <c r="W9196">
        <f>Sales_Data[[#This Row],[Sales]]*Sales_Data[[#This Row],[Cost_%]]</f>
        <v>28.795199999999998</v>
      </c>
      <c r="X9196">
        <f>Sales_Data[[#This Row],[Sales]]-Sales_Data[[#This Row],[Cost]]</f>
        <v>19.1968</v>
      </c>
      <c r="Y9196" s="3">
        <f>Sales_Data[[#This Row],[Gross_Profit_Recalc]]/Sales_Data[[#This Row],[Sales]]</f>
        <v>0.4</v>
      </c>
      <c r="Z9196">
        <f>YEAR(Sales_Data[[#This Row],[Order Date]])</f>
        <v>2014</v>
      </c>
    </row>
    <row r="9197" spans="1:26" x14ac:dyDescent="0.2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f>_xlfn.XLOOKUP(Sales_Data[[#This Row],[Category]],Assumptions_Model!A:A, Assumptions_Model!B:B)</f>
        <v>0.55000000000000004</v>
      </c>
      <c r="W9197">
        <f>Sales_Data[[#This Row],[Sales]]*Sales_Data[[#This Row],[Cost_%]]</f>
        <v>56.231999999999999</v>
      </c>
      <c r="X9197">
        <f>Sales_Data[[#This Row],[Sales]]-Sales_Data[[#This Row],[Cost]]</f>
        <v>46.007999999999996</v>
      </c>
      <c r="Y9197" s="3">
        <f>Sales_Data[[#This Row],[Gross_Profit_Recalc]]/Sales_Data[[#This Row],[Sales]]</f>
        <v>0.44999999999999996</v>
      </c>
      <c r="Z9197">
        <f>YEAR(Sales_Data[[#This Row],[Order Date]])</f>
        <v>2014</v>
      </c>
    </row>
    <row r="9198" spans="1:26" x14ac:dyDescent="0.2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>_xlfn.XLOOKUP(Sales_Data[[#This Row],[Category]],Assumptions_Model!A:A, Assumptions_Model!B:B)</f>
        <v>0.6</v>
      </c>
      <c r="W9198">
        <f>Sales_Data[[#This Row],[Sales]]*Sales_Data[[#This Row],[Cost_%]]</f>
        <v>23.975999999999999</v>
      </c>
      <c r="X9198">
        <f>Sales_Data[[#This Row],[Sales]]-Sales_Data[[#This Row],[Cost]]</f>
        <v>15.984000000000002</v>
      </c>
      <c r="Y9198" s="3">
        <f>Sales_Data[[#This Row],[Gross_Profit_Recalc]]/Sales_Data[[#This Row],[Sales]]</f>
        <v>0.4</v>
      </c>
      <c r="Z9198">
        <f>YEAR(Sales_Data[[#This Row],[Order Date]])</f>
        <v>2014</v>
      </c>
    </row>
    <row r="9199" spans="1:26" x14ac:dyDescent="0.2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>_xlfn.XLOOKUP(Sales_Data[[#This Row],[Category]],Assumptions_Model!A:A, Assumptions_Model!B:B)</f>
        <v>0.55000000000000004</v>
      </c>
      <c r="W9199">
        <f>Sales_Data[[#This Row],[Sales]]*Sales_Data[[#This Row],[Cost_%]]</f>
        <v>787.6</v>
      </c>
      <c r="X9199">
        <f>Sales_Data[[#This Row],[Sales]]-Sales_Data[[#This Row],[Cost]]</f>
        <v>644.4</v>
      </c>
      <c r="Y9199" s="3">
        <f>Sales_Data[[#This Row],[Gross_Profit_Recalc]]/Sales_Data[[#This Row],[Sales]]</f>
        <v>0.45</v>
      </c>
      <c r="Z9199">
        <f>YEAR(Sales_Data[[#This Row],[Order Date]])</f>
        <v>2014</v>
      </c>
    </row>
    <row r="9200" spans="1:26" x14ac:dyDescent="0.2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>_xlfn.XLOOKUP(Sales_Data[[#This Row],[Category]],Assumptions_Model!A:A, Assumptions_Model!B:B)</f>
        <v>0.6</v>
      </c>
      <c r="W9200">
        <f>Sales_Data[[#This Row],[Sales]]*Sales_Data[[#This Row],[Cost_%]]</f>
        <v>24.623999999999999</v>
      </c>
      <c r="X9200">
        <f>Sales_Data[[#This Row],[Sales]]-Sales_Data[[#This Row],[Cost]]</f>
        <v>16.416</v>
      </c>
      <c r="Y9200" s="3">
        <f>Sales_Data[[#This Row],[Gross_Profit_Recalc]]/Sales_Data[[#This Row],[Sales]]</f>
        <v>0.4</v>
      </c>
      <c r="Z9200">
        <f>YEAR(Sales_Data[[#This Row],[Order Date]])</f>
        <v>2014</v>
      </c>
    </row>
    <row r="9201" spans="1:26" x14ac:dyDescent="0.2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>_xlfn.XLOOKUP(Sales_Data[[#This Row],[Category]],Assumptions_Model!A:A, Assumptions_Model!B:B)</f>
        <v>0.65</v>
      </c>
      <c r="W9201">
        <f>Sales_Data[[#This Row],[Sales]]*Sales_Data[[#This Row],[Cost_%]]</f>
        <v>166.90960000000001</v>
      </c>
      <c r="X9201">
        <f>Sales_Data[[#This Row],[Sales]]-Sales_Data[[#This Row],[Cost]]</f>
        <v>89.87439999999998</v>
      </c>
      <c r="Y9201" s="3">
        <f>Sales_Data[[#This Row],[Gross_Profit_Recalc]]/Sales_Data[[#This Row],[Sales]]</f>
        <v>0.34999999999999992</v>
      </c>
      <c r="Z9201">
        <f>YEAR(Sales_Data[[#This Row],[Order Date]])</f>
        <v>2014</v>
      </c>
    </row>
    <row r="9202" spans="1:26" x14ac:dyDescent="0.2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>_xlfn.XLOOKUP(Sales_Data[[#This Row],[Category]],Assumptions_Model!A:A, Assumptions_Model!B:B)</f>
        <v>0.65</v>
      </c>
      <c r="W9202">
        <f>Sales_Data[[#This Row],[Sales]]*Sales_Data[[#This Row],[Cost_%]]</f>
        <v>78.637</v>
      </c>
      <c r="X9202">
        <f>Sales_Data[[#This Row],[Sales]]-Sales_Data[[#This Row],[Cost]]</f>
        <v>42.343000000000004</v>
      </c>
      <c r="Y9202" s="3">
        <f>Sales_Data[[#This Row],[Gross_Profit_Recalc]]/Sales_Data[[#This Row],[Sales]]</f>
        <v>0.35000000000000003</v>
      </c>
      <c r="Z9202">
        <f>YEAR(Sales_Data[[#This Row],[Order Date]])</f>
        <v>2016</v>
      </c>
    </row>
    <row r="9203" spans="1:26" x14ac:dyDescent="0.2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>_xlfn.XLOOKUP(Sales_Data[[#This Row],[Category]],Assumptions_Model!A:A, Assumptions_Model!B:B)</f>
        <v>0.6</v>
      </c>
      <c r="W9203">
        <f>Sales_Data[[#This Row],[Sales]]*Sales_Data[[#This Row],[Cost_%]]</f>
        <v>189.58799999999999</v>
      </c>
      <c r="X9203">
        <f>Sales_Data[[#This Row],[Sales]]-Sales_Data[[#This Row],[Cost]]</f>
        <v>126.39200000000002</v>
      </c>
      <c r="Y9203" s="3">
        <f>Sales_Data[[#This Row],[Gross_Profit_Recalc]]/Sales_Data[[#This Row],[Sales]]</f>
        <v>0.40000000000000008</v>
      </c>
      <c r="Z9203">
        <f>YEAR(Sales_Data[[#This Row],[Order Date]])</f>
        <v>2016</v>
      </c>
    </row>
    <row r="9204" spans="1:26" x14ac:dyDescent="0.2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>_xlfn.XLOOKUP(Sales_Data[[#This Row],[Category]],Assumptions_Model!A:A, Assumptions_Model!B:B)</f>
        <v>0.6</v>
      </c>
      <c r="W9204">
        <f>Sales_Data[[#This Row],[Sales]]*Sales_Data[[#This Row],[Cost_%]]</f>
        <v>17.251199999999997</v>
      </c>
      <c r="X9204">
        <f>Sales_Data[[#This Row],[Sales]]-Sales_Data[[#This Row],[Cost]]</f>
        <v>11.500800000000002</v>
      </c>
      <c r="Y9204" s="3">
        <f>Sales_Data[[#This Row],[Gross_Profit_Recalc]]/Sales_Data[[#This Row],[Sales]]</f>
        <v>0.40000000000000008</v>
      </c>
      <c r="Z9204">
        <f>YEAR(Sales_Data[[#This Row],[Order Date]])</f>
        <v>2016</v>
      </c>
    </row>
    <row r="9205" spans="1:26" x14ac:dyDescent="0.2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>_xlfn.XLOOKUP(Sales_Data[[#This Row],[Category]],Assumptions_Model!A:A, Assumptions_Model!B:B)</f>
        <v>0.6</v>
      </c>
      <c r="W9205">
        <f>Sales_Data[[#This Row],[Sales]]*Sales_Data[[#This Row],[Cost_%]]</f>
        <v>68.97</v>
      </c>
      <c r="X9205">
        <f>Sales_Data[[#This Row],[Sales]]-Sales_Data[[#This Row],[Cost]]</f>
        <v>45.980000000000004</v>
      </c>
      <c r="Y9205" s="3">
        <f>Sales_Data[[#This Row],[Gross_Profit_Recalc]]/Sales_Data[[#This Row],[Sales]]</f>
        <v>0.4</v>
      </c>
      <c r="Z9205">
        <f>YEAR(Sales_Data[[#This Row],[Order Date]])</f>
        <v>2016</v>
      </c>
    </row>
    <row r="9206" spans="1:26" x14ac:dyDescent="0.2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>_xlfn.XLOOKUP(Sales_Data[[#This Row],[Category]],Assumptions_Model!A:A, Assumptions_Model!B:B)</f>
        <v>0.6</v>
      </c>
      <c r="W9206">
        <f>Sales_Data[[#This Row],[Sales]]*Sales_Data[[#This Row],[Cost_%]]</f>
        <v>13.824</v>
      </c>
      <c r="X9206">
        <f>Sales_Data[[#This Row],[Sales]]-Sales_Data[[#This Row],[Cost]]</f>
        <v>9.2159999999999993</v>
      </c>
      <c r="Y9206" s="3">
        <f>Sales_Data[[#This Row],[Gross_Profit_Recalc]]/Sales_Data[[#This Row],[Sales]]</f>
        <v>0.39999999999999997</v>
      </c>
      <c r="Z9206">
        <f>YEAR(Sales_Data[[#This Row],[Order Date]])</f>
        <v>2016</v>
      </c>
    </row>
    <row r="9207" spans="1:26" x14ac:dyDescent="0.2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>_xlfn.XLOOKUP(Sales_Data[[#This Row],[Category]],Assumptions_Model!A:A, Assumptions_Model!B:B)</f>
        <v>0.6</v>
      </c>
      <c r="W9207">
        <f>Sales_Data[[#This Row],[Sales]]*Sales_Data[[#This Row],[Cost_%]]</f>
        <v>9.2880000000000003</v>
      </c>
      <c r="X9207">
        <f>Sales_Data[[#This Row],[Sales]]-Sales_Data[[#This Row],[Cost]]</f>
        <v>6.1920000000000002</v>
      </c>
      <c r="Y9207" s="3">
        <f>Sales_Data[[#This Row],[Gross_Profit_Recalc]]/Sales_Data[[#This Row],[Sales]]</f>
        <v>0.4</v>
      </c>
      <c r="Z9207">
        <f>YEAR(Sales_Data[[#This Row],[Order Date]])</f>
        <v>2016</v>
      </c>
    </row>
    <row r="9208" spans="1:26" x14ac:dyDescent="0.2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f>_xlfn.XLOOKUP(Sales_Data[[#This Row],[Category]],Assumptions_Model!A:A, Assumptions_Model!B:B)</f>
        <v>0.6</v>
      </c>
      <c r="W9208">
        <f>Sales_Data[[#This Row],[Sales]]*Sales_Data[[#This Row],[Cost_%]]</f>
        <v>31.103999999999999</v>
      </c>
      <c r="X9208">
        <f>Sales_Data[[#This Row],[Sales]]-Sales_Data[[#This Row],[Cost]]</f>
        <v>20.736000000000004</v>
      </c>
      <c r="Y9208" s="3">
        <f>Sales_Data[[#This Row],[Gross_Profit_Recalc]]/Sales_Data[[#This Row],[Sales]]</f>
        <v>0.40000000000000008</v>
      </c>
      <c r="Z9208">
        <f>YEAR(Sales_Data[[#This Row],[Order Date]])</f>
        <v>2016</v>
      </c>
    </row>
    <row r="9209" spans="1:26" x14ac:dyDescent="0.2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>_xlfn.XLOOKUP(Sales_Data[[#This Row],[Category]],Assumptions_Model!A:A, Assumptions_Model!B:B)</f>
        <v>0.55000000000000004</v>
      </c>
      <c r="W9209">
        <f>Sales_Data[[#This Row],[Sales]]*Sales_Data[[#This Row],[Cost_%]]</f>
        <v>21.898800000000001</v>
      </c>
      <c r="X9209">
        <f>Sales_Data[[#This Row],[Sales]]-Sales_Data[[#This Row],[Cost]]</f>
        <v>17.917200000000001</v>
      </c>
      <c r="Y9209" s="3">
        <f>Sales_Data[[#This Row],[Gross_Profit_Recalc]]/Sales_Data[[#This Row],[Sales]]</f>
        <v>0.45</v>
      </c>
      <c r="Z9209">
        <f>YEAR(Sales_Data[[#This Row],[Order Date]])</f>
        <v>2017</v>
      </c>
    </row>
    <row r="9210" spans="1:26" x14ac:dyDescent="0.2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>_xlfn.XLOOKUP(Sales_Data[[#This Row],[Category]],Assumptions_Model!A:A, Assumptions_Model!B:B)</f>
        <v>0.6</v>
      </c>
      <c r="W9210">
        <f>Sales_Data[[#This Row],[Sales]]*Sales_Data[[#This Row],[Cost_%]]</f>
        <v>9.6359999999999992</v>
      </c>
      <c r="X9210">
        <f>Sales_Data[[#This Row],[Sales]]-Sales_Data[[#This Row],[Cost]]</f>
        <v>6.4239999999999995</v>
      </c>
      <c r="Y9210" s="3">
        <f>Sales_Data[[#This Row],[Gross_Profit_Recalc]]/Sales_Data[[#This Row],[Sales]]</f>
        <v>0.4</v>
      </c>
      <c r="Z9210">
        <f>YEAR(Sales_Data[[#This Row],[Order Date]])</f>
        <v>2017</v>
      </c>
    </row>
    <row r="9211" spans="1:26" x14ac:dyDescent="0.2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>_xlfn.XLOOKUP(Sales_Data[[#This Row],[Category]],Assumptions_Model!A:A, Assumptions_Model!B:B)</f>
        <v>0.6</v>
      </c>
      <c r="W9211">
        <f>Sales_Data[[#This Row],[Sales]]*Sales_Data[[#This Row],[Cost_%]]</f>
        <v>4.3680000000000003</v>
      </c>
      <c r="X9211">
        <f>Sales_Data[[#This Row],[Sales]]-Sales_Data[[#This Row],[Cost]]</f>
        <v>2.9119999999999999</v>
      </c>
      <c r="Y9211" s="3">
        <f>Sales_Data[[#This Row],[Gross_Profit_Recalc]]/Sales_Data[[#This Row],[Sales]]</f>
        <v>0.39999999999999997</v>
      </c>
      <c r="Z9211">
        <f>YEAR(Sales_Data[[#This Row],[Order Date]])</f>
        <v>2017</v>
      </c>
    </row>
    <row r="9212" spans="1:26" x14ac:dyDescent="0.2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>_xlfn.XLOOKUP(Sales_Data[[#This Row],[Category]],Assumptions_Model!A:A, Assumptions_Model!B:B)</f>
        <v>0.6</v>
      </c>
      <c r="W9212">
        <f>Sales_Data[[#This Row],[Sales]]*Sales_Data[[#This Row],[Cost_%]]</f>
        <v>3.24</v>
      </c>
      <c r="X9212">
        <f>Sales_Data[[#This Row],[Sales]]-Sales_Data[[#This Row],[Cost]]</f>
        <v>2.16</v>
      </c>
      <c r="Y9212" s="3">
        <f>Sales_Data[[#This Row],[Gross_Profit_Recalc]]/Sales_Data[[#This Row],[Sales]]</f>
        <v>0.4</v>
      </c>
      <c r="Z9212">
        <f>YEAR(Sales_Data[[#This Row],[Order Date]])</f>
        <v>2017</v>
      </c>
    </row>
    <row r="9213" spans="1:26" x14ac:dyDescent="0.2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>_xlfn.XLOOKUP(Sales_Data[[#This Row],[Category]],Assumptions_Model!A:A, Assumptions_Model!B:B)</f>
        <v>0.6</v>
      </c>
      <c r="W9213">
        <f>Sales_Data[[#This Row],[Sales]]*Sales_Data[[#This Row],[Cost_%]]</f>
        <v>11.664</v>
      </c>
      <c r="X9213">
        <f>Sales_Data[[#This Row],[Sales]]-Sales_Data[[#This Row],[Cost]]</f>
        <v>7.7760000000000016</v>
      </c>
      <c r="Y9213" s="3">
        <f>Sales_Data[[#This Row],[Gross_Profit_Recalc]]/Sales_Data[[#This Row],[Sales]]</f>
        <v>0.40000000000000008</v>
      </c>
      <c r="Z9213">
        <f>YEAR(Sales_Data[[#This Row],[Order Date]])</f>
        <v>2015</v>
      </c>
    </row>
    <row r="9214" spans="1:26" x14ac:dyDescent="0.2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>_xlfn.XLOOKUP(Sales_Data[[#This Row],[Category]],Assumptions_Model!A:A, Assumptions_Model!B:B)</f>
        <v>0.65</v>
      </c>
      <c r="W9214">
        <f>Sales_Data[[#This Row],[Sales]]*Sales_Data[[#This Row],[Cost_%]]</f>
        <v>25.922000000000004</v>
      </c>
      <c r="X9214">
        <f>Sales_Data[[#This Row],[Sales]]-Sales_Data[[#This Row],[Cost]]</f>
        <v>13.957999999999998</v>
      </c>
      <c r="Y9214" s="3">
        <f>Sales_Data[[#This Row],[Gross_Profit_Recalc]]/Sales_Data[[#This Row],[Sales]]</f>
        <v>0.34999999999999992</v>
      </c>
      <c r="Z9214">
        <f>YEAR(Sales_Data[[#This Row],[Order Date]])</f>
        <v>2014</v>
      </c>
    </row>
    <row r="9215" spans="1:26" x14ac:dyDescent="0.2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>_xlfn.XLOOKUP(Sales_Data[[#This Row],[Category]],Assumptions_Model!A:A, Assumptions_Model!B:B)</f>
        <v>0.65</v>
      </c>
      <c r="W9215">
        <f>Sales_Data[[#This Row],[Sales]]*Sales_Data[[#This Row],[Cost_%]]</f>
        <v>51.636000000000003</v>
      </c>
      <c r="X9215">
        <f>Sales_Data[[#This Row],[Sales]]-Sales_Data[[#This Row],[Cost]]</f>
        <v>27.803999999999995</v>
      </c>
      <c r="Y9215" s="3">
        <f>Sales_Data[[#This Row],[Gross_Profit_Recalc]]/Sales_Data[[#This Row],[Sales]]</f>
        <v>0.34999999999999992</v>
      </c>
      <c r="Z9215">
        <f>YEAR(Sales_Data[[#This Row],[Order Date]])</f>
        <v>2014</v>
      </c>
    </row>
    <row r="9216" spans="1:26" x14ac:dyDescent="0.2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f>_xlfn.XLOOKUP(Sales_Data[[#This Row],[Category]],Assumptions_Model!A:A, Assumptions_Model!B:B)</f>
        <v>0.6</v>
      </c>
      <c r="W9216">
        <f>Sales_Data[[#This Row],[Sales]]*Sales_Data[[#This Row],[Cost_%]]</f>
        <v>12.398400000000001</v>
      </c>
      <c r="X9216">
        <f>Sales_Data[[#This Row],[Sales]]-Sales_Data[[#This Row],[Cost]]</f>
        <v>8.2656000000000009</v>
      </c>
      <c r="Y9216" s="3">
        <f>Sales_Data[[#This Row],[Gross_Profit_Recalc]]/Sales_Data[[#This Row],[Sales]]</f>
        <v>0.4</v>
      </c>
      <c r="Z9216">
        <f>YEAR(Sales_Data[[#This Row],[Order Date]])</f>
        <v>2017</v>
      </c>
    </row>
    <row r="9217" spans="1:26" x14ac:dyDescent="0.2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>_xlfn.XLOOKUP(Sales_Data[[#This Row],[Category]],Assumptions_Model!A:A, Assumptions_Model!B:B)</f>
        <v>0.6</v>
      </c>
      <c r="W9217">
        <f>Sales_Data[[#This Row],[Sales]]*Sales_Data[[#This Row],[Cost_%]]</f>
        <v>19.439999999999998</v>
      </c>
      <c r="X9217">
        <f>Sales_Data[[#This Row],[Sales]]-Sales_Data[[#This Row],[Cost]]</f>
        <v>12.96</v>
      </c>
      <c r="Y9217" s="3">
        <f>Sales_Data[[#This Row],[Gross_Profit_Recalc]]/Sales_Data[[#This Row],[Sales]]</f>
        <v>0.4</v>
      </c>
      <c r="Z9217">
        <f>YEAR(Sales_Data[[#This Row],[Order Date]])</f>
        <v>2016</v>
      </c>
    </row>
    <row r="9218" spans="1:26" x14ac:dyDescent="0.2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>_xlfn.XLOOKUP(Sales_Data[[#This Row],[Category]],Assumptions_Model!A:A, Assumptions_Model!B:B)</f>
        <v>0.6</v>
      </c>
      <c r="W9218">
        <f>Sales_Data[[#This Row],[Sales]]*Sales_Data[[#This Row],[Cost_%]]</f>
        <v>8.2571999999999992</v>
      </c>
      <c r="X9218">
        <f>Sales_Data[[#This Row],[Sales]]-Sales_Data[[#This Row],[Cost]]</f>
        <v>5.5048000000000012</v>
      </c>
      <c r="Y9218" s="3">
        <f>Sales_Data[[#This Row],[Gross_Profit_Recalc]]/Sales_Data[[#This Row],[Sales]]</f>
        <v>0.40000000000000008</v>
      </c>
      <c r="Z9218">
        <f>YEAR(Sales_Data[[#This Row],[Order Date]])</f>
        <v>2017</v>
      </c>
    </row>
    <row r="9219" spans="1:26" x14ac:dyDescent="0.2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>_xlfn.XLOOKUP(Sales_Data[[#This Row],[Category]],Assumptions_Model!A:A, Assumptions_Model!B:B)</f>
        <v>0.6</v>
      </c>
      <c r="W9219">
        <f>Sales_Data[[#This Row],[Sales]]*Sales_Data[[#This Row],[Cost_%]]</f>
        <v>9.1679999999999993</v>
      </c>
      <c r="X9219">
        <f>Sales_Data[[#This Row],[Sales]]-Sales_Data[[#This Row],[Cost]]</f>
        <v>6.1120000000000001</v>
      </c>
      <c r="Y9219" s="3">
        <f>Sales_Data[[#This Row],[Gross_Profit_Recalc]]/Sales_Data[[#This Row],[Sales]]</f>
        <v>0.4</v>
      </c>
      <c r="Z9219">
        <f>YEAR(Sales_Data[[#This Row],[Order Date]])</f>
        <v>2017</v>
      </c>
    </row>
    <row r="9220" spans="1:26" x14ac:dyDescent="0.2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>_xlfn.XLOOKUP(Sales_Data[[#This Row],[Category]],Assumptions_Model!A:A, Assumptions_Model!B:B)</f>
        <v>0.6</v>
      </c>
      <c r="W9220">
        <f>Sales_Data[[#This Row],[Sales]]*Sales_Data[[#This Row],[Cost_%]]</f>
        <v>26.812799999999999</v>
      </c>
      <c r="X9220">
        <f>Sales_Data[[#This Row],[Sales]]-Sales_Data[[#This Row],[Cost]]</f>
        <v>17.875200000000003</v>
      </c>
      <c r="Y9220" s="3">
        <f>Sales_Data[[#This Row],[Gross_Profit_Recalc]]/Sales_Data[[#This Row],[Sales]]</f>
        <v>0.4</v>
      </c>
      <c r="Z9220">
        <f>YEAR(Sales_Data[[#This Row],[Order Date]])</f>
        <v>2015</v>
      </c>
    </row>
    <row r="9221" spans="1:26" x14ac:dyDescent="0.2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f>_xlfn.XLOOKUP(Sales_Data[[#This Row],[Category]],Assumptions_Model!A:A, Assumptions_Model!B:B)</f>
        <v>0.65</v>
      </c>
      <c r="W9221">
        <f>Sales_Data[[#This Row],[Sales]]*Sales_Data[[#This Row],[Cost_%]]</f>
        <v>195.95550000000003</v>
      </c>
      <c r="X9221">
        <f>Sales_Data[[#This Row],[Sales]]-Sales_Data[[#This Row],[Cost]]</f>
        <v>105.5145</v>
      </c>
      <c r="Y9221" s="3">
        <f>Sales_Data[[#This Row],[Gross_Profit_Recalc]]/Sales_Data[[#This Row],[Sales]]</f>
        <v>0.35</v>
      </c>
      <c r="Z9221">
        <f>YEAR(Sales_Data[[#This Row],[Order Date]])</f>
        <v>2015</v>
      </c>
    </row>
    <row r="9222" spans="1:26" x14ac:dyDescent="0.2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>_xlfn.XLOOKUP(Sales_Data[[#This Row],[Category]],Assumptions_Model!A:A, Assumptions_Model!B:B)</f>
        <v>0.6</v>
      </c>
      <c r="W9222">
        <f>Sales_Data[[#This Row],[Sales]]*Sales_Data[[#This Row],[Cost_%]]</f>
        <v>6.6420000000000003</v>
      </c>
      <c r="X9222">
        <f>Sales_Data[[#This Row],[Sales]]-Sales_Data[[#This Row],[Cost]]</f>
        <v>4.4279999999999999</v>
      </c>
      <c r="Y9222" s="3">
        <f>Sales_Data[[#This Row],[Gross_Profit_Recalc]]/Sales_Data[[#This Row],[Sales]]</f>
        <v>0.39999999999999997</v>
      </c>
      <c r="Z9222">
        <f>YEAR(Sales_Data[[#This Row],[Order Date]])</f>
        <v>2017</v>
      </c>
    </row>
    <row r="9223" spans="1:26" x14ac:dyDescent="0.2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>_xlfn.XLOOKUP(Sales_Data[[#This Row],[Category]],Assumptions_Model!A:A, Assumptions_Model!B:B)</f>
        <v>0.65</v>
      </c>
      <c r="W9223">
        <f>Sales_Data[[#This Row],[Sales]]*Sales_Data[[#This Row],[Cost_%]]</f>
        <v>977.93799999999999</v>
      </c>
      <c r="X9223">
        <f>Sales_Data[[#This Row],[Sales]]-Sales_Data[[#This Row],[Cost]]</f>
        <v>526.58199999999999</v>
      </c>
      <c r="Y9223" s="3">
        <f>Sales_Data[[#This Row],[Gross_Profit_Recalc]]/Sales_Data[[#This Row],[Sales]]</f>
        <v>0.35</v>
      </c>
      <c r="Z9223">
        <f>YEAR(Sales_Data[[#This Row],[Order Date]])</f>
        <v>2017</v>
      </c>
    </row>
    <row r="9224" spans="1:26" x14ac:dyDescent="0.2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>_xlfn.XLOOKUP(Sales_Data[[#This Row],[Category]],Assumptions_Model!A:A, Assumptions_Model!B:B)</f>
        <v>0.6</v>
      </c>
      <c r="W9224">
        <f>Sales_Data[[#This Row],[Sales]]*Sales_Data[[#This Row],[Cost_%]]</f>
        <v>15.552</v>
      </c>
      <c r="X9224">
        <f>Sales_Data[[#This Row],[Sales]]-Sales_Data[[#This Row],[Cost]]</f>
        <v>10.368000000000002</v>
      </c>
      <c r="Y9224" s="3">
        <f>Sales_Data[[#This Row],[Gross_Profit_Recalc]]/Sales_Data[[#This Row],[Sales]]</f>
        <v>0.40000000000000008</v>
      </c>
      <c r="Z9224">
        <f>YEAR(Sales_Data[[#This Row],[Order Date]])</f>
        <v>2017</v>
      </c>
    </row>
    <row r="9225" spans="1:26" x14ac:dyDescent="0.2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>_xlfn.XLOOKUP(Sales_Data[[#This Row],[Category]],Assumptions_Model!A:A, Assumptions_Model!B:B)</f>
        <v>0.6</v>
      </c>
      <c r="W9225">
        <f>Sales_Data[[#This Row],[Sales]]*Sales_Data[[#This Row],[Cost_%]]</f>
        <v>4.5215999999999994</v>
      </c>
      <c r="X9225">
        <f>Sales_Data[[#This Row],[Sales]]-Sales_Data[[#This Row],[Cost]]</f>
        <v>3.0144000000000002</v>
      </c>
      <c r="Y9225" s="3">
        <f>Sales_Data[[#This Row],[Gross_Profit_Recalc]]/Sales_Data[[#This Row],[Sales]]</f>
        <v>0.4</v>
      </c>
      <c r="Z9225">
        <f>YEAR(Sales_Data[[#This Row],[Order Date]])</f>
        <v>2017</v>
      </c>
    </row>
    <row r="9226" spans="1:26" x14ac:dyDescent="0.2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>_xlfn.XLOOKUP(Sales_Data[[#This Row],[Category]],Assumptions_Model!A:A, Assumptions_Model!B:B)</f>
        <v>0.6</v>
      </c>
      <c r="W9226">
        <f>Sales_Data[[#This Row],[Sales]]*Sales_Data[[#This Row],[Cost_%]]</f>
        <v>0.84479999999999988</v>
      </c>
      <c r="X9226">
        <f>Sales_Data[[#This Row],[Sales]]-Sales_Data[[#This Row],[Cost]]</f>
        <v>0.56320000000000003</v>
      </c>
      <c r="Y9226" s="3">
        <f>Sales_Data[[#This Row],[Gross_Profit_Recalc]]/Sales_Data[[#This Row],[Sales]]</f>
        <v>0.4</v>
      </c>
      <c r="Z9226">
        <f>YEAR(Sales_Data[[#This Row],[Order Date]])</f>
        <v>2017</v>
      </c>
    </row>
    <row r="9227" spans="1:26" x14ac:dyDescent="0.2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>_xlfn.XLOOKUP(Sales_Data[[#This Row],[Category]],Assumptions_Model!A:A, Assumptions_Model!B:B)</f>
        <v>0.6</v>
      </c>
      <c r="W9227">
        <f>Sales_Data[[#This Row],[Sales]]*Sales_Data[[#This Row],[Cost_%]]</f>
        <v>2.4864000000000002</v>
      </c>
      <c r="X9227">
        <f>Sales_Data[[#This Row],[Sales]]-Sales_Data[[#This Row],[Cost]]</f>
        <v>1.6576</v>
      </c>
      <c r="Y9227" s="3">
        <f>Sales_Data[[#This Row],[Gross_Profit_Recalc]]/Sales_Data[[#This Row],[Sales]]</f>
        <v>0.39999999999999997</v>
      </c>
      <c r="Z9227">
        <f>YEAR(Sales_Data[[#This Row],[Order Date]])</f>
        <v>2017</v>
      </c>
    </row>
    <row r="9228" spans="1:26" x14ac:dyDescent="0.2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>_xlfn.XLOOKUP(Sales_Data[[#This Row],[Category]],Assumptions_Model!A:A, Assumptions_Model!B:B)</f>
        <v>0.6</v>
      </c>
      <c r="W9228">
        <f>Sales_Data[[#This Row],[Sales]]*Sales_Data[[#This Row],[Cost_%]]</f>
        <v>31.651199999999999</v>
      </c>
      <c r="X9228">
        <f>Sales_Data[[#This Row],[Sales]]-Sales_Data[[#This Row],[Cost]]</f>
        <v>21.100800000000003</v>
      </c>
      <c r="Y9228" s="3">
        <f>Sales_Data[[#This Row],[Gross_Profit_Recalc]]/Sales_Data[[#This Row],[Sales]]</f>
        <v>0.4</v>
      </c>
      <c r="Z9228">
        <f>YEAR(Sales_Data[[#This Row],[Order Date]])</f>
        <v>2017</v>
      </c>
    </row>
    <row r="9229" spans="1:26" x14ac:dyDescent="0.2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f>_xlfn.XLOOKUP(Sales_Data[[#This Row],[Category]],Assumptions_Model!A:A, Assumptions_Model!B:B)</f>
        <v>0.6</v>
      </c>
      <c r="W9229">
        <f>Sales_Data[[#This Row],[Sales]]*Sales_Data[[#This Row],[Cost_%]]</f>
        <v>228.816</v>
      </c>
      <c r="X9229">
        <f>Sales_Data[[#This Row],[Sales]]-Sales_Data[[#This Row],[Cost]]</f>
        <v>152.54400000000001</v>
      </c>
      <c r="Y9229" s="3">
        <f>Sales_Data[[#This Row],[Gross_Profit_Recalc]]/Sales_Data[[#This Row],[Sales]]</f>
        <v>0.4</v>
      </c>
      <c r="Z9229">
        <f>YEAR(Sales_Data[[#This Row],[Order Date]])</f>
        <v>2017</v>
      </c>
    </row>
    <row r="9230" spans="1:26" x14ac:dyDescent="0.2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>_xlfn.XLOOKUP(Sales_Data[[#This Row],[Category]],Assumptions_Model!A:A, Assumptions_Model!B:B)</f>
        <v>0.6</v>
      </c>
      <c r="W9230">
        <f>Sales_Data[[#This Row],[Sales]]*Sales_Data[[#This Row],[Cost_%]]</f>
        <v>4.032</v>
      </c>
      <c r="X9230">
        <f>Sales_Data[[#This Row],[Sales]]-Sales_Data[[#This Row],[Cost]]</f>
        <v>2.6879999999999997</v>
      </c>
      <c r="Y9230" s="3">
        <f>Sales_Data[[#This Row],[Gross_Profit_Recalc]]/Sales_Data[[#This Row],[Sales]]</f>
        <v>0.39999999999999997</v>
      </c>
      <c r="Z9230">
        <f>YEAR(Sales_Data[[#This Row],[Order Date]])</f>
        <v>2014</v>
      </c>
    </row>
    <row r="9231" spans="1:26" x14ac:dyDescent="0.2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>_xlfn.XLOOKUP(Sales_Data[[#This Row],[Category]],Assumptions_Model!A:A, Assumptions_Model!B:B)</f>
        <v>0.6</v>
      </c>
      <c r="W9231">
        <f>Sales_Data[[#This Row],[Sales]]*Sales_Data[[#This Row],[Cost_%]]</f>
        <v>9.1151999999999997</v>
      </c>
      <c r="X9231">
        <f>Sales_Data[[#This Row],[Sales]]-Sales_Data[[#This Row],[Cost]]</f>
        <v>6.0768000000000004</v>
      </c>
      <c r="Y9231" s="3">
        <f>Sales_Data[[#This Row],[Gross_Profit_Recalc]]/Sales_Data[[#This Row],[Sales]]</f>
        <v>0.4</v>
      </c>
      <c r="Z9231">
        <f>YEAR(Sales_Data[[#This Row],[Order Date]])</f>
        <v>2017</v>
      </c>
    </row>
    <row r="9232" spans="1:26" x14ac:dyDescent="0.2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>_xlfn.XLOOKUP(Sales_Data[[#This Row],[Category]],Assumptions_Model!A:A, Assumptions_Model!B:B)</f>
        <v>0.6</v>
      </c>
      <c r="W9232">
        <f>Sales_Data[[#This Row],[Sales]]*Sales_Data[[#This Row],[Cost_%]]</f>
        <v>34.991999999999997</v>
      </c>
      <c r="X9232">
        <f>Sales_Data[[#This Row],[Sales]]-Sales_Data[[#This Row],[Cost]]</f>
        <v>23.328000000000003</v>
      </c>
      <c r="Y9232" s="3">
        <f>Sales_Data[[#This Row],[Gross_Profit_Recalc]]/Sales_Data[[#This Row],[Sales]]</f>
        <v>0.4</v>
      </c>
      <c r="Z9232">
        <f>YEAR(Sales_Data[[#This Row],[Order Date]])</f>
        <v>2017</v>
      </c>
    </row>
    <row r="9233" spans="1:26" x14ac:dyDescent="0.2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>_xlfn.XLOOKUP(Sales_Data[[#This Row],[Category]],Assumptions_Model!A:A, Assumptions_Model!B:B)</f>
        <v>0.6</v>
      </c>
      <c r="W9233">
        <f>Sales_Data[[#This Row],[Sales]]*Sales_Data[[#This Row],[Cost_%]]</f>
        <v>568.05840000000001</v>
      </c>
      <c r="X9233">
        <f>Sales_Data[[#This Row],[Sales]]-Sales_Data[[#This Row],[Cost]]</f>
        <v>378.7056</v>
      </c>
      <c r="Y9233" s="3">
        <f>Sales_Data[[#This Row],[Gross_Profit_Recalc]]/Sales_Data[[#This Row],[Sales]]</f>
        <v>0.4</v>
      </c>
      <c r="Z9233">
        <f>YEAR(Sales_Data[[#This Row],[Order Date]])</f>
        <v>2014</v>
      </c>
    </row>
    <row r="9234" spans="1:26" x14ac:dyDescent="0.2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>_xlfn.XLOOKUP(Sales_Data[[#This Row],[Category]],Assumptions_Model!A:A, Assumptions_Model!B:B)</f>
        <v>0.65</v>
      </c>
      <c r="W9234">
        <f>Sales_Data[[#This Row],[Sales]]*Sales_Data[[#This Row],[Cost_%]]</f>
        <v>61.542000000000009</v>
      </c>
      <c r="X9234">
        <f>Sales_Data[[#This Row],[Sales]]-Sales_Data[[#This Row],[Cost]]</f>
        <v>33.137999999999998</v>
      </c>
      <c r="Y9234" s="3">
        <f>Sales_Data[[#This Row],[Gross_Profit_Recalc]]/Sales_Data[[#This Row],[Sales]]</f>
        <v>0.35</v>
      </c>
      <c r="Z9234">
        <f>YEAR(Sales_Data[[#This Row],[Order Date]])</f>
        <v>2016</v>
      </c>
    </row>
    <row r="9235" spans="1:26" x14ac:dyDescent="0.2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>_xlfn.XLOOKUP(Sales_Data[[#This Row],[Category]],Assumptions_Model!A:A, Assumptions_Model!B:B)</f>
        <v>0.6</v>
      </c>
      <c r="W9235">
        <f>Sales_Data[[#This Row],[Sales]]*Sales_Data[[#This Row],[Cost_%]]</f>
        <v>14.202</v>
      </c>
      <c r="X9235">
        <f>Sales_Data[[#This Row],[Sales]]-Sales_Data[[#This Row],[Cost]]</f>
        <v>9.4680000000000017</v>
      </c>
      <c r="Y9235" s="3">
        <f>Sales_Data[[#This Row],[Gross_Profit_Recalc]]/Sales_Data[[#This Row],[Sales]]</f>
        <v>0.4</v>
      </c>
      <c r="Z9235">
        <f>YEAR(Sales_Data[[#This Row],[Order Date]])</f>
        <v>2016</v>
      </c>
    </row>
    <row r="9236" spans="1:26" x14ac:dyDescent="0.2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>_xlfn.XLOOKUP(Sales_Data[[#This Row],[Category]],Assumptions_Model!A:A, Assumptions_Model!B:B)</f>
        <v>0.55000000000000004</v>
      </c>
      <c r="W9236">
        <f>Sales_Data[[#This Row],[Sales]]*Sales_Data[[#This Row],[Cost_%]]</f>
        <v>600.14239999999995</v>
      </c>
      <c r="X9236">
        <f>Sales_Data[[#This Row],[Sales]]-Sales_Data[[#This Row],[Cost]]</f>
        <v>491.02559999999994</v>
      </c>
      <c r="Y9236" s="3">
        <f>Sales_Data[[#This Row],[Gross_Profit_Recalc]]/Sales_Data[[#This Row],[Sales]]</f>
        <v>0.45</v>
      </c>
      <c r="Z9236">
        <f>YEAR(Sales_Data[[#This Row],[Order Date]])</f>
        <v>2016</v>
      </c>
    </row>
    <row r="9237" spans="1:26" x14ac:dyDescent="0.2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>_xlfn.XLOOKUP(Sales_Data[[#This Row],[Category]],Assumptions_Model!A:A, Assumptions_Model!B:B)</f>
        <v>0.6</v>
      </c>
      <c r="W9237">
        <f>Sales_Data[[#This Row],[Sales]]*Sales_Data[[#This Row],[Cost_%]]</f>
        <v>11.214</v>
      </c>
      <c r="X9237">
        <f>Sales_Data[[#This Row],[Sales]]-Sales_Data[[#This Row],[Cost]]</f>
        <v>7.4760000000000009</v>
      </c>
      <c r="Y9237" s="3">
        <f>Sales_Data[[#This Row],[Gross_Profit_Recalc]]/Sales_Data[[#This Row],[Sales]]</f>
        <v>0.4</v>
      </c>
      <c r="Z9237">
        <f>YEAR(Sales_Data[[#This Row],[Order Date]])</f>
        <v>2016</v>
      </c>
    </row>
    <row r="9238" spans="1:26" x14ac:dyDescent="0.2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>_xlfn.XLOOKUP(Sales_Data[[#This Row],[Category]],Assumptions_Model!A:A, Assumptions_Model!B:B)</f>
        <v>0.65</v>
      </c>
      <c r="W9238">
        <f>Sales_Data[[#This Row],[Sales]]*Sales_Data[[#This Row],[Cost_%]]</f>
        <v>369.67320000000001</v>
      </c>
      <c r="X9238">
        <f>Sales_Data[[#This Row],[Sales]]-Sales_Data[[#This Row],[Cost]]</f>
        <v>199.05479999999994</v>
      </c>
      <c r="Y9238" s="3">
        <f>Sales_Data[[#This Row],[Gross_Profit_Recalc]]/Sales_Data[[#This Row],[Sales]]</f>
        <v>0.34999999999999992</v>
      </c>
      <c r="Z9238">
        <f>YEAR(Sales_Data[[#This Row],[Order Date]])</f>
        <v>2016</v>
      </c>
    </row>
    <row r="9239" spans="1:26" x14ac:dyDescent="0.2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>_xlfn.XLOOKUP(Sales_Data[[#This Row],[Category]],Assumptions_Model!A:A, Assumptions_Model!B:B)</f>
        <v>0.6</v>
      </c>
      <c r="W9239">
        <f>Sales_Data[[#This Row],[Sales]]*Sales_Data[[#This Row],[Cost_%]]</f>
        <v>4.3872</v>
      </c>
      <c r="X9239">
        <f>Sales_Data[[#This Row],[Sales]]-Sales_Data[[#This Row],[Cost]]</f>
        <v>2.9248000000000003</v>
      </c>
      <c r="Y9239" s="3">
        <f>Sales_Data[[#This Row],[Gross_Profit_Recalc]]/Sales_Data[[#This Row],[Sales]]</f>
        <v>0.4</v>
      </c>
      <c r="Z9239">
        <f>YEAR(Sales_Data[[#This Row],[Order Date]])</f>
        <v>2016</v>
      </c>
    </row>
    <row r="9240" spans="1:26" x14ac:dyDescent="0.2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>_xlfn.XLOOKUP(Sales_Data[[#This Row],[Category]],Assumptions_Model!A:A, Assumptions_Model!B:B)</f>
        <v>0.65</v>
      </c>
      <c r="W9240">
        <f>Sales_Data[[#This Row],[Sales]]*Sales_Data[[#This Row],[Cost_%]]</f>
        <v>95.919200000000018</v>
      </c>
      <c r="X9240">
        <f>Sales_Data[[#This Row],[Sales]]-Sales_Data[[#This Row],[Cost]]</f>
        <v>51.648799999999994</v>
      </c>
      <c r="Y9240" s="3">
        <f>Sales_Data[[#This Row],[Gross_Profit_Recalc]]/Sales_Data[[#This Row],[Sales]]</f>
        <v>0.34999999999999992</v>
      </c>
      <c r="Z9240">
        <f>YEAR(Sales_Data[[#This Row],[Order Date]])</f>
        <v>2017</v>
      </c>
    </row>
    <row r="9241" spans="1:26" x14ac:dyDescent="0.2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>_xlfn.XLOOKUP(Sales_Data[[#This Row],[Category]],Assumptions_Model!A:A, Assumptions_Model!B:B)</f>
        <v>0.6</v>
      </c>
      <c r="W9241">
        <f>Sales_Data[[#This Row],[Sales]]*Sales_Data[[#This Row],[Cost_%]]</f>
        <v>34.070399999999999</v>
      </c>
      <c r="X9241">
        <f>Sales_Data[[#This Row],[Sales]]-Sales_Data[[#This Row],[Cost]]</f>
        <v>22.7136</v>
      </c>
      <c r="Y9241" s="3">
        <f>Sales_Data[[#This Row],[Gross_Profit_Recalc]]/Sales_Data[[#This Row],[Sales]]</f>
        <v>0.4</v>
      </c>
      <c r="Z9241">
        <f>YEAR(Sales_Data[[#This Row],[Order Date]])</f>
        <v>2017</v>
      </c>
    </row>
    <row r="9242" spans="1:26" x14ac:dyDescent="0.2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>_xlfn.XLOOKUP(Sales_Data[[#This Row],[Category]],Assumptions_Model!A:A, Assumptions_Model!B:B)</f>
        <v>0.6</v>
      </c>
      <c r="W9242">
        <f>Sales_Data[[#This Row],[Sales]]*Sales_Data[[#This Row],[Cost_%]]</f>
        <v>3.3641999999999999</v>
      </c>
      <c r="X9242">
        <f>Sales_Data[[#This Row],[Sales]]-Sales_Data[[#This Row],[Cost]]</f>
        <v>2.2428000000000003</v>
      </c>
      <c r="Y9242" s="3">
        <f>Sales_Data[[#This Row],[Gross_Profit_Recalc]]/Sales_Data[[#This Row],[Sales]]</f>
        <v>0.4</v>
      </c>
      <c r="Z9242">
        <f>YEAR(Sales_Data[[#This Row],[Order Date]])</f>
        <v>2017</v>
      </c>
    </row>
    <row r="9243" spans="1:26" x14ac:dyDescent="0.2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>_xlfn.XLOOKUP(Sales_Data[[#This Row],[Category]],Assumptions_Model!A:A, Assumptions_Model!B:B)</f>
        <v>0.6</v>
      </c>
      <c r="W9243">
        <f>Sales_Data[[#This Row],[Sales]]*Sales_Data[[#This Row],[Cost_%]]</f>
        <v>3.9455999999999998</v>
      </c>
      <c r="X9243">
        <f>Sales_Data[[#This Row],[Sales]]-Sales_Data[[#This Row],[Cost]]</f>
        <v>2.6303999999999998</v>
      </c>
      <c r="Y9243" s="3">
        <f>Sales_Data[[#This Row],[Gross_Profit_Recalc]]/Sales_Data[[#This Row],[Sales]]</f>
        <v>0.4</v>
      </c>
      <c r="Z9243">
        <f>YEAR(Sales_Data[[#This Row],[Order Date]])</f>
        <v>2017</v>
      </c>
    </row>
    <row r="9244" spans="1:26" x14ac:dyDescent="0.2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>_xlfn.XLOOKUP(Sales_Data[[#This Row],[Category]],Assumptions_Model!A:A, Assumptions_Model!B:B)</f>
        <v>0.6</v>
      </c>
      <c r="W9244">
        <f>Sales_Data[[#This Row],[Sales]]*Sales_Data[[#This Row],[Cost_%]]</f>
        <v>8.5823999999999998</v>
      </c>
      <c r="X9244">
        <f>Sales_Data[[#This Row],[Sales]]-Sales_Data[[#This Row],[Cost]]</f>
        <v>5.7216000000000005</v>
      </c>
      <c r="Y9244" s="3">
        <f>Sales_Data[[#This Row],[Gross_Profit_Recalc]]/Sales_Data[[#This Row],[Sales]]</f>
        <v>0.4</v>
      </c>
      <c r="Z9244">
        <f>YEAR(Sales_Data[[#This Row],[Order Date]])</f>
        <v>2014</v>
      </c>
    </row>
    <row r="9245" spans="1:26" x14ac:dyDescent="0.2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>_xlfn.XLOOKUP(Sales_Data[[#This Row],[Category]],Assumptions_Model!A:A, Assumptions_Model!B:B)</f>
        <v>0.65</v>
      </c>
      <c r="W9245">
        <f>Sales_Data[[#This Row],[Sales]]*Sales_Data[[#This Row],[Cost_%]]</f>
        <v>77.891450000000006</v>
      </c>
      <c r="X9245">
        <f>Sales_Data[[#This Row],[Sales]]-Sales_Data[[#This Row],[Cost]]</f>
        <v>41.941549999999992</v>
      </c>
      <c r="Y9245" s="3">
        <f>Sales_Data[[#This Row],[Gross_Profit_Recalc]]/Sales_Data[[#This Row],[Sales]]</f>
        <v>0.34999999999999992</v>
      </c>
      <c r="Z9245">
        <f>YEAR(Sales_Data[[#This Row],[Order Date]])</f>
        <v>2014</v>
      </c>
    </row>
    <row r="9246" spans="1:26" x14ac:dyDescent="0.2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>_xlfn.XLOOKUP(Sales_Data[[#This Row],[Category]],Assumptions_Model!A:A, Assumptions_Model!B:B)</f>
        <v>0.6</v>
      </c>
      <c r="W9246">
        <f>Sales_Data[[#This Row],[Sales]]*Sales_Data[[#This Row],[Cost_%]]</f>
        <v>3.3359999999999999</v>
      </c>
      <c r="X9246">
        <f>Sales_Data[[#This Row],[Sales]]-Sales_Data[[#This Row],[Cost]]</f>
        <v>2.2239999999999998</v>
      </c>
      <c r="Y9246" s="3">
        <f>Sales_Data[[#This Row],[Gross_Profit_Recalc]]/Sales_Data[[#This Row],[Sales]]</f>
        <v>0.39999999999999997</v>
      </c>
      <c r="Z9246">
        <f>YEAR(Sales_Data[[#This Row],[Order Date]])</f>
        <v>2014</v>
      </c>
    </row>
    <row r="9247" spans="1:26" x14ac:dyDescent="0.2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>_xlfn.XLOOKUP(Sales_Data[[#This Row],[Category]],Assumptions_Model!A:A, Assumptions_Model!B:B)</f>
        <v>0.6</v>
      </c>
      <c r="W9247">
        <f>Sales_Data[[#This Row],[Sales]]*Sales_Data[[#This Row],[Cost_%]]</f>
        <v>19.439999999999998</v>
      </c>
      <c r="X9247">
        <f>Sales_Data[[#This Row],[Sales]]-Sales_Data[[#This Row],[Cost]]</f>
        <v>12.96</v>
      </c>
      <c r="Y9247" s="3">
        <f>Sales_Data[[#This Row],[Gross_Profit_Recalc]]/Sales_Data[[#This Row],[Sales]]</f>
        <v>0.4</v>
      </c>
      <c r="Z9247">
        <f>YEAR(Sales_Data[[#This Row],[Order Date]])</f>
        <v>2014</v>
      </c>
    </row>
    <row r="9248" spans="1:26" x14ac:dyDescent="0.2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>_xlfn.XLOOKUP(Sales_Data[[#This Row],[Category]],Assumptions_Model!A:A, Assumptions_Model!B:B)</f>
        <v>0.6</v>
      </c>
      <c r="W9248">
        <f>Sales_Data[[#This Row],[Sales]]*Sales_Data[[#This Row],[Cost_%]]</f>
        <v>5.9039999999999999</v>
      </c>
      <c r="X9248">
        <f>Sales_Data[[#This Row],[Sales]]-Sales_Data[[#This Row],[Cost]]</f>
        <v>3.9359999999999999</v>
      </c>
      <c r="Y9248" s="3">
        <f>Sales_Data[[#This Row],[Gross_Profit_Recalc]]/Sales_Data[[#This Row],[Sales]]</f>
        <v>0.4</v>
      </c>
      <c r="Z9248">
        <f>YEAR(Sales_Data[[#This Row],[Order Date]])</f>
        <v>2017</v>
      </c>
    </row>
    <row r="9249" spans="1:26" x14ac:dyDescent="0.2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>_xlfn.XLOOKUP(Sales_Data[[#This Row],[Category]],Assumptions_Model!A:A, Assumptions_Model!B:B)</f>
        <v>0.6</v>
      </c>
      <c r="W9249">
        <f>Sales_Data[[#This Row],[Sales]]*Sales_Data[[#This Row],[Cost_%]]</f>
        <v>1.6679999999999999</v>
      </c>
      <c r="X9249">
        <f>Sales_Data[[#This Row],[Sales]]-Sales_Data[[#This Row],[Cost]]</f>
        <v>1.1119999999999999</v>
      </c>
      <c r="Y9249" s="3">
        <f>Sales_Data[[#This Row],[Gross_Profit_Recalc]]/Sales_Data[[#This Row],[Sales]]</f>
        <v>0.39999999999999997</v>
      </c>
      <c r="Z9249">
        <f>YEAR(Sales_Data[[#This Row],[Order Date]])</f>
        <v>2017</v>
      </c>
    </row>
    <row r="9250" spans="1:26" x14ac:dyDescent="0.2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>_xlfn.XLOOKUP(Sales_Data[[#This Row],[Category]],Assumptions_Model!A:A, Assumptions_Model!B:B)</f>
        <v>0.6</v>
      </c>
      <c r="W9250">
        <f>Sales_Data[[#This Row],[Sales]]*Sales_Data[[#This Row],[Cost_%]]</f>
        <v>2.1840000000000002</v>
      </c>
      <c r="X9250">
        <f>Sales_Data[[#This Row],[Sales]]-Sales_Data[[#This Row],[Cost]]</f>
        <v>1.456</v>
      </c>
      <c r="Y9250" s="3">
        <f>Sales_Data[[#This Row],[Gross_Profit_Recalc]]/Sales_Data[[#This Row],[Sales]]</f>
        <v>0.39999999999999997</v>
      </c>
      <c r="Z9250">
        <f>YEAR(Sales_Data[[#This Row],[Order Date]])</f>
        <v>2016</v>
      </c>
    </row>
    <row r="9251" spans="1:26" x14ac:dyDescent="0.2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>_xlfn.XLOOKUP(Sales_Data[[#This Row],[Category]],Assumptions_Model!A:A, Assumptions_Model!B:B)</f>
        <v>0.55000000000000004</v>
      </c>
      <c r="W9251">
        <f>Sales_Data[[#This Row],[Sales]]*Sales_Data[[#This Row],[Cost_%]]</f>
        <v>485.06150000000002</v>
      </c>
      <c r="X9251">
        <f>Sales_Data[[#This Row],[Sales]]-Sales_Data[[#This Row],[Cost]]</f>
        <v>396.86849999999993</v>
      </c>
      <c r="Y9251" s="3">
        <f>Sales_Data[[#This Row],[Gross_Profit_Recalc]]/Sales_Data[[#This Row],[Sales]]</f>
        <v>0.44999999999999996</v>
      </c>
      <c r="Z9251">
        <f>YEAR(Sales_Data[[#This Row],[Order Date]])</f>
        <v>2016</v>
      </c>
    </row>
    <row r="9252" spans="1:26" x14ac:dyDescent="0.2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>_xlfn.XLOOKUP(Sales_Data[[#This Row],[Category]],Assumptions_Model!A:A, Assumptions_Model!B:B)</f>
        <v>0.6</v>
      </c>
      <c r="W9252">
        <f>Sales_Data[[#This Row],[Sales]]*Sales_Data[[#This Row],[Cost_%]]</f>
        <v>69.504000000000005</v>
      </c>
      <c r="X9252">
        <f>Sales_Data[[#This Row],[Sales]]-Sales_Data[[#This Row],[Cost]]</f>
        <v>46.335999999999999</v>
      </c>
      <c r="Y9252" s="3">
        <f>Sales_Data[[#This Row],[Gross_Profit_Recalc]]/Sales_Data[[#This Row],[Sales]]</f>
        <v>0.39999999999999997</v>
      </c>
      <c r="Z9252">
        <f>YEAR(Sales_Data[[#This Row],[Order Date]])</f>
        <v>2016</v>
      </c>
    </row>
    <row r="9253" spans="1:26" x14ac:dyDescent="0.2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>_xlfn.XLOOKUP(Sales_Data[[#This Row],[Category]],Assumptions_Model!A:A, Assumptions_Model!B:B)</f>
        <v>0.6</v>
      </c>
      <c r="W9253">
        <f>Sales_Data[[#This Row],[Sales]]*Sales_Data[[#This Row],[Cost_%]]</f>
        <v>64.588799999999992</v>
      </c>
      <c r="X9253">
        <f>Sales_Data[[#This Row],[Sales]]-Sales_Data[[#This Row],[Cost]]</f>
        <v>43.059200000000004</v>
      </c>
      <c r="Y9253" s="3">
        <f>Sales_Data[[#This Row],[Gross_Profit_Recalc]]/Sales_Data[[#This Row],[Sales]]</f>
        <v>0.40000000000000008</v>
      </c>
      <c r="Z9253">
        <f>YEAR(Sales_Data[[#This Row],[Order Date]])</f>
        <v>2017</v>
      </c>
    </row>
    <row r="9254" spans="1:26" x14ac:dyDescent="0.2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>_xlfn.XLOOKUP(Sales_Data[[#This Row],[Category]],Assumptions_Model!A:A, Assumptions_Model!B:B)</f>
        <v>0.55000000000000004</v>
      </c>
      <c r="W9254">
        <f>Sales_Data[[#This Row],[Sales]]*Sales_Data[[#This Row],[Cost_%]]</f>
        <v>109.9725</v>
      </c>
      <c r="X9254">
        <f>Sales_Data[[#This Row],[Sales]]-Sales_Data[[#This Row],[Cost]]</f>
        <v>89.977499999999992</v>
      </c>
      <c r="Y9254" s="3">
        <f>Sales_Data[[#This Row],[Gross_Profit_Recalc]]/Sales_Data[[#This Row],[Sales]]</f>
        <v>0.45</v>
      </c>
      <c r="Z9254">
        <f>YEAR(Sales_Data[[#This Row],[Order Date]])</f>
        <v>2017</v>
      </c>
    </row>
    <row r="9255" spans="1:26" x14ac:dyDescent="0.2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>_xlfn.XLOOKUP(Sales_Data[[#This Row],[Category]],Assumptions_Model!A:A, Assumptions_Model!B:B)</f>
        <v>0.6</v>
      </c>
      <c r="W9255">
        <f>Sales_Data[[#This Row],[Sales]]*Sales_Data[[#This Row],[Cost_%]]</f>
        <v>7.7759999999999998</v>
      </c>
      <c r="X9255">
        <f>Sales_Data[[#This Row],[Sales]]-Sales_Data[[#This Row],[Cost]]</f>
        <v>5.1840000000000011</v>
      </c>
      <c r="Y9255" s="3">
        <f>Sales_Data[[#This Row],[Gross_Profit_Recalc]]/Sales_Data[[#This Row],[Sales]]</f>
        <v>0.40000000000000008</v>
      </c>
      <c r="Z9255">
        <f>YEAR(Sales_Data[[#This Row],[Order Date]])</f>
        <v>2017</v>
      </c>
    </row>
    <row r="9256" spans="1:26" x14ac:dyDescent="0.2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>_xlfn.XLOOKUP(Sales_Data[[#This Row],[Category]],Assumptions_Model!A:A, Assumptions_Model!B:B)</f>
        <v>0.65</v>
      </c>
      <c r="W9256">
        <f>Sales_Data[[#This Row],[Sales]]*Sales_Data[[#This Row],[Cost_%]]</f>
        <v>39.578499999999998</v>
      </c>
      <c r="X9256">
        <f>Sales_Data[[#This Row],[Sales]]-Sales_Data[[#This Row],[Cost]]</f>
        <v>21.311500000000002</v>
      </c>
      <c r="Y9256" s="3">
        <f>Sales_Data[[#This Row],[Gross_Profit_Recalc]]/Sales_Data[[#This Row],[Sales]]</f>
        <v>0.35000000000000003</v>
      </c>
      <c r="Z9256">
        <f>YEAR(Sales_Data[[#This Row],[Order Date]])</f>
        <v>2014</v>
      </c>
    </row>
    <row r="9257" spans="1:26" x14ac:dyDescent="0.2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>_xlfn.XLOOKUP(Sales_Data[[#This Row],[Category]],Assumptions_Model!A:A, Assumptions_Model!B:B)</f>
        <v>0.6</v>
      </c>
      <c r="W9257">
        <f>Sales_Data[[#This Row],[Sales]]*Sales_Data[[#This Row],[Cost_%]]</f>
        <v>8.9639999999999986</v>
      </c>
      <c r="X9257">
        <f>Sales_Data[[#This Row],[Sales]]-Sales_Data[[#This Row],[Cost]]</f>
        <v>5.9760000000000009</v>
      </c>
      <c r="Y9257" s="3">
        <f>Sales_Data[[#This Row],[Gross_Profit_Recalc]]/Sales_Data[[#This Row],[Sales]]</f>
        <v>0.40000000000000008</v>
      </c>
      <c r="Z9257">
        <f>YEAR(Sales_Data[[#This Row],[Order Date]])</f>
        <v>2014</v>
      </c>
    </row>
    <row r="9258" spans="1:26" x14ac:dyDescent="0.2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>_xlfn.XLOOKUP(Sales_Data[[#This Row],[Category]],Assumptions_Model!A:A, Assumptions_Model!B:B)</f>
        <v>0.6</v>
      </c>
      <c r="W9258">
        <f>Sales_Data[[#This Row],[Sales]]*Sales_Data[[#This Row],[Cost_%]]</f>
        <v>5.7839999999999998</v>
      </c>
      <c r="X9258">
        <f>Sales_Data[[#This Row],[Sales]]-Sales_Data[[#This Row],[Cost]]</f>
        <v>3.8560000000000008</v>
      </c>
      <c r="Y9258" s="3">
        <f>Sales_Data[[#This Row],[Gross_Profit_Recalc]]/Sales_Data[[#This Row],[Sales]]</f>
        <v>0.40000000000000008</v>
      </c>
      <c r="Z9258">
        <f>YEAR(Sales_Data[[#This Row],[Order Date]])</f>
        <v>2014</v>
      </c>
    </row>
    <row r="9259" spans="1:26" x14ac:dyDescent="0.2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>_xlfn.XLOOKUP(Sales_Data[[#This Row],[Category]],Assumptions_Model!A:A, Assumptions_Model!B:B)</f>
        <v>0.65</v>
      </c>
      <c r="W9259">
        <f>Sales_Data[[#This Row],[Sales]]*Sales_Data[[#This Row],[Cost_%]]</f>
        <v>216.411</v>
      </c>
      <c r="X9259">
        <f>Sales_Data[[#This Row],[Sales]]-Sales_Data[[#This Row],[Cost]]</f>
        <v>116.529</v>
      </c>
      <c r="Y9259" s="3">
        <f>Sales_Data[[#This Row],[Gross_Profit_Recalc]]/Sales_Data[[#This Row],[Sales]]</f>
        <v>0.35</v>
      </c>
      <c r="Z9259">
        <f>YEAR(Sales_Data[[#This Row],[Order Date]])</f>
        <v>2014</v>
      </c>
    </row>
    <row r="9260" spans="1:26" x14ac:dyDescent="0.2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>_xlfn.XLOOKUP(Sales_Data[[#This Row],[Category]],Assumptions_Model!A:A, Assumptions_Model!B:B)</f>
        <v>0.6</v>
      </c>
      <c r="W9260">
        <f>Sales_Data[[#This Row],[Sales]]*Sales_Data[[#This Row],[Cost_%]]</f>
        <v>31.139999999999997</v>
      </c>
      <c r="X9260">
        <f>Sales_Data[[#This Row],[Sales]]-Sales_Data[[#This Row],[Cost]]</f>
        <v>20.76</v>
      </c>
      <c r="Y9260" s="3">
        <f>Sales_Data[[#This Row],[Gross_Profit_Recalc]]/Sales_Data[[#This Row],[Sales]]</f>
        <v>0.4</v>
      </c>
      <c r="Z9260">
        <f>YEAR(Sales_Data[[#This Row],[Order Date]])</f>
        <v>2014</v>
      </c>
    </row>
    <row r="9261" spans="1:26" x14ac:dyDescent="0.2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>_xlfn.XLOOKUP(Sales_Data[[#This Row],[Category]],Assumptions_Model!A:A, Assumptions_Model!B:B)</f>
        <v>0.6</v>
      </c>
      <c r="W9261">
        <f>Sales_Data[[#This Row],[Sales]]*Sales_Data[[#This Row],[Cost_%]]</f>
        <v>38.975999999999992</v>
      </c>
      <c r="X9261">
        <f>Sales_Data[[#This Row],[Sales]]-Sales_Data[[#This Row],[Cost]]</f>
        <v>25.984000000000002</v>
      </c>
      <c r="Y9261" s="3">
        <f>Sales_Data[[#This Row],[Gross_Profit_Recalc]]/Sales_Data[[#This Row],[Sales]]</f>
        <v>0.40000000000000008</v>
      </c>
      <c r="Z9261">
        <f>YEAR(Sales_Data[[#This Row],[Order Date]])</f>
        <v>2014</v>
      </c>
    </row>
    <row r="9262" spans="1:26" x14ac:dyDescent="0.2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>_xlfn.XLOOKUP(Sales_Data[[#This Row],[Category]],Assumptions_Model!A:A, Assumptions_Model!B:B)</f>
        <v>0.6</v>
      </c>
      <c r="W9262">
        <f>Sales_Data[[#This Row],[Sales]]*Sales_Data[[#This Row],[Cost_%]]</f>
        <v>15.299999999999999</v>
      </c>
      <c r="X9262">
        <f>Sales_Data[[#This Row],[Sales]]-Sales_Data[[#This Row],[Cost]]</f>
        <v>10.200000000000001</v>
      </c>
      <c r="Y9262" s="3">
        <f>Sales_Data[[#This Row],[Gross_Profit_Recalc]]/Sales_Data[[#This Row],[Sales]]</f>
        <v>0.4</v>
      </c>
      <c r="Z9262">
        <f>YEAR(Sales_Data[[#This Row],[Order Date]])</f>
        <v>2017</v>
      </c>
    </row>
    <row r="9263" spans="1:26" x14ac:dyDescent="0.2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>_xlfn.XLOOKUP(Sales_Data[[#This Row],[Category]],Assumptions_Model!A:A, Assumptions_Model!B:B)</f>
        <v>0.65</v>
      </c>
      <c r="W9263">
        <f>Sales_Data[[#This Row],[Sales]]*Sales_Data[[#This Row],[Cost_%]]</f>
        <v>140.3844</v>
      </c>
      <c r="X9263">
        <f>Sales_Data[[#This Row],[Sales]]-Sales_Data[[#This Row],[Cost]]</f>
        <v>75.5916</v>
      </c>
      <c r="Y9263" s="3">
        <f>Sales_Data[[#This Row],[Gross_Profit_Recalc]]/Sales_Data[[#This Row],[Sales]]</f>
        <v>0.35</v>
      </c>
      <c r="Z9263">
        <f>YEAR(Sales_Data[[#This Row],[Order Date]])</f>
        <v>2017</v>
      </c>
    </row>
    <row r="9264" spans="1:26" x14ac:dyDescent="0.2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>_xlfn.XLOOKUP(Sales_Data[[#This Row],[Category]],Assumptions_Model!A:A, Assumptions_Model!B:B)</f>
        <v>0.65</v>
      </c>
      <c r="W9264">
        <f>Sales_Data[[#This Row],[Sales]]*Sales_Data[[#This Row],[Cost_%]]</f>
        <v>253.48050000000003</v>
      </c>
      <c r="X9264">
        <f>Sales_Data[[#This Row],[Sales]]-Sales_Data[[#This Row],[Cost]]</f>
        <v>136.48949999999999</v>
      </c>
      <c r="Y9264" s="3">
        <f>Sales_Data[[#This Row],[Gross_Profit_Recalc]]/Sales_Data[[#This Row],[Sales]]</f>
        <v>0.35</v>
      </c>
      <c r="Z9264">
        <f>YEAR(Sales_Data[[#This Row],[Order Date]])</f>
        <v>2015</v>
      </c>
    </row>
    <row r="9265" spans="1:26" x14ac:dyDescent="0.2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>_xlfn.XLOOKUP(Sales_Data[[#This Row],[Category]],Assumptions_Model!A:A, Assumptions_Model!B:B)</f>
        <v>0.6</v>
      </c>
      <c r="W9265">
        <f>Sales_Data[[#This Row],[Sales]]*Sales_Data[[#This Row],[Cost_%]]</f>
        <v>161.946</v>
      </c>
      <c r="X9265">
        <f>Sales_Data[[#This Row],[Sales]]-Sales_Data[[#This Row],[Cost]]</f>
        <v>107.96400000000003</v>
      </c>
      <c r="Y9265" s="3">
        <f>Sales_Data[[#This Row],[Gross_Profit_Recalc]]/Sales_Data[[#This Row],[Sales]]</f>
        <v>0.40000000000000008</v>
      </c>
      <c r="Z9265">
        <f>YEAR(Sales_Data[[#This Row],[Order Date]])</f>
        <v>2015</v>
      </c>
    </row>
    <row r="9266" spans="1:26" x14ac:dyDescent="0.2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f>_xlfn.XLOOKUP(Sales_Data[[#This Row],[Category]],Assumptions_Model!A:A, Assumptions_Model!B:B)</f>
        <v>0.6</v>
      </c>
      <c r="W9266">
        <f>Sales_Data[[#This Row],[Sales]]*Sales_Data[[#This Row],[Cost_%]]</f>
        <v>7.0038</v>
      </c>
      <c r="X9266">
        <f>Sales_Data[[#This Row],[Sales]]-Sales_Data[[#This Row],[Cost]]</f>
        <v>4.6692</v>
      </c>
      <c r="Y9266" s="3">
        <f>Sales_Data[[#This Row],[Gross_Profit_Recalc]]/Sales_Data[[#This Row],[Sales]]</f>
        <v>0.4</v>
      </c>
      <c r="Z9266">
        <f>YEAR(Sales_Data[[#This Row],[Order Date]])</f>
        <v>2017</v>
      </c>
    </row>
    <row r="9267" spans="1:26" x14ac:dyDescent="0.2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f>_xlfn.XLOOKUP(Sales_Data[[#This Row],[Category]],Assumptions_Model!A:A, Assumptions_Model!B:B)</f>
        <v>0.6</v>
      </c>
      <c r="W9267">
        <f>Sales_Data[[#This Row],[Sales]]*Sales_Data[[#This Row],[Cost_%]]</f>
        <v>38.908799999999999</v>
      </c>
      <c r="X9267">
        <f>Sales_Data[[#This Row],[Sales]]-Sales_Data[[#This Row],[Cost]]</f>
        <v>25.9392</v>
      </c>
      <c r="Y9267" s="3">
        <f>Sales_Data[[#This Row],[Gross_Profit_Recalc]]/Sales_Data[[#This Row],[Sales]]</f>
        <v>0.4</v>
      </c>
      <c r="Z9267">
        <f>YEAR(Sales_Data[[#This Row],[Order Date]])</f>
        <v>2017</v>
      </c>
    </row>
    <row r="9268" spans="1:26" x14ac:dyDescent="0.2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>_xlfn.XLOOKUP(Sales_Data[[#This Row],[Category]],Assumptions_Model!A:A, Assumptions_Model!B:B)</f>
        <v>0.65</v>
      </c>
      <c r="W9268">
        <f>Sales_Data[[#This Row],[Sales]]*Sales_Data[[#This Row],[Cost_%]]</f>
        <v>9.4640000000000004</v>
      </c>
      <c r="X9268">
        <f>Sales_Data[[#This Row],[Sales]]-Sales_Data[[#This Row],[Cost]]</f>
        <v>5.0960000000000001</v>
      </c>
      <c r="Y9268" s="3">
        <f>Sales_Data[[#This Row],[Gross_Profit_Recalc]]/Sales_Data[[#This Row],[Sales]]</f>
        <v>0.35</v>
      </c>
      <c r="Z9268">
        <f>YEAR(Sales_Data[[#This Row],[Order Date]])</f>
        <v>2014</v>
      </c>
    </row>
    <row r="9269" spans="1:26" x14ac:dyDescent="0.2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f>_xlfn.XLOOKUP(Sales_Data[[#This Row],[Category]],Assumptions_Model!A:A, Assumptions_Model!B:B)</f>
        <v>0.65</v>
      </c>
      <c r="W9269">
        <f>Sales_Data[[#This Row],[Sales]]*Sales_Data[[#This Row],[Cost_%]]</f>
        <v>66.678299999999993</v>
      </c>
      <c r="X9269">
        <f>Sales_Data[[#This Row],[Sales]]-Sales_Data[[#This Row],[Cost]]</f>
        <v>35.903700000000001</v>
      </c>
      <c r="Y9269" s="3">
        <f>Sales_Data[[#This Row],[Gross_Profit_Recalc]]/Sales_Data[[#This Row],[Sales]]</f>
        <v>0.35000000000000003</v>
      </c>
      <c r="Z9269">
        <f>YEAR(Sales_Data[[#This Row],[Order Date]])</f>
        <v>2015</v>
      </c>
    </row>
    <row r="9270" spans="1:26" x14ac:dyDescent="0.2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>_xlfn.XLOOKUP(Sales_Data[[#This Row],[Category]],Assumptions_Model!A:A, Assumptions_Model!B:B)</f>
        <v>0.6</v>
      </c>
      <c r="W9270">
        <f>Sales_Data[[#This Row],[Sales]]*Sales_Data[[#This Row],[Cost_%]]</f>
        <v>12.023999999999999</v>
      </c>
      <c r="X9270">
        <f>Sales_Data[[#This Row],[Sales]]-Sales_Data[[#This Row],[Cost]]</f>
        <v>8.016</v>
      </c>
      <c r="Y9270" s="3">
        <f>Sales_Data[[#This Row],[Gross_Profit_Recalc]]/Sales_Data[[#This Row],[Sales]]</f>
        <v>0.4</v>
      </c>
      <c r="Z9270">
        <f>YEAR(Sales_Data[[#This Row],[Order Date]])</f>
        <v>2015</v>
      </c>
    </row>
    <row r="9271" spans="1:26" x14ac:dyDescent="0.2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f>_xlfn.XLOOKUP(Sales_Data[[#This Row],[Category]],Assumptions_Model!A:A, Assumptions_Model!B:B)</f>
        <v>0.6</v>
      </c>
      <c r="W9271">
        <f>Sales_Data[[#This Row],[Sales]]*Sales_Data[[#This Row],[Cost_%]]</f>
        <v>19.252800000000001</v>
      </c>
      <c r="X9271">
        <f>Sales_Data[[#This Row],[Sales]]-Sales_Data[[#This Row],[Cost]]</f>
        <v>12.8352</v>
      </c>
      <c r="Y9271" s="3">
        <f>Sales_Data[[#This Row],[Gross_Profit_Recalc]]/Sales_Data[[#This Row],[Sales]]</f>
        <v>0.4</v>
      </c>
      <c r="Z9271">
        <f>YEAR(Sales_Data[[#This Row],[Order Date]])</f>
        <v>2017</v>
      </c>
    </row>
    <row r="9272" spans="1:26" x14ac:dyDescent="0.2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>_xlfn.XLOOKUP(Sales_Data[[#This Row],[Category]],Assumptions_Model!A:A, Assumptions_Model!B:B)</f>
        <v>0.6</v>
      </c>
      <c r="W9272">
        <f>Sales_Data[[#This Row],[Sales]]*Sales_Data[[#This Row],[Cost_%]]</f>
        <v>2583.3311999999996</v>
      </c>
      <c r="X9272">
        <f>Sales_Data[[#This Row],[Sales]]-Sales_Data[[#This Row],[Cost]]</f>
        <v>1722.2208000000001</v>
      </c>
      <c r="Y9272" s="3">
        <f>Sales_Data[[#This Row],[Gross_Profit_Recalc]]/Sales_Data[[#This Row],[Sales]]</f>
        <v>0.4</v>
      </c>
      <c r="Z9272">
        <f>YEAR(Sales_Data[[#This Row],[Order Date]])</f>
        <v>2017</v>
      </c>
    </row>
    <row r="9273" spans="1:26" x14ac:dyDescent="0.2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>_xlfn.XLOOKUP(Sales_Data[[#This Row],[Category]],Assumptions_Model!A:A, Assumptions_Model!B:B)</f>
        <v>0.65</v>
      </c>
      <c r="W9273">
        <f>Sales_Data[[#This Row],[Sales]]*Sales_Data[[#This Row],[Cost_%]]</f>
        <v>6.5129999999999999</v>
      </c>
      <c r="X9273">
        <f>Sales_Data[[#This Row],[Sales]]-Sales_Data[[#This Row],[Cost]]</f>
        <v>3.5069999999999997</v>
      </c>
      <c r="Y9273" s="3">
        <f>Sales_Data[[#This Row],[Gross_Profit_Recalc]]/Sales_Data[[#This Row],[Sales]]</f>
        <v>0.35</v>
      </c>
      <c r="Z9273">
        <f>YEAR(Sales_Data[[#This Row],[Order Date]])</f>
        <v>2016</v>
      </c>
    </row>
    <row r="9274" spans="1:26" x14ac:dyDescent="0.2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>_xlfn.XLOOKUP(Sales_Data[[#This Row],[Category]],Assumptions_Model!A:A, Assumptions_Model!B:B)</f>
        <v>0.55000000000000004</v>
      </c>
      <c r="W9274">
        <f>Sales_Data[[#This Row],[Sales]]*Sales_Data[[#This Row],[Cost_%]]</f>
        <v>347.57800000000003</v>
      </c>
      <c r="X9274">
        <f>Sales_Data[[#This Row],[Sales]]-Sales_Data[[#This Row],[Cost]]</f>
        <v>284.38200000000001</v>
      </c>
      <c r="Y9274" s="3">
        <f>Sales_Data[[#This Row],[Gross_Profit_Recalc]]/Sales_Data[[#This Row],[Sales]]</f>
        <v>0.44999999999999996</v>
      </c>
      <c r="Z9274">
        <f>YEAR(Sales_Data[[#This Row],[Order Date]])</f>
        <v>2016</v>
      </c>
    </row>
    <row r="9275" spans="1:26" x14ac:dyDescent="0.2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>_xlfn.XLOOKUP(Sales_Data[[#This Row],[Category]],Assumptions_Model!A:A, Assumptions_Model!B:B)</f>
        <v>0.6</v>
      </c>
      <c r="W9275">
        <f>Sales_Data[[#This Row],[Sales]]*Sales_Data[[#This Row],[Cost_%]]</f>
        <v>946.76400000000001</v>
      </c>
      <c r="X9275">
        <f>Sales_Data[[#This Row],[Sales]]-Sales_Data[[#This Row],[Cost]]</f>
        <v>631.17600000000004</v>
      </c>
      <c r="Y9275" s="3">
        <f>Sales_Data[[#This Row],[Gross_Profit_Recalc]]/Sales_Data[[#This Row],[Sales]]</f>
        <v>0.4</v>
      </c>
      <c r="Z9275">
        <f>YEAR(Sales_Data[[#This Row],[Order Date]])</f>
        <v>2017</v>
      </c>
    </row>
    <row r="9276" spans="1:26" x14ac:dyDescent="0.2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>_xlfn.XLOOKUP(Sales_Data[[#This Row],[Category]],Assumptions_Model!A:A, Assumptions_Model!B:B)</f>
        <v>0.6</v>
      </c>
      <c r="W9276">
        <f>Sales_Data[[#This Row],[Sales]]*Sales_Data[[#This Row],[Cost_%]]</f>
        <v>153.51</v>
      </c>
      <c r="X9276">
        <f>Sales_Data[[#This Row],[Sales]]-Sales_Data[[#This Row],[Cost]]</f>
        <v>102.34</v>
      </c>
      <c r="Y9276" s="3">
        <f>Sales_Data[[#This Row],[Gross_Profit_Recalc]]/Sales_Data[[#This Row],[Sales]]</f>
        <v>0.4</v>
      </c>
      <c r="Z9276">
        <f>YEAR(Sales_Data[[#This Row],[Order Date]])</f>
        <v>2014</v>
      </c>
    </row>
    <row r="9277" spans="1:26" x14ac:dyDescent="0.2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f>_xlfn.XLOOKUP(Sales_Data[[#This Row],[Category]],Assumptions_Model!A:A, Assumptions_Model!B:B)</f>
        <v>0.6</v>
      </c>
      <c r="W9277">
        <f>Sales_Data[[#This Row],[Sales]]*Sales_Data[[#This Row],[Cost_%]]</f>
        <v>110.8224</v>
      </c>
      <c r="X9277">
        <f>Sales_Data[[#This Row],[Sales]]-Sales_Data[[#This Row],[Cost]]</f>
        <v>73.881600000000006</v>
      </c>
      <c r="Y9277" s="3">
        <f>Sales_Data[[#This Row],[Gross_Profit_Recalc]]/Sales_Data[[#This Row],[Sales]]</f>
        <v>0.4</v>
      </c>
      <c r="Z9277">
        <f>YEAR(Sales_Data[[#This Row],[Order Date]])</f>
        <v>2016</v>
      </c>
    </row>
    <row r="9278" spans="1:26" x14ac:dyDescent="0.2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>_xlfn.XLOOKUP(Sales_Data[[#This Row],[Category]],Assumptions_Model!A:A, Assumptions_Model!B:B)</f>
        <v>0.55000000000000004</v>
      </c>
      <c r="W9278">
        <f>Sales_Data[[#This Row],[Sales]]*Sales_Data[[#This Row],[Cost_%]]</f>
        <v>26.356000000000002</v>
      </c>
      <c r="X9278">
        <f>Sales_Data[[#This Row],[Sales]]-Sales_Data[[#This Row],[Cost]]</f>
        <v>21.564</v>
      </c>
      <c r="Y9278" s="3">
        <f>Sales_Data[[#This Row],[Gross_Profit_Recalc]]/Sales_Data[[#This Row],[Sales]]</f>
        <v>0.45</v>
      </c>
      <c r="Z9278">
        <f>YEAR(Sales_Data[[#This Row],[Order Date]])</f>
        <v>2016</v>
      </c>
    </row>
    <row r="9279" spans="1:26" x14ac:dyDescent="0.2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>_xlfn.XLOOKUP(Sales_Data[[#This Row],[Category]],Assumptions_Model!A:A, Assumptions_Model!B:B)</f>
        <v>0.6</v>
      </c>
      <c r="W9279">
        <f>Sales_Data[[#This Row],[Sales]]*Sales_Data[[#This Row],[Cost_%]]</f>
        <v>9.5616000000000003</v>
      </c>
      <c r="X9279">
        <f>Sales_Data[[#This Row],[Sales]]-Sales_Data[[#This Row],[Cost]]</f>
        <v>6.3743999999999996</v>
      </c>
      <c r="Y9279" s="3">
        <f>Sales_Data[[#This Row],[Gross_Profit_Recalc]]/Sales_Data[[#This Row],[Sales]]</f>
        <v>0.39999999999999997</v>
      </c>
      <c r="Z9279">
        <f>YEAR(Sales_Data[[#This Row],[Order Date]])</f>
        <v>2017</v>
      </c>
    </row>
    <row r="9280" spans="1:26" x14ac:dyDescent="0.2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>_xlfn.XLOOKUP(Sales_Data[[#This Row],[Category]],Assumptions_Model!A:A, Assumptions_Model!B:B)</f>
        <v>0.6</v>
      </c>
      <c r="W9280">
        <f>Sales_Data[[#This Row],[Sales]]*Sales_Data[[#This Row],[Cost_%]]</f>
        <v>4.8005999999999993</v>
      </c>
      <c r="X9280">
        <f>Sales_Data[[#This Row],[Sales]]-Sales_Data[[#This Row],[Cost]]</f>
        <v>3.2004000000000001</v>
      </c>
      <c r="Y9280" s="3">
        <f>Sales_Data[[#This Row],[Gross_Profit_Recalc]]/Sales_Data[[#This Row],[Sales]]</f>
        <v>0.4</v>
      </c>
      <c r="Z9280">
        <f>YEAR(Sales_Data[[#This Row],[Order Date]])</f>
        <v>2017</v>
      </c>
    </row>
    <row r="9281" spans="1:26" x14ac:dyDescent="0.2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>_xlfn.XLOOKUP(Sales_Data[[#This Row],[Category]],Assumptions_Model!A:A, Assumptions_Model!B:B)</f>
        <v>0.65</v>
      </c>
      <c r="W9281">
        <f>Sales_Data[[#This Row],[Sales]]*Sales_Data[[#This Row],[Cost_%]]</f>
        <v>259.33179999999999</v>
      </c>
      <c r="X9281">
        <f>Sales_Data[[#This Row],[Sales]]-Sales_Data[[#This Row],[Cost]]</f>
        <v>139.64019999999999</v>
      </c>
      <c r="Y9281" s="3">
        <f>Sales_Data[[#This Row],[Gross_Profit_Recalc]]/Sales_Data[[#This Row],[Sales]]</f>
        <v>0.35</v>
      </c>
      <c r="Z9281">
        <f>YEAR(Sales_Data[[#This Row],[Order Date]])</f>
        <v>2017</v>
      </c>
    </row>
    <row r="9282" spans="1:26" x14ac:dyDescent="0.2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>_xlfn.XLOOKUP(Sales_Data[[#This Row],[Category]],Assumptions_Model!A:A, Assumptions_Model!B:B)</f>
        <v>0.65</v>
      </c>
      <c r="W9282">
        <f>Sales_Data[[#This Row],[Sales]]*Sales_Data[[#This Row],[Cost_%]]</f>
        <v>106.52200000000001</v>
      </c>
      <c r="X9282">
        <f>Sales_Data[[#This Row],[Sales]]-Sales_Data[[#This Row],[Cost]]</f>
        <v>57.35799999999999</v>
      </c>
      <c r="Y9282" s="3">
        <f>Sales_Data[[#This Row],[Gross_Profit_Recalc]]/Sales_Data[[#This Row],[Sales]]</f>
        <v>0.34999999999999992</v>
      </c>
      <c r="Z9282">
        <f>YEAR(Sales_Data[[#This Row],[Order Date]])</f>
        <v>2016</v>
      </c>
    </row>
    <row r="9283" spans="1:26" x14ac:dyDescent="0.2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>_xlfn.XLOOKUP(Sales_Data[[#This Row],[Category]],Assumptions_Model!A:A, Assumptions_Model!B:B)</f>
        <v>0.6</v>
      </c>
      <c r="W9283">
        <f>Sales_Data[[#This Row],[Sales]]*Sales_Data[[#This Row],[Cost_%]]</f>
        <v>40.74</v>
      </c>
      <c r="X9283">
        <f>Sales_Data[[#This Row],[Sales]]-Sales_Data[[#This Row],[Cost]]</f>
        <v>27.160000000000004</v>
      </c>
      <c r="Y9283" s="3">
        <f>Sales_Data[[#This Row],[Gross_Profit_Recalc]]/Sales_Data[[#This Row],[Sales]]</f>
        <v>0.4</v>
      </c>
      <c r="Z9283">
        <f>YEAR(Sales_Data[[#This Row],[Order Date]])</f>
        <v>2017</v>
      </c>
    </row>
    <row r="9284" spans="1:26" x14ac:dyDescent="0.2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f>_xlfn.XLOOKUP(Sales_Data[[#This Row],[Category]],Assumptions_Model!A:A, Assumptions_Model!B:B)</f>
        <v>0.6</v>
      </c>
      <c r="W9284">
        <f>Sales_Data[[#This Row],[Sales]]*Sales_Data[[#This Row],[Cost_%]]</f>
        <v>43.334400000000002</v>
      </c>
      <c r="X9284">
        <f>Sales_Data[[#This Row],[Sales]]-Sales_Data[[#This Row],[Cost]]</f>
        <v>28.889600000000002</v>
      </c>
      <c r="Y9284" s="3">
        <f>Sales_Data[[#This Row],[Gross_Profit_Recalc]]/Sales_Data[[#This Row],[Sales]]</f>
        <v>0.4</v>
      </c>
      <c r="Z9284">
        <f>YEAR(Sales_Data[[#This Row],[Order Date]])</f>
        <v>2016</v>
      </c>
    </row>
    <row r="9285" spans="1:26" x14ac:dyDescent="0.2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>_xlfn.XLOOKUP(Sales_Data[[#This Row],[Category]],Assumptions_Model!A:A, Assumptions_Model!B:B)</f>
        <v>0.6</v>
      </c>
      <c r="W9285">
        <f>Sales_Data[[#This Row],[Sales]]*Sales_Data[[#This Row],[Cost_%]]</f>
        <v>7.0175999999999998</v>
      </c>
      <c r="X9285">
        <f>Sales_Data[[#This Row],[Sales]]-Sales_Data[[#This Row],[Cost]]</f>
        <v>4.6783999999999999</v>
      </c>
      <c r="Y9285" s="3">
        <f>Sales_Data[[#This Row],[Gross_Profit_Recalc]]/Sales_Data[[#This Row],[Sales]]</f>
        <v>0.4</v>
      </c>
      <c r="Z9285">
        <f>YEAR(Sales_Data[[#This Row],[Order Date]])</f>
        <v>2017</v>
      </c>
    </row>
    <row r="9286" spans="1:26" x14ac:dyDescent="0.2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>_xlfn.XLOOKUP(Sales_Data[[#This Row],[Category]],Assumptions_Model!A:A, Assumptions_Model!B:B)</f>
        <v>0.65</v>
      </c>
      <c r="W9286">
        <f>Sales_Data[[#This Row],[Sales]]*Sales_Data[[#This Row],[Cost_%]]</f>
        <v>255.411</v>
      </c>
      <c r="X9286">
        <f>Sales_Data[[#This Row],[Sales]]-Sales_Data[[#This Row],[Cost]]</f>
        <v>137.529</v>
      </c>
      <c r="Y9286" s="3">
        <f>Sales_Data[[#This Row],[Gross_Profit_Recalc]]/Sales_Data[[#This Row],[Sales]]</f>
        <v>0.35</v>
      </c>
      <c r="Z9286">
        <f>YEAR(Sales_Data[[#This Row],[Order Date]])</f>
        <v>2014</v>
      </c>
    </row>
    <row r="9287" spans="1:26" x14ac:dyDescent="0.2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>_xlfn.XLOOKUP(Sales_Data[[#This Row],[Category]],Assumptions_Model!A:A, Assumptions_Model!B:B)</f>
        <v>0.65</v>
      </c>
      <c r="W9287">
        <f>Sales_Data[[#This Row],[Sales]]*Sales_Data[[#This Row],[Cost_%]]</f>
        <v>11.814399999999999</v>
      </c>
      <c r="X9287">
        <f>Sales_Data[[#This Row],[Sales]]-Sales_Data[[#This Row],[Cost]]</f>
        <v>6.3615999999999993</v>
      </c>
      <c r="Y9287" s="3">
        <f>Sales_Data[[#This Row],[Gross_Profit_Recalc]]/Sales_Data[[#This Row],[Sales]]</f>
        <v>0.35</v>
      </c>
      <c r="Z9287">
        <f>YEAR(Sales_Data[[#This Row],[Order Date]])</f>
        <v>2015</v>
      </c>
    </row>
    <row r="9288" spans="1:26" x14ac:dyDescent="0.2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f>_xlfn.XLOOKUP(Sales_Data[[#This Row],[Category]],Assumptions_Model!A:A, Assumptions_Model!B:B)</f>
        <v>0.6</v>
      </c>
      <c r="W9288">
        <f>Sales_Data[[#This Row],[Sales]]*Sales_Data[[#This Row],[Cost_%]]</f>
        <v>4.1327999999999996</v>
      </c>
      <c r="X9288">
        <f>Sales_Data[[#This Row],[Sales]]-Sales_Data[[#This Row],[Cost]]</f>
        <v>2.7552000000000003</v>
      </c>
      <c r="Y9288" s="3">
        <f>Sales_Data[[#This Row],[Gross_Profit_Recalc]]/Sales_Data[[#This Row],[Sales]]</f>
        <v>0.40000000000000008</v>
      </c>
      <c r="Z9288">
        <f>YEAR(Sales_Data[[#This Row],[Order Date]])</f>
        <v>2017</v>
      </c>
    </row>
    <row r="9289" spans="1:26" x14ac:dyDescent="0.2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>_xlfn.XLOOKUP(Sales_Data[[#This Row],[Category]],Assumptions_Model!A:A, Assumptions_Model!B:B)</f>
        <v>0.65</v>
      </c>
      <c r="W9289">
        <f>Sales_Data[[#This Row],[Sales]]*Sales_Data[[#This Row],[Cost_%]]</f>
        <v>297.36525</v>
      </c>
      <c r="X9289">
        <f>Sales_Data[[#This Row],[Sales]]-Sales_Data[[#This Row],[Cost]]</f>
        <v>160.11975000000001</v>
      </c>
      <c r="Y9289" s="3">
        <f>Sales_Data[[#This Row],[Gross_Profit_Recalc]]/Sales_Data[[#This Row],[Sales]]</f>
        <v>0.35000000000000003</v>
      </c>
      <c r="Z9289">
        <f>YEAR(Sales_Data[[#This Row],[Order Date]])</f>
        <v>2017</v>
      </c>
    </row>
    <row r="9290" spans="1:26" x14ac:dyDescent="0.2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>_xlfn.XLOOKUP(Sales_Data[[#This Row],[Category]],Assumptions_Model!A:A, Assumptions_Model!B:B)</f>
        <v>0.65</v>
      </c>
      <c r="W9290">
        <f>Sales_Data[[#This Row],[Sales]]*Sales_Data[[#This Row],[Cost_%]]</f>
        <v>701.55540000000008</v>
      </c>
      <c r="X9290">
        <f>Sales_Data[[#This Row],[Sales]]-Sales_Data[[#This Row],[Cost]]</f>
        <v>377.76059999999995</v>
      </c>
      <c r="Y9290" s="3">
        <f>Sales_Data[[#This Row],[Gross_Profit_Recalc]]/Sales_Data[[#This Row],[Sales]]</f>
        <v>0.34999999999999992</v>
      </c>
      <c r="Z9290">
        <f>YEAR(Sales_Data[[#This Row],[Order Date]])</f>
        <v>2017</v>
      </c>
    </row>
    <row r="9291" spans="1:26" x14ac:dyDescent="0.2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>_xlfn.XLOOKUP(Sales_Data[[#This Row],[Category]],Assumptions_Model!A:A, Assumptions_Model!B:B)</f>
        <v>0.6</v>
      </c>
      <c r="W9291">
        <f>Sales_Data[[#This Row],[Sales]]*Sales_Data[[#This Row],[Cost_%]]</f>
        <v>29.345999999999997</v>
      </c>
      <c r="X9291">
        <f>Sales_Data[[#This Row],[Sales]]-Sales_Data[[#This Row],[Cost]]</f>
        <v>19.564</v>
      </c>
      <c r="Y9291" s="3">
        <f>Sales_Data[[#This Row],[Gross_Profit_Recalc]]/Sales_Data[[#This Row],[Sales]]</f>
        <v>0.4</v>
      </c>
      <c r="Z9291">
        <f>YEAR(Sales_Data[[#This Row],[Order Date]])</f>
        <v>2014</v>
      </c>
    </row>
    <row r="9292" spans="1:26" x14ac:dyDescent="0.2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>_xlfn.XLOOKUP(Sales_Data[[#This Row],[Category]],Assumptions_Model!A:A, Assumptions_Model!B:B)</f>
        <v>0.6</v>
      </c>
      <c r="W9292">
        <f>Sales_Data[[#This Row],[Sales]]*Sales_Data[[#This Row],[Cost_%]]</f>
        <v>5.9039999999999999</v>
      </c>
      <c r="X9292">
        <f>Sales_Data[[#This Row],[Sales]]-Sales_Data[[#This Row],[Cost]]</f>
        <v>3.9359999999999999</v>
      </c>
      <c r="Y9292" s="3">
        <f>Sales_Data[[#This Row],[Gross_Profit_Recalc]]/Sales_Data[[#This Row],[Sales]]</f>
        <v>0.4</v>
      </c>
      <c r="Z9292">
        <f>YEAR(Sales_Data[[#This Row],[Order Date]])</f>
        <v>2014</v>
      </c>
    </row>
    <row r="9293" spans="1:26" x14ac:dyDescent="0.2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>_xlfn.XLOOKUP(Sales_Data[[#This Row],[Category]],Assumptions_Model!A:A, Assumptions_Model!B:B)</f>
        <v>0.6</v>
      </c>
      <c r="W9293">
        <f>Sales_Data[[#This Row],[Sales]]*Sales_Data[[#This Row],[Cost_%]]</f>
        <v>20.7</v>
      </c>
      <c r="X9293">
        <f>Sales_Data[[#This Row],[Sales]]-Sales_Data[[#This Row],[Cost]]</f>
        <v>13.8</v>
      </c>
      <c r="Y9293" s="3">
        <f>Sales_Data[[#This Row],[Gross_Profit_Recalc]]/Sales_Data[[#This Row],[Sales]]</f>
        <v>0.4</v>
      </c>
      <c r="Z9293">
        <f>YEAR(Sales_Data[[#This Row],[Order Date]])</f>
        <v>2014</v>
      </c>
    </row>
    <row r="9294" spans="1:26" x14ac:dyDescent="0.2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>_xlfn.XLOOKUP(Sales_Data[[#This Row],[Category]],Assumptions_Model!A:A, Assumptions_Model!B:B)</f>
        <v>0.6</v>
      </c>
      <c r="W9294">
        <f>Sales_Data[[#This Row],[Sales]]*Sales_Data[[#This Row],[Cost_%]]</f>
        <v>0.33360000000000001</v>
      </c>
      <c r="X9294">
        <f>Sales_Data[[#This Row],[Sales]]-Sales_Data[[#This Row],[Cost]]</f>
        <v>0.22240000000000004</v>
      </c>
      <c r="Y9294" s="3">
        <f>Sales_Data[[#This Row],[Gross_Profit_Recalc]]/Sales_Data[[#This Row],[Sales]]</f>
        <v>0.4</v>
      </c>
      <c r="Z9294">
        <f>YEAR(Sales_Data[[#This Row],[Order Date]])</f>
        <v>2017</v>
      </c>
    </row>
    <row r="9295" spans="1:26" x14ac:dyDescent="0.2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>_xlfn.XLOOKUP(Sales_Data[[#This Row],[Category]],Assumptions_Model!A:A, Assumptions_Model!B:B)</f>
        <v>0.6</v>
      </c>
      <c r="W9295">
        <f>Sales_Data[[#This Row],[Sales]]*Sales_Data[[#This Row],[Cost_%]]</f>
        <v>26.279999999999998</v>
      </c>
      <c r="X9295">
        <f>Sales_Data[[#This Row],[Sales]]-Sales_Data[[#This Row],[Cost]]</f>
        <v>17.52</v>
      </c>
      <c r="Y9295" s="3">
        <f>Sales_Data[[#This Row],[Gross_Profit_Recalc]]/Sales_Data[[#This Row],[Sales]]</f>
        <v>0.4</v>
      </c>
      <c r="Z9295">
        <f>YEAR(Sales_Data[[#This Row],[Order Date]])</f>
        <v>2017</v>
      </c>
    </row>
    <row r="9296" spans="1:26" x14ac:dyDescent="0.2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>_xlfn.XLOOKUP(Sales_Data[[#This Row],[Category]],Assumptions_Model!A:A, Assumptions_Model!B:B)</f>
        <v>0.6</v>
      </c>
      <c r="W9296">
        <f>Sales_Data[[#This Row],[Sales]]*Sales_Data[[#This Row],[Cost_%]]</f>
        <v>8.3231999999999999</v>
      </c>
      <c r="X9296">
        <f>Sales_Data[[#This Row],[Sales]]-Sales_Data[[#This Row],[Cost]]</f>
        <v>5.5488</v>
      </c>
      <c r="Y9296" s="3">
        <f>Sales_Data[[#This Row],[Gross_Profit_Recalc]]/Sales_Data[[#This Row],[Sales]]</f>
        <v>0.4</v>
      </c>
      <c r="Z9296">
        <f>YEAR(Sales_Data[[#This Row],[Order Date]])</f>
        <v>2017</v>
      </c>
    </row>
    <row r="9297" spans="1:26" x14ac:dyDescent="0.2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>_xlfn.XLOOKUP(Sales_Data[[#This Row],[Category]],Assumptions_Model!A:A, Assumptions_Model!B:B)</f>
        <v>0.65</v>
      </c>
      <c r="W9297">
        <f>Sales_Data[[#This Row],[Sales]]*Sales_Data[[#This Row],[Cost_%]]</f>
        <v>75.373999999999995</v>
      </c>
      <c r="X9297">
        <f>Sales_Data[[#This Row],[Sales]]-Sales_Data[[#This Row],[Cost]]</f>
        <v>40.585999999999999</v>
      </c>
      <c r="Y9297" s="3">
        <f>Sales_Data[[#This Row],[Gross_Profit_Recalc]]/Sales_Data[[#This Row],[Sales]]</f>
        <v>0.35000000000000003</v>
      </c>
      <c r="Z9297">
        <f>YEAR(Sales_Data[[#This Row],[Order Date]])</f>
        <v>2017</v>
      </c>
    </row>
    <row r="9298" spans="1:26" x14ac:dyDescent="0.2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>_xlfn.XLOOKUP(Sales_Data[[#This Row],[Category]],Assumptions_Model!A:A, Assumptions_Model!B:B)</f>
        <v>0.55000000000000004</v>
      </c>
      <c r="W9298">
        <f>Sales_Data[[#This Row],[Sales]]*Sales_Data[[#This Row],[Cost_%]]</f>
        <v>22.783200000000001</v>
      </c>
      <c r="X9298">
        <f>Sales_Data[[#This Row],[Sales]]-Sales_Data[[#This Row],[Cost]]</f>
        <v>18.640799999999999</v>
      </c>
      <c r="Y9298" s="3">
        <f>Sales_Data[[#This Row],[Gross_Profit_Recalc]]/Sales_Data[[#This Row],[Sales]]</f>
        <v>0.44999999999999996</v>
      </c>
      <c r="Z9298">
        <f>YEAR(Sales_Data[[#This Row],[Order Date]])</f>
        <v>2015</v>
      </c>
    </row>
    <row r="9299" spans="1:26" x14ac:dyDescent="0.2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>_xlfn.XLOOKUP(Sales_Data[[#This Row],[Category]],Assumptions_Model!A:A, Assumptions_Model!B:B)</f>
        <v>0.55000000000000004</v>
      </c>
      <c r="W9299">
        <f>Sales_Data[[#This Row],[Sales]]*Sales_Data[[#This Row],[Cost_%]]</f>
        <v>134.6224</v>
      </c>
      <c r="X9299">
        <f>Sales_Data[[#This Row],[Sales]]-Sales_Data[[#This Row],[Cost]]</f>
        <v>110.1456</v>
      </c>
      <c r="Y9299" s="3">
        <f>Sales_Data[[#This Row],[Gross_Profit_Recalc]]/Sales_Data[[#This Row],[Sales]]</f>
        <v>0.45</v>
      </c>
      <c r="Z9299">
        <f>YEAR(Sales_Data[[#This Row],[Order Date]])</f>
        <v>2015</v>
      </c>
    </row>
    <row r="9300" spans="1:26" x14ac:dyDescent="0.2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>_xlfn.XLOOKUP(Sales_Data[[#This Row],[Category]],Assumptions_Model!A:A, Assumptions_Model!B:B)</f>
        <v>0.6</v>
      </c>
      <c r="W9300">
        <f>Sales_Data[[#This Row],[Sales]]*Sales_Data[[#This Row],[Cost_%]]</f>
        <v>44.611200000000004</v>
      </c>
      <c r="X9300">
        <f>Sales_Data[[#This Row],[Sales]]-Sales_Data[[#This Row],[Cost]]</f>
        <v>29.7408</v>
      </c>
      <c r="Y9300" s="3">
        <f>Sales_Data[[#This Row],[Gross_Profit_Recalc]]/Sales_Data[[#This Row],[Sales]]</f>
        <v>0.39999999999999997</v>
      </c>
      <c r="Z9300">
        <f>YEAR(Sales_Data[[#This Row],[Order Date]])</f>
        <v>2015</v>
      </c>
    </row>
    <row r="9301" spans="1:26" x14ac:dyDescent="0.2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>_xlfn.XLOOKUP(Sales_Data[[#This Row],[Category]],Assumptions_Model!A:A, Assumptions_Model!B:B)</f>
        <v>0.6</v>
      </c>
      <c r="W9301">
        <f>Sales_Data[[#This Row],[Sales]]*Sales_Data[[#This Row],[Cost_%]]</f>
        <v>2.5872000000000002</v>
      </c>
      <c r="X9301">
        <f>Sales_Data[[#This Row],[Sales]]-Sales_Data[[#This Row],[Cost]]</f>
        <v>1.7248000000000001</v>
      </c>
      <c r="Y9301" s="3">
        <f>Sales_Data[[#This Row],[Gross_Profit_Recalc]]/Sales_Data[[#This Row],[Sales]]</f>
        <v>0.4</v>
      </c>
      <c r="Z9301">
        <f>YEAR(Sales_Data[[#This Row],[Order Date]])</f>
        <v>2015</v>
      </c>
    </row>
    <row r="9302" spans="1:26" x14ac:dyDescent="0.2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>_xlfn.XLOOKUP(Sales_Data[[#This Row],[Category]],Assumptions_Model!A:A, Assumptions_Model!B:B)</f>
        <v>0.65</v>
      </c>
      <c r="W9302">
        <f>Sales_Data[[#This Row],[Sales]]*Sales_Data[[#This Row],[Cost_%]]</f>
        <v>36.8459</v>
      </c>
      <c r="X9302">
        <f>Sales_Data[[#This Row],[Sales]]-Sales_Data[[#This Row],[Cost]]</f>
        <v>19.8401</v>
      </c>
      <c r="Y9302" s="3">
        <f>Sales_Data[[#This Row],[Gross_Profit_Recalc]]/Sales_Data[[#This Row],[Sales]]</f>
        <v>0.35</v>
      </c>
      <c r="Z9302">
        <f>YEAR(Sales_Data[[#This Row],[Order Date]])</f>
        <v>2015</v>
      </c>
    </row>
    <row r="9303" spans="1:26" x14ac:dyDescent="0.2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f>_xlfn.XLOOKUP(Sales_Data[[#This Row],[Category]],Assumptions_Model!A:A, Assumptions_Model!B:B)</f>
        <v>0.55000000000000004</v>
      </c>
      <c r="W9303">
        <f>Sales_Data[[#This Row],[Sales]]*Sales_Data[[#This Row],[Cost_%]]</f>
        <v>53.882400000000004</v>
      </c>
      <c r="X9303">
        <f>Sales_Data[[#This Row],[Sales]]-Sales_Data[[#This Row],[Cost]]</f>
        <v>44.085599999999999</v>
      </c>
      <c r="Y9303" s="3">
        <f>Sales_Data[[#This Row],[Gross_Profit_Recalc]]/Sales_Data[[#This Row],[Sales]]</f>
        <v>0.44999999999999996</v>
      </c>
      <c r="Z9303">
        <f>YEAR(Sales_Data[[#This Row],[Order Date]])</f>
        <v>2015</v>
      </c>
    </row>
    <row r="9304" spans="1:26" x14ac:dyDescent="0.2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f>_xlfn.XLOOKUP(Sales_Data[[#This Row],[Category]],Assumptions_Model!A:A, Assumptions_Model!B:B)</f>
        <v>0.6</v>
      </c>
      <c r="W9304">
        <f>Sales_Data[[#This Row],[Sales]]*Sales_Data[[#This Row],[Cost_%]]</f>
        <v>4.7231999999999994</v>
      </c>
      <c r="X9304">
        <f>Sales_Data[[#This Row],[Sales]]-Sales_Data[[#This Row],[Cost]]</f>
        <v>3.1488000000000005</v>
      </c>
      <c r="Y9304" s="3">
        <f>Sales_Data[[#This Row],[Gross_Profit_Recalc]]/Sales_Data[[#This Row],[Sales]]</f>
        <v>0.40000000000000008</v>
      </c>
      <c r="Z9304">
        <f>YEAR(Sales_Data[[#This Row],[Order Date]])</f>
        <v>2015</v>
      </c>
    </row>
    <row r="9305" spans="1:26" x14ac:dyDescent="0.2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f>_xlfn.XLOOKUP(Sales_Data[[#This Row],[Category]],Assumptions_Model!A:A, Assumptions_Model!B:B)</f>
        <v>0.6</v>
      </c>
      <c r="W9305">
        <f>Sales_Data[[#This Row],[Sales]]*Sales_Data[[#This Row],[Cost_%]]</f>
        <v>9.3311999999999991</v>
      </c>
      <c r="X9305">
        <f>Sales_Data[[#This Row],[Sales]]-Sales_Data[[#This Row],[Cost]]</f>
        <v>6.2208000000000006</v>
      </c>
      <c r="Y9305" s="3">
        <f>Sales_Data[[#This Row],[Gross_Profit_Recalc]]/Sales_Data[[#This Row],[Sales]]</f>
        <v>0.4</v>
      </c>
      <c r="Z9305">
        <f>YEAR(Sales_Data[[#This Row],[Order Date]])</f>
        <v>2015</v>
      </c>
    </row>
    <row r="9306" spans="1:26" x14ac:dyDescent="0.2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>_xlfn.XLOOKUP(Sales_Data[[#This Row],[Category]],Assumptions_Model!A:A, Assumptions_Model!B:B)</f>
        <v>0.6</v>
      </c>
      <c r="W9306">
        <f>Sales_Data[[#This Row],[Sales]]*Sales_Data[[#This Row],[Cost_%]]</f>
        <v>0.88559999999999994</v>
      </c>
      <c r="X9306">
        <f>Sales_Data[[#This Row],[Sales]]-Sales_Data[[#This Row],[Cost]]</f>
        <v>0.59040000000000004</v>
      </c>
      <c r="Y9306" s="3">
        <f>Sales_Data[[#This Row],[Gross_Profit_Recalc]]/Sales_Data[[#This Row],[Sales]]</f>
        <v>0.4</v>
      </c>
      <c r="Z9306">
        <f>YEAR(Sales_Data[[#This Row],[Order Date]])</f>
        <v>2015</v>
      </c>
    </row>
    <row r="9307" spans="1:26" x14ac:dyDescent="0.2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f>_xlfn.XLOOKUP(Sales_Data[[#This Row],[Category]],Assumptions_Model!A:A, Assumptions_Model!B:B)</f>
        <v>0.6</v>
      </c>
      <c r="W9307">
        <f>Sales_Data[[#This Row],[Sales]]*Sales_Data[[#This Row],[Cost_%]]</f>
        <v>5.04</v>
      </c>
      <c r="X9307">
        <f>Sales_Data[[#This Row],[Sales]]-Sales_Data[[#This Row],[Cost]]</f>
        <v>3.3600000000000003</v>
      </c>
      <c r="Y9307" s="3">
        <f>Sales_Data[[#This Row],[Gross_Profit_Recalc]]/Sales_Data[[#This Row],[Sales]]</f>
        <v>0.4</v>
      </c>
      <c r="Z9307">
        <f>YEAR(Sales_Data[[#This Row],[Order Date]])</f>
        <v>2015</v>
      </c>
    </row>
    <row r="9308" spans="1:26" x14ac:dyDescent="0.2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>_xlfn.XLOOKUP(Sales_Data[[#This Row],[Category]],Assumptions_Model!A:A, Assumptions_Model!B:B)</f>
        <v>0.6</v>
      </c>
      <c r="W9308">
        <f>Sales_Data[[#This Row],[Sales]]*Sales_Data[[#This Row],[Cost_%]]</f>
        <v>3.9359999999999995</v>
      </c>
      <c r="X9308">
        <f>Sales_Data[[#This Row],[Sales]]-Sales_Data[[#This Row],[Cost]]</f>
        <v>2.6240000000000001</v>
      </c>
      <c r="Y9308" s="3">
        <f>Sales_Data[[#This Row],[Gross_Profit_Recalc]]/Sales_Data[[#This Row],[Sales]]</f>
        <v>0.4</v>
      </c>
      <c r="Z9308">
        <f>YEAR(Sales_Data[[#This Row],[Order Date]])</f>
        <v>2014</v>
      </c>
    </row>
    <row r="9309" spans="1:26" x14ac:dyDescent="0.2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>_xlfn.XLOOKUP(Sales_Data[[#This Row],[Category]],Assumptions_Model!A:A, Assumptions_Model!B:B)</f>
        <v>0.6</v>
      </c>
      <c r="W9309">
        <f>Sales_Data[[#This Row],[Sales]]*Sales_Data[[#This Row],[Cost_%]]</f>
        <v>8.9280000000000008</v>
      </c>
      <c r="X9309">
        <f>Sales_Data[[#This Row],[Sales]]-Sales_Data[[#This Row],[Cost]]</f>
        <v>5.952</v>
      </c>
      <c r="Y9309" s="3">
        <f>Sales_Data[[#This Row],[Gross_Profit_Recalc]]/Sales_Data[[#This Row],[Sales]]</f>
        <v>0.39999999999999997</v>
      </c>
      <c r="Z9309">
        <f>YEAR(Sales_Data[[#This Row],[Order Date]])</f>
        <v>2014</v>
      </c>
    </row>
    <row r="9310" spans="1:26" x14ac:dyDescent="0.2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f>_xlfn.XLOOKUP(Sales_Data[[#This Row],[Category]],Assumptions_Model!A:A, Assumptions_Model!B:B)</f>
        <v>0.55000000000000004</v>
      </c>
      <c r="W9310">
        <f>Sales_Data[[#This Row],[Sales]]*Sales_Data[[#This Row],[Cost_%]]</f>
        <v>25.013999999999999</v>
      </c>
      <c r="X9310">
        <f>Sales_Data[[#This Row],[Sales]]-Sales_Data[[#This Row],[Cost]]</f>
        <v>20.465999999999998</v>
      </c>
      <c r="Y9310" s="3">
        <f>Sales_Data[[#This Row],[Gross_Profit_Recalc]]/Sales_Data[[#This Row],[Sales]]</f>
        <v>0.44999999999999996</v>
      </c>
      <c r="Z9310">
        <f>YEAR(Sales_Data[[#This Row],[Order Date]])</f>
        <v>2014</v>
      </c>
    </row>
    <row r="9311" spans="1:26" x14ac:dyDescent="0.2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>_xlfn.XLOOKUP(Sales_Data[[#This Row],[Category]],Assumptions_Model!A:A, Assumptions_Model!B:B)</f>
        <v>0.6</v>
      </c>
      <c r="W9311">
        <f>Sales_Data[[#This Row],[Sales]]*Sales_Data[[#This Row],[Cost_%]]</f>
        <v>15.263999999999999</v>
      </c>
      <c r="X9311">
        <f>Sales_Data[[#This Row],[Sales]]-Sales_Data[[#This Row],[Cost]]</f>
        <v>10.176000000000002</v>
      </c>
      <c r="Y9311" s="3">
        <f>Sales_Data[[#This Row],[Gross_Profit_Recalc]]/Sales_Data[[#This Row],[Sales]]</f>
        <v>0.40000000000000008</v>
      </c>
      <c r="Z9311">
        <f>YEAR(Sales_Data[[#This Row],[Order Date]])</f>
        <v>2014</v>
      </c>
    </row>
    <row r="9312" spans="1:26" x14ac:dyDescent="0.2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>_xlfn.XLOOKUP(Sales_Data[[#This Row],[Category]],Assumptions_Model!A:A, Assumptions_Model!B:B)</f>
        <v>0.6</v>
      </c>
      <c r="W9312">
        <f>Sales_Data[[#This Row],[Sales]]*Sales_Data[[#This Row],[Cost_%]]</f>
        <v>88.012799999999984</v>
      </c>
      <c r="X9312">
        <f>Sales_Data[[#This Row],[Sales]]-Sales_Data[[#This Row],[Cost]]</f>
        <v>58.675200000000004</v>
      </c>
      <c r="Y9312" s="3">
        <f>Sales_Data[[#This Row],[Gross_Profit_Recalc]]/Sales_Data[[#This Row],[Sales]]</f>
        <v>0.40000000000000008</v>
      </c>
      <c r="Z9312">
        <f>YEAR(Sales_Data[[#This Row],[Order Date]])</f>
        <v>2016</v>
      </c>
    </row>
    <row r="9313" spans="1:26" x14ac:dyDescent="0.2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>_xlfn.XLOOKUP(Sales_Data[[#This Row],[Category]],Assumptions_Model!A:A, Assumptions_Model!B:B)</f>
        <v>0.6</v>
      </c>
      <c r="W9313">
        <f>Sales_Data[[#This Row],[Sales]]*Sales_Data[[#This Row],[Cost_%]]</f>
        <v>2.9567999999999999</v>
      </c>
      <c r="X9313">
        <f>Sales_Data[[#This Row],[Sales]]-Sales_Data[[#This Row],[Cost]]</f>
        <v>1.9712000000000001</v>
      </c>
      <c r="Y9313" s="3">
        <f>Sales_Data[[#This Row],[Gross_Profit_Recalc]]/Sales_Data[[#This Row],[Sales]]</f>
        <v>0.4</v>
      </c>
      <c r="Z9313">
        <f>YEAR(Sales_Data[[#This Row],[Order Date]])</f>
        <v>2017</v>
      </c>
    </row>
    <row r="9314" spans="1:26" x14ac:dyDescent="0.2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>_xlfn.XLOOKUP(Sales_Data[[#This Row],[Category]],Assumptions_Model!A:A, Assumptions_Model!B:B)</f>
        <v>0.6</v>
      </c>
      <c r="W9314">
        <f>Sales_Data[[#This Row],[Sales]]*Sales_Data[[#This Row],[Cost_%]]</f>
        <v>38.092799999999997</v>
      </c>
      <c r="X9314">
        <f>Sales_Data[[#This Row],[Sales]]-Sales_Data[[#This Row],[Cost]]</f>
        <v>25.395200000000003</v>
      </c>
      <c r="Y9314" s="3">
        <f>Sales_Data[[#This Row],[Gross_Profit_Recalc]]/Sales_Data[[#This Row],[Sales]]</f>
        <v>0.4</v>
      </c>
      <c r="Z9314">
        <f>YEAR(Sales_Data[[#This Row],[Order Date]])</f>
        <v>2017</v>
      </c>
    </row>
    <row r="9315" spans="1:26" x14ac:dyDescent="0.2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>_xlfn.XLOOKUP(Sales_Data[[#This Row],[Category]],Assumptions_Model!A:A, Assumptions_Model!B:B)</f>
        <v>0.6</v>
      </c>
      <c r="W9315">
        <f>Sales_Data[[#This Row],[Sales]]*Sales_Data[[#This Row],[Cost_%]]</f>
        <v>250.99199999999999</v>
      </c>
      <c r="X9315">
        <f>Sales_Data[[#This Row],[Sales]]-Sales_Data[[#This Row],[Cost]]</f>
        <v>167.328</v>
      </c>
      <c r="Y9315" s="3">
        <f>Sales_Data[[#This Row],[Gross_Profit_Recalc]]/Sales_Data[[#This Row],[Sales]]</f>
        <v>0.4</v>
      </c>
      <c r="Z9315">
        <f>YEAR(Sales_Data[[#This Row],[Order Date]])</f>
        <v>2015</v>
      </c>
    </row>
    <row r="9316" spans="1:26" x14ac:dyDescent="0.2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>_xlfn.XLOOKUP(Sales_Data[[#This Row],[Category]],Assumptions_Model!A:A, Assumptions_Model!B:B)</f>
        <v>0.6</v>
      </c>
      <c r="W9316">
        <f>Sales_Data[[#This Row],[Sales]]*Sales_Data[[#This Row],[Cost_%]]</f>
        <v>74.314800000000005</v>
      </c>
      <c r="X9316">
        <f>Sales_Data[[#This Row],[Sales]]-Sales_Data[[#This Row],[Cost]]</f>
        <v>49.543199999999999</v>
      </c>
      <c r="Y9316" s="3">
        <f>Sales_Data[[#This Row],[Gross_Profit_Recalc]]/Sales_Data[[#This Row],[Sales]]</f>
        <v>0.39999999999999997</v>
      </c>
      <c r="Z9316">
        <f>YEAR(Sales_Data[[#This Row],[Order Date]])</f>
        <v>2015</v>
      </c>
    </row>
    <row r="9317" spans="1:26" x14ac:dyDescent="0.2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>_xlfn.XLOOKUP(Sales_Data[[#This Row],[Category]],Assumptions_Model!A:A, Assumptions_Model!B:B)</f>
        <v>0.55000000000000004</v>
      </c>
      <c r="W9317">
        <f>Sales_Data[[#This Row],[Sales]]*Sales_Data[[#This Row],[Cost_%]]</f>
        <v>65.330100000000002</v>
      </c>
      <c r="X9317">
        <f>Sales_Data[[#This Row],[Sales]]-Sales_Data[[#This Row],[Cost]]</f>
        <v>53.451899999999995</v>
      </c>
      <c r="Y9317" s="3">
        <f>Sales_Data[[#This Row],[Gross_Profit_Recalc]]/Sales_Data[[#This Row],[Sales]]</f>
        <v>0.44999999999999996</v>
      </c>
      <c r="Z9317">
        <f>YEAR(Sales_Data[[#This Row],[Order Date]])</f>
        <v>2016</v>
      </c>
    </row>
    <row r="9318" spans="1:26" x14ac:dyDescent="0.2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>_xlfn.XLOOKUP(Sales_Data[[#This Row],[Category]],Assumptions_Model!A:A, Assumptions_Model!B:B)</f>
        <v>0.6</v>
      </c>
      <c r="W9318">
        <f>Sales_Data[[#This Row],[Sales]]*Sales_Data[[#This Row],[Cost_%]]</f>
        <v>461.51039999999995</v>
      </c>
      <c r="X9318">
        <f>Sales_Data[[#This Row],[Sales]]-Sales_Data[[#This Row],[Cost]]</f>
        <v>307.67360000000002</v>
      </c>
      <c r="Y9318" s="3">
        <f>Sales_Data[[#This Row],[Gross_Profit_Recalc]]/Sales_Data[[#This Row],[Sales]]</f>
        <v>0.4</v>
      </c>
      <c r="Z9318">
        <f>YEAR(Sales_Data[[#This Row],[Order Date]])</f>
        <v>2016</v>
      </c>
    </row>
    <row r="9319" spans="1:26" x14ac:dyDescent="0.2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>_xlfn.XLOOKUP(Sales_Data[[#This Row],[Category]],Assumptions_Model!A:A, Assumptions_Model!B:B)</f>
        <v>0.55000000000000004</v>
      </c>
      <c r="W9319">
        <f>Sales_Data[[#This Row],[Sales]]*Sales_Data[[#This Row],[Cost_%]]</f>
        <v>26.347200000000004</v>
      </c>
      <c r="X9319">
        <f>Sales_Data[[#This Row],[Sales]]-Sales_Data[[#This Row],[Cost]]</f>
        <v>21.556799999999999</v>
      </c>
      <c r="Y9319" s="3">
        <f>Sales_Data[[#This Row],[Gross_Profit_Recalc]]/Sales_Data[[#This Row],[Sales]]</f>
        <v>0.44999999999999996</v>
      </c>
      <c r="Z9319">
        <f>YEAR(Sales_Data[[#This Row],[Order Date]])</f>
        <v>2017</v>
      </c>
    </row>
    <row r="9320" spans="1:26" x14ac:dyDescent="0.2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>_xlfn.XLOOKUP(Sales_Data[[#This Row],[Category]],Assumptions_Model!A:A, Assumptions_Model!B:B)</f>
        <v>0.6</v>
      </c>
      <c r="W9320">
        <f>Sales_Data[[#This Row],[Sales]]*Sales_Data[[#This Row],[Cost_%]]</f>
        <v>8.016</v>
      </c>
      <c r="X9320">
        <f>Sales_Data[[#This Row],[Sales]]-Sales_Data[[#This Row],[Cost]]</f>
        <v>5.3439999999999994</v>
      </c>
      <c r="Y9320" s="3">
        <f>Sales_Data[[#This Row],[Gross_Profit_Recalc]]/Sales_Data[[#This Row],[Sales]]</f>
        <v>0.39999999999999997</v>
      </c>
      <c r="Z9320">
        <f>YEAR(Sales_Data[[#This Row],[Order Date]])</f>
        <v>2017</v>
      </c>
    </row>
    <row r="9321" spans="1:26" x14ac:dyDescent="0.2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f>_xlfn.XLOOKUP(Sales_Data[[#This Row],[Category]],Assumptions_Model!A:A, Assumptions_Model!B:B)</f>
        <v>0.65</v>
      </c>
      <c r="W9321">
        <f>Sales_Data[[#This Row],[Sales]]*Sales_Data[[#This Row],[Cost_%]]</f>
        <v>106.4466</v>
      </c>
      <c r="X9321">
        <f>Sales_Data[[#This Row],[Sales]]-Sales_Data[[#This Row],[Cost]]</f>
        <v>57.317400000000006</v>
      </c>
      <c r="Y9321" s="3">
        <f>Sales_Data[[#This Row],[Gross_Profit_Recalc]]/Sales_Data[[#This Row],[Sales]]</f>
        <v>0.35000000000000003</v>
      </c>
      <c r="Z9321">
        <f>YEAR(Sales_Data[[#This Row],[Order Date]])</f>
        <v>2017</v>
      </c>
    </row>
    <row r="9322" spans="1:26" x14ac:dyDescent="0.2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f>_xlfn.XLOOKUP(Sales_Data[[#This Row],[Category]],Assumptions_Model!A:A, Assumptions_Model!B:B)</f>
        <v>0.65</v>
      </c>
      <c r="W9322">
        <f>Sales_Data[[#This Row],[Sales]]*Sales_Data[[#This Row],[Cost_%]]</f>
        <v>119.548</v>
      </c>
      <c r="X9322">
        <f>Sales_Data[[#This Row],[Sales]]-Sales_Data[[#This Row],[Cost]]</f>
        <v>64.371999999999986</v>
      </c>
      <c r="Y9322" s="3">
        <f>Sales_Data[[#This Row],[Gross_Profit_Recalc]]/Sales_Data[[#This Row],[Sales]]</f>
        <v>0.34999999999999992</v>
      </c>
      <c r="Z9322">
        <f>YEAR(Sales_Data[[#This Row],[Order Date]])</f>
        <v>2017</v>
      </c>
    </row>
    <row r="9323" spans="1:26" x14ac:dyDescent="0.2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>_xlfn.XLOOKUP(Sales_Data[[#This Row],[Category]],Assumptions_Model!A:A, Assumptions_Model!B:B)</f>
        <v>0.65</v>
      </c>
      <c r="W9323">
        <f>Sales_Data[[#This Row],[Sales]]*Sales_Data[[#This Row],[Cost_%]]</f>
        <v>7.3944000000000001</v>
      </c>
      <c r="X9323">
        <f>Sales_Data[[#This Row],[Sales]]-Sales_Data[[#This Row],[Cost]]</f>
        <v>3.9815999999999994</v>
      </c>
      <c r="Y9323" s="3">
        <f>Sales_Data[[#This Row],[Gross_Profit_Recalc]]/Sales_Data[[#This Row],[Sales]]</f>
        <v>0.35</v>
      </c>
      <c r="Z9323">
        <f>YEAR(Sales_Data[[#This Row],[Order Date]])</f>
        <v>2016</v>
      </c>
    </row>
    <row r="9324" spans="1:26" x14ac:dyDescent="0.2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>_xlfn.XLOOKUP(Sales_Data[[#This Row],[Category]],Assumptions_Model!A:A, Assumptions_Model!B:B)</f>
        <v>0.65</v>
      </c>
      <c r="W9324">
        <f>Sales_Data[[#This Row],[Sales]]*Sales_Data[[#This Row],[Cost_%]]</f>
        <v>42.972799999999999</v>
      </c>
      <c r="X9324">
        <f>Sales_Data[[#This Row],[Sales]]-Sales_Data[[#This Row],[Cost]]</f>
        <v>23.139199999999995</v>
      </c>
      <c r="Y9324" s="3">
        <f>Sales_Data[[#This Row],[Gross_Profit_Recalc]]/Sales_Data[[#This Row],[Sales]]</f>
        <v>0.35</v>
      </c>
      <c r="Z9324">
        <f>YEAR(Sales_Data[[#This Row],[Order Date]])</f>
        <v>2016</v>
      </c>
    </row>
    <row r="9325" spans="1:26" x14ac:dyDescent="0.2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>_xlfn.XLOOKUP(Sales_Data[[#This Row],[Category]],Assumptions_Model!A:A, Assumptions_Model!B:B)</f>
        <v>0.6</v>
      </c>
      <c r="W9325">
        <f>Sales_Data[[#This Row],[Sales]]*Sales_Data[[#This Row],[Cost_%]]</f>
        <v>126.624</v>
      </c>
      <c r="X9325">
        <f>Sales_Data[[#This Row],[Sales]]-Sales_Data[[#This Row],[Cost]]</f>
        <v>84.415999999999997</v>
      </c>
      <c r="Y9325" s="3">
        <f>Sales_Data[[#This Row],[Gross_Profit_Recalc]]/Sales_Data[[#This Row],[Sales]]</f>
        <v>0.4</v>
      </c>
      <c r="Z9325">
        <f>YEAR(Sales_Data[[#This Row],[Order Date]])</f>
        <v>2017</v>
      </c>
    </row>
    <row r="9326" spans="1:26" x14ac:dyDescent="0.2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>_xlfn.XLOOKUP(Sales_Data[[#This Row],[Category]],Assumptions_Model!A:A, Assumptions_Model!B:B)</f>
        <v>0.65</v>
      </c>
      <c r="W9326">
        <f>Sales_Data[[#This Row],[Sales]]*Sales_Data[[#This Row],[Cost_%]]</f>
        <v>386.63040000000001</v>
      </c>
      <c r="X9326">
        <f>Sales_Data[[#This Row],[Sales]]-Sales_Data[[#This Row],[Cost]]</f>
        <v>208.18560000000002</v>
      </c>
      <c r="Y9326" s="3">
        <f>Sales_Data[[#This Row],[Gross_Profit_Recalc]]/Sales_Data[[#This Row],[Sales]]</f>
        <v>0.35000000000000003</v>
      </c>
      <c r="Z9326">
        <f>YEAR(Sales_Data[[#This Row],[Order Date]])</f>
        <v>2017</v>
      </c>
    </row>
    <row r="9327" spans="1:26" x14ac:dyDescent="0.2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>_xlfn.XLOOKUP(Sales_Data[[#This Row],[Category]],Assumptions_Model!A:A, Assumptions_Model!B:B)</f>
        <v>0.6</v>
      </c>
      <c r="W9327">
        <f>Sales_Data[[#This Row],[Sales]]*Sales_Data[[#This Row],[Cost_%]]</f>
        <v>43.775999999999996</v>
      </c>
      <c r="X9327">
        <f>Sales_Data[[#This Row],[Sales]]-Sales_Data[[#This Row],[Cost]]</f>
        <v>29.183999999999997</v>
      </c>
      <c r="Y9327" s="3">
        <f>Sales_Data[[#This Row],[Gross_Profit_Recalc]]/Sales_Data[[#This Row],[Sales]]</f>
        <v>0.4</v>
      </c>
      <c r="Z9327">
        <f>YEAR(Sales_Data[[#This Row],[Order Date]])</f>
        <v>2017</v>
      </c>
    </row>
    <row r="9328" spans="1:26" x14ac:dyDescent="0.2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>_xlfn.XLOOKUP(Sales_Data[[#This Row],[Category]],Assumptions_Model!A:A, Assumptions_Model!B:B)</f>
        <v>0.65</v>
      </c>
      <c r="W9328">
        <f>Sales_Data[[#This Row],[Sales]]*Sales_Data[[#This Row],[Cost_%]]</f>
        <v>52.623999999999995</v>
      </c>
      <c r="X9328">
        <f>Sales_Data[[#This Row],[Sales]]-Sales_Data[[#This Row],[Cost]]</f>
        <v>28.335999999999999</v>
      </c>
      <c r="Y9328" s="3">
        <f>Sales_Data[[#This Row],[Gross_Profit_Recalc]]/Sales_Data[[#This Row],[Sales]]</f>
        <v>0.35000000000000003</v>
      </c>
      <c r="Z9328">
        <f>YEAR(Sales_Data[[#This Row],[Order Date]])</f>
        <v>2017</v>
      </c>
    </row>
    <row r="9329" spans="1:26" x14ac:dyDescent="0.2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>_xlfn.XLOOKUP(Sales_Data[[#This Row],[Category]],Assumptions_Model!A:A, Assumptions_Model!B:B)</f>
        <v>0.55000000000000004</v>
      </c>
      <c r="W9329">
        <f>Sales_Data[[#This Row],[Sales]]*Sales_Data[[#This Row],[Cost_%]]</f>
        <v>250.64160000000001</v>
      </c>
      <c r="X9329">
        <f>Sales_Data[[#This Row],[Sales]]-Sales_Data[[#This Row],[Cost]]</f>
        <v>205.07039999999998</v>
      </c>
      <c r="Y9329" s="3">
        <f>Sales_Data[[#This Row],[Gross_Profit_Recalc]]/Sales_Data[[#This Row],[Sales]]</f>
        <v>0.44999999999999996</v>
      </c>
      <c r="Z9329">
        <f>YEAR(Sales_Data[[#This Row],[Order Date]])</f>
        <v>2017</v>
      </c>
    </row>
    <row r="9330" spans="1:26" x14ac:dyDescent="0.2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>_xlfn.XLOOKUP(Sales_Data[[#This Row],[Category]],Assumptions_Model!A:A, Assumptions_Model!B:B)</f>
        <v>0.6</v>
      </c>
      <c r="W9330">
        <f>Sales_Data[[#This Row],[Sales]]*Sales_Data[[#This Row],[Cost_%]]</f>
        <v>15.587999999999999</v>
      </c>
      <c r="X9330">
        <f>Sales_Data[[#This Row],[Sales]]-Sales_Data[[#This Row],[Cost]]</f>
        <v>10.392000000000001</v>
      </c>
      <c r="Y9330" s="3">
        <f>Sales_Data[[#This Row],[Gross_Profit_Recalc]]/Sales_Data[[#This Row],[Sales]]</f>
        <v>0.4</v>
      </c>
      <c r="Z9330">
        <f>YEAR(Sales_Data[[#This Row],[Order Date]])</f>
        <v>2017</v>
      </c>
    </row>
    <row r="9331" spans="1:26" x14ac:dyDescent="0.2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f>_xlfn.XLOOKUP(Sales_Data[[#This Row],[Category]],Assumptions_Model!A:A, Assumptions_Model!B:B)</f>
        <v>0.6</v>
      </c>
      <c r="W9331">
        <f>Sales_Data[[#This Row],[Sales]]*Sales_Data[[#This Row],[Cost_%]]</f>
        <v>27.167999999999999</v>
      </c>
      <c r="X9331">
        <f>Sales_Data[[#This Row],[Sales]]-Sales_Data[[#This Row],[Cost]]</f>
        <v>18.112000000000002</v>
      </c>
      <c r="Y9331" s="3">
        <f>Sales_Data[[#This Row],[Gross_Profit_Recalc]]/Sales_Data[[#This Row],[Sales]]</f>
        <v>0.4</v>
      </c>
      <c r="Z9331">
        <f>YEAR(Sales_Data[[#This Row],[Order Date]])</f>
        <v>2015</v>
      </c>
    </row>
    <row r="9332" spans="1:26" x14ac:dyDescent="0.2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>_xlfn.XLOOKUP(Sales_Data[[#This Row],[Category]],Assumptions_Model!A:A, Assumptions_Model!B:B)</f>
        <v>0.6</v>
      </c>
      <c r="W9332">
        <f>Sales_Data[[#This Row],[Sales]]*Sales_Data[[#This Row],[Cost_%]]</f>
        <v>9.3360000000000003</v>
      </c>
      <c r="X9332">
        <f>Sales_Data[[#This Row],[Sales]]-Sales_Data[[#This Row],[Cost]]</f>
        <v>6.2240000000000002</v>
      </c>
      <c r="Y9332" s="3">
        <f>Sales_Data[[#This Row],[Gross_Profit_Recalc]]/Sales_Data[[#This Row],[Sales]]</f>
        <v>0.4</v>
      </c>
      <c r="Z9332">
        <f>YEAR(Sales_Data[[#This Row],[Order Date]])</f>
        <v>2015</v>
      </c>
    </row>
    <row r="9333" spans="1:26" x14ac:dyDescent="0.2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>_xlfn.XLOOKUP(Sales_Data[[#This Row],[Category]],Assumptions_Model!A:A, Assumptions_Model!B:B)</f>
        <v>0.55000000000000004</v>
      </c>
      <c r="W9333">
        <f>Sales_Data[[#This Row],[Sales]]*Sales_Data[[#This Row],[Cost_%]]</f>
        <v>472.56000000000006</v>
      </c>
      <c r="X9333">
        <f>Sales_Data[[#This Row],[Sales]]-Sales_Data[[#This Row],[Cost]]</f>
        <v>386.64</v>
      </c>
      <c r="Y9333" s="3">
        <f>Sales_Data[[#This Row],[Gross_Profit_Recalc]]/Sales_Data[[#This Row],[Sales]]</f>
        <v>0.44999999999999996</v>
      </c>
      <c r="Z9333">
        <f>YEAR(Sales_Data[[#This Row],[Order Date]])</f>
        <v>2016</v>
      </c>
    </row>
    <row r="9334" spans="1:26" x14ac:dyDescent="0.2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>_xlfn.XLOOKUP(Sales_Data[[#This Row],[Category]],Assumptions_Model!A:A, Assumptions_Model!B:B)</f>
        <v>0.6</v>
      </c>
      <c r="W9334">
        <f>Sales_Data[[#This Row],[Sales]]*Sales_Data[[#This Row],[Cost_%]]</f>
        <v>117.408</v>
      </c>
      <c r="X9334">
        <f>Sales_Data[[#This Row],[Sales]]-Sales_Data[[#This Row],[Cost]]</f>
        <v>78.272000000000006</v>
      </c>
      <c r="Y9334" s="3">
        <f>Sales_Data[[#This Row],[Gross_Profit_Recalc]]/Sales_Data[[#This Row],[Sales]]</f>
        <v>0.4</v>
      </c>
      <c r="Z9334">
        <f>YEAR(Sales_Data[[#This Row],[Order Date]])</f>
        <v>2017</v>
      </c>
    </row>
    <row r="9335" spans="1:26" x14ac:dyDescent="0.2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>_xlfn.XLOOKUP(Sales_Data[[#This Row],[Category]],Assumptions_Model!A:A, Assumptions_Model!B:B)</f>
        <v>0.6</v>
      </c>
      <c r="W9335">
        <f>Sales_Data[[#This Row],[Sales]]*Sales_Data[[#This Row],[Cost_%]]</f>
        <v>8.52</v>
      </c>
      <c r="X9335">
        <f>Sales_Data[[#This Row],[Sales]]-Sales_Data[[#This Row],[Cost]]</f>
        <v>5.68</v>
      </c>
      <c r="Y9335" s="3">
        <f>Sales_Data[[#This Row],[Gross_Profit_Recalc]]/Sales_Data[[#This Row],[Sales]]</f>
        <v>0.4</v>
      </c>
      <c r="Z9335">
        <f>YEAR(Sales_Data[[#This Row],[Order Date]])</f>
        <v>2017</v>
      </c>
    </row>
    <row r="9336" spans="1:26" x14ac:dyDescent="0.2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_xlfn.XLOOKUP(Sales_Data[[#This Row],[Category]],Assumptions_Model!A:A, Assumptions_Model!B:B)</f>
        <v>0.65</v>
      </c>
      <c r="W9336">
        <f>Sales_Data[[#This Row],[Sales]]*Sales_Data[[#This Row],[Cost_%]]</f>
        <v>204.3288</v>
      </c>
      <c r="X9336">
        <f>Sales_Data[[#This Row],[Sales]]-Sales_Data[[#This Row],[Cost]]</f>
        <v>110.02319999999997</v>
      </c>
      <c r="Y9336" s="3">
        <f>Sales_Data[[#This Row],[Gross_Profit_Recalc]]/Sales_Data[[#This Row],[Sales]]</f>
        <v>0.34999999999999992</v>
      </c>
      <c r="Z9336">
        <f>YEAR(Sales_Data[[#This Row],[Order Date]])</f>
        <v>2017</v>
      </c>
    </row>
    <row r="9337" spans="1:26" x14ac:dyDescent="0.2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>_xlfn.XLOOKUP(Sales_Data[[#This Row],[Category]],Assumptions_Model!A:A, Assumptions_Model!B:B)</f>
        <v>0.6</v>
      </c>
      <c r="W9337">
        <f>Sales_Data[[#This Row],[Sales]]*Sales_Data[[#This Row],[Cost_%]]</f>
        <v>2.7647999999999997</v>
      </c>
      <c r="X9337">
        <f>Sales_Data[[#This Row],[Sales]]-Sales_Data[[#This Row],[Cost]]</f>
        <v>1.8431999999999999</v>
      </c>
      <c r="Y9337" s="3">
        <f>Sales_Data[[#This Row],[Gross_Profit_Recalc]]/Sales_Data[[#This Row],[Sales]]</f>
        <v>0.4</v>
      </c>
      <c r="Z9337">
        <f>YEAR(Sales_Data[[#This Row],[Order Date]])</f>
        <v>2017</v>
      </c>
    </row>
    <row r="9338" spans="1:26" x14ac:dyDescent="0.2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>_xlfn.XLOOKUP(Sales_Data[[#This Row],[Category]],Assumptions_Model!A:A, Assumptions_Model!B:B)</f>
        <v>0.6</v>
      </c>
      <c r="W9338">
        <f>Sales_Data[[#This Row],[Sales]]*Sales_Data[[#This Row],[Cost_%]]</f>
        <v>10.739999999999998</v>
      </c>
      <c r="X9338">
        <f>Sales_Data[[#This Row],[Sales]]-Sales_Data[[#This Row],[Cost]]</f>
        <v>7.16</v>
      </c>
      <c r="Y9338" s="3">
        <f>Sales_Data[[#This Row],[Gross_Profit_Recalc]]/Sales_Data[[#This Row],[Sales]]</f>
        <v>0.4</v>
      </c>
      <c r="Z9338">
        <f>YEAR(Sales_Data[[#This Row],[Order Date]])</f>
        <v>2017</v>
      </c>
    </row>
    <row r="9339" spans="1:26" x14ac:dyDescent="0.2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f>_xlfn.XLOOKUP(Sales_Data[[#This Row],[Category]],Assumptions_Model!A:A, Assumptions_Model!B:B)</f>
        <v>0.6</v>
      </c>
      <c r="W9339">
        <f>Sales_Data[[#This Row],[Sales]]*Sales_Data[[#This Row],[Cost_%]]</f>
        <v>1.7951999999999999</v>
      </c>
      <c r="X9339">
        <f>Sales_Data[[#This Row],[Sales]]-Sales_Data[[#This Row],[Cost]]</f>
        <v>1.1968000000000001</v>
      </c>
      <c r="Y9339" s="3">
        <f>Sales_Data[[#This Row],[Gross_Profit_Recalc]]/Sales_Data[[#This Row],[Sales]]</f>
        <v>0.4</v>
      </c>
      <c r="Z9339">
        <f>YEAR(Sales_Data[[#This Row],[Order Date]])</f>
        <v>2014</v>
      </c>
    </row>
    <row r="9340" spans="1:26" x14ac:dyDescent="0.2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>_xlfn.XLOOKUP(Sales_Data[[#This Row],[Category]],Assumptions_Model!A:A, Assumptions_Model!B:B)</f>
        <v>0.6</v>
      </c>
      <c r="W9340">
        <f>Sales_Data[[#This Row],[Sales]]*Sales_Data[[#This Row],[Cost_%]]</f>
        <v>12.038399999999999</v>
      </c>
      <c r="X9340">
        <f>Sales_Data[[#This Row],[Sales]]-Sales_Data[[#This Row],[Cost]]</f>
        <v>8.0256000000000007</v>
      </c>
      <c r="Y9340" s="3">
        <f>Sales_Data[[#This Row],[Gross_Profit_Recalc]]/Sales_Data[[#This Row],[Sales]]</f>
        <v>0.4</v>
      </c>
      <c r="Z9340">
        <f>YEAR(Sales_Data[[#This Row],[Order Date]])</f>
        <v>2014</v>
      </c>
    </row>
    <row r="9341" spans="1:26" x14ac:dyDescent="0.2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f>_xlfn.XLOOKUP(Sales_Data[[#This Row],[Category]],Assumptions_Model!A:A, Assumptions_Model!B:B)</f>
        <v>0.6</v>
      </c>
      <c r="W9341">
        <f>Sales_Data[[#This Row],[Sales]]*Sales_Data[[#This Row],[Cost_%]]</f>
        <v>88.037999999999997</v>
      </c>
      <c r="X9341">
        <f>Sales_Data[[#This Row],[Sales]]-Sales_Data[[#This Row],[Cost]]</f>
        <v>58.691999999999993</v>
      </c>
      <c r="Y9341" s="3">
        <f>Sales_Data[[#This Row],[Gross_Profit_Recalc]]/Sales_Data[[#This Row],[Sales]]</f>
        <v>0.39999999999999997</v>
      </c>
      <c r="Z9341">
        <f>YEAR(Sales_Data[[#This Row],[Order Date]])</f>
        <v>2014</v>
      </c>
    </row>
    <row r="9342" spans="1:26" x14ac:dyDescent="0.2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>_xlfn.XLOOKUP(Sales_Data[[#This Row],[Category]],Assumptions_Model!A:A, Assumptions_Model!B:B)</f>
        <v>0.6</v>
      </c>
      <c r="W9342">
        <f>Sales_Data[[#This Row],[Sales]]*Sales_Data[[#This Row],[Cost_%]]</f>
        <v>11.25</v>
      </c>
      <c r="X9342">
        <f>Sales_Data[[#This Row],[Sales]]-Sales_Data[[#This Row],[Cost]]</f>
        <v>7.5</v>
      </c>
      <c r="Y9342" s="3">
        <f>Sales_Data[[#This Row],[Gross_Profit_Recalc]]/Sales_Data[[#This Row],[Sales]]</f>
        <v>0.4</v>
      </c>
      <c r="Z9342">
        <f>YEAR(Sales_Data[[#This Row],[Order Date]])</f>
        <v>2014</v>
      </c>
    </row>
    <row r="9343" spans="1:26" x14ac:dyDescent="0.2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f>_xlfn.XLOOKUP(Sales_Data[[#This Row],[Category]],Assumptions_Model!A:A, Assumptions_Model!B:B)</f>
        <v>0.55000000000000004</v>
      </c>
      <c r="W9343">
        <f>Sales_Data[[#This Row],[Sales]]*Sales_Data[[#This Row],[Cost_%]]</f>
        <v>64.666799999999995</v>
      </c>
      <c r="X9343">
        <f>Sales_Data[[#This Row],[Sales]]-Sales_Data[[#This Row],[Cost]]</f>
        <v>52.909199999999998</v>
      </c>
      <c r="Y9343" s="3">
        <f>Sales_Data[[#This Row],[Gross_Profit_Recalc]]/Sales_Data[[#This Row],[Sales]]</f>
        <v>0.45</v>
      </c>
      <c r="Z9343">
        <f>YEAR(Sales_Data[[#This Row],[Order Date]])</f>
        <v>2014</v>
      </c>
    </row>
    <row r="9344" spans="1:26" x14ac:dyDescent="0.2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>_xlfn.XLOOKUP(Sales_Data[[#This Row],[Category]],Assumptions_Model!A:A, Assumptions_Model!B:B)</f>
        <v>0.6</v>
      </c>
      <c r="W9344">
        <f>Sales_Data[[#This Row],[Sales]]*Sales_Data[[#This Row],[Cost_%]]</f>
        <v>30.710399999999996</v>
      </c>
      <c r="X9344">
        <f>Sales_Data[[#This Row],[Sales]]-Sales_Data[[#This Row],[Cost]]</f>
        <v>20.473600000000001</v>
      </c>
      <c r="Y9344" s="3">
        <f>Sales_Data[[#This Row],[Gross_Profit_Recalc]]/Sales_Data[[#This Row],[Sales]]</f>
        <v>0.4</v>
      </c>
      <c r="Z9344">
        <f>YEAR(Sales_Data[[#This Row],[Order Date]])</f>
        <v>2016</v>
      </c>
    </row>
    <row r="9345" spans="1:26" x14ac:dyDescent="0.2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f>_xlfn.XLOOKUP(Sales_Data[[#This Row],[Category]],Assumptions_Model!A:A, Assumptions_Model!B:B)</f>
        <v>0.65</v>
      </c>
      <c r="W9345">
        <f>Sales_Data[[#This Row],[Sales]]*Sales_Data[[#This Row],[Cost_%]]</f>
        <v>296.38050000000004</v>
      </c>
      <c r="X9345">
        <f>Sales_Data[[#This Row],[Sales]]-Sales_Data[[#This Row],[Cost]]</f>
        <v>159.58949999999999</v>
      </c>
      <c r="Y9345" s="3">
        <f>Sales_Data[[#This Row],[Gross_Profit_Recalc]]/Sales_Data[[#This Row],[Sales]]</f>
        <v>0.35</v>
      </c>
      <c r="Z9345">
        <f>YEAR(Sales_Data[[#This Row],[Order Date]])</f>
        <v>2017</v>
      </c>
    </row>
    <row r="9346" spans="1:26" x14ac:dyDescent="0.2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>_xlfn.XLOOKUP(Sales_Data[[#This Row],[Category]],Assumptions_Model!A:A, Assumptions_Model!B:B)</f>
        <v>0.6</v>
      </c>
      <c r="W9346">
        <f>Sales_Data[[#This Row],[Sales]]*Sales_Data[[#This Row],[Cost_%]]</f>
        <v>3.4289999999999998</v>
      </c>
      <c r="X9346">
        <f>Sales_Data[[#This Row],[Sales]]-Sales_Data[[#This Row],[Cost]]</f>
        <v>2.286</v>
      </c>
      <c r="Y9346" s="3">
        <f>Sales_Data[[#This Row],[Gross_Profit_Recalc]]/Sales_Data[[#This Row],[Sales]]</f>
        <v>0.4</v>
      </c>
      <c r="Z9346">
        <f>YEAR(Sales_Data[[#This Row],[Order Date]])</f>
        <v>2017</v>
      </c>
    </row>
    <row r="9347" spans="1:26" x14ac:dyDescent="0.2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f>_xlfn.XLOOKUP(Sales_Data[[#This Row],[Category]],Assumptions_Model!A:A, Assumptions_Model!B:B)</f>
        <v>0.55000000000000004</v>
      </c>
      <c r="W9347">
        <f>Sales_Data[[#This Row],[Sales]]*Sales_Data[[#This Row],[Cost_%]]</f>
        <v>31.676700000000004</v>
      </c>
      <c r="X9347">
        <f>Sales_Data[[#This Row],[Sales]]-Sales_Data[[#This Row],[Cost]]</f>
        <v>25.917299999999997</v>
      </c>
      <c r="Y9347" s="3">
        <f>Sales_Data[[#This Row],[Gross_Profit_Recalc]]/Sales_Data[[#This Row],[Sales]]</f>
        <v>0.44999999999999996</v>
      </c>
      <c r="Z9347">
        <f>YEAR(Sales_Data[[#This Row],[Order Date]])</f>
        <v>2017</v>
      </c>
    </row>
    <row r="9348" spans="1:26" x14ac:dyDescent="0.2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>_xlfn.XLOOKUP(Sales_Data[[#This Row],[Category]],Assumptions_Model!A:A, Assumptions_Model!B:B)</f>
        <v>0.65</v>
      </c>
      <c r="W9348">
        <f>Sales_Data[[#This Row],[Sales]]*Sales_Data[[#This Row],[Cost_%]]</f>
        <v>19.593599999999999</v>
      </c>
      <c r="X9348">
        <f>Sales_Data[[#This Row],[Sales]]-Sales_Data[[#This Row],[Cost]]</f>
        <v>10.5504</v>
      </c>
      <c r="Y9348" s="3">
        <f>Sales_Data[[#This Row],[Gross_Profit_Recalc]]/Sales_Data[[#This Row],[Sales]]</f>
        <v>0.35000000000000003</v>
      </c>
      <c r="Z9348">
        <f>YEAR(Sales_Data[[#This Row],[Order Date]])</f>
        <v>2017</v>
      </c>
    </row>
    <row r="9349" spans="1:26" x14ac:dyDescent="0.2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>_xlfn.XLOOKUP(Sales_Data[[#This Row],[Category]],Assumptions_Model!A:A, Assumptions_Model!B:B)</f>
        <v>0.65</v>
      </c>
      <c r="W9349">
        <f>Sales_Data[[#This Row],[Sales]]*Sales_Data[[#This Row],[Cost_%]]</f>
        <v>584.62950000000001</v>
      </c>
      <c r="X9349">
        <f>Sales_Data[[#This Row],[Sales]]-Sales_Data[[#This Row],[Cost]]</f>
        <v>314.80049999999994</v>
      </c>
      <c r="Y9349" s="3">
        <f>Sales_Data[[#This Row],[Gross_Profit_Recalc]]/Sales_Data[[#This Row],[Sales]]</f>
        <v>0.35</v>
      </c>
      <c r="Z9349">
        <f>YEAR(Sales_Data[[#This Row],[Order Date]])</f>
        <v>2017</v>
      </c>
    </row>
    <row r="9350" spans="1:26" x14ac:dyDescent="0.2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f>_xlfn.XLOOKUP(Sales_Data[[#This Row],[Category]],Assumptions_Model!A:A, Assumptions_Model!B:B)</f>
        <v>0.65</v>
      </c>
      <c r="W9350">
        <f>Sales_Data[[#This Row],[Sales]]*Sales_Data[[#This Row],[Cost_%]]</f>
        <v>547.76800000000003</v>
      </c>
      <c r="X9350">
        <f>Sales_Data[[#This Row],[Sales]]-Sales_Data[[#This Row],[Cost]]</f>
        <v>294.952</v>
      </c>
      <c r="Y9350" s="3">
        <f>Sales_Data[[#This Row],[Gross_Profit_Recalc]]/Sales_Data[[#This Row],[Sales]]</f>
        <v>0.35</v>
      </c>
      <c r="Z9350">
        <f>YEAR(Sales_Data[[#This Row],[Order Date]])</f>
        <v>2016</v>
      </c>
    </row>
    <row r="9351" spans="1:26" x14ac:dyDescent="0.2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>_xlfn.XLOOKUP(Sales_Data[[#This Row],[Category]],Assumptions_Model!A:A, Assumptions_Model!B:B)</f>
        <v>0.65</v>
      </c>
      <c r="W9351">
        <f>Sales_Data[[#This Row],[Sales]]*Sales_Data[[#This Row],[Cost_%]]</f>
        <v>27.274000000000001</v>
      </c>
      <c r="X9351">
        <f>Sales_Data[[#This Row],[Sales]]-Sales_Data[[#This Row],[Cost]]</f>
        <v>14.686</v>
      </c>
      <c r="Y9351" s="3">
        <f>Sales_Data[[#This Row],[Gross_Profit_Recalc]]/Sales_Data[[#This Row],[Sales]]</f>
        <v>0.35</v>
      </c>
      <c r="Z9351">
        <f>YEAR(Sales_Data[[#This Row],[Order Date]])</f>
        <v>2016</v>
      </c>
    </row>
    <row r="9352" spans="1:26" x14ac:dyDescent="0.2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>_xlfn.XLOOKUP(Sales_Data[[#This Row],[Category]],Assumptions_Model!A:A, Assumptions_Model!B:B)</f>
        <v>0.6</v>
      </c>
      <c r="W9352">
        <f>Sales_Data[[#This Row],[Sales]]*Sales_Data[[#This Row],[Cost_%]]</f>
        <v>7.9295999999999989</v>
      </c>
      <c r="X9352">
        <f>Sales_Data[[#This Row],[Sales]]-Sales_Data[[#This Row],[Cost]]</f>
        <v>5.2864000000000004</v>
      </c>
      <c r="Y9352" s="3">
        <f>Sales_Data[[#This Row],[Gross_Profit_Recalc]]/Sales_Data[[#This Row],[Sales]]</f>
        <v>0.40000000000000008</v>
      </c>
      <c r="Z9352">
        <f>YEAR(Sales_Data[[#This Row],[Order Date]])</f>
        <v>2016</v>
      </c>
    </row>
    <row r="9353" spans="1:26" x14ac:dyDescent="0.2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>_xlfn.XLOOKUP(Sales_Data[[#This Row],[Category]],Assumptions_Model!A:A, Assumptions_Model!B:B)</f>
        <v>0.65</v>
      </c>
      <c r="W9353">
        <f>Sales_Data[[#This Row],[Sales]]*Sales_Data[[#This Row],[Cost_%]]</f>
        <v>120.08880000000001</v>
      </c>
      <c r="X9353">
        <f>Sales_Data[[#This Row],[Sales]]-Sales_Data[[#This Row],[Cost]]</f>
        <v>64.663200000000003</v>
      </c>
      <c r="Y9353" s="3">
        <f>Sales_Data[[#This Row],[Gross_Profit_Recalc]]/Sales_Data[[#This Row],[Sales]]</f>
        <v>0.35</v>
      </c>
      <c r="Z9353">
        <f>YEAR(Sales_Data[[#This Row],[Order Date]])</f>
        <v>2016</v>
      </c>
    </row>
    <row r="9354" spans="1:26" x14ac:dyDescent="0.2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>_xlfn.XLOOKUP(Sales_Data[[#This Row],[Category]],Assumptions_Model!A:A, Assumptions_Model!B:B)</f>
        <v>0.65</v>
      </c>
      <c r="W9354">
        <f>Sales_Data[[#This Row],[Sales]]*Sales_Data[[#This Row],[Cost_%]]</f>
        <v>338.30160000000006</v>
      </c>
      <c r="X9354">
        <f>Sales_Data[[#This Row],[Sales]]-Sales_Data[[#This Row],[Cost]]</f>
        <v>182.16239999999999</v>
      </c>
      <c r="Y9354" s="3">
        <f>Sales_Data[[#This Row],[Gross_Profit_Recalc]]/Sales_Data[[#This Row],[Sales]]</f>
        <v>0.34999999999999992</v>
      </c>
      <c r="Z9354">
        <f>YEAR(Sales_Data[[#This Row],[Order Date]])</f>
        <v>2017</v>
      </c>
    </row>
    <row r="9355" spans="1:26" x14ac:dyDescent="0.2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f>_xlfn.XLOOKUP(Sales_Data[[#This Row],[Category]],Assumptions_Model!A:A, Assumptions_Model!B:B)</f>
        <v>0.6</v>
      </c>
      <c r="W9355">
        <f>Sales_Data[[#This Row],[Sales]]*Sales_Data[[#This Row],[Cost_%]]</f>
        <v>6.8543999999999992</v>
      </c>
      <c r="X9355">
        <f>Sales_Data[[#This Row],[Sales]]-Sales_Data[[#This Row],[Cost]]</f>
        <v>4.5696000000000003</v>
      </c>
      <c r="Y9355" s="3">
        <f>Sales_Data[[#This Row],[Gross_Profit_Recalc]]/Sales_Data[[#This Row],[Sales]]</f>
        <v>0.4</v>
      </c>
      <c r="Z9355">
        <f>YEAR(Sales_Data[[#This Row],[Order Date]])</f>
        <v>2017</v>
      </c>
    </row>
    <row r="9356" spans="1:26" x14ac:dyDescent="0.2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>_xlfn.XLOOKUP(Sales_Data[[#This Row],[Category]],Assumptions_Model!A:A, Assumptions_Model!B:B)</f>
        <v>0.6</v>
      </c>
      <c r="W9356">
        <f>Sales_Data[[#This Row],[Sales]]*Sales_Data[[#This Row],[Cost_%]]</f>
        <v>11.664</v>
      </c>
      <c r="X9356">
        <f>Sales_Data[[#This Row],[Sales]]-Sales_Data[[#This Row],[Cost]]</f>
        <v>7.7760000000000016</v>
      </c>
      <c r="Y9356" s="3">
        <f>Sales_Data[[#This Row],[Gross_Profit_Recalc]]/Sales_Data[[#This Row],[Sales]]</f>
        <v>0.40000000000000008</v>
      </c>
      <c r="Z9356">
        <f>YEAR(Sales_Data[[#This Row],[Order Date]])</f>
        <v>2015</v>
      </c>
    </row>
    <row r="9357" spans="1:26" x14ac:dyDescent="0.2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>_xlfn.XLOOKUP(Sales_Data[[#This Row],[Category]],Assumptions_Model!A:A, Assumptions_Model!B:B)</f>
        <v>0.6</v>
      </c>
      <c r="W9357">
        <f>Sales_Data[[#This Row],[Sales]]*Sales_Data[[#This Row],[Cost_%]]</f>
        <v>2.1840000000000002</v>
      </c>
      <c r="X9357">
        <f>Sales_Data[[#This Row],[Sales]]-Sales_Data[[#This Row],[Cost]]</f>
        <v>1.456</v>
      </c>
      <c r="Y9357" s="3">
        <f>Sales_Data[[#This Row],[Gross_Profit_Recalc]]/Sales_Data[[#This Row],[Sales]]</f>
        <v>0.39999999999999997</v>
      </c>
      <c r="Z9357">
        <f>YEAR(Sales_Data[[#This Row],[Order Date]])</f>
        <v>2015</v>
      </c>
    </row>
    <row r="9358" spans="1:26" x14ac:dyDescent="0.2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>_xlfn.XLOOKUP(Sales_Data[[#This Row],[Category]],Assumptions_Model!A:A, Assumptions_Model!B:B)</f>
        <v>0.6</v>
      </c>
      <c r="W9358">
        <f>Sales_Data[[#This Row],[Sales]]*Sales_Data[[#This Row],[Cost_%]]</f>
        <v>11.123999999999999</v>
      </c>
      <c r="X9358">
        <f>Sales_Data[[#This Row],[Sales]]-Sales_Data[[#This Row],[Cost]]</f>
        <v>7.4160000000000004</v>
      </c>
      <c r="Y9358" s="3">
        <f>Sales_Data[[#This Row],[Gross_Profit_Recalc]]/Sales_Data[[#This Row],[Sales]]</f>
        <v>0.4</v>
      </c>
      <c r="Z9358">
        <f>YEAR(Sales_Data[[#This Row],[Order Date]])</f>
        <v>2015</v>
      </c>
    </row>
    <row r="9359" spans="1:26" x14ac:dyDescent="0.2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>_xlfn.XLOOKUP(Sales_Data[[#This Row],[Category]],Assumptions_Model!A:A, Assumptions_Model!B:B)</f>
        <v>0.6</v>
      </c>
      <c r="W9359">
        <f>Sales_Data[[#This Row],[Sales]]*Sales_Data[[#This Row],[Cost_%]]</f>
        <v>25.871999999999996</v>
      </c>
      <c r="X9359">
        <f>Sales_Data[[#This Row],[Sales]]-Sales_Data[[#This Row],[Cost]]</f>
        <v>17.248000000000001</v>
      </c>
      <c r="Y9359" s="3">
        <f>Sales_Data[[#This Row],[Gross_Profit_Recalc]]/Sales_Data[[#This Row],[Sales]]</f>
        <v>0.4</v>
      </c>
      <c r="Z9359">
        <f>YEAR(Sales_Data[[#This Row],[Order Date]])</f>
        <v>2016</v>
      </c>
    </row>
    <row r="9360" spans="1:26" x14ac:dyDescent="0.2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>_xlfn.XLOOKUP(Sales_Data[[#This Row],[Category]],Assumptions_Model!A:A, Assumptions_Model!B:B)</f>
        <v>0.65</v>
      </c>
      <c r="W9360">
        <f>Sales_Data[[#This Row],[Sales]]*Sales_Data[[#This Row],[Cost_%]]</f>
        <v>203.91929999999999</v>
      </c>
      <c r="X9360">
        <f>Sales_Data[[#This Row],[Sales]]-Sales_Data[[#This Row],[Cost]]</f>
        <v>109.80269999999999</v>
      </c>
      <c r="Y9360" s="3">
        <f>Sales_Data[[#This Row],[Gross_Profit_Recalc]]/Sales_Data[[#This Row],[Sales]]</f>
        <v>0.35</v>
      </c>
      <c r="Z9360">
        <f>YEAR(Sales_Data[[#This Row],[Order Date]])</f>
        <v>2016</v>
      </c>
    </row>
    <row r="9361" spans="1:26" x14ac:dyDescent="0.2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f>_xlfn.XLOOKUP(Sales_Data[[#This Row],[Category]],Assumptions_Model!A:A, Assumptions_Model!B:B)</f>
        <v>0.65</v>
      </c>
      <c r="W9361">
        <f>Sales_Data[[#This Row],[Sales]]*Sales_Data[[#This Row],[Cost_%]]</f>
        <v>29.887</v>
      </c>
      <c r="X9361">
        <f>Sales_Data[[#This Row],[Sales]]-Sales_Data[[#This Row],[Cost]]</f>
        <v>16.092999999999996</v>
      </c>
      <c r="Y9361" s="3">
        <f>Sales_Data[[#This Row],[Gross_Profit_Recalc]]/Sales_Data[[#This Row],[Sales]]</f>
        <v>0.34999999999999992</v>
      </c>
      <c r="Z9361">
        <f>YEAR(Sales_Data[[#This Row],[Order Date]])</f>
        <v>2016</v>
      </c>
    </row>
    <row r="9362" spans="1:26" x14ac:dyDescent="0.2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>_xlfn.XLOOKUP(Sales_Data[[#This Row],[Category]],Assumptions_Model!A:A, Assumptions_Model!B:B)</f>
        <v>0.6</v>
      </c>
      <c r="W9362">
        <f>Sales_Data[[#This Row],[Sales]]*Sales_Data[[#This Row],[Cost_%]]</f>
        <v>257.20799999999997</v>
      </c>
      <c r="X9362">
        <f>Sales_Data[[#This Row],[Sales]]-Sales_Data[[#This Row],[Cost]]</f>
        <v>171.47200000000004</v>
      </c>
      <c r="Y9362" s="3">
        <f>Sales_Data[[#This Row],[Gross_Profit_Recalc]]/Sales_Data[[#This Row],[Sales]]</f>
        <v>0.40000000000000008</v>
      </c>
      <c r="Z9362">
        <f>YEAR(Sales_Data[[#This Row],[Order Date]])</f>
        <v>2016</v>
      </c>
    </row>
    <row r="9363" spans="1:26" x14ac:dyDescent="0.2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>_xlfn.XLOOKUP(Sales_Data[[#This Row],[Category]],Assumptions_Model!A:A, Assumptions_Model!B:B)</f>
        <v>0.6</v>
      </c>
      <c r="W9363">
        <f>Sales_Data[[#This Row],[Sales]]*Sales_Data[[#This Row],[Cost_%]]</f>
        <v>18.345600000000001</v>
      </c>
      <c r="X9363">
        <f>Sales_Data[[#This Row],[Sales]]-Sales_Data[[#This Row],[Cost]]</f>
        <v>12.230399999999999</v>
      </c>
      <c r="Y9363" s="3">
        <f>Sales_Data[[#This Row],[Gross_Profit_Recalc]]/Sales_Data[[#This Row],[Sales]]</f>
        <v>0.39999999999999997</v>
      </c>
      <c r="Z9363">
        <f>YEAR(Sales_Data[[#This Row],[Order Date]])</f>
        <v>2017</v>
      </c>
    </row>
    <row r="9364" spans="1:26" x14ac:dyDescent="0.2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>_xlfn.XLOOKUP(Sales_Data[[#This Row],[Category]],Assumptions_Model!A:A, Assumptions_Model!B:B)</f>
        <v>0.6</v>
      </c>
      <c r="W9364">
        <f>Sales_Data[[#This Row],[Sales]]*Sales_Data[[#This Row],[Cost_%]]</f>
        <v>7.8119999999999994</v>
      </c>
      <c r="X9364">
        <f>Sales_Data[[#This Row],[Sales]]-Sales_Data[[#This Row],[Cost]]</f>
        <v>5.2080000000000002</v>
      </c>
      <c r="Y9364" s="3">
        <f>Sales_Data[[#This Row],[Gross_Profit_Recalc]]/Sales_Data[[#This Row],[Sales]]</f>
        <v>0.4</v>
      </c>
      <c r="Z9364">
        <f>YEAR(Sales_Data[[#This Row],[Order Date]])</f>
        <v>2017</v>
      </c>
    </row>
    <row r="9365" spans="1:26" x14ac:dyDescent="0.2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>_xlfn.XLOOKUP(Sales_Data[[#This Row],[Category]],Assumptions_Model!A:A, Assumptions_Model!B:B)</f>
        <v>0.65</v>
      </c>
      <c r="W9365">
        <f>Sales_Data[[#This Row],[Sales]]*Sales_Data[[#This Row],[Cost_%]]</f>
        <v>14.391</v>
      </c>
      <c r="X9365">
        <f>Sales_Data[[#This Row],[Sales]]-Sales_Data[[#This Row],[Cost]]</f>
        <v>7.7490000000000006</v>
      </c>
      <c r="Y9365" s="3">
        <f>Sales_Data[[#This Row],[Gross_Profit_Recalc]]/Sales_Data[[#This Row],[Sales]]</f>
        <v>0.35000000000000003</v>
      </c>
      <c r="Z9365">
        <f>YEAR(Sales_Data[[#This Row],[Order Date]])</f>
        <v>2017</v>
      </c>
    </row>
    <row r="9366" spans="1:26" x14ac:dyDescent="0.2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>_xlfn.XLOOKUP(Sales_Data[[#This Row],[Category]],Assumptions_Model!A:A, Assumptions_Model!B:B)</f>
        <v>0.6</v>
      </c>
      <c r="W9366">
        <f>Sales_Data[[#This Row],[Sales]]*Sales_Data[[#This Row],[Cost_%]]</f>
        <v>215.59199999999998</v>
      </c>
      <c r="X9366">
        <f>Sales_Data[[#This Row],[Sales]]-Sales_Data[[#This Row],[Cost]]</f>
        <v>143.72800000000001</v>
      </c>
      <c r="Y9366" s="3">
        <f>Sales_Data[[#This Row],[Gross_Profit_Recalc]]/Sales_Data[[#This Row],[Sales]]</f>
        <v>0.4</v>
      </c>
      <c r="Z9366">
        <f>YEAR(Sales_Data[[#This Row],[Order Date]])</f>
        <v>2017</v>
      </c>
    </row>
    <row r="9367" spans="1:26" x14ac:dyDescent="0.2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f>_xlfn.XLOOKUP(Sales_Data[[#This Row],[Category]],Assumptions_Model!A:A, Assumptions_Model!B:B)</f>
        <v>0.6</v>
      </c>
      <c r="W9367">
        <f>Sales_Data[[#This Row],[Sales]]*Sales_Data[[#This Row],[Cost_%]]</f>
        <v>6.9359999999999999</v>
      </c>
      <c r="X9367">
        <f>Sales_Data[[#This Row],[Sales]]-Sales_Data[[#This Row],[Cost]]</f>
        <v>4.6240000000000006</v>
      </c>
      <c r="Y9367" s="3">
        <f>Sales_Data[[#This Row],[Gross_Profit_Recalc]]/Sales_Data[[#This Row],[Sales]]</f>
        <v>0.4</v>
      </c>
      <c r="Z9367">
        <f>YEAR(Sales_Data[[#This Row],[Order Date]])</f>
        <v>2014</v>
      </c>
    </row>
    <row r="9368" spans="1:26" x14ac:dyDescent="0.2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>_xlfn.XLOOKUP(Sales_Data[[#This Row],[Category]],Assumptions_Model!A:A, Assumptions_Model!B:B)</f>
        <v>0.6</v>
      </c>
      <c r="W9368">
        <f>Sales_Data[[#This Row],[Sales]]*Sales_Data[[#This Row],[Cost_%]]</f>
        <v>41.088000000000001</v>
      </c>
      <c r="X9368">
        <f>Sales_Data[[#This Row],[Sales]]-Sales_Data[[#This Row],[Cost]]</f>
        <v>27.392000000000003</v>
      </c>
      <c r="Y9368" s="3">
        <f>Sales_Data[[#This Row],[Gross_Profit_Recalc]]/Sales_Data[[#This Row],[Sales]]</f>
        <v>0.4</v>
      </c>
      <c r="Z9368">
        <f>YEAR(Sales_Data[[#This Row],[Order Date]])</f>
        <v>2014</v>
      </c>
    </row>
    <row r="9369" spans="1:26" x14ac:dyDescent="0.2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>_xlfn.XLOOKUP(Sales_Data[[#This Row],[Category]],Assumptions_Model!A:A, Assumptions_Model!B:B)</f>
        <v>0.6</v>
      </c>
      <c r="W9369">
        <f>Sales_Data[[#This Row],[Sales]]*Sales_Data[[#This Row],[Cost_%]]</f>
        <v>1006.128</v>
      </c>
      <c r="X9369">
        <f>Sales_Data[[#This Row],[Sales]]-Sales_Data[[#This Row],[Cost]]</f>
        <v>670.75200000000007</v>
      </c>
      <c r="Y9369" s="3">
        <f>Sales_Data[[#This Row],[Gross_Profit_Recalc]]/Sales_Data[[#This Row],[Sales]]</f>
        <v>0.4</v>
      </c>
      <c r="Z9369">
        <f>YEAR(Sales_Data[[#This Row],[Order Date]])</f>
        <v>2014</v>
      </c>
    </row>
    <row r="9370" spans="1:26" x14ac:dyDescent="0.2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>_xlfn.XLOOKUP(Sales_Data[[#This Row],[Category]],Assumptions_Model!A:A, Assumptions_Model!B:B)</f>
        <v>0.6</v>
      </c>
      <c r="W9370">
        <f>Sales_Data[[#This Row],[Sales]]*Sales_Data[[#This Row],[Cost_%]]</f>
        <v>22.763999999999999</v>
      </c>
      <c r="X9370">
        <f>Sales_Data[[#This Row],[Sales]]-Sales_Data[[#This Row],[Cost]]</f>
        <v>15.175999999999998</v>
      </c>
      <c r="Y9370" s="3">
        <f>Sales_Data[[#This Row],[Gross_Profit_Recalc]]/Sales_Data[[#This Row],[Sales]]</f>
        <v>0.39999999999999997</v>
      </c>
      <c r="Z9370">
        <f>YEAR(Sales_Data[[#This Row],[Order Date]])</f>
        <v>2016</v>
      </c>
    </row>
    <row r="9371" spans="1:26" x14ac:dyDescent="0.2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>_xlfn.XLOOKUP(Sales_Data[[#This Row],[Category]],Assumptions_Model!A:A, Assumptions_Model!B:B)</f>
        <v>0.65</v>
      </c>
      <c r="W9371">
        <f>Sales_Data[[#This Row],[Sales]]*Sales_Data[[#This Row],[Cost_%]]</f>
        <v>177.43050000000002</v>
      </c>
      <c r="X9371">
        <f>Sales_Data[[#This Row],[Sales]]-Sales_Data[[#This Row],[Cost]]</f>
        <v>95.539500000000004</v>
      </c>
      <c r="Y9371" s="3">
        <f>Sales_Data[[#This Row],[Gross_Profit_Recalc]]/Sales_Data[[#This Row],[Sales]]</f>
        <v>0.35</v>
      </c>
      <c r="Z9371">
        <f>YEAR(Sales_Data[[#This Row],[Order Date]])</f>
        <v>2017</v>
      </c>
    </row>
    <row r="9372" spans="1:26" x14ac:dyDescent="0.2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f>_xlfn.XLOOKUP(Sales_Data[[#This Row],[Category]],Assumptions_Model!A:A, Assumptions_Model!B:B)</f>
        <v>0.65</v>
      </c>
      <c r="W9372">
        <f>Sales_Data[[#This Row],[Sales]]*Sales_Data[[#This Row],[Cost_%]]</f>
        <v>27.019199999999998</v>
      </c>
      <c r="X9372">
        <f>Sales_Data[[#This Row],[Sales]]-Sales_Data[[#This Row],[Cost]]</f>
        <v>14.5488</v>
      </c>
      <c r="Y9372" s="3">
        <f>Sales_Data[[#This Row],[Gross_Profit_Recalc]]/Sales_Data[[#This Row],[Sales]]</f>
        <v>0.35000000000000003</v>
      </c>
      <c r="Z9372">
        <f>YEAR(Sales_Data[[#This Row],[Order Date]])</f>
        <v>2015</v>
      </c>
    </row>
    <row r="9373" spans="1:26" x14ac:dyDescent="0.2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>_xlfn.XLOOKUP(Sales_Data[[#This Row],[Category]],Assumptions_Model!A:A, Assumptions_Model!B:B)</f>
        <v>0.65</v>
      </c>
      <c r="W9373">
        <f>Sales_Data[[#This Row],[Sales]]*Sales_Data[[#This Row],[Cost_%]]</f>
        <v>206.08770000000001</v>
      </c>
      <c r="X9373">
        <f>Sales_Data[[#This Row],[Sales]]-Sales_Data[[#This Row],[Cost]]</f>
        <v>110.97029999999998</v>
      </c>
      <c r="Y9373" s="3">
        <f>Sales_Data[[#This Row],[Gross_Profit_Recalc]]/Sales_Data[[#This Row],[Sales]]</f>
        <v>0.34999999999999992</v>
      </c>
      <c r="Z9373">
        <f>YEAR(Sales_Data[[#This Row],[Order Date]])</f>
        <v>2015</v>
      </c>
    </row>
    <row r="9374" spans="1:26" x14ac:dyDescent="0.2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>_xlfn.XLOOKUP(Sales_Data[[#This Row],[Category]],Assumptions_Model!A:A, Assumptions_Model!B:B)</f>
        <v>0.6</v>
      </c>
      <c r="W9374">
        <f>Sales_Data[[#This Row],[Sales]]*Sales_Data[[#This Row],[Cost_%]]</f>
        <v>4.823999999999999</v>
      </c>
      <c r="X9374">
        <f>Sales_Data[[#This Row],[Sales]]-Sales_Data[[#This Row],[Cost]]</f>
        <v>3.2160000000000002</v>
      </c>
      <c r="Y9374" s="3">
        <f>Sales_Data[[#This Row],[Gross_Profit_Recalc]]/Sales_Data[[#This Row],[Sales]]</f>
        <v>0.40000000000000008</v>
      </c>
      <c r="Z9374">
        <f>YEAR(Sales_Data[[#This Row],[Order Date]])</f>
        <v>2015</v>
      </c>
    </row>
    <row r="9375" spans="1:26" x14ac:dyDescent="0.2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>_xlfn.XLOOKUP(Sales_Data[[#This Row],[Category]],Assumptions_Model!A:A, Assumptions_Model!B:B)</f>
        <v>0.55000000000000004</v>
      </c>
      <c r="W9375">
        <f>Sales_Data[[#This Row],[Sales]]*Sales_Data[[#This Row],[Cost_%]]</f>
        <v>230.96920000000003</v>
      </c>
      <c r="X9375">
        <f>Sales_Data[[#This Row],[Sales]]-Sales_Data[[#This Row],[Cost]]</f>
        <v>188.97479999999999</v>
      </c>
      <c r="Y9375" s="3">
        <f>Sales_Data[[#This Row],[Gross_Profit_Recalc]]/Sales_Data[[#This Row],[Sales]]</f>
        <v>0.44999999999999996</v>
      </c>
      <c r="Z9375">
        <f>YEAR(Sales_Data[[#This Row],[Order Date]])</f>
        <v>2017</v>
      </c>
    </row>
    <row r="9376" spans="1:26" x14ac:dyDescent="0.2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>_xlfn.XLOOKUP(Sales_Data[[#This Row],[Category]],Assumptions_Model!A:A, Assumptions_Model!B:B)</f>
        <v>0.6</v>
      </c>
      <c r="W9376">
        <f>Sales_Data[[#This Row],[Sales]]*Sales_Data[[#This Row],[Cost_%]]</f>
        <v>36.828000000000003</v>
      </c>
      <c r="X9376">
        <f>Sales_Data[[#This Row],[Sales]]-Sales_Data[[#This Row],[Cost]]</f>
        <v>24.552</v>
      </c>
      <c r="Y9376" s="3">
        <f>Sales_Data[[#This Row],[Gross_Profit_Recalc]]/Sales_Data[[#This Row],[Sales]]</f>
        <v>0.39999999999999997</v>
      </c>
      <c r="Z9376">
        <f>YEAR(Sales_Data[[#This Row],[Order Date]])</f>
        <v>2016</v>
      </c>
    </row>
    <row r="9377" spans="1:26" x14ac:dyDescent="0.2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>_xlfn.XLOOKUP(Sales_Data[[#This Row],[Category]],Assumptions_Model!A:A, Assumptions_Model!B:B)</f>
        <v>0.55000000000000004</v>
      </c>
      <c r="W9377">
        <f>Sales_Data[[#This Row],[Sales]]*Sales_Data[[#This Row],[Cost_%]]</f>
        <v>27.500000000000004</v>
      </c>
      <c r="X9377">
        <f>Sales_Data[[#This Row],[Sales]]-Sales_Data[[#This Row],[Cost]]</f>
        <v>22.499999999999996</v>
      </c>
      <c r="Y9377" s="3">
        <f>Sales_Data[[#This Row],[Gross_Profit_Recalc]]/Sales_Data[[#This Row],[Sales]]</f>
        <v>0.44999999999999996</v>
      </c>
      <c r="Z9377">
        <f>YEAR(Sales_Data[[#This Row],[Order Date]])</f>
        <v>2015</v>
      </c>
    </row>
    <row r="9378" spans="1:26" x14ac:dyDescent="0.2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f>_xlfn.XLOOKUP(Sales_Data[[#This Row],[Category]],Assumptions_Model!A:A, Assumptions_Model!B:B)</f>
        <v>0.55000000000000004</v>
      </c>
      <c r="W9378">
        <f>Sales_Data[[#This Row],[Sales]]*Sales_Data[[#This Row],[Cost_%]]</f>
        <v>17.490000000000002</v>
      </c>
      <c r="X9378">
        <f>Sales_Data[[#This Row],[Sales]]-Sales_Data[[#This Row],[Cost]]</f>
        <v>14.309999999999999</v>
      </c>
      <c r="Y9378" s="3">
        <f>Sales_Data[[#This Row],[Gross_Profit_Recalc]]/Sales_Data[[#This Row],[Sales]]</f>
        <v>0.44999999999999996</v>
      </c>
      <c r="Z9378">
        <f>YEAR(Sales_Data[[#This Row],[Order Date]])</f>
        <v>2017</v>
      </c>
    </row>
    <row r="9379" spans="1:26" x14ac:dyDescent="0.2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f>_xlfn.XLOOKUP(Sales_Data[[#This Row],[Category]],Assumptions_Model!A:A, Assumptions_Model!B:B)</f>
        <v>0.6</v>
      </c>
      <c r="W9379">
        <f>Sales_Data[[#This Row],[Sales]]*Sales_Data[[#This Row],[Cost_%]]</f>
        <v>19.536000000000001</v>
      </c>
      <c r="X9379">
        <f>Sales_Data[[#This Row],[Sales]]-Sales_Data[[#This Row],[Cost]]</f>
        <v>13.024000000000001</v>
      </c>
      <c r="Y9379" s="3">
        <f>Sales_Data[[#This Row],[Gross_Profit_Recalc]]/Sales_Data[[#This Row],[Sales]]</f>
        <v>0.4</v>
      </c>
      <c r="Z9379">
        <f>YEAR(Sales_Data[[#This Row],[Order Date]])</f>
        <v>2017</v>
      </c>
    </row>
    <row r="9380" spans="1:26" x14ac:dyDescent="0.2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>_xlfn.XLOOKUP(Sales_Data[[#This Row],[Category]],Assumptions_Model!A:A, Assumptions_Model!B:B)</f>
        <v>0.6</v>
      </c>
      <c r="W9380">
        <f>Sales_Data[[#This Row],[Sales]]*Sales_Data[[#This Row],[Cost_%]]</f>
        <v>4.2431999999999999</v>
      </c>
      <c r="X9380">
        <f>Sales_Data[[#This Row],[Sales]]-Sales_Data[[#This Row],[Cost]]</f>
        <v>2.8288000000000002</v>
      </c>
      <c r="Y9380" s="3">
        <f>Sales_Data[[#This Row],[Gross_Profit_Recalc]]/Sales_Data[[#This Row],[Sales]]</f>
        <v>0.4</v>
      </c>
      <c r="Z9380">
        <f>YEAR(Sales_Data[[#This Row],[Order Date]])</f>
        <v>2016</v>
      </c>
    </row>
    <row r="9381" spans="1:26" x14ac:dyDescent="0.2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>_xlfn.XLOOKUP(Sales_Data[[#This Row],[Category]],Assumptions_Model!A:A, Assumptions_Model!B:B)</f>
        <v>0.6</v>
      </c>
      <c r="W9381">
        <f>Sales_Data[[#This Row],[Sales]]*Sales_Data[[#This Row],[Cost_%]]</f>
        <v>27.316799999999997</v>
      </c>
      <c r="X9381">
        <f>Sales_Data[[#This Row],[Sales]]-Sales_Data[[#This Row],[Cost]]</f>
        <v>18.211200000000002</v>
      </c>
      <c r="Y9381" s="3">
        <f>Sales_Data[[#This Row],[Gross_Profit_Recalc]]/Sales_Data[[#This Row],[Sales]]</f>
        <v>0.4</v>
      </c>
      <c r="Z9381">
        <f>YEAR(Sales_Data[[#This Row],[Order Date]])</f>
        <v>2014</v>
      </c>
    </row>
    <row r="9382" spans="1:26" x14ac:dyDescent="0.2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>_xlfn.XLOOKUP(Sales_Data[[#This Row],[Category]],Assumptions_Model!A:A, Assumptions_Model!B:B)</f>
        <v>0.65</v>
      </c>
      <c r="W9382">
        <f>Sales_Data[[#This Row],[Sales]]*Sales_Data[[#This Row],[Cost_%]]</f>
        <v>42.109600000000007</v>
      </c>
      <c r="X9382">
        <f>Sales_Data[[#This Row],[Sales]]-Sales_Data[[#This Row],[Cost]]</f>
        <v>22.674399999999999</v>
      </c>
      <c r="Y9382" s="3">
        <f>Sales_Data[[#This Row],[Gross_Profit_Recalc]]/Sales_Data[[#This Row],[Sales]]</f>
        <v>0.34999999999999992</v>
      </c>
      <c r="Z9382">
        <f>YEAR(Sales_Data[[#This Row],[Order Date]])</f>
        <v>2014</v>
      </c>
    </row>
    <row r="9383" spans="1:26" x14ac:dyDescent="0.2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>_xlfn.XLOOKUP(Sales_Data[[#This Row],[Category]],Assumptions_Model!A:A, Assumptions_Model!B:B)</f>
        <v>0.6</v>
      </c>
      <c r="W9383">
        <f>Sales_Data[[#This Row],[Sales]]*Sales_Data[[#This Row],[Cost_%]]</f>
        <v>254.56319999999999</v>
      </c>
      <c r="X9383">
        <f>Sales_Data[[#This Row],[Sales]]-Sales_Data[[#This Row],[Cost]]</f>
        <v>169.7088</v>
      </c>
      <c r="Y9383" s="3">
        <f>Sales_Data[[#This Row],[Gross_Profit_Recalc]]/Sales_Data[[#This Row],[Sales]]</f>
        <v>0.4</v>
      </c>
      <c r="Z9383">
        <f>YEAR(Sales_Data[[#This Row],[Order Date]])</f>
        <v>2014</v>
      </c>
    </row>
    <row r="9384" spans="1:26" x14ac:dyDescent="0.2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>_xlfn.XLOOKUP(Sales_Data[[#This Row],[Category]],Assumptions_Model!A:A, Assumptions_Model!B:B)</f>
        <v>0.6</v>
      </c>
      <c r="W9384">
        <f>Sales_Data[[#This Row],[Sales]]*Sales_Data[[#This Row],[Cost_%]]</f>
        <v>0.80640000000000001</v>
      </c>
      <c r="X9384">
        <f>Sales_Data[[#This Row],[Sales]]-Sales_Data[[#This Row],[Cost]]</f>
        <v>0.53760000000000008</v>
      </c>
      <c r="Y9384" s="3">
        <f>Sales_Data[[#This Row],[Gross_Profit_Recalc]]/Sales_Data[[#This Row],[Sales]]</f>
        <v>0.4</v>
      </c>
      <c r="Z9384">
        <f>YEAR(Sales_Data[[#This Row],[Order Date]])</f>
        <v>2014</v>
      </c>
    </row>
    <row r="9385" spans="1:26" x14ac:dyDescent="0.2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>_xlfn.XLOOKUP(Sales_Data[[#This Row],[Category]],Assumptions_Model!A:A, Assumptions_Model!B:B)</f>
        <v>0.6</v>
      </c>
      <c r="W9385">
        <f>Sales_Data[[#This Row],[Sales]]*Sales_Data[[#This Row],[Cost_%]]</f>
        <v>50.351999999999997</v>
      </c>
      <c r="X9385">
        <f>Sales_Data[[#This Row],[Sales]]-Sales_Data[[#This Row],[Cost]]</f>
        <v>33.568000000000005</v>
      </c>
      <c r="Y9385" s="3">
        <f>Sales_Data[[#This Row],[Gross_Profit_Recalc]]/Sales_Data[[#This Row],[Sales]]</f>
        <v>0.40000000000000008</v>
      </c>
      <c r="Z9385">
        <f>YEAR(Sales_Data[[#This Row],[Order Date]])</f>
        <v>2014</v>
      </c>
    </row>
    <row r="9386" spans="1:26" x14ac:dyDescent="0.2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>_xlfn.XLOOKUP(Sales_Data[[#This Row],[Category]],Assumptions_Model!A:A, Assumptions_Model!B:B)</f>
        <v>0.6</v>
      </c>
      <c r="W9386">
        <f>Sales_Data[[#This Row],[Sales]]*Sales_Data[[#This Row],[Cost_%]]</f>
        <v>15.552</v>
      </c>
      <c r="X9386">
        <f>Sales_Data[[#This Row],[Sales]]-Sales_Data[[#This Row],[Cost]]</f>
        <v>10.368000000000002</v>
      </c>
      <c r="Y9386" s="3">
        <f>Sales_Data[[#This Row],[Gross_Profit_Recalc]]/Sales_Data[[#This Row],[Sales]]</f>
        <v>0.40000000000000008</v>
      </c>
      <c r="Z9386">
        <f>YEAR(Sales_Data[[#This Row],[Order Date]])</f>
        <v>2017</v>
      </c>
    </row>
    <row r="9387" spans="1:26" x14ac:dyDescent="0.2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>_xlfn.XLOOKUP(Sales_Data[[#This Row],[Category]],Assumptions_Model!A:A, Assumptions_Model!B:B)</f>
        <v>0.65</v>
      </c>
      <c r="W9387">
        <f>Sales_Data[[#This Row],[Sales]]*Sales_Data[[#This Row],[Cost_%]]</f>
        <v>78.374399999999994</v>
      </c>
      <c r="X9387">
        <f>Sales_Data[[#This Row],[Sales]]-Sales_Data[[#This Row],[Cost]]</f>
        <v>42.201599999999999</v>
      </c>
      <c r="Y9387" s="3">
        <f>Sales_Data[[#This Row],[Gross_Profit_Recalc]]/Sales_Data[[#This Row],[Sales]]</f>
        <v>0.35000000000000003</v>
      </c>
      <c r="Z9387">
        <f>YEAR(Sales_Data[[#This Row],[Order Date]])</f>
        <v>2017</v>
      </c>
    </row>
    <row r="9388" spans="1:26" x14ac:dyDescent="0.2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>_xlfn.XLOOKUP(Sales_Data[[#This Row],[Category]],Assumptions_Model!A:A, Assumptions_Model!B:B)</f>
        <v>0.6</v>
      </c>
      <c r="W9388">
        <f>Sales_Data[[#This Row],[Sales]]*Sales_Data[[#This Row],[Cost_%]]</f>
        <v>47.951999999999998</v>
      </c>
      <c r="X9388">
        <f>Sales_Data[[#This Row],[Sales]]-Sales_Data[[#This Row],[Cost]]</f>
        <v>31.968000000000004</v>
      </c>
      <c r="Y9388" s="3">
        <f>Sales_Data[[#This Row],[Gross_Profit_Recalc]]/Sales_Data[[#This Row],[Sales]]</f>
        <v>0.4</v>
      </c>
      <c r="Z9388">
        <f>YEAR(Sales_Data[[#This Row],[Order Date]])</f>
        <v>2017</v>
      </c>
    </row>
    <row r="9389" spans="1:26" x14ac:dyDescent="0.2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>_xlfn.XLOOKUP(Sales_Data[[#This Row],[Category]],Assumptions_Model!A:A, Assumptions_Model!B:B)</f>
        <v>0.6</v>
      </c>
      <c r="W9389">
        <f>Sales_Data[[#This Row],[Sales]]*Sales_Data[[#This Row],[Cost_%]]</f>
        <v>7.3679999999999994</v>
      </c>
      <c r="X9389">
        <f>Sales_Data[[#This Row],[Sales]]-Sales_Data[[#This Row],[Cost]]</f>
        <v>4.9119999999999999</v>
      </c>
      <c r="Y9389" s="3">
        <f>Sales_Data[[#This Row],[Gross_Profit_Recalc]]/Sales_Data[[#This Row],[Sales]]</f>
        <v>0.4</v>
      </c>
      <c r="Z9389">
        <f>YEAR(Sales_Data[[#This Row],[Order Date]])</f>
        <v>2017</v>
      </c>
    </row>
    <row r="9390" spans="1:26" x14ac:dyDescent="0.2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>_xlfn.XLOOKUP(Sales_Data[[#This Row],[Category]],Assumptions_Model!A:A, Assumptions_Model!B:B)</f>
        <v>0.6</v>
      </c>
      <c r="W9390">
        <f>Sales_Data[[#This Row],[Sales]]*Sales_Data[[#This Row],[Cost_%]]</f>
        <v>325.76400000000001</v>
      </c>
      <c r="X9390">
        <f>Sales_Data[[#This Row],[Sales]]-Sales_Data[[#This Row],[Cost]]</f>
        <v>217.17600000000004</v>
      </c>
      <c r="Y9390" s="3">
        <f>Sales_Data[[#This Row],[Gross_Profit_Recalc]]/Sales_Data[[#This Row],[Sales]]</f>
        <v>0.4</v>
      </c>
      <c r="Z9390">
        <f>YEAR(Sales_Data[[#This Row],[Order Date]])</f>
        <v>2017</v>
      </c>
    </row>
    <row r="9391" spans="1:26" x14ac:dyDescent="0.2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>_xlfn.XLOOKUP(Sales_Data[[#This Row],[Category]],Assumptions_Model!A:A, Assumptions_Model!B:B)</f>
        <v>0.6</v>
      </c>
      <c r="W9391">
        <f>Sales_Data[[#This Row],[Sales]]*Sales_Data[[#This Row],[Cost_%]]</f>
        <v>1.224</v>
      </c>
      <c r="X9391">
        <f>Sales_Data[[#This Row],[Sales]]-Sales_Data[[#This Row],[Cost]]</f>
        <v>0.81600000000000006</v>
      </c>
      <c r="Y9391" s="3">
        <f>Sales_Data[[#This Row],[Gross_Profit_Recalc]]/Sales_Data[[#This Row],[Sales]]</f>
        <v>0.4</v>
      </c>
      <c r="Z9391">
        <f>YEAR(Sales_Data[[#This Row],[Order Date]])</f>
        <v>2017</v>
      </c>
    </row>
    <row r="9392" spans="1:26" x14ac:dyDescent="0.2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>_xlfn.XLOOKUP(Sales_Data[[#This Row],[Category]],Assumptions_Model!A:A, Assumptions_Model!B:B)</f>
        <v>0.6</v>
      </c>
      <c r="W9392">
        <f>Sales_Data[[#This Row],[Sales]]*Sales_Data[[#This Row],[Cost_%]]</f>
        <v>137.35199999999998</v>
      </c>
      <c r="X9392">
        <f>Sales_Data[[#This Row],[Sales]]-Sales_Data[[#This Row],[Cost]]</f>
        <v>91.568000000000012</v>
      </c>
      <c r="Y9392" s="3">
        <f>Sales_Data[[#This Row],[Gross_Profit_Recalc]]/Sales_Data[[#This Row],[Sales]]</f>
        <v>0.40000000000000008</v>
      </c>
      <c r="Z9392">
        <f>YEAR(Sales_Data[[#This Row],[Order Date]])</f>
        <v>2015</v>
      </c>
    </row>
    <row r="9393" spans="1:26" x14ac:dyDescent="0.2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>_xlfn.XLOOKUP(Sales_Data[[#This Row],[Category]],Assumptions_Model!A:A, Assumptions_Model!B:B)</f>
        <v>0.55000000000000004</v>
      </c>
      <c r="W9393">
        <f>Sales_Data[[#This Row],[Sales]]*Sales_Data[[#This Row],[Cost_%]]</f>
        <v>4.3956</v>
      </c>
      <c r="X9393">
        <f>Sales_Data[[#This Row],[Sales]]-Sales_Data[[#This Row],[Cost]]</f>
        <v>3.5964</v>
      </c>
      <c r="Y9393" s="3">
        <f>Sales_Data[[#This Row],[Gross_Profit_Recalc]]/Sales_Data[[#This Row],[Sales]]</f>
        <v>0.45</v>
      </c>
      <c r="Z9393">
        <f>YEAR(Sales_Data[[#This Row],[Order Date]])</f>
        <v>2017</v>
      </c>
    </row>
    <row r="9394" spans="1:26" x14ac:dyDescent="0.2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f>_xlfn.XLOOKUP(Sales_Data[[#This Row],[Category]],Assumptions_Model!A:A, Assumptions_Model!B:B)</f>
        <v>0.65</v>
      </c>
      <c r="W9394">
        <f>Sales_Data[[#This Row],[Sales]]*Sales_Data[[#This Row],[Cost_%]]</f>
        <v>378.51840000000004</v>
      </c>
      <c r="X9394">
        <f>Sales_Data[[#This Row],[Sales]]-Sales_Data[[#This Row],[Cost]]</f>
        <v>203.81759999999997</v>
      </c>
      <c r="Y9394" s="3">
        <f>Sales_Data[[#This Row],[Gross_Profit_Recalc]]/Sales_Data[[#This Row],[Sales]]</f>
        <v>0.34999999999999992</v>
      </c>
      <c r="Z9394">
        <f>YEAR(Sales_Data[[#This Row],[Order Date]])</f>
        <v>2015</v>
      </c>
    </row>
    <row r="9395" spans="1:26" x14ac:dyDescent="0.2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f>_xlfn.XLOOKUP(Sales_Data[[#This Row],[Category]],Assumptions_Model!A:A, Assumptions_Model!B:B)</f>
        <v>0.55000000000000004</v>
      </c>
      <c r="W9395">
        <f>Sales_Data[[#This Row],[Sales]]*Sales_Data[[#This Row],[Cost_%]]</f>
        <v>346.47250000000003</v>
      </c>
      <c r="X9395">
        <f>Sales_Data[[#This Row],[Sales]]-Sales_Data[[#This Row],[Cost]]</f>
        <v>283.47750000000002</v>
      </c>
      <c r="Y9395" s="3">
        <f>Sales_Data[[#This Row],[Gross_Profit_Recalc]]/Sales_Data[[#This Row],[Sales]]</f>
        <v>0.45</v>
      </c>
      <c r="Z9395">
        <f>YEAR(Sales_Data[[#This Row],[Order Date]])</f>
        <v>2014</v>
      </c>
    </row>
    <row r="9396" spans="1:26" x14ac:dyDescent="0.2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>_xlfn.XLOOKUP(Sales_Data[[#This Row],[Category]],Assumptions_Model!A:A, Assumptions_Model!B:B)</f>
        <v>0.65</v>
      </c>
      <c r="W9396">
        <f>Sales_Data[[#This Row],[Sales]]*Sales_Data[[#This Row],[Cost_%]]</f>
        <v>410.65830000000005</v>
      </c>
      <c r="X9396">
        <f>Sales_Data[[#This Row],[Sales]]-Sales_Data[[#This Row],[Cost]]</f>
        <v>221.12369999999999</v>
      </c>
      <c r="Y9396" s="3">
        <f>Sales_Data[[#This Row],[Gross_Profit_Recalc]]/Sales_Data[[#This Row],[Sales]]</f>
        <v>0.35</v>
      </c>
      <c r="Z9396">
        <f>YEAR(Sales_Data[[#This Row],[Order Date]])</f>
        <v>2014</v>
      </c>
    </row>
    <row r="9397" spans="1:26" x14ac:dyDescent="0.2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>_xlfn.XLOOKUP(Sales_Data[[#This Row],[Category]],Assumptions_Model!A:A, Assumptions_Model!B:B)</f>
        <v>0.65</v>
      </c>
      <c r="W9397">
        <f>Sales_Data[[#This Row],[Sales]]*Sales_Data[[#This Row],[Cost_%]]</f>
        <v>521.01919999999996</v>
      </c>
      <c r="X9397">
        <f>Sales_Data[[#This Row],[Sales]]-Sales_Data[[#This Row],[Cost]]</f>
        <v>280.54880000000003</v>
      </c>
      <c r="Y9397" s="3">
        <f>Sales_Data[[#This Row],[Gross_Profit_Recalc]]/Sales_Data[[#This Row],[Sales]]</f>
        <v>0.35000000000000003</v>
      </c>
      <c r="Z9397">
        <f>YEAR(Sales_Data[[#This Row],[Order Date]])</f>
        <v>2014</v>
      </c>
    </row>
    <row r="9398" spans="1:26" x14ac:dyDescent="0.2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>_xlfn.XLOOKUP(Sales_Data[[#This Row],[Category]],Assumptions_Model!A:A, Assumptions_Model!B:B)</f>
        <v>0.6</v>
      </c>
      <c r="W9398">
        <f>Sales_Data[[#This Row],[Sales]]*Sales_Data[[#This Row],[Cost_%]]</f>
        <v>45.108000000000004</v>
      </c>
      <c r="X9398">
        <f>Sales_Data[[#This Row],[Sales]]-Sales_Data[[#This Row],[Cost]]</f>
        <v>30.072000000000003</v>
      </c>
      <c r="Y9398" s="3">
        <f>Sales_Data[[#This Row],[Gross_Profit_Recalc]]/Sales_Data[[#This Row],[Sales]]</f>
        <v>0.4</v>
      </c>
      <c r="Z9398">
        <f>YEAR(Sales_Data[[#This Row],[Order Date]])</f>
        <v>2014</v>
      </c>
    </row>
    <row r="9399" spans="1:26" x14ac:dyDescent="0.2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>_xlfn.XLOOKUP(Sales_Data[[#This Row],[Category]],Assumptions_Model!A:A, Assumptions_Model!B:B)</f>
        <v>0.6</v>
      </c>
      <c r="W9399">
        <f>Sales_Data[[#This Row],[Sales]]*Sales_Data[[#This Row],[Cost_%]]</f>
        <v>18.588000000000001</v>
      </c>
      <c r="X9399">
        <f>Sales_Data[[#This Row],[Sales]]-Sales_Data[[#This Row],[Cost]]</f>
        <v>12.391999999999999</v>
      </c>
      <c r="Y9399" s="3">
        <f>Sales_Data[[#This Row],[Gross_Profit_Recalc]]/Sales_Data[[#This Row],[Sales]]</f>
        <v>0.39999999999999997</v>
      </c>
      <c r="Z9399">
        <f>YEAR(Sales_Data[[#This Row],[Order Date]])</f>
        <v>2014</v>
      </c>
    </row>
    <row r="9400" spans="1:26" x14ac:dyDescent="0.2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f>_xlfn.XLOOKUP(Sales_Data[[#This Row],[Category]],Assumptions_Model!A:A, Assumptions_Model!B:B)</f>
        <v>0.55000000000000004</v>
      </c>
      <c r="W9400">
        <f>Sales_Data[[#This Row],[Sales]]*Sales_Data[[#This Row],[Cost_%]]</f>
        <v>742.45050000000015</v>
      </c>
      <c r="X9400">
        <f>Sales_Data[[#This Row],[Sales]]-Sales_Data[[#This Row],[Cost]]</f>
        <v>607.45949999999993</v>
      </c>
      <c r="Y9400" s="3">
        <f>Sales_Data[[#This Row],[Gross_Profit_Recalc]]/Sales_Data[[#This Row],[Sales]]</f>
        <v>0.4499999999999999</v>
      </c>
      <c r="Z9400">
        <f>YEAR(Sales_Data[[#This Row],[Order Date]])</f>
        <v>2014</v>
      </c>
    </row>
    <row r="9401" spans="1:26" x14ac:dyDescent="0.2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>_xlfn.XLOOKUP(Sales_Data[[#This Row],[Category]],Assumptions_Model!A:A, Assumptions_Model!B:B)</f>
        <v>0.6</v>
      </c>
      <c r="W9401">
        <f>Sales_Data[[#This Row],[Sales]]*Sales_Data[[#This Row],[Cost_%]]</f>
        <v>8.4672000000000001</v>
      </c>
      <c r="X9401">
        <f>Sales_Data[[#This Row],[Sales]]-Sales_Data[[#This Row],[Cost]]</f>
        <v>5.6448</v>
      </c>
      <c r="Y9401" s="3">
        <f>Sales_Data[[#This Row],[Gross_Profit_Recalc]]/Sales_Data[[#This Row],[Sales]]</f>
        <v>0.4</v>
      </c>
      <c r="Z9401">
        <f>YEAR(Sales_Data[[#This Row],[Order Date]])</f>
        <v>2016</v>
      </c>
    </row>
    <row r="9402" spans="1:26" x14ac:dyDescent="0.2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>_xlfn.XLOOKUP(Sales_Data[[#This Row],[Category]],Assumptions_Model!A:A, Assumptions_Model!B:B)</f>
        <v>0.6</v>
      </c>
      <c r="W9402">
        <f>Sales_Data[[#This Row],[Sales]]*Sales_Data[[#This Row],[Cost_%]]</f>
        <v>18.672000000000001</v>
      </c>
      <c r="X9402">
        <f>Sales_Data[[#This Row],[Sales]]-Sales_Data[[#This Row],[Cost]]</f>
        <v>12.448</v>
      </c>
      <c r="Y9402" s="3">
        <f>Sales_Data[[#This Row],[Gross_Profit_Recalc]]/Sales_Data[[#This Row],[Sales]]</f>
        <v>0.4</v>
      </c>
      <c r="Z9402">
        <f>YEAR(Sales_Data[[#This Row],[Order Date]])</f>
        <v>2015</v>
      </c>
    </row>
    <row r="9403" spans="1:26" x14ac:dyDescent="0.2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f>_xlfn.XLOOKUP(Sales_Data[[#This Row],[Category]],Assumptions_Model!A:A, Assumptions_Model!B:B)</f>
        <v>0.65</v>
      </c>
      <c r="W9403">
        <f>Sales_Data[[#This Row],[Sales]]*Sales_Data[[#This Row],[Cost_%]]</f>
        <v>2.7768000000000002</v>
      </c>
      <c r="X9403">
        <f>Sales_Data[[#This Row],[Sales]]-Sales_Data[[#This Row],[Cost]]</f>
        <v>1.4952000000000001</v>
      </c>
      <c r="Y9403" s="3">
        <f>Sales_Data[[#This Row],[Gross_Profit_Recalc]]/Sales_Data[[#This Row],[Sales]]</f>
        <v>0.35</v>
      </c>
      <c r="Z9403">
        <f>YEAR(Sales_Data[[#This Row],[Order Date]])</f>
        <v>2014</v>
      </c>
    </row>
    <row r="9404" spans="1:26" x14ac:dyDescent="0.2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>_xlfn.XLOOKUP(Sales_Data[[#This Row],[Category]],Assumptions_Model!A:A, Assumptions_Model!B:B)</f>
        <v>0.65</v>
      </c>
      <c r="W9404">
        <f>Sales_Data[[#This Row],[Sales]]*Sales_Data[[#This Row],[Cost_%]]</f>
        <v>135.9462</v>
      </c>
      <c r="X9404">
        <f>Sales_Data[[#This Row],[Sales]]-Sales_Data[[#This Row],[Cost]]</f>
        <v>73.201799999999992</v>
      </c>
      <c r="Y9404" s="3">
        <f>Sales_Data[[#This Row],[Gross_Profit_Recalc]]/Sales_Data[[#This Row],[Sales]]</f>
        <v>0.35</v>
      </c>
      <c r="Z9404">
        <f>YEAR(Sales_Data[[#This Row],[Order Date]])</f>
        <v>2016</v>
      </c>
    </row>
    <row r="9405" spans="1:26" x14ac:dyDescent="0.2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>_xlfn.XLOOKUP(Sales_Data[[#This Row],[Category]],Assumptions_Model!A:A, Assumptions_Model!B:B)</f>
        <v>0.6</v>
      </c>
      <c r="W9405">
        <f>Sales_Data[[#This Row],[Sales]]*Sales_Data[[#This Row],[Cost_%]]</f>
        <v>954.61199999999997</v>
      </c>
      <c r="X9405">
        <f>Sales_Data[[#This Row],[Sales]]-Sales_Data[[#This Row],[Cost]]</f>
        <v>636.40800000000002</v>
      </c>
      <c r="Y9405" s="3">
        <f>Sales_Data[[#This Row],[Gross_Profit_Recalc]]/Sales_Data[[#This Row],[Sales]]</f>
        <v>0.4</v>
      </c>
      <c r="Z9405">
        <f>YEAR(Sales_Data[[#This Row],[Order Date]])</f>
        <v>2016</v>
      </c>
    </row>
    <row r="9406" spans="1:26" x14ac:dyDescent="0.2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>_xlfn.XLOOKUP(Sales_Data[[#This Row],[Category]],Assumptions_Model!A:A, Assumptions_Model!B:B)</f>
        <v>0.6</v>
      </c>
      <c r="W9406">
        <f>Sales_Data[[#This Row],[Sales]]*Sales_Data[[#This Row],[Cost_%]]</f>
        <v>4.7519999999999998</v>
      </c>
      <c r="X9406">
        <f>Sales_Data[[#This Row],[Sales]]-Sales_Data[[#This Row],[Cost]]</f>
        <v>3.1680000000000001</v>
      </c>
      <c r="Y9406" s="3">
        <f>Sales_Data[[#This Row],[Gross_Profit_Recalc]]/Sales_Data[[#This Row],[Sales]]</f>
        <v>0.4</v>
      </c>
      <c r="Z9406">
        <f>YEAR(Sales_Data[[#This Row],[Order Date]])</f>
        <v>2017</v>
      </c>
    </row>
    <row r="9407" spans="1:26" x14ac:dyDescent="0.2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f>_xlfn.XLOOKUP(Sales_Data[[#This Row],[Category]],Assumptions_Model!A:A, Assumptions_Model!B:B)</f>
        <v>0.55000000000000004</v>
      </c>
      <c r="W9407">
        <f>Sales_Data[[#This Row],[Sales]]*Sales_Data[[#This Row],[Cost_%]]</f>
        <v>316.20050000000003</v>
      </c>
      <c r="X9407">
        <f>Sales_Data[[#This Row],[Sales]]-Sales_Data[[#This Row],[Cost]]</f>
        <v>258.70949999999993</v>
      </c>
      <c r="Y9407" s="3">
        <f>Sales_Data[[#This Row],[Gross_Profit_Recalc]]/Sales_Data[[#This Row],[Sales]]</f>
        <v>0.4499999999999999</v>
      </c>
      <c r="Z9407">
        <f>YEAR(Sales_Data[[#This Row],[Order Date]])</f>
        <v>2014</v>
      </c>
    </row>
    <row r="9408" spans="1:26" x14ac:dyDescent="0.2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f>_xlfn.XLOOKUP(Sales_Data[[#This Row],[Category]],Assumptions_Model!A:A, Assumptions_Model!B:B)</f>
        <v>0.6</v>
      </c>
      <c r="W9408">
        <f>Sales_Data[[#This Row],[Sales]]*Sales_Data[[#This Row],[Cost_%]]</f>
        <v>5.0688000000000004</v>
      </c>
      <c r="X9408">
        <f>Sales_Data[[#This Row],[Sales]]-Sales_Data[[#This Row],[Cost]]</f>
        <v>3.3792</v>
      </c>
      <c r="Y9408" s="3">
        <f>Sales_Data[[#This Row],[Gross_Profit_Recalc]]/Sales_Data[[#This Row],[Sales]]</f>
        <v>0.39999999999999997</v>
      </c>
      <c r="Z9408">
        <f>YEAR(Sales_Data[[#This Row],[Order Date]])</f>
        <v>2014</v>
      </c>
    </row>
    <row r="9409" spans="1:26" x14ac:dyDescent="0.2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>_xlfn.XLOOKUP(Sales_Data[[#This Row],[Category]],Assumptions_Model!A:A, Assumptions_Model!B:B)</f>
        <v>0.55000000000000004</v>
      </c>
      <c r="W9409">
        <f>Sales_Data[[#This Row],[Sales]]*Sales_Data[[#This Row],[Cost_%]]</f>
        <v>589.05000000000007</v>
      </c>
      <c r="X9409">
        <f>Sales_Data[[#This Row],[Sales]]-Sales_Data[[#This Row],[Cost]]</f>
        <v>481.94999999999993</v>
      </c>
      <c r="Y9409" s="3">
        <f>Sales_Data[[#This Row],[Gross_Profit_Recalc]]/Sales_Data[[#This Row],[Sales]]</f>
        <v>0.44999999999999996</v>
      </c>
      <c r="Z9409">
        <f>YEAR(Sales_Data[[#This Row],[Order Date]])</f>
        <v>2017</v>
      </c>
    </row>
    <row r="9410" spans="1:26" x14ac:dyDescent="0.2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f>_xlfn.XLOOKUP(Sales_Data[[#This Row],[Category]],Assumptions_Model!A:A, Assumptions_Model!B:B)</f>
        <v>0.65</v>
      </c>
      <c r="W9410">
        <f>Sales_Data[[#This Row],[Sales]]*Sales_Data[[#This Row],[Cost_%]]</f>
        <v>7.8455000000000004</v>
      </c>
      <c r="X9410">
        <f>Sales_Data[[#This Row],[Sales]]-Sales_Data[[#This Row],[Cost]]</f>
        <v>4.2244999999999999</v>
      </c>
      <c r="Y9410" s="3">
        <f>Sales_Data[[#This Row],[Gross_Profit_Recalc]]/Sales_Data[[#This Row],[Sales]]</f>
        <v>0.35</v>
      </c>
      <c r="Z9410">
        <f>YEAR(Sales_Data[[#This Row],[Order Date]])</f>
        <v>2017</v>
      </c>
    </row>
    <row r="9411" spans="1:26" x14ac:dyDescent="0.2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>_xlfn.XLOOKUP(Sales_Data[[#This Row],[Category]],Assumptions_Model!A:A, Assumptions_Model!B:B)</f>
        <v>0.6</v>
      </c>
      <c r="W9411">
        <f>Sales_Data[[#This Row],[Sales]]*Sales_Data[[#This Row],[Cost_%]]</f>
        <v>1.9638</v>
      </c>
      <c r="X9411">
        <f>Sales_Data[[#This Row],[Sales]]-Sales_Data[[#This Row],[Cost]]</f>
        <v>1.3092000000000001</v>
      </c>
      <c r="Y9411" s="3">
        <f>Sales_Data[[#This Row],[Gross_Profit_Recalc]]/Sales_Data[[#This Row],[Sales]]</f>
        <v>0.4</v>
      </c>
      <c r="Z9411">
        <f>YEAR(Sales_Data[[#This Row],[Order Date]])</f>
        <v>2017</v>
      </c>
    </row>
    <row r="9412" spans="1:26" x14ac:dyDescent="0.2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>_xlfn.XLOOKUP(Sales_Data[[#This Row],[Category]],Assumptions_Model!A:A, Assumptions_Model!B:B)</f>
        <v>0.65</v>
      </c>
      <c r="W9412">
        <f>Sales_Data[[#This Row],[Sales]]*Sales_Data[[#This Row],[Cost_%]]</f>
        <v>57.148000000000003</v>
      </c>
      <c r="X9412">
        <f>Sales_Data[[#This Row],[Sales]]-Sales_Data[[#This Row],[Cost]]</f>
        <v>30.771999999999998</v>
      </c>
      <c r="Y9412" s="3">
        <f>Sales_Data[[#This Row],[Gross_Profit_Recalc]]/Sales_Data[[#This Row],[Sales]]</f>
        <v>0.35</v>
      </c>
      <c r="Z9412">
        <f>YEAR(Sales_Data[[#This Row],[Order Date]])</f>
        <v>2017</v>
      </c>
    </row>
    <row r="9413" spans="1:26" x14ac:dyDescent="0.2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>_xlfn.XLOOKUP(Sales_Data[[#This Row],[Category]],Assumptions_Model!A:A, Assumptions_Model!B:B)</f>
        <v>0.6</v>
      </c>
      <c r="W9413">
        <f>Sales_Data[[#This Row],[Sales]]*Sales_Data[[#This Row],[Cost_%]]</f>
        <v>62.817599999999999</v>
      </c>
      <c r="X9413">
        <f>Sales_Data[[#This Row],[Sales]]-Sales_Data[[#This Row],[Cost]]</f>
        <v>41.878399999999999</v>
      </c>
      <c r="Y9413" s="3">
        <f>Sales_Data[[#This Row],[Gross_Profit_Recalc]]/Sales_Data[[#This Row],[Sales]]</f>
        <v>0.4</v>
      </c>
      <c r="Z9413">
        <f>YEAR(Sales_Data[[#This Row],[Order Date]])</f>
        <v>2016</v>
      </c>
    </row>
    <row r="9414" spans="1:26" x14ac:dyDescent="0.2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>_xlfn.XLOOKUP(Sales_Data[[#This Row],[Category]],Assumptions_Model!A:A, Assumptions_Model!B:B)</f>
        <v>0.65</v>
      </c>
      <c r="W9414">
        <f>Sales_Data[[#This Row],[Sales]]*Sales_Data[[#This Row],[Cost_%]]</f>
        <v>1822.548</v>
      </c>
      <c r="X9414">
        <f>Sales_Data[[#This Row],[Sales]]-Sales_Data[[#This Row],[Cost]]</f>
        <v>981.37200000000007</v>
      </c>
      <c r="Y9414" s="3">
        <f>Sales_Data[[#This Row],[Gross_Profit_Recalc]]/Sales_Data[[#This Row],[Sales]]</f>
        <v>0.35000000000000003</v>
      </c>
      <c r="Z9414">
        <f>YEAR(Sales_Data[[#This Row],[Order Date]])</f>
        <v>2015</v>
      </c>
    </row>
    <row r="9415" spans="1:26" x14ac:dyDescent="0.2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>_xlfn.XLOOKUP(Sales_Data[[#This Row],[Category]],Assumptions_Model!A:A, Assumptions_Model!B:B)</f>
        <v>0.6</v>
      </c>
      <c r="W9415">
        <f>Sales_Data[[#This Row],[Sales]]*Sales_Data[[#This Row],[Cost_%]]</f>
        <v>4.0895999999999999</v>
      </c>
      <c r="X9415">
        <f>Sales_Data[[#This Row],[Sales]]-Sales_Data[[#This Row],[Cost]]</f>
        <v>2.7263999999999999</v>
      </c>
      <c r="Y9415" s="3">
        <f>Sales_Data[[#This Row],[Gross_Profit_Recalc]]/Sales_Data[[#This Row],[Sales]]</f>
        <v>0.4</v>
      </c>
      <c r="Z9415">
        <f>YEAR(Sales_Data[[#This Row],[Order Date]])</f>
        <v>2016</v>
      </c>
    </row>
    <row r="9416" spans="1:26" x14ac:dyDescent="0.2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f>_xlfn.XLOOKUP(Sales_Data[[#This Row],[Category]],Assumptions_Model!A:A, Assumptions_Model!B:B)</f>
        <v>0.55000000000000004</v>
      </c>
      <c r="W9416">
        <f>Sales_Data[[#This Row],[Sales]]*Sales_Data[[#This Row],[Cost_%]]</f>
        <v>137.27120000000002</v>
      </c>
      <c r="X9416">
        <f>Sales_Data[[#This Row],[Sales]]-Sales_Data[[#This Row],[Cost]]</f>
        <v>112.31279999999998</v>
      </c>
      <c r="Y9416" s="3">
        <f>Sales_Data[[#This Row],[Gross_Profit_Recalc]]/Sales_Data[[#This Row],[Sales]]</f>
        <v>0.4499999999999999</v>
      </c>
      <c r="Z9416">
        <f>YEAR(Sales_Data[[#This Row],[Order Date]])</f>
        <v>2015</v>
      </c>
    </row>
    <row r="9417" spans="1:26" x14ac:dyDescent="0.2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f>_xlfn.XLOOKUP(Sales_Data[[#This Row],[Category]],Assumptions_Model!A:A, Assumptions_Model!B:B)</f>
        <v>0.6</v>
      </c>
      <c r="W9417">
        <f>Sales_Data[[#This Row],[Sales]]*Sales_Data[[#This Row],[Cost_%]]</f>
        <v>10.764000000000001</v>
      </c>
      <c r="X9417">
        <f>Sales_Data[[#This Row],[Sales]]-Sales_Data[[#This Row],[Cost]]</f>
        <v>7.1760000000000002</v>
      </c>
      <c r="Y9417" s="3">
        <f>Sales_Data[[#This Row],[Gross_Profit_Recalc]]/Sales_Data[[#This Row],[Sales]]</f>
        <v>0.39999999999999997</v>
      </c>
      <c r="Z9417">
        <f>YEAR(Sales_Data[[#This Row],[Order Date]])</f>
        <v>2015</v>
      </c>
    </row>
    <row r="9418" spans="1:26" x14ac:dyDescent="0.2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>_xlfn.XLOOKUP(Sales_Data[[#This Row],[Category]],Assumptions_Model!A:A, Assumptions_Model!B:B)</f>
        <v>0.65</v>
      </c>
      <c r="W9418">
        <f>Sales_Data[[#This Row],[Sales]]*Sales_Data[[#This Row],[Cost_%]]</f>
        <v>6.5714999999999995</v>
      </c>
      <c r="X9418">
        <f>Sales_Data[[#This Row],[Sales]]-Sales_Data[[#This Row],[Cost]]</f>
        <v>3.5385</v>
      </c>
      <c r="Y9418" s="3">
        <f>Sales_Data[[#This Row],[Gross_Profit_Recalc]]/Sales_Data[[#This Row],[Sales]]</f>
        <v>0.35000000000000003</v>
      </c>
      <c r="Z9418">
        <f>YEAR(Sales_Data[[#This Row],[Order Date]])</f>
        <v>2015</v>
      </c>
    </row>
    <row r="9419" spans="1:26" x14ac:dyDescent="0.2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>_xlfn.XLOOKUP(Sales_Data[[#This Row],[Category]],Assumptions_Model!A:A, Assumptions_Model!B:B)</f>
        <v>0.6</v>
      </c>
      <c r="W9419">
        <f>Sales_Data[[#This Row],[Sales]]*Sales_Data[[#This Row],[Cost_%]]</f>
        <v>6.2207999999999997</v>
      </c>
      <c r="X9419">
        <f>Sales_Data[[#This Row],[Sales]]-Sales_Data[[#This Row],[Cost]]</f>
        <v>4.1472000000000007</v>
      </c>
      <c r="Y9419" s="3">
        <f>Sales_Data[[#This Row],[Gross_Profit_Recalc]]/Sales_Data[[#This Row],[Sales]]</f>
        <v>0.40000000000000008</v>
      </c>
      <c r="Z9419">
        <f>YEAR(Sales_Data[[#This Row],[Order Date]])</f>
        <v>2014</v>
      </c>
    </row>
    <row r="9420" spans="1:26" x14ac:dyDescent="0.2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>_xlfn.XLOOKUP(Sales_Data[[#This Row],[Category]],Assumptions_Model!A:A, Assumptions_Model!B:B)</f>
        <v>0.6</v>
      </c>
      <c r="W9420">
        <f>Sales_Data[[#This Row],[Sales]]*Sales_Data[[#This Row],[Cost_%]]</f>
        <v>7.1711999999999998</v>
      </c>
      <c r="X9420">
        <f>Sales_Data[[#This Row],[Sales]]-Sales_Data[[#This Row],[Cost]]</f>
        <v>4.7808000000000002</v>
      </c>
      <c r="Y9420" s="3">
        <f>Sales_Data[[#This Row],[Gross_Profit_Recalc]]/Sales_Data[[#This Row],[Sales]]</f>
        <v>0.4</v>
      </c>
      <c r="Z9420">
        <f>YEAR(Sales_Data[[#This Row],[Order Date]])</f>
        <v>2014</v>
      </c>
    </row>
    <row r="9421" spans="1:26" x14ac:dyDescent="0.2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>_xlfn.XLOOKUP(Sales_Data[[#This Row],[Category]],Assumptions_Model!A:A, Assumptions_Model!B:B)</f>
        <v>0.6</v>
      </c>
      <c r="W9421">
        <f>Sales_Data[[#This Row],[Sales]]*Sales_Data[[#This Row],[Cost_%]]</f>
        <v>9.1343999999999994</v>
      </c>
      <c r="X9421">
        <f>Sales_Data[[#This Row],[Sales]]-Sales_Data[[#This Row],[Cost]]</f>
        <v>6.0896000000000008</v>
      </c>
      <c r="Y9421" s="3">
        <f>Sales_Data[[#This Row],[Gross_Profit_Recalc]]/Sales_Data[[#This Row],[Sales]]</f>
        <v>0.4</v>
      </c>
      <c r="Z9421">
        <f>YEAR(Sales_Data[[#This Row],[Order Date]])</f>
        <v>2017</v>
      </c>
    </row>
    <row r="9422" spans="1:26" x14ac:dyDescent="0.2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>_xlfn.XLOOKUP(Sales_Data[[#This Row],[Category]],Assumptions_Model!A:A, Assumptions_Model!B:B)</f>
        <v>0.6</v>
      </c>
      <c r="W9422">
        <f>Sales_Data[[#This Row],[Sales]]*Sales_Data[[#This Row],[Cost_%]]</f>
        <v>13.1904</v>
      </c>
      <c r="X9422">
        <f>Sales_Data[[#This Row],[Sales]]-Sales_Data[[#This Row],[Cost]]</f>
        <v>8.7936000000000014</v>
      </c>
      <c r="Y9422" s="3">
        <f>Sales_Data[[#This Row],[Gross_Profit_Recalc]]/Sales_Data[[#This Row],[Sales]]</f>
        <v>0.4</v>
      </c>
      <c r="Z9422">
        <f>YEAR(Sales_Data[[#This Row],[Order Date]])</f>
        <v>2017</v>
      </c>
    </row>
    <row r="9423" spans="1:26" x14ac:dyDescent="0.2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>_xlfn.XLOOKUP(Sales_Data[[#This Row],[Category]],Assumptions_Model!A:A, Assumptions_Model!B:B)</f>
        <v>0.55000000000000004</v>
      </c>
      <c r="W9423">
        <f>Sales_Data[[#This Row],[Sales]]*Sales_Data[[#This Row],[Cost_%]]</f>
        <v>332.61360000000002</v>
      </c>
      <c r="X9423">
        <f>Sales_Data[[#This Row],[Sales]]-Sales_Data[[#This Row],[Cost]]</f>
        <v>272.13839999999993</v>
      </c>
      <c r="Y9423" s="3">
        <f>Sales_Data[[#This Row],[Gross_Profit_Recalc]]/Sales_Data[[#This Row],[Sales]]</f>
        <v>0.4499999999999999</v>
      </c>
      <c r="Z9423">
        <f>YEAR(Sales_Data[[#This Row],[Order Date]])</f>
        <v>2014</v>
      </c>
    </row>
    <row r="9424" spans="1:26" x14ac:dyDescent="0.2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>_xlfn.XLOOKUP(Sales_Data[[#This Row],[Category]],Assumptions_Model!A:A, Assumptions_Model!B:B)</f>
        <v>0.6</v>
      </c>
      <c r="W9424">
        <f>Sales_Data[[#This Row],[Sales]]*Sales_Data[[#This Row],[Cost_%]]</f>
        <v>24.42</v>
      </c>
      <c r="X9424">
        <f>Sales_Data[[#This Row],[Sales]]-Sales_Data[[#This Row],[Cost]]</f>
        <v>16.28</v>
      </c>
      <c r="Y9424" s="3">
        <f>Sales_Data[[#This Row],[Gross_Profit_Recalc]]/Sales_Data[[#This Row],[Sales]]</f>
        <v>0.4</v>
      </c>
      <c r="Z9424">
        <f>YEAR(Sales_Data[[#This Row],[Order Date]])</f>
        <v>2014</v>
      </c>
    </row>
    <row r="9425" spans="1:26" x14ac:dyDescent="0.2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f>_xlfn.XLOOKUP(Sales_Data[[#This Row],[Category]],Assumptions_Model!A:A, Assumptions_Model!B:B)</f>
        <v>0.55000000000000004</v>
      </c>
      <c r="W9425">
        <f>Sales_Data[[#This Row],[Sales]]*Sales_Data[[#This Row],[Cost_%]]</f>
        <v>166.30680000000001</v>
      </c>
      <c r="X9425">
        <f>Sales_Data[[#This Row],[Sales]]-Sales_Data[[#This Row],[Cost]]</f>
        <v>136.06919999999997</v>
      </c>
      <c r="Y9425" s="3">
        <f>Sales_Data[[#This Row],[Gross_Profit_Recalc]]/Sales_Data[[#This Row],[Sales]]</f>
        <v>0.4499999999999999</v>
      </c>
      <c r="Z9425">
        <f>YEAR(Sales_Data[[#This Row],[Order Date]])</f>
        <v>2014</v>
      </c>
    </row>
    <row r="9426" spans="1:26" x14ac:dyDescent="0.2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>_xlfn.XLOOKUP(Sales_Data[[#This Row],[Category]],Assumptions_Model!A:A, Assumptions_Model!B:B)</f>
        <v>0.55000000000000004</v>
      </c>
      <c r="W9426">
        <f>Sales_Data[[#This Row],[Sales]]*Sales_Data[[#This Row],[Cost_%]]</f>
        <v>24.750000000000004</v>
      </c>
      <c r="X9426">
        <f>Sales_Data[[#This Row],[Sales]]-Sales_Data[[#This Row],[Cost]]</f>
        <v>20.249999999999996</v>
      </c>
      <c r="Y9426" s="3">
        <f>Sales_Data[[#This Row],[Gross_Profit_Recalc]]/Sales_Data[[#This Row],[Sales]]</f>
        <v>0.4499999999999999</v>
      </c>
      <c r="Z9426">
        <f>YEAR(Sales_Data[[#This Row],[Order Date]])</f>
        <v>2014</v>
      </c>
    </row>
    <row r="9427" spans="1:26" x14ac:dyDescent="0.2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>_xlfn.XLOOKUP(Sales_Data[[#This Row],[Category]],Assumptions_Model!A:A, Assumptions_Model!B:B)</f>
        <v>0.65</v>
      </c>
      <c r="W9427">
        <f>Sales_Data[[#This Row],[Sales]]*Sales_Data[[#This Row],[Cost_%]]</f>
        <v>2460.4398000000001</v>
      </c>
      <c r="X9427">
        <f>Sales_Data[[#This Row],[Sales]]-Sales_Data[[#This Row],[Cost]]</f>
        <v>1324.8521999999998</v>
      </c>
      <c r="Y9427" s="3">
        <f>Sales_Data[[#This Row],[Gross_Profit_Recalc]]/Sales_Data[[#This Row],[Sales]]</f>
        <v>0.35</v>
      </c>
      <c r="Z9427">
        <f>YEAR(Sales_Data[[#This Row],[Order Date]])</f>
        <v>2014</v>
      </c>
    </row>
    <row r="9428" spans="1:26" x14ac:dyDescent="0.2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f>_xlfn.XLOOKUP(Sales_Data[[#This Row],[Category]],Assumptions_Model!A:A, Assumptions_Model!B:B)</f>
        <v>0.6</v>
      </c>
      <c r="W9428">
        <f>Sales_Data[[#This Row],[Sales]]*Sales_Data[[#This Row],[Cost_%]]</f>
        <v>21.24</v>
      </c>
      <c r="X9428">
        <f>Sales_Data[[#This Row],[Sales]]-Sales_Data[[#This Row],[Cost]]</f>
        <v>14.16</v>
      </c>
      <c r="Y9428" s="3">
        <f>Sales_Data[[#This Row],[Gross_Profit_Recalc]]/Sales_Data[[#This Row],[Sales]]</f>
        <v>0.4</v>
      </c>
      <c r="Z9428">
        <f>YEAR(Sales_Data[[#This Row],[Order Date]])</f>
        <v>2016</v>
      </c>
    </row>
    <row r="9429" spans="1:26" x14ac:dyDescent="0.2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>_xlfn.XLOOKUP(Sales_Data[[#This Row],[Category]],Assumptions_Model!A:A, Assumptions_Model!B:B)</f>
        <v>0.65</v>
      </c>
      <c r="W9429">
        <f>Sales_Data[[#This Row],[Sales]]*Sales_Data[[#This Row],[Cost_%]]</f>
        <v>129.935</v>
      </c>
      <c r="X9429">
        <f>Sales_Data[[#This Row],[Sales]]-Sales_Data[[#This Row],[Cost]]</f>
        <v>69.965000000000003</v>
      </c>
      <c r="Y9429" s="3">
        <f>Sales_Data[[#This Row],[Gross_Profit_Recalc]]/Sales_Data[[#This Row],[Sales]]</f>
        <v>0.35000000000000003</v>
      </c>
      <c r="Z9429">
        <f>YEAR(Sales_Data[[#This Row],[Order Date]])</f>
        <v>2014</v>
      </c>
    </row>
    <row r="9430" spans="1:26" x14ac:dyDescent="0.2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>_xlfn.XLOOKUP(Sales_Data[[#This Row],[Category]],Assumptions_Model!A:A, Assumptions_Model!B:B)</f>
        <v>0.65</v>
      </c>
      <c r="W9430">
        <f>Sales_Data[[#This Row],[Sales]]*Sales_Data[[#This Row],[Cost_%]]</f>
        <v>788.42400000000009</v>
      </c>
      <c r="X9430">
        <f>Sales_Data[[#This Row],[Sales]]-Sales_Data[[#This Row],[Cost]]</f>
        <v>424.53599999999994</v>
      </c>
      <c r="Y9430" s="3">
        <f>Sales_Data[[#This Row],[Gross_Profit_Recalc]]/Sales_Data[[#This Row],[Sales]]</f>
        <v>0.34999999999999992</v>
      </c>
      <c r="Z9430">
        <f>YEAR(Sales_Data[[#This Row],[Order Date]])</f>
        <v>2014</v>
      </c>
    </row>
    <row r="9431" spans="1:26" x14ac:dyDescent="0.2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>_xlfn.XLOOKUP(Sales_Data[[#This Row],[Category]],Assumptions_Model!A:A, Assumptions_Model!B:B)</f>
        <v>0.55000000000000004</v>
      </c>
      <c r="W9431">
        <f>Sales_Data[[#This Row],[Sales]]*Sales_Data[[#This Row],[Cost_%]]</f>
        <v>604.97800000000007</v>
      </c>
      <c r="X9431">
        <f>Sales_Data[[#This Row],[Sales]]-Sales_Data[[#This Row],[Cost]]</f>
        <v>494.98199999999997</v>
      </c>
      <c r="Y9431" s="3">
        <f>Sales_Data[[#This Row],[Gross_Profit_Recalc]]/Sales_Data[[#This Row],[Sales]]</f>
        <v>0.44999999999999996</v>
      </c>
      <c r="Z9431">
        <f>YEAR(Sales_Data[[#This Row],[Order Date]])</f>
        <v>2015</v>
      </c>
    </row>
    <row r="9432" spans="1:26" x14ac:dyDescent="0.2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>_xlfn.XLOOKUP(Sales_Data[[#This Row],[Category]],Assumptions_Model!A:A, Assumptions_Model!B:B)</f>
        <v>0.65</v>
      </c>
      <c r="W9432">
        <f>Sales_Data[[#This Row],[Sales]]*Sales_Data[[#This Row],[Cost_%]]</f>
        <v>67.262649999999994</v>
      </c>
      <c r="X9432">
        <f>Sales_Data[[#This Row],[Sales]]-Sales_Data[[#This Row],[Cost]]</f>
        <v>36.218350000000001</v>
      </c>
      <c r="Y9432" s="3">
        <f>Sales_Data[[#This Row],[Gross_Profit_Recalc]]/Sales_Data[[#This Row],[Sales]]</f>
        <v>0.35000000000000003</v>
      </c>
      <c r="Z9432">
        <f>YEAR(Sales_Data[[#This Row],[Order Date]])</f>
        <v>2015</v>
      </c>
    </row>
    <row r="9433" spans="1:26" x14ac:dyDescent="0.2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f>_xlfn.XLOOKUP(Sales_Data[[#This Row],[Category]],Assumptions_Model!A:A, Assumptions_Model!B:B)</f>
        <v>0.6</v>
      </c>
      <c r="W9433">
        <f>Sales_Data[[#This Row],[Sales]]*Sales_Data[[#This Row],[Cost_%]]</f>
        <v>3.5423999999999998</v>
      </c>
      <c r="X9433">
        <f>Sales_Data[[#This Row],[Sales]]-Sales_Data[[#This Row],[Cost]]</f>
        <v>2.3616000000000001</v>
      </c>
      <c r="Y9433" s="3">
        <f>Sales_Data[[#This Row],[Gross_Profit_Recalc]]/Sales_Data[[#This Row],[Sales]]</f>
        <v>0.4</v>
      </c>
      <c r="Z9433">
        <f>YEAR(Sales_Data[[#This Row],[Order Date]])</f>
        <v>2015</v>
      </c>
    </row>
    <row r="9434" spans="1:26" x14ac:dyDescent="0.2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>_xlfn.XLOOKUP(Sales_Data[[#This Row],[Category]],Assumptions_Model!A:A, Assumptions_Model!B:B)</f>
        <v>0.55000000000000004</v>
      </c>
      <c r="W9434">
        <f>Sales_Data[[#This Row],[Sales]]*Sales_Data[[#This Row],[Cost_%]]</f>
        <v>16.544</v>
      </c>
      <c r="X9434">
        <f>Sales_Data[[#This Row],[Sales]]-Sales_Data[[#This Row],[Cost]]</f>
        <v>13.535999999999998</v>
      </c>
      <c r="Y9434" s="3">
        <f>Sales_Data[[#This Row],[Gross_Profit_Recalc]]/Sales_Data[[#This Row],[Sales]]</f>
        <v>0.44999999999999996</v>
      </c>
      <c r="Z9434">
        <f>YEAR(Sales_Data[[#This Row],[Order Date]])</f>
        <v>2015</v>
      </c>
    </row>
    <row r="9435" spans="1:26" x14ac:dyDescent="0.2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>_xlfn.XLOOKUP(Sales_Data[[#This Row],[Category]],Assumptions_Model!A:A, Assumptions_Model!B:B)</f>
        <v>0.6</v>
      </c>
      <c r="W9435">
        <f>Sales_Data[[#This Row],[Sales]]*Sales_Data[[#This Row],[Cost_%]]</f>
        <v>21.772799999999997</v>
      </c>
      <c r="X9435">
        <f>Sales_Data[[#This Row],[Sales]]-Sales_Data[[#This Row],[Cost]]</f>
        <v>14.5152</v>
      </c>
      <c r="Y9435" s="3">
        <f>Sales_Data[[#This Row],[Gross_Profit_Recalc]]/Sales_Data[[#This Row],[Sales]]</f>
        <v>0.4</v>
      </c>
      <c r="Z9435">
        <f>YEAR(Sales_Data[[#This Row],[Order Date]])</f>
        <v>2015</v>
      </c>
    </row>
    <row r="9436" spans="1:26" x14ac:dyDescent="0.2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>_xlfn.XLOOKUP(Sales_Data[[#This Row],[Category]],Assumptions_Model!A:A, Assumptions_Model!B:B)</f>
        <v>0.6</v>
      </c>
      <c r="W9436">
        <f>Sales_Data[[#This Row],[Sales]]*Sales_Data[[#This Row],[Cost_%]]</f>
        <v>6.1631999999999998</v>
      </c>
      <c r="X9436">
        <f>Sales_Data[[#This Row],[Sales]]-Sales_Data[[#This Row],[Cost]]</f>
        <v>4.1088000000000005</v>
      </c>
      <c r="Y9436" s="3">
        <f>Sales_Data[[#This Row],[Gross_Profit_Recalc]]/Sales_Data[[#This Row],[Sales]]</f>
        <v>0.4</v>
      </c>
      <c r="Z9436">
        <f>YEAR(Sales_Data[[#This Row],[Order Date]])</f>
        <v>2015</v>
      </c>
    </row>
    <row r="9437" spans="1:26" x14ac:dyDescent="0.2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>_xlfn.XLOOKUP(Sales_Data[[#This Row],[Category]],Assumptions_Model!A:A, Assumptions_Model!B:B)</f>
        <v>0.55000000000000004</v>
      </c>
      <c r="W9437">
        <f>Sales_Data[[#This Row],[Sales]]*Sales_Data[[#This Row],[Cost_%]]</f>
        <v>139.04000000000002</v>
      </c>
      <c r="X9437">
        <f>Sales_Data[[#This Row],[Sales]]-Sales_Data[[#This Row],[Cost]]</f>
        <v>113.75999999999999</v>
      </c>
      <c r="Y9437" s="3">
        <f>Sales_Data[[#This Row],[Gross_Profit_Recalc]]/Sales_Data[[#This Row],[Sales]]</f>
        <v>0.44999999999999996</v>
      </c>
      <c r="Z9437">
        <f>YEAR(Sales_Data[[#This Row],[Order Date]])</f>
        <v>2015</v>
      </c>
    </row>
    <row r="9438" spans="1:26" x14ac:dyDescent="0.2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>_xlfn.XLOOKUP(Sales_Data[[#This Row],[Category]],Assumptions_Model!A:A, Assumptions_Model!B:B)</f>
        <v>0.6</v>
      </c>
      <c r="W9438">
        <f>Sales_Data[[#This Row],[Sales]]*Sales_Data[[#This Row],[Cost_%]]</f>
        <v>1.7676000000000001</v>
      </c>
      <c r="X9438">
        <f>Sales_Data[[#This Row],[Sales]]-Sales_Data[[#This Row],[Cost]]</f>
        <v>1.1784000000000001</v>
      </c>
      <c r="Y9438" s="3">
        <f>Sales_Data[[#This Row],[Gross_Profit_Recalc]]/Sales_Data[[#This Row],[Sales]]</f>
        <v>0.4</v>
      </c>
      <c r="Z9438">
        <f>YEAR(Sales_Data[[#This Row],[Order Date]])</f>
        <v>2015</v>
      </c>
    </row>
    <row r="9439" spans="1:26" x14ac:dyDescent="0.2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f>_xlfn.XLOOKUP(Sales_Data[[#This Row],[Category]],Assumptions_Model!A:A, Assumptions_Model!B:B)</f>
        <v>0.6</v>
      </c>
      <c r="W9439">
        <f>Sales_Data[[#This Row],[Sales]]*Sales_Data[[#This Row],[Cost_%]]</f>
        <v>7.7759999999999998</v>
      </c>
      <c r="X9439">
        <f>Sales_Data[[#This Row],[Sales]]-Sales_Data[[#This Row],[Cost]]</f>
        <v>5.1840000000000011</v>
      </c>
      <c r="Y9439" s="3">
        <f>Sales_Data[[#This Row],[Gross_Profit_Recalc]]/Sales_Data[[#This Row],[Sales]]</f>
        <v>0.40000000000000008</v>
      </c>
      <c r="Z9439">
        <f>YEAR(Sales_Data[[#This Row],[Order Date]])</f>
        <v>2017</v>
      </c>
    </row>
    <row r="9440" spans="1:26" x14ac:dyDescent="0.2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>_xlfn.XLOOKUP(Sales_Data[[#This Row],[Category]],Assumptions_Model!A:A, Assumptions_Model!B:B)</f>
        <v>0.55000000000000004</v>
      </c>
      <c r="W9440">
        <f>Sales_Data[[#This Row],[Sales]]*Sales_Data[[#This Row],[Cost_%]]</f>
        <v>157.06680000000003</v>
      </c>
      <c r="X9440">
        <f>Sales_Data[[#This Row],[Sales]]-Sales_Data[[#This Row],[Cost]]</f>
        <v>128.50919999999999</v>
      </c>
      <c r="Y9440" s="3">
        <f>Sales_Data[[#This Row],[Gross_Profit_Recalc]]/Sales_Data[[#This Row],[Sales]]</f>
        <v>0.44999999999999996</v>
      </c>
      <c r="Z9440">
        <f>YEAR(Sales_Data[[#This Row],[Order Date]])</f>
        <v>2017</v>
      </c>
    </row>
    <row r="9441" spans="1:26" x14ac:dyDescent="0.2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>_xlfn.XLOOKUP(Sales_Data[[#This Row],[Category]],Assumptions_Model!A:A, Assumptions_Model!B:B)</f>
        <v>0.6</v>
      </c>
      <c r="W9441">
        <f>Sales_Data[[#This Row],[Sales]]*Sales_Data[[#This Row],[Cost_%]]</f>
        <v>13.343999999999999</v>
      </c>
      <c r="X9441">
        <f>Sales_Data[[#This Row],[Sales]]-Sales_Data[[#This Row],[Cost]]</f>
        <v>8.895999999999999</v>
      </c>
      <c r="Y9441" s="3">
        <f>Sales_Data[[#This Row],[Gross_Profit_Recalc]]/Sales_Data[[#This Row],[Sales]]</f>
        <v>0.39999999999999997</v>
      </c>
      <c r="Z9441">
        <f>YEAR(Sales_Data[[#This Row],[Order Date]])</f>
        <v>2014</v>
      </c>
    </row>
    <row r="9442" spans="1:26" x14ac:dyDescent="0.2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f>_xlfn.XLOOKUP(Sales_Data[[#This Row],[Category]],Assumptions_Model!A:A, Assumptions_Model!B:B)</f>
        <v>0.6</v>
      </c>
      <c r="W9442">
        <f>Sales_Data[[#This Row],[Sales]]*Sales_Data[[#This Row],[Cost_%]]</f>
        <v>8.7719999999999985</v>
      </c>
      <c r="X9442">
        <f>Sales_Data[[#This Row],[Sales]]-Sales_Data[[#This Row],[Cost]]</f>
        <v>5.8480000000000008</v>
      </c>
      <c r="Y9442" s="3">
        <f>Sales_Data[[#This Row],[Gross_Profit_Recalc]]/Sales_Data[[#This Row],[Sales]]</f>
        <v>0.40000000000000008</v>
      </c>
      <c r="Z9442">
        <f>YEAR(Sales_Data[[#This Row],[Order Date]])</f>
        <v>2014</v>
      </c>
    </row>
    <row r="9443" spans="1:26" x14ac:dyDescent="0.2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>_xlfn.XLOOKUP(Sales_Data[[#This Row],[Category]],Assumptions_Model!A:A, Assumptions_Model!B:B)</f>
        <v>0.6</v>
      </c>
      <c r="W9443">
        <f>Sales_Data[[#This Row],[Sales]]*Sales_Data[[#This Row],[Cost_%]]</f>
        <v>29.015999999999998</v>
      </c>
      <c r="X9443">
        <f>Sales_Data[[#This Row],[Sales]]-Sales_Data[[#This Row],[Cost]]</f>
        <v>19.344000000000001</v>
      </c>
      <c r="Y9443" s="3">
        <f>Sales_Data[[#This Row],[Gross_Profit_Recalc]]/Sales_Data[[#This Row],[Sales]]</f>
        <v>0.4</v>
      </c>
      <c r="Z9443">
        <f>YEAR(Sales_Data[[#This Row],[Order Date]])</f>
        <v>2014</v>
      </c>
    </row>
    <row r="9444" spans="1:26" x14ac:dyDescent="0.2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>_xlfn.XLOOKUP(Sales_Data[[#This Row],[Category]],Assumptions_Model!A:A, Assumptions_Model!B:B)</f>
        <v>0.6</v>
      </c>
      <c r="W9444">
        <f>Sales_Data[[#This Row],[Sales]]*Sales_Data[[#This Row],[Cost_%]]</f>
        <v>9.7536000000000005</v>
      </c>
      <c r="X9444">
        <f>Sales_Data[[#This Row],[Sales]]-Sales_Data[[#This Row],[Cost]]</f>
        <v>6.5023999999999997</v>
      </c>
      <c r="Y9444" s="3">
        <f>Sales_Data[[#This Row],[Gross_Profit_Recalc]]/Sales_Data[[#This Row],[Sales]]</f>
        <v>0.39999999999999997</v>
      </c>
      <c r="Z9444">
        <f>YEAR(Sales_Data[[#This Row],[Order Date]])</f>
        <v>2017</v>
      </c>
    </row>
    <row r="9445" spans="1:26" x14ac:dyDescent="0.2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>_xlfn.XLOOKUP(Sales_Data[[#This Row],[Category]],Assumptions_Model!A:A, Assumptions_Model!B:B)</f>
        <v>0.55000000000000004</v>
      </c>
      <c r="W9445">
        <f>Sales_Data[[#This Row],[Sales]]*Sales_Data[[#This Row],[Cost_%]]</f>
        <v>120.55120000000001</v>
      </c>
      <c r="X9445">
        <f>Sales_Data[[#This Row],[Sales]]-Sales_Data[[#This Row],[Cost]]</f>
        <v>98.632799999999989</v>
      </c>
      <c r="Y9445" s="3">
        <f>Sales_Data[[#This Row],[Gross_Profit_Recalc]]/Sales_Data[[#This Row],[Sales]]</f>
        <v>0.44999999999999996</v>
      </c>
      <c r="Z9445">
        <f>YEAR(Sales_Data[[#This Row],[Order Date]])</f>
        <v>2017</v>
      </c>
    </row>
    <row r="9446" spans="1:26" x14ac:dyDescent="0.2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>_xlfn.XLOOKUP(Sales_Data[[#This Row],[Category]],Assumptions_Model!A:A, Assumptions_Model!B:B)</f>
        <v>0.55000000000000004</v>
      </c>
      <c r="W9446">
        <f>Sales_Data[[#This Row],[Sales]]*Sales_Data[[#This Row],[Cost_%]]</f>
        <v>52.712000000000003</v>
      </c>
      <c r="X9446">
        <f>Sales_Data[[#This Row],[Sales]]-Sales_Data[[#This Row],[Cost]]</f>
        <v>43.128</v>
      </c>
      <c r="Y9446" s="3">
        <f>Sales_Data[[#This Row],[Gross_Profit_Recalc]]/Sales_Data[[#This Row],[Sales]]</f>
        <v>0.45</v>
      </c>
      <c r="Z9446">
        <f>YEAR(Sales_Data[[#This Row],[Order Date]])</f>
        <v>2015</v>
      </c>
    </row>
    <row r="9447" spans="1:26" x14ac:dyDescent="0.2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>_xlfn.XLOOKUP(Sales_Data[[#This Row],[Category]],Assumptions_Model!A:A, Assumptions_Model!B:B)</f>
        <v>0.6</v>
      </c>
      <c r="W9447">
        <f>Sales_Data[[#This Row],[Sales]]*Sales_Data[[#This Row],[Cost_%]]</f>
        <v>7.4340000000000002</v>
      </c>
      <c r="X9447">
        <f>Sales_Data[[#This Row],[Sales]]-Sales_Data[[#This Row],[Cost]]</f>
        <v>4.9560000000000004</v>
      </c>
      <c r="Y9447" s="3">
        <f>Sales_Data[[#This Row],[Gross_Profit_Recalc]]/Sales_Data[[#This Row],[Sales]]</f>
        <v>0.4</v>
      </c>
      <c r="Z9447">
        <f>YEAR(Sales_Data[[#This Row],[Order Date]])</f>
        <v>2015</v>
      </c>
    </row>
    <row r="9448" spans="1:26" x14ac:dyDescent="0.2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f>_xlfn.XLOOKUP(Sales_Data[[#This Row],[Category]],Assumptions_Model!A:A, Assumptions_Model!B:B)</f>
        <v>0.6</v>
      </c>
      <c r="W9448">
        <f>Sales_Data[[#This Row],[Sales]]*Sales_Data[[#This Row],[Cost_%]]</f>
        <v>21.528000000000002</v>
      </c>
      <c r="X9448">
        <f>Sales_Data[[#This Row],[Sales]]-Sales_Data[[#This Row],[Cost]]</f>
        <v>14.352</v>
      </c>
      <c r="Y9448" s="3">
        <f>Sales_Data[[#This Row],[Gross_Profit_Recalc]]/Sales_Data[[#This Row],[Sales]]</f>
        <v>0.39999999999999997</v>
      </c>
      <c r="Z9448">
        <f>YEAR(Sales_Data[[#This Row],[Order Date]])</f>
        <v>2016</v>
      </c>
    </row>
    <row r="9449" spans="1:26" x14ac:dyDescent="0.2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>_xlfn.XLOOKUP(Sales_Data[[#This Row],[Category]],Assumptions_Model!A:A, Assumptions_Model!B:B)</f>
        <v>0.65</v>
      </c>
      <c r="W9449">
        <f>Sales_Data[[#This Row],[Sales]]*Sales_Data[[#This Row],[Cost_%]]</f>
        <v>310.245</v>
      </c>
      <c r="X9449">
        <f>Sales_Data[[#This Row],[Sales]]-Sales_Data[[#This Row],[Cost]]</f>
        <v>167.05500000000001</v>
      </c>
      <c r="Y9449" s="3">
        <f>Sales_Data[[#This Row],[Gross_Profit_Recalc]]/Sales_Data[[#This Row],[Sales]]</f>
        <v>0.35000000000000003</v>
      </c>
      <c r="Z9449">
        <f>YEAR(Sales_Data[[#This Row],[Order Date]])</f>
        <v>2017</v>
      </c>
    </row>
    <row r="9450" spans="1:26" x14ac:dyDescent="0.2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>_xlfn.XLOOKUP(Sales_Data[[#This Row],[Category]],Assumptions_Model!A:A, Assumptions_Model!B:B)</f>
        <v>0.6</v>
      </c>
      <c r="W9450">
        <f>Sales_Data[[#This Row],[Sales]]*Sales_Data[[#This Row],[Cost_%]]</f>
        <v>7.3919999999999995</v>
      </c>
      <c r="X9450">
        <f>Sales_Data[[#This Row],[Sales]]-Sales_Data[[#This Row],[Cost]]</f>
        <v>4.9280000000000008</v>
      </c>
      <c r="Y9450" s="3">
        <f>Sales_Data[[#This Row],[Gross_Profit_Recalc]]/Sales_Data[[#This Row],[Sales]]</f>
        <v>0.40000000000000008</v>
      </c>
      <c r="Z9450">
        <f>YEAR(Sales_Data[[#This Row],[Order Date]])</f>
        <v>2016</v>
      </c>
    </row>
    <row r="9451" spans="1:26" x14ac:dyDescent="0.2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>_xlfn.XLOOKUP(Sales_Data[[#This Row],[Category]],Assumptions_Model!A:A, Assumptions_Model!B:B)</f>
        <v>0.6</v>
      </c>
      <c r="W9451">
        <f>Sales_Data[[#This Row],[Sales]]*Sales_Data[[#This Row],[Cost_%]]</f>
        <v>5.1648000000000005</v>
      </c>
      <c r="X9451">
        <f>Sales_Data[[#This Row],[Sales]]-Sales_Data[[#This Row],[Cost]]</f>
        <v>3.4432</v>
      </c>
      <c r="Y9451" s="3">
        <f>Sales_Data[[#This Row],[Gross_Profit_Recalc]]/Sales_Data[[#This Row],[Sales]]</f>
        <v>0.39999999999999997</v>
      </c>
      <c r="Z9451">
        <f>YEAR(Sales_Data[[#This Row],[Order Date]])</f>
        <v>2014</v>
      </c>
    </row>
    <row r="9452" spans="1:26" x14ac:dyDescent="0.2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>_xlfn.XLOOKUP(Sales_Data[[#This Row],[Category]],Assumptions_Model!A:A, Assumptions_Model!B:B)</f>
        <v>0.6</v>
      </c>
      <c r="W9452">
        <f>Sales_Data[[#This Row],[Sales]]*Sales_Data[[#This Row],[Cost_%]]</f>
        <v>81.755999999999986</v>
      </c>
      <c r="X9452">
        <f>Sales_Data[[#This Row],[Sales]]-Sales_Data[[#This Row],[Cost]]</f>
        <v>54.504000000000005</v>
      </c>
      <c r="Y9452" s="3">
        <f>Sales_Data[[#This Row],[Gross_Profit_Recalc]]/Sales_Data[[#This Row],[Sales]]</f>
        <v>0.40000000000000008</v>
      </c>
      <c r="Z9452">
        <f>YEAR(Sales_Data[[#This Row],[Order Date]])</f>
        <v>2017</v>
      </c>
    </row>
    <row r="9453" spans="1:26" x14ac:dyDescent="0.2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>_xlfn.XLOOKUP(Sales_Data[[#This Row],[Category]],Assumptions_Model!A:A, Assumptions_Model!B:B)</f>
        <v>0.6</v>
      </c>
      <c r="W9453">
        <f>Sales_Data[[#This Row],[Sales]]*Sales_Data[[#This Row],[Cost_%]]</f>
        <v>111.69</v>
      </c>
      <c r="X9453">
        <f>Sales_Data[[#This Row],[Sales]]-Sales_Data[[#This Row],[Cost]]</f>
        <v>74.460000000000008</v>
      </c>
      <c r="Y9453" s="3">
        <f>Sales_Data[[#This Row],[Gross_Profit_Recalc]]/Sales_Data[[#This Row],[Sales]]</f>
        <v>0.4</v>
      </c>
      <c r="Z9453">
        <f>YEAR(Sales_Data[[#This Row],[Order Date]])</f>
        <v>2015</v>
      </c>
    </row>
    <row r="9454" spans="1:26" x14ac:dyDescent="0.2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>_xlfn.XLOOKUP(Sales_Data[[#This Row],[Category]],Assumptions_Model!A:A, Assumptions_Model!B:B)</f>
        <v>0.6</v>
      </c>
      <c r="W9454">
        <f>Sales_Data[[#This Row],[Sales]]*Sales_Data[[#This Row],[Cost_%]]</f>
        <v>49.075200000000002</v>
      </c>
      <c r="X9454">
        <f>Sales_Data[[#This Row],[Sales]]-Sales_Data[[#This Row],[Cost]]</f>
        <v>32.716799999999999</v>
      </c>
      <c r="Y9454" s="3">
        <f>Sales_Data[[#This Row],[Gross_Profit_Recalc]]/Sales_Data[[#This Row],[Sales]]</f>
        <v>0.39999999999999997</v>
      </c>
      <c r="Z9454">
        <f>YEAR(Sales_Data[[#This Row],[Order Date]])</f>
        <v>2015</v>
      </c>
    </row>
    <row r="9455" spans="1:26" x14ac:dyDescent="0.2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f>_xlfn.XLOOKUP(Sales_Data[[#This Row],[Category]],Assumptions_Model!A:A, Assumptions_Model!B:B)</f>
        <v>0.6</v>
      </c>
      <c r="W9455">
        <f>Sales_Data[[#This Row],[Sales]]*Sales_Data[[#This Row],[Cost_%]]</f>
        <v>28.313999999999997</v>
      </c>
      <c r="X9455">
        <f>Sales_Data[[#This Row],[Sales]]-Sales_Data[[#This Row],[Cost]]</f>
        <v>18.876000000000001</v>
      </c>
      <c r="Y9455" s="3">
        <f>Sales_Data[[#This Row],[Gross_Profit_Recalc]]/Sales_Data[[#This Row],[Sales]]</f>
        <v>0.4</v>
      </c>
      <c r="Z9455">
        <f>YEAR(Sales_Data[[#This Row],[Order Date]])</f>
        <v>2015</v>
      </c>
    </row>
    <row r="9456" spans="1:26" x14ac:dyDescent="0.2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>_xlfn.XLOOKUP(Sales_Data[[#This Row],[Category]],Assumptions_Model!A:A, Assumptions_Model!B:B)</f>
        <v>0.55000000000000004</v>
      </c>
      <c r="W9456">
        <f>Sales_Data[[#This Row],[Sales]]*Sales_Data[[#This Row],[Cost_%]]</f>
        <v>20.231200000000001</v>
      </c>
      <c r="X9456">
        <f>Sales_Data[[#This Row],[Sales]]-Sales_Data[[#This Row],[Cost]]</f>
        <v>16.552799999999998</v>
      </c>
      <c r="Y9456" s="3">
        <f>Sales_Data[[#This Row],[Gross_Profit_Recalc]]/Sales_Data[[#This Row],[Sales]]</f>
        <v>0.44999999999999996</v>
      </c>
      <c r="Z9456">
        <f>YEAR(Sales_Data[[#This Row],[Order Date]])</f>
        <v>2015</v>
      </c>
    </row>
    <row r="9457" spans="1:26" x14ac:dyDescent="0.2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f>_xlfn.XLOOKUP(Sales_Data[[#This Row],[Category]],Assumptions_Model!A:A, Assumptions_Model!B:B)</f>
        <v>0.55000000000000004</v>
      </c>
      <c r="W9457">
        <f>Sales_Data[[#This Row],[Sales]]*Sales_Data[[#This Row],[Cost_%]]</f>
        <v>50.311250000000001</v>
      </c>
      <c r="X9457">
        <f>Sales_Data[[#This Row],[Sales]]-Sales_Data[[#This Row],[Cost]]</f>
        <v>41.163749999999993</v>
      </c>
      <c r="Y9457" s="3">
        <f>Sales_Data[[#This Row],[Gross_Profit_Recalc]]/Sales_Data[[#This Row],[Sales]]</f>
        <v>0.44999999999999996</v>
      </c>
      <c r="Z9457">
        <f>YEAR(Sales_Data[[#This Row],[Order Date]])</f>
        <v>2016</v>
      </c>
    </row>
    <row r="9458" spans="1:26" x14ac:dyDescent="0.2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f>_xlfn.XLOOKUP(Sales_Data[[#This Row],[Category]],Assumptions_Model!A:A, Assumptions_Model!B:B)</f>
        <v>0.55000000000000004</v>
      </c>
      <c r="W9458">
        <f>Sales_Data[[#This Row],[Sales]]*Sales_Data[[#This Row],[Cost_%]]</f>
        <v>14.9556</v>
      </c>
      <c r="X9458">
        <f>Sales_Data[[#This Row],[Sales]]-Sales_Data[[#This Row],[Cost]]</f>
        <v>12.2364</v>
      </c>
      <c r="Y9458" s="3">
        <f>Sales_Data[[#This Row],[Gross_Profit_Recalc]]/Sales_Data[[#This Row],[Sales]]</f>
        <v>0.45</v>
      </c>
      <c r="Z9458">
        <f>YEAR(Sales_Data[[#This Row],[Order Date]])</f>
        <v>2017</v>
      </c>
    </row>
    <row r="9459" spans="1:26" x14ac:dyDescent="0.2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>_xlfn.XLOOKUP(Sales_Data[[#This Row],[Category]],Assumptions_Model!A:A, Assumptions_Model!B:B)</f>
        <v>0.6</v>
      </c>
      <c r="W9459">
        <f>Sales_Data[[#This Row],[Sales]]*Sales_Data[[#This Row],[Cost_%]]</f>
        <v>7.2359999999999998</v>
      </c>
      <c r="X9459">
        <f>Sales_Data[[#This Row],[Sales]]-Sales_Data[[#This Row],[Cost]]</f>
        <v>4.8240000000000007</v>
      </c>
      <c r="Y9459" s="3">
        <f>Sales_Data[[#This Row],[Gross_Profit_Recalc]]/Sales_Data[[#This Row],[Sales]]</f>
        <v>0.4</v>
      </c>
      <c r="Z9459">
        <f>YEAR(Sales_Data[[#This Row],[Order Date]])</f>
        <v>2017</v>
      </c>
    </row>
    <row r="9460" spans="1:26" x14ac:dyDescent="0.2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>_xlfn.XLOOKUP(Sales_Data[[#This Row],[Category]],Assumptions_Model!A:A, Assumptions_Model!B:B)</f>
        <v>0.6</v>
      </c>
      <c r="W9460">
        <f>Sales_Data[[#This Row],[Sales]]*Sales_Data[[#This Row],[Cost_%]]</f>
        <v>86.759999999999991</v>
      </c>
      <c r="X9460">
        <f>Sales_Data[[#This Row],[Sales]]-Sales_Data[[#This Row],[Cost]]</f>
        <v>57.84</v>
      </c>
      <c r="Y9460" s="3">
        <f>Sales_Data[[#This Row],[Gross_Profit_Recalc]]/Sales_Data[[#This Row],[Sales]]</f>
        <v>0.4</v>
      </c>
      <c r="Z9460">
        <f>YEAR(Sales_Data[[#This Row],[Order Date]])</f>
        <v>2014</v>
      </c>
    </row>
    <row r="9461" spans="1:26" x14ac:dyDescent="0.2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>_xlfn.XLOOKUP(Sales_Data[[#This Row],[Category]],Assumptions_Model!A:A, Assumptions_Model!B:B)</f>
        <v>0.55000000000000004</v>
      </c>
      <c r="W9461">
        <f>Sales_Data[[#This Row],[Sales]]*Sales_Data[[#This Row],[Cost_%]]</f>
        <v>8.7956000000000003</v>
      </c>
      <c r="X9461">
        <f>Sales_Data[[#This Row],[Sales]]-Sales_Data[[#This Row],[Cost]]</f>
        <v>7.1964000000000006</v>
      </c>
      <c r="Y9461" s="3">
        <f>Sales_Data[[#This Row],[Gross_Profit_Recalc]]/Sales_Data[[#This Row],[Sales]]</f>
        <v>0.45</v>
      </c>
      <c r="Z9461">
        <f>YEAR(Sales_Data[[#This Row],[Order Date]])</f>
        <v>2014</v>
      </c>
    </row>
    <row r="9462" spans="1:26" x14ac:dyDescent="0.2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>_xlfn.XLOOKUP(Sales_Data[[#This Row],[Category]],Assumptions_Model!A:A, Assumptions_Model!B:B)</f>
        <v>0.6</v>
      </c>
      <c r="W9462">
        <f>Sales_Data[[#This Row],[Sales]]*Sales_Data[[#This Row],[Cost_%]]</f>
        <v>20.663999999999998</v>
      </c>
      <c r="X9462">
        <f>Sales_Data[[#This Row],[Sales]]-Sales_Data[[#This Row],[Cost]]</f>
        <v>13.776</v>
      </c>
      <c r="Y9462" s="3">
        <f>Sales_Data[[#This Row],[Gross_Profit_Recalc]]/Sales_Data[[#This Row],[Sales]]</f>
        <v>0.4</v>
      </c>
      <c r="Z9462">
        <f>YEAR(Sales_Data[[#This Row],[Order Date]])</f>
        <v>2014</v>
      </c>
    </row>
    <row r="9463" spans="1:26" x14ac:dyDescent="0.2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>_xlfn.XLOOKUP(Sales_Data[[#This Row],[Category]],Assumptions_Model!A:A, Assumptions_Model!B:B)</f>
        <v>0.55000000000000004</v>
      </c>
      <c r="W9463">
        <f>Sales_Data[[#This Row],[Sales]]*Sales_Data[[#This Row],[Cost_%]]</f>
        <v>176.85360000000003</v>
      </c>
      <c r="X9463">
        <f>Sales_Data[[#This Row],[Sales]]-Sales_Data[[#This Row],[Cost]]</f>
        <v>144.69839999999999</v>
      </c>
      <c r="Y9463" s="3">
        <f>Sales_Data[[#This Row],[Gross_Profit_Recalc]]/Sales_Data[[#This Row],[Sales]]</f>
        <v>0.44999999999999996</v>
      </c>
      <c r="Z9463">
        <f>YEAR(Sales_Data[[#This Row],[Order Date]])</f>
        <v>2014</v>
      </c>
    </row>
    <row r="9464" spans="1:26" x14ac:dyDescent="0.2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>_xlfn.XLOOKUP(Sales_Data[[#This Row],[Category]],Assumptions_Model!A:A, Assumptions_Model!B:B)</f>
        <v>0.65</v>
      </c>
      <c r="W9464">
        <f>Sales_Data[[#This Row],[Sales]]*Sales_Data[[#This Row],[Cost_%]]</f>
        <v>456.27400000000006</v>
      </c>
      <c r="X9464">
        <f>Sales_Data[[#This Row],[Sales]]-Sales_Data[[#This Row],[Cost]]</f>
        <v>245.68599999999998</v>
      </c>
      <c r="Y9464" s="3">
        <f>Sales_Data[[#This Row],[Gross_Profit_Recalc]]/Sales_Data[[#This Row],[Sales]]</f>
        <v>0.35</v>
      </c>
      <c r="Z9464">
        <f>YEAR(Sales_Data[[#This Row],[Order Date]])</f>
        <v>2017</v>
      </c>
    </row>
    <row r="9465" spans="1:26" x14ac:dyDescent="0.2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>_xlfn.XLOOKUP(Sales_Data[[#This Row],[Category]],Assumptions_Model!A:A, Assumptions_Model!B:B)</f>
        <v>0.6</v>
      </c>
      <c r="W9465">
        <f>Sales_Data[[#This Row],[Sales]]*Sales_Data[[#This Row],[Cost_%]]</f>
        <v>11.673599999999999</v>
      </c>
      <c r="X9465">
        <f>Sales_Data[[#This Row],[Sales]]-Sales_Data[[#This Row],[Cost]]</f>
        <v>7.7824000000000009</v>
      </c>
      <c r="Y9465" s="3">
        <f>Sales_Data[[#This Row],[Gross_Profit_Recalc]]/Sales_Data[[#This Row],[Sales]]</f>
        <v>0.40000000000000008</v>
      </c>
      <c r="Z9465">
        <f>YEAR(Sales_Data[[#This Row],[Order Date]])</f>
        <v>2014</v>
      </c>
    </row>
    <row r="9466" spans="1:26" x14ac:dyDescent="0.2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f>_xlfn.XLOOKUP(Sales_Data[[#This Row],[Category]],Assumptions_Model!A:A, Assumptions_Model!B:B)</f>
        <v>0.6</v>
      </c>
      <c r="W9466">
        <f>Sales_Data[[#This Row],[Sales]]*Sales_Data[[#This Row],[Cost_%]]</f>
        <v>10.368</v>
      </c>
      <c r="X9466">
        <f>Sales_Data[[#This Row],[Sales]]-Sales_Data[[#This Row],[Cost]]</f>
        <v>6.9120000000000008</v>
      </c>
      <c r="Y9466" s="3">
        <f>Sales_Data[[#This Row],[Gross_Profit_Recalc]]/Sales_Data[[#This Row],[Sales]]</f>
        <v>0.4</v>
      </c>
      <c r="Z9466">
        <f>YEAR(Sales_Data[[#This Row],[Order Date]])</f>
        <v>2014</v>
      </c>
    </row>
    <row r="9467" spans="1:26" x14ac:dyDescent="0.2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>_xlfn.XLOOKUP(Sales_Data[[#This Row],[Category]],Assumptions_Model!A:A, Assumptions_Model!B:B)</f>
        <v>0.65</v>
      </c>
      <c r="W9467">
        <f>Sales_Data[[#This Row],[Sales]]*Sales_Data[[#This Row],[Cost_%]]</f>
        <v>20.774000000000001</v>
      </c>
      <c r="X9467">
        <f>Sales_Data[[#This Row],[Sales]]-Sales_Data[[#This Row],[Cost]]</f>
        <v>11.186</v>
      </c>
      <c r="Y9467" s="3">
        <f>Sales_Data[[#This Row],[Gross_Profit_Recalc]]/Sales_Data[[#This Row],[Sales]]</f>
        <v>0.35</v>
      </c>
      <c r="Z9467">
        <f>YEAR(Sales_Data[[#This Row],[Order Date]])</f>
        <v>2016</v>
      </c>
    </row>
    <row r="9468" spans="1:26" x14ac:dyDescent="0.2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>_xlfn.XLOOKUP(Sales_Data[[#This Row],[Category]],Assumptions_Model!A:A, Assumptions_Model!B:B)</f>
        <v>0.6</v>
      </c>
      <c r="W9468">
        <f>Sales_Data[[#This Row],[Sales]]*Sales_Data[[#This Row],[Cost_%]]</f>
        <v>98.812799999999996</v>
      </c>
      <c r="X9468">
        <f>Sales_Data[[#This Row],[Sales]]-Sales_Data[[#This Row],[Cost]]</f>
        <v>65.875199999999992</v>
      </c>
      <c r="Y9468" s="3">
        <f>Sales_Data[[#This Row],[Gross_Profit_Recalc]]/Sales_Data[[#This Row],[Sales]]</f>
        <v>0.39999999999999997</v>
      </c>
      <c r="Z9468">
        <f>YEAR(Sales_Data[[#This Row],[Order Date]])</f>
        <v>2017</v>
      </c>
    </row>
    <row r="9469" spans="1:26" x14ac:dyDescent="0.2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>_xlfn.XLOOKUP(Sales_Data[[#This Row],[Category]],Assumptions_Model!A:A, Assumptions_Model!B:B)</f>
        <v>0.65</v>
      </c>
      <c r="W9469">
        <f>Sales_Data[[#This Row],[Sales]]*Sales_Data[[#This Row],[Cost_%]]</f>
        <v>108.22500000000001</v>
      </c>
      <c r="X9469">
        <f>Sales_Data[[#This Row],[Sales]]-Sales_Data[[#This Row],[Cost]]</f>
        <v>58.274999999999991</v>
      </c>
      <c r="Y9469" s="3">
        <f>Sales_Data[[#This Row],[Gross_Profit_Recalc]]/Sales_Data[[#This Row],[Sales]]</f>
        <v>0.34999999999999992</v>
      </c>
      <c r="Z9469">
        <f>YEAR(Sales_Data[[#This Row],[Order Date]])</f>
        <v>2017</v>
      </c>
    </row>
    <row r="9470" spans="1:26" x14ac:dyDescent="0.2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>_xlfn.XLOOKUP(Sales_Data[[#This Row],[Category]],Assumptions_Model!A:A, Assumptions_Model!B:B)</f>
        <v>0.6</v>
      </c>
      <c r="W9470">
        <f>Sales_Data[[#This Row],[Sales]]*Sales_Data[[#This Row],[Cost_%]]</f>
        <v>7.7759999999999998</v>
      </c>
      <c r="X9470">
        <f>Sales_Data[[#This Row],[Sales]]-Sales_Data[[#This Row],[Cost]]</f>
        <v>5.1840000000000011</v>
      </c>
      <c r="Y9470" s="3">
        <f>Sales_Data[[#This Row],[Gross_Profit_Recalc]]/Sales_Data[[#This Row],[Sales]]</f>
        <v>0.40000000000000008</v>
      </c>
      <c r="Z9470">
        <f>YEAR(Sales_Data[[#This Row],[Order Date]])</f>
        <v>2017</v>
      </c>
    </row>
    <row r="9471" spans="1:26" x14ac:dyDescent="0.2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>_xlfn.XLOOKUP(Sales_Data[[#This Row],[Category]],Assumptions_Model!A:A, Assumptions_Model!B:B)</f>
        <v>0.6</v>
      </c>
      <c r="W9471">
        <f>Sales_Data[[#This Row],[Sales]]*Sales_Data[[#This Row],[Cost_%]]</f>
        <v>66.575999999999993</v>
      </c>
      <c r="X9471">
        <f>Sales_Data[[#This Row],[Sales]]-Sales_Data[[#This Row],[Cost]]</f>
        <v>44.384</v>
      </c>
      <c r="Y9471" s="3">
        <f>Sales_Data[[#This Row],[Gross_Profit_Recalc]]/Sales_Data[[#This Row],[Sales]]</f>
        <v>0.4</v>
      </c>
      <c r="Z9471">
        <f>YEAR(Sales_Data[[#This Row],[Order Date]])</f>
        <v>2017</v>
      </c>
    </row>
    <row r="9472" spans="1:26" x14ac:dyDescent="0.2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>_xlfn.XLOOKUP(Sales_Data[[#This Row],[Category]],Assumptions_Model!A:A, Assumptions_Model!B:B)</f>
        <v>0.55000000000000004</v>
      </c>
      <c r="W9472">
        <f>Sales_Data[[#This Row],[Sales]]*Sales_Data[[#This Row],[Cost_%]]</f>
        <v>54.989000000000004</v>
      </c>
      <c r="X9472">
        <f>Sales_Data[[#This Row],[Sales]]-Sales_Data[[#This Row],[Cost]]</f>
        <v>44.991</v>
      </c>
      <c r="Y9472" s="3">
        <f>Sales_Data[[#This Row],[Gross_Profit_Recalc]]/Sales_Data[[#This Row],[Sales]]</f>
        <v>0.44999999999999996</v>
      </c>
      <c r="Z9472">
        <f>YEAR(Sales_Data[[#This Row],[Order Date]])</f>
        <v>2017</v>
      </c>
    </row>
    <row r="9473" spans="1:26" x14ac:dyDescent="0.2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>_xlfn.XLOOKUP(Sales_Data[[#This Row],[Category]],Assumptions_Model!A:A, Assumptions_Model!B:B)</f>
        <v>0.6</v>
      </c>
      <c r="W9473">
        <f>Sales_Data[[#This Row],[Sales]]*Sales_Data[[#This Row],[Cost_%]]</f>
        <v>6.8543999999999992</v>
      </c>
      <c r="X9473">
        <f>Sales_Data[[#This Row],[Sales]]-Sales_Data[[#This Row],[Cost]]</f>
        <v>4.5696000000000003</v>
      </c>
      <c r="Y9473" s="3">
        <f>Sales_Data[[#This Row],[Gross_Profit_Recalc]]/Sales_Data[[#This Row],[Sales]]</f>
        <v>0.4</v>
      </c>
      <c r="Z9473">
        <f>YEAR(Sales_Data[[#This Row],[Order Date]])</f>
        <v>2017</v>
      </c>
    </row>
    <row r="9474" spans="1:26" x14ac:dyDescent="0.2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>_xlfn.XLOOKUP(Sales_Data[[#This Row],[Category]],Assumptions_Model!A:A, Assumptions_Model!B:B)</f>
        <v>0.65</v>
      </c>
      <c r="W9474">
        <f>Sales_Data[[#This Row],[Sales]]*Sales_Data[[#This Row],[Cost_%]]</f>
        <v>83.280600000000007</v>
      </c>
      <c r="X9474">
        <f>Sales_Data[[#This Row],[Sales]]-Sales_Data[[#This Row],[Cost]]</f>
        <v>44.843399999999988</v>
      </c>
      <c r="Y9474" s="3">
        <f>Sales_Data[[#This Row],[Gross_Profit_Recalc]]/Sales_Data[[#This Row],[Sales]]</f>
        <v>0.34999999999999992</v>
      </c>
      <c r="Z9474">
        <f>YEAR(Sales_Data[[#This Row],[Order Date]])</f>
        <v>2017</v>
      </c>
    </row>
    <row r="9475" spans="1:26" x14ac:dyDescent="0.2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>_xlfn.XLOOKUP(Sales_Data[[#This Row],[Category]],Assumptions_Model!A:A, Assumptions_Model!B:B)</f>
        <v>0.65</v>
      </c>
      <c r="W9475">
        <f>Sales_Data[[#This Row],[Sales]]*Sales_Data[[#This Row],[Cost_%]]</f>
        <v>65.910000000000011</v>
      </c>
      <c r="X9475">
        <f>Sales_Data[[#This Row],[Sales]]-Sales_Data[[#This Row],[Cost]]</f>
        <v>35.489999999999995</v>
      </c>
      <c r="Y9475" s="3">
        <f>Sales_Data[[#This Row],[Gross_Profit_Recalc]]/Sales_Data[[#This Row],[Sales]]</f>
        <v>0.34999999999999992</v>
      </c>
      <c r="Z9475">
        <f>YEAR(Sales_Data[[#This Row],[Order Date]])</f>
        <v>2017</v>
      </c>
    </row>
    <row r="9476" spans="1:26" x14ac:dyDescent="0.2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>_xlfn.XLOOKUP(Sales_Data[[#This Row],[Category]],Assumptions_Model!A:A, Assumptions_Model!B:B)</f>
        <v>0.6</v>
      </c>
      <c r="W9476">
        <f>Sales_Data[[#This Row],[Sales]]*Sales_Data[[#This Row],[Cost_%]]</f>
        <v>3.5423999999999998</v>
      </c>
      <c r="X9476">
        <f>Sales_Data[[#This Row],[Sales]]-Sales_Data[[#This Row],[Cost]]</f>
        <v>2.3616000000000001</v>
      </c>
      <c r="Y9476" s="3">
        <f>Sales_Data[[#This Row],[Gross_Profit_Recalc]]/Sales_Data[[#This Row],[Sales]]</f>
        <v>0.4</v>
      </c>
      <c r="Z9476">
        <f>YEAR(Sales_Data[[#This Row],[Order Date]])</f>
        <v>2015</v>
      </c>
    </row>
    <row r="9477" spans="1:26" x14ac:dyDescent="0.2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>_xlfn.XLOOKUP(Sales_Data[[#This Row],[Category]],Assumptions_Model!A:A, Assumptions_Model!B:B)</f>
        <v>0.6</v>
      </c>
      <c r="W9477">
        <f>Sales_Data[[#This Row],[Sales]]*Sales_Data[[#This Row],[Cost_%]]</f>
        <v>104.0928</v>
      </c>
      <c r="X9477">
        <f>Sales_Data[[#This Row],[Sales]]-Sales_Data[[#This Row],[Cost]]</f>
        <v>69.395200000000003</v>
      </c>
      <c r="Y9477" s="3">
        <f>Sales_Data[[#This Row],[Gross_Profit_Recalc]]/Sales_Data[[#This Row],[Sales]]</f>
        <v>0.4</v>
      </c>
      <c r="Z9477">
        <f>YEAR(Sales_Data[[#This Row],[Order Date]])</f>
        <v>2015</v>
      </c>
    </row>
    <row r="9478" spans="1:26" x14ac:dyDescent="0.2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f>_xlfn.XLOOKUP(Sales_Data[[#This Row],[Category]],Assumptions_Model!A:A, Assumptions_Model!B:B)</f>
        <v>0.65</v>
      </c>
      <c r="W9478">
        <f>Sales_Data[[#This Row],[Sales]]*Sales_Data[[#This Row],[Cost_%]]</f>
        <v>33.514000000000003</v>
      </c>
      <c r="X9478">
        <f>Sales_Data[[#This Row],[Sales]]-Sales_Data[[#This Row],[Cost]]</f>
        <v>18.045999999999999</v>
      </c>
      <c r="Y9478" s="3">
        <f>Sales_Data[[#This Row],[Gross_Profit_Recalc]]/Sales_Data[[#This Row],[Sales]]</f>
        <v>0.35</v>
      </c>
      <c r="Z9478">
        <f>YEAR(Sales_Data[[#This Row],[Order Date]])</f>
        <v>2015</v>
      </c>
    </row>
    <row r="9479" spans="1:26" x14ac:dyDescent="0.2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>_xlfn.XLOOKUP(Sales_Data[[#This Row],[Category]],Assumptions_Model!A:A, Assumptions_Model!B:B)</f>
        <v>0.6</v>
      </c>
      <c r="W9479">
        <f>Sales_Data[[#This Row],[Sales]]*Sales_Data[[#This Row],[Cost_%]]</f>
        <v>2.1383999999999999</v>
      </c>
      <c r="X9479">
        <f>Sales_Data[[#This Row],[Sales]]-Sales_Data[[#This Row],[Cost]]</f>
        <v>1.4256000000000002</v>
      </c>
      <c r="Y9479" s="3">
        <f>Sales_Data[[#This Row],[Gross_Profit_Recalc]]/Sales_Data[[#This Row],[Sales]]</f>
        <v>0.4</v>
      </c>
      <c r="Z9479">
        <f>YEAR(Sales_Data[[#This Row],[Order Date]])</f>
        <v>2015</v>
      </c>
    </row>
    <row r="9480" spans="1:26" x14ac:dyDescent="0.2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>_xlfn.XLOOKUP(Sales_Data[[#This Row],[Category]],Assumptions_Model!A:A, Assumptions_Model!B:B)</f>
        <v>0.6</v>
      </c>
      <c r="W9480">
        <f>Sales_Data[[#This Row],[Sales]]*Sales_Data[[#This Row],[Cost_%]]</f>
        <v>7.8959999999999999</v>
      </c>
      <c r="X9480">
        <f>Sales_Data[[#This Row],[Sales]]-Sales_Data[[#This Row],[Cost]]</f>
        <v>5.2640000000000002</v>
      </c>
      <c r="Y9480" s="3">
        <f>Sales_Data[[#This Row],[Gross_Profit_Recalc]]/Sales_Data[[#This Row],[Sales]]</f>
        <v>0.4</v>
      </c>
      <c r="Z9480">
        <f>YEAR(Sales_Data[[#This Row],[Order Date]])</f>
        <v>2014</v>
      </c>
    </row>
    <row r="9481" spans="1:26" x14ac:dyDescent="0.2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>_xlfn.XLOOKUP(Sales_Data[[#This Row],[Category]],Assumptions_Model!A:A, Assumptions_Model!B:B)</f>
        <v>0.6</v>
      </c>
      <c r="W9481">
        <f>Sales_Data[[#This Row],[Sales]]*Sales_Data[[#This Row],[Cost_%]]</f>
        <v>2.2967999999999997</v>
      </c>
      <c r="X9481">
        <f>Sales_Data[[#This Row],[Sales]]-Sales_Data[[#This Row],[Cost]]</f>
        <v>1.5312000000000001</v>
      </c>
      <c r="Y9481" s="3">
        <f>Sales_Data[[#This Row],[Gross_Profit_Recalc]]/Sales_Data[[#This Row],[Sales]]</f>
        <v>0.4</v>
      </c>
      <c r="Z9481">
        <f>YEAR(Sales_Data[[#This Row],[Order Date]])</f>
        <v>2014</v>
      </c>
    </row>
    <row r="9482" spans="1:26" x14ac:dyDescent="0.2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>_xlfn.XLOOKUP(Sales_Data[[#This Row],[Category]],Assumptions_Model!A:A, Assumptions_Model!B:B)</f>
        <v>0.6</v>
      </c>
      <c r="W9482">
        <f>Sales_Data[[#This Row],[Sales]]*Sales_Data[[#This Row],[Cost_%]]</f>
        <v>182.994</v>
      </c>
      <c r="X9482">
        <f>Sales_Data[[#This Row],[Sales]]-Sales_Data[[#This Row],[Cost]]</f>
        <v>121.99600000000001</v>
      </c>
      <c r="Y9482" s="3">
        <f>Sales_Data[[#This Row],[Gross_Profit_Recalc]]/Sales_Data[[#This Row],[Sales]]</f>
        <v>0.4</v>
      </c>
      <c r="Z9482">
        <f>YEAR(Sales_Data[[#This Row],[Order Date]])</f>
        <v>2014</v>
      </c>
    </row>
    <row r="9483" spans="1:26" x14ac:dyDescent="0.2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>_xlfn.XLOOKUP(Sales_Data[[#This Row],[Category]],Assumptions_Model!A:A, Assumptions_Model!B:B)</f>
        <v>0.6</v>
      </c>
      <c r="W9483">
        <f>Sales_Data[[#This Row],[Sales]]*Sales_Data[[#This Row],[Cost_%]]</f>
        <v>10.895999999999999</v>
      </c>
      <c r="X9483">
        <f>Sales_Data[[#This Row],[Sales]]-Sales_Data[[#This Row],[Cost]]</f>
        <v>7.2640000000000011</v>
      </c>
      <c r="Y9483" s="3">
        <f>Sales_Data[[#This Row],[Gross_Profit_Recalc]]/Sales_Data[[#This Row],[Sales]]</f>
        <v>0.40000000000000008</v>
      </c>
      <c r="Z9483">
        <f>YEAR(Sales_Data[[#This Row],[Order Date]])</f>
        <v>2017</v>
      </c>
    </row>
    <row r="9484" spans="1:26" x14ac:dyDescent="0.2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>_xlfn.XLOOKUP(Sales_Data[[#This Row],[Category]],Assumptions_Model!A:A, Assumptions_Model!B:B)</f>
        <v>0.55000000000000004</v>
      </c>
      <c r="W9484">
        <f>Sales_Data[[#This Row],[Sales]]*Sales_Data[[#This Row],[Cost_%]]</f>
        <v>175.99119999999999</v>
      </c>
      <c r="X9484">
        <f>Sales_Data[[#This Row],[Sales]]-Sales_Data[[#This Row],[Cost]]</f>
        <v>143.99279999999999</v>
      </c>
      <c r="Y9484" s="3">
        <f>Sales_Data[[#This Row],[Gross_Profit_Recalc]]/Sales_Data[[#This Row],[Sales]]</f>
        <v>0.45</v>
      </c>
      <c r="Z9484">
        <f>YEAR(Sales_Data[[#This Row],[Order Date]])</f>
        <v>2015</v>
      </c>
    </row>
    <row r="9485" spans="1:26" x14ac:dyDescent="0.2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>_xlfn.XLOOKUP(Sales_Data[[#This Row],[Category]],Assumptions_Model!A:A, Assumptions_Model!B:B)</f>
        <v>0.6</v>
      </c>
      <c r="W9485">
        <f>Sales_Data[[#This Row],[Sales]]*Sales_Data[[#This Row],[Cost_%]]</f>
        <v>11.808</v>
      </c>
      <c r="X9485">
        <f>Sales_Data[[#This Row],[Sales]]-Sales_Data[[#This Row],[Cost]]</f>
        <v>7.8719999999999999</v>
      </c>
      <c r="Y9485" s="3">
        <f>Sales_Data[[#This Row],[Gross_Profit_Recalc]]/Sales_Data[[#This Row],[Sales]]</f>
        <v>0.4</v>
      </c>
      <c r="Z9485">
        <f>YEAR(Sales_Data[[#This Row],[Order Date]])</f>
        <v>2014</v>
      </c>
    </row>
    <row r="9486" spans="1:26" x14ac:dyDescent="0.2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>_xlfn.XLOOKUP(Sales_Data[[#This Row],[Category]],Assumptions_Model!A:A, Assumptions_Model!B:B)</f>
        <v>0.65</v>
      </c>
      <c r="W9486">
        <f>Sales_Data[[#This Row],[Sales]]*Sales_Data[[#This Row],[Cost_%]]</f>
        <v>508.21160000000003</v>
      </c>
      <c r="X9486">
        <f>Sales_Data[[#This Row],[Sales]]-Sales_Data[[#This Row],[Cost]]</f>
        <v>273.6524</v>
      </c>
      <c r="Y9486" s="3">
        <f>Sales_Data[[#This Row],[Gross_Profit_Recalc]]/Sales_Data[[#This Row],[Sales]]</f>
        <v>0.35</v>
      </c>
      <c r="Z9486">
        <f>YEAR(Sales_Data[[#This Row],[Order Date]])</f>
        <v>2016</v>
      </c>
    </row>
    <row r="9487" spans="1:26" x14ac:dyDescent="0.2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>_xlfn.XLOOKUP(Sales_Data[[#This Row],[Category]],Assumptions_Model!A:A, Assumptions_Model!B:B)</f>
        <v>0.6</v>
      </c>
      <c r="W9487">
        <f>Sales_Data[[#This Row],[Sales]]*Sales_Data[[#This Row],[Cost_%]]</f>
        <v>18.489599999999999</v>
      </c>
      <c r="X9487">
        <f>Sales_Data[[#This Row],[Sales]]-Sales_Data[[#This Row],[Cost]]</f>
        <v>12.3264</v>
      </c>
      <c r="Y9487" s="3">
        <f>Sales_Data[[#This Row],[Gross_Profit_Recalc]]/Sales_Data[[#This Row],[Sales]]</f>
        <v>0.4</v>
      </c>
      <c r="Z9487">
        <f>YEAR(Sales_Data[[#This Row],[Order Date]])</f>
        <v>2016</v>
      </c>
    </row>
    <row r="9488" spans="1:26" x14ac:dyDescent="0.2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>_xlfn.XLOOKUP(Sales_Data[[#This Row],[Category]],Assumptions_Model!A:A, Assumptions_Model!B:B)</f>
        <v>0.65</v>
      </c>
      <c r="W9488">
        <f>Sales_Data[[#This Row],[Sales]]*Sales_Data[[#This Row],[Cost_%]]</f>
        <v>437.67360000000002</v>
      </c>
      <c r="X9488">
        <f>Sales_Data[[#This Row],[Sales]]-Sales_Data[[#This Row],[Cost]]</f>
        <v>235.67040000000003</v>
      </c>
      <c r="Y9488" s="3">
        <f>Sales_Data[[#This Row],[Gross_Profit_Recalc]]/Sales_Data[[#This Row],[Sales]]</f>
        <v>0.35000000000000003</v>
      </c>
      <c r="Z9488">
        <f>YEAR(Sales_Data[[#This Row],[Order Date]])</f>
        <v>2017</v>
      </c>
    </row>
    <row r="9489" spans="1:26" x14ac:dyDescent="0.2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>_xlfn.XLOOKUP(Sales_Data[[#This Row],[Category]],Assumptions_Model!A:A, Assumptions_Model!B:B)</f>
        <v>0.6</v>
      </c>
      <c r="W9489">
        <f>Sales_Data[[#This Row],[Sales]]*Sales_Data[[#This Row],[Cost_%]]</f>
        <v>3.9239999999999999</v>
      </c>
      <c r="X9489">
        <f>Sales_Data[[#This Row],[Sales]]-Sales_Data[[#This Row],[Cost]]</f>
        <v>2.6160000000000001</v>
      </c>
      <c r="Y9489" s="3">
        <f>Sales_Data[[#This Row],[Gross_Profit_Recalc]]/Sales_Data[[#This Row],[Sales]]</f>
        <v>0.4</v>
      </c>
      <c r="Z9489">
        <f>YEAR(Sales_Data[[#This Row],[Order Date]])</f>
        <v>2017</v>
      </c>
    </row>
    <row r="9490" spans="1:26" x14ac:dyDescent="0.2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>_xlfn.XLOOKUP(Sales_Data[[#This Row],[Category]],Assumptions_Model!A:A, Assumptions_Model!B:B)</f>
        <v>0.55000000000000004</v>
      </c>
      <c r="W9490">
        <f>Sales_Data[[#This Row],[Sales]]*Sales_Data[[#This Row],[Cost_%]]</f>
        <v>315.04000000000002</v>
      </c>
      <c r="X9490">
        <f>Sales_Data[[#This Row],[Sales]]-Sales_Data[[#This Row],[Cost]]</f>
        <v>257.75999999999993</v>
      </c>
      <c r="Y9490" s="3">
        <f>Sales_Data[[#This Row],[Gross_Profit_Recalc]]/Sales_Data[[#This Row],[Sales]]</f>
        <v>0.4499999999999999</v>
      </c>
      <c r="Z9490">
        <f>YEAR(Sales_Data[[#This Row],[Order Date]])</f>
        <v>2015</v>
      </c>
    </row>
    <row r="9491" spans="1:26" x14ac:dyDescent="0.2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>_xlfn.XLOOKUP(Sales_Data[[#This Row],[Category]],Assumptions_Model!A:A, Assumptions_Model!B:B)</f>
        <v>0.6</v>
      </c>
      <c r="W9491">
        <f>Sales_Data[[#This Row],[Sales]]*Sales_Data[[#This Row],[Cost_%]]</f>
        <v>118.23</v>
      </c>
      <c r="X9491">
        <f>Sales_Data[[#This Row],[Sales]]-Sales_Data[[#This Row],[Cost]]</f>
        <v>78.820000000000007</v>
      </c>
      <c r="Y9491" s="3">
        <f>Sales_Data[[#This Row],[Gross_Profit_Recalc]]/Sales_Data[[#This Row],[Sales]]</f>
        <v>0.4</v>
      </c>
      <c r="Z9491">
        <f>YEAR(Sales_Data[[#This Row],[Order Date]])</f>
        <v>2016</v>
      </c>
    </row>
    <row r="9492" spans="1:26" x14ac:dyDescent="0.2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>_xlfn.XLOOKUP(Sales_Data[[#This Row],[Category]],Assumptions_Model!A:A, Assumptions_Model!B:B)</f>
        <v>0.6</v>
      </c>
      <c r="W9492">
        <f>Sales_Data[[#This Row],[Sales]]*Sales_Data[[#This Row],[Cost_%]]</f>
        <v>1213.3632</v>
      </c>
      <c r="X9492">
        <f>Sales_Data[[#This Row],[Sales]]-Sales_Data[[#This Row],[Cost]]</f>
        <v>808.90879999999993</v>
      </c>
      <c r="Y9492" s="3">
        <f>Sales_Data[[#This Row],[Gross_Profit_Recalc]]/Sales_Data[[#This Row],[Sales]]</f>
        <v>0.39999999999999997</v>
      </c>
      <c r="Z9492">
        <f>YEAR(Sales_Data[[#This Row],[Order Date]])</f>
        <v>2017</v>
      </c>
    </row>
    <row r="9493" spans="1:26" x14ac:dyDescent="0.2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>_xlfn.XLOOKUP(Sales_Data[[#This Row],[Category]],Assumptions_Model!A:A, Assumptions_Model!B:B)</f>
        <v>0.6</v>
      </c>
      <c r="W9493">
        <f>Sales_Data[[#This Row],[Sales]]*Sales_Data[[#This Row],[Cost_%]]</f>
        <v>5.4719999999999995</v>
      </c>
      <c r="X9493">
        <f>Sales_Data[[#This Row],[Sales]]-Sales_Data[[#This Row],[Cost]]</f>
        <v>3.6479999999999997</v>
      </c>
      <c r="Y9493" s="3">
        <f>Sales_Data[[#This Row],[Gross_Profit_Recalc]]/Sales_Data[[#This Row],[Sales]]</f>
        <v>0.4</v>
      </c>
      <c r="Z9493">
        <f>YEAR(Sales_Data[[#This Row],[Order Date]])</f>
        <v>2017</v>
      </c>
    </row>
    <row r="9494" spans="1:26" x14ac:dyDescent="0.2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>_xlfn.XLOOKUP(Sales_Data[[#This Row],[Category]],Assumptions_Model!A:A, Assumptions_Model!B:B)</f>
        <v>0.6</v>
      </c>
      <c r="W9494">
        <f>Sales_Data[[#This Row],[Sales]]*Sales_Data[[#This Row],[Cost_%]]</f>
        <v>22.895999999999997</v>
      </c>
      <c r="X9494">
        <f>Sales_Data[[#This Row],[Sales]]-Sales_Data[[#This Row],[Cost]]</f>
        <v>15.263999999999999</v>
      </c>
      <c r="Y9494" s="3">
        <f>Sales_Data[[#This Row],[Gross_Profit_Recalc]]/Sales_Data[[#This Row],[Sales]]</f>
        <v>0.4</v>
      </c>
      <c r="Z9494">
        <f>YEAR(Sales_Data[[#This Row],[Order Date]])</f>
        <v>2017</v>
      </c>
    </row>
    <row r="9495" spans="1:26" x14ac:dyDescent="0.2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>_xlfn.XLOOKUP(Sales_Data[[#This Row],[Category]],Assumptions_Model!A:A, Assumptions_Model!B:B)</f>
        <v>0.65</v>
      </c>
      <c r="W9495">
        <f>Sales_Data[[#This Row],[Sales]]*Sales_Data[[#This Row],[Cost_%]]</f>
        <v>1035.3525</v>
      </c>
      <c r="X9495">
        <f>Sales_Data[[#This Row],[Sales]]-Sales_Data[[#This Row],[Cost]]</f>
        <v>557.49749999999995</v>
      </c>
      <c r="Y9495" s="3">
        <f>Sales_Data[[#This Row],[Gross_Profit_Recalc]]/Sales_Data[[#This Row],[Sales]]</f>
        <v>0.35</v>
      </c>
      <c r="Z9495">
        <f>YEAR(Sales_Data[[#This Row],[Order Date]])</f>
        <v>2016</v>
      </c>
    </row>
    <row r="9496" spans="1:26" x14ac:dyDescent="0.2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>_xlfn.XLOOKUP(Sales_Data[[#This Row],[Category]],Assumptions_Model!A:A, Assumptions_Model!B:B)</f>
        <v>0.6</v>
      </c>
      <c r="W9496">
        <f>Sales_Data[[#This Row],[Sales]]*Sales_Data[[#This Row],[Cost_%]]</f>
        <v>7.1280000000000001</v>
      </c>
      <c r="X9496">
        <f>Sales_Data[[#This Row],[Sales]]-Sales_Data[[#This Row],[Cost]]</f>
        <v>4.7520000000000007</v>
      </c>
      <c r="Y9496" s="3">
        <f>Sales_Data[[#This Row],[Gross_Profit_Recalc]]/Sales_Data[[#This Row],[Sales]]</f>
        <v>0.4</v>
      </c>
      <c r="Z9496">
        <f>YEAR(Sales_Data[[#This Row],[Order Date]])</f>
        <v>2016</v>
      </c>
    </row>
    <row r="9497" spans="1:26" x14ac:dyDescent="0.2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>_xlfn.XLOOKUP(Sales_Data[[#This Row],[Category]],Assumptions_Model!A:A, Assumptions_Model!B:B)</f>
        <v>0.55000000000000004</v>
      </c>
      <c r="W9497">
        <f>Sales_Data[[#This Row],[Sales]]*Sales_Data[[#This Row],[Cost_%]]</f>
        <v>66</v>
      </c>
      <c r="X9497">
        <f>Sales_Data[[#This Row],[Sales]]-Sales_Data[[#This Row],[Cost]]</f>
        <v>54</v>
      </c>
      <c r="Y9497" s="3">
        <f>Sales_Data[[#This Row],[Gross_Profit_Recalc]]/Sales_Data[[#This Row],[Sales]]</f>
        <v>0.45</v>
      </c>
      <c r="Z9497">
        <f>YEAR(Sales_Data[[#This Row],[Order Date]])</f>
        <v>2016</v>
      </c>
    </row>
    <row r="9498" spans="1:26" x14ac:dyDescent="0.2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>_xlfn.XLOOKUP(Sales_Data[[#This Row],[Category]],Assumptions_Model!A:A, Assumptions_Model!B:B)</f>
        <v>0.6</v>
      </c>
      <c r="W9498">
        <f>Sales_Data[[#This Row],[Sales]]*Sales_Data[[#This Row],[Cost_%]]</f>
        <v>5.202</v>
      </c>
      <c r="X9498">
        <f>Sales_Data[[#This Row],[Sales]]-Sales_Data[[#This Row],[Cost]]</f>
        <v>3.468</v>
      </c>
      <c r="Y9498" s="3">
        <f>Sales_Data[[#This Row],[Gross_Profit_Recalc]]/Sales_Data[[#This Row],[Sales]]</f>
        <v>0.4</v>
      </c>
      <c r="Z9498">
        <f>YEAR(Sales_Data[[#This Row],[Order Date]])</f>
        <v>2016</v>
      </c>
    </row>
    <row r="9499" spans="1:26" x14ac:dyDescent="0.2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>_xlfn.XLOOKUP(Sales_Data[[#This Row],[Category]],Assumptions_Model!A:A, Assumptions_Model!B:B)</f>
        <v>0.6</v>
      </c>
      <c r="W9499">
        <f>Sales_Data[[#This Row],[Sales]]*Sales_Data[[#This Row],[Cost_%]]</f>
        <v>2.6459999999999999</v>
      </c>
      <c r="X9499">
        <f>Sales_Data[[#This Row],[Sales]]-Sales_Data[[#This Row],[Cost]]</f>
        <v>1.7640000000000002</v>
      </c>
      <c r="Y9499" s="3">
        <f>Sales_Data[[#This Row],[Gross_Profit_Recalc]]/Sales_Data[[#This Row],[Sales]]</f>
        <v>0.4</v>
      </c>
      <c r="Z9499">
        <f>YEAR(Sales_Data[[#This Row],[Order Date]])</f>
        <v>2017</v>
      </c>
    </row>
    <row r="9500" spans="1:26" x14ac:dyDescent="0.2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>_xlfn.XLOOKUP(Sales_Data[[#This Row],[Category]],Assumptions_Model!A:A, Assumptions_Model!B:B)</f>
        <v>0.6</v>
      </c>
      <c r="W9500">
        <f>Sales_Data[[#This Row],[Sales]]*Sales_Data[[#This Row],[Cost_%]]</f>
        <v>100.764</v>
      </c>
      <c r="X9500">
        <f>Sales_Data[[#This Row],[Sales]]-Sales_Data[[#This Row],[Cost]]</f>
        <v>67.176000000000002</v>
      </c>
      <c r="Y9500" s="3">
        <f>Sales_Data[[#This Row],[Gross_Profit_Recalc]]/Sales_Data[[#This Row],[Sales]]</f>
        <v>0.4</v>
      </c>
      <c r="Z9500">
        <f>YEAR(Sales_Data[[#This Row],[Order Date]])</f>
        <v>2017</v>
      </c>
    </row>
    <row r="9501" spans="1:26" x14ac:dyDescent="0.2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>_xlfn.XLOOKUP(Sales_Data[[#This Row],[Category]],Assumptions_Model!A:A, Assumptions_Model!B:B)</f>
        <v>0.6</v>
      </c>
      <c r="W9501">
        <f>Sales_Data[[#This Row],[Sales]]*Sales_Data[[#This Row],[Cost_%]]</f>
        <v>40.68</v>
      </c>
      <c r="X9501">
        <f>Sales_Data[[#This Row],[Sales]]-Sales_Data[[#This Row],[Cost]]</f>
        <v>27.119999999999997</v>
      </c>
      <c r="Y9501" s="3">
        <f>Sales_Data[[#This Row],[Gross_Profit_Recalc]]/Sales_Data[[#This Row],[Sales]]</f>
        <v>0.39999999999999997</v>
      </c>
      <c r="Z9501">
        <f>YEAR(Sales_Data[[#This Row],[Order Date]])</f>
        <v>2017</v>
      </c>
    </row>
    <row r="9502" spans="1:26" x14ac:dyDescent="0.2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>_xlfn.XLOOKUP(Sales_Data[[#This Row],[Category]],Assumptions_Model!A:A, Assumptions_Model!B:B)</f>
        <v>0.65</v>
      </c>
      <c r="W9502">
        <f>Sales_Data[[#This Row],[Sales]]*Sales_Data[[#This Row],[Cost_%]]</f>
        <v>17.511000000000003</v>
      </c>
      <c r="X9502">
        <f>Sales_Data[[#This Row],[Sales]]-Sales_Data[[#This Row],[Cost]]</f>
        <v>9.4289999999999985</v>
      </c>
      <c r="Y9502" s="3">
        <f>Sales_Data[[#This Row],[Gross_Profit_Recalc]]/Sales_Data[[#This Row],[Sales]]</f>
        <v>0.34999999999999992</v>
      </c>
      <c r="Z9502">
        <f>YEAR(Sales_Data[[#This Row],[Order Date]])</f>
        <v>2016</v>
      </c>
    </row>
    <row r="9503" spans="1:26" x14ac:dyDescent="0.2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>_xlfn.XLOOKUP(Sales_Data[[#This Row],[Category]],Assumptions_Model!A:A, Assumptions_Model!B:B)</f>
        <v>0.65</v>
      </c>
      <c r="W9503">
        <f>Sales_Data[[#This Row],[Sales]]*Sales_Data[[#This Row],[Cost_%]]</f>
        <v>20.826000000000001</v>
      </c>
      <c r="X9503">
        <f>Sales_Data[[#This Row],[Sales]]-Sales_Data[[#This Row],[Cost]]</f>
        <v>11.213999999999999</v>
      </c>
      <c r="Y9503" s="3">
        <f>Sales_Data[[#This Row],[Gross_Profit_Recalc]]/Sales_Data[[#This Row],[Sales]]</f>
        <v>0.35</v>
      </c>
      <c r="Z9503">
        <f>YEAR(Sales_Data[[#This Row],[Order Date]])</f>
        <v>2015</v>
      </c>
    </row>
    <row r="9504" spans="1:26" x14ac:dyDescent="0.2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f>_xlfn.XLOOKUP(Sales_Data[[#This Row],[Category]],Assumptions_Model!A:A, Assumptions_Model!B:B)</f>
        <v>0.6</v>
      </c>
      <c r="W9504">
        <f>Sales_Data[[#This Row],[Sales]]*Sales_Data[[#This Row],[Cost_%]]</f>
        <v>19.278000000000002</v>
      </c>
      <c r="X9504">
        <f>Sales_Data[[#This Row],[Sales]]-Sales_Data[[#This Row],[Cost]]</f>
        <v>12.852</v>
      </c>
      <c r="Y9504" s="3">
        <f>Sales_Data[[#This Row],[Gross_Profit_Recalc]]/Sales_Data[[#This Row],[Sales]]</f>
        <v>0.39999999999999997</v>
      </c>
      <c r="Z9504">
        <f>YEAR(Sales_Data[[#This Row],[Order Date]])</f>
        <v>2016</v>
      </c>
    </row>
    <row r="9505" spans="1:26" x14ac:dyDescent="0.2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>_xlfn.XLOOKUP(Sales_Data[[#This Row],[Category]],Assumptions_Model!A:A, Assumptions_Model!B:B)</f>
        <v>0.6</v>
      </c>
      <c r="W9505">
        <f>Sales_Data[[#This Row],[Sales]]*Sales_Data[[#This Row],[Cost_%]]</f>
        <v>1.728</v>
      </c>
      <c r="X9505">
        <f>Sales_Data[[#This Row],[Sales]]-Sales_Data[[#This Row],[Cost]]</f>
        <v>1.1519999999999999</v>
      </c>
      <c r="Y9505" s="3">
        <f>Sales_Data[[#This Row],[Gross_Profit_Recalc]]/Sales_Data[[#This Row],[Sales]]</f>
        <v>0.39999999999999997</v>
      </c>
      <c r="Z9505">
        <f>YEAR(Sales_Data[[#This Row],[Order Date]])</f>
        <v>2016</v>
      </c>
    </row>
    <row r="9506" spans="1:26" x14ac:dyDescent="0.2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f>_xlfn.XLOOKUP(Sales_Data[[#This Row],[Category]],Assumptions_Model!A:A, Assumptions_Model!B:B)</f>
        <v>0.55000000000000004</v>
      </c>
      <c r="W9506">
        <f>Sales_Data[[#This Row],[Sales]]*Sales_Data[[#This Row],[Cost_%]]</f>
        <v>600.56150000000014</v>
      </c>
      <c r="X9506">
        <f>Sales_Data[[#This Row],[Sales]]-Sales_Data[[#This Row],[Cost]]</f>
        <v>491.36849999999993</v>
      </c>
      <c r="Y9506" s="3">
        <f>Sales_Data[[#This Row],[Gross_Profit_Recalc]]/Sales_Data[[#This Row],[Sales]]</f>
        <v>0.4499999999999999</v>
      </c>
      <c r="Z9506">
        <f>YEAR(Sales_Data[[#This Row],[Order Date]])</f>
        <v>2016</v>
      </c>
    </row>
    <row r="9507" spans="1:26" x14ac:dyDescent="0.2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>_xlfn.XLOOKUP(Sales_Data[[#This Row],[Category]],Assumptions_Model!A:A, Assumptions_Model!B:B)</f>
        <v>0.6</v>
      </c>
      <c r="W9507">
        <f>Sales_Data[[#This Row],[Sales]]*Sales_Data[[#This Row],[Cost_%]]</f>
        <v>67.175999999999988</v>
      </c>
      <c r="X9507">
        <f>Sales_Data[[#This Row],[Sales]]-Sales_Data[[#This Row],[Cost]]</f>
        <v>44.784000000000006</v>
      </c>
      <c r="Y9507" s="3">
        <f>Sales_Data[[#This Row],[Gross_Profit_Recalc]]/Sales_Data[[#This Row],[Sales]]</f>
        <v>0.40000000000000008</v>
      </c>
      <c r="Z9507">
        <f>YEAR(Sales_Data[[#This Row],[Order Date]])</f>
        <v>2016</v>
      </c>
    </row>
    <row r="9508" spans="1:26" x14ac:dyDescent="0.2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>_xlfn.XLOOKUP(Sales_Data[[#This Row],[Category]],Assumptions_Model!A:A, Assumptions_Model!B:B)</f>
        <v>0.6</v>
      </c>
      <c r="W9508">
        <f>Sales_Data[[#This Row],[Sales]]*Sales_Data[[#This Row],[Cost_%]]</f>
        <v>16.02</v>
      </c>
      <c r="X9508">
        <f>Sales_Data[[#This Row],[Sales]]-Sales_Data[[#This Row],[Cost]]</f>
        <v>10.68</v>
      </c>
      <c r="Y9508" s="3">
        <f>Sales_Data[[#This Row],[Gross_Profit_Recalc]]/Sales_Data[[#This Row],[Sales]]</f>
        <v>0.4</v>
      </c>
      <c r="Z9508">
        <f>YEAR(Sales_Data[[#This Row],[Order Date]])</f>
        <v>2014</v>
      </c>
    </row>
    <row r="9509" spans="1:26" x14ac:dyDescent="0.2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>_xlfn.XLOOKUP(Sales_Data[[#This Row],[Category]],Assumptions_Model!A:A, Assumptions_Model!B:B)</f>
        <v>0.6</v>
      </c>
      <c r="W9509">
        <f>Sales_Data[[#This Row],[Sales]]*Sales_Data[[#This Row],[Cost_%]]</f>
        <v>24.12</v>
      </c>
      <c r="X9509">
        <f>Sales_Data[[#This Row],[Sales]]-Sales_Data[[#This Row],[Cost]]</f>
        <v>16.080000000000002</v>
      </c>
      <c r="Y9509" s="3">
        <f>Sales_Data[[#This Row],[Gross_Profit_Recalc]]/Sales_Data[[#This Row],[Sales]]</f>
        <v>0.4</v>
      </c>
      <c r="Z9509">
        <f>YEAR(Sales_Data[[#This Row],[Order Date]])</f>
        <v>2014</v>
      </c>
    </row>
    <row r="9510" spans="1:26" x14ac:dyDescent="0.2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>_xlfn.XLOOKUP(Sales_Data[[#This Row],[Category]],Assumptions_Model!A:A, Assumptions_Model!B:B)</f>
        <v>0.6</v>
      </c>
      <c r="W9510">
        <f>Sales_Data[[#This Row],[Sales]]*Sales_Data[[#This Row],[Cost_%]]</f>
        <v>8.3339999999999996</v>
      </c>
      <c r="X9510">
        <f>Sales_Data[[#This Row],[Sales]]-Sales_Data[[#This Row],[Cost]]</f>
        <v>5.5560000000000009</v>
      </c>
      <c r="Y9510" s="3">
        <f>Sales_Data[[#This Row],[Gross_Profit_Recalc]]/Sales_Data[[#This Row],[Sales]]</f>
        <v>0.40000000000000008</v>
      </c>
      <c r="Z9510">
        <f>YEAR(Sales_Data[[#This Row],[Order Date]])</f>
        <v>2014</v>
      </c>
    </row>
    <row r="9511" spans="1:26" x14ac:dyDescent="0.2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>_xlfn.XLOOKUP(Sales_Data[[#This Row],[Category]],Assumptions_Model!A:A, Assumptions_Model!B:B)</f>
        <v>0.6</v>
      </c>
      <c r="W9511">
        <f>Sales_Data[[#This Row],[Sales]]*Sales_Data[[#This Row],[Cost_%]]</f>
        <v>413.892</v>
      </c>
      <c r="X9511">
        <f>Sales_Data[[#This Row],[Sales]]-Sales_Data[[#This Row],[Cost]]</f>
        <v>275.92800000000005</v>
      </c>
      <c r="Y9511" s="3">
        <f>Sales_Data[[#This Row],[Gross_Profit_Recalc]]/Sales_Data[[#This Row],[Sales]]</f>
        <v>0.4</v>
      </c>
      <c r="Z9511">
        <f>YEAR(Sales_Data[[#This Row],[Order Date]])</f>
        <v>2014</v>
      </c>
    </row>
    <row r="9512" spans="1:26" x14ac:dyDescent="0.2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>_xlfn.XLOOKUP(Sales_Data[[#This Row],[Category]],Assumptions_Model!A:A, Assumptions_Model!B:B)</f>
        <v>0.6</v>
      </c>
      <c r="W9512">
        <f>Sales_Data[[#This Row],[Sales]]*Sales_Data[[#This Row],[Cost_%]]</f>
        <v>23.004000000000001</v>
      </c>
      <c r="X9512">
        <f>Sales_Data[[#This Row],[Sales]]-Sales_Data[[#This Row],[Cost]]</f>
        <v>15.336000000000002</v>
      </c>
      <c r="Y9512" s="3">
        <f>Sales_Data[[#This Row],[Gross_Profit_Recalc]]/Sales_Data[[#This Row],[Sales]]</f>
        <v>0.4</v>
      </c>
      <c r="Z9512">
        <f>YEAR(Sales_Data[[#This Row],[Order Date]])</f>
        <v>2016</v>
      </c>
    </row>
    <row r="9513" spans="1:26" x14ac:dyDescent="0.2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>_xlfn.XLOOKUP(Sales_Data[[#This Row],[Category]],Assumptions_Model!A:A, Assumptions_Model!B:B)</f>
        <v>0.6</v>
      </c>
      <c r="W9513">
        <f>Sales_Data[[#This Row],[Sales]]*Sales_Data[[#This Row],[Cost_%]]</f>
        <v>5.5583999999999998</v>
      </c>
      <c r="X9513">
        <f>Sales_Data[[#This Row],[Sales]]-Sales_Data[[#This Row],[Cost]]</f>
        <v>3.7055999999999996</v>
      </c>
      <c r="Y9513" s="3">
        <f>Sales_Data[[#This Row],[Gross_Profit_Recalc]]/Sales_Data[[#This Row],[Sales]]</f>
        <v>0.39999999999999997</v>
      </c>
      <c r="Z9513">
        <f>YEAR(Sales_Data[[#This Row],[Order Date]])</f>
        <v>2014</v>
      </c>
    </row>
    <row r="9514" spans="1:26" x14ac:dyDescent="0.2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>_xlfn.XLOOKUP(Sales_Data[[#This Row],[Category]],Assumptions_Model!A:A, Assumptions_Model!B:B)</f>
        <v>0.65</v>
      </c>
      <c r="W9514">
        <f>Sales_Data[[#This Row],[Sales]]*Sales_Data[[#This Row],[Cost_%]]</f>
        <v>133.03316000000001</v>
      </c>
      <c r="X9514">
        <f>Sales_Data[[#This Row],[Sales]]-Sales_Data[[#This Row],[Cost]]</f>
        <v>71.633240000000001</v>
      </c>
      <c r="Y9514" s="3">
        <f>Sales_Data[[#This Row],[Gross_Profit_Recalc]]/Sales_Data[[#This Row],[Sales]]</f>
        <v>0.35</v>
      </c>
      <c r="Z9514">
        <f>YEAR(Sales_Data[[#This Row],[Order Date]])</f>
        <v>2017</v>
      </c>
    </row>
    <row r="9515" spans="1:26" x14ac:dyDescent="0.2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>_xlfn.XLOOKUP(Sales_Data[[#This Row],[Category]],Assumptions_Model!A:A, Assumptions_Model!B:B)</f>
        <v>0.55000000000000004</v>
      </c>
      <c r="W9515">
        <f>Sales_Data[[#This Row],[Sales]]*Sales_Data[[#This Row],[Cost_%]]</f>
        <v>907.36250000000007</v>
      </c>
      <c r="X9515">
        <f>Sales_Data[[#This Row],[Sales]]-Sales_Data[[#This Row],[Cost]]</f>
        <v>742.38749999999993</v>
      </c>
      <c r="Y9515" s="3">
        <f>Sales_Data[[#This Row],[Gross_Profit_Recalc]]/Sales_Data[[#This Row],[Sales]]</f>
        <v>0.44999999999999996</v>
      </c>
      <c r="Z9515">
        <f>YEAR(Sales_Data[[#This Row],[Order Date]])</f>
        <v>2016</v>
      </c>
    </row>
    <row r="9516" spans="1:26" x14ac:dyDescent="0.2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>_xlfn.XLOOKUP(Sales_Data[[#This Row],[Category]],Assumptions_Model!A:A, Assumptions_Model!B:B)</f>
        <v>0.6</v>
      </c>
      <c r="W9516">
        <f>Sales_Data[[#This Row],[Sales]]*Sales_Data[[#This Row],[Cost_%]]</f>
        <v>54.633599999999994</v>
      </c>
      <c r="X9516">
        <f>Sales_Data[[#This Row],[Sales]]-Sales_Data[[#This Row],[Cost]]</f>
        <v>36.422400000000003</v>
      </c>
      <c r="Y9516" s="3">
        <f>Sales_Data[[#This Row],[Gross_Profit_Recalc]]/Sales_Data[[#This Row],[Sales]]</f>
        <v>0.4</v>
      </c>
      <c r="Z9516">
        <f>YEAR(Sales_Data[[#This Row],[Order Date]])</f>
        <v>2014</v>
      </c>
    </row>
    <row r="9517" spans="1:26" x14ac:dyDescent="0.2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>_xlfn.XLOOKUP(Sales_Data[[#This Row],[Category]],Assumptions_Model!A:A, Assumptions_Model!B:B)</f>
        <v>0.6</v>
      </c>
      <c r="W9517">
        <f>Sales_Data[[#This Row],[Sales]]*Sales_Data[[#This Row],[Cost_%]]</f>
        <v>32.524799999999999</v>
      </c>
      <c r="X9517">
        <f>Sales_Data[[#This Row],[Sales]]-Sales_Data[[#This Row],[Cost]]</f>
        <v>21.683199999999999</v>
      </c>
      <c r="Y9517" s="3">
        <f>Sales_Data[[#This Row],[Gross_Profit_Recalc]]/Sales_Data[[#This Row],[Sales]]</f>
        <v>0.4</v>
      </c>
      <c r="Z9517">
        <f>YEAR(Sales_Data[[#This Row],[Order Date]])</f>
        <v>2014</v>
      </c>
    </row>
    <row r="9518" spans="1:26" x14ac:dyDescent="0.2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>_xlfn.XLOOKUP(Sales_Data[[#This Row],[Category]],Assumptions_Model!A:A, Assumptions_Model!B:B)</f>
        <v>0.55000000000000004</v>
      </c>
      <c r="W9518">
        <f>Sales_Data[[#This Row],[Sales]]*Sales_Data[[#This Row],[Cost_%]]</f>
        <v>14.840100000000001</v>
      </c>
      <c r="X9518">
        <f>Sales_Data[[#This Row],[Sales]]-Sales_Data[[#This Row],[Cost]]</f>
        <v>12.141899999999998</v>
      </c>
      <c r="Y9518" s="3">
        <f>Sales_Data[[#This Row],[Gross_Profit_Recalc]]/Sales_Data[[#This Row],[Sales]]</f>
        <v>0.44999999999999996</v>
      </c>
      <c r="Z9518">
        <f>YEAR(Sales_Data[[#This Row],[Order Date]])</f>
        <v>2015</v>
      </c>
    </row>
    <row r="9519" spans="1:26" x14ac:dyDescent="0.2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>_xlfn.XLOOKUP(Sales_Data[[#This Row],[Category]],Assumptions_Model!A:A, Assumptions_Model!B:B)</f>
        <v>0.6</v>
      </c>
      <c r="W9519">
        <f>Sales_Data[[#This Row],[Sales]]*Sales_Data[[#This Row],[Cost_%]]</f>
        <v>4.1471999999999998</v>
      </c>
      <c r="X9519">
        <f>Sales_Data[[#This Row],[Sales]]-Sales_Data[[#This Row],[Cost]]</f>
        <v>2.7648000000000001</v>
      </c>
      <c r="Y9519" s="3">
        <f>Sales_Data[[#This Row],[Gross_Profit_Recalc]]/Sales_Data[[#This Row],[Sales]]</f>
        <v>0.4</v>
      </c>
      <c r="Z9519">
        <f>YEAR(Sales_Data[[#This Row],[Order Date]])</f>
        <v>2015</v>
      </c>
    </row>
    <row r="9520" spans="1:26" x14ac:dyDescent="0.2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>_xlfn.XLOOKUP(Sales_Data[[#This Row],[Category]],Assumptions_Model!A:A, Assumptions_Model!B:B)</f>
        <v>0.6</v>
      </c>
      <c r="W9520">
        <f>Sales_Data[[#This Row],[Sales]]*Sales_Data[[#This Row],[Cost_%]]</f>
        <v>261.30239999999998</v>
      </c>
      <c r="X9520">
        <f>Sales_Data[[#This Row],[Sales]]-Sales_Data[[#This Row],[Cost]]</f>
        <v>174.20160000000004</v>
      </c>
      <c r="Y9520" s="3">
        <f>Sales_Data[[#This Row],[Gross_Profit_Recalc]]/Sales_Data[[#This Row],[Sales]]</f>
        <v>0.40000000000000008</v>
      </c>
      <c r="Z9520">
        <f>YEAR(Sales_Data[[#This Row],[Order Date]])</f>
        <v>2015</v>
      </c>
    </row>
    <row r="9521" spans="1:26" x14ac:dyDescent="0.2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>_xlfn.XLOOKUP(Sales_Data[[#This Row],[Category]],Assumptions_Model!A:A, Assumptions_Model!B:B)</f>
        <v>0.6</v>
      </c>
      <c r="W9521">
        <f>Sales_Data[[#This Row],[Sales]]*Sales_Data[[#This Row],[Cost_%]]</f>
        <v>48.647999999999996</v>
      </c>
      <c r="X9521">
        <f>Sales_Data[[#This Row],[Sales]]-Sales_Data[[#This Row],[Cost]]</f>
        <v>32.432000000000002</v>
      </c>
      <c r="Y9521" s="3">
        <f>Sales_Data[[#This Row],[Gross_Profit_Recalc]]/Sales_Data[[#This Row],[Sales]]</f>
        <v>0.4</v>
      </c>
      <c r="Z9521">
        <f>YEAR(Sales_Data[[#This Row],[Order Date]])</f>
        <v>2017</v>
      </c>
    </row>
    <row r="9522" spans="1:26" x14ac:dyDescent="0.2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>_xlfn.XLOOKUP(Sales_Data[[#This Row],[Category]],Assumptions_Model!A:A, Assumptions_Model!B:B)</f>
        <v>0.6</v>
      </c>
      <c r="W9522">
        <f>Sales_Data[[#This Row],[Sales]]*Sales_Data[[#This Row],[Cost_%]]</f>
        <v>55.811999999999998</v>
      </c>
      <c r="X9522">
        <f>Sales_Data[[#This Row],[Sales]]-Sales_Data[[#This Row],[Cost]]</f>
        <v>37.207999999999998</v>
      </c>
      <c r="Y9522" s="3">
        <f>Sales_Data[[#This Row],[Gross_Profit_Recalc]]/Sales_Data[[#This Row],[Sales]]</f>
        <v>0.4</v>
      </c>
      <c r="Z9522">
        <f>YEAR(Sales_Data[[#This Row],[Order Date]])</f>
        <v>2016</v>
      </c>
    </row>
    <row r="9523" spans="1:26" x14ac:dyDescent="0.2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f>_xlfn.XLOOKUP(Sales_Data[[#This Row],[Category]],Assumptions_Model!A:A, Assumptions_Model!B:B)</f>
        <v>0.55000000000000004</v>
      </c>
      <c r="W9523">
        <f>Sales_Data[[#This Row],[Sales]]*Sales_Data[[#This Row],[Cost_%]]</f>
        <v>178.18680000000001</v>
      </c>
      <c r="X9523">
        <f>Sales_Data[[#This Row],[Sales]]-Sales_Data[[#This Row],[Cost]]</f>
        <v>145.78919999999999</v>
      </c>
      <c r="Y9523" s="3">
        <f>Sales_Data[[#This Row],[Gross_Profit_Recalc]]/Sales_Data[[#This Row],[Sales]]</f>
        <v>0.44999999999999996</v>
      </c>
      <c r="Z9523">
        <f>YEAR(Sales_Data[[#This Row],[Order Date]])</f>
        <v>2014</v>
      </c>
    </row>
    <row r="9524" spans="1:26" x14ac:dyDescent="0.2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f>_xlfn.XLOOKUP(Sales_Data[[#This Row],[Category]],Assumptions_Model!A:A, Assumptions_Model!B:B)</f>
        <v>0.6</v>
      </c>
      <c r="W9524">
        <f>Sales_Data[[#This Row],[Sales]]*Sales_Data[[#This Row],[Cost_%]]</f>
        <v>9.3311999999999991</v>
      </c>
      <c r="X9524">
        <f>Sales_Data[[#This Row],[Sales]]-Sales_Data[[#This Row],[Cost]]</f>
        <v>6.2208000000000006</v>
      </c>
      <c r="Y9524" s="3">
        <f>Sales_Data[[#This Row],[Gross_Profit_Recalc]]/Sales_Data[[#This Row],[Sales]]</f>
        <v>0.4</v>
      </c>
      <c r="Z9524">
        <f>YEAR(Sales_Data[[#This Row],[Order Date]])</f>
        <v>2014</v>
      </c>
    </row>
    <row r="9525" spans="1:26" x14ac:dyDescent="0.2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>_xlfn.XLOOKUP(Sales_Data[[#This Row],[Category]],Assumptions_Model!A:A, Assumptions_Model!B:B)</f>
        <v>0.6</v>
      </c>
      <c r="W9525">
        <f>Sales_Data[[#This Row],[Sales]]*Sales_Data[[#This Row],[Cost_%]]</f>
        <v>19.555199999999999</v>
      </c>
      <c r="X9525">
        <f>Sales_Data[[#This Row],[Sales]]-Sales_Data[[#This Row],[Cost]]</f>
        <v>13.036799999999999</v>
      </c>
      <c r="Y9525" s="3">
        <f>Sales_Data[[#This Row],[Gross_Profit_Recalc]]/Sales_Data[[#This Row],[Sales]]</f>
        <v>0.4</v>
      </c>
      <c r="Z9525">
        <f>YEAR(Sales_Data[[#This Row],[Order Date]])</f>
        <v>2014</v>
      </c>
    </row>
    <row r="9526" spans="1:26" x14ac:dyDescent="0.2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>_xlfn.XLOOKUP(Sales_Data[[#This Row],[Category]],Assumptions_Model!A:A, Assumptions_Model!B:B)</f>
        <v>0.6</v>
      </c>
      <c r="W9526">
        <f>Sales_Data[[#This Row],[Sales]]*Sales_Data[[#This Row],[Cost_%]]</f>
        <v>50.351999999999997</v>
      </c>
      <c r="X9526">
        <f>Sales_Data[[#This Row],[Sales]]-Sales_Data[[#This Row],[Cost]]</f>
        <v>33.568000000000005</v>
      </c>
      <c r="Y9526" s="3">
        <f>Sales_Data[[#This Row],[Gross_Profit_Recalc]]/Sales_Data[[#This Row],[Sales]]</f>
        <v>0.40000000000000008</v>
      </c>
      <c r="Z9526">
        <f>YEAR(Sales_Data[[#This Row],[Order Date]])</f>
        <v>2017</v>
      </c>
    </row>
    <row r="9527" spans="1:26" x14ac:dyDescent="0.2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>_xlfn.XLOOKUP(Sales_Data[[#This Row],[Category]],Assumptions_Model!A:A, Assumptions_Model!B:B)</f>
        <v>0.65</v>
      </c>
      <c r="W9527">
        <f>Sales_Data[[#This Row],[Sales]]*Sales_Data[[#This Row],[Cost_%]]</f>
        <v>129.935</v>
      </c>
      <c r="X9527">
        <f>Sales_Data[[#This Row],[Sales]]-Sales_Data[[#This Row],[Cost]]</f>
        <v>69.965000000000003</v>
      </c>
      <c r="Y9527" s="3">
        <f>Sales_Data[[#This Row],[Gross_Profit_Recalc]]/Sales_Data[[#This Row],[Sales]]</f>
        <v>0.35000000000000003</v>
      </c>
      <c r="Z9527">
        <f>YEAR(Sales_Data[[#This Row],[Order Date]])</f>
        <v>2017</v>
      </c>
    </row>
    <row r="9528" spans="1:26" x14ac:dyDescent="0.2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>_xlfn.XLOOKUP(Sales_Data[[#This Row],[Category]],Assumptions_Model!A:A, Assumptions_Model!B:B)</f>
        <v>0.55000000000000004</v>
      </c>
      <c r="W9528">
        <f>Sales_Data[[#This Row],[Sales]]*Sales_Data[[#This Row],[Cost_%]]</f>
        <v>17.146799999999999</v>
      </c>
      <c r="X9528">
        <f>Sales_Data[[#This Row],[Sales]]-Sales_Data[[#This Row],[Cost]]</f>
        <v>14.029199999999999</v>
      </c>
      <c r="Y9528" s="3">
        <f>Sales_Data[[#This Row],[Gross_Profit_Recalc]]/Sales_Data[[#This Row],[Sales]]</f>
        <v>0.45</v>
      </c>
      <c r="Z9528">
        <f>YEAR(Sales_Data[[#This Row],[Order Date]])</f>
        <v>2017</v>
      </c>
    </row>
    <row r="9529" spans="1:26" x14ac:dyDescent="0.2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>_xlfn.XLOOKUP(Sales_Data[[#This Row],[Category]],Assumptions_Model!A:A, Assumptions_Model!B:B)</f>
        <v>0.6</v>
      </c>
      <c r="W9529">
        <f>Sales_Data[[#This Row],[Sales]]*Sales_Data[[#This Row],[Cost_%]]</f>
        <v>103.6512</v>
      </c>
      <c r="X9529">
        <f>Sales_Data[[#This Row],[Sales]]-Sales_Data[[#This Row],[Cost]]</f>
        <v>69.100800000000007</v>
      </c>
      <c r="Y9529" s="3">
        <f>Sales_Data[[#This Row],[Gross_Profit_Recalc]]/Sales_Data[[#This Row],[Sales]]</f>
        <v>0.4</v>
      </c>
      <c r="Z9529">
        <f>YEAR(Sales_Data[[#This Row],[Order Date]])</f>
        <v>2017</v>
      </c>
    </row>
    <row r="9530" spans="1:26" x14ac:dyDescent="0.2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>_xlfn.XLOOKUP(Sales_Data[[#This Row],[Category]],Assumptions_Model!A:A, Assumptions_Model!B:B)</f>
        <v>0.6</v>
      </c>
      <c r="W9530">
        <f>Sales_Data[[#This Row],[Sales]]*Sales_Data[[#This Row],[Cost_%]]</f>
        <v>5.5775999999999994</v>
      </c>
      <c r="X9530">
        <f>Sales_Data[[#This Row],[Sales]]-Sales_Data[[#This Row],[Cost]]</f>
        <v>3.7183999999999999</v>
      </c>
      <c r="Y9530" s="3">
        <f>Sales_Data[[#This Row],[Gross_Profit_Recalc]]/Sales_Data[[#This Row],[Sales]]</f>
        <v>0.4</v>
      </c>
      <c r="Z9530">
        <f>YEAR(Sales_Data[[#This Row],[Order Date]])</f>
        <v>2017</v>
      </c>
    </row>
    <row r="9531" spans="1:26" x14ac:dyDescent="0.2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>_xlfn.XLOOKUP(Sales_Data[[#This Row],[Category]],Assumptions_Model!A:A, Assumptions_Model!B:B)</f>
        <v>0.6</v>
      </c>
      <c r="W9531">
        <f>Sales_Data[[#This Row],[Sales]]*Sales_Data[[#This Row],[Cost_%]]</f>
        <v>7.6608000000000001</v>
      </c>
      <c r="X9531">
        <f>Sales_Data[[#This Row],[Sales]]-Sales_Data[[#This Row],[Cost]]</f>
        <v>5.1072000000000006</v>
      </c>
      <c r="Y9531" s="3">
        <f>Sales_Data[[#This Row],[Gross_Profit_Recalc]]/Sales_Data[[#This Row],[Sales]]</f>
        <v>0.4</v>
      </c>
      <c r="Z9531">
        <f>YEAR(Sales_Data[[#This Row],[Order Date]])</f>
        <v>2017</v>
      </c>
    </row>
    <row r="9532" spans="1:26" x14ac:dyDescent="0.2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>_xlfn.XLOOKUP(Sales_Data[[#This Row],[Category]],Assumptions_Model!A:A, Assumptions_Model!B:B)</f>
        <v>0.6</v>
      </c>
      <c r="W9532">
        <f>Sales_Data[[#This Row],[Sales]]*Sales_Data[[#This Row],[Cost_%]]</f>
        <v>31.655999999999999</v>
      </c>
      <c r="X9532">
        <f>Sales_Data[[#This Row],[Sales]]-Sales_Data[[#This Row],[Cost]]</f>
        <v>21.103999999999999</v>
      </c>
      <c r="Y9532" s="3">
        <f>Sales_Data[[#This Row],[Gross_Profit_Recalc]]/Sales_Data[[#This Row],[Sales]]</f>
        <v>0.4</v>
      </c>
      <c r="Z9532">
        <f>YEAR(Sales_Data[[#This Row],[Order Date]])</f>
        <v>2017</v>
      </c>
    </row>
    <row r="9533" spans="1:26" x14ac:dyDescent="0.2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>_xlfn.XLOOKUP(Sales_Data[[#This Row],[Category]],Assumptions_Model!A:A, Assumptions_Model!B:B)</f>
        <v>0.6</v>
      </c>
      <c r="W9533">
        <f>Sales_Data[[#This Row],[Sales]]*Sales_Data[[#This Row],[Cost_%]]</f>
        <v>33.369599999999998</v>
      </c>
      <c r="X9533">
        <f>Sales_Data[[#This Row],[Sales]]-Sales_Data[[#This Row],[Cost]]</f>
        <v>22.246400000000001</v>
      </c>
      <c r="Y9533" s="3">
        <f>Sales_Data[[#This Row],[Gross_Profit_Recalc]]/Sales_Data[[#This Row],[Sales]]</f>
        <v>0.4</v>
      </c>
      <c r="Z9533">
        <f>YEAR(Sales_Data[[#This Row],[Order Date]])</f>
        <v>2017</v>
      </c>
    </row>
    <row r="9534" spans="1:26" x14ac:dyDescent="0.2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>_xlfn.XLOOKUP(Sales_Data[[#This Row],[Category]],Assumptions_Model!A:A, Assumptions_Model!B:B)</f>
        <v>0.65</v>
      </c>
      <c r="W9534">
        <f>Sales_Data[[#This Row],[Sales]]*Sales_Data[[#This Row],[Cost_%]]</f>
        <v>277.96860000000004</v>
      </c>
      <c r="X9534">
        <f>Sales_Data[[#This Row],[Sales]]-Sales_Data[[#This Row],[Cost]]</f>
        <v>149.67539999999997</v>
      </c>
      <c r="Y9534" s="3">
        <f>Sales_Data[[#This Row],[Gross_Profit_Recalc]]/Sales_Data[[#This Row],[Sales]]</f>
        <v>0.34999999999999992</v>
      </c>
      <c r="Z9534">
        <f>YEAR(Sales_Data[[#This Row],[Order Date]])</f>
        <v>2016</v>
      </c>
    </row>
    <row r="9535" spans="1:26" x14ac:dyDescent="0.2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>_xlfn.XLOOKUP(Sales_Data[[#This Row],[Category]],Assumptions_Model!A:A, Assumptions_Model!B:B)</f>
        <v>0.6</v>
      </c>
      <c r="W9535">
        <f>Sales_Data[[#This Row],[Sales]]*Sales_Data[[#This Row],[Cost_%]]</f>
        <v>24.402000000000001</v>
      </c>
      <c r="X9535">
        <f>Sales_Data[[#This Row],[Sales]]-Sales_Data[[#This Row],[Cost]]</f>
        <v>16.268000000000001</v>
      </c>
      <c r="Y9535" s="3">
        <f>Sales_Data[[#This Row],[Gross_Profit_Recalc]]/Sales_Data[[#This Row],[Sales]]</f>
        <v>0.4</v>
      </c>
      <c r="Z9535">
        <f>YEAR(Sales_Data[[#This Row],[Order Date]])</f>
        <v>2016</v>
      </c>
    </row>
    <row r="9536" spans="1:26" x14ac:dyDescent="0.2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f>_xlfn.XLOOKUP(Sales_Data[[#This Row],[Category]],Assumptions_Model!A:A, Assumptions_Model!B:B)</f>
        <v>0.6</v>
      </c>
      <c r="W9536">
        <f>Sales_Data[[#This Row],[Sales]]*Sales_Data[[#This Row],[Cost_%]]</f>
        <v>20.087999999999997</v>
      </c>
      <c r="X9536">
        <f>Sales_Data[[#This Row],[Sales]]-Sales_Data[[#This Row],[Cost]]</f>
        <v>13.391999999999999</v>
      </c>
      <c r="Y9536" s="3">
        <f>Sales_Data[[#This Row],[Gross_Profit_Recalc]]/Sales_Data[[#This Row],[Sales]]</f>
        <v>0.4</v>
      </c>
      <c r="Z9536">
        <f>YEAR(Sales_Data[[#This Row],[Order Date]])</f>
        <v>2016</v>
      </c>
    </row>
    <row r="9537" spans="1:26" x14ac:dyDescent="0.2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>_xlfn.XLOOKUP(Sales_Data[[#This Row],[Category]],Assumptions_Model!A:A, Assumptions_Model!B:B)</f>
        <v>0.6</v>
      </c>
      <c r="W9537">
        <f>Sales_Data[[#This Row],[Sales]]*Sales_Data[[#This Row],[Cost_%]]</f>
        <v>5.8367999999999993</v>
      </c>
      <c r="X9537">
        <f>Sales_Data[[#This Row],[Sales]]-Sales_Data[[#This Row],[Cost]]</f>
        <v>3.8912000000000004</v>
      </c>
      <c r="Y9537" s="3">
        <f>Sales_Data[[#This Row],[Gross_Profit_Recalc]]/Sales_Data[[#This Row],[Sales]]</f>
        <v>0.40000000000000008</v>
      </c>
      <c r="Z9537">
        <f>YEAR(Sales_Data[[#This Row],[Order Date]])</f>
        <v>2016</v>
      </c>
    </row>
    <row r="9538" spans="1:26" x14ac:dyDescent="0.2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>_xlfn.XLOOKUP(Sales_Data[[#This Row],[Category]],Assumptions_Model!A:A, Assumptions_Model!B:B)</f>
        <v>0.65</v>
      </c>
      <c r="W9538">
        <f>Sales_Data[[#This Row],[Sales]]*Sales_Data[[#This Row],[Cost_%]]</f>
        <v>5.7564000000000002</v>
      </c>
      <c r="X9538">
        <f>Sales_Data[[#This Row],[Sales]]-Sales_Data[[#This Row],[Cost]]</f>
        <v>3.0995999999999997</v>
      </c>
      <c r="Y9538" s="3">
        <f>Sales_Data[[#This Row],[Gross_Profit_Recalc]]/Sales_Data[[#This Row],[Sales]]</f>
        <v>0.35</v>
      </c>
      <c r="Z9538">
        <f>YEAR(Sales_Data[[#This Row],[Order Date]])</f>
        <v>2017</v>
      </c>
    </row>
    <row r="9539" spans="1:26" x14ac:dyDescent="0.2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>_xlfn.XLOOKUP(Sales_Data[[#This Row],[Category]],Assumptions_Model!A:A, Assumptions_Model!B:B)</f>
        <v>0.65</v>
      </c>
      <c r="W9539">
        <f>Sales_Data[[#This Row],[Sales]]*Sales_Data[[#This Row],[Cost_%]]</f>
        <v>310.48290000000003</v>
      </c>
      <c r="X9539">
        <f>Sales_Data[[#This Row],[Sales]]-Sales_Data[[#This Row],[Cost]]</f>
        <v>167.18309999999997</v>
      </c>
      <c r="Y9539" s="3">
        <f>Sales_Data[[#This Row],[Gross_Profit_Recalc]]/Sales_Data[[#This Row],[Sales]]</f>
        <v>0.34999999999999992</v>
      </c>
      <c r="Z9539">
        <f>YEAR(Sales_Data[[#This Row],[Order Date]])</f>
        <v>2016</v>
      </c>
    </row>
    <row r="9540" spans="1:26" x14ac:dyDescent="0.2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>_xlfn.XLOOKUP(Sales_Data[[#This Row],[Category]],Assumptions_Model!A:A, Assumptions_Model!B:B)</f>
        <v>0.6</v>
      </c>
      <c r="W9540">
        <f>Sales_Data[[#This Row],[Sales]]*Sales_Data[[#This Row],[Cost_%]]</f>
        <v>10.139999999999999</v>
      </c>
      <c r="X9540">
        <f>Sales_Data[[#This Row],[Sales]]-Sales_Data[[#This Row],[Cost]]</f>
        <v>6.76</v>
      </c>
      <c r="Y9540" s="3">
        <f>Sales_Data[[#This Row],[Gross_Profit_Recalc]]/Sales_Data[[#This Row],[Sales]]</f>
        <v>0.4</v>
      </c>
      <c r="Z9540">
        <f>YEAR(Sales_Data[[#This Row],[Order Date]])</f>
        <v>2017</v>
      </c>
    </row>
    <row r="9541" spans="1:26" x14ac:dyDescent="0.2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>_xlfn.XLOOKUP(Sales_Data[[#This Row],[Category]],Assumptions_Model!A:A, Assumptions_Model!B:B)</f>
        <v>0.6</v>
      </c>
      <c r="W9541">
        <f>Sales_Data[[#This Row],[Sales]]*Sales_Data[[#This Row],[Cost_%]]</f>
        <v>23.975999999999999</v>
      </c>
      <c r="X9541">
        <f>Sales_Data[[#This Row],[Sales]]-Sales_Data[[#This Row],[Cost]]</f>
        <v>15.984000000000002</v>
      </c>
      <c r="Y9541" s="3">
        <f>Sales_Data[[#This Row],[Gross_Profit_Recalc]]/Sales_Data[[#This Row],[Sales]]</f>
        <v>0.4</v>
      </c>
      <c r="Z9541">
        <f>YEAR(Sales_Data[[#This Row],[Order Date]])</f>
        <v>2017</v>
      </c>
    </row>
    <row r="9542" spans="1:26" x14ac:dyDescent="0.2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>_xlfn.XLOOKUP(Sales_Data[[#This Row],[Category]],Assumptions_Model!A:A, Assumptions_Model!B:B)</f>
        <v>0.65</v>
      </c>
      <c r="W9542">
        <f>Sales_Data[[#This Row],[Sales]]*Sales_Data[[#This Row],[Cost_%]]</f>
        <v>124.7792</v>
      </c>
      <c r="X9542">
        <f>Sales_Data[[#This Row],[Sales]]-Sales_Data[[#This Row],[Cost]]</f>
        <v>67.188799999999986</v>
      </c>
      <c r="Y9542" s="3">
        <f>Sales_Data[[#This Row],[Gross_Profit_Recalc]]/Sales_Data[[#This Row],[Sales]]</f>
        <v>0.34999999999999992</v>
      </c>
      <c r="Z9542">
        <f>YEAR(Sales_Data[[#This Row],[Order Date]])</f>
        <v>2015</v>
      </c>
    </row>
    <row r="9543" spans="1:26" x14ac:dyDescent="0.2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>_xlfn.XLOOKUP(Sales_Data[[#This Row],[Category]],Assumptions_Model!A:A, Assumptions_Model!B:B)</f>
        <v>0.6</v>
      </c>
      <c r="W9543">
        <f>Sales_Data[[#This Row],[Sales]]*Sales_Data[[#This Row],[Cost_%]]</f>
        <v>21.312000000000001</v>
      </c>
      <c r="X9543">
        <f>Sales_Data[[#This Row],[Sales]]-Sales_Data[[#This Row],[Cost]]</f>
        <v>14.208000000000002</v>
      </c>
      <c r="Y9543" s="3">
        <f>Sales_Data[[#This Row],[Gross_Profit_Recalc]]/Sales_Data[[#This Row],[Sales]]</f>
        <v>0.4</v>
      </c>
      <c r="Z9543">
        <f>YEAR(Sales_Data[[#This Row],[Order Date]])</f>
        <v>2015</v>
      </c>
    </row>
    <row r="9544" spans="1:26" x14ac:dyDescent="0.2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>_xlfn.XLOOKUP(Sales_Data[[#This Row],[Category]],Assumptions_Model!A:A, Assumptions_Model!B:B)</f>
        <v>0.6</v>
      </c>
      <c r="W9544">
        <f>Sales_Data[[#This Row],[Sales]]*Sales_Data[[#This Row],[Cost_%]]</f>
        <v>3.738</v>
      </c>
      <c r="X9544">
        <f>Sales_Data[[#This Row],[Sales]]-Sales_Data[[#This Row],[Cost]]</f>
        <v>2.4920000000000004</v>
      </c>
      <c r="Y9544" s="3">
        <f>Sales_Data[[#This Row],[Gross_Profit_Recalc]]/Sales_Data[[#This Row],[Sales]]</f>
        <v>0.4</v>
      </c>
      <c r="Z9544">
        <f>YEAR(Sales_Data[[#This Row],[Order Date]])</f>
        <v>2015</v>
      </c>
    </row>
    <row r="9545" spans="1:26" x14ac:dyDescent="0.2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>_xlfn.XLOOKUP(Sales_Data[[#This Row],[Category]],Assumptions_Model!A:A, Assumptions_Model!B:B)</f>
        <v>0.6</v>
      </c>
      <c r="W9545">
        <f>Sales_Data[[#This Row],[Sales]]*Sales_Data[[#This Row],[Cost_%]]</f>
        <v>34.022399999999998</v>
      </c>
      <c r="X9545">
        <f>Sales_Data[[#This Row],[Sales]]-Sales_Data[[#This Row],[Cost]]</f>
        <v>22.681600000000003</v>
      </c>
      <c r="Y9545" s="3">
        <f>Sales_Data[[#This Row],[Gross_Profit_Recalc]]/Sales_Data[[#This Row],[Sales]]</f>
        <v>0.40000000000000008</v>
      </c>
      <c r="Z9545">
        <f>YEAR(Sales_Data[[#This Row],[Order Date]])</f>
        <v>2015</v>
      </c>
    </row>
    <row r="9546" spans="1:26" x14ac:dyDescent="0.2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>_xlfn.XLOOKUP(Sales_Data[[#This Row],[Category]],Assumptions_Model!A:A, Assumptions_Model!B:B)</f>
        <v>0.65</v>
      </c>
      <c r="W9546">
        <f>Sales_Data[[#This Row],[Sales]]*Sales_Data[[#This Row],[Cost_%]]</f>
        <v>239.97948000000002</v>
      </c>
      <c r="X9546">
        <f>Sales_Data[[#This Row],[Sales]]-Sales_Data[[#This Row],[Cost]]</f>
        <v>129.21972</v>
      </c>
      <c r="Y9546" s="3">
        <f>Sales_Data[[#This Row],[Gross_Profit_Recalc]]/Sales_Data[[#This Row],[Sales]]</f>
        <v>0.35</v>
      </c>
      <c r="Z9546">
        <f>YEAR(Sales_Data[[#This Row],[Order Date]])</f>
        <v>2015</v>
      </c>
    </row>
    <row r="9547" spans="1:26" x14ac:dyDescent="0.2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f>_xlfn.XLOOKUP(Sales_Data[[#This Row],[Category]],Assumptions_Model!A:A, Assumptions_Model!B:B)</f>
        <v>0.55000000000000004</v>
      </c>
      <c r="W9547">
        <f>Sales_Data[[#This Row],[Sales]]*Sales_Data[[#This Row],[Cost_%]]</f>
        <v>1.089</v>
      </c>
      <c r="X9547">
        <f>Sales_Data[[#This Row],[Sales]]-Sales_Data[[#This Row],[Cost]]</f>
        <v>0.89100000000000001</v>
      </c>
      <c r="Y9547" s="3">
        <f>Sales_Data[[#This Row],[Gross_Profit_Recalc]]/Sales_Data[[#This Row],[Sales]]</f>
        <v>0.45</v>
      </c>
      <c r="Z9547">
        <f>YEAR(Sales_Data[[#This Row],[Order Date]])</f>
        <v>2014</v>
      </c>
    </row>
    <row r="9548" spans="1:26" x14ac:dyDescent="0.2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>_xlfn.XLOOKUP(Sales_Data[[#This Row],[Category]],Assumptions_Model!A:A, Assumptions_Model!B:B)</f>
        <v>0.6</v>
      </c>
      <c r="W9548">
        <f>Sales_Data[[#This Row],[Sales]]*Sales_Data[[#This Row],[Cost_%]]</f>
        <v>45.527999999999999</v>
      </c>
      <c r="X9548">
        <f>Sales_Data[[#This Row],[Sales]]-Sales_Data[[#This Row],[Cost]]</f>
        <v>30.351999999999997</v>
      </c>
      <c r="Y9548" s="3">
        <f>Sales_Data[[#This Row],[Gross_Profit_Recalc]]/Sales_Data[[#This Row],[Sales]]</f>
        <v>0.39999999999999997</v>
      </c>
      <c r="Z9548">
        <f>YEAR(Sales_Data[[#This Row],[Order Date]])</f>
        <v>2014</v>
      </c>
    </row>
    <row r="9549" spans="1:26" x14ac:dyDescent="0.2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f>_xlfn.XLOOKUP(Sales_Data[[#This Row],[Category]],Assumptions_Model!A:A, Assumptions_Model!B:B)</f>
        <v>0.6</v>
      </c>
      <c r="W9549">
        <f>Sales_Data[[#This Row],[Sales]]*Sales_Data[[#This Row],[Cost_%]]</f>
        <v>4.1087999999999996</v>
      </c>
      <c r="X9549">
        <f>Sales_Data[[#This Row],[Sales]]-Sales_Data[[#This Row],[Cost]]</f>
        <v>2.7392000000000003</v>
      </c>
      <c r="Y9549" s="3">
        <f>Sales_Data[[#This Row],[Gross_Profit_Recalc]]/Sales_Data[[#This Row],[Sales]]</f>
        <v>0.40000000000000008</v>
      </c>
      <c r="Z9549">
        <f>YEAR(Sales_Data[[#This Row],[Order Date]])</f>
        <v>2016</v>
      </c>
    </row>
    <row r="9550" spans="1:26" x14ac:dyDescent="0.2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>_xlfn.XLOOKUP(Sales_Data[[#This Row],[Category]],Assumptions_Model!A:A, Assumptions_Model!B:B)</f>
        <v>0.6</v>
      </c>
      <c r="W9550">
        <f>Sales_Data[[#This Row],[Sales]]*Sales_Data[[#This Row],[Cost_%]]</f>
        <v>2.7756000000000003</v>
      </c>
      <c r="X9550">
        <f>Sales_Data[[#This Row],[Sales]]-Sales_Data[[#This Row],[Cost]]</f>
        <v>1.8504</v>
      </c>
      <c r="Y9550" s="3">
        <f>Sales_Data[[#This Row],[Gross_Profit_Recalc]]/Sales_Data[[#This Row],[Sales]]</f>
        <v>0.39999999999999997</v>
      </c>
      <c r="Z9550">
        <f>YEAR(Sales_Data[[#This Row],[Order Date]])</f>
        <v>2016</v>
      </c>
    </row>
    <row r="9551" spans="1:26" x14ac:dyDescent="0.2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>_xlfn.XLOOKUP(Sales_Data[[#This Row],[Category]],Assumptions_Model!A:A, Assumptions_Model!B:B)</f>
        <v>0.6</v>
      </c>
      <c r="W9551">
        <f>Sales_Data[[#This Row],[Sales]]*Sales_Data[[#This Row],[Cost_%]]</f>
        <v>272.16000000000003</v>
      </c>
      <c r="X9551">
        <f>Sales_Data[[#This Row],[Sales]]-Sales_Data[[#This Row],[Cost]]</f>
        <v>181.44</v>
      </c>
      <c r="Y9551" s="3">
        <f>Sales_Data[[#This Row],[Gross_Profit_Recalc]]/Sales_Data[[#This Row],[Sales]]</f>
        <v>0.39999999999999997</v>
      </c>
      <c r="Z9551">
        <f>YEAR(Sales_Data[[#This Row],[Order Date]])</f>
        <v>2016</v>
      </c>
    </row>
    <row r="9552" spans="1:26" x14ac:dyDescent="0.2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>_xlfn.XLOOKUP(Sales_Data[[#This Row],[Category]],Assumptions_Model!A:A, Assumptions_Model!B:B)</f>
        <v>0.6</v>
      </c>
      <c r="W9552">
        <f>Sales_Data[[#This Row],[Sales]]*Sales_Data[[#This Row],[Cost_%]]</f>
        <v>8.3087999999999997</v>
      </c>
      <c r="X9552">
        <f>Sales_Data[[#This Row],[Sales]]-Sales_Data[[#This Row],[Cost]]</f>
        <v>5.539200000000001</v>
      </c>
      <c r="Y9552" s="3">
        <f>Sales_Data[[#This Row],[Gross_Profit_Recalc]]/Sales_Data[[#This Row],[Sales]]</f>
        <v>0.40000000000000008</v>
      </c>
      <c r="Z9552">
        <f>YEAR(Sales_Data[[#This Row],[Order Date]])</f>
        <v>2015</v>
      </c>
    </row>
    <row r="9553" spans="1:26" x14ac:dyDescent="0.2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>_xlfn.XLOOKUP(Sales_Data[[#This Row],[Category]],Assumptions_Model!A:A, Assumptions_Model!B:B)</f>
        <v>0.6</v>
      </c>
      <c r="W9553">
        <f>Sales_Data[[#This Row],[Sales]]*Sales_Data[[#This Row],[Cost_%]]</f>
        <v>346.55039999999997</v>
      </c>
      <c r="X9553">
        <f>Sales_Data[[#This Row],[Sales]]-Sales_Data[[#This Row],[Cost]]</f>
        <v>231.03359999999998</v>
      </c>
      <c r="Y9553" s="3">
        <f>Sales_Data[[#This Row],[Gross_Profit_Recalc]]/Sales_Data[[#This Row],[Sales]]</f>
        <v>0.4</v>
      </c>
      <c r="Z9553">
        <f>YEAR(Sales_Data[[#This Row],[Order Date]])</f>
        <v>2015</v>
      </c>
    </row>
    <row r="9554" spans="1:26" x14ac:dyDescent="0.2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f>_xlfn.XLOOKUP(Sales_Data[[#This Row],[Category]],Assumptions_Model!A:A, Assumptions_Model!B:B)</f>
        <v>0.55000000000000004</v>
      </c>
      <c r="W9554">
        <f>Sales_Data[[#This Row],[Sales]]*Sales_Data[[#This Row],[Cost_%]]</f>
        <v>83.578000000000017</v>
      </c>
      <c r="X9554">
        <f>Sales_Data[[#This Row],[Sales]]-Sales_Data[[#This Row],[Cost]]</f>
        <v>68.381999999999991</v>
      </c>
      <c r="Y9554" s="3">
        <f>Sales_Data[[#This Row],[Gross_Profit_Recalc]]/Sales_Data[[#This Row],[Sales]]</f>
        <v>0.4499999999999999</v>
      </c>
      <c r="Z9554">
        <f>YEAR(Sales_Data[[#This Row],[Order Date]])</f>
        <v>2015</v>
      </c>
    </row>
    <row r="9555" spans="1:26" x14ac:dyDescent="0.2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>_xlfn.XLOOKUP(Sales_Data[[#This Row],[Category]],Assumptions_Model!A:A, Assumptions_Model!B:B)</f>
        <v>0.65</v>
      </c>
      <c r="W9555">
        <f>Sales_Data[[#This Row],[Sales]]*Sales_Data[[#This Row],[Cost_%]]</f>
        <v>44.480800000000002</v>
      </c>
      <c r="X9555">
        <f>Sales_Data[[#This Row],[Sales]]-Sales_Data[[#This Row],[Cost]]</f>
        <v>23.9512</v>
      </c>
      <c r="Y9555" s="3">
        <f>Sales_Data[[#This Row],[Gross_Profit_Recalc]]/Sales_Data[[#This Row],[Sales]]</f>
        <v>0.35</v>
      </c>
      <c r="Z9555">
        <f>YEAR(Sales_Data[[#This Row],[Order Date]])</f>
        <v>2016</v>
      </c>
    </row>
    <row r="9556" spans="1:26" x14ac:dyDescent="0.2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>_xlfn.XLOOKUP(Sales_Data[[#This Row],[Category]],Assumptions_Model!A:A, Assumptions_Model!B:B)</f>
        <v>0.65</v>
      </c>
      <c r="W9556">
        <f>Sales_Data[[#This Row],[Sales]]*Sales_Data[[#This Row],[Cost_%]]</f>
        <v>46.228000000000002</v>
      </c>
      <c r="X9556">
        <f>Sales_Data[[#This Row],[Sales]]-Sales_Data[[#This Row],[Cost]]</f>
        <v>24.892000000000003</v>
      </c>
      <c r="Y9556" s="3">
        <f>Sales_Data[[#This Row],[Gross_Profit_Recalc]]/Sales_Data[[#This Row],[Sales]]</f>
        <v>0.35000000000000003</v>
      </c>
      <c r="Z9556">
        <f>YEAR(Sales_Data[[#This Row],[Order Date]])</f>
        <v>2015</v>
      </c>
    </row>
    <row r="9557" spans="1:26" x14ac:dyDescent="0.2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>_xlfn.XLOOKUP(Sales_Data[[#This Row],[Category]],Assumptions_Model!A:A, Assumptions_Model!B:B)</f>
        <v>0.6</v>
      </c>
      <c r="W9557">
        <f>Sales_Data[[#This Row],[Sales]]*Sales_Data[[#This Row],[Cost_%]]</f>
        <v>1.8048</v>
      </c>
      <c r="X9557">
        <f>Sales_Data[[#This Row],[Sales]]-Sales_Data[[#This Row],[Cost]]</f>
        <v>1.2032</v>
      </c>
      <c r="Y9557" s="3">
        <f>Sales_Data[[#This Row],[Gross_Profit_Recalc]]/Sales_Data[[#This Row],[Sales]]</f>
        <v>0.4</v>
      </c>
      <c r="Z9557">
        <f>YEAR(Sales_Data[[#This Row],[Order Date]])</f>
        <v>2015</v>
      </c>
    </row>
    <row r="9558" spans="1:26" x14ac:dyDescent="0.2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>_xlfn.XLOOKUP(Sales_Data[[#This Row],[Category]],Assumptions_Model!A:A, Assumptions_Model!B:B)</f>
        <v>0.6</v>
      </c>
      <c r="W9558">
        <f>Sales_Data[[#This Row],[Sales]]*Sales_Data[[#This Row],[Cost_%]]</f>
        <v>110.79599999999999</v>
      </c>
      <c r="X9558">
        <f>Sales_Data[[#This Row],[Sales]]-Sales_Data[[#This Row],[Cost]]</f>
        <v>73.864000000000004</v>
      </c>
      <c r="Y9558" s="3">
        <f>Sales_Data[[#This Row],[Gross_Profit_Recalc]]/Sales_Data[[#This Row],[Sales]]</f>
        <v>0.4</v>
      </c>
      <c r="Z9558">
        <f>YEAR(Sales_Data[[#This Row],[Order Date]])</f>
        <v>2015</v>
      </c>
    </row>
    <row r="9559" spans="1:26" x14ac:dyDescent="0.2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f>_xlfn.XLOOKUP(Sales_Data[[#This Row],[Category]],Assumptions_Model!A:A, Assumptions_Model!B:B)</f>
        <v>0.65</v>
      </c>
      <c r="W9559">
        <f>Sales_Data[[#This Row],[Sales]]*Sales_Data[[#This Row],[Cost_%]]</f>
        <v>3.4528000000000003</v>
      </c>
      <c r="X9559">
        <f>Sales_Data[[#This Row],[Sales]]-Sales_Data[[#This Row],[Cost]]</f>
        <v>1.8592</v>
      </c>
      <c r="Y9559" s="3">
        <f>Sales_Data[[#This Row],[Gross_Profit_Recalc]]/Sales_Data[[#This Row],[Sales]]</f>
        <v>0.35</v>
      </c>
      <c r="Z9559">
        <f>YEAR(Sales_Data[[#This Row],[Order Date]])</f>
        <v>2014</v>
      </c>
    </row>
    <row r="9560" spans="1:26" x14ac:dyDescent="0.2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>_xlfn.XLOOKUP(Sales_Data[[#This Row],[Category]],Assumptions_Model!A:A, Assumptions_Model!B:B)</f>
        <v>0.55000000000000004</v>
      </c>
      <c r="W9560">
        <f>Sales_Data[[#This Row],[Sales]]*Sales_Data[[#This Row],[Cost_%]]</f>
        <v>72.88600000000001</v>
      </c>
      <c r="X9560">
        <f>Sales_Data[[#This Row],[Sales]]-Sales_Data[[#This Row],[Cost]]</f>
        <v>59.634</v>
      </c>
      <c r="Y9560" s="3">
        <f>Sales_Data[[#This Row],[Gross_Profit_Recalc]]/Sales_Data[[#This Row],[Sales]]</f>
        <v>0.44999999999999996</v>
      </c>
      <c r="Z9560">
        <f>YEAR(Sales_Data[[#This Row],[Order Date]])</f>
        <v>2016</v>
      </c>
    </row>
    <row r="9561" spans="1:26" x14ac:dyDescent="0.2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>_xlfn.XLOOKUP(Sales_Data[[#This Row],[Category]],Assumptions_Model!A:A, Assumptions_Model!B:B)</f>
        <v>0.6</v>
      </c>
      <c r="W9561">
        <f>Sales_Data[[#This Row],[Sales]]*Sales_Data[[#This Row],[Cost_%]]</f>
        <v>117.38399999999999</v>
      </c>
      <c r="X9561">
        <f>Sales_Data[[#This Row],[Sales]]-Sales_Data[[#This Row],[Cost]]</f>
        <v>78.256</v>
      </c>
      <c r="Y9561" s="3">
        <f>Sales_Data[[#This Row],[Gross_Profit_Recalc]]/Sales_Data[[#This Row],[Sales]]</f>
        <v>0.4</v>
      </c>
      <c r="Z9561">
        <f>YEAR(Sales_Data[[#This Row],[Order Date]])</f>
        <v>2016</v>
      </c>
    </row>
    <row r="9562" spans="1:26" x14ac:dyDescent="0.2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>_xlfn.XLOOKUP(Sales_Data[[#This Row],[Category]],Assumptions_Model!A:A, Assumptions_Model!B:B)</f>
        <v>0.65</v>
      </c>
      <c r="W9562">
        <f>Sales_Data[[#This Row],[Sales]]*Sales_Data[[#This Row],[Cost_%]]</f>
        <v>33.779200000000003</v>
      </c>
      <c r="X9562">
        <f>Sales_Data[[#This Row],[Sales]]-Sales_Data[[#This Row],[Cost]]</f>
        <v>18.188800000000001</v>
      </c>
      <c r="Y9562" s="3">
        <f>Sales_Data[[#This Row],[Gross_Profit_Recalc]]/Sales_Data[[#This Row],[Sales]]</f>
        <v>0.35</v>
      </c>
      <c r="Z9562">
        <f>YEAR(Sales_Data[[#This Row],[Order Date]])</f>
        <v>2016</v>
      </c>
    </row>
    <row r="9563" spans="1:26" x14ac:dyDescent="0.2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>_xlfn.XLOOKUP(Sales_Data[[#This Row],[Category]],Assumptions_Model!A:A, Assumptions_Model!B:B)</f>
        <v>0.55000000000000004</v>
      </c>
      <c r="W9563">
        <f>Sales_Data[[#This Row],[Sales]]*Sales_Data[[#This Row],[Cost_%]]</f>
        <v>237.58680000000001</v>
      </c>
      <c r="X9563">
        <f>Sales_Data[[#This Row],[Sales]]-Sales_Data[[#This Row],[Cost]]</f>
        <v>194.38919999999999</v>
      </c>
      <c r="Y9563" s="3">
        <f>Sales_Data[[#This Row],[Gross_Profit_Recalc]]/Sales_Data[[#This Row],[Sales]]</f>
        <v>0.44999999999999996</v>
      </c>
      <c r="Z9563">
        <f>YEAR(Sales_Data[[#This Row],[Order Date]])</f>
        <v>2016</v>
      </c>
    </row>
    <row r="9564" spans="1:26" x14ac:dyDescent="0.2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>_xlfn.XLOOKUP(Sales_Data[[#This Row],[Category]],Assumptions_Model!A:A, Assumptions_Model!B:B)</f>
        <v>0.55000000000000004</v>
      </c>
      <c r="W9564">
        <f>Sales_Data[[#This Row],[Sales]]*Sales_Data[[#This Row],[Cost_%]]</f>
        <v>123.71535000000002</v>
      </c>
      <c r="X9564">
        <f>Sales_Data[[#This Row],[Sales]]-Sales_Data[[#This Row],[Cost]]</f>
        <v>101.22165</v>
      </c>
      <c r="Y9564" s="3">
        <f>Sales_Data[[#This Row],[Gross_Profit_Recalc]]/Sales_Data[[#This Row],[Sales]]</f>
        <v>0.44999999999999996</v>
      </c>
      <c r="Z9564">
        <f>YEAR(Sales_Data[[#This Row],[Order Date]])</f>
        <v>2016</v>
      </c>
    </row>
    <row r="9565" spans="1:26" x14ac:dyDescent="0.2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>_xlfn.XLOOKUP(Sales_Data[[#This Row],[Category]],Assumptions_Model!A:A, Assumptions_Model!B:B)</f>
        <v>0.6</v>
      </c>
      <c r="W9565">
        <f>Sales_Data[[#This Row],[Sales]]*Sales_Data[[#This Row],[Cost_%]]</f>
        <v>3.5999999999999996</v>
      </c>
      <c r="X9565">
        <f>Sales_Data[[#This Row],[Sales]]-Sales_Data[[#This Row],[Cost]]</f>
        <v>2.4000000000000004</v>
      </c>
      <c r="Y9565" s="3">
        <f>Sales_Data[[#This Row],[Gross_Profit_Recalc]]/Sales_Data[[#This Row],[Sales]]</f>
        <v>0.40000000000000008</v>
      </c>
      <c r="Z9565">
        <f>YEAR(Sales_Data[[#This Row],[Order Date]])</f>
        <v>2016</v>
      </c>
    </row>
    <row r="9566" spans="1:26" x14ac:dyDescent="0.2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>_xlfn.XLOOKUP(Sales_Data[[#This Row],[Category]],Assumptions_Model!A:A, Assumptions_Model!B:B)</f>
        <v>0.6</v>
      </c>
      <c r="W9566">
        <f>Sales_Data[[#This Row],[Sales]]*Sales_Data[[#This Row],[Cost_%]]</f>
        <v>7.056</v>
      </c>
      <c r="X9566">
        <f>Sales_Data[[#This Row],[Sales]]-Sales_Data[[#This Row],[Cost]]</f>
        <v>4.7039999999999997</v>
      </c>
      <c r="Y9566" s="3">
        <f>Sales_Data[[#This Row],[Gross_Profit_Recalc]]/Sales_Data[[#This Row],[Sales]]</f>
        <v>0.39999999999999997</v>
      </c>
      <c r="Z9566">
        <f>YEAR(Sales_Data[[#This Row],[Order Date]])</f>
        <v>2015</v>
      </c>
    </row>
    <row r="9567" spans="1:26" x14ac:dyDescent="0.2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>_xlfn.XLOOKUP(Sales_Data[[#This Row],[Category]],Assumptions_Model!A:A, Assumptions_Model!B:B)</f>
        <v>0.65</v>
      </c>
      <c r="W9567">
        <f>Sales_Data[[#This Row],[Sales]]*Sales_Data[[#This Row],[Cost_%]]</f>
        <v>731.56720000000007</v>
      </c>
      <c r="X9567">
        <f>Sales_Data[[#This Row],[Sales]]-Sales_Data[[#This Row],[Cost]]</f>
        <v>393.92079999999999</v>
      </c>
      <c r="Y9567" s="3">
        <f>Sales_Data[[#This Row],[Gross_Profit_Recalc]]/Sales_Data[[#This Row],[Sales]]</f>
        <v>0.35</v>
      </c>
      <c r="Z9567">
        <f>YEAR(Sales_Data[[#This Row],[Order Date]])</f>
        <v>2014</v>
      </c>
    </row>
    <row r="9568" spans="1:26" x14ac:dyDescent="0.2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>_xlfn.XLOOKUP(Sales_Data[[#This Row],[Category]],Assumptions_Model!A:A, Assumptions_Model!B:B)</f>
        <v>0.6</v>
      </c>
      <c r="W9568">
        <f>Sales_Data[[#This Row],[Sales]]*Sales_Data[[#This Row],[Cost_%]]</f>
        <v>7.5869999999999997</v>
      </c>
      <c r="X9568">
        <f>Sales_Data[[#This Row],[Sales]]-Sales_Data[[#This Row],[Cost]]</f>
        <v>5.0579999999999998</v>
      </c>
      <c r="Y9568" s="3">
        <f>Sales_Data[[#This Row],[Gross_Profit_Recalc]]/Sales_Data[[#This Row],[Sales]]</f>
        <v>0.4</v>
      </c>
      <c r="Z9568">
        <f>YEAR(Sales_Data[[#This Row],[Order Date]])</f>
        <v>2014</v>
      </c>
    </row>
    <row r="9569" spans="1:26" x14ac:dyDescent="0.2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>_xlfn.XLOOKUP(Sales_Data[[#This Row],[Category]],Assumptions_Model!A:A, Assumptions_Model!B:B)</f>
        <v>0.6</v>
      </c>
      <c r="W9569">
        <f>Sales_Data[[#This Row],[Sales]]*Sales_Data[[#This Row],[Cost_%]]</f>
        <v>2.4192</v>
      </c>
      <c r="X9569">
        <f>Sales_Data[[#This Row],[Sales]]-Sales_Data[[#This Row],[Cost]]</f>
        <v>1.6128</v>
      </c>
      <c r="Y9569" s="3">
        <f>Sales_Data[[#This Row],[Gross_Profit_Recalc]]/Sales_Data[[#This Row],[Sales]]</f>
        <v>0.4</v>
      </c>
      <c r="Z9569">
        <f>YEAR(Sales_Data[[#This Row],[Order Date]])</f>
        <v>2014</v>
      </c>
    </row>
    <row r="9570" spans="1:26" x14ac:dyDescent="0.2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>_xlfn.XLOOKUP(Sales_Data[[#This Row],[Category]],Assumptions_Model!A:A, Assumptions_Model!B:B)</f>
        <v>0.55000000000000004</v>
      </c>
      <c r="W9570">
        <f>Sales_Data[[#This Row],[Sales]]*Sales_Data[[#This Row],[Cost_%]]</f>
        <v>43.978000000000002</v>
      </c>
      <c r="X9570">
        <f>Sales_Data[[#This Row],[Sales]]-Sales_Data[[#This Row],[Cost]]</f>
        <v>35.981999999999992</v>
      </c>
      <c r="Y9570" s="3">
        <f>Sales_Data[[#This Row],[Gross_Profit_Recalc]]/Sales_Data[[#This Row],[Sales]]</f>
        <v>0.44999999999999996</v>
      </c>
      <c r="Z9570">
        <f>YEAR(Sales_Data[[#This Row],[Order Date]])</f>
        <v>2017</v>
      </c>
    </row>
    <row r="9571" spans="1:26" x14ac:dyDescent="0.2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f>_xlfn.XLOOKUP(Sales_Data[[#This Row],[Category]],Assumptions_Model!A:A, Assumptions_Model!B:B)</f>
        <v>0.6</v>
      </c>
      <c r="W9571">
        <f>Sales_Data[[#This Row],[Sales]]*Sales_Data[[#This Row],[Cost_%]]</f>
        <v>4.0392000000000001</v>
      </c>
      <c r="X9571">
        <f>Sales_Data[[#This Row],[Sales]]-Sales_Data[[#This Row],[Cost]]</f>
        <v>2.6928000000000001</v>
      </c>
      <c r="Y9571" s="3">
        <f>Sales_Data[[#This Row],[Gross_Profit_Recalc]]/Sales_Data[[#This Row],[Sales]]</f>
        <v>0.4</v>
      </c>
      <c r="Z9571">
        <f>YEAR(Sales_Data[[#This Row],[Order Date]])</f>
        <v>2015</v>
      </c>
    </row>
    <row r="9572" spans="1:26" x14ac:dyDescent="0.2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>_xlfn.XLOOKUP(Sales_Data[[#This Row],[Category]],Assumptions_Model!A:A, Assumptions_Model!B:B)</f>
        <v>0.6</v>
      </c>
      <c r="W9572">
        <f>Sales_Data[[#This Row],[Sales]]*Sales_Data[[#This Row],[Cost_%]]</f>
        <v>20.140799999999999</v>
      </c>
      <c r="X9572">
        <f>Sales_Data[[#This Row],[Sales]]-Sales_Data[[#This Row],[Cost]]</f>
        <v>13.427199999999999</v>
      </c>
      <c r="Y9572" s="3">
        <f>Sales_Data[[#This Row],[Gross_Profit_Recalc]]/Sales_Data[[#This Row],[Sales]]</f>
        <v>0.4</v>
      </c>
      <c r="Z9572">
        <f>YEAR(Sales_Data[[#This Row],[Order Date]])</f>
        <v>2015</v>
      </c>
    </row>
    <row r="9573" spans="1:26" x14ac:dyDescent="0.2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f>_xlfn.XLOOKUP(Sales_Data[[#This Row],[Category]],Assumptions_Model!A:A, Assumptions_Model!B:B)</f>
        <v>0.6</v>
      </c>
      <c r="W9573">
        <f>Sales_Data[[#This Row],[Sales]]*Sales_Data[[#This Row],[Cost_%]]</f>
        <v>9.5039999999999996</v>
      </c>
      <c r="X9573">
        <f>Sales_Data[[#This Row],[Sales]]-Sales_Data[[#This Row],[Cost]]</f>
        <v>6.3360000000000003</v>
      </c>
      <c r="Y9573" s="3">
        <f>Sales_Data[[#This Row],[Gross_Profit_Recalc]]/Sales_Data[[#This Row],[Sales]]</f>
        <v>0.4</v>
      </c>
      <c r="Z9573">
        <f>YEAR(Sales_Data[[#This Row],[Order Date]])</f>
        <v>2015</v>
      </c>
    </row>
    <row r="9574" spans="1:26" x14ac:dyDescent="0.2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>_xlfn.XLOOKUP(Sales_Data[[#This Row],[Category]],Assumptions_Model!A:A, Assumptions_Model!B:B)</f>
        <v>0.6</v>
      </c>
      <c r="W9574">
        <f>Sales_Data[[#This Row],[Sales]]*Sales_Data[[#This Row],[Cost_%]]</f>
        <v>14.654399999999999</v>
      </c>
      <c r="X9574">
        <f>Sales_Data[[#This Row],[Sales]]-Sales_Data[[#This Row],[Cost]]</f>
        <v>9.7696000000000005</v>
      </c>
      <c r="Y9574" s="3">
        <f>Sales_Data[[#This Row],[Gross_Profit_Recalc]]/Sales_Data[[#This Row],[Sales]]</f>
        <v>0.4</v>
      </c>
      <c r="Z9574">
        <f>YEAR(Sales_Data[[#This Row],[Order Date]])</f>
        <v>2015</v>
      </c>
    </row>
    <row r="9575" spans="1:26" x14ac:dyDescent="0.2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>_xlfn.XLOOKUP(Sales_Data[[#This Row],[Category]],Assumptions_Model!A:A, Assumptions_Model!B:B)</f>
        <v>0.6</v>
      </c>
      <c r="W9575">
        <f>Sales_Data[[#This Row],[Sales]]*Sales_Data[[#This Row],[Cost_%]]</f>
        <v>10.272</v>
      </c>
      <c r="X9575">
        <f>Sales_Data[[#This Row],[Sales]]-Sales_Data[[#This Row],[Cost]]</f>
        <v>6.8480000000000008</v>
      </c>
      <c r="Y9575" s="3">
        <f>Sales_Data[[#This Row],[Gross_Profit_Recalc]]/Sales_Data[[#This Row],[Sales]]</f>
        <v>0.4</v>
      </c>
      <c r="Z9575">
        <f>YEAR(Sales_Data[[#This Row],[Order Date]])</f>
        <v>2015</v>
      </c>
    </row>
    <row r="9576" spans="1:26" x14ac:dyDescent="0.2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>_xlfn.XLOOKUP(Sales_Data[[#This Row],[Category]],Assumptions_Model!A:A, Assumptions_Model!B:B)</f>
        <v>0.65</v>
      </c>
      <c r="W9576">
        <f>Sales_Data[[#This Row],[Sales]]*Sales_Data[[#This Row],[Cost_%]]</f>
        <v>20.513999999999999</v>
      </c>
      <c r="X9576">
        <f>Sales_Data[[#This Row],[Sales]]-Sales_Data[[#This Row],[Cost]]</f>
        <v>11.045999999999999</v>
      </c>
      <c r="Y9576" s="3">
        <f>Sales_Data[[#This Row],[Gross_Profit_Recalc]]/Sales_Data[[#This Row],[Sales]]</f>
        <v>0.35</v>
      </c>
      <c r="Z9576">
        <f>YEAR(Sales_Data[[#This Row],[Order Date]])</f>
        <v>2015</v>
      </c>
    </row>
    <row r="9577" spans="1:26" x14ac:dyDescent="0.2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>_xlfn.XLOOKUP(Sales_Data[[#This Row],[Category]],Assumptions_Model!A:A, Assumptions_Model!B:B)</f>
        <v>0.65</v>
      </c>
      <c r="W9577">
        <f>Sales_Data[[#This Row],[Sales]]*Sales_Data[[#This Row],[Cost_%]]</f>
        <v>68.695900000000009</v>
      </c>
      <c r="X9577">
        <f>Sales_Data[[#This Row],[Sales]]-Sales_Data[[#This Row],[Cost]]</f>
        <v>36.990099999999998</v>
      </c>
      <c r="Y9577" s="3">
        <f>Sales_Data[[#This Row],[Gross_Profit_Recalc]]/Sales_Data[[#This Row],[Sales]]</f>
        <v>0.35</v>
      </c>
      <c r="Z9577">
        <f>YEAR(Sales_Data[[#This Row],[Order Date]])</f>
        <v>2015</v>
      </c>
    </row>
    <row r="9578" spans="1:26" x14ac:dyDescent="0.2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>_xlfn.XLOOKUP(Sales_Data[[#This Row],[Category]],Assumptions_Model!A:A, Assumptions_Model!B:B)</f>
        <v>0.55000000000000004</v>
      </c>
      <c r="W9578">
        <f>Sales_Data[[#This Row],[Sales]]*Sales_Data[[#This Row],[Cost_%]]</f>
        <v>219.74700000000004</v>
      </c>
      <c r="X9578">
        <f>Sales_Data[[#This Row],[Sales]]-Sales_Data[[#This Row],[Cost]]</f>
        <v>179.79299999999998</v>
      </c>
      <c r="Y9578" s="3">
        <f>Sales_Data[[#This Row],[Gross_Profit_Recalc]]/Sales_Data[[#This Row],[Sales]]</f>
        <v>0.4499999999999999</v>
      </c>
      <c r="Z9578">
        <f>YEAR(Sales_Data[[#This Row],[Order Date]])</f>
        <v>2015</v>
      </c>
    </row>
    <row r="9579" spans="1:26" x14ac:dyDescent="0.2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>_xlfn.XLOOKUP(Sales_Data[[#This Row],[Category]],Assumptions_Model!A:A, Assumptions_Model!B:B)</f>
        <v>0.65</v>
      </c>
      <c r="W9579">
        <f>Sales_Data[[#This Row],[Sales]]*Sales_Data[[#This Row],[Cost_%]]</f>
        <v>68.20450000000001</v>
      </c>
      <c r="X9579">
        <f>Sales_Data[[#This Row],[Sales]]-Sales_Data[[#This Row],[Cost]]</f>
        <v>36.725499999999997</v>
      </c>
      <c r="Y9579" s="3">
        <f>Sales_Data[[#This Row],[Gross_Profit_Recalc]]/Sales_Data[[#This Row],[Sales]]</f>
        <v>0.34999999999999992</v>
      </c>
      <c r="Z9579">
        <f>YEAR(Sales_Data[[#This Row],[Order Date]])</f>
        <v>2015</v>
      </c>
    </row>
    <row r="9580" spans="1:26" x14ac:dyDescent="0.2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>_xlfn.XLOOKUP(Sales_Data[[#This Row],[Category]],Assumptions_Model!A:A, Assumptions_Model!B:B)</f>
        <v>0.55000000000000004</v>
      </c>
      <c r="W9580">
        <f>Sales_Data[[#This Row],[Sales]]*Sales_Data[[#This Row],[Cost_%]]</f>
        <v>593.91750000000002</v>
      </c>
      <c r="X9580">
        <f>Sales_Data[[#This Row],[Sales]]-Sales_Data[[#This Row],[Cost]]</f>
        <v>485.93249999999989</v>
      </c>
      <c r="Y9580" s="3">
        <f>Sales_Data[[#This Row],[Gross_Profit_Recalc]]/Sales_Data[[#This Row],[Sales]]</f>
        <v>0.44999999999999996</v>
      </c>
      <c r="Z9580">
        <f>YEAR(Sales_Data[[#This Row],[Order Date]])</f>
        <v>2017</v>
      </c>
    </row>
    <row r="9581" spans="1:26" x14ac:dyDescent="0.2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>_xlfn.XLOOKUP(Sales_Data[[#This Row],[Category]],Assumptions_Model!A:A, Assumptions_Model!B:B)</f>
        <v>0.6</v>
      </c>
      <c r="W9581">
        <f>Sales_Data[[#This Row],[Sales]]*Sales_Data[[#This Row],[Cost_%]]</f>
        <v>42.588000000000001</v>
      </c>
      <c r="X9581">
        <f>Sales_Data[[#This Row],[Sales]]-Sales_Data[[#This Row],[Cost]]</f>
        <v>28.392000000000003</v>
      </c>
      <c r="Y9581" s="3">
        <f>Sales_Data[[#This Row],[Gross_Profit_Recalc]]/Sales_Data[[#This Row],[Sales]]</f>
        <v>0.4</v>
      </c>
      <c r="Z9581">
        <f>YEAR(Sales_Data[[#This Row],[Order Date]])</f>
        <v>2017</v>
      </c>
    </row>
    <row r="9582" spans="1:26" x14ac:dyDescent="0.2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>_xlfn.XLOOKUP(Sales_Data[[#This Row],[Category]],Assumptions_Model!A:A, Assumptions_Model!B:B)</f>
        <v>0.6</v>
      </c>
      <c r="W9582">
        <f>Sales_Data[[#This Row],[Sales]]*Sales_Data[[#This Row],[Cost_%]]</f>
        <v>17.97</v>
      </c>
      <c r="X9582">
        <f>Sales_Data[[#This Row],[Sales]]-Sales_Data[[#This Row],[Cost]]</f>
        <v>11.98</v>
      </c>
      <c r="Y9582" s="3">
        <f>Sales_Data[[#This Row],[Gross_Profit_Recalc]]/Sales_Data[[#This Row],[Sales]]</f>
        <v>0.4</v>
      </c>
      <c r="Z9582">
        <f>YEAR(Sales_Data[[#This Row],[Order Date]])</f>
        <v>2017</v>
      </c>
    </row>
    <row r="9583" spans="1:26" x14ac:dyDescent="0.2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f>_xlfn.XLOOKUP(Sales_Data[[#This Row],[Category]],Assumptions_Model!A:A, Assumptions_Model!B:B)</f>
        <v>0.65</v>
      </c>
      <c r="W9583">
        <f>Sales_Data[[#This Row],[Sales]]*Sales_Data[[#This Row],[Cost_%]]</f>
        <v>383.11649999999997</v>
      </c>
      <c r="X9583">
        <f>Sales_Data[[#This Row],[Sales]]-Sales_Data[[#This Row],[Cost]]</f>
        <v>206.29349999999999</v>
      </c>
      <c r="Y9583" s="3">
        <f>Sales_Data[[#This Row],[Gross_Profit_Recalc]]/Sales_Data[[#This Row],[Sales]]</f>
        <v>0.35000000000000003</v>
      </c>
      <c r="Z9583">
        <f>YEAR(Sales_Data[[#This Row],[Order Date]])</f>
        <v>2017</v>
      </c>
    </row>
    <row r="9584" spans="1:26" x14ac:dyDescent="0.2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>_xlfn.XLOOKUP(Sales_Data[[#This Row],[Category]],Assumptions_Model!A:A, Assumptions_Model!B:B)</f>
        <v>0.6</v>
      </c>
      <c r="W9584">
        <f>Sales_Data[[#This Row],[Sales]]*Sales_Data[[#This Row],[Cost_%]]</f>
        <v>5.7887999999999993</v>
      </c>
      <c r="X9584">
        <f>Sales_Data[[#This Row],[Sales]]-Sales_Data[[#This Row],[Cost]]</f>
        <v>3.8592000000000004</v>
      </c>
      <c r="Y9584" s="3">
        <f>Sales_Data[[#This Row],[Gross_Profit_Recalc]]/Sales_Data[[#This Row],[Sales]]</f>
        <v>0.40000000000000008</v>
      </c>
      <c r="Z9584">
        <f>YEAR(Sales_Data[[#This Row],[Order Date]])</f>
        <v>2016</v>
      </c>
    </row>
    <row r="9585" spans="1:26" x14ac:dyDescent="0.2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>_xlfn.XLOOKUP(Sales_Data[[#This Row],[Category]],Assumptions_Model!A:A, Assumptions_Model!B:B)</f>
        <v>0.65</v>
      </c>
      <c r="W9585">
        <f>Sales_Data[[#This Row],[Sales]]*Sales_Data[[#This Row],[Cost_%]]</f>
        <v>260.50959999999998</v>
      </c>
      <c r="X9585">
        <f>Sales_Data[[#This Row],[Sales]]-Sales_Data[[#This Row],[Cost]]</f>
        <v>140.27440000000001</v>
      </c>
      <c r="Y9585" s="3">
        <f>Sales_Data[[#This Row],[Gross_Profit_Recalc]]/Sales_Data[[#This Row],[Sales]]</f>
        <v>0.35000000000000003</v>
      </c>
      <c r="Z9585">
        <f>YEAR(Sales_Data[[#This Row],[Order Date]])</f>
        <v>2017</v>
      </c>
    </row>
    <row r="9586" spans="1:26" x14ac:dyDescent="0.2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>_xlfn.XLOOKUP(Sales_Data[[#This Row],[Category]],Assumptions_Model!A:A, Assumptions_Model!B:B)</f>
        <v>0.6</v>
      </c>
      <c r="W9586">
        <f>Sales_Data[[#This Row],[Sales]]*Sales_Data[[#This Row],[Cost_%]]</f>
        <v>32.231999999999999</v>
      </c>
      <c r="X9586">
        <f>Sales_Data[[#This Row],[Sales]]-Sales_Data[[#This Row],[Cost]]</f>
        <v>21.488</v>
      </c>
      <c r="Y9586" s="3">
        <f>Sales_Data[[#This Row],[Gross_Profit_Recalc]]/Sales_Data[[#This Row],[Sales]]</f>
        <v>0.4</v>
      </c>
      <c r="Z9586">
        <f>YEAR(Sales_Data[[#This Row],[Order Date]])</f>
        <v>2017</v>
      </c>
    </row>
    <row r="9587" spans="1:26" x14ac:dyDescent="0.2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f>_xlfn.XLOOKUP(Sales_Data[[#This Row],[Category]],Assumptions_Model!A:A, Assumptions_Model!B:B)</f>
        <v>0.6</v>
      </c>
      <c r="W9587">
        <f>Sales_Data[[#This Row],[Sales]]*Sales_Data[[#This Row],[Cost_%]]</f>
        <v>18.604799999999997</v>
      </c>
      <c r="X9587">
        <f>Sales_Data[[#This Row],[Sales]]-Sales_Data[[#This Row],[Cost]]</f>
        <v>12.403200000000002</v>
      </c>
      <c r="Y9587" s="3">
        <f>Sales_Data[[#This Row],[Gross_Profit_Recalc]]/Sales_Data[[#This Row],[Sales]]</f>
        <v>0.40000000000000008</v>
      </c>
      <c r="Z9587">
        <f>YEAR(Sales_Data[[#This Row],[Order Date]])</f>
        <v>2016</v>
      </c>
    </row>
    <row r="9588" spans="1:26" x14ac:dyDescent="0.2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f>_xlfn.XLOOKUP(Sales_Data[[#This Row],[Category]],Assumptions_Model!A:A, Assumptions_Model!B:B)</f>
        <v>0.6</v>
      </c>
      <c r="W9588">
        <f>Sales_Data[[#This Row],[Sales]]*Sales_Data[[#This Row],[Cost_%]]</f>
        <v>36.671999999999997</v>
      </c>
      <c r="X9588">
        <f>Sales_Data[[#This Row],[Sales]]-Sales_Data[[#This Row],[Cost]]</f>
        <v>24.448</v>
      </c>
      <c r="Y9588" s="3">
        <f>Sales_Data[[#This Row],[Gross_Profit_Recalc]]/Sales_Data[[#This Row],[Sales]]</f>
        <v>0.4</v>
      </c>
      <c r="Z9588">
        <f>YEAR(Sales_Data[[#This Row],[Order Date]])</f>
        <v>2016</v>
      </c>
    </row>
    <row r="9589" spans="1:26" x14ac:dyDescent="0.2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>_xlfn.XLOOKUP(Sales_Data[[#This Row],[Category]],Assumptions_Model!A:A, Assumptions_Model!B:B)</f>
        <v>0.6</v>
      </c>
      <c r="W9589">
        <f>Sales_Data[[#This Row],[Sales]]*Sales_Data[[#This Row],[Cost_%]]</f>
        <v>117.08159999999999</v>
      </c>
      <c r="X9589">
        <f>Sales_Data[[#This Row],[Sales]]-Sales_Data[[#This Row],[Cost]]</f>
        <v>78.054400000000001</v>
      </c>
      <c r="Y9589" s="3">
        <f>Sales_Data[[#This Row],[Gross_Profit_Recalc]]/Sales_Data[[#This Row],[Sales]]</f>
        <v>0.4</v>
      </c>
      <c r="Z9589">
        <f>YEAR(Sales_Data[[#This Row],[Order Date]])</f>
        <v>2017</v>
      </c>
    </row>
    <row r="9590" spans="1:26" x14ac:dyDescent="0.2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>_xlfn.XLOOKUP(Sales_Data[[#This Row],[Category]],Assumptions_Model!A:A, Assumptions_Model!B:B)</f>
        <v>0.6</v>
      </c>
      <c r="W9590">
        <f>Sales_Data[[#This Row],[Sales]]*Sales_Data[[#This Row],[Cost_%]]</f>
        <v>72.921599999999998</v>
      </c>
      <c r="X9590">
        <f>Sales_Data[[#This Row],[Sales]]-Sales_Data[[#This Row],[Cost]]</f>
        <v>48.614400000000003</v>
      </c>
      <c r="Y9590" s="3">
        <f>Sales_Data[[#This Row],[Gross_Profit_Recalc]]/Sales_Data[[#This Row],[Sales]]</f>
        <v>0.4</v>
      </c>
      <c r="Z9590">
        <f>YEAR(Sales_Data[[#This Row],[Order Date]])</f>
        <v>2017</v>
      </c>
    </row>
    <row r="9591" spans="1:26" x14ac:dyDescent="0.2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>_xlfn.XLOOKUP(Sales_Data[[#This Row],[Category]],Assumptions_Model!A:A, Assumptions_Model!B:B)</f>
        <v>0.6</v>
      </c>
      <c r="W9591">
        <f>Sales_Data[[#This Row],[Sales]]*Sales_Data[[#This Row],[Cost_%]]</f>
        <v>10.4832</v>
      </c>
      <c r="X9591">
        <f>Sales_Data[[#This Row],[Sales]]-Sales_Data[[#This Row],[Cost]]</f>
        <v>6.9888000000000012</v>
      </c>
      <c r="Y9591" s="3">
        <f>Sales_Data[[#This Row],[Gross_Profit_Recalc]]/Sales_Data[[#This Row],[Sales]]</f>
        <v>0.4</v>
      </c>
      <c r="Z9591">
        <f>YEAR(Sales_Data[[#This Row],[Order Date]])</f>
        <v>2014</v>
      </c>
    </row>
    <row r="9592" spans="1:26" x14ac:dyDescent="0.2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>_xlfn.XLOOKUP(Sales_Data[[#This Row],[Category]],Assumptions_Model!A:A, Assumptions_Model!B:B)</f>
        <v>0.6</v>
      </c>
      <c r="W9592">
        <f>Sales_Data[[#This Row],[Sales]]*Sales_Data[[#This Row],[Cost_%]]</f>
        <v>62.747999999999998</v>
      </c>
      <c r="X9592">
        <f>Sales_Data[[#This Row],[Sales]]-Sales_Data[[#This Row],[Cost]]</f>
        <v>41.832000000000001</v>
      </c>
      <c r="Y9592" s="3">
        <f>Sales_Data[[#This Row],[Gross_Profit_Recalc]]/Sales_Data[[#This Row],[Sales]]</f>
        <v>0.4</v>
      </c>
      <c r="Z9592">
        <f>YEAR(Sales_Data[[#This Row],[Order Date]])</f>
        <v>2014</v>
      </c>
    </row>
    <row r="9593" spans="1:26" x14ac:dyDescent="0.2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>_xlfn.XLOOKUP(Sales_Data[[#This Row],[Category]],Assumptions_Model!A:A, Assumptions_Model!B:B)</f>
        <v>0.65</v>
      </c>
      <c r="W9593">
        <f>Sales_Data[[#This Row],[Sales]]*Sales_Data[[#This Row],[Cost_%]]</f>
        <v>16.055</v>
      </c>
      <c r="X9593">
        <f>Sales_Data[[#This Row],[Sales]]-Sales_Data[[#This Row],[Cost]]</f>
        <v>8.6449999999999996</v>
      </c>
      <c r="Y9593" s="3">
        <f>Sales_Data[[#This Row],[Gross_Profit_Recalc]]/Sales_Data[[#This Row],[Sales]]</f>
        <v>0.35</v>
      </c>
      <c r="Z9593">
        <f>YEAR(Sales_Data[[#This Row],[Order Date]])</f>
        <v>2016</v>
      </c>
    </row>
    <row r="9594" spans="1:26" x14ac:dyDescent="0.2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>_xlfn.XLOOKUP(Sales_Data[[#This Row],[Category]],Assumptions_Model!A:A, Assumptions_Model!B:B)</f>
        <v>0.65</v>
      </c>
      <c r="W9594">
        <f>Sales_Data[[#This Row],[Sales]]*Sales_Data[[#This Row],[Cost_%]]</f>
        <v>196.76800000000003</v>
      </c>
      <c r="X9594">
        <f>Sales_Data[[#This Row],[Sales]]-Sales_Data[[#This Row],[Cost]]</f>
        <v>105.952</v>
      </c>
      <c r="Y9594" s="3">
        <f>Sales_Data[[#This Row],[Gross_Profit_Recalc]]/Sales_Data[[#This Row],[Sales]]</f>
        <v>0.35</v>
      </c>
      <c r="Z9594">
        <f>YEAR(Sales_Data[[#This Row],[Order Date]])</f>
        <v>2016</v>
      </c>
    </row>
    <row r="9595" spans="1:26" x14ac:dyDescent="0.2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f>_xlfn.XLOOKUP(Sales_Data[[#This Row],[Category]],Assumptions_Model!A:A, Assumptions_Model!B:B)</f>
        <v>0.6</v>
      </c>
      <c r="W9595">
        <f>Sales_Data[[#This Row],[Sales]]*Sales_Data[[#This Row],[Cost_%]]</f>
        <v>5.1360000000000001</v>
      </c>
      <c r="X9595">
        <f>Sales_Data[[#This Row],[Sales]]-Sales_Data[[#This Row],[Cost]]</f>
        <v>3.4240000000000004</v>
      </c>
      <c r="Y9595" s="3">
        <f>Sales_Data[[#This Row],[Gross_Profit_Recalc]]/Sales_Data[[#This Row],[Sales]]</f>
        <v>0.4</v>
      </c>
      <c r="Z9595">
        <f>YEAR(Sales_Data[[#This Row],[Order Date]])</f>
        <v>2017</v>
      </c>
    </row>
    <row r="9596" spans="1:26" x14ac:dyDescent="0.2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>_xlfn.XLOOKUP(Sales_Data[[#This Row],[Category]],Assumptions_Model!A:A, Assumptions_Model!B:B)</f>
        <v>0.6</v>
      </c>
      <c r="W9596">
        <f>Sales_Data[[#This Row],[Sales]]*Sales_Data[[#This Row],[Cost_%]]</f>
        <v>6.9359999999999999</v>
      </c>
      <c r="X9596">
        <f>Sales_Data[[#This Row],[Sales]]-Sales_Data[[#This Row],[Cost]]</f>
        <v>4.6240000000000006</v>
      </c>
      <c r="Y9596" s="3">
        <f>Sales_Data[[#This Row],[Gross_Profit_Recalc]]/Sales_Data[[#This Row],[Sales]]</f>
        <v>0.4</v>
      </c>
      <c r="Z9596">
        <f>YEAR(Sales_Data[[#This Row],[Order Date]])</f>
        <v>2017</v>
      </c>
    </row>
    <row r="9597" spans="1:26" x14ac:dyDescent="0.2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>_xlfn.XLOOKUP(Sales_Data[[#This Row],[Category]],Assumptions_Model!A:A, Assumptions_Model!B:B)</f>
        <v>0.6</v>
      </c>
      <c r="W9597">
        <f>Sales_Data[[#This Row],[Sales]]*Sales_Data[[#This Row],[Cost_%]]</f>
        <v>15.515999999999998</v>
      </c>
      <c r="X9597">
        <f>Sales_Data[[#This Row],[Sales]]-Sales_Data[[#This Row],[Cost]]</f>
        <v>10.344000000000001</v>
      </c>
      <c r="Y9597" s="3">
        <f>Sales_Data[[#This Row],[Gross_Profit_Recalc]]/Sales_Data[[#This Row],[Sales]]</f>
        <v>0.40000000000000008</v>
      </c>
      <c r="Z9597">
        <f>YEAR(Sales_Data[[#This Row],[Order Date]])</f>
        <v>2017</v>
      </c>
    </row>
    <row r="9598" spans="1:26" x14ac:dyDescent="0.2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f>_xlfn.XLOOKUP(Sales_Data[[#This Row],[Category]],Assumptions_Model!A:A, Assumptions_Model!B:B)</f>
        <v>0.6</v>
      </c>
      <c r="W9598">
        <f>Sales_Data[[#This Row],[Sales]]*Sales_Data[[#This Row],[Cost_%]]</f>
        <v>166.07039999999998</v>
      </c>
      <c r="X9598">
        <f>Sales_Data[[#This Row],[Sales]]-Sales_Data[[#This Row],[Cost]]</f>
        <v>110.71360000000001</v>
      </c>
      <c r="Y9598" s="3">
        <f>Sales_Data[[#This Row],[Gross_Profit_Recalc]]/Sales_Data[[#This Row],[Sales]]</f>
        <v>0.40000000000000008</v>
      </c>
      <c r="Z9598">
        <f>YEAR(Sales_Data[[#This Row],[Order Date]])</f>
        <v>2017</v>
      </c>
    </row>
    <row r="9599" spans="1:26" x14ac:dyDescent="0.2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f>_xlfn.XLOOKUP(Sales_Data[[#This Row],[Category]],Assumptions_Model!A:A, Assumptions_Model!B:B)</f>
        <v>0.55000000000000004</v>
      </c>
      <c r="W9599">
        <f>Sales_Data[[#This Row],[Sales]]*Sales_Data[[#This Row],[Cost_%]]</f>
        <v>60.693600000000004</v>
      </c>
      <c r="X9599">
        <f>Sales_Data[[#This Row],[Sales]]-Sales_Data[[#This Row],[Cost]]</f>
        <v>49.6584</v>
      </c>
      <c r="Y9599" s="3">
        <f>Sales_Data[[#This Row],[Gross_Profit_Recalc]]/Sales_Data[[#This Row],[Sales]]</f>
        <v>0.45</v>
      </c>
      <c r="Z9599">
        <f>YEAR(Sales_Data[[#This Row],[Order Date]])</f>
        <v>2017</v>
      </c>
    </row>
    <row r="9600" spans="1:26" x14ac:dyDescent="0.2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f>_xlfn.XLOOKUP(Sales_Data[[#This Row],[Category]],Assumptions_Model!A:A, Assumptions_Model!B:B)</f>
        <v>0.65</v>
      </c>
      <c r="W9600">
        <f>Sales_Data[[#This Row],[Sales]]*Sales_Data[[#This Row],[Cost_%]]</f>
        <v>39.546000000000006</v>
      </c>
      <c r="X9600">
        <f>Sales_Data[[#This Row],[Sales]]-Sales_Data[[#This Row],[Cost]]</f>
        <v>21.293999999999997</v>
      </c>
      <c r="Y9600" s="3">
        <f>Sales_Data[[#This Row],[Gross_Profit_Recalc]]/Sales_Data[[#This Row],[Sales]]</f>
        <v>0.34999999999999992</v>
      </c>
      <c r="Z9600">
        <f>YEAR(Sales_Data[[#This Row],[Order Date]])</f>
        <v>2015</v>
      </c>
    </row>
    <row r="9601" spans="1:26" x14ac:dyDescent="0.2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f>_xlfn.XLOOKUP(Sales_Data[[#This Row],[Category]],Assumptions_Model!A:A, Assumptions_Model!B:B)</f>
        <v>0.6</v>
      </c>
      <c r="W9601">
        <f>Sales_Data[[#This Row],[Sales]]*Sales_Data[[#This Row],[Cost_%]]</f>
        <v>21.124799999999997</v>
      </c>
      <c r="X9601">
        <f>Sales_Data[[#This Row],[Sales]]-Sales_Data[[#This Row],[Cost]]</f>
        <v>14.083200000000001</v>
      </c>
      <c r="Y9601" s="3">
        <f>Sales_Data[[#This Row],[Gross_Profit_Recalc]]/Sales_Data[[#This Row],[Sales]]</f>
        <v>0.40000000000000008</v>
      </c>
      <c r="Z9601">
        <f>YEAR(Sales_Data[[#This Row],[Order Date]])</f>
        <v>2015</v>
      </c>
    </row>
    <row r="9602" spans="1:26" x14ac:dyDescent="0.2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>_xlfn.XLOOKUP(Sales_Data[[#This Row],[Category]],Assumptions_Model!A:A, Assumptions_Model!B:B)</f>
        <v>0.6</v>
      </c>
      <c r="W9602">
        <f>Sales_Data[[#This Row],[Sales]]*Sales_Data[[#This Row],[Cost_%]]</f>
        <v>24.883199999999999</v>
      </c>
      <c r="X9602">
        <f>Sales_Data[[#This Row],[Sales]]-Sales_Data[[#This Row],[Cost]]</f>
        <v>16.588800000000003</v>
      </c>
      <c r="Y9602" s="3">
        <f>Sales_Data[[#This Row],[Gross_Profit_Recalc]]/Sales_Data[[#This Row],[Sales]]</f>
        <v>0.40000000000000008</v>
      </c>
      <c r="Z9602">
        <f>YEAR(Sales_Data[[#This Row],[Order Date]])</f>
        <v>2017</v>
      </c>
    </row>
    <row r="9603" spans="1:26" x14ac:dyDescent="0.2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>_xlfn.XLOOKUP(Sales_Data[[#This Row],[Category]],Assumptions_Model!A:A, Assumptions_Model!B:B)</f>
        <v>0.6</v>
      </c>
      <c r="W9603">
        <f>Sales_Data[[#This Row],[Sales]]*Sales_Data[[#This Row],[Cost_%]]</f>
        <v>143.69999999999999</v>
      </c>
      <c r="X9603">
        <f>Sales_Data[[#This Row],[Sales]]-Sales_Data[[#This Row],[Cost]]</f>
        <v>95.800000000000011</v>
      </c>
      <c r="Y9603" s="3">
        <f>Sales_Data[[#This Row],[Gross_Profit_Recalc]]/Sales_Data[[#This Row],[Sales]]</f>
        <v>0.4</v>
      </c>
      <c r="Z9603">
        <f>YEAR(Sales_Data[[#This Row],[Order Date]])</f>
        <v>2016</v>
      </c>
    </row>
    <row r="9604" spans="1:26" x14ac:dyDescent="0.2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f>_xlfn.XLOOKUP(Sales_Data[[#This Row],[Category]],Assumptions_Model!A:A, Assumptions_Model!B:B)</f>
        <v>0.6</v>
      </c>
      <c r="W9604">
        <f>Sales_Data[[#This Row],[Sales]]*Sales_Data[[#This Row],[Cost_%]]</f>
        <v>20.52</v>
      </c>
      <c r="X9604">
        <f>Sales_Data[[#This Row],[Sales]]-Sales_Data[[#This Row],[Cost]]</f>
        <v>13.680000000000003</v>
      </c>
      <c r="Y9604" s="3">
        <f>Sales_Data[[#This Row],[Gross_Profit_Recalc]]/Sales_Data[[#This Row],[Sales]]</f>
        <v>0.40000000000000008</v>
      </c>
      <c r="Z9604">
        <f>YEAR(Sales_Data[[#This Row],[Order Date]])</f>
        <v>2014</v>
      </c>
    </row>
    <row r="9605" spans="1:26" x14ac:dyDescent="0.2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>_xlfn.XLOOKUP(Sales_Data[[#This Row],[Category]],Assumptions_Model!A:A, Assumptions_Model!B:B)</f>
        <v>0.65</v>
      </c>
      <c r="W9605">
        <f>Sales_Data[[#This Row],[Sales]]*Sales_Data[[#This Row],[Cost_%]]</f>
        <v>244.96289999999999</v>
      </c>
      <c r="X9605">
        <f>Sales_Data[[#This Row],[Sales]]-Sales_Data[[#This Row],[Cost]]</f>
        <v>131.90309999999999</v>
      </c>
      <c r="Y9605" s="3">
        <f>Sales_Data[[#This Row],[Gross_Profit_Recalc]]/Sales_Data[[#This Row],[Sales]]</f>
        <v>0.35</v>
      </c>
      <c r="Z9605">
        <f>YEAR(Sales_Data[[#This Row],[Order Date]])</f>
        <v>2016</v>
      </c>
    </row>
    <row r="9606" spans="1:26" x14ac:dyDescent="0.2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>_xlfn.XLOOKUP(Sales_Data[[#This Row],[Category]],Assumptions_Model!A:A, Assumptions_Model!B:B)</f>
        <v>0.6</v>
      </c>
      <c r="W9606">
        <f>Sales_Data[[#This Row],[Sales]]*Sales_Data[[#This Row],[Cost_%]]</f>
        <v>118.63199999999999</v>
      </c>
      <c r="X9606">
        <f>Sales_Data[[#This Row],[Sales]]-Sales_Data[[#This Row],[Cost]]</f>
        <v>79.088000000000008</v>
      </c>
      <c r="Y9606" s="3">
        <f>Sales_Data[[#This Row],[Gross_Profit_Recalc]]/Sales_Data[[#This Row],[Sales]]</f>
        <v>0.4</v>
      </c>
      <c r="Z9606">
        <f>YEAR(Sales_Data[[#This Row],[Order Date]])</f>
        <v>2015</v>
      </c>
    </row>
    <row r="9607" spans="1:26" x14ac:dyDescent="0.2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>_xlfn.XLOOKUP(Sales_Data[[#This Row],[Category]],Assumptions_Model!A:A, Assumptions_Model!B:B)</f>
        <v>0.55000000000000004</v>
      </c>
      <c r="W9607">
        <f>Sales_Data[[#This Row],[Sales]]*Sales_Data[[#This Row],[Cost_%]]</f>
        <v>38.896000000000001</v>
      </c>
      <c r="X9607">
        <f>Sales_Data[[#This Row],[Sales]]-Sales_Data[[#This Row],[Cost]]</f>
        <v>31.823999999999998</v>
      </c>
      <c r="Y9607" s="3">
        <f>Sales_Data[[#This Row],[Gross_Profit_Recalc]]/Sales_Data[[#This Row],[Sales]]</f>
        <v>0.44999999999999996</v>
      </c>
      <c r="Z9607">
        <f>YEAR(Sales_Data[[#This Row],[Order Date]])</f>
        <v>2017</v>
      </c>
    </row>
    <row r="9608" spans="1:26" x14ac:dyDescent="0.2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>_xlfn.XLOOKUP(Sales_Data[[#This Row],[Category]],Assumptions_Model!A:A, Assumptions_Model!B:B)</f>
        <v>0.6</v>
      </c>
      <c r="W9608">
        <f>Sales_Data[[#This Row],[Sales]]*Sales_Data[[#This Row],[Cost_%]]</f>
        <v>116.6112</v>
      </c>
      <c r="X9608">
        <f>Sales_Data[[#This Row],[Sales]]-Sales_Data[[#This Row],[Cost]]</f>
        <v>77.740800000000007</v>
      </c>
      <c r="Y9608" s="3">
        <f>Sales_Data[[#This Row],[Gross_Profit_Recalc]]/Sales_Data[[#This Row],[Sales]]</f>
        <v>0.4</v>
      </c>
      <c r="Z9608">
        <f>YEAR(Sales_Data[[#This Row],[Order Date]])</f>
        <v>2017</v>
      </c>
    </row>
    <row r="9609" spans="1:26" x14ac:dyDescent="0.2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>_xlfn.XLOOKUP(Sales_Data[[#This Row],[Category]],Assumptions_Model!A:A, Assumptions_Model!B:B)</f>
        <v>0.6</v>
      </c>
      <c r="W9609">
        <f>Sales_Data[[#This Row],[Sales]]*Sales_Data[[#This Row],[Cost_%]]</f>
        <v>12.96</v>
      </c>
      <c r="X9609">
        <f>Sales_Data[[#This Row],[Sales]]-Sales_Data[[#This Row],[Cost]]</f>
        <v>8.64</v>
      </c>
      <c r="Y9609" s="3">
        <f>Sales_Data[[#This Row],[Gross_Profit_Recalc]]/Sales_Data[[#This Row],[Sales]]</f>
        <v>0.4</v>
      </c>
      <c r="Z9609">
        <f>YEAR(Sales_Data[[#This Row],[Order Date]])</f>
        <v>2017</v>
      </c>
    </row>
    <row r="9610" spans="1:26" x14ac:dyDescent="0.2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>_xlfn.XLOOKUP(Sales_Data[[#This Row],[Category]],Assumptions_Model!A:A, Assumptions_Model!B:B)</f>
        <v>0.6</v>
      </c>
      <c r="W9610">
        <f>Sales_Data[[#This Row],[Sales]]*Sales_Data[[#This Row],[Cost_%]]</f>
        <v>6.6420000000000003</v>
      </c>
      <c r="X9610">
        <f>Sales_Data[[#This Row],[Sales]]-Sales_Data[[#This Row],[Cost]]</f>
        <v>4.4279999999999999</v>
      </c>
      <c r="Y9610" s="3">
        <f>Sales_Data[[#This Row],[Gross_Profit_Recalc]]/Sales_Data[[#This Row],[Sales]]</f>
        <v>0.39999999999999997</v>
      </c>
      <c r="Z9610">
        <f>YEAR(Sales_Data[[#This Row],[Order Date]])</f>
        <v>2017</v>
      </c>
    </row>
    <row r="9611" spans="1:26" x14ac:dyDescent="0.2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f>_xlfn.XLOOKUP(Sales_Data[[#This Row],[Category]],Assumptions_Model!A:A, Assumptions_Model!B:B)</f>
        <v>0.65</v>
      </c>
      <c r="W9611">
        <f>Sales_Data[[#This Row],[Sales]]*Sales_Data[[#This Row],[Cost_%]]</f>
        <v>183.846</v>
      </c>
      <c r="X9611">
        <f>Sales_Data[[#This Row],[Sales]]-Sales_Data[[#This Row],[Cost]]</f>
        <v>98.993999999999971</v>
      </c>
      <c r="Y9611" s="3">
        <f>Sales_Data[[#This Row],[Gross_Profit_Recalc]]/Sales_Data[[#This Row],[Sales]]</f>
        <v>0.34999999999999992</v>
      </c>
      <c r="Z9611">
        <f>YEAR(Sales_Data[[#This Row],[Order Date]])</f>
        <v>2016</v>
      </c>
    </row>
    <row r="9612" spans="1:26" x14ac:dyDescent="0.2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>_xlfn.XLOOKUP(Sales_Data[[#This Row],[Category]],Assumptions_Model!A:A, Assumptions_Model!B:B)</f>
        <v>0.6</v>
      </c>
      <c r="W9612">
        <f>Sales_Data[[#This Row],[Sales]]*Sales_Data[[#This Row],[Cost_%]]</f>
        <v>16.631999999999998</v>
      </c>
      <c r="X9612">
        <f>Sales_Data[[#This Row],[Sales]]-Sales_Data[[#This Row],[Cost]]</f>
        <v>11.088000000000001</v>
      </c>
      <c r="Y9612" s="3">
        <f>Sales_Data[[#This Row],[Gross_Profit_Recalc]]/Sales_Data[[#This Row],[Sales]]</f>
        <v>0.40000000000000008</v>
      </c>
      <c r="Z9612">
        <f>YEAR(Sales_Data[[#This Row],[Order Date]])</f>
        <v>2016</v>
      </c>
    </row>
    <row r="9613" spans="1:26" x14ac:dyDescent="0.2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>_xlfn.XLOOKUP(Sales_Data[[#This Row],[Category]],Assumptions_Model!A:A, Assumptions_Model!B:B)</f>
        <v>0.6</v>
      </c>
      <c r="W9613">
        <f>Sales_Data[[#This Row],[Sales]]*Sales_Data[[#This Row],[Cost_%]]</f>
        <v>7.008</v>
      </c>
      <c r="X9613">
        <f>Sales_Data[[#This Row],[Sales]]-Sales_Data[[#This Row],[Cost]]</f>
        <v>4.6719999999999997</v>
      </c>
      <c r="Y9613" s="3">
        <f>Sales_Data[[#This Row],[Gross_Profit_Recalc]]/Sales_Data[[#This Row],[Sales]]</f>
        <v>0.39999999999999997</v>
      </c>
      <c r="Z9613">
        <f>YEAR(Sales_Data[[#This Row],[Order Date]])</f>
        <v>2017</v>
      </c>
    </row>
    <row r="9614" spans="1:26" x14ac:dyDescent="0.2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f>_xlfn.XLOOKUP(Sales_Data[[#This Row],[Category]],Assumptions_Model!A:A, Assumptions_Model!B:B)</f>
        <v>0.55000000000000004</v>
      </c>
      <c r="W9614">
        <f>Sales_Data[[#This Row],[Sales]]*Sales_Data[[#This Row],[Cost_%]]</f>
        <v>131.99120000000002</v>
      </c>
      <c r="X9614">
        <f>Sales_Data[[#This Row],[Sales]]-Sales_Data[[#This Row],[Cost]]</f>
        <v>107.99279999999999</v>
      </c>
      <c r="Y9614" s="3">
        <f>Sales_Data[[#This Row],[Gross_Profit_Recalc]]/Sales_Data[[#This Row],[Sales]]</f>
        <v>0.44999999999999996</v>
      </c>
      <c r="Z9614">
        <f>YEAR(Sales_Data[[#This Row],[Order Date]])</f>
        <v>2016</v>
      </c>
    </row>
    <row r="9615" spans="1:26" x14ac:dyDescent="0.2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>_xlfn.XLOOKUP(Sales_Data[[#This Row],[Category]],Assumptions_Model!A:A, Assumptions_Model!B:B)</f>
        <v>0.6</v>
      </c>
      <c r="W9615">
        <f>Sales_Data[[#This Row],[Sales]]*Sales_Data[[#This Row],[Cost_%]]</f>
        <v>13.788</v>
      </c>
      <c r="X9615">
        <f>Sales_Data[[#This Row],[Sales]]-Sales_Data[[#This Row],[Cost]]</f>
        <v>9.1920000000000002</v>
      </c>
      <c r="Y9615" s="3">
        <f>Sales_Data[[#This Row],[Gross_Profit_Recalc]]/Sales_Data[[#This Row],[Sales]]</f>
        <v>0.4</v>
      </c>
      <c r="Z9615">
        <f>YEAR(Sales_Data[[#This Row],[Order Date]])</f>
        <v>2014</v>
      </c>
    </row>
    <row r="9616" spans="1:26" x14ac:dyDescent="0.2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>_xlfn.XLOOKUP(Sales_Data[[#This Row],[Category]],Assumptions_Model!A:A, Assumptions_Model!B:B)</f>
        <v>0.55000000000000004</v>
      </c>
      <c r="W9616">
        <f>Sales_Data[[#This Row],[Sales]]*Sales_Data[[#This Row],[Cost_%]]</f>
        <v>56.171500000000002</v>
      </c>
      <c r="X9616">
        <f>Sales_Data[[#This Row],[Sales]]-Sales_Data[[#This Row],[Cost]]</f>
        <v>45.958499999999994</v>
      </c>
      <c r="Y9616" s="3">
        <f>Sales_Data[[#This Row],[Gross_Profit_Recalc]]/Sales_Data[[#This Row],[Sales]]</f>
        <v>0.44999999999999996</v>
      </c>
      <c r="Z9616">
        <f>YEAR(Sales_Data[[#This Row],[Order Date]])</f>
        <v>2014</v>
      </c>
    </row>
    <row r="9617" spans="1:26" x14ac:dyDescent="0.2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>_xlfn.XLOOKUP(Sales_Data[[#This Row],[Category]],Assumptions_Model!A:A, Assumptions_Model!B:B)</f>
        <v>0.6</v>
      </c>
      <c r="W9617">
        <f>Sales_Data[[#This Row],[Sales]]*Sales_Data[[#This Row],[Cost_%]]</f>
        <v>1220.1504</v>
      </c>
      <c r="X9617">
        <f>Sales_Data[[#This Row],[Sales]]-Sales_Data[[#This Row],[Cost]]</f>
        <v>813.43360000000007</v>
      </c>
      <c r="Y9617" s="3">
        <f>Sales_Data[[#This Row],[Gross_Profit_Recalc]]/Sales_Data[[#This Row],[Sales]]</f>
        <v>0.4</v>
      </c>
      <c r="Z9617">
        <f>YEAR(Sales_Data[[#This Row],[Order Date]])</f>
        <v>2014</v>
      </c>
    </row>
    <row r="9618" spans="1:26" x14ac:dyDescent="0.2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>_xlfn.XLOOKUP(Sales_Data[[#This Row],[Category]],Assumptions_Model!A:A, Assumptions_Model!B:B)</f>
        <v>0.6</v>
      </c>
      <c r="W9618">
        <f>Sales_Data[[#This Row],[Sales]]*Sales_Data[[#This Row],[Cost_%]]</f>
        <v>3.456</v>
      </c>
      <c r="X9618">
        <f>Sales_Data[[#This Row],[Sales]]-Sales_Data[[#This Row],[Cost]]</f>
        <v>2.3039999999999998</v>
      </c>
      <c r="Y9618" s="3">
        <f>Sales_Data[[#This Row],[Gross_Profit_Recalc]]/Sales_Data[[#This Row],[Sales]]</f>
        <v>0.39999999999999997</v>
      </c>
      <c r="Z9618">
        <f>YEAR(Sales_Data[[#This Row],[Order Date]])</f>
        <v>2016</v>
      </c>
    </row>
    <row r="9619" spans="1:26" x14ac:dyDescent="0.2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>_xlfn.XLOOKUP(Sales_Data[[#This Row],[Category]],Assumptions_Model!A:A, Assumptions_Model!B:B)</f>
        <v>0.55000000000000004</v>
      </c>
      <c r="W9619">
        <f>Sales_Data[[#This Row],[Sales]]*Sales_Data[[#This Row],[Cost_%]]</f>
        <v>494.99010000000004</v>
      </c>
      <c r="X9619">
        <f>Sales_Data[[#This Row],[Sales]]-Sales_Data[[#This Row],[Cost]]</f>
        <v>404.99189999999993</v>
      </c>
      <c r="Y9619" s="3">
        <f>Sales_Data[[#This Row],[Gross_Profit_Recalc]]/Sales_Data[[#This Row],[Sales]]</f>
        <v>0.44999999999999996</v>
      </c>
      <c r="Z9619">
        <f>YEAR(Sales_Data[[#This Row],[Order Date]])</f>
        <v>2017</v>
      </c>
    </row>
    <row r="9620" spans="1:26" x14ac:dyDescent="0.2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>_xlfn.XLOOKUP(Sales_Data[[#This Row],[Category]],Assumptions_Model!A:A, Assumptions_Model!B:B)</f>
        <v>0.6</v>
      </c>
      <c r="W9620">
        <f>Sales_Data[[#This Row],[Sales]]*Sales_Data[[#This Row],[Cost_%]]</f>
        <v>51.811199999999999</v>
      </c>
      <c r="X9620">
        <f>Sales_Data[[#This Row],[Sales]]-Sales_Data[[#This Row],[Cost]]</f>
        <v>34.540800000000004</v>
      </c>
      <c r="Y9620" s="3">
        <f>Sales_Data[[#This Row],[Gross_Profit_Recalc]]/Sales_Data[[#This Row],[Sales]]</f>
        <v>0.4</v>
      </c>
      <c r="Z9620">
        <f>YEAR(Sales_Data[[#This Row],[Order Date]])</f>
        <v>2017</v>
      </c>
    </row>
    <row r="9621" spans="1:26" x14ac:dyDescent="0.2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>_xlfn.XLOOKUP(Sales_Data[[#This Row],[Category]],Assumptions_Model!A:A, Assumptions_Model!B:B)</f>
        <v>0.55000000000000004</v>
      </c>
      <c r="W9621">
        <f>Sales_Data[[#This Row],[Sales]]*Sales_Data[[#This Row],[Cost_%]]</f>
        <v>76.978000000000009</v>
      </c>
      <c r="X9621">
        <f>Sales_Data[[#This Row],[Sales]]-Sales_Data[[#This Row],[Cost]]</f>
        <v>62.981999999999999</v>
      </c>
      <c r="Y9621" s="3">
        <f>Sales_Data[[#This Row],[Gross_Profit_Recalc]]/Sales_Data[[#This Row],[Sales]]</f>
        <v>0.44999999999999996</v>
      </c>
      <c r="Z9621">
        <f>YEAR(Sales_Data[[#This Row],[Order Date]])</f>
        <v>2017</v>
      </c>
    </row>
    <row r="9622" spans="1:26" x14ac:dyDescent="0.2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f>_xlfn.XLOOKUP(Sales_Data[[#This Row],[Category]],Assumptions_Model!A:A, Assumptions_Model!B:B)</f>
        <v>0.6</v>
      </c>
      <c r="W9622">
        <f>Sales_Data[[#This Row],[Sales]]*Sales_Data[[#This Row],[Cost_%]]</f>
        <v>10.022399999999999</v>
      </c>
      <c r="X9622">
        <f>Sales_Data[[#This Row],[Sales]]-Sales_Data[[#This Row],[Cost]]</f>
        <v>6.6816000000000013</v>
      </c>
      <c r="Y9622" s="3">
        <f>Sales_Data[[#This Row],[Gross_Profit_Recalc]]/Sales_Data[[#This Row],[Sales]]</f>
        <v>0.40000000000000008</v>
      </c>
      <c r="Z9622">
        <f>YEAR(Sales_Data[[#This Row],[Order Date]])</f>
        <v>2014</v>
      </c>
    </row>
    <row r="9623" spans="1:26" x14ac:dyDescent="0.2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f>_xlfn.XLOOKUP(Sales_Data[[#This Row],[Category]],Assumptions_Model!A:A, Assumptions_Model!B:B)</f>
        <v>0.55000000000000004</v>
      </c>
      <c r="W9623">
        <f>Sales_Data[[#This Row],[Sales]]*Sales_Data[[#This Row],[Cost_%]]</f>
        <v>1.7336000000000003</v>
      </c>
      <c r="X9623">
        <f>Sales_Data[[#This Row],[Sales]]-Sales_Data[[#This Row],[Cost]]</f>
        <v>1.4183999999999999</v>
      </c>
      <c r="Y9623" s="3">
        <f>Sales_Data[[#This Row],[Gross_Profit_Recalc]]/Sales_Data[[#This Row],[Sales]]</f>
        <v>0.44999999999999996</v>
      </c>
      <c r="Z9623">
        <f>YEAR(Sales_Data[[#This Row],[Order Date]])</f>
        <v>2014</v>
      </c>
    </row>
    <row r="9624" spans="1:26" x14ac:dyDescent="0.2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f>_xlfn.XLOOKUP(Sales_Data[[#This Row],[Category]],Assumptions_Model!A:A, Assumptions_Model!B:B)</f>
        <v>0.6</v>
      </c>
      <c r="W9624">
        <f>Sales_Data[[#This Row],[Sales]]*Sales_Data[[#This Row],[Cost_%]]</f>
        <v>19.7376</v>
      </c>
      <c r="X9624">
        <f>Sales_Data[[#This Row],[Sales]]-Sales_Data[[#This Row],[Cost]]</f>
        <v>13.1584</v>
      </c>
      <c r="Y9624" s="3">
        <f>Sales_Data[[#This Row],[Gross_Profit_Recalc]]/Sales_Data[[#This Row],[Sales]]</f>
        <v>0.4</v>
      </c>
      <c r="Z9624">
        <f>YEAR(Sales_Data[[#This Row],[Order Date]])</f>
        <v>2014</v>
      </c>
    </row>
    <row r="9625" spans="1:26" x14ac:dyDescent="0.2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>_xlfn.XLOOKUP(Sales_Data[[#This Row],[Category]],Assumptions_Model!A:A, Assumptions_Model!B:B)</f>
        <v>0.6</v>
      </c>
      <c r="W9625">
        <f>Sales_Data[[#This Row],[Sales]]*Sales_Data[[#This Row],[Cost_%]]</f>
        <v>12.835199999999999</v>
      </c>
      <c r="X9625">
        <f>Sales_Data[[#This Row],[Sales]]-Sales_Data[[#This Row],[Cost]]</f>
        <v>8.5568000000000008</v>
      </c>
      <c r="Y9625" s="3">
        <f>Sales_Data[[#This Row],[Gross_Profit_Recalc]]/Sales_Data[[#This Row],[Sales]]</f>
        <v>0.4</v>
      </c>
      <c r="Z9625">
        <f>YEAR(Sales_Data[[#This Row],[Order Date]])</f>
        <v>2017</v>
      </c>
    </row>
    <row r="9626" spans="1:26" x14ac:dyDescent="0.2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>_xlfn.XLOOKUP(Sales_Data[[#This Row],[Category]],Assumptions_Model!A:A, Assumptions_Model!B:B)</f>
        <v>0.65</v>
      </c>
      <c r="W9626">
        <f>Sales_Data[[#This Row],[Sales]]*Sales_Data[[#This Row],[Cost_%]]</f>
        <v>199.75410000000002</v>
      </c>
      <c r="X9626">
        <f>Sales_Data[[#This Row],[Sales]]-Sales_Data[[#This Row],[Cost]]</f>
        <v>107.5599</v>
      </c>
      <c r="Y9626" s="3">
        <f>Sales_Data[[#This Row],[Gross_Profit_Recalc]]/Sales_Data[[#This Row],[Sales]]</f>
        <v>0.35</v>
      </c>
      <c r="Z9626">
        <f>YEAR(Sales_Data[[#This Row],[Order Date]])</f>
        <v>2017</v>
      </c>
    </row>
    <row r="9627" spans="1:26" x14ac:dyDescent="0.2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f>_xlfn.XLOOKUP(Sales_Data[[#This Row],[Category]],Assumptions_Model!A:A, Assumptions_Model!B:B)</f>
        <v>0.65</v>
      </c>
      <c r="W9627">
        <f>Sales_Data[[#This Row],[Sales]]*Sales_Data[[#This Row],[Cost_%]]</f>
        <v>266.49948000000001</v>
      </c>
      <c r="X9627">
        <f>Sales_Data[[#This Row],[Sales]]-Sales_Data[[#This Row],[Cost]]</f>
        <v>143.49971999999997</v>
      </c>
      <c r="Y9627" s="3">
        <f>Sales_Data[[#This Row],[Gross_Profit_Recalc]]/Sales_Data[[#This Row],[Sales]]</f>
        <v>0.34999999999999992</v>
      </c>
      <c r="Z9627">
        <f>YEAR(Sales_Data[[#This Row],[Order Date]])</f>
        <v>2017</v>
      </c>
    </row>
    <row r="9628" spans="1:26" x14ac:dyDescent="0.2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f>_xlfn.XLOOKUP(Sales_Data[[#This Row],[Category]],Assumptions_Model!A:A, Assumptions_Model!B:B)</f>
        <v>0.6</v>
      </c>
      <c r="W9628">
        <f>Sales_Data[[#This Row],[Sales]]*Sales_Data[[#This Row],[Cost_%]]</f>
        <v>5.5487999999999991</v>
      </c>
      <c r="X9628">
        <f>Sales_Data[[#This Row],[Sales]]-Sales_Data[[#This Row],[Cost]]</f>
        <v>3.6992000000000003</v>
      </c>
      <c r="Y9628" s="3">
        <f>Sales_Data[[#This Row],[Gross_Profit_Recalc]]/Sales_Data[[#This Row],[Sales]]</f>
        <v>0.40000000000000008</v>
      </c>
      <c r="Z9628">
        <f>YEAR(Sales_Data[[#This Row],[Order Date]])</f>
        <v>2017</v>
      </c>
    </row>
    <row r="9629" spans="1:26" x14ac:dyDescent="0.2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>_xlfn.XLOOKUP(Sales_Data[[#This Row],[Category]],Assumptions_Model!A:A, Assumptions_Model!B:B)</f>
        <v>0.6</v>
      </c>
      <c r="W9629">
        <f>Sales_Data[[#This Row],[Sales]]*Sales_Data[[#This Row],[Cost_%]]</f>
        <v>8.8019999999999996</v>
      </c>
      <c r="X9629">
        <f>Sales_Data[[#This Row],[Sales]]-Sales_Data[[#This Row],[Cost]]</f>
        <v>5.8680000000000003</v>
      </c>
      <c r="Y9629" s="3">
        <f>Sales_Data[[#This Row],[Gross_Profit_Recalc]]/Sales_Data[[#This Row],[Sales]]</f>
        <v>0.4</v>
      </c>
      <c r="Z9629">
        <f>YEAR(Sales_Data[[#This Row],[Order Date]])</f>
        <v>2014</v>
      </c>
    </row>
    <row r="9630" spans="1:26" x14ac:dyDescent="0.2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>_xlfn.XLOOKUP(Sales_Data[[#This Row],[Category]],Assumptions_Model!A:A, Assumptions_Model!B:B)</f>
        <v>0.6</v>
      </c>
      <c r="W9630">
        <f>Sales_Data[[#This Row],[Sales]]*Sales_Data[[#This Row],[Cost_%]]</f>
        <v>22.444800000000001</v>
      </c>
      <c r="X9630">
        <f>Sales_Data[[#This Row],[Sales]]-Sales_Data[[#This Row],[Cost]]</f>
        <v>14.963200000000001</v>
      </c>
      <c r="Y9630" s="3">
        <f>Sales_Data[[#This Row],[Gross_Profit_Recalc]]/Sales_Data[[#This Row],[Sales]]</f>
        <v>0.4</v>
      </c>
      <c r="Z9630">
        <f>YEAR(Sales_Data[[#This Row],[Order Date]])</f>
        <v>2014</v>
      </c>
    </row>
    <row r="9631" spans="1:26" x14ac:dyDescent="0.2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f>_xlfn.XLOOKUP(Sales_Data[[#This Row],[Category]],Assumptions_Model!A:A, Assumptions_Model!B:B)</f>
        <v>0.6</v>
      </c>
      <c r="W9631">
        <f>Sales_Data[[#This Row],[Sales]]*Sales_Data[[#This Row],[Cost_%]]</f>
        <v>2.0628000000000002</v>
      </c>
      <c r="X9631">
        <f>Sales_Data[[#This Row],[Sales]]-Sales_Data[[#This Row],[Cost]]</f>
        <v>1.3752</v>
      </c>
      <c r="Y9631" s="3">
        <f>Sales_Data[[#This Row],[Gross_Profit_Recalc]]/Sales_Data[[#This Row],[Sales]]</f>
        <v>0.39999999999999997</v>
      </c>
      <c r="Z9631">
        <f>YEAR(Sales_Data[[#This Row],[Order Date]])</f>
        <v>2014</v>
      </c>
    </row>
    <row r="9632" spans="1:26" x14ac:dyDescent="0.2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>_xlfn.XLOOKUP(Sales_Data[[#This Row],[Category]],Assumptions_Model!A:A, Assumptions_Model!B:B)</f>
        <v>0.6</v>
      </c>
      <c r="W9632">
        <f>Sales_Data[[#This Row],[Sales]]*Sales_Data[[#This Row],[Cost_%]]</f>
        <v>4.2911999999999999</v>
      </c>
      <c r="X9632">
        <f>Sales_Data[[#This Row],[Sales]]-Sales_Data[[#This Row],[Cost]]</f>
        <v>2.8608000000000002</v>
      </c>
      <c r="Y9632" s="3">
        <f>Sales_Data[[#This Row],[Gross_Profit_Recalc]]/Sales_Data[[#This Row],[Sales]]</f>
        <v>0.4</v>
      </c>
      <c r="Z9632">
        <f>YEAR(Sales_Data[[#This Row],[Order Date]])</f>
        <v>2016</v>
      </c>
    </row>
    <row r="9633" spans="1:26" x14ac:dyDescent="0.2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f>_xlfn.XLOOKUP(Sales_Data[[#This Row],[Category]],Assumptions_Model!A:A, Assumptions_Model!B:B)</f>
        <v>0.55000000000000004</v>
      </c>
      <c r="W9633">
        <f>Sales_Data[[#This Row],[Sales]]*Sales_Data[[#This Row],[Cost_%]]</f>
        <v>98.835000000000008</v>
      </c>
      <c r="X9633">
        <f>Sales_Data[[#This Row],[Sales]]-Sales_Data[[#This Row],[Cost]]</f>
        <v>80.864999999999981</v>
      </c>
      <c r="Y9633" s="3">
        <f>Sales_Data[[#This Row],[Gross_Profit_Recalc]]/Sales_Data[[#This Row],[Sales]]</f>
        <v>0.4499999999999999</v>
      </c>
      <c r="Z9633">
        <f>YEAR(Sales_Data[[#This Row],[Order Date]])</f>
        <v>2016</v>
      </c>
    </row>
    <row r="9634" spans="1:26" x14ac:dyDescent="0.2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>_xlfn.XLOOKUP(Sales_Data[[#This Row],[Category]],Assumptions_Model!A:A, Assumptions_Model!B:B)</f>
        <v>0.6</v>
      </c>
      <c r="W9634">
        <f>Sales_Data[[#This Row],[Sales]]*Sales_Data[[#This Row],[Cost_%]]</f>
        <v>54.384</v>
      </c>
      <c r="X9634">
        <f>Sales_Data[[#This Row],[Sales]]-Sales_Data[[#This Row],[Cost]]</f>
        <v>36.256</v>
      </c>
      <c r="Y9634" s="3">
        <f>Sales_Data[[#This Row],[Gross_Profit_Recalc]]/Sales_Data[[#This Row],[Sales]]</f>
        <v>0.4</v>
      </c>
      <c r="Z9634">
        <f>YEAR(Sales_Data[[#This Row],[Order Date]])</f>
        <v>2017</v>
      </c>
    </row>
    <row r="9635" spans="1:26" x14ac:dyDescent="0.2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>_xlfn.XLOOKUP(Sales_Data[[#This Row],[Category]],Assumptions_Model!A:A, Assumptions_Model!B:B)</f>
        <v>0.55000000000000004</v>
      </c>
      <c r="W9635">
        <f>Sales_Data[[#This Row],[Sales]]*Sales_Data[[#This Row],[Cost_%]]</f>
        <v>97.350000000000009</v>
      </c>
      <c r="X9635">
        <f>Sales_Data[[#This Row],[Sales]]-Sales_Data[[#This Row],[Cost]]</f>
        <v>79.649999999999991</v>
      </c>
      <c r="Y9635" s="3">
        <f>Sales_Data[[#This Row],[Gross_Profit_Recalc]]/Sales_Data[[#This Row],[Sales]]</f>
        <v>0.44999999999999996</v>
      </c>
      <c r="Z9635">
        <f>YEAR(Sales_Data[[#This Row],[Order Date]])</f>
        <v>2014</v>
      </c>
    </row>
    <row r="9636" spans="1:26" x14ac:dyDescent="0.2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>_xlfn.XLOOKUP(Sales_Data[[#This Row],[Category]],Assumptions_Model!A:A, Assumptions_Model!B:B)</f>
        <v>0.6</v>
      </c>
      <c r="W9636">
        <f>Sales_Data[[#This Row],[Sales]]*Sales_Data[[#This Row],[Cost_%]]</f>
        <v>47.67</v>
      </c>
      <c r="X9636">
        <f>Sales_Data[[#This Row],[Sales]]-Sales_Data[[#This Row],[Cost]]</f>
        <v>31.78</v>
      </c>
      <c r="Y9636" s="3">
        <f>Sales_Data[[#This Row],[Gross_Profit_Recalc]]/Sales_Data[[#This Row],[Sales]]</f>
        <v>0.4</v>
      </c>
      <c r="Z9636">
        <f>YEAR(Sales_Data[[#This Row],[Order Date]])</f>
        <v>2014</v>
      </c>
    </row>
    <row r="9637" spans="1:26" x14ac:dyDescent="0.2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f>_xlfn.XLOOKUP(Sales_Data[[#This Row],[Category]],Assumptions_Model!A:A, Assumptions_Model!B:B)</f>
        <v>0.65</v>
      </c>
      <c r="W9637">
        <f>Sales_Data[[#This Row],[Sales]]*Sales_Data[[#This Row],[Cost_%]]</f>
        <v>1058.7329999999999</v>
      </c>
      <c r="X9637">
        <f>Sales_Data[[#This Row],[Sales]]-Sales_Data[[#This Row],[Cost]]</f>
        <v>570.08699999999999</v>
      </c>
      <c r="Y9637" s="3">
        <f>Sales_Data[[#This Row],[Gross_Profit_Recalc]]/Sales_Data[[#This Row],[Sales]]</f>
        <v>0.35000000000000003</v>
      </c>
      <c r="Z9637">
        <f>YEAR(Sales_Data[[#This Row],[Order Date]])</f>
        <v>2014</v>
      </c>
    </row>
    <row r="9638" spans="1:26" x14ac:dyDescent="0.2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>_xlfn.XLOOKUP(Sales_Data[[#This Row],[Category]],Assumptions_Model!A:A, Assumptions_Model!B:B)</f>
        <v>0.65</v>
      </c>
      <c r="W9638">
        <f>Sales_Data[[#This Row],[Sales]]*Sales_Data[[#This Row],[Cost_%]]</f>
        <v>89.400999999999996</v>
      </c>
      <c r="X9638">
        <f>Sales_Data[[#This Row],[Sales]]-Sales_Data[[#This Row],[Cost]]</f>
        <v>48.138999999999996</v>
      </c>
      <c r="Y9638" s="3">
        <f>Sales_Data[[#This Row],[Gross_Profit_Recalc]]/Sales_Data[[#This Row],[Sales]]</f>
        <v>0.35</v>
      </c>
      <c r="Z9638">
        <f>YEAR(Sales_Data[[#This Row],[Order Date]])</f>
        <v>2014</v>
      </c>
    </row>
    <row r="9639" spans="1:26" x14ac:dyDescent="0.2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>_xlfn.XLOOKUP(Sales_Data[[#This Row],[Category]],Assumptions_Model!A:A, Assumptions_Model!B:B)</f>
        <v>0.65</v>
      </c>
      <c r="W9639">
        <f>Sales_Data[[#This Row],[Sales]]*Sales_Data[[#This Row],[Cost_%]]</f>
        <v>474.63000000000005</v>
      </c>
      <c r="X9639">
        <f>Sales_Data[[#This Row],[Sales]]-Sales_Data[[#This Row],[Cost]]</f>
        <v>255.57</v>
      </c>
      <c r="Y9639" s="3">
        <f>Sales_Data[[#This Row],[Gross_Profit_Recalc]]/Sales_Data[[#This Row],[Sales]]</f>
        <v>0.35</v>
      </c>
      <c r="Z9639">
        <f>YEAR(Sales_Data[[#This Row],[Order Date]])</f>
        <v>2014</v>
      </c>
    </row>
    <row r="9640" spans="1:26" x14ac:dyDescent="0.2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>_xlfn.XLOOKUP(Sales_Data[[#This Row],[Category]],Assumptions_Model!A:A, Assumptions_Model!B:B)</f>
        <v>0.6</v>
      </c>
      <c r="W9640">
        <f>Sales_Data[[#This Row],[Sales]]*Sales_Data[[#This Row],[Cost_%]]</f>
        <v>6.9359999999999999</v>
      </c>
      <c r="X9640">
        <f>Sales_Data[[#This Row],[Sales]]-Sales_Data[[#This Row],[Cost]]</f>
        <v>4.6240000000000006</v>
      </c>
      <c r="Y9640" s="3">
        <f>Sales_Data[[#This Row],[Gross_Profit_Recalc]]/Sales_Data[[#This Row],[Sales]]</f>
        <v>0.4</v>
      </c>
      <c r="Z9640">
        <f>YEAR(Sales_Data[[#This Row],[Order Date]])</f>
        <v>2017</v>
      </c>
    </row>
    <row r="9641" spans="1:26" x14ac:dyDescent="0.2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>_xlfn.XLOOKUP(Sales_Data[[#This Row],[Category]],Assumptions_Model!A:A, Assumptions_Model!B:B)</f>
        <v>0.65</v>
      </c>
      <c r="W9641">
        <f>Sales_Data[[#This Row],[Sales]]*Sales_Data[[#This Row],[Cost_%]]</f>
        <v>2793.4686000000002</v>
      </c>
      <c r="X9641">
        <f>Sales_Data[[#This Row],[Sales]]-Sales_Data[[#This Row],[Cost]]</f>
        <v>1504.1754000000001</v>
      </c>
      <c r="Y9641" s="3">
        <f>Sales_Data[[#This Row],[Gross_Profit_Recalc]]/Sales_Data[[#This Row],[Sales]]</f>
        <v>0.35</v>
      </c>
      <c r="Z9641">
        <f>YEAR(Sales_Data[[#This Row],[Order Date]])</f>
        <v>2015</v>
      </c>
    </row>
    <row r="9642" spans="1:26" x14ac:dyDescent="0.2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>_xlfn.XLOOKUP(Sales_Data[[#This Row],[Category]],Assumptions_Model!A:A, Assumptions_Model!B:B)</f>
        <v>0.6</v>
      </c>
      <c r="W9642">
        <f>Sales_Data[[#This Row],[Sales]]*Sales_Data[[#This Row],[Cost_%]]</f>
        <v>12.389999999999999</v>
      </c>
      <c r="X9642">
        <f>Sales_Data[[#This Row],[Sales]]-Sales_Data[[#This Row],[Cost]]</f>
        <v>8.26</v>
      </c>
      <c r="Y9642" s="3">
        <f>Sales_Data[[#This Row],[Gross_Profit_Recalc]]/Sales_Data[[#This Row],[Sales]]</f>
        <v>0.4</v>
      </c>
      <c r="Z9642">
        <f>YEAR(Sales_Data[[#This Row],[Order Date]])</f>
        <v>2014</v>
      </c>
    </row>
    <row r="9643" spans="1:26" x14ac:dyDescent="0.2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>_xlfn.XLOOKUP(Sales_Data[[#This Row],[Category]],Assumptions_Model!A:A, Assumptions_Model!B:B)</f>
        <v>0.6</v>
      </c>
      <c r="W9643">
        <f>Sales_Data[[#This Row],[Sales]]*Sales_Data[[#This Row],[Cost_%]]</f>
        <v>122.94</v>
      </c>
      <c r="X9643">
        <f>Sales_Data[[#This Row],[Sales]]-Sales_Data[[#This Row],[Cost]]</f>
        <v>81.960000000000008</v>
      </c>
      <c r="Y9643" s="3">
        <f>Sales_Data[[#This Row],[Gross_Profit_Recalc]]/Sales_Data[[#This Row],[Sales]]</f>
        <v>0.4</v>
      </c>
      <c r="Z9643">
        <f>YEAR(Sales_Data[[#This Row],[Order Date]])</f>
        <v>2014</v>
      </c>
    </row>
    <row r="9644" spans="1:26" x14ac:dyDescent="0.2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>_xlfn.XLOOKUP(Sales_Data[[#This Row],[Category]],Assumptions_Model!A:A, Assumptions_Model!B:B)</f>
        <v>0.65</v>
      </c>
      <c r="W9644">
        <f>Sales_Data[[#This Row],[Sales]]*Sales_Data[[#This Row],[Cost_%]]</f>
        <v>283.85759999999999</v>
      </c>
      <c r="X9644">
        <f>Sales_Data[[#This Row],[Sales]]-Sales_Data[[#This Row],[Cost]]</f>
        <v>152.84640000000002</v>
      </c>
      <c r="Y9644" s="3">
        <f>Sales_Data[[#This Row],[Gross_Profit_Recalc]]/Sales_Data[[#This Row],[Sales]]</f>
        <v>0.35000000000000003</v>
      </c>
      <c r="Z9644">
        <f>YEAR(Sales_Data[[#This Row],[Order Date]])</f>
        <v>2014</v>
      </c>
    </row>
    <row r="9645" spans="1:26" x14ac:dyDescent="0.2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>_xlfn.XLOOKUP(Sales_Data[[#This Row],[Category]],Assumptions_Model!A:A, Assumptions_Model!B:B)</f>
        <v>0.65</v>
      </c>
      <c r="W9645">
        <f>Sales_Data[[#This Row],[Sales]]*Sales_Data[[#This Row],[Cost_%]]</f>
        <v>313.01920000000001</v>
      </c>
      <c r="X9645">
        <f>Sales_Data[[#This Row],[Sales]]-Sales_Data[[#This Row],[Cost]]</f>
        <v>168.54879999999997</v>
      </c>
      <c r="Y9645" s="3">
        <f>Sales_Data[[#This Row],[Gross_Profit_Recalc]]/Sales_Data[[#This Row],[Sales]]</f>
        <v>0.35</v>
      </c>
      <c r="Z9645">
        <f>YEAR(Sales_Data[[#This Row],[Order Date]])</f>
        <v>2014</v>
      </c>
    </row>
    <row r="9646" spans="1:26" x14ac:dyDescent="0.2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>_xlfn.XLOOKUP(Sales_Data[[#This Row],[Category]],Assumptions_Model!A:A, Assumptions_Model!B:B)</f>
        <v>0.55000000000000004</v>
      </c>
      <c r="W9646">
        <f>Sales_Data[[#This Row],[Sales]]*Sales_Data[[#This Row],[Cost_%]]</f>
        <v>49.249200000000002</v>
      </c>
      <c r="X9646">
        <f>Sales_Data[[#This Row],[Sales]]-Sales_Data[[#This Row],[Cost]]</f>
        <v>40.294799999999995</v>
      </c>
      <c r="Y9646" s="3">
        <f>Sales_Data[[#This Row],[Gross_Profit_Recalc]]/Sales_Data[[#This Row],[Sales]]</f>
        <v>0.44999999999999996</v>
      </c>
      <c r="Z9646">
        <f>YEAR(Sales_Data[[#This Row],[Order Date]])</f>
        <v>2017</v>
      </c>
    </row>
    <row r="9647" spans="1:26" x14ac:dyDescent="0.2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>_xlfn.XLOOKUP(Sales_Data[[#This Row],[Category]],Assumptions_Model!A:A, Assumptions_Model!B:B)</f>
        <v>0.6</v>
      </c>
      <c r="W9647">
        <f>Sales_Data[[#This Row],[Sales]]*Sales_Data[[#This Row],[Cost_%]]</f>
        <v>21.1008</v>
      </c>
      <c r="X9647">
        <f>Sales_Data[[#This Row],[Sales]]-Sales_Data[[#This Row],[Cost]]</f>
        <v>14.0672</v>
      </c>
      <c r="Y9647" s="3">
        <f>Sales_Data[[#This Row],[Gross_Profit_Recalc]]/Sales_Data[[#This Row],[Sales]]</f>
        <v>0.4</v>
      </c>
      <c r="Z9647">
        <f>YEAR(Sales_Data[[#This Row],[Order Date]])</f>
        <v>2017</v>
      </c>
    </row>
    <row r="9648" spans="1:26" x14ac:dyDescent="0.2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>_xlfn.XLOOKUP(Sales_Data[[#This Row],[Category]],Assumptions_Model!A:A, Assumptions_Model!B:B)</f>
        <v>0.6</v>
      </c>
      <c r="W9648">
        <f>Sales_Data[[#This Row],[Sales]]*Sales_Data[[#This Row],[Cost_%]]</f>
        <v>43.552799999999998</v>
      </c>
      <c r="X9648">
        <f>Sales_Data[[#This Row],[Sales]]-Sales_Data[[#This Row],[Cost]]</f>
        <v>29.035199999999996</v>
      </c>
      <c r="Y9648" s="3">
        <f>Sales_Data[[#This Row],[Gross_Profit_Recalc]]/Sales_Data[[#This Row],[Sales]]</f>
        <v>0.39999999999999997</v>
      </c>
      <c r="Z9648">
        <f>YEAR(Sales_Data[[#This Row],[Order Date]])</f>
        <v>2017</v>
      </c>
    </row>
    <row r="9649" spans="1:26" x14ac:dyDescent="0.2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>_xlfn.XLOOKUP(Sales_Data[[#This Row],[Category]],Assumptions_Model!A:A, Assumptions_Model!B:B)</f>
        <v>0.6</v>
      </c>
      <c r="W9649">
        <f>Sales_Data[[#This Row],[Sales]]*Sales_Data[[#This Row],[Cost_%]]</f>
        <v>132.696</v>
      </c>
      <c r="X9649">
        <f>Sales_Data[[#This Row],[Sales]]-Sales_Data[[#This Row],[Cost]]</f>
        <v>88.463999999999999</v>
      </c>
      <c r="Y9649" s="3">
        <f>Sales_Data[[#This Row],[Gross_Profit_Recalc]]/Sales_Data[[#This Row],[Sales]]</f>
        <v>0.4</v>
      </c>
      <c r="Z9649">
        <f>YEAR(Sales_Data[[#This Row],[Order Date]])</f>
        <v>2014</v>
      </c>
    </row>
    <row r="9650" spans="1:26" x14ac:dyDescent="0.2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>_xlfn.XLOOKUP(Sales_Data[[#This Row],[Category]],Assumptions_Model!A:A, Assumptions_Model!B:B)</f>
        <v>0.55000000000000004</v>
      </c>
      <c r="W9650">
        <f>Sales_Data[[#This Row],[Sales]]*Sales_Data[[#This Row],[Cost_%]]</f>
        <v>155.08350000000002</v>
      </c>
      <c r="X9650">
        <f>Sales_Data[[#This Row],[Sales]]-Sales_Data[[#This Row],[Cost]]</f>
        <v>126.88650000000001</v>
      </c>
      <c r="Y9650" s="3">
        <f>Sales_Data[[#This Row],[Gross_Profit_Recalc]]/Sales_Data[[#This Row],[Sales]]</f>
        <v>0.45</v>
      </c>
      <c r="Z9650">
        <f>YEAR(Sales_Data[[#This Row],[Order Date]])</f>
        <v>2014</v>
      </c>
    </row>
    <row r="9651" spans="1:26" x14ac:dyDescent="0.2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>_xlfn.XLOOKUP(Sales_Data[[#This Row],[Category]],Assumptions_Model!A:A, Assumptions_Model!B:B)</f>
        <v>0.65</v>
      </c>
      <c r="W9651">
        <f>Sales_Data[[#This Row],[Sales]]*Sales_Data[[#This Row],[Cost_%]]</f>
        <v>2214.3316000000004</v>
      </c>
      <c r="X9651">
        <f>Sales_Data[[#This Row],[Sales]]-Sales_Data[[#This Row],[Cost]]</f>
        <v>1192.3323999999998</v>
      </c>
      <c r="Y9651" s="3">
        <f>Sales_Data[[#This Row],[Gross_Profit_Recalc]]/Sales_Data[[#This Row],[Sales]]</f>
        <v>0.34999999999999992</v>
      </c>
      <c r="Z9651">
        <f>YEAR(Sales_Data[[#This Row],[Order Date]])</f>
        <v>2016</v>
      </c>
    </row>
    <row r="9652" spans="1:26" x14ac:dyDescent="0.2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f>_xlfn.XLOOKUP(Sales_Data[[#This Row],[Category]],Assumptions_Model!A:A, Assumptions_Model!B:B)</f>
        <v>0.6</v>
      </c>
      <c r="W9652">
        <f>Sales_Data[[#This Row],[Sales]]*Sales_Data[[#This Row],[Cost_%]]</f>
        <v>22.302</v>
      </c>
      <c r="X9652">
        <f>Sales_Data[[#This Row],[Sales]]-Sales_Data[[#This Row],[Cost]]</f>
        <v>14.868000000000002</v>
      </c>
      <c r="Y9652" s="3">
        <f>Sales_Data[[#This Row],[Gross_Profit_Recalc]]/Sales_Data[[#This Row],[Sales]]</f>
        <v>0.4</v>
      </c>
      <c r="Z9652">
        <f>YEAR(Sales_Data[[#This Row],[Order Date]])</f>
        <v>2016</v>
      </c>
    </row>
    <row r="9653" spans="1:26" x14ac:dyDescent="0.2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>_xlfn.XLOOKUP(Sales_Data[[#This Row],[Category]],Assumptions_Model!A:A, Assumptions_Model!B:B)</f>
        <v>0.6</v>
      </c>
      <c r="W9653">
        <f>Sales_Data[[#This Row],[Sales]]*Sales_Data[[#This Row],[Cost_%]]</f>
        <v>38.975999999999992</v>
      </c>
      <c r="X9653">
        <f>Sales_Data[[#This Row],[Sales]]-Sales_Data[[#This Row],[Cost]]</f>
        <v>25.984000000000002</v>
      </c>
      <c r="Y9653" s="3">
        <f>Sales_Data[[#This Row],[Gross_Profit_Recalc]]/Sales_Data[[#This Row],[Sales]]</f>
        <v>0.40000000000000008</v>
      </c>
      <c r="Z9653">
        <f>YEAR(Sales_Data[[#This Row],[Order Date]])</f>
        <v>2016</v>
      </c>
    </row>
    <row r="9654" spans="1:26" x14ac:dyDescent="0.2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>_xlfn.XLOOKUP(Sales_Data[[#This Row],[Category]],Assumptions_Model!A:A, Assumptions_Model!B:B)</f>
        <v>0.65</v>
      </c>
      <c r="W9654">
        <f>Sales_Data[[#This Row],[Sales]]*Sales_Data[[#This Row],[Cost_%]]</f>
        <v>386.99700000000001</v>
      </c>
      <c r="X9654">
        <f>Sales_Data[[#This Row],[Sales]]-Sales_Data[[#This Row],[Cost]]</f>
        <v>208.38299999999998</v>
      </c>
      <c r="Y9654" s="3">
        <f>Sales_Data[[#This Row],[Gross_Profit_Recalc]]/Sales_Data[[#This Row],[Sales]]</f>
        <v>0.35</v>
      </c>
      <c r="Z9654">
        <f>YEAR(Sales_Data[[#This Row],[Order Date]])</f>
        <v>2016</v>
      </c>
    </row>
    <row r="9655" spans="1:26" x14ac:dyDescent="0.2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f>_xlfn.XLOOKUP(Sales_Data[[#This Row],[Category]],Assumptions_Model!A:A, Assumptions_Model!B:B)</f>
        <v>0.55000000000000004</v>
      </c>
      <c r="W9655">
        <f>Sales_Data[[#This Row],[Sales]]*Sales_Data[[#This Row],[Cost_%]]</f>
        <v>52.791200000000003</v>
      </c>
      <c r="X9655">
        <f>Sales_Data[[#This Row],[Sales]]-Sales_Data[[#This Row],[Cost]]</f>
        <v>43.192799999999991</v>
      </c>
      <c r="Y9655" s="3">
        <f>Sales_Data[[#This Row],[Gross_Profit_Recalc]]/Sales_Data[[#This Row],[Sales]]</f>
        <v>0.44999999999999996</v>
      </c>
      <c r="Z9655">
        <f>YEAR(Sales_Data[[#This Row],[Order Date]])</f>
        <v>2017</v>
      </c>
    </row>
    <row r="9656" spans="1:26" x14ac:dyDescent="0.2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>_xlfn.XLOOKUP(Sales_Data[[#This Row],[Category]],Assumptions_Model!A:A, Assumptions_Model!B:B)</f>
        <v>0.6</v>
      </c>
      <c r="W9656">
        <f>Sales_Data[[#This Row],[Sales]]*Sales_Data[[#This Row],[Cost_%]]</f>
        <v>2.9627999999999997</v>
      </c>
      <c r="X9656">
        <f>Sales_Data[[#This Row],[Sales]]-Sales_Data[[#This Row],[Cost]]</f>
        <v>1.9752000000000001</v>
      </c>
      <c r="Y9656" s="3">
        <f>Sales_Data[[#This Row],[Gross_Profit_Recalc]]/Sales_Data[[#This Row],[Sales]]</f>
        <v>0.4</v>
      </c>
      <c r="Z9656">
        <f>YEAR(Sales_Data[[#This Row],[Order Date]])</f>
        <v>2017</v>
      </c>
    </row>
    <row r="9657" spans="1:26" x14ac:dyDescent="0.2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f>_xlfn.XLOOKUP(Sales_Data[[#This Row],[Category]],Assumptions_Model!A:A, Assumptions_Model!B:B)</f>
        <v>0.65</v>
      </c>
      <c r="W9657">
        <f>Sales_Data[[#This Row],[Sales]]*Sales_Data[[#This Row],[Cost_%]]</f>
        <v>63.335999999999999</v>
      </c>
      <c r="X9657">
        <f>Sales_Data[[#This Row],[Sales]]-Sales_Data[[#This Row],[Cost]]</f>
        <v>34.103999999999999</v>
      </c>
      <c r="Y9657" s="3">
        <f>Sales_Data[[#This Row],[Gross_Profit_Recalc]]/Sales_Data[[#This Row],[Sales]]</f>
        <v>0.35</v>
      </c>
      <c r="Z9657">
        <f>YEAR(Sales_Data[[#This Row],[Order Date]])</f>
        <v>2014</v>
      </c>
    </row>
    <row r="9658" spans="1:26" x14ac:dyDescent="0.2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>_xlfn.XLOOKUP(Sales_Data[[#This Row],[Category]],Assumptions_Model!A:A, Assumptions_Model!B:B)</f>
        <v>0.6</v>
      </c>
      <c r="W9658">
        <f>Sales_Data[[#This Row],[Sales]]*Sales_Data[[#This Row],[Cost_%]]</f>
        <v>2.3904000000000001</v>
      </c>
      <c r="X9658">
        <f>Sales_Data[[#This Row],[Sales]]-Sales_Data[[#This Row],[Cost]]</f>
        <v>1.5935999999999999</v>
      </c>
      <c r="Y9658" s="3">
        <f>Sales_Data[[#This Row],[Gross_Profit_Recalc]]/Sales_Data[[#This Row],[Sales]]</f>
        <v>0.39999999999999997</v>
      </c>
      <c r="Z9658">
        <f>YEAR(Sales_Data[[#This Row],[Order Date]])</f>
        <v>2014</v>
      </c>
    </row>
    <row r="9659" spans="1:26" x14ac:dyDescent="0.2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f>_xlfn.XLOOKUP(Sales_Data[[#This Row],[Category]],Assumptions_Model!A:A, Assumptions_Model!B:B)</f>
        <v>0.6</v>
      </c>
      <c r="W9659">
        <f>Sales_Data[[#This Row],[Sales]]*Sales_Data[[#This Row],[Cost_%]]</f>
        <v>7.823999999999999</v>
      </c>
      <c r="X9659">
        <f>Sales_Data[[#This Row],[Sales]]-Sales_Data[[#This Row],[Cost]]</f>
        <v>5.2160000000000002</v>
      </c>
      <c r="Y9659" s="3">
        <f>Sales_Data[[#This Row],[Gross_Profit_Recalc]]/Sales_Data[[#This Row],[Sales]]</f>
        <v>0.4</v>
      </c>
      <c r="Z9659">
        <f>YEAR(Sales_Data[[#This Row],[Order Date]])</f>
        <v>2014</v>
      </c>
    </row>
    <row r="9660" spans="1:26" x14ac:dyDescent="0.2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f>_xlfn.XLOOKUP(Sales_Data[[#This Row],[Category]],Assumptions_Model!A:A, Assumptions_Model!B:B)</f>
        <v>0.65</v>
      </c>
      <c r="W9660">
        <f>Sales_Data[[#This Row],[Sales]]*Sales_Data[[#This Row],[Cost_%]]</f>
        <v>376.69320000000005</v>
      </c>
      <c r="X9660">
        <f>Sales_Data[[#This Row],[Sales]]-Sales_Data[[#This Row],[Cost]]</f>
        <v>202.83479999999997</v>
      </c>
      <c r="Y9660" s="3">
        <f>Sales_Data[[#This Row],[Gross_Profit_Recalc]]/Sales_Data[[#This Row],[Sales]]</f>
        <v>0.34999999999999992</v>
      </c>
      <c r="Z9660">
        <f>YEAR(Sales_Data[[#This Row],[Order Date]])</f>
        <v>2014</v>
      </c>
    </row>
    <row r="9661" spans="1:26" x14ac:dyDescent="0.2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>_xlfn.XLOOKUP(Sales_Data[[#This Row],[Category]],Assumptions_Model!A:A, Assumptions_Model!B:B)</f>
        <v>0.6</v>
      </c>
      <c r="W9661">
        <f>Sales_Data[[#This Row],[Sales]]*Sales_Data[[#This Row],[Cost_%]]</f>
        <v>11.25</v>
      </c>
      <c r="X9661">
        <f>Sales_Data[[#This Row],[Sales]]-Sales_Data[[#This Row],[Cost]]</f>
        <v>7.5</v>
      </c>
      <c r="Y9661" s="3">
        <f>Sales_Data[[#This Row],[Gross_Profit_Recalc]]/Sales_Data[[#This Row],[Sales]]</f>
        <v>0.4</v>
      </c>
      <c r="Z9661">
        <f>YEAR(Sales_Data[[#This Row],[Order Date]])</f>
        <v>2014</v>
      </c>
    </row>
    <row r="9662" spans="1:26" x14ac:dyDescent="0.2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>_xlfn.XLOOKUP(Sales_Data[[#This Row],[Category]],Assumptions_Model!A:A, Assumptions_Model!B:B)</f>
        <v>0.55000000000000004</v>
      </c>
      <c r="W9662">
        <f>Sales_Data[[#This Row],[Sales]]*Sales_Data[[#This Row],[Cost_%]]</f>
        <v>1663.1604</v>
      </c>
      <c r="X9662">
        <f>Sales_Data[[#This Row],[Sales]]-Sales_Data[[#This Row],[Cost]]</f>
        <v>1360.7675999999999</v>
      </c>
      <c r="Y9662" s="3">
        <f>Sales_Data[[#This Row],[Gross_Profit_Recalc]]/Sales_Data[[#This Row],[Sales]]</f>
        <v>0.45</v>
      </c>
      <c r="Z9662">
        <f>YEAR(Sales_Data[[#This Row],[Order Date]])</f>
        <v>2016</v>
      </c>
    </row>
    <row r="9663" spans="1:26" x14ac:dyDescent="0.2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>_xlfn.XLOOKUP(Sales_Data[[#This Row],[Category]],Assumptions_Model!A:A, Assumptions_Model!B:B)</f>
        <v>0.55000000000000004</v>
      </c>
      <c r="W9663">
        <f>Sales_Data[[#This Row],[Sales]]*Sales_Data[[#This Row],[Cost_%]]</f>
        <v>14.828000000000001</v>
      </c>
      <c r="X9663">
        <f>Sales_Data[[#This Row],[Sales]]-Sales_Data[[#This Row],[Cost]]</f>
        <v>12.132</v>
      </c>
      <c r="Y9663" s="3">
        <f>Sales_Data[[#This Row],[Gross_Profit_Recalc]]/Sales_Data[[#This Row],[Sales]]</f>
        <v>0.44999999999999996</v>
      </c>
      <c r="Z9663">
        <f>YEAR(Sales_Data[[#This Row],[Order Date]])</f>
        <v>2016</v>
      </c>
    </row>
    <row r="9664" spans="1:26" x14ac:dyDescent="0.2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>_xlfn.XLOOKUP(Sales_Data[[#This Row],[Category]],Assumptions_Model!A:A, Assumptions_Model!B:B)</f>
        <v>0.55000000000000004</v>
      </c>
      <c r="W9664">
        <f>Sales_Data[[#This Row],[Sales]]*Sales_Data[[#This Row],[Cost_%]]</f>
        <v>262.68</v>
      </c>
      <c r="X9664">
        <f>Sales_Data[[#This Row],[Sales]]-Sales_Data[[#This Row],[Cost]]</f>
        <v>214.92000000000002</v>
      </c>
      <c r="Y9664" s="3">
        <f>Sales_Data[[#This Row],[Gross_Profit_Recalc]]/Sales_Data[[#This Row],[Sales]]</f>
        <v>0.45</v>
      </c>
      <c r="Z9664">
        <f>YEAR(Sales_Data[[#This Row],[Order Date]])</f>
        <v>2016</v>
      </c>
    </row>
    <row r="9665" spans="1:26" x14ac:dyDescent="0.2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>_xlfn.XLOOKUP(Sales_Data[[#This Row],[Category]],Assumptions_Model!A:A, Assumptions_Model!B:B)</f>
        <v>0.6</v>
      </c>
      <c r="W9665">
        <f>Sales_Data[[#This Row],[Sales]]*Sales_Data[[#This Row],[Cost_%]]</f>
        <v>116.36999999999999</v>
      </c>
      <c r="X9665">
        <f>Sales_Data[[#This Row],[Sales]]-Sales_Data[[#This Row],[Cost]]</f>
        <v>77.58</v>
      </c>
      <c r="Y9665" s="3">
        <f>Sales_Data[[#This Row],[Gross_Profit_Recalc]]/Sales_Data[[#This Row],[Sales]]</f>
        <v>0.4</v>
      </c>
      <c r="Z9665">
        <f>YEAR(Sales_Data[[#This Row],[Order Date]])</f>
        <v>2017</v>
      </c>
    </row>
    <row r="9666" spans="1:26" x14ac:dyDescent="0.2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>_xlfn.XLOOKUP(Sales_Data[[#This Row],[Category]],Assumptions_Model!A:A, Assumptions_Model!B:B)</f>
        <v>0.6</v>
      </c>
      <c r="W9666">
        <f>Sales_Data[[#This Row],[Sales]]*Sales_Data[[#This Row],[Cost_%]]</f>
        <v>7.7759999999999998</v>
      </c>
      <c r="X9666">
        <f>Sales_Data[[#This Row],[Sales]]-Sales_Data[[#This Row],[Cost]]</f>
        <v>5.1840000000000011</v>
      </c>
      <c r="Y9666" s="3">
        <f>Sales_Data[[#This Row],[Gross_Profit_Recalc]]/Sales_Data[[#This Row],[Sales]]</f>
        <v>0.40000000000000008</v>
      </c>
      <c r="Z9666">
        <f>YEAR(Sales_Data[[#This Row],[Order Date]])</f>
        <v>2015</v>
      </c>
    </row>
    <row r="9667" spans="1:26" x14ac:dyDescent="0.2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>_xlfn.XLOOKUP(Sales_Data[[#This Row],[Category]],Assumptions_Model!A:A, Assumptions_Model!B:B)</f>
        <v>0.65</v>
      </c>
      <c r="W9667">
        <f>Sales_Data[[#This Row],[Sales]]*Sales_Data[[#This Row],[Cost_%]]</f>
        <v>77.960999999999999</v>
      </c>
      <c r="X9667">
        <f>Sales_Data[[#This Row],[Sales]]-Sales_Data[[#This Row],[Cost]]</f>
        <v>41.978999999999999</v>
      </c>
      <c r="Y9667" s="3">
        <f>Sales_Data[[#This Row],[Gross_Profit_Recalc]]/Sales_Data[[#This Row],[Sales]]</f>
        <v>0.35</v>
      </c>
      <c r="Z9667">
        <f>YEAR(Sales_Data[[#This Row],[Order Date]])</f>
        <v>2017</v>
      </c>
    </row>
    <row r="9668" spans="1:26" x14ac:dyDescent="0.2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f>_xlfn.XLOOKUP(Sales_Data[[#This Row],[Category]],Assumptions_Model!A:A, Assumptions_Model!B:B)</f>
        <v>0.65</v>
      </c>
      <c r="W9668">
        <f>Sales_Data[[#This Row],[Sales]]*Sales_Data[[#This Row],[Cost_%]]</f>
        <v>8.0730000000000004</v>
      </c>
      <c r="X9668">
        <f>Sales_Data[[#This Row],[Sales]]-Sales_Data[[#This Row],[Cost]]</f>
        <v>4.3469999999999995</v>
      </c>
      <c r="Y9668" s="3">
        <f>Sales_Data[[#This Row],[Gross_Profit_Recalc]]/Sales_Data[[#This Row],[Sales]]</f>
        <v>0.35</v>
      </c>
      <c r="Z9668">
        <f>YEAR(Sales_Data[[#This Row],[Order Date]])</f>
        <v>2017</v>
      </c>
    </row>
    <row r="9669" spans="1:26" x14ac:dyDescent="0.2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>_xlfn.XLOOKUP(Sales_Data[[#This Row],[Category]],Assumptions_Model!A:A, Assumptions_Model!B:B)</f>
        <v>0.6</v>
      </c>
      <c r="W9669">
        <f>Sales_Data[[#This Row],[Sales]]*Sales_Data[[#This Row],[Cost_%]]</f>
        <v>10.8528</v>
      </c>
      <c r="X9669">
        <f>Sales_Data[[#This Row],[Sales]]-Sales_Data[[#This Row],[Cost]]</f>
        <v>7.2352000000000007</v>
      </c>
      <c r="Y9669" s="3">
        <f>Sales_Data[[#This Row],[Gross_Profit_Recalc]]/Sales_Data[[#This Row],[Sales]]</f>
        <v>0.4</v>
      </c>
      <c r="Z9669">
        <f>YEAR(Sales_Data[[#This Row],[Order Date]])</f>
        <v>2016</v>
      </c>
    </row>
    <row r="9670" spans="1:26" x14ac:dyDescent="0.2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>_xlfn.XLOOKUP(Sales_Data[[#This Row],[Category]],Assumptions_Model!A:A, Assumptions_Model!B:B)</f>
        <v>0.6</v>
      </c>
      <c r="W9670">
        <f>Sales_Data[[#This Row],[Sales]]*Sales_Data[[#This Row],[Cost_%]]</f>
        <v>43.181999999999995</v>
      </c>
      <c r="X9670">
        <f>Sales_Data[[#This Row],[Sales]]-Sales_Data[[#This Row],[Cost]]</f>
        <v>28.788000000000004</v>
      </c>
      <c r="Y9670" s="3">
        <f>Sales_Data[[#This Row],[Gross_Profit_Recalc]]/Sales_Data[[#This Row],[Sales]]</f>
        <v>0.40000000000000008</v>
      </c>
      <c r="Z9670">
        <f>YEAR(Sales_Data[[#This Row],[Order Date]])</f>
        <v>2016</v>
      </c>
    </row>
    <row r="9671" spans="1:26" x14ac:dyDescent="0.2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>_xlfn.XLOOKUP(Sales_Data[[#This Row],[Category]],Assumptions_Model!A:A, Assumptions_Model!B:B)</f>
        <v>0.6</v>
      </c>
      <c r="W9671">
        <f>Sales_Data[[#This Row],[Sales]]*Sales_Data[[#This Row],[Cost_%]]</f>
        <v>8.9639999999999986</v>
      </c>
      <c r="X9671">
        <f>Sales_Data[[#This Row],[Sales]]-Sales_Data[[#This Row],[Cost]]</f>
        <v>5.9760000000000009</v>
      </c>
      <c r="Y9671" s="3">
        <f>Sales_Data[[#This Row],[Gross_Profit_Recalc]]/Sales_Data[[#This Row],[Sales]]</f>
        <v>0.40000000000000008</v>
      </c>
      <c r="Z9671">
        <f>YEAR(Sales_Data[[#This Row],[Order Date]])</f>
        <v>2017</v>
      </c>
    </row>
    <row r="9672" spans="1:26" x14ac:dyDescent="0.2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>_xlfn.XLOOKUP(Sales_Data[[#This Row],[Category]],Assumptions_Model!A:A, Assumptions_Model!B:B)</f>
        <v>0.6</v>
      </c>
      <c r="W9672">
        <f>Sales_Data[[#This Row],[Sales]]*Sales_Data[[#This Row],[Cost_%]]</f>
        <v>38.808</v>
      </c>
      <c r="X9672">
        <f>Sales_Data[[#This Row],[Sales]]-Sales_Data[[#This Row],[Cost]]</f>
        <v>25.872000000000007</v>
      </c>
      <c r="Y9672" s="3">
        <f>Sales_Data[[#This Row],[Gross_Profit_Recalc]]/Sales_Data[[#This Row],[Sales]]</f>
        <v>0.40000000000000008</v>
      </c>
      <c r="Z9672">
        <f>YEAR(Sales_Data[[#This Row],[Order Date]])</f>
        <v>2015</v>
      </c>
    </row>
    <row r="9673" spans="1:26" x14ac:dyDescent="0.2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>_xlfn.XLOOKUP(Sales_Data[[#This Row],[Category]],Assumptions_Model!A:A, Assumptions_Model!B:B)</f>
        <v>0.55000000000000004</v>
      </c>
      <c r="W9673">
        <f>Sales_Data[[#This Row],[Sales]]*Sales_Data[[#This Row],[Cost_%]]</f>
        <v>12.100000000000001</v>
      </c>
      <c r="X9673">
        <f>Sales_Data[[#This Row],[Sales]]-Sales_Data[[#This Row],[Cost]]</f>
        <v>9.8999999999999986</v>
      </c>
      <c r="Y9673" s="3">
        <f>Sales_Data[[#This Row],[Gross_Profit_Recalc]]/Sales_Data[[#This Row],[Sales]]</f>
        <v>0.44999999999999996</v>
      </c>
      <c r="Z9673">
        <f>YEAR(Sales_Data[[#This Row],[Order Date]])</f>
        <v>2017</v>
      </c>
    </row>
    <row r="9674" spans="1:26" x14ac:dyDescent="0.2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>_xlfn.XLOOKUP(Sales_Data[[#This Row],[Category]],Assumptions_Model!A:A, Assumptions_Model!B:B)</f>
        <v>0.6</v>
      </c>
      <c r="W9674">
        <f>Sales_Data[[#This Row],[Sales]]*Sales_Data[[#This Row],[Cost_%]]</f>
        <v>4.7808000000000002</v>
      </c>
      <c r="X9674">
        <f>Sales_Data[[#This Row],[Sales]]-Sales_Data[[#This Row],[Cost]]</f>
        <v>3.1871999999999998</v>
      </c>
      <c r="Y9674" s="3">
        <f>Sales_Data[[#This Row],[Gross_Profit_Recalc]]/Sales_Data[[#This Row],[Sales]]</f>
        <v>0.39999999999999997</v>
      </c>
      <c r="Z9674">
        <f>YEAR(Sales_Data[[#This Row],[Order Date]])</f>
        <v>2016</v>
      </c>
    </row>
    <row r="9675" spans="1:26" x14ac:dyDescent="0.2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f>_xlfn.XLOOKUP(Sales_Data[[#This Row],[Category]],Assumptions_Model!A:A, Assumptions_Model!B:B)</f>
        <v>0.55000000000000004</v>
      </c>
      <c r="W9675">
        <f>Sales_Data[[#This Row],[Sales]]*Sales_Data[[#This Row],[Cost_%]]</f>
        <v>824.98350000000005</v>
      </c>
      <c r="X9675">
        <f>Sales_Data[[#This Row],[Sales]]-Sales_Data[[#This Row],[Cost]]</f>
        <v>674.98649999999998</v>
      </c>
      <c r="Y9675" s="3">
        <f>Sales_Data[[#This Row],[Gross_Profit_Recalc]]/Sales_Data[[#This Row],[Sales]]</f>
        <v>0.44999999999999996</v>
      </c>
      <c r="Z9675">
        <f>YEAR(Sales_Data[[#This Row],[Order Date]])</f>
        <v>2016</v>
      </c>
    </row>
    <row r="9676" spans="1:26" x14ac:dyDescent="0.2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f>_xlfn.XLOOKUP(Sales_Data[[#This Row],[Category]],Assumptions_Model!A:A, Assumptions_Model!B:B)</f>
        <v>0.6</v>
      </c>
      <c r="W9676">
        <f>Sales_Data[[#This Row],[Sales]]*Sales_Data[[#This Row],[Cost_%]]</f>
        <v>15.979200000000001</v>
      </c>
      <c r="X9676">
        <f>Sales_Data[[#This Row],[Sales]]-Sales_Data[[#This Row],[Cost]]</f>
        <v>10.652800000000001</v>
      </c>
      <c r="Y9676" s="3">
        <f>Sales_Data[[#This Row],[Gross_Profit_Recalc]]/Sales_Data[[#This Row],[Sales]]</f>
        <v>0.4</v>
      </c>
      <c r="Z9676">
        <f>YEAR(Sales_Data[[#This Row],[Order Date]])</f>
        <v>2014</v>
      </c>
    </row>
    <row r="9677" spans="1:26" x14ac:dyDescent="0.2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>_xlfn.XLOOKUP(Sales_Data[[#This Row],[Category]],Assumptions_Model!A:A, Assumptions_Model!B:B)</f>
        <v>0.65</v>
      </c>
      <c r="W9677">
        <f>Sales_Data[[#This Row],[Sales]]*Sales_Data[[#This Row],[Cost_%]]</f>
        <v>27.040000000000003</v>
      </c>
      <c r="X9677">
        <f>Sales_Data[[#This Row],[Sales]]-Sales_Data[[#This Row],[Cost]]</f>
        <v>14.559999999999999</v>
      </c>
      <c r="Y9677" s="3">
        <f>Sales_Data[[#This Row],[Gross_Profit_Recalc]]/Sales_Data[[#This Row],[Sales]]</f>
        <v>0.35</v>
      </c>
      <c r="Z9677">
        <f>YEAR(Sales_Data[[#This Row],[Order Date]])</f>
        <v>2016</v>
      </c>
    </row>
    <row r="9678" spans="1:26" x14ac:dyDescent="0.2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>_xlfn.XLOOKUP(Sales_Data[[#This Row],[Category]],Assumptions_Model!A:A, Assumptions_Model!B:B)</f>
        <v>0.6</v>
      </c>
      <c r="W9678">
        <f>Sales_Data[[#This Row],[Sales]]*Sales_Data[[#This Row],[Cost_%]]</f>
        <v>38.411999999999999</v>
      </c>
      <c r="X9678">
        <f>Sales_Data[[#This Row],[Sales]]-Sales_Data[[#This Row],[Cost]]</f>
        <v>25.607999999999997</v>
      </c>
      <c r="Y9678" s="3">
        <f>Sales_Data[[#This Row],[Gross_Profit_Recalc]]/Sales_Data[[#This Row],[Sales]]</f>
        <v>0.39999999999999997</v>
      </c>
      <c r="Z9678">
        <f>YEAR(Sales_Data[[#This Row],[Order Date]])</f>
        <v>2014</v>
      </c>
    </row>
    <row r="9679" spans="1:26" x14ac:dyDescent="0.2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>_xlfn.XLOOKUP(Sales_Data[[#This Row],[Category]],Assumptions_Model!A:A, Assumptions_Model!B:B)</f>
        <v>0.6</v>
      </c>
      <c r="W9679">
        <f>Sales_Data[[#This Row],[Sales]]*Sales_Data[[#This Row],[Cost_%]]</f>
        <v>4.194</v>
      </c>
      <c r="X9679">
        <f>Sales_Data[[#This Row],[Sales]]-Sales_Data[[#This Row],[Cost]]</f>
        <v>2.7960000000000003</v>
      </c>
      <c r="Y9679" s="3">
        <f>Sales_Data[[#This Row],[Gross_Profit_Recalc]]/Sales_Data[[#This Row],[Sales]]</f>
        <v>0.4</v>
      </c>
      <c r="Z9679">
        <f>YEAR(Sales_Data[[#This Row],[Order Date]])</f>
        <v>2016</v>
      </c>
    </row>
    <row r="9680" spans="1:26" x14ac:dyDescent="0.2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f>_xlfn.XLOOKUP(Sales_Data[[#This Row],[Category]],Assumptions_Model!A:A, Assumptions_Model!B:B)</f>
        <v>0.6</v>
      </c>
      <c r="W9680">
        <f>Sales_Data[[#This Row],[Sales]]*Sales_Data[[#This Row],[Cost_%]]</f>
        <v>4.1040000000000001</v>
      </c>
      <c r="X9680">
        <f>Sales_Data[[#This Row],[Sales]]-Sales_Data[[#This Row],[Cost]]</f>
        <v>2.7359999999999998</v>
      </c>
      <c r="Y9680" s="3">
        <f>Sales_Data[[#This Row],[Gross_Profit_Recalc]]/Sales_Data[[#This Row],[Sales]]</f>
        <v>0.39999999999999997</v>
      </c>
      <c r="Z9680">
        <f>YEAR(Sales_Data[[#This Row],[Order Date]])</f>
        <v>2016</v>
      </c>
    </row>
    <row r="9681" spans="1:26" x14ac:dyDescent="0.2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>_xlfn.XLOOKUP(Sales_Data[[#This Row],[Category]],Assumptions_Model!A:A, Assumptions_Model!B:B)</f>
        <v>0.6</v>
      </c>
      <c r="W9681">
        <f>Sales_Data[[#This Row],[Sales]]*Sales_Data[[#This Row],[Cost_%]]</f>
        <v>193.86</v>
      </c>
      <c r="X9681">
        <f>Sales_Data[[#This Row],[Sales]]-Sales_Data[[#This Row],[Cost]]</f>
        <v>129.24</v>
      </c>
      <c r="Y9681" s="3">
        <f>Sales_Data[[#This Row],[Gross_Profit_Recalc]]/Sales_Data[[#This Row],[Sales]]</f>
        <v>0.4</v>
      </c>
      <c r="Z9681">
        <f>YEAR(Sales_Data[[#This Row],[Order Date]])</f>
        <v>2015</v>
      </c>
    </row>
    <row r="9682" spans="1:26" x14ac:dyDescent="0.2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>_xlfn.XLOOKUP(Sales_Data[[#This Row],[Category]],Assumptions_Model!A:A, Assumptions_Model!B:B)</f>
        <v>0.55000000000000004</v>
      </c>
      <c r="W9682">
        <f>Sales_Data[[#This Row],[Sales]]*Sales_Data[[#This Row],[Cost_%]]</f>
        <v>367.488</v>
      </c>
      <c r="X9682">
        <f>Sales_Data[[#This Row],[Sales]]-Sales_Data[[#This Row],[Cost]]</f>
        <v>300.67199999999997</v>
      </c>
      <c r="Y9682" s="3">
        <f>Sales_Data[[#This Row],[Gross_Profit_Recalc]]/Sales_Data[[#This Row],[Sales]]</f>
        <v>0.44999999999999996</v>
      </c>
      <c r="Z9682">
        <f>YEAR(Sales_Data[[#This Row],[Order Date]])</f>
        <v>2015</v>
      </c>
    </row>
    <row r="9683" spans="1:26" x14ac:dyDescent="0.2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f>_xlfn.XLOOKUP(Sales_Data[[#This Row],[Category]],Assumptions_Model!A:A, Assumptions_Model!B:B)</f>
        <v>0.6</v>
      </c>
      <c r="W9683">
        <f>Sales_Data[[#This Row],[Sales]]*Sales_Data[[#This Row],[Cost_%]]</f>
        <v>5.1840000000000002</v>
      </c>
      <c r="X9683">
        <f>Sales_Data[[#This Row],[Sales]]-Sales_Data[[#This Row],[Cost]]</f>
        <v>3.4560000000000004</v>
      </c>
      <c r="Y9683" s="3">
        <f>Sales_Data[[#This Row],[Gross_Profit_Recalc]]/Sales_Data[[#This Row],[Sales]]</f>
        <v>0.4</v>
      </c>
      <c r="Z9683">
        <f>YEAR(Sales_Data[[#This Row],[Order Date]])</f>
        <v>2017</v>
      </c>
    </row>
    <row r="9684" spans="1:26" x14ac:dyDescent="0.2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>_xlfn.XLOOKUP(Sales_Data[[#This Row],[Category]],Assumptions_Model!A:A, Assumptions_Model!B:B)</f>
        <v>0.6</v>
      </c>
      <c r="W9684">
        <f>Sales_Data[[#This Row],[Sales]]*Sales_Data[[#This Row],[Cost_%]]</f>
        <v>23.327999999999999</v>
      </c>
      <c r="X9684">
        <f>Sales_Data[[#This Row],[Sales]]-Sales_Data[[#This Row],[Cost]]</f>
        <v>15.552000000000003</v>
      </c>
      <c r="Y9684" s="3">
        <f>Sales_Data[[#This Row],[Gross_Profit_Recalc]]/Sales_Data[[#This Row],[Sales]]</f>
        <v>0.40000000000000008</v>
      </c>
      <c r="Z9684">
        <f>YEAR(Sales_Data[[#This Row],[Order Date]])</f>
        <v>2017</v>
      </c>
    </row>
    <row r="9685" spans="1:26" x14ac:dyDescent="0.2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>_xlfn.XLOOKUP(Sales_Data[[#This Row],[Category]],Assumptions_Model!A:A, Assumptions_Model!B:B)</f>
        <v>0.65</v>
      </c>
      <c r="W9685">
        <f>Sales_Data[[#This Row],[Sales]]*Sales_Data[[#This Row],[Cost_%]]</f>
        <v>130.67599999999999</v>
      </c>
      <c r="X9685">
        <f>Sales_Data[[#This Row],[Sales]]-Sales_Data[[#This Row],[Cost]]</f>
        <v>70.364000000000004</v>
      </c>
      <c r="Y9685" s="3">
        <f>Sales_Data[[#This Row],[Gross_Profit_Recalc]]/Sales_Data[[#This Row],[Sales]]</f>
        <v>0.35000000000000003</v>
      </c>
      <c r="Z9685">
        <f>YEAR(Sales_Data[[#This Row],[Order Date]])</f>
        <v>2017</v>
      </c>
    </row>
    <row r="9686" spans="1:26" x14ac:dyDescent="0.2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f>_xlfn.XLOOKUP(Sales_Data[[#This Row],[Category]],Assumptions_Model!A:A, Assumptions_Model!B:B)</f>
        <v>0.6</v>
      </c>
      <c r="W9686">
        <f>Sales_Data[[#This Row],[Sales]]*Sales_Data[[#This Row],[Cost_%]]</f>
        <v>7.7759999999999998</v>
      </c>
      <c r="X9686">
        <f>Sales_Data[[#This Row],[Sales]]-Sales_Data[[#This Row],[Cost]]</f>
        <v>5.1840000000000011</v>
      </c>
      <c r="Y9686" s="3">
        <f>Sales_Data[[#This Row],[Gross_Profit_Recalc]]/Sales_Data[[#This Row],[Sales]]</f>
        <v>0.40000000000000008</v>
      </c>
      <c r="Z9686">
        <f>YEAR(Sales_Data[[#This Row],[Order Date]])</f>
        <v>2017</v>
      </c>
    </row>
    <row r="9687" spans="1:26" x14ac:dyDescent="0.2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>_xlfn.XLOOKUP(Sales_Data[[#This Row],[Category]],Assumptions_Model!A:A, Assumptions_Model!B:B)</f>
        <v>0.55000000000000004</v>
      </c>
      <c r="W9687">
        <f>Sales_Data[[#This Row],[Sales]]*Sales_Data[[#This Row],[Cost_%]]</f>
        <v>9.1245000000000012</v>
      </c>
      <c r="X9687">
        <f>Sales_Data[[#This Row],[Sales]]-Sales_Data[[#This Row],[Cost]]</f>
        <v>7.4654999999999987</v>
      </c>
      <c r="Y9687" s="3">
        <f>Sales_Data[[#This Row],[Gross_Profit_Recalc]]/Sales_Data[[#This Row],[Sales]]</f>
        <v>0.4499999999999999</v>
      </c>
      <c r="Z9687">
        <f>YEAR(Sales_Data[[#This Row],[Order Date]])</f>
        <v>2017</v>
      </c>
    </row>
    <row r="9688" spans="1:26" x14ac:dyDescent="0.2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>_xlfn.XLOOKUP(Sales_Data[[#This Row],[Category]],Assumptions_Model!A:A, Assumptions_Model!B:B)</f>
        <v>0.6</v>
      </c>
      <c r="W9688">
        <f>Sales_Data[[#This Row],[Sales]]*Sales_Data[[#This Row],[Cost_%]]</f>
        <v>21.06</v>
      </c>
      <c r="X9688">
        <f>Sales_Data[[#This Row],[Sales]]-Sales_Data[[#This Row],[Cost]]</f>
        <v>14.040000000000003</v>
      </c>
      <c r="Y9688" s="3">
        <f>Sales_Data[[#This Row],[Gross_Profit_Recalc]]/Sales_Data[[#This Row],[Sales]]</f>
        <v>0.40000000000000008</v>
      </c>
      <c r="Z9688">
        <f>YEAR(Sales_Data[[#This Row],[Order Date]])</f>
        <v>2017</v>
      </c>
    </row>
    <row r="9689" spans="1:26" x14ac:dyDescent="0.2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>_xlfn.XLOOKUP(Sales_Data[[#This Row],[Category]],Assumptions_Model!A:A, Assumptions_Model!B:B)</f>
        <v>0.6</v>
      </c>
      <c r="W9689">
        <f>Sales_Data[[#This Row],[Sales]]*Sales_Data[[#This Row],[Cost_%]]</f>
        <v>6.9876000000000005</v>
      </c>
      <c r="X9689">
        <f>Sales_Data[[#This Row],[Sales]]-Sales_Data[[#This Row],[Cost]]</f>
        <v>4.6584000000000003</v>
      </c>
      <c r="Y9689" s="3">
        <f>Sales_Data[[#This Row],[Gross_Profit_Recalc]]/Sales_Data[[#This Row],[Sales]]</f>
        <v>0.4</v>
      </c>
      <c r="Z9689">
        <f>YEAR(Sales_Data[[#This Row],[Order Date]])</f>
        <v>2017</v>
      </c>
    </row>
    <row r="9690" spans="1:26" x14ac:dyDescent="0.2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f>_xlfn.XLOOKUP(Sales_Data[[#This Row],[Category]],Assumptions_Model!A:A, Assumptions_Model!B:B)</f>
        <v>0.6</v>
      </c>
      <c r="W9690">
        <f>Sales_Data[[#This Row],[Sales]]*Sales_Data[[#This Row],[Cost_%]]</f>
        <v>19.439999999999998</v>
      </c>
      <c r="X9690">
        <f>Sales_Data[[#This Row],[Sales]]-Sales_Data[[#This Row],[Cost]]</f>
        <v>12.96</v>
      </c>
      <c r="Y9690" s="3">
        <f>Sales_Data[[#This Row],[Gross_Profit_Recalc]]/Sales_Data[[#This Row],[Sales]]</f>
        <v>0.4</v>
      </c>
      <c r="Z9690">
        <f>YEAR(Sales_Data[[#This Row],[Order Date]])</f>
        <v>2017</v>
      </c>
    </row>
    <row r="9691" spans="1:26" x14ac:dyDescent="0.2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>_xlfn.XLOOKUP(Sales_Data[[#This Row],[Category]],Assumptions_Model!A:A, Assumptions_Model!B:B)</f>
        <v>0.55000000000000004</v>
      </c>
      <c r="W9691">
        <f>Sales_Data[[#This Row],[Sales]]*Sales_Data[[#This Row],[Cost_%]]</f>
        <v>277.178</v>
      </c>
      <c r="X9691">
        <f>Sales_Data[[#This Row],[Sales]]-Sales_Data[[#This Row],[Cost]]</f>
        <v>226.78199999999998</v>
      </c>
      <c r="Y9691" s="3">
        <f>Sales_Data[[#This Row],[Gross_Profit_Recalc]]/Sales_Data[[#This Row],[Sales]]</f>
        <v>0.44999999999999996</v>
      </c>
      <c r="Z9691">
        <f>YEAR(Sales_Data[[#This Row],[Order Date]])</f>
        <v>2017</v>
      </c>
    </row>
    <row r="9692" spans="1:26" x14ac:dyDescent="0.2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>_xlfn.XLOOKUP(Sales_Data[[#This Row],[Category]],Assumptions_Model!A:A, Assumptions_Model!B:B)</f>
        <v>0.6</v>
      </c>
      <c r="W9692">
        <f>Sales_Data[[#This Row],[Sales]]*Sales_Data[[#This Row],[Cost_%]]</f>
        <v>4.2240000000000002</v>
      </c>
      <c r="X9692">
        <f>Sales_Data[[#This Row],[Sales]]-Sales_Data[[#This Row],[Cost]]</f>
        <v>2.8159999999999998</v>
      </c>
      <c r="Y9692" s="3">
        <f>Sales_Data[[#This Row],[Gross_Profit_Recalc]]/Sales_Data[[#This Row],[Sales]]</f>
        <v>0.39999999999999997</v>
      </c>
      <c r="Z9692">
        <f>YEAR(Sales_Data[[#This Row],[Order Date]])</f>
        <v>2017</v>
      </c>
    </row>
    <row r="9693" spans="1:26" x14ac:dyDescent="0.2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>_xlfn.XLOOKUP(Sales_Data[[#This Row],[Category]],Assumptions_Model!A:A, Assumptions_Model!B:B)</f>
        <v>0.65</v>
      </c>
      <c r="W9693">
        <f>Sales_Data[[#This Row],[Sales]]*Sales_Data[[#This Row],[Cost_%]]</f>
        <v>399.09947999999997</v>
      </c>
      <c r="X9693">
        <f>Sales_Data[[#This Row],[Sales]]-Sales_Data[[#This Row],[Cost]]</f>
        <v>214.89972</v>
      </c>
      <c r="Y9693" s="3">
        <f>Sales_Data[[#This Row],[Gross_Profit_Recalc]]/Sales_Data[[#This Row],[Sales]]</f>
        <v>0.35000000000000003</v>
      </c>
      <c r="Z9693">
        <f>YEAR(Sales_Data[[#This Row],[Order Date]])</f>
        <v>2015</v>
      </c>
    </row>
    <row r="9694" spans="1:26" x14ac:dyDescent="0.2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f>_xlfn.XLOOKUP(Sales_Data[[#This Row],[Category]],Assumptions_Model!A:A, Assumptions_Model!B:B)</f>
        <v>0.6</v>
      </c>
      <c r="W9694">
        <f>Sales_Data[[#This Row],[Sales]]*Sales_Data[[#This Row],[Cost_%]]</f>
        <v>282.21600000000001</v>
      </c>
      <c r="X9694">
        <f>Sales_Data[[#This Row],[Sales]]-Sales_Data[[#This Row],[Cost]]</f>
        <v>188.14400000000001</v>
      </c>
      <c r="Y9694" s="3">
        <f>Sales_Data[[#This Row],[Gross_Profit_Recalc]]/Sales_Data[[#This Row],[Sales]]</f>
        <v>0.4</v>
      </c>
      <c r="Z9694">
        <f>YEAR(Sales_Data[[#This Row],[Order Date]])</f>
        <v>2015</v>
      </c>
    </row>
    <row r="9695" spans="1:26" x14ac:dyDescent="0.2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>_xlfn.XLOOKUP(Sales_Data[[#This Row],[Category]],Assumptions_Model!A:A, Assumptions_Model!B:B)</f>
        <v>0.6</v>
      </c>
      <c r="W9695">
        <f>Sales_Data[[#This Row],[Sales]]*Sales_Data[[#This Row],[Cost_%]]</f>
        <v>18.648</v>
      </c>
      <c r="X9695">
        <f>Sales_Data[[#This Row],[Sales]]-Sales_Data[[#This Row],[Cost]]</f>
        <v>12.431999999999999</v>
      </c>
      <c r="Y9695" s="3">
        <f>Sales_Data[[#This Row],[Gross_Profit_Recalc]]/Sales_Data[[#This Row],[Sales]]</f>
        <v>0.39999999999999997</v>
      </c>
      <c r="Z9695">
        <f>YEAR(Sales_Data[[#This Row],[Order Date]])</f>
        <v>2017</v>
      </c>
    </row>
    <row r="9696" spans="1:26" x14ac:dyDescent="0.2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>_xlfn.XLOOKUP(Sales_Data[[#This Row],[Category]],Assumptions_Model!A:A, Assumptions_Model!B:B)</f>
        <v>0.6</v>
      </c>
      <c r="W9696">
        <f>Sales_Data[[#This Row],[Sales]]*Sales_Data[[#This Row],[Cost_%]]</f>
        <v>4.38</v>
      </c>
      <c r="X9696">
        <f>Sales_Data[[#This Row],[Sales]]-Sales_Data[[#This Row],[Cost]]</f>
        <v>2.92</v>
      </c>
      <c r="Y9696" s="3">
        <f>Sales_Data[[#This Row],[Gross_Profit_Recalc]]/Sales_Data[[#This Row],[Sales]]</f>
        <v>0.4</v>
      </c>
      <c r="Z9696">
        <f>YEAR(Sales_Data[[#This Row],[Order Date]])</f>
        <v>2017</v>
      </c>
    </row>
    <row r="9697" spans="1:26" x14ac:dyDescent="0.2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>_xlfn.XLOOKUP(Sales_Data[[#This Row],[Category]],Assumptions_Model!A:A, Assumptions_Model!B:B)</f>
        <v>0.6</v>
      </c>
      <c r="W9697">
        <f>Sales_Data[[#This Row],[Sales]]*Sales_Data[[#This Row],[Cost_%]]</f>
        <v>44.121600000000001</v>
      </c>
      <c r="X9697">
        <f>Sales_Data[[#This Row],[Sales]]-Sales_Data[[#This Row],[Cost]]</f>
        <v>29.414400000000001</v>
      </c>
      <c r="Y9697" s="3">
        <f>Sales_Data[[#This Row],[Gross_Profit_Recalc]]/Sales_Data[[#This Row],[Sales]]</f>
        <v>0.4</v>
      </c>
      <c r="Z9697">
        <f>YEAR(Sales_Data[[#This Row],[Order Date]])</f>
        <v>2016</v>
      </c>
    </row>
    <row r="9698" spans="1:26" x14ac:dyDescent="0.2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>_xlfn.XLOOKUP(Sales_Data[[#This Row],[Category]],Assumptions_Model!A:A, Assumptions_Model!B:B)</f>
        <v>0.6</v>
      </c>
      <c r="W9698">
        <f>Sales_Data[[#This Row],[Sales]]*Sales_Data[[#This Row],[Cost_%]]</f>
        <v>294.93</v>
      </c>
      <c r="X9698">
        <f>Sales_Data[[#This Row],[Sales]]-Sales_Data[[#This Row],[Cost]]</f>
        <v>196.62</v>
      </c>
      <c r="Y9698" s="3">
        <f>Sales_Data[[#This Row],[Gross_Profit_Recalc]]/Sales_Data[[#This Row],[Sales]]</f>
        <v>0.4</v>
      </c>
      <c r="Z9698">
        <f>YEAR(Sales_Data[[#This Row],[Order Date]])</f>
        <v>2014</v>
      </c>
    </row>
    <row r="9699" spans="1:26" x14ac:dyDescent="0.2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>_xlfn.XLOOKUP(Sales_Data[[#This Row],[Category]],Assumptions_Model!A:A, Assumptions_Model!B:B)</f>
        <v>0.65</v>
      </c>
      <c r="W9699">
        <f>Sales_Data[[#This Row],[Sales]]*Sales_Data[[#This Row],[Cost_%]]</f>
        <v>19.718399999999999</v>
      </c>
      <c r="X9699">
        <f>Sales_Data[[#This Row],[Sales]]-Sales_Data[[#This Row],[Cost]]</f>
        <v>10.617599999999999</v>
      </c>
      <c r="Y9699" s="3">
        <f>Sales_Data[[#This Row],[Gross_Profit_Recalc]]/Sales_Data[[#This Row],[Sales]]</f>
        <v>0.35</v>
      </c>
      <c r="Z9699">
        <f>YEAR(Sales_Data[[#This Row],[Order Date]])</f>
        <v>2016</v>
      </c>
    </row>
    <row r="9700" spans="1:26" x14ac:dyDescent="0.2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>_xlfn.XLOOKUP(Sales_Data[[#This Row],[Category]],Assumptions_Model!A:A, Assumptions_Model!B:B)</f>
        <v>0.6</v>
      </c>
      <c r="W9700">
        <f>Sales_Data[[#This Row],[Sales]]*Sales_Data[[#This Row],[Cost_%]]</f>
        <v>13.697999999999999</v>
      </c>
      <c r="X9700">
        <f>Sales_Data[[#This Row],[Sales]]-Sales_Data[[#This Row],[Cost]]</f>
        <v>9.1319999999999997</v>
      </c>
      <c r="Y9700" s="3">
        <f>Sales_Data[[#This Row],[Gross_Profit_Recalc]]/Sales_Data[[#This Row],[Sales]]</f>
        <v>0.4</v>
      </c>
      <c r="Z9700">
        <f>YEAR(Sales_Data[[#This Row],[Order Date]])</f>
        <v>2017</v>
      </c>
    </row>
    <row r="9701" spans="1:26" x14ac:dyDescent="0.2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f>_xlfn.XLOOKUP(Sales_Data[[#This Row],[Category]],Assumptions_Model!A:A, Assumptions_Model!B:B)</f>
        <v>0.6</v>
      </c>
      <c r="W9701">
        <f>Sales_Data[[#This Row],[Sales]]*Sales_Data[[#This Row],[Cost_%]]</f>
        <v>32.591999999999999</v>
      </c>
      <c r="X9701">
        <f>Sales_Data[[#This Row],[Sales]]-Sales_Data[[#This Row],[Cost]]</f>
        <v>21.728000000000002</v>
      </c>
      <c r="Y9701" s="3">
        <f>Sales_Data[[#This Row],[Gross_Profit_Recalc]]/Sales_Data[[#This Row],[Sales]]</f>
        <v>0.4</v>
      </c>
      <c r="Z9701">
        <f>YEAR(Sales_Data[[#This Row],[Order Date]])</f>
        <v>2017</v>
      </c>
    </row>
    <row r="9702" spans="1:26" x14ac:dyDescent="0.2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f>_xlfn.XLOOKUP(Sales_Data[[#This Row],[Category]],Assumptions_Model!A:A, Assumptions_Model!B:B)</f>
        <v>0.55000000000000004</v>
      </c>
      <c r="W9702">
        <f>Sales_Data[[#This Row],[Sales]]*Sales_Data[[#This Row],[Cost_%]]</f>
        <v>108.22680000000001</v>
      </c>
      <c r="X9702">
        <f>Sales_Data[[#This Row],[Sales]]-Sales_Data[[#This Row],[Cost]]</f>
        <v>88.549199999999999</v>
      </c>
      <c r="Y9702" s="3">
        <f>Sales_Data[[#This Row],[Gross_Profit_Recalc]]/Sales_Data[[#This Row],[Sales]]</f>
        <v>0.44999999999999996</v>
      </c>
      <c r="Z9702">
        <f>YEAR(Sales_Data[[#This Row],[Order Date]])</f>
        <v>2017</v>
      </c>
    </row>
    <row r="9703" spans="1:26" x14ac:dyDescent="0.2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>_xlfn.XLOOKUP(Sales_Data[[#This Row],[Category]],Assumptions_Model!A:A, Assumptions_Model!B:B)</f>
        <v>0.6</v>
      </c>
      <c r="W9703">
        <f>Sales_Data[[#This Row],[Sales]]*Sales_Data[[#This Row],[Cost_%]]</f>
        <v>2.1720000000000002</v>
      </c>
      <c r="X9703">
        <f>Sales_Data[[#This Row],[Sales]]-Sales_Data[[#This Row],[Cost]]</f>
        <v>1.448</v>
      </c>
      <c r="Y9703" s="3">
        <f>Sales_Data[[#This Row],[Gross_Profit_Recalc]]/Sales_Data[[#This Row],[Sales]]</f>
        <v>0.39999999999999997</v>
      </c>
      <c r="Z9703">
        <f>YEAR(Sales_Data[[#This Row],[Order Date]])</f>
        <v>2016</v>
      </c>
    </row>
    <row r="9704" spans="1:26" x14ac:dyDescent="0.2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>_xlfn.XLOOKUP(Sales_Data[[#This Row],[Category]],Assumptions_Model!A:A, Assumptions_Model!B:B)</f>
        <v>0.6</v>
      </c>
      <c r="W9704">
        <f>Sales_Data[[#This Row],[Sales]]*Sales_Data[[#This Row],[Cost_%]]</f>
        <v>6.9239999999999995</v>
      </c>
      <c r="X9704">
        <f>Sales_Data[[#This Row],[Sales]]-Sales_Data[[#This Row],[Cost]]</f>
        <v>4.6159999999999997</v>
      </c>
      <c r="Y9704" s="3">
        <f>Sales_Data[[#This Row],[Gross_Profit_Recalc]]/Sales_Data[[#This Row],[Sales]]</f>
        <v>0.4</v>
      </c>
      <c r="Z9704">
        <f>YEAR(Sales_Data[[#This Row],[Order Date]])</f>
        <v>2017</v>
      </c>
    </row>
    <row r="9705" spans="1:26" x14ac:dyDescent="0.2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>_xlfn.XLOOKUP(Sales_Data[[#This Row],[Category]],Assumptions_Model!A:A, Assumptions_Model!B:B)</f>
        <v>0.6</v>
      </c>
      <c r="W9705">
        <f>Sales_Data[[#This Row],[Sales]]*Sales_Data[[#This Row],[Cost_%]]</f>
        <v>509.97</v>
      </c>
      <c r="X9705">
        <f>Sales_Data[[#This Row],[Sales]]-Sales_Data[[#This Row],[Cost]]</f>
        <v>339.98</v>
      </c>
      <c r="Y9705" s="3">
        <f>Sales_Data[[#This Row],[Gross_Profit_Recalc]]/Sales_Data[[#This Row],[Sales]]</f>
        <v>0.4</v>
      </c>
      <c r="Z9705">
        <f>YEAR(Sales_Data[[#This Row],[Order Date]])</f>
        <v>2017</v>
      </c>
    </row>
    <row r="9706" spans="1:26" x14ac:dyDescent="0.2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f>_xlfn.XLOOKUP(Sales_Data[[#This Row],[Category]],Assumptions_Model!A:A, Assumptions_Model!B:B)</f>
        <v>0.6</v>
      </c>
      <c r="W9706">
        <f>Sales_Data[[#This Row],[Sales]]*Sales_Data[[#This Row],[Cost_%]]</f>
        <v>6.6059999999999999</v>
      </c>
      <c r="X9706">
        <f>Sales_Data[[#This Row],[Sales]]-Sales_Data[[#This Row],[Cost]]</f>
        <v>4.4039999999999999</v>
      </c>
      <c r="Y9706" s="3">
        <f>Sales_Data[[#This Row],[Gross_Profit_Recalc]]/Sales_Data[[#This Row],[Sales]]</f>
        <v>0.4</v>
      </c>
      <c r="Z9706">
        <f>YEAR(Sales_Data[[#This Row],[Order Date]])</f>
        <v>2017</v>
      </c>
    </row>
    <row r="9707" spans="1:26" x14ac:dyDescent="0.2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>_xlfn.XLOOKUP(Sales_Data[[#This Row],[Category]],Assumptions_Model!A:A, Assumptions_Model!B:B)</f>
        <v>0.6</v>
      </c>
      <c r="W9707">
        <f>Sales_Data[[#This Row],[Sales]]*Sales_Data[[#This Row],[Cost_%]]</f>
        <v>23.7744</v>
      </c>
      <c r="X9707">
        <f>Sales_Data[[#This Row],[Sales]]-Sales_Data[[#This Row],[Cost]]</f>
        <v>15.849600000000002</v>
      </c>
      <c r="Y9707" s="3">
        <f>Sales_Data[[#This Row],[Gross_Profit_Recalc]]/Sales_Data[[#This Row],[Sales]]</f>
        <v>0.4</v>
      </c>
      <c r="Z9707">
        <f>YEAR(Sales_Data[[#This Row],[Order Date]])</f>
        <v>2017</v>
      </c>
    </row>
    <row r="9708" spans="1:26" x14ac:dyDescent="0.2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f>_xlfn.XLOOKUP(Sales_Data[[#This Row],[Category]],Assumptions_Model!A:A, Assumptions_Model!B:B)</f>
        <v>0.65</v>
      </c>
      <c r="W9708">
        <f>Sales_Data[[#This Row],[Sales]]*Sales_Data[[#This Row],[Cost_%]]</f>
        <v>157.38839999999999</v>
      </c>
      <c r="X9708">
        <f>Sales_Data[[#This Row],[Sales]]-Sales_Data[[#This Row],[Cost]]</f>
        <v>84.747600000000006</v>
      </c>
      <c r="Y9708" s="3">
        <f>Sales_Data[[#This Row],[Gross_Profit_Recalc]]/Sales_Data[[#This Row],[Sales]]</f>
        <v>0.35000000000000003</v>
      </c>
      <c r="Z9708">
        <f>YEAR(Sales_Data[[#This Row],[Order Date]])</f>
        <v>2016</v>
      </c>
    </row>
    <row r="9709" spans="1:26" x14ac:dyDescent="0.2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>_xlfn.XLOOKUP(Sales_Data[[#This Row],[Category]],Assumptions_Model!A:A, Assumptions_Model!B:B)</f>
        <v>0.6</v>
      </c>
      <c r="W9709">
        <f>Sales_Data[[#This Row],[Sales]]*Sales_Data[[#This Row],[Cost_%]]</f>
        <v>7.4340000000000002</v>
      </c>
      <c r="X9709">
        <f>Sales_Data[[#This Row],[Sales]]-Sales_Data[[#This Row],[Cost]]</f>
        <v>4.9560000000000004</v>
      </c>
      <c r="Y9709" s="3">
        <f>Sales_Data[[#This Row],[Gross_Profit_Recalc]]/Sales_Data[[#This Row],[Sales]]</f>
        <v>0.4</v>
      </c>
      <c r="Z9709">
        <f>YEAR(Sales_Data[[#This Row],[Order Date]])</f>
        <v>2016</v>
      </c>
    </row>
    <row r="9710" spans="1:26" x14ac:dyDescent="0.2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f>_xlfn.XLOOKUP(Sales_Data[[#This Row],[Category]],Assumptions_Model!A:A, Assumptions_Model!B:B)</f>
        <v>0.65</v>
      </c>
      <c r="W9710">
        <f>Sales_Data[[#This Row],[Sales]]*Sales_Data[[#This Row],[Cost_%]]</f>
        <v>12.974</v>
      </c>
      <c r="X9710">
        <f>Sales_Data[[#This Row],[Sales]]-Sales_Data[[#This Row],[Cost]]</f>
        <v>6.9860000000000007</v>
      </c>
      <c r="Y9710" s="3">
        <f>Sales_Data[[#This Row],[Gross_Profit_Recalc]]/Sales_Data[[#This Row],[Sales]]</f>
        <v>0.35000000000000003</v>
      </c>
      <c r="Z9710">
        <f>YEAR(Sales_Data[[#This Row],[Order Date]])</f>
        <v>2016</v>
      </c>
    </row>
    <row r="9711" spans="1:26" x14ac:dyDescent="0.2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>_xlfn.XLOOKUP(Sales_Data[[#This Row],[Category]],Assumptions_Model!A:A, Assumptions_Model!B:B)</f>
        <v>0.6</v>
      </c>
      <c r="W9711">
        <f>Sales_Data[[#This Row],[Sales]]*Sales_Data[[#This Row],[Cost_%]]</f>
        <v>204.55199999999999</v>
      </c>
      <c r="X9711">
        <f>Sales_Data[[#This Row],[Sales]]-Sales_Data[[#This Row],[Cost]]</f>
        <v>136.36800000000002</v>
      </c>
      <c r="Y9711" s="3">
        <f>Sales_Data[[#This Row],[Gross_Profit_Recalc]]/Sales_Data[[#This Row],[Sales]]</f>
        <v>0.40000000000000008</v>
      </c>
      <c r="Z9711">
        <f>YEAR(Sales_Data[[#This Row],[Order Date]])</f>
        <v>2016</v>
      </c>
    </row>
    <row r="9712" spans="1:26" x14ac:dyDescent="0.2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>_xlfn.XLOOKUP(Sales_Data[[#This Row],[Category]],Assumptions_Model!A:A, Assumptions_Model!B:B)</f>
        <v>0.65</v>
      </c>
      <c r="W9712">
        <f>Sales_Data[[#This Row],[Sales]]*Sales_Data[[#This Row],[Cost_%]]</f>
        <v>177.8192</v>
      </c>
      <c r="X9712">
        <f>Sales_Data[[#This Row],[Sales]]-Sales_Data[[#This Row],[Cost]]</f>
        <v>95.748799999999989</v>
      </c>
      <c r="Y9712" s="3">
        <f>Sales_Data[[#This Row],[Gross_Profit_Recalc]]/Sales_Data[[#This Row],[Sales]]</f>
        <v>0.35</v>
      </c>
      <c r="Z9712">
        <f>YEAR(Sales_Data[[#This Row],[Order Date]])</f>
        <v>2014</v>
      </c>
    </row>
    <row r="9713" spans="1:26" x14ac:dyDescent="0.2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>_xlfn.XLOOKUP(Sales_Data[[#This Row],[Category]],Assumptions_Model!A:A, Assumptions_Model!B:B)</f>
        <v>0.6</v>
      </c>
      <c r="W9713">
        <f>Sales_Data[[#This Row],[Sales]]*Sales_Data[[#This Row],[Cost_%]]</f>
        <v>7.9164000000000003</v>
      </c>
      <c r="X9713">
        <f>Sales_Data[[#This Row],[Sales]]-Sales_Data[[#This Row],[Cost]]</f>
        <v>5.2776000000000005</v>
      </c>
      <c r="Y9713" s="3">
        <f>Sales_Data[[#This Row],[Gross_Profit_Recalc]]/Sales_Data[[#This Row],[Sales]]</f>
        <v>0.4</v>
      </c>
      <c r="Z9713">
        <f>YEAR(Sales_Data[[#This Row],[Order Date]])</f>
        <v>2014</v>
      </c>
    </row>
    <row r="9714" spans="1:26" x14ac:dyDescent="0.2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>_xlfn.XLOOKUP(Sales_Data[[#This Row],[Category]],Assumptions_Model!A:A, Assumptions_Model!B:B)</f>
        <v>0.6</v>
      </c>
      <c r="W9714">
        <f>Sales_Data[[#This Row],[Sales]]*Sales_Data[[#This Row],[Cost_%]]</f>
        <v>648.05759999999998</v>
      </c>
      <c r="X9714">
        <f>Sales_Data[[#This Row],[Sales]]-Sales_Data[[#This Row],[Cost]]</f>
        <v>432.03840000000002</v>
      </c>
      <c r="Y9714" s="3">
        <f>Sales_Data[[#This Row],[Gross_Profit_Recalc]]/Sales_Data[[#This Row],[Sales]]</f>
        <v>0.4</v>
      </c>
      <c r="Z9714">
        <f>YEAR(Sales_Data[[#This Row],[Order Date]])</f>
        <v>2014</v>
      </c>
    </row>
    <row r="9715" spans="1:26" x14ac:dyDescent="0.2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>_xlfn.XLOOKUP(Sales_Data[[#This Row],[Category]],Assumptions_Model!A:A, Assumptions_Model!B:B)</f>
        <v>0.55000000000000004</v>
      </c>
      <c r="W9715">
        <f>Sales_Data[[#This Row],[Sales]]*Sales_Data[[#This Row],[Cost_%]]</f>
        <v>28.358000000000004</v>
      </c>
      <c r="X9715">
        <f>Sales_Data[[#This Row],[Sales]]-Sales_Data[[#This Row],[Cost]]</f>
        <v>23.201999999999998</v>
      </c>
      <c r="Y9715" s="3">
        <f>Sales_Data[[#This Row],[Gross_Profit_Recalc]]/Sales_Data[[#This Row],[Sales]]</f>
        <v>0.44999999999999996</v>
      </c>
      <c r="Z9715">
        <f>YEAR(Sales_Data[[#This Row],[Order Date]])</f>
        <v>2014</v>
      </c>
    </row>
    <row r="9716" spans="1:26" x14ac:dyDescent="0.2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>_xlfn.XLOOKUP(Sales_Data[[#This Row],[Category]],Assumptions_Model!A:A, Assumptions_Model!B:B)</f>
        <v>0.55000000000000004</v>
      </c>
      <c r="W9716">
        <f>Sales_Data[[#This Row],[Sales]]*Sales_Data[[#This Row],[Cost_%]]</f>
        <v>32.128799999999998</v>
      </c>
      <c r="X9716">
        <f>Sales_Data[[#This Row],[Sales]]-Sales_Data[[#This Row],[Cost]]</f>
        <v>26.287199999999999</v>
      </c>
      <c r="Y9716" s="3">
        <f>Sales_Data[[#This Row],[Gross_Profit_Recalc]]/Sales_Data[[#This Row],[Sales]]</f>
        <v>0.45</v>
      </c>
      <c r="Z9716">
        <f>YEAR(Sales_Data[[#This Row],[Order Date]])</f>
        <v>2014</v>
      </c>
    </row>
    <row r="9717" spans="1:26" x14ac:dyDescent="0.2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>_xlfn.XLOOKUP(Sales_Data[[#This Row],[Category]],Assumptions_Model!A:A, Assumptions_Model!B:B)</f>
        <v>0.6</v>
      </c>
      <c r="W9717">
        <f>Sales_Data[[#This Row],[Sales]]*Sales_Data[[#This Row],[Cost_%]]</f>
        <v>34.550400000000003</v>
      </c>
      <c r="X9717">
        <f>Sales_Data[[#This Row],[Sales]]-Sales_Data[[#This Row],[Cost]]</f>
        <v>23.0336</v>
      </c>
      <c r="Y9717" s="3">
        <f>Sales_Data[[#This Row],[Gross_Profit_Recalc]]/Sales_Data[[#This Row],[Sales]]</f>
        <v>0.39999999999999997</v>
      </c>
      <c r="Z9717">
        <f>YEAR(Sales_Data[[#This Row],[Order Date]])</f>
        <v>2016</v>
      </c>
    </row>
    <row r="9718" spans="1:26" x14ac:dyDescent="0.2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>_xlfn.XLOOKUP(Sales_Data[[#This Row],[Category]],Assumptions_Model!A:A, Assumptions_Model!B:B)</f>
        <v>0.6</v>
      </c>
      <c r="W9718">
        <f>Sales_Data[[#This Row],[Sales]]*Sales_Data[[#This Row],[Cost_%]]</f>
        <v>22.387199999999996</v>
      </c>
      <c r="X9718">
        <f>Sales_Data[[#This Row],[Sales]]-Sales_Data[[#This Row],[Cost]]</f>
        <v>14.924800000000001</v>
      </c>
      <c r="Y9718" s="3">
        <f>Sales_Data[[#This Row],[Gross_Profit_Recalc]]/Sales_Data[[#This Row],[Sales]]</f>
        <v>0.40000000000000008</v>
      </c>
      <c r="Z9718">
        <f>YEAR(Sales_Data[[#This Row],[Order Date]])</f>
        <v>2016</v>
      </c>
    </row>
    <row r="9719" spans="1:26" x14ac:dyDescent="0.2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>_xlfn.XLOOKUP(Sales_Data[[#This Row],[Category]],Assumptions_Model!A:A, Assumptions_Model!B:B)</f>
        <v>0.55000000000000004</v>
      </c>
      <c r="W9719">
        <f>Sales_Data[[#This Row],[Sales]]*Sales_Data[[#This Row],[Cost_%]]</f>
        <v>43.978000000000002</v>
      </c>
      <c r="X9719">
        <f>Sales_Data[[#This Row],[Sales]]-Sales_Data[[#This Row],[Cost]]</f>
        <v>35.981999999999992</v>
      </c>
      <c r="Y9719" s="3">
        <f>Sales_Data[[#This Row],[Gross_Profit_Recalc]]/Sales_Data[[#This Row],[Sales]]</f>
        <v>0.44999999999999996</v>
      </c>
      <c r="Z9719">
        <f>YEAR(Sales_Data[[#This Row],[Order Date]])</f>
        <v>2016</v>
      </c>
    </row>
    <row r="9720" spans="1:26" x14ac:dyDescent="0.2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>_xlfn.XLOOKUP(Sales_Data[[#This Row],[Category]],Assumptions_Model!A:A, Assumptions_Model!B:B)</f>
        <v>0.55000000000000004</v>
      </c>
      <c r="W9720">
        <f>Sales_Data[[#This Row],[Sales]]*Sales_Data[[#This Row],[Cost_%]]</f>
        <v>123.17800000000001</v>
      </c>
      <c r="X9720">
        <f>Sales_Data[[#This Row],[Sales]]-Sales_Data[[#This Row],[Cost]]</f>
        <v>100.782</v>
      </c>
      <c r="Y9720" s="3">
        <f>Sales_Data[[#This Row],[Gross_Profit_Recalc]]/Sales_Data[[#This Row],[Sales]]</f>
        <v>0.44999999999999996</v>
      </c>
      <c r="Z9720">
        <f>YEAR(Sales_Data[[#This Row],[Order Date]])</f>
        <v>2016</v>
      </c>
    </row>
    <row r="9721" spans="1:26" x14ac:dyDescent="0.2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>_xlfn.XLOOKUP(Sales_Data[[#This Row],[Category]],Assumptions_Model!A:A, Assumptions_Model!B:B)</f>
        <v>0.6</v>
      </c>
      <c r="W9721">
        <f>Sales_Data[[#This Row],[Sales]]*Sales_Data[[#This Row],[Cost_%]]</f>
        <v>132.61439999999999</v>
      </c>
      <c r="X9721">
        <f>Sales_Data[[#This Row],[Sales]]-Sales_Data[[#This Row],[Cost]]</f>
        <v>88.409600000000012</v>
      </c>
      <c r="Y9721" s="3">
        <f>Sales_Data[[#This Row],[Gross_Profit_Recalc]]/Sales_Data[[#This Row],[Sales]]</f>
        <v>0.40000000000000008</v>
      </c>
      <c r="Z9721">
        <f>YEAR(Sales_Data[[#This Row],[Order Date]])</f>
        <v>2017</v>
      </c>
    </row>
    <row r="9722" spans="1:26" x14ac:dyDescent="0.2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f>_xlfn.XLOOKUP(Sales_Data[[#This Row],[Category]],Assumptions_Model!A:A, Assumptions_Model!B:B)</f>
        <v>0.65</v>
      </c>
      <c r="W9722">
        <f>Sales_Data[[#This Row],[Sales]]*Sales_Data[[#This Row],[Cost_%]]</f>
        <v>12.324000000000002</v>
      </c>
      <c r="X9722">
        <f>Sales_Data[[#This Row],[Sales]]-Sales_Data[[#This Row],[Cost]]</f>
        <v>6.6359999999999992</v>
      </c>
      <c r="Y9722" s="3">
        <f>Sales_Data[[#This Row],[Gross_Profit_Recalc]]/Sales_Data[[#This Row],[Sales]]</f>
        <v>0.34999999999999992</v>
      </c>
      <c r="Z9722">
        <f>YEAR(Sales_Data[[#This Row],[Order Date]])</f>
        <v>2016</v>
      </c>
    </row>
    <row r="9723" spans="1:26" x14ac:dyDescent="0.2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f>_xlfn.XLOOKUP(Sales_Data[[#This Row],[Category]],Assumptions_Model!A:A, Assumptions_Model!B:B)</f>
        <v>0.65</v>
      </c>
      <c r="W9723">
        <f>Sales_Data[[#This Row],[Sales]]*Sales_Data[[#This Row],[Cost_%]]</f>
        <v>212.31990000000002</v>
      </c>
      <c r="X9723">
        <f>Sales_Data[[#This Row],[Sales]]-Sales_Data[[#This Row],[Cost]]</f>
        <v>114.3261</v>
      </c>
      <c r="Y9723" s="3">
        <f>Sales_Data[[#This Row],[Gross_Profit_Recalc]]/Sales_Data[[#This Row],[Sales]]</f>
        <v>0.35</v>
      </c>
      <c r="Z9723">
        <f>YEAR(Sales_Data[[#This Row],[Order Date]])</f>
        <v>2016</v>
      </c>
    </row>
    <row r="9724" spans="1:26" x14ac:dyDescent="0.2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>_xlfn.XLOOKUP(Sales_Data[[#This Row],[Category]],Assumptions_Model!A:A, Assumptions_Model!B:B)</f>
        <v>0.55000000000000004</v>
      </c>
      <c r="W9724">
        <f>Sales_Data[[#This Row],[Sales]]*Sales_Data[[#This Row],[Cost_%]]</f>
        <v>49.483500000000006</v>
      </c>
      <c r="X9724">
        <f>Sales_Data[[#This Row],[Sales]]-Sales_Data[[#This Row],[Cost]]</f>
        <v>40.486499999999992</v>
      </c>
      <c r="Y9724" s="3">
        <f>Sales_Data[[#This Row],[Gross_Profit_Recalc]]/Sales_Data[[#This Row],[Sales]]</f>
        <v>0.4499999999999999</v>
      </c>
      <c r="Z9724">
        <f>YEAR(Sales_Data[[#This Row],[Order Date]])</f>
        <v>2016</v>
      </c>
    </row>
    <row r="9725" spans="1:26" x14ac:dyDescent="0.2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>_xlfn.XLOOKUP(Sales_Data[[#This Row],[Category]],Assumptions_Model!A:A, Assumptions_Model!B:B)</f>
        <v>0.6</v>
      </c>
      <c r="W9725">
        <f>Sales_Data[[#This Row],[Sales]]*Sales_Data[[#This Row],[Cost_%]]</f>
        <v>178.02719999999999</v>
      </c>
      <c r="X9725">
        <f>Sales_Data[[#This Row],[Sales]]-Sales_Data[[#This Row],[Cost]]</f>
        <v>118.6848</v>
      </c>
      <c r="Y9725" s="3">
        <f>Sales_Data[[#This Row],[Gross_Profit_Recalc]]/Sales_Data[[#This Row],[Sales]]</f>
        <v>0.4</v>
      </c>
      <c r="Z9725">
        <f>YEAR(Sales_Data[[#This Row],[Order Date]])</f>
        <v>2014</v>
      </c>
    </row>
    <row r="9726" spans="1:26" x14ac:dyDescent="0.2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>_xlfn.XLOOKUP(Sales_Data[[#This Row],[Category]],Assumptions_Model!A:A, Assumptions_Model!B:B)</f>
        <v>0.6</v>
      </c>
      <c r="W9726">
        <f>Sales_Data[[#This Row],[Sales]]*Sales_Data[[#This Row],[Cost_%]]</f>
        <v>7.3343999999999996</v>
      </c>
      <c r="X9726">
        <f>Sales_Data[[#This Row],[Sales]]-Sales_Data[[#This Row],[Cost]]</f>
        <v>4.8896000000000006</v>
      </c>
      <c r="Y9726" s="3">
        <f>Sales_Data[[#This Row],[Gross_Profit_Recalc]]/Sales_Data[[#This Row],[Sales]]</f>
        <v>0.4</v>
      </c>
      <c r="Z9726">
        <f>YEAR(Sales_Data[[#This Row],[Order Date]])</f>
        <v>2015</v>
      </c>
    </row>
    <row r="9727" spans="1:26" x14ac:dyDescent="0.2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>_xlfn.XLOOKUP(Sales_Data[[#This Row],[Category]],Assumptions_Model!A:A, Assumptions_Model!B:B)</f>
        <v>0.55000000000000004</v>
      </c>
      <c r="W9727">
        <f>Sales_Data[[#This Row],[Sales]]*Sales_Data[[#This Row],[Cost_%]]</f>
        <v>49.483500000000006</v>
      </c>
      <c r="X9727">
        <f>Sales_Data[[#This Row],[Sales]]-Sales_Data[[#This Row],[Cost]]</f>
        <v>40.486499999999992</v>
      </c>
      <c r="Y9727" s="3">
        <f>Sales_Data[[#This Row],[Gross_Profit_Recalc]]/Sales_Data[[#This Row],[Sales]]</f>
        <v>0.4499999999999999</v>
      </c>
      <c r="Z9727">
        <f>YEAR(Sales_Data[[#This Row],[Order Date]])</f>
        <v>2017</v>
      </c>
    </row>
    <row r="9728" spans="1:26" x14ac:dyDescent="0.2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>_xlfn.XLOOKUP(Sales_Data[[#This Row],[Category]],Assumptions_Model!A:A, Assumptions_Model!B:B)</f>
        <v>0.6</v>
      </c>
      <c r="W9728">
        <f>Sales_Data[[#This Row],[Sales]]*Sales_Data[[#This Row],[Cost_%]]</f>
        <v>172.11600000000001</v>
      </c>
      <c r="X9728">
        <f>Sales_Data[[#This Row],[Sales]]-Sales_Data[[#This Row],[Cost]]</f>
        <v>114.744</v>
      </c>
      <c r="Y9728" s="3">
        <f>Sales_Data[[#This Row],[Gross_Profit_Recalc]]/Sales_Data[[#This Row],[Sales]]</f>
        <v>0.39999999999999997</v>
      </c>
      <c r="Z9728">
        <f>YEAR(Sales_Data[[#This Row],[Order Date]])</f>
        <v>2017</v>
      </c>
    </row>
    <row r="9729" spans="1:26" x14ac:dyDescent="0.2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>_xlfn.XLOOKUP(Sales_Data[[#This Row],[Category]],Assumptions_Model!A:A, Assumptions_Model!B:B)</f>
        <v>0.55000000000000004</v>
      </c>
      <c r="W9729">
        <f>Sales_Data[[#This Row],[Sales]]*Sales_Data[[#This Row],[Cost_%]]</f>
        <v>538.97250000000008</v>
      </c>
      <c r="X9729">
        <f>Sales_Data[[#This Row],[Sales]]-Sales_Data[[#This Row],[Cost]]</f>
        <v>440.97749999999996</v>
      </c>
      <c r="Y9729" s="3">
        <f>Sales_Data[[#This Row],[Gross_Profit_Recalc]]/Sales_Data[[#This Row],[Sales]]</f>
        <v>0.44999999999999996</v>
      </c>
      <c r="Z9729">
        <f>YEAR(Sales_Data[[#This Row],[Order Date]])</f>
        <v>2017</v>
      </c>
    </row>
    <row r="9730" spans="1:26" x14ac:dyDescent="0.2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>_xlfn.XLOOKUP(Sales_Data[[#This Row],[Category]],Assumptions_Model!A:A, Assumptions_Model!B:B)</f>
        <v>0.6</v>
      </c>
      <c r="W9730">
        <f>Sales_Data[[#This Row],[Sales]]*Sales_Data[[#This Row],[Cost_%]]</f>
        <v>2.6160000000000001</v>
      </c>
      <c r="X9730">
        <f>Sales_Data[[#This Row],[Sales]]-Sales_Data[[#This Row],[Cost]]</f>
        <v>1.7440000000000002</v>
      </c>
      <c r="Y9730" s="3">
        <f>Sales_Data[[#This Row],[Gross_Profit_Recalc]]/Sales_Data[[#This Row],[Sales]]</f>
        <v>0.4</v>
      </c>
      <c r="Z9730">
        <f>YEAR(Sales_Data[[#This Row],[Order Date]])</f>
        <v>2017</v>
      </c>
    </row>
    <row r="9731" spans="1:26" x14ac:dyDescent="0.2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f>_xlfn.XLOOKUP(Sales_Data[[#This Row],[Category]],Assumptions_Model!A:A, Assumptions_Model!B:B)</f>
        <v>0.6</v>
      </c>
      <c r="W9731">
        <f>Sales_Data[[#This Row],[Sales]]*Sales_Data[[#This Row],[Cost_%]]</f>
        <v>6.0287999999999995</v>
      </c>
      <c r="X9731">
        <f>Sales_Data[[#This Row],[Sales]]-Sales_Data[[#This Row],[Cost]]</f>
        <v>4.0192000000000005</v>
      </c>
      <c r="Y9731" s="3">
        <f>Sales_Data[[#This Row],[Gross_Profit_Recalc]]/Sales_Data[[#This Row],[Sales]]</f>
        <v>0.40000000000000008</v>
      </c>
      <c r="Z9731">
        <f>YEAR(Sales_Data[[#This Row],[Order Date]])</f>
        <v>2014</v>
      </c>
    </row>
    <row r="9732" spans="1:26" x14ac:dyDescent="0.2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>_xlfn.XLOOKUP(Sales_Data[[#This Row],[Category]],Assumptions_Model!A:A, Assumptions_Model!B:B)</f>
        <v>0.6</v>
      </c>
      <c r="W9732">
        <f>Sales_Data[[#This Row],[Sales]]*Sales_Data[[#This Row],[Cost_%]]</f>
        <v>484.65</v>
      </c>
      <c r="X9732">
        <f>Sales_Data[[#This Row],[Sales]]-Sales_Data[[#This Row],[Cost]]</f>
        <v>323.10000000000002</v>
      </c>
      <c r="Y9732" s="3">
        <f>Sales_Data[[#This Row],[Gross_Profit_Recalc]]/Sales_Data[[#This Row],[Sales]]</f>
        <v>0.4</v>
      </c>
      <c r="Z9732">
        <f>YEAR(Sales_Data[[#This Row],[Order Date]])</f>
        <v>2014</v>
      </c>
    </row>
    <row r="9733" spans="1:26" x14ac:dyDescent="0.2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>_xlfn.XLOOKUP(Sales_Data[[#This Row],[Category]],Assumptions_Model!A:A, Assumptions_Model!B:B)</f>
        <v>0.6</v>
      </c>
      <c r="W9733">
        <f>Sales_Data[[#This Row],[Sales]]*Sales_Data[[#This Row],[Cost_%]]</f>
        <v>20.544</v>
      </c>
      <c r="X9733">
        <f>Sales_Data[[#This Row],[Sales]]-Sales_Data[[#This Row],[Cost]]</f>
        <v>13.696000000000002</v>
      </c>
      <c r="Y9733" s="3">
        <f>Sales_Data[[#This Row],[Gross_Profit_Recalc]]/Sales_Data[[#This Row],[Sales]]</f>
        <v>0.4</v>
      </c>
      <c r="Z9733">
        <f>YEAR(Sales_Data[[#This Row],[Order Date]])</f>
        <v>2017</v>
      </c>
    </row>
    <row r="9734" spans="1:26" x14ac:dyDescent="0.2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f>_xlfn.XLOOKUP(Sales_Data[[#This Row],[Category]],Assumptions_Model!A:A, Assumptions_Model!B:B)</f>
        <v>0.65</v>
      </c>
      <c r="W9734">
        <f>Sales_Data[[#This Row],[Sales]]*Sales_Data[[#This Row],[Cost_%]]</f>
        <v>325.15600000000001</v>
      </c>
      <c r="X9734">
        <f>Sales_Data[[#This Row],[Sales]]-Sales_Data[[#This Row],[Cost]]</f>
        <v>175.084</v>
      </c>
      <c r="Y9734" s="3">
        <f>Sales_Data[[#This Row],[Gross_Profit_Recalc]]/Sales_Data[[#This Row],[Sales]]</f>
        <v>0.35</v>
      </c>
      <c r="Z9734">
        <f>YEAR(Sales_Data[[#This Row],[Order Date]])</f>
        <v>2014</v>
      </c>
    </row>
    <row r="9735" spans="1:26" x14ac:dyDescent="0.2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f>_xlfn.XLOOKUP(Sales_Data[[#This Row],[Category]],Assumptions_Model!A:A, Assumptions_Model!B:B)</f>
        <v>0.6</v>
      </c>
      <c r="W9735">
        <f>Sales_Data[[#This Row],[Sales]]*Sales_Data[[#This Row],[Cost_%]]</f>
        <v>12.072000000000001</v>
      </c>
      <c r="X9735">
        <f>Sales_Data[[#This Row],[Sales]]-Sales_Data[[#This Row],[Cost]]</f>
        <v>8.048</v>
      </c>
      <c r="Y9735" s="3">
        <f>Sales_Data[[#This Row],[Gross_Profit_Recalc]]/Sales_Data[[#This Row],[Sales]]</f>
        <v>0.39999999999999997</v>
      </c>
      <c r="Z9735">
        <f>YEAR(Sales_Data[[#This Row],[Order Date]])</f>
        <v>2014</v>
      </c>
    </row>
    <row r="9736" spans="1:26" x14ac:dyDescent="0.2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>_xlfn.XLOOKUP(Sales_Data[[#This Row],[Category]],Assumptions_Model!A:A, Assumptions_Model!B:B)</f>
        <v>0.6</v>
      </c>
      <c r="W9736">
        <f>Sales_Data[[#This Row],[Sales]]*Sales_Data[[#This Row],[Cost_%]]</f>
        <v>538.19399999999996</v>
      </c>
      <c r="X9736">
        <f>Sales_Data[[#This Row],[Sales]]-Sales_Data[[#This Row],[Cost]]</f>
        <v>358.79600000000005</v>
      </c>
      <c r="Y9736" s="3">
        <f>Sales_Data[[#This Row],[Gross_Profit_Recalc]]/Sales_Data[[#This Row],[Sales]]</f>
        <v>0.40000000000000008</v>
      </c>
      <c r="Z9736">
        <f>YEAR(Sales_Data[[#This Row],[Order Date]])</f>
        <v>2014</v>
      </c>
    </row>
    <row r="9737" spans="1:26" x14ac:dyDescent="0.2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f>_xlfn.XLOOKUP(Sales_Data[[#This Row],[Category]],Assumptions_Model!A:A, Assumptions_Model!B:B)</f>
        <v>0.6</v>
      </c>
      <c r="W9737">
        <f>Sales_Data[[#This Row],[Sales]]*Sales_Data[[#This Row],[Cost_%]]</f>
        <v>3.528</v>
      </c>
      <c r="X9737">
        <f>Sales_Data[[#This Row],[Sales]]-Sales_Data[[#This Row],[Cost]]</f>
        <v>2.3519999999999999</v>
      </c>
      <c r="Y9737" s="3">
        <f>Sales_Data[[#This Row],[Gross_Profit_Recalc]]/Sales_Data[[#This Row],[Sales]]</f>
        <v>0.39999999999999997</v>
      </c>
      <c r="Z9737">
        <f>YEAR(Sales_Data[[#This Row],[Order Date]])</f>
        <v>2014</v>
      </c>
    </row>
    <row r="9738" spans="1:26" x14ac:dyDescent="0.2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>_xlfn.XLOOKUP(Sales_Data[[#This Row],[Category]],Assumptions_Model!A:A, Assumptions_Model!B:B)</f>
        <v>0.55000000000000004</v>
      </c>
      <c r="W9738">
        <f>Sales_Data[[#This Row],[Sales]]*Sales_Data[[#This Row],[Cost_%]]</f>
        <v>148.48900000000003</v>
      </c>
      <c r="X9738">
        <f>Sales_Data[[#This Row],[Sales]]-Sales_Data[[#This Row],[Cost]]</f>
        <v>121.49099999999999</v>
      </c>
      <c r="Y9738" s="3">
        <f>Sales_Data[[#This Row],[Gross_Profit_Recalc]]/Sales_Data[[#This Row],[Sales]]</f>
        <v>0.4499999999999999</v>
      </c>
      <c r="Z9738">
        <f>YEAR(Sales_Data[[#This Row],[Order Date]])</f>
        <v>2015</v>
      </c>
    </row>
    <row r="9739" spans="1:26" x14ac:dyDescent="0.2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f>_xlfn.XLOOKUP(Sales_Data[[#This Row],[Category]],Assumptions_Model!A:A, Assumptions_Model!B:B)</f>
        <v>0.6</v>
      </c>
      <c r="W9739">
        <f>Sales_Data[[#This Row],[Sales]]*Sales_Data[[#This Row],[Cost_%]]</f>
        <v>186.072</v>
      </c>
      <c r="X9739">
        <f>Sales_Data[[#This Row],[Sales]]-Sales_Data[[#This Row],[Cost]]</f>
        <v>124.048</v>
      </c>
      <c r="Y9739" s="3">
        <f>Sales_Data[[#This Row],[Gross_Profit_Recalc]]/Sales_Data[[#This Row],[Sales]]</f>
        <v>0.4</v>
      </c>
      <c r="Z9739">
        <f>YEAR(Sales_Data[[#This Row],[Order Date]])</f>
        <v>2017</v>
      </c>
    </row>
    <row r="9740" spans="1:26" x14ac:dyDescent="0.2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>_xlfn.XLOOKUP(Sales_Data[[#This Row],[Category]],Assumptions_Model!A:A, Assumptions_Model!B:B)</f>
        <v>0.6</v>
      </c>
      <c r="W9740">
        <f>Sales_Data[[#This Row],[Sales]]*Sales_Data[[#This Row],[Cost_%]]</f>
        <v>42.278399999999998</v>
      </c>
      <c r="X9740">
        <f>Sales_Data[[#This Row],[Sales]]-Sales_Data[[#This Row],[Cost]]</f>
        <v>28.185600000000001</v>
      </c>
      <c r="Y9740" s="3">
        <f>Sales_Data[[#This Row],[Gross_Profit_Recalc]]/Sales_Data[[#This Row],[Sales]]</f>
        <v>0.4</v>
      </c>
      <c r="Z9740">
        <f>YEAR(Sales_Data[[#This Row],[Order Date]])</f>
        <v>2017</v>
      </c>
    </row>
    <row r="9741" spans="1:26" x14ac:dyDescent="0.2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>_xlfn.XLOOKUP(Sales_Data[[#This Row],[Category]],Assumptions_Model!A:A, Assumptions_Model!B:B)</f>
        <v>0.6</v>
      </c>
      <c r="W9741">
        <f>Sales_Data[[#This Row],[Sales]]*Sales_Data[[#This Row],[Cost_%]]</f>
        <v>11.808</v>
      </c>
      <c r="X9741">
        <f>Sales_Data[[#This Row],[Sales]]-Sales_Data[[#This Row],[Cost]]</f>
        <v>7.8719999999999999</v>
      </c>
      <c r="Y9741" s="3">
        <f>Sales_Data[[#This Row],[Gross_Profit_Recalc]]/Sales_Data[[#This Row],[Sales]]</f>
        <v>0.4</v>
      </c>
      <c r="Z9741">
        <f>YEAR(Sales_Data[[#This Row],[Order Date]])</f>
        <v>2017</v>
      </c>
    </row>
    <row r="9742" spans="1:26" x14ac:dyDescent="0.2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>_xlfn.XLOOKUP(Sales_Data[[#This Row],[Category]],Assumptions_Model!A:A, Assumptions_Model!B:B)</f>
        <v>0.6</v>
      </c>
      <c r="W9742">
        <f>Sales_Data[[#This Row],[Sales]]*Sales_Data[[#This Row],[Cost_%]]</f>
        <v>84.401999999999987</v>
      </c>
      <c r="X9742">
        <f>Sales_Data[[#This Row],[Sales]]-Sales_Data[[#This Row],[Cost]]</f>
        <v>56.268000000000001</v>
      </c>
      <c r="Y9742" s="3">
        <f>Sales_Data[[#This Row],[Gross_Profit_Recalc]]/Sales_Data[[#This Row],[Sales]]</f>
        <v>0.4</v>
      </c>
      <c r="Z9742">
        <f>YEAR(Sales_Data[[#This Row],[Order Date]])</f>
        <v>2017</v>
      </c>
    </row>
    <row r="9743" spans="1:26" x14ac:dyDescent="0.2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>_xlfn.XLOOKUP(Sales_Data[[#This Row],[Category]],Assumptions_Model!A:A, Assumptions_Model!B:B)</f>
        <v>0.65</v>
      </c>
      <c r="W9743">
        <f>Sales_Data[[#This Row],[Sales]]*Sales_Data[[#This Row],[Cost_%]]</f>
        <v>2863.1849999999999</v>
      </c>
      <c r="X9743">
        <f>Sales_Data[[#This Row],[Sales]]-Sales_Data[[#This Row],[Cost]]</f>
        <v>1541.7149999999997</v>
      </c>
      <c r="Y9743" s="3">
        <f>Sales_Data[[#This Row],[Gross_Profit_Recalc]]/Sales_Data[[#This Row],[Sales]]</f>
        <v>0.35</v>
      </c>
      <c r="Z9743">
        <f>YEAR(Sales_Data[[#This Row],[Order Date]])</f>
        <v>2015</v>
      </c>
    </row>
    <row r="9744" spans="1:26" x14ac:dyDescent="0.2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>_xlfn.XLOOKUP(Sales_Data[[#This Row],[Category]],Assumptions_Model!A:A, Assumptions_Model!B:B)</f>
        <v>0.6</v>
      </c>
      <c r="W9744">
        <f>Sales_Data[[#This Row],[Sales]]*Sales_Data[[#This Row],[Cost_%]]</f>
        <v>37.589999999999996</v>
      </c>
      <c r="X9744">
        <f>Sales_Data[[#This Row],[Sales]]-Sales_Data[[#This Row],[Cost]]</f>
        <v>25.060000000000002</v>
      </c>
      <c r="Y9744" s="3">
        <f>Sales_Data[[#This Row],[Gross_Profit_Recalc]]/Sales_Data[[#This Row],[Sales]]</f>
        <v>0.4</v>
      </c>
      <c r="Z9744">
        <f>YEAR(Sales_Data[[#This Row],[Order Date]])</f>
        <v>2017</v>
      </c>
    </row>
    <row r="9745" spans="1:26" x14ac:dyDescent="0.2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>_xlfn.XLOOKUP(Sales_Data[[#This Row],[Category]],Assumptions_Model!A:A, Assumptions_Model!B:B)</f>
        <v>0.6</v>
      </c>
      <c r="W9745">
        <f>Sales_Data[[#This Row],[Sales]]*Sales_Data[[#This Row],[Cost_%]]</f>
        <v>5.669999999999999</v>
      </c>
      <c r="X9745">
        <f>Sales_Data[[#This Row],[Sales]]-Sales_Data[[#This Row],[Cost]]</f>
        <v>3.7800000000000002</v>
      </c>
      <c r="Y9745" s="3">
        <f>Sales_Data[[#This Row],[Gross_Profit_Recalc]]/Sales_Data[[#This Row],[Sales]]</f>
        <v>0.40000000000000008</v>
      </c>
      <c r="Z9745">
        <f>YEAR(Sales_Data[[#This Row],[Order Date]])</f>
        <v>2016</v>
      </c>
    </row>
    <row r="9746" spans="1:26" x14ac:dyDescent="0.2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>_xlfn.XLOOKUP(Sales_Data[[#This Row],[Category]],Assumptions_Model!A:A, Assumptions_Model!B:B)</f>
        <v>0.6</v>
      </c>
      <c r="W9746">
        <f>Sales_Data[[#This Row],[Sales]]*Sales_Data[[#This Row],[Cost_%]]</f>
        <v>161.1456</v>
      </c>
      <c r="X9746">
        <f>Sales_Data[[#This Row],[Sales]]-Sales_Data[[#This Row],[Cost]]</f>
        <v>107.43040000000002</v>
      </c>
      <c r="Y9746" s="3">
        <f>Sales_Data[[#This Row],[Gross_Profit_Recalc]]/Sales_Data[[#This Row],[Sales]]</f>
        <v>0.4</v>
      </c>
      <c r="Z9746">
        <f>YEAR(Sales_Data[[#This Row],[Order Date]])</f>
        <v>2017</v>
      </c>
    </row>
    <row r="9747" spans="1:26" x14ac:dyDescent="0.2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>_xlfn.XLOOKUP(Sales_Data[[#This Row],[Category]],Assumptions_Model!A:A, Assumptions_Model!B:B)</f>
        <v>0.65</v>
      </c>
      <c r="W9747">
        <f>Sales_Data[[#This Row],[Sales]]*Sales_Data[[#This Row],[Cost_%]]</f>
        <v>236.65199999999999</v>
      </c>
      <c r="X9747">
        <f>Sales_Data[[#This Row],[Sales]]-Sales_Data[[#This Row],[Cost]]</f>
        <v>127.428</v>
      </c>
      <c r="Y9747" s="3">
        <f>Sales_Data[[#This Row],[Gross_Profit_Recalc]]/Sales_Data[[#This Row],[Sales]]</f>
        <v>0.35000000000000003</v>
      </c>
      <c r="Z9747">
        <f>YEAR(Sales_Data[[#This Row],[Order Date]])</f>
        <v>2017</v>
      </c>
    </row>
    <row r="9748" spans="1:26" x14ac:dyDescent="0.2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>_xlfn.XLOOKUP(Sales_Data[[#This Row],[Category]],Assumptions_Model!A:A, Assumptions_Model!B:B)</f>
        <v>0.65</v>
      </c>
      <c r="W9748">
        <f>Sales_Data[[#This Row],[Sales]]*Sales_Data[[#This Row],[Cost_%]]</f>
        <v>46.2072</v>
      </c>
      <c r="X9748">
        <f>Sales_Data[[#This Row],[Sales]]-Sales_Data[[#This Row],[Cost]]</f>
        <v>24.880799999999994</v>
      </c>
      <c r="Y9748" s="3">
        <f>Sales_Data[[#This Row],[Gross_Profit_Recalc]]/Sales_Data[[#This Row],[Sales]]</f>
        <v>0.34999999999999992</v>
      </c>
      <c r="Z9748">
        <f>YEAR(Sales_Data[[#This Row],[Order Date]])</f>
        <v>2017</v>
      </c>
    </row>
    <row r="9749" spans="1:26" x14ac:dyDescent="0.2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>_xlfn.XLOOKUP(Sales_Data[[#This Row],[Category]],Assumptions_Model!A:A, Assumptions_Model!B:B)</f>
        <v>0.65</v>
      </c>
      <c r="W9749">
        <f>Sales_Data[[#This Row],[Sales]]*Sales_Data[[#This Row],[Cost_%]]</f>
        <v>7.1396000000000006</v>
      </c>
      <c r="X9749">
        <f>Sales_Data[[#This Row],[Sales]]-Sales_Data[[#This Row],[Cost]]</f>
        <v>3.8443999999999994</v>
      </c>
      <c r="Y9749" s="3">
        <f>Sales_Data[[#This Row],[Gross_Profit_Recalc]]/Sales_Data[[#This Row],[Sales]]</f>
        <v>0.34999999999999992</v>
      </c>
      <c r="Z9749">
        <f>YEAR(Sales_Data[[#This Row],[Order Date]])</f>
        <v>2014</v>
      </c>
    </row>
    <row r="9750" spans="1:26" x14ac:dyDescent="0.2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>_xlfn.XLOOKUP(Sales_Data[[#This Row],[Category]],Assumptions_Model!A:A, Assumptions_Model!B:B)</f>
        <v>0.65</v>
      </c>
      <c r="W9750">
        <f>Sales_Data[[#This Row],[Sales]]*Sales_Data[[#This Row],[Cost_%]]</f>
        <v>518.66359999999997</v>
      </c>
      <c r="X9750">
        <f>Sales_Data[[#This Row],[Sales]]-Sales_Data[[#This Row],[Cost]]</f>
        <v>279.28039999999999</v>
      </c>
      <c r="Y9750" s="3">
        <f>Sales_Data[[#This Row],[Gross_Profit_Recalc]]/Sales_Data[[#This Row],[Sales]]</f>
        <v>0.35</v>
      </c>
      <c r="Z9750">
        <f>YEAR(Sales_Data[[#This Row],[Order Date]])</f>
        <v>2014</v>
      </c>
    </row>
    <row r="9751" spans="1:26" x14ac:dyDescent="0.2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>_xlfn.XLOOKUP(Sales_Data[[#This Row],[Category]],Assumptions_Model!A:A, Assumptions_Model!B:B)</f>
        <v>0.55000000000000004</v>
      </c>
      <c r="W9751">
        <f>Sales_Data[[#This Row],[Sales]]*Sales_Data[[#This Row],[Cost_%]]</f>
        <v>87.989000000000004</v>
      </c>
      <c r="X9751">
        <f>Sales_Data[[#This Row],[Sales]]-Sales_Data[[#This Row],[Cost]]</f>
        <v>71.990999999999985</v>
      </c>
      <c r="Y9751" s="3">
        <f>Sales_Data[[#This Row],[Gross_Profit_Recalc]]/Sales_Data[[#This Row],[Sales]]</f>
        <v>0.44999999999999996</v>
      </c>
      <c r="Z9751">
        <f>YEAR(Sales_Data[[#This Row],[Order Date]])</f>
        <v>2016</v>
      </c>
    </row>
    <row r="9752" spans="1:26" x14ac:dyDescent="0.2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>_xlfn.XLOOKUP(Sales_Data[[#This Row],[Category]],Assumptions_Model!A:A, Assumptions_Model!B:B)</f>
        <v>0.6</v>
      </c>
      <c r="W9752">
        <f>Sales_Data[[#This Row],[Sales]]*Sales_Data[[#This Row],[Cost_%]]</f>
        <v>3.2063999999999999</v>
      </c>
      <c r="X9752">
        <f>Sales_Data[[#This Row],[Sales]]-Sales_Data[[#This Row],[Cost]]</f>
        <v>2.1376000000000004</v>
      </c>
      <c r="Y9752" s="3">
        <f>Sales_Data[[#This Row],[Gross_Profit_Recalc]]/Sales_Data[[#This Row],[Sales]]</f>
        <v>0.4</v>
      </c>
      <c r="Z9752">
        <f>YEAR(Sales_Data[[#This Row],[Order Date]])</f>
        <v>2016</v>
      </c>
    </row>
    <row r="9753" spans="1:26" x14ac:dyDescent="0.2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>_xlfn.XLOOKUP(Sales_Data[[#This Row],[Category]],Assumptions_Model!A:A, Assumptions_Model!B:B)</f>
        <v>0.6</v>
      </c>
      <c r="W9753">
        <f>Sales_Data[[#This Row],[Sales]]*Sales_Data[[#This Row],[Cost_%]]</f>
        <v>16.631999999999998</v>
      </c>
      <c r="X9753">
        <f>Sales_Data[[#This Row],[Sales]]-Sales_Data[[#This Row],[Cost]]</f>
        <v>11.088000000000001</v>
      </c>
      <c r="Y9753" s="3">
        <f>Sales_Data[[#This Row],[Gross_Profit_Recalc]]/Sales_Data[[#This Row],[Sales]]</f>
        <v>0.40000000000000008</v>
      </c>
      <c r="Z9753">
        <f>YEAR(Sales_Data[[#This Row],[Order Date]])</f>
        <v>2016</v>
      </c>
    </row>
    <row r="9754" spans="1:26" x14ac:dyDescent="0.2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>_xlfn.XLOOKUP(Sales_Data[[#This Row],[Category]],Assumptions_Model!A:A, Assumptions_Model!B:B)</f>
        <v>0.6</v>
      </c>
      <c r="W9754">
        <f>Sales_Data[[#This Row],[Sales]]*Sales_Data[[#This Row],[Cost_%]]</f>
        <v>1.4976</v>
      </c>
      <c r="X9754">
        <f>Sales_Data[[#This Row],[Sales]]-Sales_Data[[#This Row],[Cost]]</f>
        <v>0.99839999999999995</v>
      </c>
      <c r="Y9754" s="3">
        <f>Sales_Data[[#This Row],[Gross_Profit_Recalc]]/Sales_Data[[#This Row],[Sales]]</f>
        <v>0.39999999999999997</v>
      </c>
      <c r="Z9754">
        <f>YEAR(Sales_Data[[#This Row],[Order Date]])</f>
        <v>2016</v>
      </c>
    </row>
    <row r="9755" spans="1:26" x14ac:dyDescent="0.2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f>_xlfn.XLOOKUP(Sales_Data[[#This Row],[Category]],Assumptions_Model!A:A, Assumptions_Model!B:B)</f>
        <v>0.6</v>
      </c>
      <c r="W9755">
        <f>Sales_Data[[#This Row],[Sales]]*Sales_Data[[#This Row],[Cost_%]]</f>
        <v>4.9559999999999995</v>
      </c>
      <c r="X9755">
        <f>Sales_Data[[#This Row],[Sales]]-Sales_Data[[#This Row],[Cost]]</f>
        <v>3.3040000000000003</v>
      </c>
      <c r="Y9755" s="3">
        <f>Sales_Data[[#This Row],[Gross_Profit_Recalc]]/Sales_Data[[#This Row],[Sales]]</f>
        <v>0.4</v>
      </c>
      <c r="Z9755">
        <f>YEAR(Sales_Data[[#This Row],[Order Date]])</f>
        <v>2017</v>
      </c>
    </row>
    <row r="9756" spans="1:26" x14ac:dyDescent="0.2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>_xlfn.XLOOKUP(Sales_Data[[#This Row],[Category]],Assumptions_Model!A:A, Assumptions_Model!B:B)</f>
        <v>0.6</v>
      </c>
      <c r="W9756">
        <f>Sales_Data[[#This Row],[Sales]]*Sales_Data[[#This Row],[Cost_%]]</f>
        <v>10.656000000000001</v>
      </c>
      <c r="X9756">
        <f>Sales_Data[[#This Row],[Sales]]-Sales_Data[[#This Row],[Cost]]</f>
        <v>7.104000000000001</v>
      </c>
      <c r="Y9756" s="3">
        <f>Sales_Data[[#This Row],[Gross_Profit_Recalc]]/Sales_Data[[#This Row],[Sales]]</f>
        <v>0.4</v>
      </c>
      <c r="Z9756">
        <f>YEAR(Sales_Data[[#This Row],[Order Date]])</f>
        <v>2017</v>
      </c>
    </row>
    <row r="9757" spans="1:26" x14ac:dyDescent="0.2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f>_xlfn.XLOOKUP(Sales_Data[[#This Row],[Category]],Assumptions_Model!A:A, Assumptions_Model!B:B)</f>
        <v>0.6</v>
      </c>
      <c r="W9757">
        <f>Sales_Data[[#This Row],[Sales]]*Sales_Data[[#This Row],[Cost_%]]</f>
        <v>199.76399999999998</v>
      </c>
      <c r="X9757">
        <f>Sales_Data[[#This Row],[Sales]]-Sales_Data[[#This Row],[Cost]]</f>
        <v>133.17600000000002</v>
      </c>
      <c r="Y9757" s="3">
        <f>Sales_Data[[#This Row],[Gross_Profit_Recalc]]/Sales_Data[[#This Row],[Sales]]</f>
        <v>0.40000000000000008</v>
      </c>
      <c r="Z9757">
        <f>YEAR(Sales_Data[[#This Row],[Order Date]])</f>
        <v>2017</v>
      </c>
    </row>
    <row r="9758" spans="1:26" x14ac:dyDescent="0.2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>_xlfn.XLOOKUP(Sales_Data[[#This Row],[Category]],Assumptions_Model!A:A, Assumptions_Model!B:B)</f>
        <v>0.65</v>
      </c>
      <c r="W9758">
        <f>Sales_Data[[#This Row],[Sales]]*Sales_Data[[#This Row],[Cost_%]]</f>
        <v>189.86500000000001</v>
      </c>
      <c r="X9758">
        <f>Sales_Data[[#This Row],[Sales]]-Sales_Data[[#This Row],[Cost]]</f>
        <v>102.23500000000001</v>
      </c>
      <c r="Y9758" s="3">
        <f>Sales_Data[[#This Row],[Gross_Profit_Recalc]]/Sales_Data[[#This Row],[Sales]]</f>
        <v>0.35000000000000003</v>
      </c>
      <c r="Z9758">
        <f>YEAR(Sales_Data[[#This Row],[Order Date]])</f>
        <v>2017</v>
      </c>
    </row>
    <row r="9759" spans="1:26" x14ac:dyDescent="0.2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f>_xlfn.XLOOKUP(Sales_Data[[#This Row],[Category]],Assumptions_Model!A:A, Assumptions_Model!B:B)</f>
        <v>0.55000000000000004</v>
      </c>
      <c r="W9759">
        <f>Sales_Data[[#This Row],[Sales]]*Sales_Data[[#This Row],[Cost_%]]</f>
        <v>113.355</v>
      </c>
      <c r="X9759">
        <f>Sales_Data[[#This Row],[Sales]]-Sales_Data[[#This Row],[Cost]]</f>
        <v>92.74499999999999</v>
      </c>
      <c r="Y9759" s="3">
        <f>Sales_Data[[#This Row],[Gross_Profit_Recalc]]/Sales_Data[[#This Row],[Sales]]</f>
        <v>0.44999999999999996</v>
      </c>
      <c r="Z9759">
        <f>YEAR(Sales_Data[[#This Row],[Order Date]])</f>
        <v>2017</v>
      </c>
    </row>
    <row r="9760" spans="1:26" x14ac:dyDescent="0.2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>_xlfn.XLOOKUP(Sales_Data[[#This Row],[Category]],Assumptions_Model!A:A, Assumptions_Model!B:B)</f>
        <v>0.6</v>
      </c>
      <c r="W9760">
        <f>Sales_Data[[#This Row],[Sales]]*Sales_Data[[#This Row],[Cost_%]]</f>
        <v>10.584</v>
      </c>
      <c r="X9760">
        <f>Sales_Data[[#This Row],[Sales]]-Sales_Data[[#This Row],[Cost]]</f>
        <v>7.0560000000000009</v>
      </c>
      <c r="Y9760" s="3">
        <f>Sales_Data[[#This Row],[Gross_Profit_Recalc]]/Sales_Data[[#This Row],[Sales]]</f>
        <v>0.4</v>
      </c>
      <c r="Z9760">
        <f>YEAR(Sales_Data[[#This Row],[Order Date]])</f>
        <v>2017</v>
      </c>
    </row>
    <row r="9761" spans="1:26" x14ac:dyDescent="0.2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>_xlfn.XLOOKUP(Sales_Data[[#This Row],[Category]],Assumptions_Model!A:A, Assumptions_Model!B:B)</f>
        <v>0.65</v>
      </c>
      <c r="W9761">
        <f>Sales_Data[[#This Row],[Sales]]*Sales_Data[[#This Row],[Cost_%]]</f>
        <v>912.54800000000012</v>
      </c>
      <c r="X9761">
        <f>Sales_Data[[#This Row],[Sales]]-Sales_Data[[#This Row],[Cost]]</f>
        <v>491.37199999999996</v>
      </c>
      <c r="Y9761" s="3">
        <f>Sales_Data[[#This Row],[Gross_Profit_Recalc]]/Sales_Data[[#This Row],[Sales]]</f>
        <v>0.35</v>
      </c>
      <c r="Z9761">
        <f>YEAR(Sales_Data[[#This Row],[Order Date]])</f>
        <v>2016</v>
      </c>
    </row>
    <row r="9762" spans="1:26" x14ac:dyDescent="0.2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>_xlfn.XLOOKUP(Sales_Data[[#This Row],[Category]],Assumptions_Model!A:A, Assumptions_Model!B:B)</f>
        <v>0.6</v>
      </c>
      <c r="W9762">
        <f>Sales_Data[[#This Row],[Sales]]*Sales_Data[[#This Row],[Cost_%]]</f>
        <v>2.5799999999999996</v>
      </c>
      <c r="X9762">
        <f>Sales_Data[[#This Row],[Sales]]-Sales_Data[[#This Row],[Cost]]</f>
        <v>1.7200000000000002</v>
      </c>
      <c r="Y9762" s="3">
        <f>Sales_Data[[#This Row],[Gross_Profit_Recalc]]/Sales_Data[[#This Row],[Sales]]</f>
        <v>0.40000000000000008</v>
      </c>
      <c r="Z9762">
        <f>YEAR(Sales_Data[[#This Row],[Order Date]])</f>
        <v>2017</v>
      </c>
    </row>
    <row r="9763" spans="1:26" x14ac:dyDescent="0.2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>_xlfn.XLOOKUP(Sales_Data[[#This Row],[Category]],Assumptions_Model!A:A, Assumptions_Model!B:B)</f>
        <v>0.55000000000000004</v>
      </c>
      <c r="W9763">
        <f>Sales_Data[[#This Row],[Sales]]*Sales_Data[[#This Row],[Cost_%]]</f>
        <v>131.98350000000002</v>
      </c>
      <c r="X9763">
        <f>Sales_Data[[#This Row],[Sales]]-Sales_Data[[#This Row],[Cost]]</f>
        <v>107.98649999999998</v>
      </c>
      <c r="Y9763" s="3">
        <f>Sales_Data[[#This Row],[Gross_Profit_Recalc]]/Sales_Data[[#This Row],[Sales]]</f>
        <v>0.4499999999999999</v>
      </c>
      <c r="Z9763">
        <f>YEAR(Sales_Data[[#This Row],[Order Date]])</f>
        <v>2014</v>
      </c>
    </row>
    <row r="9764" spans="1:26" x14ac:dyDescent="0.2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f>_xlfn.XLOOKUP(Sales_Data[[#This Row],[Category]],Assumptions_Model!A:A, Assumptions_Model!B:B)</f>
        <v>0.6</v>
      </c>
      <c r="W9764">
        <f>Sales_Data[[#This Row],[Sales]]*Sales_Data[[#This Row],[Cost_%]]</f>
        <v>49.175999999999995</v>
      </c>
      <c r="X9764">
        <f>Sales_Data[[#This Row],[Sales]]-Sales_Data[[#This Row],[Cost]]</f>
        <v>32.783999999999999</v>
      </c>
      <c r="Y9764" s="3">
        <f>Sales_Data[[#This Row],[Gross_Profit_Recalc]]/Sales_Data[[#This Row],[Sales]]</f>
        <v>0.4</v>
      </c>
      <c r="Z9764">
        <f>YEAR(Sales_Data[[#This Row],[Order Date]])</f>
        <v>2014</v>
      </c>
    </row>
    <row r="9765" spans="1:26" x14ac:dyDescent="0.2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f>_xlfn.XLOOKUP(Sales_Data[[#This Row],[Category]],Assumptions_Model!A:A, Assumptions_Model!B:B)</f>
        <v>0.6</v>
      </c>
      <c r="W9765">
        <f>Sales_Data[[#This Row],[Sales]]*Sales_Data[[#This Row],[Cost_%]]</f>
        <v>143.172</v>
      </c>
      <c r="X9765">
        <f>Sales_Data[[#This Row],[Sales]]-Sales_Data[[#This Row],[Cost]]</f>
        <v>95.448000000000008</v>
      </c>
      <c r="Y9765" s="3">
        <f>Sales_Data[[#This Row],[Gross_Profit_Recalc]]/Sales_Data[[#This Row],[Sales]]</f>
        <v>0.4</v>
      </c>
      <c r="Z9765">
        <f>YEAR(Sales_Data[[#This Row],[Order Date]])</f>
        <v>2014</v>
      </c>
    </row>
    <row r="9766" spans="1:26" x14ac:dyDescent="0.2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>_xlfn.XLOOKUP(Sales_Data[[#This Row],[Category]],Assumptions_Model!A:A, Assumptions_Model!B:B)</f>
        <v>0.55000000000000004</v>
      </c>
      <c r="W9766">
        <f>Sales_Data[[#This Row],[Sales]]*Sales_Data[[#This Row],[Cost_%]]</f>
        <v>76.890000000000015</v>
      </c>
      <c r="X9766">
        <f>Sales_Data[[#This Row],[Sales]]-Sales_Data[[#This Row],[Cost]]</f>
        <v>62.91</v>
      </c>
      <c r="Y9766" s="3">
        <f>Sales_Data[[#This Row],[Gross_Profit_Recalc]]/Sales_Data[[#This Row],[Sales]]</f>
        <v>0.44999999999999996</v>
      </c>
      <c r="Z9766">
        <f>YEAR(Sales_Data[[#This Row],[Order Date]])</f>
        <v>2014</v>
      </c>
    </row>
    <row r="9767" spans="1:26" x14ac:dyDescent="0.2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>_xlfn.XLOOKUP(Sales_Data[[#This Row],[Category]],Assumptions_Model!A:A, Assumptions_Model!B:B)</f>
        <v>0.6</v>
      </c>
      <c r="W9767">
        <f>Sales_Data[[#This Row],[Sales]]*Sales_Data[[#This Row],[Cost_%]]</f>
        <v>5.9039999999999999</v>
      </c>
      <c r="X9767">
        <f>Sales_Data[[#This Row],[Sales]]-Sales_Data[[#This Row],[Cost]]</f>
        <v>3.9359999999999999</v>
      </c>
      <c r="Y9767" s="3">
        <f>Sales_Data[[#This Row],[Gross_Profit_Recalc]]/Sales_Data[[#This Row],[Sales]]</f>
        <v>0.4</v>
      </c>
      <c r="Z9767">
        <f>YEAR(Sales_Data[[#This Row],[Order Date]])</f>
        <v>2017</v>
      </c>
    </row>
    <row r="9768" spans="1:26" x14ac:dyDescent="0.2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>_xlfn.XLOOKUP(Sales_Data[[#This Row],[Category]],Assumptions_Model!A:A, Assumptions_Model!B:B)</f>
        <v>0.6</v>
      </c>
      <c r="W9768">
        <f>Sales_Data[[#This Row],[Sales]]*Sales_Data[[#This Row],[Cost_%]]</f>
        <v>4.6680000000000001</v>
      </c>
      <c r="X9768">
        <f>Sales_Data[[#This Row],[Sales]]-Sales_Data[[#This Row],[Cost]]</f>
        <v>3.1120000000000001</v>
      </c>
      <c r="Y9768" s="3">
        <f>Sales_Data[[#This Row],[Gross_Profit_Recalc]]/Sales_Data[[#This Row],[Sales]]</f>
        <v>0.4</v>
      </c>
      <c r="Z9768">
        <f>YEAR(Sales_Data[[#This Row],[Order Date]])</f>
        <v>2017</v>
      </c>
    </row>
    <row r="9769" spans="1:26" x14ac:dyDescent="0.2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>_xlfn.XLOOKUP(Sales_Data[[#This Row],[Category]],Assumptions_Model!A:A, Assumptions_Model!B:B)</f>
        <v>0.6</v>
      </c>
      <c r="W9769">
        <f>Sales_Data[[#This Row],[Sales]]*Sales_Data[[#This Row],[Cost_%]]</f>
        <v>32.94</v>
      </c>
      <c r="X9769">
        <f>Sales_Data[[#This Row],[Sales]]-Sales_Data[[#This Row],[Cost]]</f>
        <v>21.96</v>
      </c>
      <c r="Y9769" s="3">
        <f>Sales_Data[[#This Row],[Gross_Profit_Recalc]]/Sales_Data[[#This Row],[Sales]]</f>
        <v>0.4</v>
      </c>
      <c r="Z9769">
        <f>YEAR(Sales_Data[[#This Row],[Order Date]])</f>
        <v>2017</v>
      </c>
    </row>
    <row r="9770" spans="1:26" x14ac:dyDescent="0.2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>_xlfn.XLOOKUP(Sales_Data[[#This Row],[Category]],Assumptions_Model!A:A, Assumptions_Model!B:B)</f>
        <v>0.6</v>
      </c>
      <c r="W9770">
        <f>Sales_Data[[#This Row],[Sales]]*Sales_Data[[#This Row],[Cost_%]]</f>
        <v>30.023999999999997</v>
      </c>
      <c r="X9770">
        <f>Sales_Data[[#This Row],[Sales]]-Sales_Data[[#This Row],[Cost]]</f>
        <v>20.016000000000002</v>
      </c>
      <c r="Y9770" s="3">
        <f>Sales_Data[[#This Row],[Gross_Profit_Recalc]]/Sales_Data[[#This Row],[Sales]]</f>
        <v>0.4</v>
      </c>
      <c r="Z9770">
        <f>YEAR(Sales_Data[[#This Row],[Order Date]])</f>
        <v>2017</v>
      </c>
    </row>
    <row r="9771" spans="1:26" x14ac:dyDescent="0.2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>_xlfn.XLOOKUP(Sales_Data[[#This Row],[Category]],Assumptions_Model!A:A, Assumptions_Model!B:B)</f>
        <v>0.65</v>
      </c>
      <c r="W9771">
        <f>Sales_Data[[#This Row],[Sales]]*Sales_Data[[#This Row],[Cost_%]]</f>
        <v>220.94800000000001</v>
      </c>
      <c r="X9771">
        <f>Sales_Data[[#This Row],[Sales]]-Sales_Data[[#This Row],[Cost]]</f>
        <v>118.97200000000001</v>
      </c>
      <c r="Y9771" s="3">
        <f>Sales_Data[[#This Row],[Gross_Profit_Recalc]]/Sales_Data[[#This Row],[Sales]]</f>
        <v>0.35000000000000003</v>
      </c>
      <c r="Z9771">
        <f>YEAR(Sales_Data[[#This Row],[Order Date]])</f>
        <v>2016</v>
      </c>
    </row>
    <row r="9772" spans="1:26" x14ac:dyDescent="0.2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>_xlfn.XLOOKUP(Sales_Data[[#This Row],[Category]],Assumptions_Model!A:A, Assumptions_Model!B:B)</f>
        <v>0.6</v>
      </c>
      <c r="W9772">
        <f>Sales_Data[[#This Row],[Sales]]*Sales_Data[[#This Row],[Cost_%]]</f>
        <v>6.3167999999999997</v>
      </c>
      <c r="X9772">
        <f>Sales_Data[[#This Row],[Sales]]-Sales_Data[[#This Row],[Cost]]</f>
        <v>4.2112000000000007</v>
      </c>
      <c r="Y9772" s="3">
        <f>Sales_Data[[#This Row],[Gross_Profit_Recalc]]/Sales_Data[[#This Row],[Sales]]</f>
        <v>0.40000000000000008</v>
      </c>
      <c r="Z9772">
        <f>YEAR(Sales_Data[[#This Row],[Order Date]])</f>
        <v>2016</v>
      </c>
    </row>
    <row r="9773" spans="1:26" x14ac:dyDescent="0.2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>_xlfn.XLOOKUP(Sales_Data[[#This Row],[Category]],Assumptions_Model!A:A, Assumptions_Model!B:B)</f>
        <v>0.6</v>
      </c>
      <c r="W9773">
        <f>Sales_Data[[#This Row],[Sales]]*Sales_Data[[#This Row],[Cost_%]]</f>
        <v>25.430399999999999</v>
      </c>
      <c r="X9773">
        <f>Sales_Data[[#This Row],[Sales]]-Sales_Data[[#This Row],[Cost]]</f>
        <v>16.953600000000002</v>
      </c>
      <c r="Y9773" s="3">
        <f>Sales_Data[[#This Row],[Gross_Profit_Recalc]]/Sales_Data[[#This Row],[Sales]]</f>
        <v>0.4</v>
      </c>
      <c r="Z9773">
        <f>YEAR(Sales_Data[[#This Row],[Order Date]])</f>
        <v>2016</v>
      </c>
    </row>
    <row r="9774" spans="1:26" x14ac:dyDescent="0.2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>_xlfn.XLOOKUP(Sales_Data[[#This Row],[Category]],Assumptions_Model!A:A, Assumptions_Model!B:B)</f>
        <v>0.6</v>
      </c>
      <c r="W9774">
        <f>Sales_Data[[#This Row],[Sales]]*Sales_Data[[#This Row],[Cost_%]]</f>
        <v>74.352000000000004</v>
      </c>
      <c r="X9774">
        <f>Sales_Data[[#This Row],[Sales]]-Sales_Data[[#This Row],[Cost]]</f>
        <v>49.567999999999998</v>
      </c>
      <c r="Y9774" s="3">
        <f>Sales_Data[[#This Row],[Gross_Profit_Recalc]]/Sales_Data[[#This Row],[Sales]]</f>
        <v>0.39999999999999997</v>
      </c>
      <c r="Z9774">
        <f>YEAR(Sales_Data[[#This Row],[Order Date]])</f>
        <v>2016</v>
      </c>
    </row>
    <row r="9775" spans="1:26" x14ac:dyDescent="0.2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f>_xlfn.XLOOKUP(Sales_Data[[#This Row],[Category]],Assumptions_Model!A:A, Assumptions_Model!B:B)</f>
        <v>0.55000000000000004</v>
      </c>
      <c r="W9775">
        <f>Sales_Data[[#This Row],[Sales]]*Sales_Data[[#This Row],[Cost_%]]</f>
        <v>74.772499999999994</v>
      </c>
      <c r="X9775">
        <f>Sales_Data[[#This Row],[Sales]]-Sales_Data[[#This Row],[Cost]]</f>
        <v>61.177499999999995</v>
      </c>
      <c r="Y9775" s="3">
        <f>Sales_Data[[#This Row],[Gross_Profit_Recalc]]/Sales_Data[[#This Row],[Sales]]</f>
        <v>0.45</v>
      </c>
      <c r="Z9775">
        <f>YEAR(Sales_Data[[#This Row],[Order Date]])</f>
        <v>2016</v>
      </c>
    </row>
    <row r="9776" spans="1:26" x14ac:dyDescent="0.2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>_xlfn.XLOOKUP(Sales_Data[[#This Row],[Category]],Assumptions_Model!A:A, Assumptions_Model!B:B)</f>
        <v>0.6</v>
      </c>
      <c r="W9776">
        <f>Sales_Data[[#This Row],[Sales]]*Sales_Data[[#This Row],[Cost_%]]</f>
        <v>1306.5503999999999</v>
      </c>
      <c r="X9776">
        <f>Sales_Data[[#This Row],[Sales]]-Sales_Data[[#This Row],[Cost]]</f>
        <v>871.03359999999998</v>
      </c>
      <c r="Y9776" s="3">
        <f>Sales_Data[[#This Row],[Gross_Profit_Recalc]]/Sales_Data[[#This Row],[Sales]]</f>
        <v>0.4</v>
      </c>
      <c r="Z9776">
        <f>YEAR(Sales_Data[[#This Row],[Order Date]])</f>
        <v>2014</v>
      </c>
    </row>
    <row r="9777" spans="1:26" x14ac:dyDescent="0.2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f>_xlfn.XLOOKUP(Sales_Data[[#This Row],[Category]],Assumptions_Model!A:A, Assumptions_Model!B:B)</f>
        <v>0.65</v>
      </c>
      <c r="W9777">
        <f>Sales_Data[[#This Row],[Sales]]*Sales_Data[[#This Row],[Cost_%]]</f>
        <v>11.372399999999999</v>
      </c>
      <c r="X9777">
        <f>Sales_Data[[#This Row],[Sales]]-Sales_Data[[#This Row],[Cost]]</f>
        <v>6.1235999999999997</v>
      </c>
      <c r="Y9777" s="3">
        <f>Sales_Data[[#This Row],[Gross_Profit_Recalc]]/Sales_Data[[#This Row],[Sales]]</f>
        <v>0.35000000000000003</v>
      </c>
      <c r="Z9777">
        <f>YEAR(Sales_Data[[#This Row],[Order Date]])</f>
        <v>2014</v>
      </c>
    </row>
    <row r="9778" spans="1:26" x14ac:dyDescent="0.2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>_xlfn.XLOOKUP(Sales_Data[[#This Row],[Category]],Assumptions_Model!A:A, Assumptions_Model!B:B)</f>
        <v>0.6</v>
      </c>
      <c r="W9778">
        <f>Sales_Data[[#This Row],[Sales]]*Sales_Data[[#This Row],[Cost_%]]</f>
        <v>10.070399999999999</v>
      </c>
      <c r="X9778">
        <f>Sales_Data[[#This Row],[Sales]]-Sales_Data[[#This Row],[Cost]]</f>
        <v>6.7135999999999996</v>
      </c>
      <c r="Y9778" s="3">
        <f>Sales_Data[[#This Row],[Gross_Profit_Recalc]]/Sales_Data[[#This Row],[Sales]]</f>
        <v>0.4</v>
      </c>
      <c r="Z9778">
        <f>YEAR(Sales_Data[[#This Row],[Order Date]])</f>
        <v>2014</v>
      </c>
    </row>
    <row r="9779" spans="1:26" x14ac:dyDescent="0.2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>_xlfn.XLOOKUP(Sales_Data[[#This Row],[Category]],Assumptions_Model!A:A, Assumptions_Model!B:B)</f>
        <v>0.55000000000000004</v>
      </c>
      <c r="W9779">
        <f>Sales_Data[[#This Row],[Sales]]*Sales_Data[[#This Row],[Cost_%]]</f>
        <v>237.12480000000002</v>
      </c>
      <c r="X9779">
        <f>Sales_Data[[#This Row],[Sales]]-Sales_Data[[#This Row],[Cost]]</f>
        <v>194.0112</v>
      </c>
      <c r="Y9779" s="3">
        <f>Sales_Data[[#This Row],[Gross_Profit_Recalc]]/Sales_Data[[#This Row],[Sales]]</f>
        <v>0.44999999999999996</v>
      </c>
      <c r="Z9779">
        <f>YEAR(Sales_Data[[#This Row],[Order Date]])</f>
        <v>2014</v>
      </c>
    </row>
    <row r="9780" spans="1:26" x14ac:dyDescent="0.2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>_xlfn.XLOOKUP(Sales_Data[[#This Row],[Category]],Assumptions_Model!A:A, Assumptions_Model!B:B)</f>
        <v>0.6</v>
      </c>
      <c r="W9780">
        <f>Sales_Data[[#This Row],[Sales]]*Sales_Data[[#This Row],[Cost_%]]</f>
        <v>5.3280000000000003</v>
      </c>
      <c r="X9780">
        <f>Sales_Data[[#This Row],[Sales]]-Sales_Data[[#This Row],[Cost]]</f>
        <v>3.5520000000000005</v>
      </c>
      <c r="Y9780" s="3">
        <f>Sales_Data[[#This Row],[Gross_Profit_Recalc]]/Sales_Data[[#This Row],[Sales]]</f>
        <v>0.4</v>
      </c>
      <c r="Z9780">
        <f>YEAR(Sales_Data[[#This Row],[Order Date]])</f>
        <v>2014</v>
      </c>
    </row>
    <row r="9781" spans="1:26" x14ac:dyDescent="0.2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>_xlfn.XLOOKUP(Sales_Data[[#This Row],[Category]],Assumptions_Model!A:A, Assumptions_Model!B:B)</f>
        <v>0.6</v>
      </c>
      <c r="W9781">
        <f>Sales_Data[[#This Row],[Sales]]*Sales_Data[[#This Row],[Cost_%]]</f>
        <v>2.9016000000000002</v>
      </c>
      <c r="X9781">
        <f>Sales_Data[[#This Row],[Sales]]-Sales_Data[[#This Row],[Cost]]</f>
        <v>1.9344000000000001</v>
      </c>
      <c r="Y9781" s="3">
        <f>Sales_Data[[#This Row],[Gross_Profit_Recalc]]/Sales_Data[[#This Row],[Sales]]</f>
        <v>0.4</v>
      </c>
      <c r="Z9781">
        <f>YEAR(Sales_Data[[#This Row],[Order Date]])</f>
        <v>2014</v>
      </c>
    </row>
    <row r="9782" spans="1:26" x14ac:dyDescent="0.2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f>_xlfn.XLOOKUP(Sales_Data[[#This Row],[Category]],Assumptions_Model!A:A, Assumptions_Model!B:B)</f>
        <v>0.55000000000000004</v>
      </c>
      <c r="W9782">
        <f>Sales_Data[[#This Row],[Sales]]*Sales_Data[[#This Row],[Cost_%]]</f>
        <v>240.81750000000002</v>
      </c>
      <c r="X9782">
        <f>Sales_Data[[#This Row],[Sales]]-Sales_Data[[#This Row],[Cost]]</f>
        <v>197.0325</v>
      </c>
      <c r="Y9782" s="3">
        <f>Sales_Data[[#This Row],[Gross_Profit_Recalc]]/Sales_Data[[#This Row],[Sales]]</f>
        <v>0.44999999999999996</v>
      </c>
      <c r="Z9782">
        <f>YEAR(Sales_Data[[#This Row],[Order Date]])</f>
        <v>2016</v>
      </c>
    </row>
    <row r="9783" spans="1:26" x14ac:dyDescent="0.2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>_xlfn.XLOOKUP(Sales_Data[[#This Row],[Category]],Assumptions_Model!A:A, Assumptions_Model!B:B)</f>
        <v>0.6</v>
      </c>
      <c r="W9783">
        <f>Sales_Data[[#This Row],[Sales]]*Sales_Data[[#This Row],[Cost_%]]</f>
        <v>404.14079999999996</v>
      </c>
      <c r="X9783">
        <f>Sales_Data[[#This Row],[Sales]]-Sales_Data[[#This Row],[Cost]]</f>
        <v>269.42720000000003</v>
      </c>
      <c r="Y9783" s="3">
        <f>Sales_Data[[#This Row],[Gross_Profit_Recalc]]/Sales_Data[[#This Row],[Sales]]</f>
        <v>0.40000000000000008</v>
      </c>
      <c r="Z9783">
        <f>YEAR(Sales_Data[[#This Row],[Order Date]])</f>
        <v>2016</v>
      </c>
    </row>
    <row r="9784" spans="1:26" x14ac:dyDescent="0.2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>_xlfn.XLOOKUP(Sales_Data[[#This Row],[Category]],Assumptions_Model!A:A, Assumptions_Model!B:B)</f>
        <v>0.6</v>
      </c>
      <c r="W9784">
        <f>Sales_Data[[#This Row],[Sales]]*Sales_Data[[#This Row],[Cost_%]]</f>
        <v>164.88</v>
      </c>
      <c r="X9784">
        <f>Sales_Data[[#This Row],[Sales]]-Sales_Data[[#This Row],[Cost]]</f>
        <v>109.92000000000002</v>
      </c>
      <c r="Y9784" s="3">
        <f>Sales_Data[[#This Row],[Gross_Profit_Recalc]]/Sales_Data[[#This Row],[Sales]]</f>
        <v>0.4</v>
      </c>
      <c r="Z9784">
        <f>YEAR(Sales_Data[[#This Row],[Order Date]])</f>
        <v>2015</v>
      </c>
    </row>
    <row r="9785" spans="1:26" x14ac:dyDescent="0.2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>_xlfn.XLOOKUP(Sales_Data[[#This Row],[Category]],Assumptions_Model!A:A, Assumptions_Model!B:B)</f>
        <v>0.6</v>
      </c>
      <c r="W9785">
        <f>Sales_Data[[#This Row],[Sales]]*Sales_Data[[#This Row],[Cost_%]]</f>
        <v>37.308</v>
      </c>
      <c r="X9785">
        <f>Sales_Data[[#This Row],[Sales]]-Sales_Data[[#This Row],[Cost]]</f>
        <v>24.872</v>
      </c>
      <c r="Y9785" s="3">
        <f>Sales_Data[[#This Row],[Gross_Profit_Recalc]]/Sales_Data[[#This Row],[Sales]]</f>
        <v>0.4</v>
      </c>
      <c r="Z9785">
        <f>YEAR(Sales_Data[[#This Row],[Order Date]])</f>
        <v>2015</v>
      </c>
    </row>
    <row r="9786" spans="1:26" x14ac:dyDescent="0.2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f>_xlfn.XLOOKUP(Sales_Data[[#This Row],[Category]],Assumptions_Model!A:A, Assumptions_Model!B:B)</f>
        <v>0.65</v>
      </c>
      <c r="W9786">
        <f>Sales_Data[[#This Row],[Sales]]*Sales_Data[[#This Row],[Cost_%]]</f>
        <v>5.3819999999999997</v>
      </c>
      <c r="X9786">
        <f>Sales_Data[[#This Row],[Sales]]-Sales_Data[[#This Row],[Cost]]</f>
        <v>2.8979999999999997</v>
      </c>
      <c r="Y9786" s="3">
        <f>Sales_Data[[#This Row],[Gross_Profit_Recalc]]/Sales_Data[[#This Row],[Sales]]</f>
        <v>0.35</v>
      </c>
      <c r="Z9786">
        <f>YEAR(Sales_Data[[#This Row],[Order Date]])</f>
        <v>2015</v>
      </c>
    </row>
    <row r="9787" spans="1:26" x14ac:dyDescent="0.2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>_xlfn.XLOOKUP(Sales_Data[[#This Row],[Category]],Assumptions_Model!A:A, Assumptions_Model!B:B)</f>
        <v>0.6</v>
      </c>
      <c r="W9787">
        <f>Sales_Data[[#This Row],[Sales]]*Sales_Data[[#This Row],[Cost_%]]</f>
        <v>29.286000000000001</v>
      </c>
      <c r="X9787">
        <f>Sales_Data[[#This Row],[Sales]]-Sales_Data[[#This Row],[Cost]]</f>
        <v>19.524000000000001</v>
      </c>
      <c r="Y9787" s="3">
        <f>Sales_Data[[#This Row],[Gross_Profit_Recalc]]/Sales_Data[[#This Row],[Sales]]</f>
        <v>0.4</v>
      </c>
      <c r="Z9787">
        <f>YEAR(Sales_Data[[#This Row],[Order Date]])</f>
        <v>2015</v>
      </c>
    </row>
    <row r="9788" spans="1:26" x14ac:dyDescent="0.2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>_xlfn.XLOOKUP(Sales_Data[[#This Row],[Category]],Assumptions_Model!A:A, Assumptions_Model!B:B)</f>
        <v>0.65</v>
      </c>
      <c r="W9788">
        <f>Sales_Data[[#This Row],[Sales]]*Sales_Data[[#This Row],[Cost_%]]</f>
        <v>97.435000000000002</v>
      </c>
      <c r="X9788">
        <f>Sales_Data[[#This Row],[Sales]]-Sales_Data[[#This Row],[Cost]]</f>
        <v>52.465000000000003</v>
      </c>
      <c r="Y9788" s="3">
        <f>Sales_Data[[#This Row],[Gross_Profit_Recalc]]/Sales_Data[[#This Row],[Sales]]</f>
        <v>0.35000000000000003</v>
      </c>
      <c r="Z9788">
        <f>YEAR(Sales_Data[[#This Row],[Order Date]])</f>
        <v>2014</v>
      </c>
    </row>
    <row r="9789" spans="1:26" x14ac:dyDescent="0.2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>_xlfn.XLOOKUP(Sales_Data[[#This Row],[Category]],Assumptions_Model!A:A, Assumptions_Model!B:B)</f>
        <v>0.65</v>
      </c>
      <c r="W9789">
        <f>Sales_Data[[#This Row],[Sales]]*Sales_Data[[#This Row],[Cost_%]]</f>
        <v>665.16579999999999</v>
      </c>
      <c r="X9789">
        <f>Sales_Data[[#This Row],[Sales]]-Sales_Data[[#This Row],[Cost]]</f>
        <v>358.1662</v>
      </c>
      <c r="Y9789" s="3">
        <f>Sales_Data[[#This Row],[Gross_Profit_Recalc]]/Sales_Data[[#This Row],[Sales]]</f>
        <v>0.35000000000000003</v>
      </c>
      <c r="Z9789">
        <f>YEAR(Sales_Data[[#This Row],[Order Date]])</f>
        <v>2017</v>
      </c>
    </row>
    <row r="9790" spans="1:26" x14ac:dyDescent="0.2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>_xlfn.XLOOKUP(Sales_Data[[#This Row],[Category]],Assumptions_Model!A:A, Assumptions_Model!B:B)</f>
        <v>0.65</v>
      </c>
      <c r="W9790">
        <f>Sales_Data[[#This Row],[Sales]]*Sales_Data[[#This Row],[Cost_%]]</f>
        <v>390.36270000000002</v>
      </c>
      <c r="X9790">
        <f>Sales_Data[[#This Row],[Sales]]-Sales_Data[[#This Row],[Cost]]</f>
        <v>210.19529999999997</v>
      </c>
      <c r="Y9790" s="3">
        <f>Sales_Data[[#This Row],[Gross_Profit_Recalc]]/Sales_Data[[#This Row],[Sales]]</f>
        <v>0.35</v>
      </c>
      <c r="Z9790">
        <f>YEAR(Sales_Data[[#This Row],[Order Date]])</f>
        <v>2017</v>
      </c>
    </row>
    <row r="9791" spans="1:26" x14ac:dyDescent="0.2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>_xlfn.XLOOKUP(Sales_Data[[#This Row],[Category]],Assumptions_Model!A:A, Assumptions_Model!B:B)</f>
        <v>0.55000000000000004</v>
      </c>
      <c r="W9791">
        <f>Sales_Data[[#This Row],[Sales]]*Sales_Data[[#This Row],[Cost_%]]</f>
        <v>21.9956</v>
      </c>
      <c r="X9791">
        <f>Sales_Data[[#This Row],[Sales]]-Sales_Data[[#This Row],[Cost]]</f>
        <v>17.996399999999998</v>
      </c>
      <c r="Y9791" s="3">
        <f>Sales_Data[[#This Row],[Gross_Profit_Recalc]]/Sales_Data[[#This Row],[Sales]]</f>
        <v>0.44999999999999996</v>
      </c>
      <c r="Z9791">
        <f>YEAR(Sales_Data[[#This Row],[Order Date]])</f>
        <v>2017</v>
      </c>
    </row>
    <row r="9792" spans="1:26" x14ac:dyDescent="0.2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f>_xlfn.XLOOKUP(Sales_Data[[#This Row],[Category]],Assumptions_Model!A:A, Assumptions_Model!B:B)</f>
        <v>0.65</v>
      </c>
      <c r="W9792">
        <f>Sales_Data[[#This Row],[Sales]]*Sales_Data[[#This Row],[Cost_%]]</f>
        <v>137.3099</v>
      </c>
      <c r="X9792">
        <f>Sales_Data[[#This Row],[Sales]]-Sales_Data[[#This Row],[Cost]]</f>
        <v>73.93610000000001</v>
      </c>
      <c r="Y9792" s="3">
        <f>Sales_Data[[#This Row],[Gross_Profit_Recalc]]/Sales_Data[[#This Row],[Sales]]</f>
        <v>0.35000000000000003</v>
      </c>
      <c r="Z9792">
        <f>YEAR(Sales_Data[[#This Row],[Order Date]])</f>
        <v>2017</v>
      </c>
    </row>
    <row r="9793" spans="1:26" x14ac:dyDescent="0.2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>_xlfn.XLOOKUP(Sales_Data[[#This Row],[Category]],Assumptions_Model!A:A, Assumptions_Model!B:B)</f>
        <v>0.6</v>
      </c>
      <c r="W9793">
        <f>Sales_Data[[#This Row],[Sales]]*Sales_Data[[#This Row],[Cost_%]]</f>
        <v>33.638399999999997</v>
      </c>
      <c r="X9793">
        <f>Sales_Data[[#This Row],[Sales]]-Sales_Data[[#This Row],[Cost]]</f>
        <v>22.425600000000003</v>
      </c>
      <c r="Y9793" s="3">
        <f>Sales_Data[[#This Row],[Gross_Profit_Recalc]]/Sales_Data[[#This Row],[Sales]]</f>
        <v>0.40000000000000008</v>
      </c>
      <c r="Z9793">
        <f>YEAR(Sales_Data[[#This Row],[Order Date]])</f>
        <v>2014</v>
      </c>
    </row>
    <row r="9794" spans="1:26" x14ac:dyDescent="0.2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>_xlfn.XLOOKUP(Sales_Data[[#This Row],[Category]],Assumptions_Model!A:A, Assumptions_Model!B:B)</f>
        <v>0.65</v>
      </c>
      <c r="W9794">
        <f>Sales_Data[[#This Row],[Sales]]*Sales_Data[[#This Row],[Cost_%]]</f>
        <v>70.0518</v>
      </c>
      <c r="X9794">
        <f>Sales_Data[[#This Row],[Sales]]-Sales_Data[[#This Row],[Cost]]</f>
        <v>37.720200000000006</v>
      </c>
      <c r="Y9794" s="3">
        <f>Sales_Data[[#This Row],[Gross_Profit_Recalc]]/Sales_Data[[#This Row],[Sales]]</f>
        <v>0.35000000000000003</v>
      </c>
      <c r="Z9794">
        <f>YEAR(Sales_Data[[#This Row],[Order Date]])</f>
        <v>2014</v>
      </c>
    </row>
    <row r="9795" spans="1:26" x14ac:dyDescent="0.2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>_xlfn.XLOOKUP(Sales_Data[[#This Row],[Category]],Assumptions_Model!A:A, Assumptions_Model!B:B)</f>
        <v>0.6</v>
      </c>
      <c r="W9795">
        <f>Sales_Data[[#This Row],[Sales]]*Sales_Data[[#This Row],[Cost_%]]</f>
        <v>2.8992</v>
      </c>
      <c r="X9795">
        <f>Sales_Data[[#This Row],[Sales]]-Sales_Data[[#This Row],[Cost]]</f>
        <v>1.9327999999999999</v>
      </c>
      <c r="Y9795" s="3">
        <f>Sales_Data[[#This Row],[Gross_Profit_Recalc]]/Sales_Data[[#This Row],[Sales]]</f>
        <v>0.39999999999999997</v>
      </c>
      <c r="Z9795">
        <f>YEAR(Sales_Data[[#This Row],[Order Date]])</f>
        <v>2014</v>
      </c>
    </row>
    <row r="9796" spans="1:26" x14ac:dyDescent="0.2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>_xlfn.XLOOKUP(Sales_Data[[#This Row],[Category]],Assumptions_Model!A:A, Assumptions_Model!B:B)</f>
        <v>0.6</v>
      </c>
      <c r="W9796">
        <f>Sales_Data[[#This Row],[Sales]]*Sales_Data[[#This Row],[Cost_%]]</f>
        <v>10.943999999999999</v>
      </c>
      <c r="X9796">
        <f>Sales_Data[[#This Row],[Sales]]-Sales_Data[[#This Row],[Cost]]</f>
        <v>7.2959999999999994</v>
      </c>
      <c r="Y9796" s="3">
        <f>Sales_Data[[#This Row],[Gross_Profit_Recalc]]/Sales_Data[[#This Row],[Sales]]</f>
        <v>0.4</v>
      </c>
      <c r="Z9796">
        <f>YEAR(Sales_Data[[#This Row],[Order Date]])</f>
        <v>2014</v>
      </c>
    </row>
    <row r="9797" spans="1:26" x14ac:dyDescent="0.2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>_xlfn.XLOOKUP(Sales_Data[[#This Row],[Category]],Assumptions_Model!A:A, Assumptions_Model!B:B)</f>
        <v>0.6</v>
      </c>
      <c r="W9797">
        <f>Sales_Data[[#This Row],[Sales]]*Sales_Data[[#This Row],[Cost_%]]</f>
        <v>2.2787999999999999</v>
      </c>
      <c r="X9797">
        <f>Sales_Data[[#This Row],[Sales]]-Sales_Data[[#This Row],[Cost]]</f>
        <v>1.5192000000000001</v>
      </c>
      <c r="Y9797" s="3">
        <f>Sales_Data[[#This Row],[Gross_Profit_Recalc]]/Sales_Data[[#This Row],[Sales]]</f>
        <v>0.4</v>
      </c>
      <c r="Z9797">
        <f>YEAR(Sales_Data[[#This Row],[Order Date]])</f>
        <v>2016</v>
      </c>
    </row>
    <row r="9798" spans="1:26" x14ac:dyDescent="0.2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>_xlfn.XLOOKUP(Sales_Data[[#This Row],[Category]],Assumptions_Model!A:A, Assumptions_Model!B:B)</f>
        <v>0.6</v>
      </c>
      <c r="W9798">
        <f>Sales_Data[[#This Row],[Sales]]*Sales_Data[[#This Row],[Cost_%]]</f>
        <v>6.2207999999999997</v>
      </c>
      <c r="X9798">
        <f>Sales_Data[[#This Row],[Sales]]-Sales_Data[[#This Row],[Cost]]</f>
        <v>4.1472000000000007</v>
      </c>
      <c r="Y9798" s="3">
        <f>Sales_Data[[#This Row],[Gross_Profit_Recalc]]/Sales_Data[[#This Row],[Sales]]</f>
        <v>0.40000000000000008</v>
      </c>
      <c r="Z9798">
        <f>YEAR(Sales_Data[[#This Row],[Order Date]])</f>
        <v>2015</v>
      </c>
    </row>
    <row r="9799" spans="1:26" x14ac:dyDescent="0.2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>_xlfn.XLOOKUP(Sales_Data[[#This Row],[Category]],Assumptions_Model!A:A, Assumptions_Model!B:B)</f>
        <v>0.55000000000000004</v>
      </c>
      <c r="W9799">
        <f>Sales_Data[[#This Row],[Sales]]*Sales_Data[[#This Row],[Cost_%]]</f>
        <v>129.35339999999999</v>
      </c>
      <c r="X9799">
        <f>Sales_Data[[#This Row],[Sales]]-Sales_Data[[#This Row],[Cost]]</f>
        <v>105.83459999999999</v>
      </c>
      <c r="Y9799" s="3">
        <f>Sales_Data[[#This Row],[Gross_Profit_Recalc]]/Sales_Data[[#This Row],[Sales]]</f>
        <v>0.45</v>
      </c>
      <c r="Z9799">
        <f>YEAR(Sales_Data[[#This Row],[Order Date]])</f>
        <v>2015</v>
      </c>
    </row>
    <row r="9800" spans="1:26" x14ac:dyDescent="0.2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>_xlfn.XLOOKUP(Sales_Data[[#This Row],[Category]],Assumptions_Model!A:A, Assumptions_Model!B:B)</f>
        <v>0.55000000000000004</v>
      </c>
      <c r="W9800">
        <f>Sales_Data[[#This Row],[Sales]]*Sales_Data[[#This Row],[Cost_%]]</f>
        <v>14.506800000000002</v>
      </c>
      <c r="X9800">
        <f>Sales_Data[[#This Row],[Sales]]-Sales_Data[[#This Row],[Cost]]</f>
        <v>11.869199999999999</v>
      </c>
      <c r="Y9800" s="3">
        <f>Sales_Data[[#This Row],[Gross_Profit_Recalc]]/Sales_Data[[#This Row],[Sales]]</f>
        <v>0.44999999999999996</v>
      </c>
      <c r="Z9800">
        <f>YEAR(Sales_Data[[#This Row],[Order Date]])</f>
        <v>2015</v>
      </c>
    </row>
    <row r="9801" spans="1:26" x14ac:dyDescent="0.2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>_xlfn.XLOOKUP(Sales_Data[[#This Row],[Category]],Assumptions_Model!A:A, Assumptions_Model!B:B)</f>
        <v>0.55000000000000004</v>
      </c>
      <c r="W9801">
        <f>Sales_Data[[#This Row],[Sales]]*Sales_Data[[#This Row],[Cost_%]]</f>
        <v>5.7112000000000007</v>
      </c>
      <c r="X9801">
        <f>Sales_Data[[#This Row],[Sales]]-Sales_Data[[#This Row],[Cost]]</f>
        <v>4.6727999999999996</v>
      </c>
      <c r="Y9801" s="3">
        <f>Sales_Data[[#This Row],[Gross_Profit_Recalc]]/Sales_Data[[#This Row],[Sales]]</f>
        <v>0.44999999999999996</v>
      </c>
      <c r="Z9801">
        <f>YEAR(Sales_Data[[#This Row],[Order Date]])</f>
        <v>2015</v>
      </c>
    </row>
    <row r="9802" spans="1:26" x14ac:dyDescent="0.2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>_xlfn.XLOOKUP(Sales_Data[[#This Row],[Category]],Assumptions_Model!A:A, Assumptions_Model!B:B)</f>
        <v>0.55000000000000004</v>
      </c>
      <c r="W9802">
        <f>Sales_Data[[#This Row],[Sales]]*Sales_Data[[#This Row],[Cost_%]]</f>
        <v>58.914900000000003</v>
      </c>
      <c r="X9802">
        <f>Sales_Data[[#This Row],[Sales]]-Sales_Data[[#This Row],[Cost]]</f>
        <v>48.203099999999992</v>
      </c>
      <c r="Y9802" s="3">
        <f>Sales_Data[[#This Row],[Gross_Profit_Recalc]]/Sales_Data[[#This Row],[Sales]]</f>
        <v>0.44999999999999996</v>
      </c>
      <c r="Z9802">
        <f>YEAR(Sales_Data[[#This Row],[Order Date]])</f>
        <v>2015</v>
      </c>
    </row>
    <row r="9803" spans="1:26" x14ac:dyDescent="0.2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>_xlfn.XLOOKUP(Sales_Data[[#This Row],[Category]],Assumptions_Model!A:A, Assumptions_Model!B:B)</f>
        <v>0.6</v>
      </c>
      <c r="W9803">
        <f>Sales_Data[[#This Row],[Sales]]*Sales_Data[[#This Row],[Cost_%]]</f>
        <v>58.379999999999995</v>
      </c>
      <c r="X9803">
        <f>Sales_Data[[#This Row],[Sales]]-Sales_Data[[#This Row],[Cost]]</f>
        <v>38.92</v>
      </c>
      <c r="Y9803" s="3">
        <f>Sales_Data[[#This Row],[Gross_Profit_Recalc]]/Sales_Data[[#This Row],[Sales]]</f>
        <v>0.4</v>
      </c>
      <c r="Z9803">
        <f>YEAR(Sales_Data[[#This Row],[Order Date]])</f>
        <v>2017</v>
      </c>
    </row>
    <row r="9804" spans="1:26" x14ac:dyDescent="0.2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>_xlfn.XLOOKUP(Sales_Data[[#This Row],[Category]],Assumptions_Model!A:A, Assumptions_Model!B:B)</f>
        <v>0.6</v>
      </c>
      <c r="W9804">
        <f>Sales_Data[[#This Row],[Sales]]*Sales_Data[[#This Row],[Cost_%]]</f>
        <v>1.9967999999999999</v>
      </c>
      <c r="X9804">
        <f>Sales_Data[[#This Row],[Sales]]-Sales_Data[[#This Row],[Cost]]</f>
        <v>1.3311999999999999</v>
      </c>
      <c r="Y9804" s="3">
        <f>Sales_Data[[#This Row],[Gross_Profit_Recalc]]/Sales_Data[[#This Row],[Sales]]</f>
        <v>0.4</v>
      </c>
      <c r="Z9804">
        <f>YEAR(Sales_Data[[#This Row],[Order Date]])</f>
        <v>2015</v>
      </c>
    </row>
    <row r="9805" spans="1:26" x14ac:dyDescent="0.2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>_xlfn.XLOOKUP(Sales_Data[[#This Row],[Category]],Assumptions_Model!A:A, Assumptions_Model!B:B)</f>
        <v>0.55000000000000004</v>
      </c>
      <c r="W9805">
        <f>Sales_Data[[#This Row],[Sales]]*Sales_Data[[#This Row],[Cost_%]]</f>
        <v>74.794500000000014</v>
      </c>
      <c r="X9805">
        <f>Sales_Data[[#This Row],[Sales]]-Sales_Data[[#This Row],[Cost]]</f>
        <v>61.195499999999996</v>
      </c>
      <c r="Y9805" s="3">
        <f>Sales_Data[[#This Row],[Gross_Profit_Recalc]]/Sales_Data[[#This Row],[Sales]]</f>
        <v>0.44999999999999996</v>
      </c>
      <c r="Z9805">
        <f>YEAR(Sales_Data[[#This Row],[Order Date]])</f>
        <v>2015</v>
      </c>
    </row>
    <row r="9806" spans="1:26" x14ac:dyDescent="0.2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>_xlfn.XLOOKUP(Sales_Data[[#This Row],[Category]],Assumptions_Model!A:A, Assumptions_Model!B:B)</f>
        <v>0.65</v>
      </c>
      <c r="W9806">
        <f>Sales_Data[[#This Row],[Sales]]*Sales_Data[[#This Row],[Cost_%]]</f>
        <v>4.7969999999999997</v>
      </c>
      <c r="X9806">
        <f>Sales_Data[[#This Row],[Sales]]-Sales_Data[[#This Row],[Cost]]</f>
        <v>2.5830000000000002</v>
      </c>
      <c r="Y9806" s="3">
        <f>Sales_Data[[#This Row],[Gross_Profit_Recalc]]/Sales_Data[[#This Row],[Sales]]</f>
        <v>0.35000000000000003</v>
      </c>
      <c r="Z9806">
        <f>YEAR(Sales_Data[[#This Row],[Order Date]])</f>
        <v>2015</v>
      </c>
    </row>
    <row r="9807" spans="1:26" x14ac:dyDescent="0.2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>_xlfn.XLOOKUP(Sales_Data[[#This Row],[Category]],Assumptions_Model!A:A, Assumptions_Model!B:B)</f>
        <v>0.65</v>
      </c>
      <c r="W9807">
        <f>Sales_Data[[#This Row],[Sales]]*Sales_Data[[#This Row],[Cost_%]]</f>
        <v>29.619199999999999</v>
      </c>
      <c r="X9807">
        <f>Sales_Data[[#This Row],[Sales]]-Sales_Data[[#This Row],[Cost]]</f>
        <v>15.948799999999999</v>
      </c>
      <c r="Y9807" s="3">
        <f>Sales_Data[[#This Row],[Gross_Profit_Recalc]]/Sales_Data[[#This Row],[Sales]]</f>
        <v>0.35</v>
      </c>
      <c r="Z9807">
        <f>YEAR(Sales_Data[[#This Row],[Order Date]])</f>
        <v>2016</v>
      </c>
    </row>
    <row r="9808" spans="1:26" x14ac:dyDescent="0.2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>_xlfn.XLOOKUP(Sales_Data[[#This Row],[Category]],Assumptions_Model!A:A, Assumptions_Model!B:B)</f>
        <v>0.6</v>
      </c>
      <c r="W9808">
        <f>Sales_Data[[#This Row],[Sales]]*Sales_Data[[#This Row],[Cost_%]]</f>
        <v>17.251199999999997</v>
      </c>
      <c r="X9808">
        <f>Sales_Data[[#This Row],[Sales]]-Sales_Data[[#This Row],[Cost]]</f>
        <v>11.500800000000002</v>
      </c>
      <c r="Y9808" s="3">
        <f>Sales_Data[[#This Row],[Gross_Profit_Recalc]]/Sales_Data[[#This Row],[Sales]]</f>
        <v>0.40000000000000008</v>
      </c>
      <c r="Z9808">
        <f>YEAR(Sales_Data[[#This Row],[Order Date]])</f>
        <v>2016</v>
      </c>
    </row>
    <row r="9809" spans="1:26" x14ac:dyDescent="0.2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>_xlfn.XLOOKUP(Sales_Data[[#This Row],[Category]],Assumptions_Model!A:A, Assumptions_Model!B:B)</f>
        <v>0.65</v>
      </c>
      <c r="W9809">
        <f>Sales_Data[[#This Row],[Sales]]*Sales_Data[[#This Row],[Cost_%]]</f>
        <v>126.65120000000002</v>
      </c>
      <c r="X9809">
        <f>Sales_Data[[#This Row],[Sales]]-Sales_Data[[#This Row],[Cost]]</f>
        <v>68.196799999999996</v>
      </c>
      <c r="Y9809" s="3">
        <f>Sales_Data[[#This Row],[Gross_Profit_Recalc]]/Sales_Data[[#This Row],[Sales]]</f>
        <v>0.35</v>
      </c>
      <c r="Z9809">
        <f>YEAR(Sales_Data[[#This Row],[Order Date]])</f>
        <v>2017</v>
      </c>
    </row>
    <row r="9810" spans="1:26" x14ac:dyDescent="0.2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>_xlfn.XLOOKUP(Sales_Data[[#This Row],[Category]],Assumptions_Model!A:A, Assumptions_Model!B:B)</f>
        <v>0.6</v>
      </c>
      <c r="W9810">
        <f>Sales_Data[[#This Row],[Sales]]*Sales_Data[[#This Row],[Cost_%]]</f>
        <v>1.2672000000000001</v>
      </c>
      <c r="X9810">
        <f>Sales_Data[[#This Row],[Sales]]-Sales_Data[[#This Row],[Cost]]</f>
        <v>0.8448</v>
      </c>
      <c r="Y9810" s="3">
        <f>Sales_Data[[#This Row],[Gross_Profit_Recalc]]/Sales_Data[[#This Row],[Sales]]</f>
        <v>0.39999999999999997</v>
      </c>
      <c r="Z9810">
        <f>YEAR(Sales_Data[[#This Row],[Order Date]])</f>
        <v>2017</v>
      </c>
    </row>
    <row r="9811" spans="1:26" x14ac:dyDescent="0.2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>_xlfn.XLOOKUP(Sales_Data[[#This Row],[Category]],Assumptions_Model!A:A, Assumptions_Model!B:B)</f>
        <v>0.6</v>
      </c>
      <c r="W9811">
        <f>Sales_Data[[#This Row],[Sales]]*Sales_Data[[#This Row],[Cost_%]]</f>
        <v>15.552</v>
      </c>
      <c r="X9811">
        <f>Sales_Data[[#This Row],[Sales]]-Sales_Data[[#This Row],[Cost]]</f>
        <v>10.368000000000002</v>
      </c>
      <c r="Y9811" s="3">
        <f>Sales_Data[[#This Row],[Gross_Profit_Recalc]]/Sales_Data[[#This Row],[Sales]]</f>
        <v>0.40000000000000008</v>
      </c>
      <c r="Z9811">
        <f>YEAR(Sales_Data[[#This Row],[Order Date]])</f>
        <v>2014</v>
      </c>
    </row>
    <row r="9812" spans="1:26" x14ac:dyDescent="0.2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>_xlfn.XLOOKUP(Sales_Data[[#This Row],[Category]],Assumptions_Model!A:A, Assumptions_Model!B:B)</f>
        <v>0.6</v>
      </c>
      <c r="W9812">
        <f>Sales_Data[[#This Row],[Sales]]*Sales_Data[[#This Row],[Cost_%]]</f>
        <v>72.460799999999992</v>
      </c>
      <c r="X9812">
        <f>Sales_Data[[#This Row],[Sales]]-Sales_Data[[#This Row],[Cost]]</f>
        <v>48.307200000000009</v>
      </c>
      <c r="Y9812" s="3">
        <f>Sales_Data[[#This Row],[Gross_Profit_Recalc]]/Sales_Data[[#This Row],[Sales]]</f>
        <v>0.40000000000000008</v>
      </c>
      <c r="Z9812">
        <f>YEAR(Sales_Data[[#This Row],[Order Date]])</f>
        <v>2014</v>
      </c>
    </row>
    <row r="9813" spans="1:26" x14ac:dyDescent="0.2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f>_xlfn.XLOOKUP(Sales_Data[[#This Row],[Category]],Assumptions_Model!A:A, Assumptions_Model!B:B)</f>
        <v>0.6</v>
      </c>
      <c r="W9813">
        <f>Sales_Data[[#This Row],[Sales]]*Sales_Data[[#This Row],[Cost_%]]</f>
        <v>15.552</v>
      </c>
      <c r="X9813">
        <f>Sales_Data[[#This Row],[Sales]]-Sales_Data[[#This Row],[Cost]]</f>
        <v>10.368000000000002</v>
      </c>
      <c r="Y9813" s="3">
        <f>Sales_Data[[#This Row],[Gross_Profit_Recalc]]/Sales_Data[[#This Row],[Sales]]</f>
        <v>0.40000000000000008</v>
      </c>
      <c r="Z9813">
        <f>YEAR(Sales_Data[[#This Row],[Order Date]])</f>
        <v>2016</v>
      </c>
    </row>
    <row r="9814" spans="1:26" x14ac:dyDescent="0.2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>_xlfn.XLOOKUP(Sales_Data[[#This Row],[Category]],Assumptions_Model!A:A, Assumptions_Model!B:B)</f>
        <v>0.6</v>
      </c>
      <c r="W9814">
        <f>Sales_Data[[#This Row],[Sales]]*Sales_Data[[#This Row],[Cost_%]]</f>
        <v>20.79</v>
      </c>
      <c r="X9814">
        <f>Sales_Data[[#This Row],[Sales]]-Sales_Data[[#This Row],[Cost]]</f>
        <v>13.86</v>
      </c>
      <c r="Y9814" s="3">
        <f>Sales_Data[[#This Row],[Gross_Profit_Recalc]]/Sales_Data[[#This Row],[Sales]]</f>
        <v>0.4</v>
      </c>
      <c r="Z9814">
        <f>YEAR(Sales_Data[[#This Row],[Order Date]])</f>
        <v>2016</v>
      </c>
    </row>
    <row r="9815" spans="1:26" x14ac:dyDescent="0.2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>_xlfn.XLOOKUP(Sales_Data[[#This Row],[Category]],Assumptions_Model!A:A, Assumptions_Model!B:B)</f>
        <v>0.6</v>
      </c>
      <c r="W9815">
        <f>Sales_Data[[#This Row],[Sales]]*Sales_Data[[#This Row],[Cost_%]]</f>
        <v>122.96999999999998</v>
      </c>
      <c r="X9815">
        <f>Sales_Data[[#This Row],[Sales]]-Sales_Data[[#This Row],[Cost]]</f>
        <v>81.98</v>
      </c>
      <c r="Y9815" s="3">
        <f>Sales_Data[[#This Row],[Gross_Profit_Recalc]]/Sales_Data[[#This Row],[Sales]]</f>
        <v>0.4</v>
      </c>
      <c r="Z9815">
        <f>YEAR(Sales_Data[[#This Row],[Order Date]])</f>
        <v>2016</v>
      </c>
    </row>
    <row r="9816" spans="1:26" x14ac:dyDescent="0.2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f>_xlfn.XLOOKUP(Sales_Data[[#This Row],[Category]],Assumptions_Model!A:A, Assumptions_Model!B:B)</f>
        <v>0.6</v>
      </c>
      <c r="W9816">
        <f>Sales_Data[[#This Row],[Sales]]*Sales_Data[[#This Row],[Cost_%]]</f>
        <v>47.97</v>
      </c>
      <c r="X9816">
        <f>Sales_Data[[#This Row],[Sales]]-Sales_Data[[#This Row],[Cost]]</f>
        <v>31.980000000000004</v>
      </c>
      <c r="Y9816" s="3">
        <f>Sales_Data[[#This Row],[Gross_Profit_Recalc]]/Sales_Data[[#This Row],[Sales]]</f>
        <v>0.4</v>
      </c>
      <c r="Z9816">
        <f>YEAR(Sales_Data[[#This Row],[Order Date]])</f>
        <v>2016</v>
      </c>
    </row>
    <row r="9817" spans="1:26" x14ac:dyDescent="0.2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>_xlfn.XLOOKUP(Sales_Data[[#This Row],[Category]],Assumptions_Model!A:A, Assumptions_Model!B:B)</f>
        <v>0.6</v>
      </c>
      <c r="W9817">
        <f>Sales_Data[[#This Row],[Sales]]*Sales_Data[[#This Row],[Cost_%]]</f>
        <v>104.0928</v>
      </c>
      <c r="X9817">
        <f>Sales_Data[[#This Row],[Sales]]-Sales_Data[[#This Row],[Cost]]</f>
        <v>69.395200000000003</v>
      </c>
      <c r="Y9817" s="3">
        <f>Sales_Data[[#This Row],[Gross_Profit_Recalc]]/Sales_Data[[#This Row],[Sales]]</f>
        <v>0.4</v>
      </c>
      <c r="Z9817">
        <f>YEAR(Sales_Data[[#This Row],[Order Date]])</f>
        <v>2015</v>
      </c>
    </row>
    <row r="9818" spans="1:26" x14ac:dyDescent="0.2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>_xlfn.XLOOKUP(Sales_Data[[#This Row],[Category]],Assumptions_Model!A:A, Assumptions_Model!B:B)</f>
        <v>0.6</v>
      </c>
      <c r="W9818">
        <f>Sales_Data[[#This Row],[Sales]]*Sales_Data[[#This Row],[Cost_%]]</f>
        <v>310.17599999999999</v>
      </c>
      <c r="X9818">
        <f>Sales_Data[[#This Row],[Sales]]-Sales_Data[[#This Row],[Cost]]</f>
        <v>206.78400000000005</v>
      </c>
      <c r="Y9818" s="3">
        <f>Sales_Data[[#This Row],[Gross_Profit_Recalc]]/Sales_Data[[#This Row],[Sales]]</f>
        <v>0.40000000000000008</v>
      </c>
      <c r="Z9818">
        <f>YEAR(Sales_Data[[#This Row],[Order Date]])</f>
        <v>2015</v>
      </c>
    </row>
    <row r="9819" spans="1:26" x14ac:dyDescent="0.2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>_xlfn.XLOOKUP(Sales_Data[[#This Row],[Category]],Assumptions_Model!A:A, Assumptions_Model!B:B)</f>
        <v>0.65</v>
      </c>
      <c r="W9819">
        <f>Sales_Data[[#This Row],[Sales]]*Sales_Data[[#This Row],[Cost_%]]</f>
        <v>112.5852</v>
      </c>
      <c r="X9819">
        <f>Sales_Data[[#This Row],[Sales]]-Sales_Data[[#This Row],[Cost]]</f>
        <v>60.622799999999998</v>
      </c>
      <c r="Y9819" s="3">
        <f>Sales_Data[[#This Row],[Gross_Profit_Recalc]]/Sales_Data[[#This Row],[Sales]]</f>
        <v>0.35</v>
      </c>
      <c r="Z9819">
        <f>YEAR(Sales_Data[[#This Row],[Order Date]])</f>
        <v>2015</v>
      </c>
    </row>
    <row r="9820" spans="1:26" x14ac:dyDescent="0.2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>_xlfn.XLOOKUP(Sales_Data[[#This Row],[Category]],Assumptions_Model!A:A, Assumptions_Model!B:B)</f>
        <v>0.6</v>
      </c>
      <c r="W9820">
        <f>Sales_Data[[#This Row],[Sales]]*Sales_Data[[#This Row],[Cost_%]]</f>
        <v>2.6688000000000001</v>
      </c>
      <c r="X9820">
        <f>Sales_Data[[#This Row],[Sales]]-Sales_Data[[#This Row],[Cost]]</f>
        <v>1.7792000000000003</v>
      </c>
      <c r="Y9820" s="3">
        <f>Sales_Data[[#This Row],[Gross_Profit_Recalc]]/Sales_Data[[#This Row],[Sales]]</f>
        <v>0.4</v>
      </c>
      <c r="Z9820">
        <f>YEAR(Sales_Data[[#This Row],[Order Date]])</f>
        <v>2015</v>
      </c>
    </row>
    <row r="9821" spans="1:26" x14ac:dyDescent="0.2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>_xlfn.XLOOKUP(Sales_Data[[#This Row],[Category]],Assumptions_Model!A:A, Assumptions_Model!B:B)</f>
        <v>0.6</v>
      </c>
      <c r="W9821">
        <f>Sales_Data[[#This Row],[Sales]]*Sales_Data[[#This Row],[Cost_%]]</f>
        <v>5.3999999999999995</v>
      </c>
      <c r="X9821">
        <f>Sales_Data[[#This Row],[Sales]]-Sales_Data[[#This Row],[Cost]]</f>
        <v>3.6000000000000005</v>
      </c>
      <c r="Y9821" s="3">
        <f>Sales_Data[[#This Row],[Gross_Profit_Recalc]]/Sales_Data[[#This Row],[Sales]]</f>
        <v>0.40000000000000008</v>
      </c>
      <c r="Z9821">
        <f>YEAR(Sales_Data[[#This Row],[Order Date]])</f>
        <v>2015</v>
      </c>
    </row>
    <row r="9822" spans="1:26" x14ac:dyDescent="0.2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>_xlfn.XLOOKUP(Sales_Data[[#This Row],[Category]],Assumptions_Model!A:A, Assumptions_Model!B:B)</f>
        <v>0.6</v>
      </c>
      <c r="W9822">
        <f>Sales_Data[[#This Row],[Sales]]*Sales_Data[[#This Row],[Cost_%]]</f>
        <v>25.344000000000001</v>
      </c>
      <c r="X9822">
        <f>Sales_Data[[#This Row],[Sales]]-Sales_Data[[#This Row],[Cost]]</f>
        <v>16.896000000000001</v>
      </c>
      <c r="Y9822" s="3">
        <f>Sales_Data[[#This Row],[Gross_Profit_Recalc]]/Sales_Data[[#This Row],[Sales]]</f>
        <v>0.4</v>
      </c>
      <c r="Z9822">
        <f>YEAR(Sales_Data[[#This Row],[Order Date]])</f>
        <v>2015</v>
      </c>
    </row>
    <row r="9823" spans="1:26" x14ac:dyDescent="0.2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>_xlfn.XLOOKUP(Sales_Data[[#This Row],[Category]],Assumptions_Model!A:A, Assumptions_Model!B:B)</f>
        <v>0.6</v>
      </c>
      <c r="W9823">
        <f>Sales_Data[[#This Row],[Sales]]*Sales_Data[[#This Row],[Cost_%]]</f>
        <v>10.958399999999999</v>
      </c>
      <c r="X9823">
        <f>Sales_Data[[#This Row],[Sales]]-Sales_Data[[#This Row],[Cost]]</f>
        <v>7.3056000000000001</v>
      </c>
      <c r="Y9823" s="3">
        <f>Sales_Data[[#This Row],[Gross_Profit_Recalc]]/Sales_Data[[#This Row],[Sales]]</f>
        <v>0.4</v>
      </c>
      <c r="Z9823">
        <f>YEAR(Sales_Data[[#This Row],[Order Date]])</f>
        <v>2015</v>
      </c>
    </row>
    <row r="9824" spans="1:26" x14ac:dyDescent="0.2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>_xlfn.XLOOKUP(Sales_Data[[#This Row],[Category]],Assumptions_Model!A:A, Assumptions_Model!B:B)</f>
        <v>0.6</v>
      </c>
      <c r="W9824">
        <f>Sales_Data[[#This Row],[Sales]]*Sales_Data[[#This Row],[Cost_%]]</f>
        <v>91.745999999999995</v>
      </c>
      <c r="X9824">
        <f>Sales_Data[[#This Row],[Sales]]-Sales_Data[[#This Row],[Cost]]</f>
        <v>61.164000000000001</v>
      </c>
      <c r="Y9824" s="3">
        <f>Sales_Data[[#This Row],[Gross_Profit_Recalc]]/Sales_Data[[#This Row],[Sales]]</f>
        <v>0.4</v>
      </c>
      <c r="Z9824">
        <f>YEAR(Sales_Data[[#This Row],[Order Date]])</f>
        <v>2014</v>
      </c>
    </row>
    <row r="9825" spans="1:26" x14ac:dyDescent="0.2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>_xlfn.XLOOKUP(Sales_Data[[#This Row],[Category]],Assumptions_Model!A:A, Assumptions_Model!B:B)</f>
        <v>0.6</v>
      </c>
      <c r="W9825">
        <f>Sales_Data[[#This Row],[Sales]]*Sales_Data[[#This Row],[Cost_%]]</f>
        <v>55.763999999999996</v>
      </c>
      <c r="X9825">
        <f>Sales_Data[[#This Row],[Sales]]-Sales_Data[[#This Row],[Cost]]</f>
        <v>37.176000000000002</v>
      </c>
      <c r="Y9825" s="3">
        <f>Sales_Data[[#This Row],[Gross_Profit_Recalc]]/Sales_Data[[#This Row],[Sales]]</f>
        <v>0.4</v>
      </c>
      <c r="Z9825">
        <f>YEAR(Sales_Data[[#This Row],[Order Date]])</f>
        <v>2014</v>
      </c>
    </row>
    <row r="9826" spans="1:26" x14ac:dyDescent="0.2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>_xlfn.XLOOKUP(Sales_Data[[#This Row],[Category]],Assumptions_Model!A:A, Assumptions_Model!B:B)</f>
        <v>0.6</v>
      </c>
      <c r="W9826">
        <f>Sales_Data[[#This Row],[Sales]]*Sales_Data[[#This Row],[Cost_%]]</f>
        <v>10.713600000000001</v>
      </c>
      <c r="X9826">
        <f>Sales_Data[[#This Row],[Sales]]-Sales_Data[[#This Row],[Cost]]</f>
        <v>7.1424000000000003</v>
      </c>
      <c r="Y9826" s="3">
        <f>Sales_Data[[#This Row],[Gross_Profit_Recalc]]/Sales_Data[[#This Row],[Sales]]</f>
        <v>0.39999999999999997</v>
      </c>
      <c r="Z9826">
        <f>YEAR(Sales_Data[[#This Row],[Order Date]])</f>
        <v>2014</v>
      </c>
    </row>
    <row r="9827" spans="1:26" x14ac:dyDescent="0.2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>_xlfn.XLOOKUP(Sales_Data[[#This Row],[Category]],Assumptions_Model!A:A, Assumptions_Model!B:B)</f>
        <v>0.6</v>
      </c>
      <c r="W9827">
        <f>Sales_Data[[#This Row],[Sales]]*Sales_Data[[#This Row],[Cost_%]]</f>
        <v>27.863999999999997</v>
      </c>
      <c r="X9827">
        <f>Sales_Data[[#This Row],[Sales]]-Sales_Data[[#This Row],[Cost]]</f>
        <v>18.576000000000001</v>
      </c>
      <c r="Y9827" s="3">
        <f>Sales_Data[[#This Row],[Gross_Profit_Recalc]]/Sales_Data[[#This Row],[Sales]]</f>
        <v>0.4</v>
      </c>
      <c r="Z9827">
        <f>YEAR(Sales_Data[[#This Row],[Order Date]])</f>
        <v>2014</v>
      </c>
    </row>
    <row r="9828" spans="1:26" x14ac:dyDescent="0.2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>_xlfn.XLOOKUP(Sales_Data[[#This Row],[Category]],Assumptions_Model!A:A, Assumptions_Model!B:B)</f>
        <v>0.65</v>
      </c>
      <c r="W9828">
        <f>Sales_Data[[#This Row],[Sales]]*Sales_Data[[#This Row],[Cost_%]]</f>
        <v>126.83840000000001</v>
      </c>
      <c r="X9828">
        <f>Sales_Data[[#This Row],[Sales]]-Sales_Data[[#This Row],[Cost]]</f>
        <v>68.297599999999989</v>
      </c>
      <c r="Y9828" s="3">
        <f>Sales_Data[[#This Row],[Gross_Profit_Recalc]]/Sales_Data[[#This Row],[Sales]]</f>
        <v>0.34999999999999992</v>
      </c>
      <c r="Z9828">
        <f>YEAR(Sales_Data[[#This Row],[Order Date]])</f>
        <v>2014</v>
      </c>
    </row>
    <row r="9829" spans="1:26" x14ac:dyDescent="0.2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>_xlfn.XLOOKUP(Sales_Data[[#This Row],[Category]],Assumptions_Model!A:A, Assumptions_Model!B:B)</f>
        <v>0.6</v>
      </c>
      <c r="W9829">
        <f>Sales_Data[[#This Row],[Sales]]*Sales_Data[[#This Row],[Cost_%]]</f>
        <v>77.58</v>
      </c>
      <c r="X9829">
        <f>Sales_Data[[#This Row],[Sales]]-Sales_Data[[#This Row],[Cost]]</f>
        <v>51.720000000000013</v>
      </c>
      <c r="Y9829" s="3">
        <f>Sales_Data[[#This Row],[Gross_Profit_Recalc]]/Sales_Data[[#This Row],[Sales]]</f>
        <v>0.40000000000000008</v>
      </c>
      <c r="Z9829">
        <f>YEAR(Sales_Data[[#This Row],[Order Date]])</f>
        <v>2017</v>
      </c>
    </row>
    <row r="9830" spans="1:26" x14ac:dyDescent="0.2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>_xlfn.XLOOKUP(Sales_Data[[#This Row],[Category]],Assumptions_Model!A:A, Assumptions_Model!B:B)</f>
        <v>0.6</v>
      </c>
      <c r="W9830">
        <f>Sales_Data[[#This Row],[Sales]]*Sales_Data[[#This Row],[Cost_%]]</f>
        <v>6.9407999999999994</v>
      </c>
      <c r="X9830">
        <f>Sales_Data[[#This Row],[Sales]]-Sales_Data[[#This Row],[Cost]]</f>
        <v>4.6272000000000002</v>
      </c>
      <c r="Y9830" s="3">
        <f>Sales_Data[[#This Row],[Gross_Profit_Recalc]]/Sales_Data[[#This Row],[Sales]]</f>
        <v>0.4</v>
      </c>
      <c r="Z9830">
        <f>YEAR(Sales_Data[[#This Row],[Order Date]])</f>
        <v>2017</v>
      </c>
    </row>
    <row r="9831" spans="1:26" x14ac:dyDescent="0.2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>_xlfn.XLOOKUP(Sales_Data[[#This Row],[Category]],Assumptions_Model!A:A, Assumptions_Model!B:B)</f>
        <v>0.65</v>
      </c>
      <c r="W9831">
        <f>Sales_Data[[#This Row],[Sales]]*Sales_Data[[#This Row],[Cost_%]]</f>
        <v>157.52880000000002</v>
      </c>
      <c r="X9831">
        <f>Sales_Data[[#This Row],[Sales]]-Sales_Data[[#This Row],[Cost]]</f>
        <v>84.823199999999986</v>
      </c>
      <c r="Y9831" s="3">
        <f>Sales_Data[[#This Row],[Gross_Profit_Recalc]]/Sales_Data[[#This Row],[Sales]]</f>
        <v>0.34999999999999992</v>
      </c>
      <c r="Z9831">
        <f>YEAR(Sales_Data[[#This Row],[Order Date]])</f>
        <v>2017</v>
      </c>
    </row>
    <row r="9832" spans="1:26" x14ac:dyDescent="0.2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f>_xlfn.XLOOKUP(Sales_Data[[#This Row],[Category]],Assumptions_Model!A:A, Assumptions_Model!B:B)</f>
        <v>0.55000000000000004</v>
      </c>
      <c r="W9832">
        <f>Sales_Data[[#This Row],[Sales]]*Sales_Data[[#This Row],[Cost_%]]</f>
        <v>175.98240000000001</v>
      </c>
      <c r="X9832">
        <f>Sales_Data[[#This Row],[Sales]]-Sales_Data[[#This Row],[Cost]]</f>
        <v>143.98560000000001</v>
      </c>
      <c r="Y9832" s="3">
        <f>Sales_Data[[#This Row],[Gross_Profit_Recalc]]/Sales_Data[[#This Row],[Sales]]</f>
        <v>0.45</v>
      </c>
      <c r="Z9832">
        <f>YEAR(Sales_Data[[#This Row],[Order Date]])</f>
        <v>2014</v>
      </c>
    </row>
    <row r="9833" spans="1:26" x14ac:dyDescent="0.2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>_xlfn.XLOOKUP(Sales_Data[[#This Row],[Category]],Assumptions_Model!A:A, Assumptions_Model!B:B)</f>
        <v>0.65</v>
      </c>
      <c r="W9833">
        <f>Sales_Data[[#This Row],[Sales]]*Sales_Data[[#This Row],[Cost_%]]</f>
        <v>5.6056000000000008</v>
      </c>
      <c r="X9833">
        <f>Sales_Data[[#This Row],[Sales]]-Sales_Data[[#This Row],[Cost]]</f>
        <v>3.0183999999999997</v>
      </c>
      <c r="Y9833" s="3">
        <f>Sales_Data[[#This Row],[Gross_Profit_Recalc]]/Sales_Data[[#This Row],[Sales]]</f>
        <v>0.34999999999999992</v>
      </c>
      <c r="Z9833">
        <f>YEAR(Sales_Data[[#This Row],[Order Date]])</f>
        <v>2014</v>
      </c>
    </row>
    <row r="9834" spans="1:26" x14ac:dyDescent="0.2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>_xlfn.XLOOKUP(Sales_Data[[#This Row],[Category]],Assumptions_Model!A:A, Assumptions_Model!B:B)</f>
        <v>0.6</v>
      </c>
      <c r="W9834">
        <f>Sales_Data[[#This Row],[Sales]]*Sales_Data[[#This Row],[Cost_%]]</f>
        <v>2.3904000000000001</v>
      </c>
      <c r="X9834">
        <f>Sales_Data[[#This Row],[Sales]]-Sales_Data[[#This Row],[Cost]]</f>
        <v>1.5935999999999999</v>
      </c>
      <c r="Y9834" s="3">
        <f>Sales_Data[[#This Row],[Gross_Profit_Recalc]]/Sales_Data[[#This Row],[Sales]]</f>
        <v>0.39999999999999997</v>
      </c>
      <c r="Z9834">
        <f>YEAR(Sales_Data[[#This Row],[Order Date]])</f>
        <v>2014</v>
      </c>
    </row>
    <row r="9835" spans="1:26" x14ac:dyDescent="0.2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>_xlfn.XLOOKUP(Sales_Data[[#This Row],[Category]],Assumptions_Model!A:A, Assumptions_Model!B:B)</f>
        <v>0.55000000000000004</v>
      </c>
      <c r="W9835">
        <f>Sales_Data[[#This Row],[Sales]]*Sales_Data[[#This Row],[Cost_%]]</f>
        <v>492.76920000000001</v>
      </c>
      <c r="X9835">
        <f>Sales_Data[[#This Row],[Sales]]-Sales_Data[[#This Row],[Cost]]</f>
        <v>403.17479999999995</v>
      </c>
      <c r="Y9835" s="3">
        <f>Sales_Data[[#This Row],[Gross_Profit_Recalc]]/Sales_Data[[#This Row],[Sales]]</f>
        <v>0.44999999999999996</v>
      </c>
      <c r="Z9835">
        <f>YEAR(Sales_Data[[#This Row],[Order Date]])</f>
        <v>2017</v>
      </c>
    </row>
    <row r="9836" spans="1:26" x14ac:dyDescent="0.2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>_xlfn.XLOOKUP(Sales_Data[[#This Row],[Category]],Assumptions_Model!A:A, Assumptions_Model!B:B)</f>
        <v>0.65</v>
      </c>
      <c r="W9836">
        <f>Sales_Data[[#This Row],[Sales]]*Sales_Data[[#This Row],[Cost_%]]</f>
        <v>9.1</v>
      </c>
      <c r="X9836">
        <f>Sales_Data[[#This Row],[Sales]]-Sales_Data[[#This Row],[Cost]]</f>
        <v>4.9000000000000004</v>
      </c>
      <c r="Y9836" s="3">
        <f>Sales_Data[[#This Row],[Gross_Profit_Recalc]]/Sales_Data[[#This Row],[Sales]]</f>
        <v>0.35000000000000003</v>
      </c>
      <c r="Z9836">
        <f>YEAR(Sales_Data[[#This Row],[Order Date]])</f>
        <v>2016</v>
      </c>
    </row>
    <row r="9837" spans="1:26" x14ac:dyDescent="0.2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>_xlfn.XLOOKUP(Sales_Data[[#This Row],[Category]],Assumptions_Model!A:A, Assumptions_Model!B:B)</f>
        <v>0.6</v>
      </c>
      <c r="W9837">
        <f>Sales_Data[[#This Row],[Sales]]*Sales_Data[[#This Row],[Cost_%]]</f>
        <v>9.8351999999999986</v>
      </c>
      <c r="X9837">
        <f>Sales_Data[[#This Row],[Sales]]-Sales_Data[[#This Row],[Cost]]</f>
        <v>6.5568000000000008</v>
      </c>
      <c r="Y9837" s="3">
        <f>Sales_Data[[#This Row],[Gross_Profit_Recalc]]/Sales_Data[[#This Row],[Sales]]</f>
        <v>0.40000000000000008</v>
      </c>
      <c r="Z9837">
        <f>YEAR(Sales_Data[[#This Row],[Order Date]])</f>
        <v>2016</v>
      </c>
    </row>
    <row r="9838" spans="1:26" x14ac:dyDescent="0.2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>_xlfn.XLOOKUP(Sales_Data[[#This Row],[Category]],Assumptions_Model!A:A, Assumptions_Model!B:B)</f>
        <v>0.6</v>
      </c>
      <c r="W9838">
        <f>Sales_Data[[#This Row],[Sales]]*Sales_Data[[#This Row],[Cost_%]]</f>
        <v>6.54</v>
      </c>
      <c r="X9838">
        <f>Sales_Data[[#This Row],[Sales]]-Sales_Data[[#This Row],[Cost]]</f>
        <v>4.3600000000000003</v>
      </c>
      <c r="Y9838" s="3">
        <f>Sales_Data[[#This Row],[Gross_Profit_Recalc]]/Sales_Data[[#This Row],[Sales]]</f>
        <v>0.4</v>
      </c>
      <c r="Z9838">
        <f>YEAR(Sales_Data[[#This Row],[Order Date]])</f>
        <v>2016</v>
      </c>
    </row>
    <row r="9839" spans="1:26" x14ac:dyDescent="0.2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>_xlfn.XLOOKUP(Sales_Data[[#This Row],[Category]],Assumptions_Model!A:A, Assumptions_Model!B:B)</f>
        <v>0.6</v>
      </c>
      <c r="W9839">
        <f>Sales_Data[[#This Row],[Sales]]*Sales_Data[[#This Row],[Cost_%]]</f>
        <v>17.760000000000002</v>
      </c>
      <c r="X9839">
        <f>Sales_Data[[#This Row],[Sales]]-Sales_Data[[#This Row],[Cost]]</f>
        <v>11.84</v>
      </c>
      <c r="Y9839" s="3">
        <f>Sales_Data[[#This Row],[Gross_Profit_Recalc]]/Sales_Data[[#This Row],[Sales]]</f>
        <v>0.39999999999999997</v>
      </c>
      <c r="Z9839">
        <f>YEAR(Sales_Data[[#This Row],[Order Date]])</f>
        <v>2016</v>
      </c>
    </row>
    <row r="9840" spans="1:26" x14ac:dyDescent="0.2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>_xlfn.XLOOKUP(Sales_Data[[#This Row],[Category]],Assumptions_Model!A:A, Assumptions_Model!B:B)</f>
        <v>0.6</v>
      </c>
      <c r="W9840">
        <f>Sales_Data[[#This Row],[Sales]]*Sales_Data[[#This Row],[Cost_%]]</f>
        <v>2.988</v>
      </c>
      <c r="X9840">
        <f>Sales_Data[[#This Row],[Sales]]-Sales_Data[[#This Row],[Cost]]</f>
        <v>1.9920000000000004</v>
      </c>
      <c r="Y9840" s="3">
        <f>Sales_Data[[#This Row],[Gross_Profit_Recalc]]/Sales_Data[[#This Row],[Sales]]</f>
        <v>0.40000000000000008</v>
      </c>
      <c r="Z9840">
        <f>YEAR(Sales_Data[[#This Row],[Order Date]])</f>
        <v>2016</v>
      </c>
    </row>
    <row r="9841" spans="1:26" x14ac:dyDescent="0.2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f>_xlfn.XLOOKUP(Sales_Data[[#This Row],[Category]],Assumptions_Model!A:A, Assumptions_Model!B:B)</f>
        <v>0.55000000000000004</v>
      </c>
      <c r="W9841">
        <f>Sales_Data[[#This Row],[Sales]]*Sales_Data[[#This Row],[Cost_%]]</f>
        <v>263.98680000000002</v>
      </c>
      <c r="X9841">
        <f>Sales_Data[[#This Row],[Sales]]-Sales_Data[[#This Row],[Cost]]</f>
        <v>215.98919999999998</v>
      </c>
      <c r="Y9841" s="3">
        <f>Sales_Data[[#This Row],[Gross_Profit_Recalc]]/Sales_Data[[#This Row],[Sales]]</f>
        <v>0.44999999999999996</v>
      </c>
      <c r="Z9841">
        <f>YEAR(Sales_Data[[#This Row],[Order Date]])</f>
        <v>2016</v>
      </c>
    </row>
    <row r="9842" spans="1:26" x14ac:dyDescent="0.2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f>_xlfn.XLOOKUP(Sales_Data[[#This Row],[Category]],Assumptions_Model!A:A, Assumptions_Model!B:B)</f>
        <v>0.55000000000000004</v>
      </c>
      <c r="W9842">
        <f>Sales_Data[[#This Row],[Sales]]*Sales_Data[[#This Row],[Cost_%]]</f>
        <v>24.604800000000001</v>
      </c>
      <c r="X9842">
        <f>Sales_Data[[#This Row],[Sales]]-Sales_Data[[#This Row],[Cost]]</f>
        <v>20.131199999999996</v>
      </c>
      <c r="Y9842" s="3">
        <f>Sales_Data[[#This Row],[Gross_Profit_Recalc]]/Sales_Data[[#This Row],[Sales]]</f>
        <v>0.44999999999999996</v>
      </c>
      <c r="Z9842">
        <f>YEAR(Sales_Data[[#This Row],[Order Date]])</f>
        <v>2016</v>
      </c>
    </row>
    <row r="9843" spans="1:26" x14ac:dyDescent="0.2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>_xlfn.XLOOKUP(Sales_Data[[#This Row],[Category]],Assumptions_Model!A:A, Assumptions_Model!B:B)</f>
        <v>0.6</v>
      </c>
      <c r="W9843">
        <f>Sales_Data[[#This Row],[Sales]]*Sales_Data[[#This Row],[Cost_%]]</f>
        <v>3.456</v>
      </c>
      <c r="X9843">
        <f>Sales_Data[[#This Row],[Sales]]-Sales_Data[[#This Row],[Cost]]</f>
        <v>2.3039999999999998</v>
      </c>
      <c r="Y9843" s="3">
        <f>Sales_Data[[#This Row],[Gross_Profit_Recalc]]/Sales_Data[[#This Row],[Sales]]</f>
        <v>0.39999999999999997</v>
      </c>
      <c r="Z9843">
        <f>YEAR(Sales_Data[[#This Row],[Order Date]])</f>
        <v>2016</v>
      </c>
    </row>
    <row r="9844" spans="1:26" x14ac:dyDescent="0.2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>_xlfn.XLOOKUP(Sales_Data[[#This Row],[Category]],Assumptions_Model!A:A, Assumptions_Model!B:B)</f>
        <v>0.65</v>
      </c>
      <c r="W9844">
        <f>Sales_Data[[#This Row],[Sales]]*Sales_Data[[#This Row],[Cost_%]]</f>
        <v>314.03840000000002</v>
      </c>
      <c r="X9844">
        <f>Sales_Data[[#This Row],[Sales]]-Sales_Data[[#This Row],[Cost]]</f>
        <v>169.0976</v>
      </c>
      <c r="Y9844" s="3">
        <f>Sales_Data[[#This Row],[Gross_Profit_Recalc]]/Sales_Data[[#This Row],[Sales]]</f>
        <v>0.35</v>
      </c>
      <c r="Z9844">
        <f>YEAR(Sales_Data[[#This Row],[Order Date]])</f>
        <v>2016</v>
      </c>
    </row>
    <row r="9845" spans="1:26" x14ac:dyDescent="0.2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>_xlfn.XLOOKUP(Sales_Data[[#This Row],[Category]],Assumptions_Model!A:A, Assumptions_Model!B:B)</f>
        <v>0.6</v>
      </c>
      <c r="W9845">
        <f>Sales_Data[[#This Row],[Sales]]*Sales_Data[[#This Row],[Cost_%]]</f>
        <v>9.5616000000000003</v>
      </c>
      <c r="X9845">
        <f>Sales_Data[[#This Row],[Sales]]-Sales_Data[[#This Row],[Cost]]</f>
        <v>6.3743999999999996</v>
      </c>
      <c r="Y9845" s="3">
        <f>Sales_Data[[#This Row],[Gross_Profit_Recalc]]/Sales_Data[[#This Row],[Sales]]</f>
        <v>0.39999999999999997</v>
      </c>
      <c r="Z9845">
        <f>YEAR(Sales_Data[[#This Row],[Order Date]])</f>
        <v>2014</v>
      </c>
    </row>
    <row r="9846" spans="1:26" x14ac:dyDescent="0.2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>_xlfn.XLOOKUP(Sales_Data[[#This Row],[Category]],Assumptions_Model!A:A, Assumptions_Model!B:B)</f>
        <v>0.65</v>
      </c>
      <c r="W9846">
        <f>Sales_Data[[#This Row],[Sales]]*Sales_Data[[#This Row],[Cost_%]]</f>
        <v>40.003599999999999</v>
      </c>
      <c r="X9846">
        <f>Sales_Data[[#This Row],[Sales]]-Sales_Data[[#This Row],[Cost]]</f>
        <v>21.540399999999998</v>
      </c>
      <c r="Y9846" s="3">
        <f>Sales_Data[[#This Row],[Gross_Profit_Recalc]]/Sales_Data[[#This Row],[Sales]]</f>
        <v>0.35</v>
      </c>
      <c r="Z9846">
        <f>YEAR(Sales_Data[[#This Row],[Order Date]])</f>
        <v>2014</v>
      </c>
    </row>
    <row r="9847" spans="1:26" x14ac:dyDescent="0.2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>_xlfn.XLOOKUP(Sales_Data[[#This Row],[Category]],Assumptions_Model!A:A, Assumptions_Model!B:B)</f>
        <v>0.6</v>
      </c>
      <c r="W9847">
        <f>Sales_Data[[#This Row],[Sales]]*Sales_Data[[#This Row],[Cost_%]]</f>
        <v>79.617599999999996</v>
      </c>
      <c r="X9847">
        <f>Sales_Data[[#This Row],[Sales]]-Sales_Data[[#This Row],[Cost]]</f>
        <v>53.078400000000002</v>
      </c>
      <c r="Y9847" s="3">
        <f>Sales_Data[[#This Row],[Gross_Profit_Recalc]]/Sales_Data[[#This Row],[Sales]]</f>
        <v>0.4</v>
      </c>
      <c r="Z9847">
        <f>YEAR(Sales_Data[[#This Row],[Order Date]])</f>
        <v>2014</v>
      </c>
    </row>
    <row r="9848" spans="1:26" x14ac:dyDescent="0.2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>_xlfn.XLOOKUP(Sales_Data[[#This Row],[Category]],Assumptions_Model!A:A, Assumptions_Model!B:B)</f>
        <v>0.6</v>
      </c>
      <c r="W9848">
        <f>Sales_Data[[#This Row],[Sales]]*Sales_Data[[#This Row],[Cost_%]]</f>
        <v>25.86</v>
      </c>
      <c r="X9848">
        <f>Sales_Data[[#This Row],[Sales]]-Sales_Data[[#This Row],[Cost]]</f>
        <v>17.240000000000002</v>
      </c>
      <c r="Y9848" s="3">
        <f>Sales_Data[[#This Row],[Gross_Profit_Recalc]]/Sales_Data[[#This Row],[Sales]]</f>
        <v>0.4</v>
      </c>
      <c r="Z9848">
        <f>YEAR(Sales_Data[[#This Row],[Order Date]])</f>
        <v>2017</v>
      </c>
    </row>
    <row r="9849" spans="1:26" x14ac:dyDescent="0.2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>_xlfn.XLOOKUP(Sales_Data[[#This Row],[Category]],Assumptions_Model!A:A, Assumptions_Model!B:B)</f>
        <v>0.65</v>
      </c>
      <c r="W9849">
        <f>Sales_Data[[#This Row],[Sales]]*Sales_Data[[#This Row],[Cost_%]]</f>
        <v>332.47500000000002</v>
      </c>
      <c r="X9849">
        <f>Sales_Data[[#This Row],[Sales]]-Sales_Data[[#This Row],[Cost]]</f>
        <v>179.02499999999998</v>
      </c>
      <c r="Y9849" s="3">
        <f>Sales_Data[[#This Row],[Gross_Profit_Recalc]]/Sales_Data[[#This Row],[Sales]]</f>
        <v>0.35</v>
      </c>
      <c r="Z9849">
        <f>YEAR(Sales_Data[[#This Row],[Order Date]])</f>
        <v>2017</v>
      </c>
    </row>
    <row r="9850" spans="1:26" x14ac:dyDescent="0.2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>_xlfn.XLOOKUP(Sales_Data[[#This Row],[Category]],Assumptions_Model!A:A, Assumptions_Model!B:B)</f>
        <v>0.6</v>
      </c>
      <c r="W9850">
        <f>Sales_Data[[#This Row],[Sales]]*Sales_Data[[#This Row],[Cost_%]]</f>
        <v>88.751999999999995</v>
      </c>
      <c r="X9850">
        <f>Sales_Data[[#This Row],[Sales]]-Sales_Data[[#This Row],[Cost]]</f>
        <v>59.167999999999992</v>
      </c>
      <c r="Y9850" s="3">
        <f>Sales_Data[[#This Row],[Gross_Profit_Recalc]]/Sales_Data[[#This Row],[Sales]]</f>
        <v>0.39999999999999997</v>
      </c>
      <c r="Z9850">
        <f>YEAR(Sales_Data[[#This Row],[Order Date]])</f>
        <v>2017</v>
      </c>
    </row>
    <row r="9851" spans="1:26" x14ac:dyDescent="0.2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>_xlfn.XLOOKUP(Sales_Data[[#This Row],[Category]],Assumptions_Model!A:A, Assumptions_Model!B:B)</f>
        <v>0.6</v>
      </c>
      <c r="W9851">
        <f>Sales_Data[[#This Row],[Sales]]*Sales_Data[[#This Row],[Cost_%]]</f>
        <v>23.808</v>
      </c>
      <c r="X9851">
        <f>Sales_Data[[#This Row],[Sales]]-Sales_Data[[#This Row],[Cost]]</f>
        <v>15.872</v>
      </c>
      <c r="Y9851" s="3">
        <f>Sales_Data[[#This Row],[Gross_Profit_Recalc]]/Sales_Data[[#This Row],[Sales]]</f>
        <v>0.4</v>
      </c>
      <c r="Z9851">
        <f>YEAR(Sales_Data[[#This Row],[Order Date]])</f>
        <v>2014</v>
      </c>
    </row>
    <row r="9852" spans="1:26" x14ac:dyDescent="0.2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>_xlfn.XLOOKUP(Sales_Data[[#This Row],[Category]],Assumptions_Model!A:A, Assumptions_Model!B:B)</f>
        <v>0.65</v>
      </c>
      <c r="W9852">
        <f>Sales_Data[[#This Row],[Sales]]*Sales_Data[[#This Row],[Cost_%]]</f>
        <v>8.1640000000000015</v>
      </c>
      <c r="X9852">
        <f>Sales_Data[[#This Row],[Sales]]-Sales_Data[[#This Row],[Cost]]</f>
        <v>4.395999999999999</v>
      </c>
      <c r="Y9852" s="3">
        <f>Sales_Data[[#This Row],[Gross_Profit_Recalc]]/Sales_Data[[#This Row],[Sales]]</f>
        <v>0.34999999999999992</v>
      </c>
      <c r="Z9852">
        <f>YEAR(Sales_Data[[#This Row],[Order Date]])</f>
        <v>2016</v>
      </c>
    </row>
    <row r="9853" spans="1:26" x14ac:dyDescent="0.2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>_xlfn.XLOOKUP(Sales_Data[[#This Row],[Category]],Assumptions_Model!A:A, Assumptions_Model!B:B)</f>
        <v>0.6</v>
      </c>
      <c r="W9853">
        <f>Sales_Data[[#This Row],[Sales]]*Sales_Data[[#This Row],[Cost_%]]</f>
        <v>54.288000000000004</v>
      </c>
      <c r="X9853">
        <f>Sales_Data[[#This Row],[Sales]]-Sales_Data[[#This Row],[Cost]]</f>
        <v>36.192</v>
      </c>
      <c r="Y9853" s="3">
        <f>Sales_Data[[#This Row],[Gross_Profit_Recalc]]/Sales_Data[[#This Row],[Sales]]</f>
        <v>0.39999999999999997</v>
      </c>
      <c r="Z9853">
        <f>YEAR(Sales_Data[[#This Row],[Order Date]])</f>
        <v>2016</v>
      </c>
    </row>
    <row r="9854" spans="1:26" x14ac:dyDescent="0.2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>_xlfn.XLOOKUP(Sales_Data[[#This Row],[Category]],Assumptions_Model!A:A, Assumptions_Model!B:B)</f>
        <v>0.6</v>
      </c>
      <c r="W9854">
        <f>Sales_Data[[#This Row],[Sales]]*Sales_Data[[#This Row],[Cost_%]]</f>
        <v>7.8479999999999999</v>
      </c>
      <c r="X9854">
        <f>Sales_Data[[#This Row],[Sales]]-Sales_Data[[#This Row],[Cost]]</f>
        <v>5.2320000000000002</v>
      </c>
      <c r="Y9854" s="3">
        <f>Sales_Data[[#This Row],[Gross_Profit_Recalc]]/Sales_Data[[#This Row],[Sales]]</f>
        <v>0.4</v>
      </c>
      <c r="Z9854">
        <f>YEAR(Sales_Data[[#This Row],[Order Date]])</f>
        <v>2016</v>
      </c>
    </row>
    <row r="9855" spans="1:26" x14ac:dyDescent="0.2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>_xlfn.XLOOKUP(Sales_Data[[#This Row],[Category]],Assumptions_Model!A:A, Assumptions_Model!B:B)</f>
        <v>0.65</v>
      </c>
      <c r="W9855">
        <f>Sales_Data[[#This Row],[Sales]]*Sales_Data[[#This Row],[Cost_%]]</f>
        <v>139.55500000000001</v>
      </c>
      <c r="X9855">
        <f>Sales_Data[[#This Row],[Sales]]-Sales_Data[[#This Row],[Cost]]</f>
        <v>75.144999999999982</v>
      </c>
      <c r="Y9855" s="3">
        <f>Sales_Data[[#This Row],[Gross_Profit_Recalc]]/Sales_Data[[#This Row],[Sales]]</f>
        <v>0.34999999999999992</v>
      </c>
      <c r="Z9855">
        <f>YEAR(Sales_Data[[#This Row],[Order Date]])</f>
        <v>2016</v>
      </c>
    </row>
    <row r="9856" spans="1:26" x14ac:dyDescent="0.2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f>_xlfn.XLOOKUP(Sales_Data[[#This Row],[Category]],Assumptions_Model!A:A, Assumptions_Model!B:B)</f>
        <v>0.65</v>
      </c>
      <c r="W9856">
        <f>Sales_Data[[#This Row],[Sales]]*Sales_Data[[#This Row],[Cost_%]]</f>
        <v>32.707999999999998</v>
      </c>
      <c r="X9856">
        <f>Sales_Data[[#This Row],[Sales]]-Sales_Data[[#This Row],[Cost]]</f>
        <v>17.612000000000002</v>
      </c>
      <c r="Y9856" s="3">
        <f>Sales_Data[[#This Row],[Gross_Profit_Recalc]]/Sales_Data[[#This Row],[Sales]]</f>
        <v>0.35000000000000003</v>
      </c>
      <c r="Z9856">
        <f>YEAR(Sales_Data[[#This Row],[Order Date]])</f>
        <v>2017</v>
      </c>
    </row>
    <row r="9857" spans="1:26" x14ac:dyDescent="0.2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f>_xlfn.XLOOKUP(Sales_Data[[#This Row],[Category]],Assumptions_Model!A:A, Assumptions_Model!B:B)</f>
        <v>0.6</v>
      </c>
      <c r="W9857">
        <f>Sales_Data[[#This Row],[Sales]]*Sales_Data[[#This Row],[Cost_%]]</f>
        <v>14.735999999999999</v>
      </c>
      <c r="X9857">
        <f>Sales_Data[[#This Row],[Sales]]-Sales_Data[[#This Row],[Cost]]</f>
        <v>9.8239999999999998</v>
      </c>
      <c r="Y9857" s="3">
        <f>Sales_Data[[#This Row],[Gross_Profit_Recalc]]/Sales_Data[[#This Row],[Sales]]</f>
        <v>0.4</v>
      </c>
      <c r="Z9857">
        <f>YEAR(Sales_Data[[#This Row],[Order Date]])</f>
        <v>2017</v>
      </c>
    </row>
    <row r="9858" spans="1:26" x14ac:dyDescent="0.2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>_xlfn.XLOOKUP(Sales_Data[[#This Row],[Category]],Assumptions_Model!A:A, Assumptions_Model!B:B)</f>
        <v>0.6</v>
      </c>
      <c r="W9858">
        <f>Sales_Data[[#This Row],[Sales]]*Sales_Data[[#This Row],[Cost_%]]</f>
        <v>26.207999999999998</v>
      </c>
      <c r="X9858">
        <f>Sales_Data[[#This Row],[Sales]]-Sales_Data[[#This Row],[Cost]]</f>
        <v>17.472000000000001</v>
      </c>
      <c r="Y9858" s="3">
        <f>Sales_Data[[#This Row],[Gross_Profit_Recalc]]/Sales_Data[[#This Row],[Sales]]</f>
        <v>0.4</v>
      </c>
      <c r="Z9858">
        <f>YEAR(Sales_Data[[#This Row],[Order Date]])</f>
        <v>2014</v>
      </c>
    </row>
    <row r="9859" spans="1:26" x14ac:dyDescent="0.2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>_xlfn.XLOOKUP(Sales_Data[[#This Row],[Category]],Assumptions_Model!A:A, Assumptions_Model!B:B)</f>
        <v>0.65</v>
      </c>
      <c r="W9859">
        <f>Sales_Data[[#This Row],[Sales]]*Sales_Data[[#This Row],[Cost_%]]</f>
        <v>2205.8919999999998</v>
      </c>
      <c r="X9859">
        <f>Sales_Data[[#This Row],[Sales]]-Sales_Data[[#This Row],[Cost]]</f>
        <v>1187.788</v>
      </c>
      <c r="Y9859" s="3">
        <f>Sales_Data[[#This Row],[Gross_Profit_Recalc]]/Sales_Data[[#This Row],[Sales]]</f>
        <v>0.35000000000000003</v>
      </c>
      <c r="Z9859">
        <f>YEAR(Sales_Data[[#This Row],[Order Date]])</f>
        <v>2015</v>
      </c>
    </row>
    <row r="9860" spans="1:26" x14ac:dyDescent="0.2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>_xlfn.XLOOKUP(Sales_Data[[#This Row],[Category]],Assumptions_Model!A:A, Assumptions_Model!B:B)</f>
        <v>0.6</v>
      </c>
      <c r="W9860">
        <f>Sales_Data[[#This Row],[Sales]]*Sales_Data[[#This Row],[Cost_%]]</f>
        <v>40.440000000000005</v>
      </c>
      <c r="X9860">
        <f>Sales_Data[[#This Row],[Sales]]-Sales_Data[[#This Row],[Cost]]</f>
        <v>26.96</v>
      </c>
      <c r="Y9860" s="3">
        <f>Sales_Data[[#This Row],[Gross_Profit_Recalc]]/Sales_Data[[#This Row],[Sales]]</f>
        <v>0.39999999999999997</v>
      </c>
      <c r="Z9860">
        <f>YEAR(Sales_Data[[#This Row],[Order Date]])</f>
        <v>2017</v>
      </c>
    </row>
    <row r="9861" spans="1:26" x14ac:dyDescent="0.2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>_xlfn.XLOOKUP(Sales_Data[[#This Row],[Category]],Assumptions_Model!A:A, Assumptions_Model!B:B)</f>
        <v>0.6</v>
      </c>
      <c r="W9861">
        <f>Sales_Data[[#This Row],[Sales]]*Sales_Data[[#This Row],[Cost_%]]</f>
        <v>1.512</v>
      </c>
      <c r="X9861">
        <f>Sales_Data[[#This Row],[Sales]]-Sales_Data[[#This Row],[Cost]]</f>
        <v>1.008</v>
      </c>
      <c r="Y9861" s="3">
        <f>Sales_Data[[#This Row],[Gross_Profit_Recalc]]/Sales_Data[[#This Row],[Sales]]</f>
        <v>0.4</v>
      </c>
      <c r="Z9861">
        <f>YEAR(Sales_Data[[#This Row],[Order Date]])</f>
        <v>2017</v>
      </c>
    </row>
    <row r="9862" spans="1:26" x14ac:dyDescent="0.2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>_xlfn.XLOOKUP(Sales_Data[[#This Row],[Category]],Assumptions_Model!A:A, Assumptions_Model!B:B)</f>
        <v>0.55000000000000004</v>
      </c>
      <c r="W9862">
        <f>Sales_Data[[#This Row],[Sales]]*Sales_Data[[#This Row],[Cost_%]]</f>
        <v>37.29</v>
      </c>
      <c r="X9862">
        <f>Sales_Data[[#This Row],[Sales]]-Sales_Data[[#This Row],[Cost]]</f>
        <v>30.509999999999998</v>
      </c>
      <c r="Y9862" s="3">
        <f>Sales_Data[[#This Row],[Gross_Profit_Recalc]]/Sales_Data[[#This Row],[Sales]]</f>
        <v>0.45</v>
      </c>
      <c r="Z9862">
        <f>YEAR(Sales_Data[[#This Row],[Order Date]])</f>
        <v>2017</v>
      </c>
    </row>
    <row r="9863" spans="1:26" x14ac:dyDescent="0.2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>_xlfn.XLOOKUP(Sales_Data[[#This Row],[Category]],Assumptions_Model!A:A, Assumptions_Model!B:B)</f>
        <v>0.6</v>
      </c>
      <c r="W9863">
        <f>Sales_Data[[#This Row],[Sales]]*Sales_Data[[#This Row],[Cost_%]]</f>
        <v>11.256</v>
      </c>
      <c r="X9863">
        <f>Sales_Data[[#This Row],[Sales]]-Sales_Data[[#This Row],[Cost]]</f>
        <v>7.5040000000000013</v>
      </c>
      <c r="Y9863" s="3">
        <f>Sales_Data[[#This Row],[Gross_Profit_Recalc]]/Sales_Data[[#This Row],[Sales]]</f>
        <v>0.4</v>
      </c>
      <c r="Z9863">
        <f>YEAR(Sales_Data[[#This Row],[Order Date]])</f>
        <v>2017</v>
      </c>
    </row>
    <row r="9864" spans="1:26" x14ac:dyDescent="0.2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>_xlfn.XLOOKUP(Sales_Data[[#This Row],[Category]],Assumptions_Model!A:A, Assumptions_Model!B:B)</f>
        <v>0.55000000000000004</v>
      </c>
      <c r="W9864">
        <f>Sales_Data[[#This Row],[Sales]]*Sales_Data[[#This Row],[Cost_%]]</f>
        <v>6.6660000000000004</v>
      </c>
      <c r="X9864">
        <f>Sales_Data[[#This Row],[Sales]]-Sales_Data[[#This Row],[Cost]]</f>
        <v>5.4539999999999988</v>
      </c>
      <c r="Y9864" s="3">
        <f>Sales_Data[[#This Row],[Gross_Profit_Recalc]]/Sales_Data[[#This Row],[Sales]]</f>
        <v>0.44999999999999996</v>
      </c>
      <c r="Z9864">
        <f>YEAR(Sales_Data[[#This Row],[Order Date]])</f>
        <v>2017</v>
      </c>
    </row>
    <row r="9865" spans="1:26" x14ac:dyDescent="0.2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>_xlfn.XLOOKUP(Sales_Data[[#This Row],[Category]],Assumptions_Model!A:A, Assumptions_Model!B:B)</f>
        <v>0.6</v>
      </c>
      <c r="W9865">
        <f>Sales_Data[[#This Row],[Sales]]*Sales_Data[[#This Row],[Cost_%]]</f>
        <v>6.8039999999999994</v>
      </c>
      <c r="X9865">
        <f>Sales_Data[[#This Row],[Sales]]-Sales_Data[[#This Row],[Cost]]</f>
        <v>4.5360000000000005</v>
      </c>
      <c r="Y9865" s="3">
        <f>Sales_Data[[#This Row],[Gross_Profit_Recalc]]/Sales_Data[[#This Row],[Sales]]</f>
        <v>0.4</v>
      </c>
      <c r="Z9865">
        <f>YEAR(Sales_Data[[#This Row],[Order Date]])</f>
        <v>2017</v>
      </c>
    </row>
    <row r="9866" spans="1:26" x14ac:dyDescent="0.2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>_xlfn.XLOOKUP(Sales_Data[[#This Row],[Category]],Assumptions_Model!A:A, Assumptions_Model!B:B)</f>
        <v>0.55000000000000004</v>
      </c>
      <c r="W9866">
        <f>Sales_Data[[#This Row],[Sales]]*Sales_Data[[#This Row],[Cost_%]]</f>
        <v>87.890000000000015</v>
      </c>
      <c r="X9866">
        <f>Sales_Data[[#This Row],[Sales]]-Sales_Data[[#This Row],[Cost]]</f>
        <v>71.91</v>
      </c>
      <c r="Y9866" s="3">
        <f>Sales_Data[[#This Row],[Gross_Profit_Recalc]]/Sales_Data[[#This Row],[Sales]]</f>
        <v>0.44999999999999996</v>
      </c>
      <c r="Z9866">
        <f>YEAR(Sales_Data[[#This Row],[Order Date]])</f>
        <v>2017</v>
      </c>
    </row>
    <row r="9867" spans="1:26" x14ac:dyDescent="0.2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>_xlfn.XLOOKUP(Sales_Data[[#This Row],[Category]],Assumptions_Model!A:A, Assumptions_Model!B:B)</f>
        <v>0.65</v>
      </c>
      <c r="W9867">
        <f>Sales_Data[[#This Row],[Sales]]*Sales_Data[[#This Row],[Cost_%]]</f>
        <v>12.324000000000002</v>
      </c>
      <c r="X9867">
        <f>Sales_Data[[#This Row],[Sales]]-Sales_Data[[#This Row],[Cost]]</f>
        <v>6.6359999999999992</v>
      </c>
      <c r="Y9867" s="3">
        <f>Sales_Data[[#This Row],[Gross_Profit_Recalc]]/Sales_Data[[#This Row],[Sales]]</f>
        <v>0.34999999999999992</v>
      </c>
      <c r="Z9867">
        <f>YEAR(Sales_Data[[#This Row],[Order Date]])</f>
        <v>2017</v>
      </c>
    </row>
    <row r="9868" spans="1:26" x14ac:dyDescent="0.2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f>_xlfn.XLOOKUP(Sales_Data[[#This Row],[Category]],Assumptions_Model!A:A, Assumptions_Model!B:B)</f>
        <v>0.6</v>
      </c>
      <c r="W9868">
        <f>Sales_Data[[#This Row],[Sales]]*Sales_Data[[#This Row],[Cost_%]]</f>
        <v>651.25200000000007</v>
      </c>
      <c r="X9868">
        <f>Sales_Data[[#This Row],[Sales]]-Sales_Data[[#This Row],[Cost]]</f>
        <v>434.16800000000001</v>
      </c>
      <c r="Y9868" s="3">
        <f>Sales_Data[[#This Row],[Gross_Profit_Recalc]]/Sales_Data[[#This Row],[Sales]]</f>
        <v>0.39999999999999997</v>
      </c>
      <c r="Z9868">
        <f>YEAR(Sales_Data[[#This Row],[Order Date]])</f>
        <v>2015</v>
      </c>
    </row>
    <row r="9869" spans="1:26" x14ac:dyDescent="0.2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f>_xlfn.XLOOKUP(Sales_Data[[#This Row],[Category]],Assumptions_Model!A:A, Assumptions_Model!B:B)</f>
        <v>0.6</v>
      </c>
      <c r="W9869">
        <f>Sales_Data[[#This Row],[Sales]]*Sales_Data[[#This Row],[Cost_%]]</f>
        <v>7.8659999999999997</v>
      </c>
      <c r="X9869">
        <f>Sales_Data[[#This Row],[Sales]]-Sales_Data[[#This Row],[Cost]]</f>
        <v>5.2439999999999998</v>
      </c>
      <c r="Y9869" s="3">
        <f>Sales_Data[[#This Row],[Gross_Profit_Recalc]]/Sales_Data[[#This Row],[Sales]]</f>
        <v>0.4</v>
      </c>
      <c r="Z9869">
        <f>YEAR(Sales_Data[[#This Row],[Order Date]])</f>
        <v>2015</v>
      </c>
    </row>
    <row r="9870" spans="1:26" x14ac:dyDescent="0.2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>_xlfn.XLOOKUP(Sales_Data[[#This Row],[Category]],Assumptions_Model!A:A, Assumptions_Model!B:B)</f>
        <v>0.65</v>
      </c>
      <c r="W9870">
        <f>Sales_Data[[#This Row],[Sales]]*Sales_Data[[#This Row],[Cost_%]]</f>
        <v>44.657599999999995</v>
      </c>
      <c r="X9870">
        <f>Sales_Data[[#This Row],[Sales]]-Sales_Data[[#This Row],[Cost]]</f>
        <v>24.046399999999998</v>
      </c>
      <c r="Y9870" s="3">
        <f>Sales_Data[[#This Row],[Gross_Profit_Recalc]]/Sales_Data[[#This Row],[Sales]]</f>
        <v>0.35000000000000003</v>
      </c>
      <c r="Z9870">
        <f>YEAR(Sales_Data[[#This Row],[Order Date]])</f>
        <v>2014</v>
      </c>
    </row>
    <row r="9871" spans="1:26" x14ac:dyDescent="0.2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>_xlfn.XLOOKUP(Sales_Data[[#This Row],[Category]],Assumptions_Model!A:A, Assumptions_Model!B:B)</f>
        <v>0.6</v>
      </c>
      <c r="W9871">
        <f>Sales_Data[[#This Row],[Sales]]*Sales_Data[[#This Row],[Cost_%]]</f>
        <v>1.8792</v>
      </c>
      <c r="X9871">
        <f>Sales_Data[[#This Row],[Sales]]-Sales_Data[[#This Row],[Cost]]</f>
        <v>1.2528000000000001</v>
      </c>
      <c r="Y9871" s="3">
        <f>Sales_Data[[#This Row],[Gross_Profit_Recalc]]/Sales_Data[[#This Row],[Sales]]</f>
        <v>0.4</v>
      </c>
      <c r="Z9871">
        <f>YEAR(Sales_Data[[#This Row],[Order Date]])</f>
        <v>2014</v>
      </c>
    </row>
    <row r="9872" spans="1:26" x14ac:dyDescent="0.2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>_xlfn.XLOOKUP(Sales_Data[[#This Row],[Category]],Assumptions_Model!A:A, Assumptions_Model!B:B)</f>
        <v>0.6</v>
      </c>
      <c r="W9872">
        <f>Sales_Data[[#This Row],[Sales]]*Sales_Data[[#This Row],[Cost_%]]</f>
        <v>13.456799999999999</v>
      </c>
      <c r="X9872">
        <f>Sales_Data[[#This Row],[Sales]]-Sales_Data[[#This Row],[Cost]]</f>
        <v>8.9712000000000014</v>
      </c>
      <c r="Y9872" s="3">
        <f>Sales_Data[[#This Row],[Gross_Profit_Recalc]]/Sales_Data[[#This Row],[Sales]]</f>
        <v>0.4</v>
      </c>
      <c r="Z9872">
        <f>YEAR(Sales_Data[[#This Row],[Order Date]])</f>
        <v>2014</v>
      </c>
    </row>
    <row r="9873" spans="1:26" x14ac:dyDescent="0.2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>_xlfn.XLOOKUP(Sales_Data[[#This Row],[Category]],Assumptions_Model!A:A, Assumptions_Model!B:B)</f>
        <v>0.6</v>
      </c>
      <c r="W9873">
        <f>Sales_Data[[#This Row],[Sales]]*Sales_Data[[#This Row],[Cost_%]]</f>
        <v>174.20160000000001</v>
      </c>
      <c r="X9873">
        <f>Sales_Data[[#This Row],[Sales]]-Sales_Data[[#This Row],[Cost]]</f>
        <v>116.1344</v>
      </c>
      <c r="Y9873" s="3">
        <f>Sales_Data[[#This Row],[Gross_Profit_Recalc]]/Sales_Data[[#This Row],[Sales]]</f>
        <v>0.39999999999999997</v>
      </c>
      <c r="Z9873">
        <f>YEAR(Sales_Data[[#This Row],[Order Date]])</f>
        <v>2017</v>
      </c>
    </row>
    <row r="9874" spans="1:26" x14ac:dyDescent="0.2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>_xlfn.XLOOKUP(Sales_Data[[#This Row],[Category]],Assumptions_Model!A:A, Assumptions_Model!B:B)</f>
        <v>0.6</v>
      </c>
      <c r="W9874">
        <f>Sales_Data[[#This Row],[Sales]]*Sales_Data[[#This Row],[Cost_%]]</f>
        <v>11.491200000000001</v>
      </c>
      <c r="X9874">
        <f>Sales_Data[[#This Row],[Sales]]-Sales_Data[[#This Row],[Cost]]</f>
        <v>7.6608000000000001</v>
      </c>
      <c r="Y9874" s="3">
        <f>Sales_Data[[#This Row],[Gross_Profit_Recalc]]/Sales_Data[[#This Row],[Sales]]</f>
        <v>0.39999999999999997</v>
      </c>
      <c r="Z9874">
        <f>YEAR(Sales_Data[[#This Row],[Order Date]])</f>
        <v>2017</v>
      </c>
    </row>
    <row r="9875" spans="1:26" x14ac:dyDescent="0.2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>_xlfn.XLOOKUP(Sales_Data[[#This Row],[Category]],Assumptions_Model!A:A, Assumptions_Model!B:B)</f>
        <v>0.6</v>
      </c>
      <c r="W9875">
        <f>Sales_Data[[#This Row],[Sales]]*Sales_Data[[#This Row],[Cost_%]]</f>
        <v>3.8879999999999999</v>
      </c>
      <c r="X9875">
        <f>Sales_Data[[#This Row],[Sales]]-Sales_Data[[#This Row],[Cost]]</f>
        <v>2.5920000000000005</v>
      </c>
      <c r="Y9875" s="3">
        <f>Sales_Data[[#This Row],[Gross_Profit_Recalc]]/Sales_Data[[#This Row],[Sales]]</f>
        <v>0.40000000000000008</v>
      </c>
      <c r="Z9875">
        <f>YEAR(Sales_Data[[#This Row],[Order Date]])</f>
        <v>2016</v>
      </c>
    </row>
    <row r="9876" spans="1:26" x14ac:dyDescent="0.2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>_xlfn.XLOOKUP(Sales_Data[[#This Row],[Category]],Assumptions_Model!A:A, Assumptions_Model!B:B)</f>
        <v>0.6</v>
      </c>
      <c r="W9876">
        <f>Sales_Data[[#This Row],[Sales]]*Sales_Data[[#This Row],[Cost_%]]</f>
        <v>38.380800000000001</v>
      </c>
      <c r="X9876">
        <f>Sales_Data[[#This Row],[Sales]]-Sales_Data[[#This Row],[Cost]]</f>
        <v>25.587200000000003</v>
      </c>
      <c r="Y9876" s="3">
        <f>Sales_Data[[#This Row],[Gross_Profit_Recalc]]/Sales_Data[[#This Row],[Sales]]</f>
        <v>0.4</v>
      </c>
      <c r="Z9876">
        <f>YEAR(Sales_Data[[#This Row],[Order Date]])</f>
        <v>2016</v>
      </c>
    </row>
    <row r="9877" spans="1:26" x14ac:dyDescent="0.2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f>_xlfn.XLOOKUP(Sales_Data[[#This Row],[Category]],Assumptions_Model!A:A, Assumptions_Model!B:B)</f>
        <v>0.6</v>
      </c>
      <c r="W9877">
        <f>Sales_Data[[#This Row],[Sales]]*Sales_Data[[#This Row],[Cost_%]]</f>
        <v>3.8159999999999998</v>
      </c>
      <c r="X9877">
        <f>Sales_Data[[#This Row],[Sales]]-Sales_Data[[#This Row],[Cost]]</f>
        <v>2.5440000000000005</v>
      </c>
      <c r="Y9877" s="3">
        <f>Sales_Data[[#This Row],[Gross_Profit_Recalc]]/Sales_Data[[#This Row],[Sales]]</f>
        <v>0.40000000000000008</v>
      </c>
      <c r="Z9877">
        <f>YEAR(Sales_Data[[#This Row],[Order Date]])</f>
        <v>2015</v>
      </c>
    </row>
    <row r="9878" spans="1:26" x14ac:dyDescent="0.2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>_xlfn.XLOOKUP(Sales_Data[[#This Row],[Category]],Assumptions_Model!A:A, Assumptions_Model!B:B)</f>
        <v>0.6</v>
      </c>
      <c r="W9878">
        <f>Sales_Data[[#This Row],[Sales]]*Sales_Data[[#This Row],[Cost_%]]</f>
        <v>509.12639999999999</v>
      </c>
      <c r="X9878">
        <f>Sales_Data[[#This Row],[Sales]]-Sales_Data[[#This Row],[Cost]]</f>
        <v>339.41759999999999</v>
      </c>
      <c r="Y9878" s="3">
        <f>Sales_Data[[#This Row],[Gross_Profit_Recalc]]/Sales_Data[[#This Row],[Sales]]</f>
        <v>0.4</v>
      </c>
      <c r="Z9878">
        <f>YEAR(Sales_Data[[#This Row],[Order Date]])</f>
        <v>2017</v>
      </c>
    </row>
    <row r="9879" spans="1:26" x14ac:dyDescent="0.2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>_xlfn.XLOOKUP(Sales_Data[[#This Row],[Category]],Assumptions_Model!A:A, Assumptions_Model!B:B)</f>
        <v>0.6</v>
      </c>
      <c r="W9879">
        <f>Sales_Data[[#This Row],[Sales]]*Sales_Data[[#This Row],[Cost_%]]</f>
        <v>5.22</v>
      </c>
      <c r="X9879">
        <f>Sales_Data[[#This Row],[Sales]]-Sales_Data[[#This Row],[Cost]]</f>
        <v>3.4799999999999995</v>
      </c>
      <c r="Y9879" s="3">
        <f>Sales_Data[[#This Row],[Gross_Profit_Recalc]]/Sales_Data[[#This Row],[Sales]]</f>
        <v>0.39999999999999997</v>
      </c>
      <c r="Z9879">
        <f>YEAR(Sales_Data[[#This Row],[Order Date]])</f>
        <v>2017</v>
      </c>
    </row>
    <row r="9880" spans="1:26" x14ac:dyDescent="0.2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f>_xlfn.XLOOKUP(Sales_Data[[#This Row],[Category]],Assumptions_Model!A:A, Assumptions_Model!B:B)</f>
        <v>0.55000000000000004</v>
      </c>
      <c r="W9880">
        <f>Sales_Data[[#This Row],[Sales]]*Sales_Data[[#This Row],[Cost_%]]</f>
        <v>67.310100000000006</v>
      </c>
      <c r="X9880">
        <f>Sales_Data[[#This Row],[Sales]]-Sales_Data[[#This Row],[Cost]]</f>
        <v>55.071899999999999</v>
      </c>
      <c r="Y9880" s="3">
        <f>Sales_Data[[#This Row],[Gross_Profit_Recalc]]/Sales_Data[[#This Row],[Sales]]</f>
        <v>0.44999999999999996</v>
      </c>
      <c r="Z9880">
        <f>YEAR(Sales_Data[[#This Row],[Order Date]])</f>
        <v>2017</v>
      </c>
    </row>
    <row r="9881" spans="1:26" x14ac:dyDescent="0.2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>_xlfn.XLOOKUP(Sales_Data[[#This Row],[Category]],Assumptions_Model!A:A, Assumptions_Model!B:B)</f>
        <v>0.65</v>
      </c>
      <c r="W9881">
        <f>Sales_Data[[#This Row],[Sales]]*Sales_Data[[#This Row],[Cost_%]]</f>
        <v>372.56310000000002</v>
      </c>
      <c r="X9881">
        <f>Sales_Data[[#This Row],[Sales]]-Sales_Data[[#This Row],[Cost]]</f>
        <v>200.61089999999996</v>
      </c>
      <c r="Y9881" s="3">
        <f>Sales_Data[[#This Row],[Gross_Profit_Recalc]]/Sales_Data[[#This Row],[Sales]]</f>
        <v>0.34999999999999992</v>
      </c>
      <c r="Z9881">
        <f>YEAR(Sales_Data[[#This Row],[Order Date]])</f>
        <v>2016</v>
      </c>
    </row>
    <row r="9882" spans="1:26" x14ac:dyDescent="0.2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>_xlfn.XLOOKUP(Sales_Data[[#This Row],[Category]],Assumptions_Model!A:A, Assumptions_Model!B:B)</f>
        <v>0.6</v>
      </c>
      <c r="W9882">
        <f>Sales_Data[[#This Row],[Sales]]*Sales_Data[[#This Row],[Cost_%]]</f>
        <v>51.0336</v>
      </c>
      <c r="X9882">
        <f>Sales_Data[[#This Row],[Sales]]-Sales_Data[[#This Row],[Cost]]</f>
        <v>34.022399999999998</v>
      </c>
      <c r="Y9882" s="3">
        <f>Sales_Data[[#This Row],[Gross_Profit_Recalc]]/Sales_Data[[#This Row],[Sales]]</f>
        <v>0.39999999999999997</v>
      </c>
      <c r="Z9882">
        <f>YEAR(Sales_Data[[#This Row],[Order Date]])</f>
        <v>2015</v>
      </c>
    </row>
    <row r="9883" spans="1:26" x14ac:dyDescent="0.2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>_xlfn.XLOOKUP(Sales_Data[[#This Row],[Category]],Assumptions_Model!A:A, Assumptions_Model!B:B)</f>
        <v>0.6</v>
      </c>
      <c r="W9883">
        <f>Sales_Data[[#This Row],[Sales]]*Sales_Data[[#This Row],[Cost_%]]</f>
        <v>8.4239999999999995</v>
      </c>
      <c r="X9883">
        <f>Sales_Data[[#This Row],[Sales]]-Sales_Data[[#This Row],[Cost]]</f>
        <v>5.6159999999999997</v>
      </c>
      <c r="Y9883" s="3">
        <f>Sales_Data[[#This Row],[Gross_Profit_Recalc]]/Sales_Data[[#This Row],[Sales]]</f>
        <v>0.4</v>
      </c>
      <c r="Z9883">
        <f>YEAR(Sales_Data[[#This Row],[Order Date]])</f>
        <v>2014</v>
      </c>
    </row>
    <row r="9884" spans="1:26" x14ac:dyDescent="0.2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>_xlfn.XLOOKUP(Sales_Data[[#This Row],[Category]],Assumptions_Model!A:A, Assumptions_Model!B:B)</f>
        <v>0.55000000000000004</v>
      </c>
      <c r="W9884">
        <f>Sales_Data[[#This Row],[Sales]]*Sales_Data[[#This Row],[Cost_%]]</f>
        <v>149.93550000000002</v>
      </c>
      <c r="X9884">
        <f>Sales_Data[[#This Row],[Sales]]-Sales_Data[[#This Row],[Cost]]</f>
        <v>122.67449999999999</v>
      </c>
      <c r="Y9884" s="3">
        <f>Sales_Data[[#This Row],[Gross_Profit_Recalc]]/Sales_Data[[#This Row],[Sales]]</f>
        <v>0.44999999999999996</v>
      </c>
      <c r="Z9884">
        <f>YEAR(Sales_Data[[#This Row],[Order Date]])</f>
        <v>2014</v>
      </c>
    </row>
    <row r="9885" spans="1:26" x14ac:dyDescent="0.2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>_xlfn.XLOOKUP(Sales_Data[[#This Row],[Category]],Assumptions_Model!A:A, Assumptions_Model!B:B)</f>
        <v>0.6</v>
      </c>
      <c r="W9885">
        <f>Sales_Data[[#This Row],[Sales]]*Sales_Data[[#This Row],[Cost_%]]</f>
        <v>6.6959999999999997</v>
      </c>
      <c r="X9885">
        <f>Sales_Data[[#This Row],[Sales]]-Sales_Data[[#This Row],[Cost]]</f>
        <v>4.4640000000000004</v>
      </c>
      <c r="Y9885" s="3">
        <f>Sales_Data[[#This Row],[Gross_Profit_Recalc]]/Sales_Data[[#This Row],[Sales]]</f>
        <v>0.4</v>
      </c>
      <c r="Z9885">
        <f>YEAR(Sales_Data[[#This Row],[Order Date]])</f>
        <v>2014</v>
      </c>
    </row>
    <row r="9886" spans="1:26" x14ac:dyDescent="0.2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>_xlfn.XLOOKUP(Sales_Data[[#This Row],[Category]],Assumptions_Model!A:A, Assumptions_Model!B:B)</f>
        <v>0.55000000000000004</v>
      </c>
      <c r="W9886">
        <f>Sales_Data[[#This Row],[Sales]]*Sales_Data[[#This Row],[Cost_%]]</f>
        <v>34.270500000000006</v>
      </c>
      <c r="X9886">
        <f>Sales_Data[[#This Row],[Sales]]-Sales_Data[[#This Row],[Cost]]</f>
        <v>28.039499999999997</v>
      </c>
      <c r="Y9886" s="3">
        <f>Sales_Data[[#This Row],[Gross_Profit_Recalc]]/Sales_Data[[#This Row],[Sales]]</f>
        <v>0.44999999999999996</v>
      </c>
      <c r="Z9886">
        <f>YEAR(Sales_Data[[#This Row],[Order Date]])</f>
        <v>2014</v>
      </c>
    </row>
    <row r="9887" spans="1:26" x14ac:dyDescent="0.2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>_xlfn.XLOOKUP(Sales_Data[[#This Row],[Category]],Assumptions_Model!A:A, Assumptions_Model!B:B)</f>
        <v>0.55000000000000004</v>
      </c>
      <c r="W9887">
        <f>Sales_Data[[#This Row],[Sales]]*Sales_Data[[#This Row],[Cost_%]]</f>
        <v>87.989000000000004</v>
      </c>
      <c r="X9887">
        <f>Sales_Data[[#This Row],[Sales]]-Sales_Data[[#This Row],[Cost]]</f>
        <v>71.990999999999985</v>
      </c>
      <c r="Y9887" s="3">
        <f>Sales_Data[[#This Row],[Gross_Profit_Recalc]]/Sales_Data[[#This Row],[Sales]]</f>
        <v>0.44999999999999996</v>
      </c>
      <c r="Z9887">
        <f>YEAR(Sales_Data[[#This Row],[Order Date]])</f>
        <v>2014</v>
      </c>
    </row>
    <row r="9888" spans="1:26" x14ac:dyDescent="0.2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>_xlfn.XLOOKUP(Sales_Data[[#This Row],[Category]],Assumptions_Model!A:A, Assumptions_Model!B:B)</f>
        <v>0.6</v>
      </c>
      <c r="W9888">
        <f>Sales_Data[[#This Row],[Sales]]*Sales_Data[[#This Row],[Cost_%]]</f>
        <v>3.5640000000000001</v>
      </c>
      <c r="X9888">
        <f>Sales_Data[[#This Row],[Sales]]-Sales_Data[[#This Row],[Cost]]</f>
        <v>2.3760000000000003</v>
      </c>
      <c r="Y9888" s="3">
        <f>Sales_Data[[#This Row],[Gross_Profit_Recalc]]/Sales_Data[[#This Row],[Sales]]</f>
        <v>0.4</v>
      </c>
      <c r="Z9888">
        <f>YEAR(Sales_Data[[#This Row],[Order Date]])</f>
        <v>2014</v>
      </c>
    </row>
    <row r="9889" spans="1:26" x14ac:dyDescent="0.2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>_xlfn.XLOOKUP(Sales_Data[[#This Row],[Category]],Assumptions_Model!A:A, Assumptions_Model!B:B)</f>
        <v>0.6</v>
      </c>
      <c r="W9889">
        <f>Sales_Data[[#This Row],[Sales]]*Sales_Data[[#This Row],[Cost_%]]</f>
        <v>5.976</v>
      </c>
      <c r="X9889">
        <f>Sales_Data[[#This Row],[Sales]]-Sales_Data[[#This Row],[Cost]]</f>
        <v>3.9840000000000009</v>
      </c>
      <c r="Y9889" s="3">
        <f>Sales_Data[[#This Row],[Gross_Profit_Recalc]]/Sales_Data[[#This Row],[Sales]]</f>
        <v>0.40000000000000008</v>
      </c>
      <c r="Z9889">
        <f>YEAR(Sales_Data[[#This Row],[Order Date]])</f>
        <v>2017</v>
      </c>
    </row>
    <row r="9890" spans="1:26" x14ac:dyDescent="0.2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>_xlfn.XLOOKUP(Sales_Data[[#This Row],[Category]],Assumptions_Model!A:A, Assumptions_Model!B:B)</f>
        <v>0.55000000000000004</v>
      </c>
      <c r="W9890">
        <f>Sales_Data[[#This Row],[Sales]]*Sales_Data[[#This Row],[Cost_%]]</f>
        <v>43.994500000000002</v>
      </c>
      <c r="X9890">
        <f>Sales_Data[[#This Row],[Sales]]-Sales_Data[[#This Row],[Cost]]</f>
        <v>35.995499999999993</v>
      </c>
      <c r="Y9890" s="3">
        <f>Sales_Data[[#This Row],[Gross_Profit_Recalc]]/Sales_Data[[#This Row],[Sales]]</f>
        <v>0.44999999999999996</v>
      </c>
      <c r="Z9890">
        <f>YEAR(Sales_Data[[#This Row],[Order Date]])</f>
        <v>2015</v>
      </c>
    </row>
    <row r="9891" spans="1:26" x14ac:dyDescent="0.2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f>_xlfn.XLOOKUP(Sales_Data[[#This Row],[Category]],Assumptions_Model!A:A, Assumptions_Model!B:B)</f>
        <v>0.6</v>
      </c>
      <c r="W9891">
        <f>Sales_Data[[#This Row],[Sales]]*Sales_Data[[#This Row],[Cost_%]]</f>
        <v>5.3639999999999999</v>
      </c>
      <c r="X9891">
        <f>Sales_Data[[#This Row],[Sales]]-Sales_Data[[#This Row],[Cost]]</f>
        <v>3.5759999999999996</v>
      </c>
      <c r="Y9891" s="3">
        <f>Sales_Data[[#This Row],[Gross_Profit_Recalc]]/Sales_Data[[#This Row],[Sales]]</f>
        <v>0.39999999999999997</v>
      </c>
      <c r="Z9891">
        <f>YEAR(Sales_Data[[#This Row],[Order Date]])</f>
        <v>2017</v>
      </c>
    </row>
    <row r="9892" spans="1:26" x14ac:dyDescent="0.2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f>_xlfn.XLOOKUP(Sales_Data[[#This Row],[Category]],Assumptions_Model!A:A, Assumptions_Model!B:B)</f>
        <v>0.6</v>
      </c>
      <c r="W9892">
        <f>Sales_Data[[#This Row],[Sales]]*Sales_Data[[#This Row],[Cost_%]]</f>
        <v>12.372</v>
      </c>
      <c r="X9892">
        <f>Sales_Data[[#This Row],[Sales]]-Sales_Data[[#This Row],[Cost]]</f>
        <v>8.2480000000000011</v>
      </c>
      <c r="Y9892" s="3">
        <f>Sales_Data[[#This Row],[Gross_Profit_Recalc]]/Sales_Data[[#This Row],[Sales]]</f>
        <v>0.4</v>
      </c>
      <c r="Z9892">
        <f>YEAR(Sales_Data[[#This Row],[Order Date]])</f>
        <v>2016</v>
      </c>
    </row>
    <row r="9893" spans="1:26" x14ac:dyDescent="0.2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>_xlfn.XLOOKUP(Sales_Data[[#This Row],[Category]],Assumptions_Model!A:A, Assumptions_Model!B:B)</f>
        <v>0.55000000000000004</v>
      </c>
      <c r="W9893">
        <f>Sales_Data[[#This Row],[Sales]]*Sales_Data[[#This Row],[Cost_%]]</f>
        <v>68.337500000000006</v>
      </c>
      <c r="X9893">
        <f>Sales_Data[[#This Row],[Sales]]-Sales_Data[[#This Row],[Cost]]</f>
        <v>55.912499999999994</v>
      </c>
      <c r="Y9893" s="3">
        <f>Sales_Data[[#This Row],[Gross_Profit_Recalc]]/Sales_Data[[#This Row],[Sales]]</f>
        <v>0.44999999999999996</v>
      </c>
      <c r="Z9893">
        <f>YEAR(Sales_Data[[#This Row],[Order Date]])</f>
        <v>2016</v>
      </c>
    </row>
    <row r="9894" spans="1:26" x14ac:dyDescent="0.2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>_xlfn.XLOOKUP(Sales_Data[[#This Row],[Category]],Assumptions_Model!A:A, Assumptions_Model!B:B)</f>
        <v>0.55000000000000004</v>
      </c>
      <c r="W9894">
        <f>Sales_Data[[#This Row],[Sales]]*Sales_Data[[#This Row],[Cost_%]]</f>
        <v>163.65250000000003</v>
      </c>
      <c r="X9894">
        <f>Sales_Data[[#This Row],[Sales]]-Sales_Data[[#This Row],[Cost]]</f>
        <v>133.89749999999998</v>
      </c>
      <c r="Y9894" s="3">
        <f>Sales_Data[[#This Row],[Gross_Profit_Recalc]]/Sales_Data[[#This Row],[Sales]]</f>
        <v>0.4499999999999999</v>
      </c>
      <c r="Z9894">
        <f>YEAR(Sales_Data[[#This Row],[Order Date]])</f>
        <v>2016</v>
      </c>
    </row>
    <row r="9895" spans="1:26" x14ac:dyDescent="0.2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f>_xlfn.XLOOKUP(Sales_Data[[#This Row],[Category]],Assumptions_Model!A:A, Assumptions_Model!B:B)</f>
        <v>0.65</v>
      </c>
      <c r="W9895">
        <f>Sales_Data[[#This Row],[Sales]]*Sales_Data[[#This Row],[Cost_%]]</f>
        <v>262.31400000000002</v>
      </c>
      <c r="X9895">
        <f>Sales_Data[[#This Row],[Sales]]-Sales_Data[[#This Row],[Cost]]</f>
        <v>141.24599999999998</v>
      </c>
      <c r="Y9895" s="3">
        <f>Sales_Data[[#This Row],[Gross_Profit_Recalc]]/Sales_Data[[#This Row],[Sales]]</f>
        <v>0.35</v>
      </c>
      <c r="Z9895">
        <f>YEAR(Sales_Data[[#This Row],[Order Date]])</f>
        <v>2016</v>
      </c>
    </row>
    <row r="9896" spans="1:26" x14ac:dyDescent="0.2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>_xlfn.XLOOKUP(Sales_Data[[#This Row],[Category]],Assumptions_Model!A:A, Assumptions_Model!B:B)</f>
        <v>0.65</v>
      </c>
      <c r="W9896">
        <f>Sales_Data[[#This Row],[Sales]]*Sales_Data[[#This Row],[Cost_%]]</f>
        <v>61.88</v>
      </c>
      <c r="X9896">
        <f>Sales_Data[[#This Row],[Sales]]-Sales_Data[[#This Row],[Cost]]</f>
        <v>33.32</v>
      </c>
      <c r="Y9896" s="3">
        <f>Sales_Data[[#This Row],[Gross_Profit_Recalc]]/Sales_Data[[#This Row],[Sales]]</f>
        <v>0.35</v>
      </c>
      <c r="Z9896">
        <f>YEAR(Sales_Data[[#This Row],[Order Date]])</f>
        <v>2016</v>
      </c>
    </row>
    <row r="9897" spans="1:26" x14ac:dyDescent="0.2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f>_xlfn.XLOOKUP(Sales_Data[[#This Row],[Category]],Assumptions_Model!A:A, Assumptions_Model!B:B)</f>
        <v>0.55000000000000004</v>
      </c>
      <c r="W9897">
        <f>Sales_Data[[#This Row],[Sales]]*Sales_Data[[#This Row],[Cost_%]]</f>
        <v>84.603200000000015</v>
      </c>
      <c r="X9897">
        <f>Sales_Data[[#This Row],[Sales]]-Sales_Data[[#This Row],[Cost]]</f>
        <v>69.220799999999997</v>
      </c>
      <c r="Y9897" s="3">
        <f>Sales_Data[[#This Row],[Gross_Profit_Recalc]]/Sales_Data[[#This Row],[Sales]]</f>
        <v>0.44999999999999996</v>
      </c>
      <c r="Z9897">
        <f>YEAR(Sales_Data[[#This Row],[Order Date]])</f>
        <v>2014</v>
      </c>
    </row>
    <row r="9898" spans="1:26" x14ac:dyDescent="0.2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f>_xlfn.XLOOKUP(Sales_Data[[#This Row],[Category]],Assumptions_Model!A:A, Assumptions_Model!B:B)</f>
        <v>0.6</v>
      </c>
      <c r="W9898">
        <f>Sales_Data[[#This Row],[Sales]]*Sales_Data[[#This Row],[Cost_%]]</f>
        <v>37.209599999999995</v>
      </c>
      <c r="X9898">
        <f>Sales_Data[[#This Row],[Sales]]-Sales_Data[[#This Row],[Cost]]</f>
        <v>24.806400000000004</v>
      </c>
      <c r="Y9898" s="3">
        <f>Sales_Data[[#This Row],[Gross_Profit_Recalc]]/Sales_Data[[#This Row],[Sales]]</f>
        <v>0.40000000000000008</v>
      </c>
      <c r="Z9898">
        <f>YEAR(Sales_Data[[#This Row],[Order Date]])</f>
        <v>2014</v>
      </c>
    </row>
    <row r="9899" spans="1:26" x14ac:dyDescent="0.2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>_xlfn.XLOOKUP(Sales_Data[[#This Row],[Category]],Assumptions_Model!A:A, Assumptions_Model!B:B)</f>
        <v>0.65</v>
      </c>
      <c r="W9899">
        <f>Sales_Data[[#This Row],[Sales]]*Sales_Data[[#This Row],[Cost_%]]</f>
        <v>303.108</v>
      </c>
      <c r="X9899">
        <f>Sales_Data[[#This Row],[Sales]]-Sales_Data[[#This Row],[Cost]]</f>
        <v>163.21199999999999</v>
      </c>
      <c r="Y9899" s="3">
        <f>Sales_Data[[#This Row],[Gross_Profit_Recalc]]/Sales_Data[[#This Row],[Sales]]</f>
        <v>0.35</v>
      </c>
      <c r="Z9899">
        <f>YEAR(Sales_Data[[#This Row],[Order Date]])</f>
        <v>2016</v>
      </c>
    </row>
    <row r="9900" spans="1:26" x14ac:dyDescent="0.2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>_xlfn.XLOOKUP(Sales_Data[[#This Row],[Category]],Assumptions_Model!A:A, Assumptions_Model!B:B)</f>
        <v>0.65</v>
      </c>
      <c r="W9900">
        <f>Sales_Data[[#This Row],[Sales]]*Sales_Data[[#This Row],[Cost_%]]</f>
        <v>53.716000000000001</v>
      </c>
      <c r="X9900">
        <f>Sales_Data[[#This Row],[Sales]]-Sales_Data[[#This Row],[Cost]]</f>
        <v>28.923999999999999</v>
      </c>
      <c r="Y9900" s="3">
        <f>Sales_Data[[#This Row],[Gross_Profit_Recalc]]/Sales_Data[[#This Row],[Sales]]</f>
        <v>0.35</v>
      </c>
      <c r="Z9900">
        <f>YEAR(Sales_Data[[#This Row],[Order Date]])</f>
        <v>2016</v>
      </c>
    </row>
    <row r="9901" spans="1:26" x14ac:dyDescent="0.2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>_xlfn.XLOOKUP(Sales_Data[[#This Row],[Category]],Assumptions_Model!A:A, Assumptions_Model!B:B)</f>
        <v>0.65</v>
      </c>
      <c r="W9901">
        <f>Sales_Data[[#This Row],[Sales]]*Sales_Data[[#This Row],[Cost_%]]</f>
        <v>214.88220000000001</v>
      </c>
      <c r="X9901">
        <f>Sales_Data[[#This Row],[Sales]]-Sales_Data[[#This Row],[Cost]]</f>
        <v>115.70580000000001</v>
      </c>
      <c r="Y9901" s="3">
        <f>Sales_Data[[#This Row],[Gross_Profit_Recalc]]/Sales_Data[[#This Row],[Sales]]</f>
        <v>0.35000000000000003</v>
      </c>
      <c r="Z9901">
        <f>YEAR(Sales_Data[[#This Row],[Order Date]])</f>
        <v>2014</v>
      </c>
    </row>
    <row r="9902" spans="1:26" x14ac:dyDescent="0.2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>_xlfn.XLOOKUP(Sales_Data[[#This Row],[Category]],Assumptions_Model!A:A, Assumptions_Model!B:B)</f>
        <v>0.6</v>
      </c>
      <c r="W9902">
        <f>Sales_Data[[#This Row],[Sales]]*Sales_Data[[#This Row],[Cost_%]]</f>
        <v>142.2576</v>
      </c>
      <c r="X9902">
        <f>Sales_Data[[#This Row],[Sales]]-Sales_Data[[#This Row],[Cost]]</f>
        <v>94.838400000000007</v>
      </c>
      <c r="Y9902" s="3">
        <f>Sales_Data[[#This Row],[Gross_Profit_Recalc]]/Sales_Data[[#This Row],[Sales]]</f>
        <v>0.4</v>
      </c>
      <c r="Z9902">
        <f>YEAR(Sales_Data[[#This Row],[Order Date]])</f>
        <v>2017</v>
      </c>
    </row>
    <row r="9903" spans="1:26" x14ac:dyDescent="0.2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>_xlfn.XLOOKUP(Sales_Data[[#This Row],[Category]],Assumptions_Model!A:A, Assumptions_Model!B:B)</f>
        <v>0.65</v>
      </c>
      <c r="W9903">
        <f>Sales_Data[[#This Row],[Sales]]*Sales_Data[[#This Row],[Cost_%]]</f>
        <v>14.7888</v>
      </c>
      <c r="X9903">
        <f>Sales_Data[[#This Row],[Sales]]-Sales_Data[[#This Row],[Cost]]</f>
        <v>7.9631999999999987</v>
      </c>
      <c r="Y9903" s="3">
        <f>Sales_Data[[#This Row],[Gross_Profit_Recalc]]/Sales_Data[[#This Row],[Sales]]</f>
        <v>0.35</v>
      </c>
      <c r="Z9903">
        <f>YEAR(Sales_Data[[#This Row],[Order Date]])</f>
        <v>2017</v>
      </c>
    </row>
    <row r="9904" spans="1:26" x14ac:dyDescent="0.2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>_xlfn.XLOOKUP(Sales_Data[[#This Row],[Category]],Assumptions_Model!A:A, Assumptions_Model!B:B)</f>
        <v>0.6</v>
      </c>
      <c r="W9904">
        <f>Sales_Data[[#This Row],[Sales]]*Sales_Data[[#This Row],[Cost_%]]</f>
        <v>4.0031999999999996</v>
      </c>
      <c r="X9904">
        <f>Sales_Data[[#This Row],[Sales]]-Sales_Data[[#This Row],[Cost]]</f>
        <v>2.6688000000000001</v>
      </c>
      <c r="Y9904" s="3">
        <f>Sales_Data[[#This Row],[Gross_Profit_Recalc]]/Sales_Data[[#This Row],[Sales]]</f>
        <v>0.4</v>
      </c>
      <c r="Z9904">
        <f>YEAR(Sales_Data[[#This Row],[Order Date]])</f>
        <v>2017</v>
      </c>
    </row>
    <row r="9905" spans="1:26" x14ac:dyDescent="0.2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>_xlfn.XLOOKUP(Sales_Data[[#This Row],[Category]],Assumptions_Model!A:A, Assumptions_Model!B:B)</f>
        <v>0.65</v>
      </c>
      <c r="W9905">
        <f>Sales_Data[[#This Row],[Sales]]*Sales_Data[[#This Row],[Cost_%]]</f>
        <v>16.333200000000001</v>
      </c>
      <c r="X9905">
        <f>Sales_Data[[#This Row],[Sales]]-Sales_Data[[#This Row],[Cost]]</f>
        <v>8.7947999999999986</v>
      </c>
      <c r="Y9905" s="3">
        <f>Sales_Data[[#This Row],[Gross_Profit_Recalc]]/Sales_Data[[#This Row],[Sales]]</f>
        <v>0.34999999999999992</v>
      </c>
      <c r="Z9905">
        <f>YEAR(Sales_Data[[#This Row],[Order Date]])</f>
        <v>2014</v>
      </c>
    </row>
    <row r="9906" spans="1:26" x14ac:dyDescent="0.2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>_xlfn.XLOOKUP(Sales_Data[[#This Row],[Category]],Assumptions_Model!A:A, Assumptions_Model!B:B)</f>
        <v>0.55000000000000004</v>
      </c>
      <c r="W9906">
        <f>Sales_Data[[#This Row],[Sales]]*Sales_Data[[#This Row],[Cost_%]]</f>
        <v>70.391199999999998</v>
      </c>
      <c r="X9906">
        <f>Sales_Data[[#This Row],[Sales]]-Sales_Data[[#This Row],[Cost]]</f>
        <v>57.592799999999997</v>
      </c>
      <c r="Y9906" s="3">
        <f>Sales_Data[[#This Row],[Gross_Profit_Recalc]]/Sales_Data[[#This Row],[Sales]]</f>
        <v>0.45</v>
      </c>
      <c r="Z9906">
        <f>YEAR(Sales_Data[[#This Row],[Order Date]])</f>
        <v>2014</v>
      </c>
    </row>
    <row r="9907" spans="1:26" x14ac:dyDescent="0.2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>_xlfn.XLOOKUP(Sales_Data[[#This Row],[Category]],Assumptions_Model!A:A, Assumptions_Model!B:B)</f>
        <v>0.65</v>
      </c>
      <c r="W9907">
        <f>Sales_Data[[#This Row],[Sales]]*Sales_Data[[#This Row],[Cost_%]]</f>
        <v>85.721999999999994</v>
      </c>
      <c r="X9907">
        <f>Sales_Data[[#This Row],[Sales]]-Sales_Data[[#This Row],[Cost]]</f>
        <v>46.158000000000001</v>
      </c>
      <c r="Y9907" s="3">
        <f>Sales_Data[[#This Row],[Gross_Profit_Recalc]]/Sales_Data[[#This Row],[Sales]]</f>
        <v>0.35000000000000003</v>
      </c>
      <c r="Z9907">
        <f>YEAR(Sales_Data[[#This Row],[Order Date]])</f>
        <v>2015</v>
      </c>
    </row>
    <row r="9908" spans="1:26" x14ac:dyDescent="0.2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>_xlfn.XLOOKUP(Sales_Data[[#This Row],[Category]],Assumptions_Model!A:A, Assumptions_Model!B:B)</f>
        <v>0.6</v>
      </c>
      <c r="W9908">
        <f>Sales_Data[[#This Row],[Sales]]*Sales_Data[[#This Row],[Cost_%]]</f>
        <v>15.0192</v>
      </c>
      <c r="X9908">
        <f>Sales_Data[[#This Row],[Sales]]-Sales_Data[[#This Row],[Cost]]</f>
        <v>10.0128</v>
      </c>
      <c r="Y9908" s="3">
        <f>Sales_Data[[#This Row],[Gross_Profit_Recalc]]/Sales_Data[[#This Row],[Sales]]</f>
        <v>0.4</v>
      </c>
      <c r="Z9908">
        <f>YEAR(Sales_Data[[#This Row],[Order Date]])</f>
        <v>2015</v>
      </c>
    </row>
    <row r="9909" spans="1:26" x14ac:dyDescent="0.2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>_xlfn.XLOOKUP(Sales_Data[[#This Row],[Category]],Assumptions_Model!A:A, Assumptions_Model!B:B)</f>
        <v>0.65</v>
      </c>
      <c r="W9909">
        <f>Sales_Data[[#This Row],[Sales]]*Sales_Data[[#This Row],[Cost_%]]</f>
        <v>466.51800000000003</v>
      </c>
      <c r="X9909">
        <f>Sales_Data[[#This Row],[Sales]]-Sales_Data[[#This Row],[Cost]]</f>
        <v>251.202</v>
      </c>
      <c r="Y9909" s="3">
        <f>Sales_Data[[#This Row],[Gross_Profit_Recalc]]/Sales_Data[[#This Row],[Sales]]</f>
        <v>0.35</v>
      </c>
      <c r="Z9909">
        <f>YEAR(Sales_Data[[#This Row],[Order Date]])</f>
        <v>2015</v>
      </c>
    </row>
    <row r="9910" spans="1:26" x14ac:dyDescent="0.2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f>_xlfn.XLOOKUP(Sales_Data[[#This Row],[Category]],Assumptions_Model!A:A, Assumptions_Model!B:B)</f>
        <v>0.65</v>
      </c>
      <c r="W9910">
        <f>Sales_Data[[#This Row],[Sales]]*Sales_Data[[#This Row],[Cost_%]]</f>
        <v>134.7775</v>
      </c>
      <c r="X9910">
        <f>Sales_Data[[#This Row],[Sales]]-Sales_Data[[#This Row],[Cost]]</f>
        <v>72.572499999999991</v>
      </c>
      <c r="Y9910" s="3">
        <f>Sales_Data[[#This Row],[Gross_Profit_Recalc]]/Sales_Data[[#This Row],[Sales]]</f>
        <v>0.35</v>
      </c>
      <c r="Z9910">
        <f>YEAR(Sales_Data[[#This Row],[Order Date]])</f>
        <v>2015</v>
      </c>
    </row>
    <row r="9911" spans="1:26" x14ac:dyDescent="0.2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>_xlfn.XLOOKUP(Sales_Data[[#This Row],[Category]],Assumptions_Model!A:A, Assumptions_Model!B:B)</f>
        <v>0.65</v>
      </c>
      <c r="W9911">
        <f>Sales_Data[[#This Row],[Sales]]*Sales_Data[[#This Row],[Cost_%]]</f>
        <v>29.035500000000003</v>
      </c>
      <c r="X9911">
        <f>Sales_Data[[#This Row],[Sales]]-Sales_Data[[#This Row],[Cost]]</f>
        <v>15.634499999999999</v>
      </c>
      <c r="Y9911" s="3">
        <f>Sales_Data[[#This Row],[Gross_Profit_Recalc]]/Sales_Data[[#This Row],[Sales]]</f>
        <v>0.35</v>
      </c>
      <c r="Z9911">
        <f>YEAR(Sales_Data[[#This Row],[Order Date]])</f>
        <v>2015</v>
      </c>
    </row>
    <row r="9912" spans="1:26" x14ac:dyDescent="0.2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>_xlfn.XLOOKUP(Sales_Data[[#This Row],[Category]],Assumptions_Model!A:A, Assumptions_Model!B:B)</f>
        <v>0.6</v>
      </c>
      <c r="W9912">
        <f>Sales_Data[[#This Row],[Sales]]*Sales_Data[[#This Row],[Cost_%]]</f>
        <v>125.82</v>
      </c>
      <c r="X9912">
        <f>Sales_Data[[#This Row],[Sales]]-Sales_Data[[#This Row],[Cost]]</f>
        <v>83.88</v>
      </c>
      <c r="Y9912" s="3">
        <f>Sales_Data[[#This Row],[Gross_Profit_Recalc]]/Sales_Data[[#This Row],[Sales]]</f>
        <v>0.4</v>
      </c>
      <c r="Z9912">
        <f>YEAR(Sales_Data[[#This Row],[Order Date]])</f>
        <v>2015</v>
      </c>
    </row>
    <row r="9913" spans="1:26" x14ac:dyDescent="0.2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>_xlfn.XLOOKUP(Sales_Data[[#This Row],[Category]],Assumptions_Model!A:A, Assumptions_Model!B:B)</f>
        <v>0.6</v>
      </c>
      <c r="W9913">
        <f>Sales_Data[[#This Row],[Sales]]*Sales_Data[[#This Row],[Cost_%]]</f>
        <v>69.215999999999994</v>
      </c>
      <c r="X9913">
        <f>Sales_Data[[#This Row],[Sales]]-Sales_Data[[#This Row],[Cost]]</f>
        <v>46.144000000000005</v>
      </c>
      <c r="Y9913" s="3">
        <f>Sales_Data[[#This Row],[Gross_Profit_Recalc]]/Sales_Data[[#This Row],[Sales]]</f>
        <v>0.4</v>
      </c>
      <c r="Z9913">
        <f>YEAR(Sales_Data[[#This Row],[Order Date]])</f>
        <v>2014</v>
      </c>
    </row>
    <row r="9914" spans="1:26" x14ac:dyDescent="0.2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>_xlfn.XLOOKUP(Sales_Data[[#This Row],[Category]],Assumptions_Model!A:A, Assumptions_Model!B:B)</f>
        <v>0.65</v>
      </c>
      <c r="W9914">
        <f>Sales_Data[[#This Row],[Sales]]*Sales_Data[[#This Row],[Cost_%]]</f>
        <v>235.38840000000002</v>
      </c>
      <c r="X9914">
        <f>Sales_Data[[#This Row],[Sales]]-Sales_Data[[#This Row],[Cost]]</f>
        <v>126.74760000000001</v>
      </c>
      <c r="Y9914" s="3">
        <f>Sales_Data[[#This Row],[Gross_Profit_Recalc]]/Sales_Data[[#This Row],[Sales]]</f>
        <v>0.35</v>
      </c>
      <c r="Z9914">
        <f>YEAR(Sales_Data[[#This Row],[Order Date]])</f>
        <v>2015</v>
      </c>
    </row>
    <row r="9915" spans="1:26" x14ac:dyDescent="0.2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>_xlfn.XLOOKUP(Sales_Data[[#This Row],[Category]],Assumptions_Model!A:A, Assumptions_Model!B:B)</f>
        <v>0.6</v>
      </c>
      <c r="W9915">
        <f>Sales_Data[[#This Row],[Sales]]*Sales_Data[[#This Row],[Cost_%]]</f>
        <v>18.63</v>
      </c>
      <c r="X9915">
        <f>Sales_Data[[#This Row],[Sales]]-Sales_Data[[#This Row],[Cost]]</f>
        <v>12.420000000000002</v>
      </c>
      <c r="Y9915" s="3">
        <f>Sales_Data[[#This Row],[Gross_Profit_Recalc]]/Sales_Data[[#This Row],[Sales]]</f>
        <v>0.4</v>
      </c>
      <c r="Z9915">
        <f>YEAR(Sales_Data[[#This Row],[Order Date]])</f>
        <v>2015</v>
      </c>
    </row>
    <row r="9916" spans="1:26" x14ac:dyDescent="0.2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f>_xlfn.XLOOKUP(Sales_Data[[#This Row],[Category]],Assumptions_Model!A:A, Assumptions_Model!B:B)</f>
        <v>0.6</v>
      </c>
      <c r="W9916">
        <f>Sales_Data[[#This Row],[Sales]]*Sales_Data[[#This Row],[Cost_%]]</f>
        <v>7.7759999999999998</v>
      </c>
      <c r="X9916">
        <f>Sales_Data[[#This Row],[Sales]]-Sales_Data[[#This Row],[Cost]]</f>
        <v>5.1840000000000011</v>
      </c>
      <c r="Y9916" s="3">
        <f>Sales_Data[[#This Row],[Gross_Profit_Recalc]]/Sales_Data[[#This Row],[Sales]]</f>
        <v>0.40000000000000008</v>
      </c>
      <c r="Z9916">
        <f>YEAR(Sales_Data[[#This Row],[Order Date]])</f>
        <v>2017</v>
      </c>
    </row>
    <row r="9917" spans="1:26" x14ac:dyDescent="0.2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>_xlfn.XLOOKUP(Sales_Data[[#This Row],[Category]],Assumptions_Model!A:A, Assumptions_Model!B:B)</f>
        <v>0.6</v>
      </c>
      <c r="W9917">
        <f>Sales_Data[[#This Row],[Sales]]*Sales_Data[[#This Row],[Cost_%]]</f>
        <v>56.91</v>
      </c>
      <c r="X9917">
        <f>Sales_Data[[#This Row],[Sales]]-Sales_Data[[#This Row],[Cost]]</f>
        <v>37.94</v>
      </c>
      <c r="Y9917" s="3">
        <f>Sales_Data[[#This Row],[Gross_Profit_Recalc]]/Sales_Data[[#This Row],[Sales]]</f>
        <v>0.4</v>
      </c>
      <c r="Z9917">
        <f>YEAR(Sales_Data[[#This Row],[Order Date]])</f>
        <v>2017</v>
      </c>
    </row>
    <row r="9918" spans="1:26" x14ac:dyDescent="0.2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>_xlfn.XLOOKUP(Sales_Data[[#This Row],[Category]],Assumptions_Model!A:A, Assumptions_Model!B:B)</f>
        <v>0.6</v>
      </c>
      <c r="W9918">
        <f>Sales_Data[[#This Row],[Sales]]*Sales_Data[[#This Row],[Cost_%]]</f>
        <v>8.0879999999999992</v>
      </c>
      <c r="X9918">
        <f>Sales_Data[[#This Row],[Sales]]-Sales_Data[[#This Row],[Cost]]</f>
        <v>5.3920000000000012</v>
      </c>
      <c r="Y9918" s="3">
        <f>Sales_Data[[#This Row],[Gross_Profit_Recalc]]/Sales_Data[[#This Row],[Sales]]</f>
        <v>0.40000000000000008</v>
      </c>
      <c r="Z9918">
        <f>YEAR(Sales_Data[[#This Row],[Order Date]])</f>
        <v>2017</v>
      </c>
    </row>
    <row r="9919" spans="1:26" x14ac:dyDescent="0.2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>_xlfn.XLOOKUP(Sales_Data[[#This Row],[Category]],Assumptions_Model!A:A, Assumptions_Model!B:B)</f>
        <v>0.65</v>
      </c>
      <c r="W9919">
        <f>Sales_Data[[#This Row],[Sales]]*Sales_Data[[#This Row],[Cost_%]]</f>
        <v>9.6914999999999996</v>
      </c>
      <c r="X9919">
        <f>Sales_Data[[#This Row],[Sales]]-Sales_Data[[#This Row],[Cost]]</f>
        <v>5.2185000000000006</v>
      </c>
      <c r="Y9919" s="3">
        <f>Sales_Data[[#This Row],[Gross_Profit_Recalc]]/Sales_Data[[#This Row],[Sales]]</f>
        <v>0.35000000000000003</v>
      </c>
      <c r="Z9919">
        <f>YEAR(Sales_Data[[#This Row],[Order Date]])</f>
        <v>2017</v>
      </c>
    </row>
    <row r="9920" spans="1:26" x14ac:dyDescent="0.2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>_xlfn.XLOOKUP(Sales_Data[[#This Row],[Category]],Assumptions_Model!A:A, Assumptions_Model!B:B)</f>
        <v>0.6</v>
      </c>
      <c r="W9920">
        <f>Sales_Data[[#This Row],[Sales]]*Sales_Data[[#This Row],[Cost_%]]</f>
        <v>23.987999999999996</v>
      </c>
      <c r="X9920">
        <f>Sales_Data[[#This Row],[Sales]]-Sales_Data[[#This Row],[Cost]]</f>
        <v>15.992000000000001</v>
      </c>
      <c r="Y9920" s="3">
        <f>Sales_Data[[#This Row],[Gross_Profit_Recalc]]/Sales_Data[[#This Row],[Sales]]</f>
        <v>0.40000000000000008</v>
      </c>
      <c r="Z9920">
        <f>YEAR(Sales_Data[[#This Row],[Order Date]])</f>
        <v>2015</v>
      </c>
    </row>
    <row r="9921" spans="1:26" x14ac:dyDescent="0.2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>_xlfn.XLOOKUP(Sales_Data[[#This Row],[Category]],Assumptions_Model!A:A, Assumptions_Model!B:B)</f>
        <v>0.65</v>
      </c>
      <c r="W9921">
        <f>Sales_Data[[#This Row],[Sales]]*Sales_Data[[#This Row],[Cost_%]]</f>
        <v>343.47949999999997</v>
      </c>
      <c r="X9921">
        <f>Sales_Data[[#This Row],[Sales]]-Sales_Data[[#This Row],[Cost]]</f>
        <v>184.95049999999998</v>
      </c>
      <c r="Y9921" s="3">
        <f>Sales_Data[[#This Row],[Gross_Profit_Recalc]]/Sales_Data[[#This Row],[Sales]]</f>
        <v>0.35</v>
      </c>
      <c r="Z9921">
        <f>YEAR(Sales_Data[[#This Row],[Order Date]])</f>
        <v>2016</v>
      </c>
    </row>
    <row r="9922" spans="1:26" x14ac:dyDescent="0.2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f>_xlfn.XLOOKUP(Sales_Data[[#This Row],[Category]],Assumptions_Model!A:A, Assumptions_Model!B:B)</f>
        <v>0.6</v>
      </c>
      <c r="W9922">
        <f>Sales_Data[[#This Row],[Sales]]*Sales_Data[[#This Row],[Cost_%]]</f>
        <v>13.4316</v>
      </c>
      <c r="X9922">
        <f>Sales_Data[[#This Row],[Sales]]-Sales_Data[[#This Row],[Cost]]</f>
        <v>8.9543999999999997</v>
      </c>
      <c r="Y9922" s="3">
        <f>Sales_Data[[#This Row],[Gross_Profit_Recalc]]/Sales_Data[[#This Row],[Sales]]</f>
        <v>0.4</v>
      </c>
      <c r="Z9922">
        <f>YEAR(Sales_Data[[#This Row],[Order Date]])</f>
        <v>2016</v>
      </c>
    </row>
    <row r="9923" spans="1:26" x14ac:dyDescent="0.2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>_xlfn.XLOOKUP(Sales_Data[[#This Row],[Category]],Assumptions_Model!A:A, Assumptions_Model!B:B)</f>
        <v>0.6</v>
      </c>
      <c r="W9923">
        <f>Sales_Data[[#This Row],[Sales]]*Sales_Data[[#This Row],[Cost_%]]</f>
        <v>3.4451999999999998</v>
      </c>
      <c r="X9923">
        <f>Sales_Data[[#This Row],[Sales]]-Sales_Data[[#This Row],[Cost]]</f>
        <v>2.2968000000000002</v>
      </c>
      <c r="Y9923" s="3">
        <f>Sales_Data[[#This Row],[Gross_Profit_Recalc]]/Sales_Data[[#This Row],[Sales]]</f>
        <v>0.4</v>
      </c>
      <c r="Z9923">
        <f>YEAR(Sales_Data[[#This Row],[Order Date]])</f>
        <v>2014</v>
      </c>
    </row>
    <row r="9924" spans="1:26" x14ac:dyDescent="0.2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>_xlfn.XLOOKUP(Sales_Data[[#This Row],[Category]],Assumptions_Model!A:A, Assumptions_Model!B:B)</f>
        <v>0.55000000000000004</v>
      </c>
      <c r="W9924">
        <f>Sales_Data[[#This Row],[Sales]]*Sales_Data[[#This Row],[Cost_%]]</f>
        <v>105.58240000000001</v>
      </c>
      <c r="X9924">
        <f>Sales_Data[[#This Row],[Sales]]-Sales_Data[[#This Row],[Cost]]</f>
        <v>86.385599999999982</v>
      </c>
      <c r="Y9924" s="3">
        <f>Sales_Data[[#This Row],[Gross_Profit_Recalc]]/Sales_Data[[#This Row],[Sales]]</f>
        <v>0.44999999999999996</v>
      </c>
      <c r="Z9924">
        <f>YEAR(Sales_Data[[#This Row],[Order Date]])</f>
        <v>2017</v>
      </c>
    </row>
    <row r="9925" spans="1:26" x14ac:dyDescent="0.2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>_xlfn.XLOOKUP(Sales_Data[[#This Row],[Category]],Assumptions_Model!A:A, Assumptions_Model!B:B)</f>
        <v>0.6</v>
      </c>
      <c r="W9925">
        <f>Sales_Data[[#This Row],[Sales]]*Sales_Data[[#This Row],[Cost_%]]</f>
        <v>29.908799999999999</v>
      </c>
      <c r="X9925">
        <f>Sales_Data[[#This Row],[Sales]]-Sales_Data[[#This Row],[Cost]]</f>
        <v>19.9392</v>
      </c>
      <c r="Y9925" s="3">
        <f>Sales_Data[[#This Row],[Gross_Profit_Recalc]]/Sales_Data[[#This Row],[Sales]]</f>
        <v>0.4</v>
      </c>
      <c r="Z9925">
        <f>YEAR(Sales_Data[[#This Row],[Order Date]])</f>
        <v>2015</v>
      </c>
    </row>
    <row r="9926" spans="1:26" x14ac:dyDescent="0.2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>_xlfn.XLOOKUP(Sales_Data[[#This Row],[Category]],Assumptions_Model!A:A, Assumptions_Model!B:B)</f>
        <v>0.6</v>
      </c>
      <c r="W9926">
        <f>Sales_Data[[#This Row],[Sales]]*Sales_Data[[#This Row],[Cost_%]]</f>
        <v>14.393999999999998</v>
      </c>
      <c r="X9926">
        <f>Sales_Data[[#This Row],[Sales]]-Sales_Data[[#This Row],[Cost]]</f>
        <v>9.5960000000000001</v>
      </c>
      <c r="Y9926" s="3">
        <f>Sales_Data[[#This Row],[Gross_Profit_Recalc]]/Sales_Data[[#This Row],[Sales]]</f>
        <v>0.4</v>
      </c>
      <c r="Z9926">
        <f>YEAR(Sales_Data[[#This Row],[Order Date]])</f>
        <v>2015</v>
      </c>
    </row>
    <row r="9927" spans="1:26" x14ac:dyDescent="0.2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>_xlfn.XLOOKUP(Sales_Data[[#This Row],[Category]],Assumptions_Model!A:A, Assumptions_Model!B:B)</f>
        <v>0.6</v>
      </c>
      <c r="W9927">
        <f>Sales_Data[[#This Row],[Sales]]*Sales_Data[[#This Row],[Cost_%]]</f>
        <v>652.76159999999993</v>
      </c>
      <c r="X9927">
        <f>Sales_Data[[#This Row],[Sales]]-Sales_Data[[#This Row],[Cost]]</f>
        <v>435.17439999999999</v>
      </c>
      <c r="Y9927" s="3">
        <f>Sales_Data[[#This Row],[Gross_Profit_Recalc]]/Sales_Data[[#This Row],[Sales]]</f>
        <v>0.4</v>
      </c>
      <c r="Z9927">
        <f>YEAR(Sales_Data[[#This Row],[Order Date]])</f>
        <v>2015</v>
      </c>
    </row>
    <row r="9928" spans="1:26" x14ac:dyDescent="0.2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>_xlfn.XLOOKUP(Sales_Data[[#This Row],[Category]],Assumptions_Model!A:A, Assumptions_Model!B:B)</f>
        <v>0.55000000000000004</v>
      </c>
      <c r="W9928">
        <f>Sales_Data[[#This Row],[Sales]]*Sales_Data[[#This Row],[Cost_%]]</f>
        <v>109.989</v>
      </c>
      <c r="X9928">
        <f>Sales_Data[[#This Row],[Sales]]-Sales_Data[[#This Row],[Cost]]</f>
        <v>89.990999999999985</v>
      </c>
      <c r="Y9928" s="3">
        <f>Sales_Data[[#This Row],[Gross_Profit_Recalc]]/Sales_Data[[#This Row],[Sales]]</f>
        <v>0.44999999999999996</v>
      </c>
      <c r="Z9928">
        <f>YEAR(Sales_Data[[#This Row],[Order Date]])</f>
        <v>2015</v>
      </c>
    </row>
    <row r="9929" spans="1:26" x14ac:dyDescent="0.2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>_xlfn.XLOOKUP(Sales_Data[[#This Row],[Category]],Assumptions_Model!A:A, Assumptions_Model!B:B)</f>
        <v>0.6</v>
      </c>
      <c r="W9929">
        <f>Sales_Data[[#This Row],[Sales]]*Sales_Data[[#This Row],[Cost_%]]</f>
        <v>50.351999999999997</v>
      </c>
      <c r="X9929">
        <f>Sales_Data[[#This Row],[Sales]]-Sales_Data[[#This Row],[Cost]]</f>
        <v>33.568000000000005</v>
      </c>
      <c r="Y9929" s="3">
        <f>Sales_Data[[#This Row],[Gross_Profit_Recalc]]/Sales_Data[[#This Row],[Sales]]</f>
        <v>0.40000000000000008</v>
      </c>
      <c r="Z9929">
        <f>YEAR(Sales_Data[[#This Row],[Order Date]])</f>
        <v>2015</v>
      </c>
    </row>
    <row r="9930" spans="1:26" x14ac:dyDescent="0.2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>_xlfn.XLOOKUP(Sales_Data[[#This Row],[Category]],Assumptions_Model!A:A, Assumptions_Model!B:B)</f>
        <v>0.65</v>
      </c>
      <c r="W9930">
        <f>Sales_Data[[#This Row],[Sales]]*Sales_Data[[#This Row],[Cost_%]]</f>
        <v>15.775500000000001</v>
      </c>
      <c r="X9930">
        <f>Sales_Data[[#This Row],[Sales]]-Sales_Data[[#This Row],[Cost]]</f>
        <v>8.4944999999999986</v>
      </c>
      <c r="Y9930" s="3">
        <f>Sales_Data[[#This Row],[Gross_Profit_Recalc]]/Sales_Data[[#This Row],[Sales]]</f>
        <v>0.34999999999999992</v>
      </c>
      <c r="Z9930">
        <f>YEAR(Sales_Data[[#This Row],[Order Date]])</f>
        <v>2016</v>
      </c>
    </row>
    <row r="9931" spans="1:26" x14ac:dyDescent="0.2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>_xlfn.XLOOKUP(Sales_Data[[#This Row],[Category]],Assumptions_Model!A:A, Assumptions_Model!B:B)</f>
        <v>0.55000000000000004</v>
      </c>
      <c r="W9931">
        <f>Sales_Data[[#This Row],[Sales]]*Sales_Data[[#This Row],[Cost_%]]</f>
        <v>1539.9780000000001</v>
      </c>
      <c r="X9931">
        <f>Sales_Data[[#This Row],[Sales]]-Sales_Data[[#This Row],[Cost]]</f>
        <v>1259.982</v>
      </c>
      <c r="Y9931" s="3">
        <f>Sales_Data[[#This Row],[Gross_Profit_Recalc]]/Sales_Data[[#This Row],[Sales]]</f>
        <v>0.45</v>
      </c>
      <c r="Z9931">
        <f>YEAR(Sales_Data[[#This Row],[Order Date]])</f>
        <v>2016</v>
      </c>
    </row>
    <row r="9932" spans="1:26" x14ac:dyDescent="0.2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f>_xlfn.XLOOKUP(Sales_Data[[#This Row],[Category]],Assumptions_Model!A:A, Assumptions_Model!B:B)</f>
        <v>0.6</v>
      </c>
      <c r="W9932">
        <f>Sales_Data[[#This Row],[Sales]]*Sales_Data[[#This Row],[Cost_%]]</f>
        <v>5.9231999999999996</v>
      </c>
      <c r="X9932">
        <f>Sales_Data[[#This Row],[Sales]]-Sales_Data[[#This Row],[Cost]]</f>
        <v>3.9488000000000003</v>
      </c>
      <c r="Y9932" s="3">
        <f>Sales_Data[[#This Row],[Gross_Profit_Recalc]]/Sales_Data[[#This Row],[Sales]]</f>
        <v>0.4</v>
      </c>
      <c r="Z9932">
        <f>YEAR(Sales_Data[[#This Row],[Order Date]])</f>
        <v>2015</v>
      </c>
    </row>
    <row r="9933" spans="1:26" x14ac:dyDescent="0.2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f>_xlfn.XLOOKUP(Sales_Data[[#This Row],[Category]],Assumptions_Model!A:A, Assumptions_Model!B:B)</f>
        <v>0.65</v>
      </c>
      <c r="W9933">
        <f>Sales_Data[[#This Row],[Sales]]*Sales_Data[[#This Row],[Cost_%]]</f>
        <v>444.16579999999999</v>
      </c>
      <c r="X9933">
        <f>Sales_Data[[#This Row],[Sales]]-Sales_Data[[#This Row],[Cost]]</f>
        <v>239.1662</v>
      </c>
      <c r="Y9933" s="3">
        <f>Sales_Data[[#This Row],[Gross_Profit_Recalc]]/Sales_Data[[#This Row],[Sales]]</f>
        <v>0.35000000000000003</v>
      </c>
      <c r="Z9933">
        <f>YEAR(Sales_Data[[#This Row],[Order Date]])</f>
        <v>2015</v>
      </c>
    </row>
    <row r="9934" spans="1:26" x14ac:dyDescent="0.2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f>_xlfn.XLOOKUP(Sales_Data[[#This Row],[Category]],Assumptions_Model!A:A, Assumptions_Model!B:B)</f>
        <v>0.6</v>
      </c>
      <c r="W9934">
        <f>Sales_Data[[#This Row],[Sales]]*Sales_Data[[#This Row],[Cost_%]]</f>
        <v>17.975999999999999</v>
      </c>
      <c r="X9934">
        <f>Sales_Data[[#This Row],[Sales]]-Sales_Data[[#This Row],[Cost]]</f>
        <v>11.984000000000002</v>
      </c>
      <c r="Y9934" s="3">
        <f>Sales_Data[[#This Row],[Gross_Profit_Recalc]]/Sales_Data[[#This Row],[Sales]]</f>
        <v>0.4</v>
      </c>
      <c r="Z9934">
        <f>YEAR(Sales_Data[[#This Row],[Order Date]])</f>
        <v>2015</v>
      </c>
    </row>
    <row r="9935" spans="1:26" x14ac:dyDescent="0.2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>_xlfn.XLOOKUP(Sales_Data[[#This Row],[Category]],Assumptions_Model!A:A, Assumptions_Model!B:B)</f>
        <v>0.55000000000000004</v>
      </c>
      <c r="W9935">
        <f>Sales_Data[[#This Row],[Sales]]*Sales_Data[[#This Row],[Cost_%]]</f>
        <v>90.667500000000004</v>
      </c>
      <c r="X9935">
        <f>Sales_Data[[#This Row],[Sales]]-Sales_Data[[#This Row],[Cost]]</f>
        <v>74.18249999999999</v>
      </c>
      <c r="Y9935" s="3">
        <f>Sales_Data[[#This Row],[Gross_Profit_Recalc]]/Sales_Data[[#This Row],[Sales]]</f>
        <v>0.44999999999999996</v>
      </c>
      <c r="Z9935">
        <f>YEAR(Sales_Data[[#This Row],[Order Date]])</f>
        <v>2014</v>
      </c>
    </row>
    <row r="9936" spans="1:26" x14ac:dyDescent="0.2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>_xlfn.XLOOKUP(Sales_Data[[#This Row],[Category]],Assumptions_Model!A:A, Assumptions_Model!B:B)</f>
        <v>0.6</v>
      </c>
      <c r="W9936">
        <f>Sales_Data[[#This Row],[Sales]]*Sales_Data[[#This Row],[Cost_%]]</f>
        <v>20.116799999999998</v>
      </c>
      <c r="X9936">
        <f>Sales_Data[[#This Row],[Sales]]-Sales_Data[[#This Row],[Cost]]</f>
        <v>13.411200000000001</v>
      </c>
      <c r="Y9936" s="3">
        <f>Sales_Data[[#This Row],[Gross_Profit_Recalc]]/Sales_Data[[#This Row],[Sales]]</f>
        <v>0.4</v>
      </c>
      <c r="Z9936">
        <f>YEAR(Sales_Data[[#This Row],[Order Date]])</f>
        <v>2016</v>
      </c>
    </row>
    <row r="9937" spans="1:26" x14ac:dyDescent="0.2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>_xlfn.XLOOKUP(Sales_Data[[#This Row],[Category]],Assumptions_Model!A:A, Assumptions_Model!B:B)</f>
        <v>0.6</v>
      </c>
      <c r="W9937">
        <f>Sales_Data[[#This Row],[Sales]]*Sales_Data[[#This Row],[Cost_%]]</f>
        <v>22.046399999999998</v>
      </c>
      <c r="X9937">
        <f>Sales_Data[[#This Row],[Sales]]-Sales_Data[[#This Row],[Cost]]</f>
        <v>14.697600000000001</v>
      </c>
      <c r="Y9937" s="3">
        <f>Sales_Data[[#This Row],[Gross_Profit_Recalc]]/Sales_Data[[#This Row],[Sales]]</f>
        <v>0.4</v>
      </c>
      <c r="Z9937">
        <f>YEAR(Sales_Data[[#This Row],[Order Date]])</f>
        <v>2016</v>
      </c>
    </row>
    <row r="9938" spans="1:26" x14ac:dyDescent="0.2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>_xlfn.XLOOKUP(Sales_Data[[#This Row],[Category]],Assumptions_Model!A:A, Assumptions_Model!B:B)</f>
        <v>0.6</v>
      </c>
      <c r="W9938">
        <f>Sales_Data[[#This Row],[Sales]]*Sales_Data[[#This Row],[Cost_%]]</f>
        <v>61.758000000000003</v>
      </c>
      <c r="X9938">
        <f>Sales_Data[[#This Row],[Sales]]-Sales_Data[[#This Row],[Cost]]</f>
        <v>41.172000000000004</v>
      </c>
      <c r="Y9938" s="3">
        <f>Sales_Data[[#This Row],[Gross_Profit_Recalc]]/Sales_Data[[#This Row],[Sales]]</f>
        <v>0.4</v>
      </c>
      <c r="Z9938">
        <f>YEAR(Sales_Data[[#This Row],[Order Date]])</f>
        <v>2017</v>
      </c>
    </row>
    <row r="9939" spans="1:26" x14ac:dyDescent="0.2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>_xlfn.XLOOKUP(Sales_Data[[#This Row],[Category]],Assumptions_Model!A:A, Assumptions_Model!B:B)</f>
        <v>0.65</v>
      </c>
      <c r="W9939">
        <f>Sales_Data[[#This Row],[Sales]]*Sales_Data[[#This Row],[Cost_%]]</f>
        <v>46.2072</v>
      </c>
      <c r="X9939">
        <f>Sales_Data[[#This Row],[Sales]]-Sales_Data[[#This Row],[Cost]]</f>
        <v>24.880799999999994</v>
      </c>
      <c r="Y9939" s="3">
        <f>Sales_Data[[#This Row],[Gross_Profit_Recalc]]/Sales_Data[[#This Row],[Sales]]</f>
        <v>0.34999999999999992</v>
      </c>
      <c r="Z9939">
        <f>YEAR(Sales_Data[[#This Row],[Order Date]])</f>
        <v>2016</v>
      </c>
    </row>
    <row r="9940" spans="1:26" x14ac:dyDescent="0.2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>_xlfn.XLOOKUP(Sales_Data[[#This Row],[Category]],Assumptions_Model!A:A, Assumptions_Model!B:B)</f>
        <v>0.65</v>
      </c>
      <c r="W9940">
        <f>Sales_Data[[#This Row],[Sales]]*Sales_Data[[#This Row],[Cost_%]]</f>
        <v>39.227499999999999</v>
      </c>
      <c r="X9940">
        <f>Sales_Data[[#This Row],[Sales]]-Sales_Data[[#This Row],[Cost]]</f>
        <v>21.122500000000002</v>
      </c>
      <c r="Y9940" s="3">
        <f>Sales_Data[[#This Row],[Gross_Profit_Recalc]]/Sales_Data[[#This Row],[Sales]]</f>
        <v>0.35000000000000003</v>
      </c>
      <c r="Z9940">
        <f>YEAR(Sales_Data[[#This Row],[Order Date]])</f>
        <v>2016</v>
      </c>
    </row>
    <row r="9941" spans="1:26" x14ac:dyDescent="0.2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>_xlfn.XLOOKUP(Sales_Data[[#This Row],[Category]],Assumptions_Model!A:A, Assumptions_Model!B:B)</f>
        <v>0.6</v>
      </c>
      <c r="W9941">
        <f>Sales_Data[[#This Row],[Sales]]*Sales_Data[[#This Row],[Cost_%]]</f>
        <v>21.312000000000001</v>
      </c>
      <c r="X9941">
        <f>Sales_Data[[#This Row],[Sales]]-Sales_Data[[#This Row],[Cost]]</f>
        <v>14.208000000000002</v>
      </c>
      <c r="Y9941" s="3">
        <f>Sales_Data[[#This Row],[Gross_Profit_Recalc]]/Sales_Data[[#This Row],[Sales]]</f>
        <v>0.4</v>
      </c>
      <c r="Z9941">
        <f>YEAR(Sales_Data[[#This Row],[Order Date]])</f>
        <v>2016</v>
      </c>
    </row>
    <row r="9942" spans="1:26" x14ac:dyDescent="0.2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>_xlfn.XLOOKUP(Sales_Data[[#This Row],[Category]],Assumptions_Model!A:A, Assumptions_Model!B:B)</f>
        <v>0.6</v>
      </c>
      <c r="W9942">
        <f>Sales_Data[[#This Row],[Sales]]*Sales_Data[[#This Row],[Cost_%]]</f>
        <v>6.72</v>
      </c>
      <c r="X9942">
        <f>Sales_Data[[#This Row],[Sales]]-Sales_Data[[#This Row],[Cost]]</f>
        <v>4.4799999999999995</v>
      </c>
      <c r="Y9942" s="3">
        <f>Sales_Data[[#This Row],[Gross_Profit_Recalc]]/Sales_Data[[#This Row],[Sales]]</f>
        <v>0.39999999999999997</v>
      </c>
      <c r="Z9942">
        <f>YEAR(Sales_Data[[#This Row],[Order Date]])</f>
        <v>2016</v>
      </c>
    </row>
    <row r="9943" spans="1:26" x14ac:dyDescent="0.2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>_xlfn.XLOOKUP(Sales_Data[[#This Row],[Category]],Assumptions_Model!A:A, Assumptions_Model!B:B)</f>
        <v>0.55000000000000004</v>
      </c>
      <c r="W9943">
        <f>Sales_Data[[#This Row],[Sales]]*Sales_Data[[#This Row],[Cost_%]]</f>
        <v>122.96900000000002</v>
      </c>
      <c r="X9943">
        <f>Sales_Data[[#This Row],[Sales]]-Sales_Data[[#This Row],[Cost]]</f>
        <v>100.61099999999999</v>
      </c>
      <c r="Y9943" s="3">
        <f>Sales_Data[[#This Row],[Gross_Profit_Recalc]]/Sales_Data[[#This Row],[Sales]]</f>
        <v>0.44999999999999996</v>
      </c>
      <c r="Z9943">
        <f>YEAR(Sales_Data[[#This Row],[Order Date]])</f>
        <v>2017</v>
      </c>
    </row>
    <row r="9944" spans="1:26" x14ac:dyDescent="0.2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f>_xlfn.XLOOKUP(Sales_Data[[#This Row],[Category]],Assumptions_Model!A:A, Assumptions_Model!B:B)</f>
        <v>0.6</v>
      </c>
      <c r="W9944">
        <f>Sales_Data[[#This Row],[Sales]]*Sales_Data[[#This Row],[Cost_%]]</f>
        <v>599.29200000000003</v>
      </c>
      <c r="X9944">
        <f>Sales_Data[[#This Row],[Sales]]-Sales_Data[[#This Row],[Cost]]</f>
        <v>399.52800000000002</v>
      </c>
      <c r="Y9944" s="3">
        <f>Sales_Data[[#This Row],[Gross_Profit_Recalc]]/Sales_Data[[#This Row],[Sales]]</f>
        <v>0.4</v>
      </c>
      <c r="Z9944">
        <f>YEAR(Sales_Data[[#This Row],[Order Date]])</f>
        <v>2014</v>
      </c>
    </row>
    <row r="9945" spans="1:26" x14ac:dyDescent="0.2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>_xlfn.XLOOKUP(Sales_Data[[#This Row],[Category]],Assumptions_Model!A:A, Assumptions_Model!B:B)</f>
        <v>0.6</v>
      </c>
      <c r="W9945">
        <f>Sales_Data[[#This Row],[Sales]]*Sales_Data[[#This Row],[Cost_%]]</f>
        <v>30.689999999999998</v>
      </c>
      <c r="X9945">
        <f>Sales_Data[[#This Row],[Sales]]-Sales_Data[[#This Row],[Cost]]</f>
        <v>20.46</v>
      </c>
      <c r="Y9945" s="3">
        <f>Sales_Data[[#This Row],[Gross_Profit_Recalc]]/Sales_Data[[#This Row],[Sales]]</f>
        <v>0.4</v>
      </c>
      <c r="Z9945">
        <f>YEAR(Sales_Data[[#This Row],[Order Date]])</f>
        <v>2014</v>
      </c>
    </row>
    <row r="9946" spans="1:26" x14ac:dyDescent="0.2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>_xlfn.XLOOKUP(Sales_Data[[#This Row],[Category]],Assumptions_Model!A:A, Assumptions_Model!B:B)</f>
        <v>0.6</v>
      </c>
      <c r="W9946">
        <f>Sales_Data[[#This Row],[Sales]]*Sales_Data[[#This Row],[Cost_%]]</f>
        <v>24.443999999999999</v>
      </c>
      <c r="X9946">
        <f>Sales_Data[[#This Row],[Sales]]-Sales_Data[[#This Row],[Cost]]</f>
        <v>16.296000000000003</v>
      </c>
      <c r="Y9946" s="3">
        <f>Sales_Data[[#This Row],[Gross_Profit_Recalc]]/Sales_Data[[#This Row],[Sales]]</f>
        <v>0.40000000000000008</v>
      </c>
      <c r="Z9946">
        <f>YEAR(Sales_Data[[#This Row],[Order Date]])</f>
        <v>2015</v>
      </c>
    </row>
    <row r="9947" spans="1:26" x14ac:dyDescent="0.2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>_xlfn.XLOOKUP(Sales_Data[[#This Row],[Category]],Assumptions_Model!A:A, Assumptions_Model!B:B)</f>
        <v>0.6</v>
      </c>
      <c r="W9947">
        <f>Sales_Data[[#This Row],[Sales]]*Sales_Data[[#This Row],[Cost_%]]</f>
        <v>2.0543999999999998</v>
      </c>
      <c r="X9947">
        <f>Sales_Data[[#This Row],[Sales]]-Sales_Data[[#This Row],[Cost]]</f>
        <v>1.3696000000000002</v>
      </c>
      <c r="Y9947" s="3">
        <f>Sales_Data[[#This Row],[Gross_Profit_Recalc]]/Sales_Data[[#This Row],[Sales]]</f>
        <v>0.40000000000000008</v>
      </c>
      <c r="Z9947">
        <f>YEAR(Sales_Data[[#This Row],[Order Date]])</f>
        <v>2014</v>
      </c>
    </row>
    <row r="9948" spans="1:26" x14ac:dyDescent="0.2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>_xlfn.XLOOKUP(Sales_Data[[#This Row],[Category]],Assumptions_Model!A:A, Assumptions_Model!B:B)</f>
        <v>0.55000000000000004</v>
      </c>
      <c r="W9948">
        <f>Sales_Data[[#This Row],[Sales]]*Sales_Data[[#This Row],[Cost_%]]</f>
        <v>83.16</v>
      </c>
      <c r="X9948">
        <f>Sales_Data[[#This Row],[Sales]]-Sales_Data[[#This Row],[Cost]]</f>
        <v>68.039999999999992</v>
      </c>
      <c r="Y9948" s="3">
        <f>Sales_Data[[#This Row],[Gross_Profit_Recalc]]/Sales_Data[[#This Row],[Sales]]</f>
        <v>0.44999999999999996</v>
      </c>
      <c r="Z9948">
        <f>YEAR(Sales_Data[[#This Row],[Order Date]])</f>
        <v>2014</v>
      </c>
    </row>
    <row r="9949" spans="1:26" x14ac:dyDescent="0.2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>_xlfn.XLOOKUP(Sales_Data[[#This Row],[Category]],Assumptions_Model!A:A, Assumptions_Model!B:B)</f>
        <v>0.65</v>
      </c>
      <c r="W9949">
        <f>Sales_Data[[#This Row],[Sales]]*Sales_Data[[#This Row],[Cost_%]]</f>
        <v>1251.8220000000001</v>
      </c>
      <c r="X9949">
        <f>Sales_Data[[#This Row],[Sales]]-Sales_Data[[#This Row],[Cost]]</f>
        <v>674.05799999999999</v>
      </c>
      <c r="Y9949" s="3">
        <f>Sales_Data[[#This Row],[Gross_Profit_Recalc]]/Sales_Data[[#This Row],[Sales]]</f>
        <v>0.35</v>
      </c>
      <c r="Z9949">
        <f>YEAR(Sales_Data[[#This Row],[Order Date]])</f>
        <v>2017</v>
      </c>
    </row>
    <row r="9950" spans="1:26" x14ac:dyDescent="0.2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>_xlfn.XLOOKUP(Sales_Data[[#This Row],[Category]],Assumptions_Model!A:A, Assumptions_Model!B:B)</f>
        <v>0.6</v>
      </c>
      <c r="W9950">
        <f>Sales_Data[[#This Row],[Sales]]*Sales_Data[[#This Row],[Cost_%]]</f>
        <v>1443.12</v>
      </c>
      <c r="X9950">
        <f>Sales_Data[[#This Row],[Sales]]-Sales_Data[[#This Row],[Cost]]</f>
        <v>962.07999999999993</v>
      </c>
      <c r="Y9950" s="3">
        <f>Sales_Data[[#This Row],[Gross_Profit_Recalc]]/Sales_Data[[#This Row],[Sales]]</f>
        <v>0.4</v>
      </c>
      <c r="Z9950">
        <f>YEAR(Sales_Data[[#This Row],[Order Date]])</f>
        <v>2017</v>
      </c>
    </row>
    <row r="9951" spans="1:26" x14ac:dyDescent="0.2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>_xlfn.XLOOKUP(Sales_Data[[#This Row],[Category]],Assumptions_Model!A:A, Assumptions_Model!B:B)</f>
        <v>0.55000000000000004</v>
      </c>
      <c r="W9951">
        <f>Sales_Data[[#This Row],[Sales]]*Sales_Data[[#This Row],[Cost_%]]</f>
        <v>46.183500000000002</v>
      </c>
      <c r="X9951">
        <f>Sales_Data[[#This Row],[Sales]]-Sales_Data[[#This Row],[Cost]]</f>
        <v>37.786499999999997</v>
      </c>
      <c r="Y9951" s="3">
        <f>Sales_Data[[#This Row],[Gross_Profit_Recalc]]/Sales_Data[[#This Row],[Sales]]</f>
        <v>0.44999999999999996</v>
      </c>
      <c r="Z9951">
        <f>YEAR(Sales_Data[[#This Row],[Order Date]])</f>
        <v>2017</v>
      </c>
    </row>
    <row r="9952" spans="1:26" x14ac:dyDescent="0.2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>_xlfn.XLOOKUP(Sales_Data[[#This Row],[Category]],Assumptions_Model!A:A, Assumptions_Model!B:B)</f>
        <v>0.55000000000000004</v>
      </c>
      <c r="W9952">
        <f>Sales_Data[[#This Row],[Sales]]*Sales_Data[[#This Row],[Cost_%]]</f>
        <v>21.939500000000002</v>
      </c>
      <c r="X9952">
        <f>Sales_Data[[#This Row],[Sales]]-Sales_Data[[#This Row],[Cost]]</f>
        <v>17.950499999999998</v>
      </c>
      <c r="Y9952" s="3">
        <f>Sales_Data[[#This Row],[Gross_Profit_Recalc]]/Sales_Data[[#This Row],[Sales]]</f>
        <v>0.44999999999999996</v>
      </c>
      <c r="Z9952">
        <f>YEAR(Sales_Data[[#This Row],[Order Date]])</f>
        <v>2017</v>
      </c>
    </row>
    <row r="9953" spans="1:26" x14ac:dyDescent="0.2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>_xlfn.XLOOKUP(Sales_Data[[#This Row],[Category]],Assumptions_Model!A:A, Assumptions_Model!B:B)</f>
        <v>0.6</v>
      </c>
      <c r="W9953">
        <f>Sales_Data[[#This Row],[Sales]]*Sales_Data[[#This Row],[Cost_%]]</f>
        <v>10.427999999999999</v>
      </c>
      <c r="X9953">
        <f>Sales_Data[[#This Row],[Sales]]-Sales_Data[[#This Row],[Cost]]</f>
        <v>6.952</v>
      </c>
      <c r="Y9953" s="3">
        <f>Sales_Data[[#This Row],[Gross_Profit_Recalc]]/Sales_Data[[#This Row],[Sales]]</f>
        <v>0.4</v>
      </c>
      <c r="Z9953">
        <f>YEAR(Sales_Data[[#This Row],[Order Date]])</f>
        <v>2017</v>
      </c>
    </row>
    <row r="9954" spans="1:26" x14ac:dyDescent="0.2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>_xlfn.XLOOKUP(Sales_Data[[#This Row],[Category]],Assumptions_Model!A:A, Assumptions_Model!B:B)</f>
        <v>0.6</v>
      </c>
      <c r="W9954">
        <f>Sales_Data[[#This Row],[Sales]]*Sales_Data[[#This Row],[Cost_%]]</f>
        <v>33.1584</v>
      </c>
      <c r="X9954">
        <f>Sales_Data[[#This Row],[Sales]]-Sales_Data[[#This Row],[Cost]]</f>
        <v>22.105600000000003</v>
      </c>
      <c r="Y9954" s="3">
        <f>Sales_Data[[#This Row],[Gross_Profit_Recalc]]/Sales_Data[[#This Row],[Sales]]</f>
        <v>0.4</v>
      </c>
      <c r="Z9954">
        <f>YEAR(Sales_Data[[#This Row],[Order Date]])</f>
        <v>2015</v>
      </c>
    </row>
    <row r="9955" spans="1:26" x14ac:dyDescent="0.2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f>_xlfn.XLOOKUP(Sales_Data[[#This Row],[Category]],Assumptions_Model!A:A, Assumptions_Model!B:B)</f>
        <v>0.6</v>
      </c>
      <c r="W9955">
        <f>Sales_Data[[#This Row],[Sales]]*Sales_Data[[#This Row],[Cost_%]]</f>
        <v>3.8879999999999999</v>
      </c>
      <c r="X9955">
        <f>Sales_Data[[#This Row],[Sales]]-Sales_Data[[#This Row],[Cost]]</f>
        <v>2.5920000000000005</v>
      </c>
      <c r="Y9955" s="3">
        <f>Sales_Data[[#This Row],[Gross_Profit_Recalc]]/Sales_Data[[#This Row],[Sales]]</f>
        <v>0.40000000000000008</v>
      </c>
      <c r="Z9955">
        <f>YEAR(Sales_Data[[#This Row],[Order Date]])</f>
        <v>2015</v>
      </c>
    </row>
    <row r="9956" spans="1:26" x14ac:dyDescent="0.2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f>_xlfn.XLOOKUP(Sales_Data[[#This Row],[Category]],Assumptions_Model!A:A, Assumptions_Model!B:B)</f>
        <v>0.6</v>
      </c>
      <c r="W9956">
        <f>Sales_Data[[#This Row],[Sales]]*Sales_Data[[#This Row],[Cost_%]]</f>
        <v>20.548799999999996</v>
      </c>
      <c r="X9956">
        <f>Sales_Data[[#This Row],[Sales]]-Sales_Data[[#This Row],[Cost]]</f>
        <v>13.699200000000001</v>
      </c>
      <c r="Y9956" s="3">
        <f>Sales_Data[[#This Row],[Gross_Profit_Recalc]]/Sales_Data[[#This Row],[Sales]]</f>
        <v>0.40000000000000008</v>
      </c>
      <c r="Z9956">
        <f>YEAR(Sales_Data[[#This Row],[Order Date]])</f>
        <v>2015</v>
      </c>
    </row>
    <row r="9957" spans="1:26" x14ac:dyDescent="0.2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>_xlfn.XLOOKUP(Sales_Data[[#This Row],[Category]],Assumptions_Model!A:A, Assumptions_Model!B:B)</f>
        <v>0.65</v>
      </c>
      <c r="W9957">
        <f>Sales_Data[[#This Row],[Sales]]*Sales_Data[[#This Row],[Cost_%]]</f>
        <v>177.8192</v>
      </c>
      <c r="X9957">
        <f>Sales_Data[[#This Row],[Sales]]-Sales_Data[[#This Row],[Cost]]</f>
        <v>95.748799999999989</v>
      </c>
      <c r="Y9957" s="3">
        <f>Sales_Data[[#This Row],[Gross_Profit_Recalc]]/Sales_Data[[#This Row],[Sales]]</f>
        <v>0.35</v>
      </c>
      <c r="Z9957">
        <f>YEAR(Sales_Data[[#This Row],[Order Date]])</f>
        <v>2015</v>
      </c>
    </row>
    <row r="9958" spans="1:26" x14ac:dyDescent="0.2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>_xlfn.XLOOKUP(Sales_Data[[#This Row],[Category]],Assumptions_Model!A:A, Assumptions_Model!B:B)</f>
        <v>0.6</v>
      </c>
      <c r="W9958">
        <f>Sales_Data[[#This Row],[Sales]]*Sales_Data[[#This Row],[Cost_%]]</f>
        <v>27.81</v>
      </c>
      <c r="X9958">
        <f>Sales_Data[[#This Row],[Sales]]-Sales_Data[[#This Row],[Cost]]</f>
        <v>18.540000000000003</v>
      </c>
      <c r="Y9958" s="3">
        <f>Sales_Data[[#This Row],[Gross_Profit_Recalc]]/Sales_Data[[#This Row],[Sales]]</f>
        <v>0.4</v>
      </c>
      <c r="Z9958">
        <f>YEAR(Sales_Data[[#This Row],[Order Date]])</f>
        <v>2014</v>
      </c>
    </row>
    <row r="9959" spans="1:26" x14ac:dyDescent="0.2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>_xlfn.XLOOKUP(Sales_Data[[#This Row],[Category]],Assumptions_Model!A:A, Assumptions_Model!B:B)</f>
        <v>0.6</v>
      </c>
      <c r="W9959">
        <f>Sales_Data[[#This Row],[Sales]]*Sales_Data[[#This Row],[Cost_%]]</f>
        <v>134.35199999999998</v>
      </c>
      <c r="X9959">
        <f>Sales_Data[[#This Row],[Sales]]-Sales_Data[[#This Row],[Cost]]</f>
        <v>89.568000000000012</v>
      </c>
      <c r="Y9959" s="3">
        <f>Sales_Data[[#This Row],[Gross_Profit_Recalc]]/Sales_Data[[#This Row],[Sales]]</f>
        <v>0.40000000000000008</v>
      </c>
      <c r="Z9959">
        <f>YEAR(Sales_Data[[#This Row],[Order Date]])</f>
        <v>2014</v>
      </c>
    </row>
    <row r="9960" spans="1:26" x14ac:dyDescent="0.2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>_xlfn.XLOOKUP(Sales_Data[[#This Row],[Category]],Assumptions_Model!A:A, Assumptions_Model!B:B)</f>
        <v>0.6</v>
      </c>
      <c r="W9960">
        <f>Sales_Data[[#This Row],[Sales]]*Sales_Data[[#This Row],[Cost_%]]</f>
        <v>4.38</v>
      </c>
      <c r="X9960">
        <f>Sales_Data[[#This Row],[Sales]]-Sales_Data[[#This Row],[Cost]]</f>
        <v>2.92</v>
      </c>
      <c r="Y9960" s="3">
        <f>Sales_Data[[#This Row],[Gross_Profit_Recalc]]/Sales_Data[[#This Row],[Sales]]</f>
        <v>0.4</v>
      </c>
      <c r="Z9960">
        <f>YEAR(Sales_Data[[#This Row],[Order Date]])</f>
        <v>2014</v>
      </c>
    </row>
    <row r="9961" spans="1:26" x14ac:dyDescent="0.2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>_xlfn.XLOOKUP(Sales_Data[[#This Row],[Category]],Assumptions_Model!A:A, Assumptions_Model!B:B)</f>
        <v>0.6</v>
      </c>
      <c r="W9961">
        <f>Sales_Data[[#This Row],[Sales]]*Sales_Data[[#This Row],[Cost_%]]</f>
        <v>5.6063999999999998</v>
      </c>
      <c r="X9961">
        <f>Sales_Data[[#This Row],[Sales]]-Sales_Data[[#This Row],[Cost]]</f>
        <v>3.7375999999999996</v>
      </c>
      <c r="Y9961" s="3">
        <f>Sales_Data[[#This Row],[Gross_Profit_Recalc]]/Sales_Data[[#This Row],[Sales]]</f>
        <v>0.39999999999999997</v>
      </c>
      <c r="Z9961">
        <f>YEAR(Sales_Data[[#This Row],[Order Date]])</f>
        <v>2017</v>
      </c>
    </row>
    <row r="9962" spans="1:26" x14ac:dyDescent="0.2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>_xlfn.XLOOKUP(Sales_Data[[#This Row],[Category]],Assumptions_Model!A:A, Assumptions_Model!B:B)</f>
        <v>0.55000000000000004</v>
      </c>
      <c r="W9962">
        <f>Sales_Data[[#This Row],[Sales]]*Sales_Data[[#This Row],[Cost_%]]</f>
        <v>9.9</v>
      </c>
      <c r="X9962">
        <f>Sales_Data[[#This Row],[Sales]]-Sales_Data[[#This Row],[Cost]]</f>
        <v>8.1</v>
      </c>
      <c r="Y9962" s="3">
        <f>Sales_Data[[#This Row],[Gross_Profit_Recalc]]/Sales_Data[[#This Row],[Sales]]</f>
        <v>0.44999999999999996</v>
      </c>
      <c r="Z9962">
        <f>YEAR(Sales_Data[[#This Row],[Order Date]])</f>
        <v>2017</v>
      </c>
    </row>
    <row r="9963" spans="1:26" x14ac:dyDescent="0.2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>_xlfn.XLOOKUP(Sales_Data[[#This Row],[Category]],Assumptions_Model!A:A, Assumptions_Model!B:B)</f>
        <v>0.6</v>
      </c>
      <c r="W9963">
        <f>Sales_Data[[#This Row],[Sales]]*Sales_Data[[#This Row],[Cost_%]]</f>
        <v>39.3504</v>
      </c>
      <c r="X9963">
        <f>Sales_Data[[#This Row],[Sales]]-Sales_Data[[#This Row],[Cost]]</f>
        <v>26.233600000000003</v>
      </c>
      <c r="Y9963" s="3">
        <f>Sales_Data[[#This Row],[Gross_Profit_Recalc]]/Sales_Data[[#This Row],[Sales]]</f>
        <v>0.4</v>
      </c>
      <c r="Z9963">
        <f>YEAR(Sales_Data[[#This Row],[Order Date]])</f>
        <v>2015</v>
      </c>
    </row>
    <row r="9964" spans="1:26" x14ac:dyDescent="0.2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f>_xlfn.XLOOKUP(Sales_Data[[#This Row],[Category]],Assumptions_Model!A:A, Assumptions_Model!B:B)</f>
        <v>0.65</v>
      </c>
      <c r="W9964">
        <f>Sales_Data[[#This Row],[Sales]]*Sales_Data[[#This Row],[Cost_%]]</f>
        <v>249.25264000000001</v>
      </c>
      <c r="X9964">
        <f>Sales_Data[[#This Row],[Sales]]-Sales_Data[[#This Row],[Cost]]</f>
        <v>134.21295999999998</v>
      </c>
      <c r="Y9964" s="3">
        <f>Sales_Data[[#This Row],[Gross_Profit_Recalc]]/Sales_Data[[#This Row],[Sales]]</f>
        <v>0.35</v>
      </c>
      <c r="Z9964">
        <f>YEAR(Sales_Data[[#This Row],[Order Date]])</f>
        <v>2015</v>
      </c>
    </row>
    <row r="9965" spans="1:26" x14ac:dyDescent="0.2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>_xlfn.XLOOKUP(Sales_Data[[#This Row],[Category]],Assumptions_Model!A:A, Assumptions_Model!B:B)</f>
        <v>0.6</v>
      </c>
      <c r="W9965">
        <f>Sales_Data[[#This Row],[Sales]]*Sales_Data[[#This Row],[Cost_%]]</f>
        <v>6.2207999999999997</v>
      </c>
      <c r="X9965">
        <f>Sales_Data[[#This Row],[Sales]]-Sales_Data[[#This Row],[Cost]]</f>
        <v>4.1472000000000007</v>
      </c>
      <c r="Y9965" s="3">
        <f>Sales_Data[[#This Row],[Gross_Profit_Recalc]]/Sales_Data[[#This Row],[Sales]]</f>
        <v>0.40000000000000008</v>
      </c>
      <c r="Z9965">
        <f>YEAR(Sales_Data[[#This Row],[Order Date]])</f>
        <v>2015</v>
      </c>
    </row>
    <row r="9966" spans="1:26" x14ac:dyDescent="0.2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>_xlfn.XLOOKUP(Sales_Data[[#This Row],[Category]],Assumptions_Model!A:A, Assumptions_Model!B:B)</f>
        <v>0.65</v>
      </c>
      <c r="W9966">
        <f>Sales_Data[[#This Row],[Sales]]*Sales_Data[[#This Row],[Cost_%]]</f>
        <v>8.7100000000000009</v>
      </c>
      <c r="X9966">
        <f>Sales_Data[[#This Row],[Sales]]-Sales_Data[[#This Row],[Cost]]</f>
        <v>4.6899999999999995</v>
      </c>
      <c r="Y9966" s="3">
        <f>Sales_Data[[#This Row],[Gross_Profit_Recalc]]/Sales_Data[[#This Row],[Sales]]</f>
        <v>0.35</v>
      </c>
      <c r="Z9966">
        <f>YEAR(Sales_Data[[#This Row],[Order Date]])</f>
        <v>2016</v>
      </c>
    </row>
    <row r="9967" spans="1:26" x14ac:dyDescent="0.2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>_xlfn.XLOOKUP(Sales_Data[[#This Row],[Category]],Assumptions_Model!A:A, Assumptions_Model!B:B)</f>
        <v>0.6</v>
      </c>
      <c r="W9967">
        <f>Sales_Data[[#This Row],[Sales]]*Sales_Data[[#This Row],[Cost_%]]</f>
        <v>2.988</v>
      </c>
      <c r="X9967">
        <f>Sales_Data[[#This Row],[Sales]]-Sales_Data[[#This Row],[Cost]]</f>
        <v>1.9920000000000004</v>
      </c>
      <c r="Y9967" s="3">
        <f>Sales_Data[[#This Row],[Gross_Profit_Recalc]]/Sales_Data[[#This Row],[Sales]]</f>
        <v>0.40000000000000008</v>
      </c>
      <c r="Z9967">
        <f>YEAR(Sales_Data[[#This Row],[Order Date]])</f>
        <v>2016</v>
      </c>
    </row>
    <row r="9968" spans="1:26" x14ac:dyDescent="0.2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>_xlfn.XLOOKUP(Sales_Data[[#This Row],[Category]],Assumptions_Model!A:A, Assumptions_Model!B:B)</f>
        <v>0.6</v>
      </c>
      <c r="W9968">
        <f>Sales_Data[[#This Row],[Sales]]*Sales_Data[[#This Row],[Cost_%]]</f>
        <v>65.813999999999993</v>
      </c>
      <c r="X9968">
        <f>Sales_Data[[#This Row],[Sales]]-Sales_Data[[#This Row],[Cost]]</f>
        <v>43.876000000000005</v>
      </c>
      <c r="Y9968" s="3">
        <f>Sales_Data[[#This Row],[Gross_Profit_Recalc]]/Sales_Data[[#This Row],[Sales]]</f>
        <v>0.40000000000000008</v>
      </c>
      <c r="Z9968">
        <f>YEAR(Sales_Data[[#This Row],[Order Date]])</f>
        <v>2016</v>
      </c>
    </row>
    <row r="9969" spans="1:26" x14ac:dyDescent="0.2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>_xlfn.XLOOKUP(Sales_Data[[#This Row],[Category]],Assumptions_Model!A:A, Assumptions_Model!B:B)</f>
        <v>0.6</v>
      </c>
      <c r="W9969">
        <f>Sales_Data[[#This Row],[Sales]]*Sales_Data[[#This Row],[Cost_%]]</f>
        <v>24.12</v>
      </c>
      <c r="X9969">
        <f>Sales_Data[[#This Row],[Sales]]-Sales_Data[[#This Row],[Cost]]</f>
        <v>16.080000000000002</v>
      </c>
      <c r="Y9969" s="3">
        <f>Sales_Data[[#This Row],[Gross_Profit_Recalc]]/Sales_Data[[#This Row],[Sales]]</f>
        <v>0.4</v>
      </c>
      <c r="Z9969">
        <f>YEAR(Sales_Data[[#This Row],[Order Date]])</f>
        <v>2017</v>
      </c>
    </row>
    <row r="9970" spans="1:26" x14ac:dyDescent="0.2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>_xlfn.XLOOKUP(Sales_Data[[#This Row],[Category]],Assumptions_Model!A:A, Assumptions_Model!B:B)</f>
        <v>0.6</v>
      </c>
      <c r="W9970">
        <f>Sales_Data[[#This Row],[Sales]]*Sales_Data[[#This Row],[Cost_%]]</f>
        <v>441.58800000000002</v>
      </c>
      <c r="X9970">
        <f>Sales_Data[[#This Row],[Sales]]-Sales_Data[[#This Row],[Cost]]</f>
        <v>294.392</v>
      </c>
      <c r="Y9970" s="3">
        <f>Sales_Data[[#This Row],[Gross_Profit_Recalc]]/Sales_Data[[#This Row],[Sales]]</f>
        <v>0.39999999999999997</v>
      </c>
      <c r="Z9970">
        <f>YEAR(Sales_Data[[#This Row],[Order Date]])</f>
        <v>2017</v>
      </c>
    </row>
    <row r="9971" spans="1:26" x14ac:dyDescent="0.2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>_xlfn.XLOOKUP(Sales_Data[[#This Row],[Category]],Assumptions_Model!A:A, Assumptions_Model!B:B)</f>
        <v>0.6</v>
      </c>
      <c r="W9971">
        <f>Sales_Data[[#This Row],[Sales]]*Sales_Data[[#This Row],[Cost_%]]</f>
        <v>13.65</v>
      </c>
      <c r="X9971">
        <f>Sales_Data[[#This Row],[Sales]]-Sales_Data[[#This Row],[Cost]]</f>
        <v>9.1</v>
      </c>
      <c r="Y9971" s="3">
        <f>Sales_Data[[#This Row],[Gross_Profit_Recalc]]/Sales_Data[[#This Row],[Sales]]</f>
        <v>0.39999999999999997</v>
      </c>
      <c r="Z9971">
        <f>YEAR(Sales_Data[[#This Row],[Order Date]])</f>
        <v>2017</v>
      </c>
    </row>
    <row r="9972" spans="1:26" x14ac:dyDescent="0.2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>_xlfn.XLOOKUP(Sales_Data[[#This Row],[Category]],Assumptions_Model!A:A, Assumptions_Model!B:B)</f>
        <v>0.6</v>
      </c>
      <c r="W9972">
        <f>Sales_Data[[#This Row],[Sales]]*Sales_Data[[#This Row],[Cost_%]]</f>
        <v>71.736000000000004</v>
      </c>
      <c r="X9972">
        <f>Sales_Data[[#This Row],[Sales]]-Sales_Data[[#This Row],[Cost]]</f>
        <v>47.823999999999998</v>
      </c>
      <c r="Y9972" s="3">
        <f>Sales_Data[[#This Row],[Gross_Profit_Recalc]]/Sales_Data[[#This Row],[Sales]]</f>
        <v>0.39999999999999997</v>
      </c>
      <c r="Z9972">
        <f>YEAR(Sales_Data[[#This Row],[Order Date]])</f>
        <v>2015</v>
      </c>
    </row>
    <row r="9973" spans="1:26" x14ac:dyDescent="0.2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>_xlfn.XLOOKUP(Sales_Data[[#This Row],[Category]],Assumptions_Model!A:A, Assumptions_Model!B:B)</f>
        <v>0.6</v>
      </c>
      <c r="W9973">
        <f>Sales_Data[[#This Row],[Sales]]*Sales_Data[[#This Row],[Cost_%]]</f>
        <v>84.45</v>
      </c>
      <c r="X9973">
        <f>Sales_Data[[#This Row],[Sales]]-Sales_Data[[#This Row],[Cost]]</f>
        <v>56.3</v>
      </c>
      <c r="Y9973" s="3">
        <f>Sales_Data[[#This Row],[Gross_Profit_Recalc]]/Sales_Data[[#This Row],[Sales]]</f>
        <v>0.39999999999999997</v>
      </c>
      <c r="Z9973">
        <f>YEAR(Sales_Data[[#This Row],[Order Date]])</f>
        <v>2015</v>
      </c>
    </row>
    <row r="9974" spans="1:26" x14ac:dyDescent="0.2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>_xlfn.XLOOKUP(Sales_Data[[#This Row],[Category]],Assumptions_Model!A:A, Assumptions_Model!B:B)</f>
        <v>0.6</v>
      </c>
      <c r="W9974">
        <f>Sales_Data[[#This Row],[Sales]]*Sales_Data[[#This Row],[Cost_%]]</f>
        <v>59.740799999999993</v>
      </c>
      <c r="X9974">
        <f>Sales_Data[[#This Row],[Sales]]-Sales_Data[[#This Row],[Cost]]</f>
        <v>39.827200000000005</v>
      </c>
      <c r="Y9974" s="3">
        <f>Sales_Data[[#This Row],[Gross_Profit_Recalc]]/Sales_Data[[#This Row],[Sales]]</f>
        <v>0.40000000000000008</v>
      </c>
      <c r="Z9974">
        <f>YEAR(Sales_Data[[#This Row],[Order Date]])</f>
        <v>2016</v>
      </c>
    </row>
    <row r="9975" spans="1:26" x14ac:dyDescent="0.2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>_xlfn.XLOOKUP(Sales_Data[[#This Row],[Category]],Assumptions_Model!A:A, Assumptions_Model!B:B)</f>
        <v>0.55000000000000004</v>
      </c>
      <c r="W9975">
        <f>Sales_Data[[#This Row],[Sales]]*Sales_Data[[#This Row],[Cost_%]]</f>
        <v>149.578</v>
      </c>
      <c r="X9975">
        <f>Sales_Data[[#This Row],[Sales]]-Sales_Data[[#This Row],[Cost]]</f>
        <v>122.38199999999998</v>
      </c>
      <c r="Y9975" s="3">
        <f>Sales_Data[[#This Row],[Gross_Profit_Recalc]]/Sales_Data[[#This Row],[Sales]]</f>
        <v>0.44999999999999996</v>
      </c>
      <c r="Z9975">
        <f>YEAR(Sales_Data[[#This Row],[Order Date]])</f>
        <v>2016</v>
      </c>
    </row>
    <row r="9976" spans="1:26" x14ac:dyDescent="0.2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>_xlfn.XLOOKUP(Sales_Data[[#This Row],[Category]],Assumptions_Model!A:A, Assumptions_Model!B:B)</f>
        <v>0.6</v>
      </c>
      <c r="W9976">
        <f>Sales_Data[[#This Row],[Sales]]*Sales_Data[[#This Row],[Cost_%]]</f>
        <v>11.214</v>
      </c>
      <c r="X9976">
        <f>Sales_Data[[#This Row],[Sales]]-Sales_Data[[#This Row],[Cost]]</f>
        <v>7.4760000000000009</v>
      </c>
      <c r="Y9976" s="3">
        <f>Sales_Data[[#This Row],[Gross_Profit_Recalc]]/Sales_Data[[#This Row],[Sales]]</f>
        <v>0.4</v>
      </c>
      <c r="Z9976">
        <f>YEAR(Sales_Data[[#This Row],[Order Date]])</f>
        <v>2016</v>
      </c>
    </row>
    <row r="9977" spans="1:26" x14ac:dyDescent="0.2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>_xlfn.XLOOKUP(Sales_Data[[#This Row],[Category]],Assumptions_Model!A:A, Assumptions_Model!B:B)</f>
        <v>0.6</v>
      </c>
      <c r="W9977">
        <f>Sales_Data[[#This Row],[Sales]]*Sales_Data[[#This Row],[Cost_%]]</f>
        <v>8.016</v>
      </c>
      <c r="X9977">
        <f>Sales_Data[[#This Row],[Sales]]-Sales_Data[[#This Row],[Cost]]</f>
        <v>5.3439999999999994</v>
      </c>
      <c r="Y9977" s="3">
        <f>Sales_Data[[#This Row],[Gross_Profit_Recalc]]/Sales_Data[[#This Row],[Sales]]</f>
        <v>0.39999999999999997</v>
      </c>
      <c r="Z9977">
        <f>YEAR(Sales_Data[[#This Row],[Order Date]])</f>
        <v>2016</v>
      </c>
    </row>
    <row r="9978" spans="1:26" x14ac:dyDescent="0.2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>_xlfn.XLOOKUP(Sales_Data[[#This Row],[Category]],Assumptions_Model!A:A, Assumptions_Model!B:B)</f>
        <v>0.55000000000000004</v>
      </c>
      <c r="W9978">
        <f>Sales_Data[[#This Row],[Sales]]*Sales_Data[[#This Row],[Cost_%]]</f>
        <v>137.27120000000002</v>
      </c>
      <c r="X9978">
        <f>Sales_Data[[#This Row],[Sales]]-Sales_Data[[#This Row],[Cost]]</f>
        <v>112.31279999999998</v>
      </c>
      <c r="Y9978" s="3">
        <f>Sales_Data[[#This Row],[Gross_Profit_Recalc]]/Sales_Data[[#This Row],[Sales]]</f>
        <v>0.4499999999999999</v>
      </c>
      <c r="Z9978">
        <f>YEAR(Sales_Data[[#This Row],[Order Date]])</f>
        <v>2016</v>
      </c>
    </row>
    <row r="9979" spans="1:26" x14ac:dyDescent="0.2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>_xlfn.XLOOKUP(Sales_Data[[#This Row],[Category]],Assumptions_Model!A:A, Assumptions_Model!B:B)</f>
        <v>0.6</v>
      </c>
      <c r="W9979">
        <f>Sales_Data[[#This Row],[Sales]]*Sales_Data[[#This Row],[Cost_%]]</f>
        <v>8.3159999999999989</v>
      </c>
      <c r="X9979">
        <f>Sales_Data[[#This Row],[Sales]]-Sales_Data[[#This Row],[Cost]]</f>
        <v>5.5440000000000005</v>
      </c>
      <c r="Y9979" s="3">
        <f>Sales_Data[[#This Row],[Gross_Profit_Recalc]]/Sales_Data[[#This Row],[Sales]]</f>
        <v>0.40000000000000008</v>
      </c>
      <c r="Z9979">
        <f>YEAR(Sales_Data[[#This Row],[Order Date]])</f>
        <v>2016</v>
      </c>
    </row>
    <row r="9980" spans="1:26" x14ac:dyDescent="0.2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>_xlfn.XLOOKUP(Sales_Data[[#This Row],[Category]],Assumptions_Model!A:A, Assumptions_Model!B:B)</f>
        <v>0.6</v>
      </c>
      <c r="W9980">
        <f>Sales_Data[[#This Row],[Sales]]*Sales_Data[[#This Row],[Cost_%]]</f>
        <v>8.025599999999999</v>
      </c>
      <c r="X9980">
        <f>Sales_Data[[#This Row],[Sales]]-Sales_Data[[#This Row],[Cost]]</f>
        <v>5.3504000000000005</v>
      </c>
      <c r="Y9980" s="3">
        <f>Sales_Data[[#This Row],[Gross_Profit_Recalc]]/Sales_Data[[#This Row],[Sales]]</f>
        <v>0.40000000000000008</v>
      </c>
      <c r="Z9980">
        <f>YEAR(Sales_Data[[#This Row],[Order Date]])</f>
        <v>2016</v>
      </c>
    </row>
    <row r="9981" spans="1:26" x14ac:dyDescent="0.2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>_xlfn.XLOOKUP(Sales_Data[[#This Row],[Category]],Assumptions_Model!A:A, Assumptions_Model!B:B)</f>
        <v>0.6</v>
      </c>
      <c r="W9981">
        <f>Sales_Data[[#This Row],[Sales]]*Sales_Data[[#This Row],[Cost_%]]</f>
        <v>262.48319999999995</v>
      </c>
      <c r="X9981">
        <f>Sales_Data[[#This Row],[Sales]]-Sales_Data[[#This Row],[Cost]]</f>
        <v>174.98880000000003</v>
      </c>
      <c r="Y9981" s="3">
        <f>Sales_Data[[#This Row],[Gross_Profit_Recalc]]/Sales_Data[[#This Row],[Sales]]</f>
        <v>0.40000000000000008</v>
      </c>
      <c r="Z9981">
        <f>YEAR(Sales_Data[[#This Row],[Order Date]])</f>
        <v>2016</v>
      </c>
    </row>
    <row r="9982" spans="1:26" x14ac:dyDescent="0.2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>_xlfn.XLOOKUP(Sales_Data[[#This Row],[Category]],Assumptions_Model!A:A, Assumptions_Model!B:B)</f>
        <v>0.65</v>
      </c>
      <c r="W9982">
        <f>Sales_Data[[#This Row],[Sales]]*Sales_Data[[#This Row],[Cost_%]]</f>
        <v>55.887000000000008</v>
      </c>
      <c r="X9982">
        <f>Sales_Data[[#This Row],[Sales]]-Sales_Data[[#This Row],[Cost]]</f>
        <v>30.092999999999996</v>
      </c>
      <c r="Y9982" s="3">
        <f>Sales_Data[[#This Row],[Gross_Profit_Recalc]]/Sales_Data[[#This Row],[Sales]]</f>
        <v>0.34999999999999992</v>
      </c>
      <c r="Z9982">
        <f>YEAR(Sales_Data[[#This Row],[Order Date]])</f>
        <v>2015</v>
      </c>
    </row>
    <row r="9983" spans="1:26" x14ac:dyDescent="0.2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>_xlfn.XLOOKUP(Sales_Data[[#This Row],[Category]],Assumptions_Model!A:A, Assumptions_Model!B:B)</f>
        <v>0.6</v>
      </c>
      <c r="W9983">
        <f>Sales_Data[[#This Row],[Sales]]*Sales_Data[[#This Row],[Cost_%]]</f>
        <v>9.911999999999999</v>
      </c>
      <c r="X9983">
        <f>Sales_Data[[#This Row],[Sales]]-Sales_Data[[#This Row],[Cost]]</f>
        <v>6.6080000000000005</v>
      </c>
      <c r="Y9983" s="3">
        <f>Sales_Data[[#This Row],[Gross_Profit_Recalc]]/Sales_Data[[#This Row],[Sales]]</f>
        <v>0.4</v>
      </c>
      <c r="Z9983">
        <f>YEAR(Sales_Data[[#This Row],[Order Date]])</f>
        <v>2017</v>
      </c>
    </row>
    <row r="9984" spans="1:26" x14ac:dyDescent="0.2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>_xlfn.XLOOKUP(Sales_Data[[#This Row],[Category]],Assumptions_Model!A:A, Assumptions_Model!B:B)</f>
        <v>0.6</v>
      </c>
      <c r="W9984">
        <f>Sales_Data[[#This Row],[Sales]]*Sales_Data[[#This Row],[Cost_%]]</f>
        <v>21.336000000000002</v>
      </c>
      <c r="X9984">
        <f>Sales_Data[[#This Row],[Sales]]-Sales_Data[[#This Row],[Cost]]</f>
        <v>14.224</v>
      </c>
      <c r="Y9984" s="3">
        <f>Sales_Data[[#This Row],[Gross_Profit_Recalc]]/Sales_Data[[#This Row],[Sales]]</f>
        <v>0.39999999999999997</v>
      </c>
      <c r="Z9984">
        <f>YEAR(Sales_Data[[#This Row],[Order Date]])</f>
        <v>2016</v>
      </c>
    </row>
    <row r="9985" spans="1:26" x14ac:dyDescent="0.2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f>_xlfn.XLOOKUP(Sales_Data[[#This Row],[Category]],Assumptions_Model!A:A, Assumptions_Model!B:B)</f>
        <v>0.55000000000000004</v>
      </c>
      <c r="W9985">
        <f>Sales_Data[[#This Row],[Sales]]*Sales_Data[[#This Row],[Cost_%]]</f>
        <v>53.88900000000001</v>
      </c>
      <c r="X9985">
        <f>Sales_Data[[#This Row],[Sales]]-Sales_Data[[#This Row],[Cost]]</f>
        <v>44.090999999999994</v>
      </c>
      <c r="Y9985" s="3">
        <f>Sales_Data[[#This Row],[Gross_Profit_Recalc]]/Sales_Data[[#This Row],[Sales]]</f>
        <v>0.4499999999999999</v>
      </c>
      <c r="Z9985">
        <f>YEAR(Sales_Data[[#This Row],[Order Date]])</f>
        <v>2016</v>
      </c>
    </row>
    <row r="9986" spans="1:26" x14ac:dyDescent="0.2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>_xlfn.XLOOKUP(Sales_Data[[#This Row],[Category]],Assumptions_Model!A:A, Assumptions_Model!B:B)</f>
        <v>0.6</v>
      </c>
      <c r="W9986">
        <f>Sales_Data[[#This Row],[Sales]]*Sales_Data[[#This Row],[Cost_%]]</f>
        <v>18.899999999999999</v>
      </c>
      <c r="X9986">
        <f>Sales_Data[[#This Row],[Sales]]-Sales_Data[[#This Row],[Cost]]</f>
        <v>12.600000000000001</v>
      </c>
      <c r="Y9986" s="3">
        <f>Sales_Data[[#This Row],[Gross_Profit_Recalc]]/Sales_Data[[#This Row],[Sales]]</f>
        <v>0.4</v>
      </c>
      <c r="Z9986">
        <f>YEAR(Sales_Data[[#This Row],[Order Date]])</f>
        <v>2015</v>
      </c>
    </row>
    <row r="9987" spans="1:26" x14ac:dyDescent="0.2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>_xlfn.XLOOKUP(Sales_Data[[#This Row],[Category]],Assumptions_Model!A:A, Assumptions_Model!B:B)</f>
        <v>0.6</v>
      </c>
      <c r="W9987">
        <f>Sales_Data[[#This Row],[Sales]]*Sales_Data[[#This Row],[Cost_%]]</f>
        <v>33.36</v>
      </c>
      <c r="X9987">
        <f>Sales_Data[[#This Row],[Sales]]-Sales_Data[[#This Row],[Cost]]</f>
        <v>22.240000000000002</v>
      </c>
      <c r="Y9987" s="3">
        <f>Sales_Data[[#This Row],[Gross_Profit_Recalc]]/Sales_Data[[#This Row],[Sales]]</f>
        <v>0.4</v>
      </c>
      <c r="Z9987">
        <f>YEAR(Sales_Data[[#This Row],[Order Date]])</f>
        <v>2015</v>
      </c>
    </row>
    <row r="9988" spans="1:26" x14ac:dyDescent="0.2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f>_xlfn.XLOOKUP(Sales_Data[[#This Row],[Category]],Assumptions_Model!A:A, Assumptions_Model!B:B)</f>
        <v>0.55000000000000004</v>
      </c>
      <c r="W9988">
        <f>Sales_Data[[#This Row],[Sales]]*Sales_Data[[#This Row],[Cost_%]]</f>
        <v>19.932000000000002</v>
      </c>
      <c r="X9988">
        <f>Sales_Data[[#This Row],[Sales]]-Sales_Data[[#This Row],[Cost]]</f>
        <v>16.308</v>
      </c>
      <c r="Y9988" s="3">
        <f>Sales_Data[[#This Row],[Gross_Profit_Recalc]]/Sales_Data[[#This Row],[Sales]]</f>
        <v>0.44999999999999996</v>
      </c>
      <c r="Z9988">
        <f>YEAR(Sales_Data[[#This Row],[Order Date]])</f>
        <v>2016</v>
      </c>
    </row>
    <row r="9989" spans="1:26" x14ac:dyDescent="0.2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f>_xlfn.XLOOKUP(Sales_Data[[#This Row],[Category]],Assumptions_Model!A:A, Assumptions_Model!B:B)</f>
        <v>0.55000000000000004</v>
      </c>
      <c r="W9989">
        <f>Sales_Data[[#This Row],[Sales]]*Sales_Data[[#This Row],[Cost_%]]</f>
        <v>43.994500000000002</v>
      </c>
      <c r="X9989">
        <f>Sales_Data[[#This Row],[Sales]]-Sales_Data[[#This Row],[Cost]]</f>
        <v>35.995499999999993</v>
      </c>
      <c r="Y9989" s="3">
        <f>Sales_Data[[#This Row],[Gross_Profit_Recalc]]/Sales_Data[[#This Row],[Sales]]</f>
        <v>0.44999999999999996</v>
      </c>
      <c r="Z9989">
        <f>YEAR(Sales_Data[[#This Row],[Order Date]])</f>
        <v>2017</v>
      </c>
    </row>
    <row r="9990" spans="1:26" x14ac:dyDescent="0.2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f>_xlfn.XLOOKUP(Sales_Data[[#This Row],[Category]],Assumptions_Model!A:A, Assumptions_Model!B:B)</f>
        <v>0.55000000000000004</v>
      </c>
      <c r="W9990">
        <f>Sales_Data[[#This Row],[Sales]]*Sales_Data[[#This Row],[Cost_%]]</f>
        <v>113.355</v>
      </c>
      <c r="X9990">
        <f>Sales_Data[[#This Row],[Sales]]-Sales_Data[[#This Row],[Cost]]</f>
        <v>92.74499999999999</v>
      </c>
      <c r="Y9990" s="3">
        <f>Sales_Data[[#This Row],[Gross_Profit_Recalc]]/Sales_Data[[#This Row],[Sales]]</f>
        <v>0.44999999999999996</v>
      </c>
      <c r="Z9990">
        <f>YEAR(Sales_Data[[#This Row],[Order Date]])</f>
        <v>2017</v>
      </c>
    </row>
    <row r="9991" spans="1:26" x14ac:dyDescent="0.2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>_xlfn.XLOOKUP(Sales_Data[[#This Row],[Category]],Assumptions_Model!A:A, Assumptions_Model!B:B)</f>
        <v>0.65</v>
      </c>
      <c r="W9991">
        <f>Sales_Data[[#This Row],[Sales]]*Sales_Data[[#This Row],[Cost_%]]</f>
        <v>16.411200000000001</v>
      </c>
      <c r="X9991">
        <f>Sales_Data[[#This Row],[Sales]]-Sales_Data[[#This Row],[Cost]]</f>
        <v>8.8368000000000002</v>
      </c>
      <c r="Y9991" s="3">
        <f>Sales_Data[[#This Row],[Gross_Profit_Recalc]]/Sales_Data[[#This Row],[Sales]]</f>
        <v>0.35</v>
      </c>
      <c r="Z9991">
        <f>YEAR(Sales_Data[[#This Row],[Order Date]])</f>
        <v>2014</v>
      </c>
    </row>
    <row r="9992" spans="1:26" x14ac:dyDescent="0.2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f>_xlfn.XLOOKUP(Sales_Data[[#This Row],[Category]],Assumptions_Model!A:A, Assumptions_Model!B:B)</f>
        <v>0.65</v>
      </c>
      <c r="W9992">
        <f>Sales_Data[[#This Row],[Sales]]*Sales_Data[[#This Row],[Cost_%]]</f>
        <v>59.774000000000001</v>
      </c>
      <c r="X9992">
        <f>Sales_Data[[#This Row],[Sales]]-Sales_Data[[#This Row],[Cost]]</f>
        <v>32.185999999999993</v>
      </c>
      <c r="Y9992" s="3">
        <f>Sales_Data[[#This Row],[Gross_Profit_Recalc]]/Sales_Data[[#This Row],[Sales]]</f>
        <v>0.34999999999999992</v>
      </c>
      <c r="Z9992">
        <f>YEAR(Sales_Data[[#This Row],[Order Date]])</f>
        <v>2017</v>
      </c>
    </row>
    <row r="9993" spans="1:26" x14ac:dyDescent="0.2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>_xlfn.XLOOKUP(Sales_Data[[#This Row],[Category]],Assumptions_Model!A:A, Assumptions_Model!B:B)</f>
        <v>0.55000000000000004</v>
      </c>
      <c r="W9993">
        <f>Sales_Data[[#This Row],[Sales]]*Sales_Data[[#This Row],[Cost_%]]</f>
        <v>142.21680000000003</v>
      </c>
      <c r="X9993">
        <f>Sales_Data[[#This Row],[Sales]]-Sales_Data[[#This Row],[Cost]]</f>
        <v>116.35919999999999</v>
      </c>
      <c r="Y9993" s="3">
        <f>Sales_Data[[#This Row],[Gross_Profit_Recalc]]/Sales_Data[[#This Row],[Sales]]</f>
        <v>0.4499999999999999</v>
      </c>
      <c r="Z9993">
        <f>YEAR(Sales_Data[[#This Row],[Order Date]])</f>
        <v>2017</v>
      </c>
    </row>
    <row r="9994" spans="1:26" x14ac:dyDescent="0.2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>_xlfn.XLOOKUP(Sales_Data[[#This Row],[Category]],Assumptions_Model!A:A, Assumptions_Model!B:B)</f>
        <v>0.6</v>
      </c>
      <c r="W9994">
        <f>Sales_Data[[#This Row],[Sales]]*Sales_Data[[#This Row],[Cost_%]]</f>
        <v>17.760000000000002</v>
      </c>
      <c r="X9994">
        <f>Sales_Data[[#This Row],[Sales]]-Sales_Data[[#This Row],[Cost]]</f>
        <v>11.84</v>
      </c>
      <c r="Y9994" s="3">
        <f>Sales_Data[[#This Row],[Gross_Profit_Recalc]]/Sales_Data[[#This Row],[Sales]]</f>
        <v>0.39999999999999997</v>
      </c>
      <c r="Z9994">
        <f>YEAR(Sales_Data[[#This Row],[Order Date]])</f>
        <v>2017</v>
      </c>
    </row>
    <row r="9995" spans="1:26" x14ac:dyDescent="0.2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>_xlfn.XLOOKUP(Sales_Data[[#This Row],[Category]],Assumptions_Model!A:A, Assumptions_Model!B:B)</f>
        <v>0.6</v>
      </c>
      <c r="W9995">
        <f>Sales_Data[[#This Row],[Sales]]*Sales_Data[[#This Row],[Cost_%]]</f>
        <v>145.89599999999999</v>
      </c>
      <c r="X9995">
        <f>Sales_Data[[#This Row],[Sales]]-Sales_Data[[#This Row],[Cost]]</f>
        <v>97.26400000000001</v>
      </c>
      <c r="Y9995" s="3">
        <f>Sales_Data[[#This Row],[Gross_Profit_Recalc]]/Sales_Data[[#This Row],[Sales]]</f>
        <v>0.4</v>
      </c>
      <c r="Z9995">
        <f>YEAR(Sales_Data[[#This Row],[Order Date]])</f>
        <v>2017</v>
      </c>
    </row>
  </sheetData>
  <phoneticPr fontId="18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Dashboard_Data</vt:lpstr>
      <vt:lpstr>KPI_Calculations</vt:lpstr>
      <vt:lpstr>Assumptions_Model</vt:lpstr>
      <vt:lpstr>Yearly_Analysis</vt:lpstr>
      <vt:lpstr>Region_Analysis</vt:lpstr>
      <vt:lpstr>Category_Analysis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Bhagtani</dc:creator>
  <cp:lastModifiedBy>Hardik Bhagtani</cp:lastModifiedBy>
  <dcterms:created xsi:type="dcterms:W3CDTF">2026-01-27T14:37:32Z</dcterms:created>
  <dcterms:modified xsi:type="dcterms:W3CDTF">2026-01-29T13:56:51Z</dcterms:modified>
</cp:coreProperties>
</file>